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Usuario\Desktop\MUNICIPALIDAD Y EJECUTADOS\control presup-2026\Datos Abiertos 2026\"/>
    </mc:Choice>
  </mc:AlternateContent>
  <xr:revisionPtr revIDLastSave="0" documentId="13_ncr:1_{752CF689-AA84-4454-8613-E09D98D113E7}" xr6:coauthVersionLast="47" xr6:coauthVersionMax="47" xr10:uidLastSave="{00000000-0000-0000-0000-000000000000}"/>
  <bookViews>
    <workbookView xWindow="-120" yWindow="-120" windowWidth="20730" windowHeight="11160" firstSheet="18" activeTab="19" xr2:uid="{00000000-000D-0000-FFFF-FFFF00000000}"/>
  </bookViews>
  <sheets>
    <sheet name="D.E.M. 2026" sheetId="1" r:id="rId1"/>
    <sheet name="DESAR HUMANO Y TERRIT 2026" sheetId="2" r:id="rId2"/>
    <sheet name="GOBIERNO Y CULTURA 2026" sheetId="3" r:id="rId3"/>
    <sheet name="Prevención, Segur y Conviv 2026" sheetId="4" r:id="rId4"/>
    <sheet name="ECONOMIA 2026" sheetId="5" r:id="rId5"/>
    <sheet name="EDUCACIÓN 2026" sheetId="6" r:id="rId6"/>
    <sheet name="INFRAESTRUCTURA 2026" sheetId="7" r:id="rId7"/>
    <sheet name="SEC. SALUD 2026" sheetId="8" r:id="rId8"/>
    <sheet name="ASESORIA LETRADA 2026" sheetId="9" r:id="rId9"/>
    <sheet name="SERV-URBANOS" sheetId="10" r:id="rId10"/>
    <sheet name="JUSTICIA ADM. DE FALTAS 2026" sheetId="11" r:id="rId11"/>
    <sheet name="CONCEJO DELIBERANTE 2026" sheetId="12" r:id="rId12"/>
    <sheet name="TRIBUNAL DE CUENTAS 2025" sheetId="14" r:id="rId13"/>
    <sheet name="AUDITORIA GENERAL 2026" sheetId="15" r:id="rId14"/>
    <sheet name="ENTE CONTROL SERV. MUNIC. 2026" sheetId="16" r:id="rId15"/>
    <sheet name="C.A.M. 2026" sheetId="17" r:id="rId16"/>
    <sheet name="JUSTICIA ELECTORAL 2026" sheetId="18" r:id="rId17"/>
    <sheet name="TRIB. ADMIS. Y CONCUR. 2026" sheetId="19" r:id="rId18"/>
    <sheet name="TRIB. RECLAM.Y APELAC.FISC.2026" sheetId="20" r:id="rId19"/>
    <sheet name="INGRESOS 2026" sheetId="21" r:id="rId20"/>
    <sheet name="GRAFICO PRESUPUESTO ABIERTO" sheetId="22" r:id="rId21"/>
  </sheets>
  <definedNames>
    <definedName name="_xlnm.Print_Area" localSheetId="8">'ASESORIA LETRADA 2026'!$A$1:$C$107</definedName>
    <definedName name="_xlnm.Print_Area" localSheetId="13">'AUDITORIA GENERAL 2026'!$A$1:$C$149</definedName>
    <definedName name="_xlnm.Print_Area" localSheetId="15">'C.A.M. 2026'!$A$1:$C$45</definedName>
    <definedName name="_xlnm.Print_Area" localSheetId="11">'CONCEJO DELIBERANTE 2026'!$A$1:$C$225</definedName>
    <definedName name="_xlnm.Print_Area" localSheetId="0">'D.E.M. 2026'!$A$1:$C$294</definedName>
    <definedName name="_xlnm.Print_Area" localSheetId="1">'DESAR HUMANO Y TERRIT 2026'!$A$1:$C$684</definedName>
    <definedName name="_xlnm.Print_Area" localSheetId="4">'ECONOMIA 2026'!$A$1:$C$629</definedName>
    <definedName name="_xlnm.Print_Area" localSheetId="5">'EDUCACIÓN 2026'!$A$1:$C$928</definedName>
    <definedName name="_xlnm.Print_Area" localSheetId="14">'ENTE CONTROL SERV. MUNIC. 2026'!$A$1:$C$38</definedName>
    <definedName name="_xlnm.Print_Area" localSheetId="2">'GOBIERNO Y CULTURA 2026'!$A$1:$C$951</definedName>
    <definedName name="_xlnm.Print_Area" localSheetId="20">'GRAFICO PRESUPUESTO ABIERTO'!$A$1:$G$68</definedName>
    <definedName name="_xlnm.Print_Area" localSheetId="6">'INFRAESTRUCTURA 2026'!$A$1:$C$491</definedName>
    <definedName name="_xlnm.Print_Area" localSheetId="19">'INGRESOS 2026'!$A$1:$P$115</definedName>
    <definedName name="_xlnm.Print_Area" localSheetId="10">'JUSTICIA ADM. DE FALTAS 2026'!$A$1:$C$190</definedName>
    <definedName name="_xlnm.Print_Area" localSheetId="16">'JUSTICIA ELECTORAL 2026'!$A$1:$C$31</definedName>
    <definedName name="_xlnm.Print_Area" localSheetId="3">'Prevención, Segur y Conviv 2026'!$A$1:$C$261</definedName>
    <definedName name="_xlnm.Print_Area" localSheetId="7">'SEC. SALUD 2026'!$A$5:$C$13</definedName>
    <definedName name="_xlnm.Print_Area" localSheetId="9">'SERV-URBANOS'!$A$1:$C$270</definedName>
    <definedName name="_xlnm.Print_Area" localSheetId="17">'TRIB. ADMIS. Y CONCUR. 2026'!$A$1:$C$35</definedName>
    <definedName name="_xlnm.Print_Area" localSheetId="18">'TRIB. RECLAM.Y APELAC.FISC.2026'!$A$1:$C$36</definedName>
    <definedName name="_xlnm.Print_Area" localSheetId="12">'TRIBUNAL DE CUENTAS 2025'!$A$1:$C$85</definedName>
  </definedNames>
  <calcPr calcId="191029"/>
  <extLst>
    <ext uri="GoogleSheetsCustomDataVersion2">
      <go:sheetsCustomData xmlns:go="http://customooxmlschemas.google.com/" r:id="rId27" roundtripDataChecksum="BeTtJlwFsWoAIDpbh9WpeWCspiv4UF/lrwEoWip9Nt4="/>
    </ext>
  </extLst>
</workbook>
</file>

<file path=xl/calcChain.xml><?xml version="1.0" encoding="utf-8"?>
<calcChain xmlns="http://schemas.openxmlformats.org/spreadsheetml/2006/main">
  <c r="G48" i="22" l="1"/>
  <c r="C71" i="22" s="1"/>
  <c r="L55" i="21"/>
  <c r="M41" i="21"/>
  <c r="L46" i="21"/>
  <c r="M68" i="21"/>
  <c r="O73" i="21"/>
  <c r="M75" i="21"/>
  <c r="L83" i="21"/>
  <c r="M82" i="21" s="1"/>
  <c r="N81" i="21" s="1"/>
  <c r="N90" i="21"/>
  <c r="M93" i="21"/>
  <c r="N104" i="21"/>
  <c r="C924" i="6"/>
  <c r="C906" i="6"/>
  <c r="C905" i="6" s="1"/>
  <c r="C911" i="6"/>
  <c r="C887" i="6"/>
  <c r="C879" i="6"/>
  <c r="C913" i="6"/>
  <c r="C884" i="6"/>
  <c r="C873" i="6"/>
  <c r="C875" i="6"/>
  <c r="C877" i="6"/>
  <c r="C896" i="6"/>
  <c r="C867" i="6"/>
  <c r="C164" i="1"/>
  <c r="C35" i="8"/>
  <c r="C41" i="5"/>
  <c r="C25" i="4"/>
  <c r="C117" i="1"/>
  <c r="C116" i="1" s="1"/>
  <c r="B25" i="22"/>
  <c r="O112" i="21"/>
  <c r="M109" i="21"/>
  <c r="D108" i="21"/>
  <c r="C108" i="21"/>
  <c r="B108" i="21"/>
  <c r="A108" i="21"/>
  <c r="M105" i="21"/>
  <c r="M101" i="21"/>
  <c r="M99" i="21"/>
  <c r="M97" i="21"/>
  <c r="O89" i="21"/>
  <c r="M91" i="21"/>
  <c r="N74" i="21"/>
  <c r="L62" i="21"/>
  <c r="M61" i="21" s="1"/>
  <c r="K57" i="21"/>
  <c r="K56" i="21"/>
  <c r="K54" i="21"/>
  <c r="L52" i="21" s="1"/>
  <c r="K53" i="21"/>
  <c r="K51" i="21"/>
  <c r="L50" i="21"/>
  <c r="K49" i="21"/>
  <c r="K45" i="21"/>
  <c r="K44" i="21"/>
  <c r="L42" i="21" s="1"/>
  <c r="E43" i="21"/>
  <c r="K40" i="21"/>
  <c r="K37" i="21"/>
  <c r="L36" i="21"/>
  <c r="L35" i="21"/>
  <c r="K34" i="21"/>
  <c r="K31" i="21"/>
  <c r="K29" i="21"/>
  <c r="L27" i="21" s="1"/>
  <c r="L26" i="21"/>
  <c r="L22" i="21"/>
  <c r="L21" i="21"/>
  <c r="L19" i="21"/>
  <c r="L11" i="21"/>
  <c r="L8" i="21"/>
  <c r="L5" i="21"/>
  <c r="C34" i="20"/>
  <c r="C32" i="20"/>
  <c r="C31" i="20" s="1"/>
  <c r="C27" i="20"/>
  <c r="IP25" i="20"/>
  <c r="C25" i="20"/>
  <c r="C23" i="20"/>
  <c r="C19" i="20"/>
  <c r="C17" i="20"/>
  <c r="C15" i="20"/>
  <c r="C33" i="19"/>
  <c r="C31" i="19"/>
  <c r="C30" i="19" s="1"/>
  <c r="C26" i="19"/>
  <c r="C24" i="19"/>
  <c r="C22" i="19"/>
  <c r="C18" i="19"/>
  <c r="C16" i="19"/>
  <c r="C14" i="19"/>
  <c r="C29" i="18"/>
  <c r="C27" i="18"/>
  <c r="C26" i="18" s="1"/>
  <c r="C22" i="18"/>
  <c r="C20" i="18"/>
  <c r="C16" i="18"/>
  <c r="C14" i="18"/>
  <c r="C13" i="18" s="1"/>
  <c r="C43" i="17"/>
  <c r="C40" i="17" s="1"/>
  <c r="C41" i="17"/>
  <c r="C35" i="17"/>
  <c r="C33" i="17"/>
  <c r="C28" i="17" s="1"/>
  <c r="C31" i="17"/>
  <c r="C29" i="17"/>
  <c r="C24" i="17"/>
  <c r="C22" i="17"/>
  <c r="C20" i="17"/>
  <c r="C17" i="17"/>
  <c r="C15" i="17"/>
  <c r="C36" i="16"/>
  <c r="C34" i="16"/>
  <c r="C28" i="16"/>
  <c r="C26" i="16"/>
  <c r="C25" i="16"/>
  <c r="C21" i="16"/>
  <c r="C19" i="16"/>
  <c r="C17" i="16"/>
  <c r="C15" i="16"/>
  <c r="C14" i="16" s="1"/>
  <c r="C147" i="15"/>
  <c r="C146" i="15" s="1"/>
  <c r="C140" i="15"/>
  <c r="C138" i="15"/>
  <c r="C136" i="15"/>
  <c r="C134" i="15"/>
  <c r="C132" i="15"/>
  <c r="C130" i="15"/>
  <c r="C129" i="15"/>
  <c r="C125" i="15"/>
  <c r="C123" i="15"/>
  <c r="C121" i="15"/>
  <c r="C119" i="15"/>
  <c r="C117" i="15"/>
  <c r="C115" i="15"/>
  <c r="C96" i="15"/>
  <c r="C94" i="15"/>
  <c r="C90" i="15"/>
  <c r="C84" i="15"/>
  <c r="C82" i="15"/>
  <c r="C79" i="15"/>
  <c r="C77" i="15"/>
  <c r="C74" i="15"/>
  <c r="C71" i="15"/>
  <c r="C65" i="15"/>
  <c r="C58" i="15"/>
  <c r="C55" i="15"/>
  <c r="C51" i="15"/>
  <c r="C49" i="15"/>
  <c r="C47" i="15"/>
  <c r="C44" i="15"/>
  <c r="C42" i="15"/>
  <c r="C33" i="15"/>
  <c r="C26" i="15"/>
  <c r="C19" i="15"/>
  <c r="C83" i="14"/>
  <c r="C81" i="14"/>
  <c r="C77" i="14"/>
  <c r="C71" i="14"/>
  <c r="C69" i="14"/>
  <c r="C66" i="14"/>
  <c r="C63" i="14"/>
  <c r="C60" i="14"/>
  <c r="C58" i="14"/>
  <c r="C52" i="14"/>
  <c r="C49" i="14"/>
  <c r="C47" i="14"/>
  <c r="C44" i="14"/>
  <c r="C42" i="14"/>
  <c r="C19" i="14"/>
  <c r="C221" i="12"/>
  <c r="C219" i="12"/>
  <c r="C217" i="12"/>
  <c r="C216" i="12" s="1"/>
  <c r="C211" i="12"/>
  <c r="C209" i="12"/>
  <c r="C207" i="12"/>
  <c r="C205" i="12"/>
  <c r="C183" i="12"/>
  <c r="C181" i="12"/>
  <c r="C179" i="12"/>
  <c r="C174" i="12"/>
  <c r="C172" i="12"/>
  <c r="C170" i="12"/>
  <c r="C148" i="12"/>
  <c r="C146" i="12"/>
  <c r="C142" i="12"/>
  <c r="C139" i="12"/>
  <c r="C136" i="12"/>
  <c r="C134" i="12"/>
  <c r="C132" i="12"/>
  <c r="C127" i="12"/>
  <c r="C125" i="12"/>
  <c r="C123" i="12"/>
  <c r="C120" i="12"/>
  <c r="C118" i="12"/>
  <c r="C116" i="12"/>
  <c r="C100" i="12"/>
  <c r="C99" i="12" s="1"/>
  <c r="C96" i="12"/>
  <c r="C94" i="12"/>
  <c r="C91" i="12"/>
  <c r="C90" i="12" s="1"/>
  <c r="C88" i="12"/>
  <c r="C83" i="12"/>
  <c r="C81" i="12"/>
  <c r="C75" i="12"/>
  <c r="C71" i="12"/>
  <c r="C68" i="12"/>
  <c r="C64" i="12"/>
  <c r="C62" i="12"/>
  <c r="C60" i="12"/>
  <c r="C54" i="12"/>
  <c r="C51" i="12"/>
  <c r="C47" i="12"/>
  <c r="C45" i="12"/>
  <c r="C43" i="12"/>
  <c r="C41" i="12"/>
  <c r="C39" i="12"/>
  <c r="C30" i="12"/>
  <c r="C26" i="12"/>
  <c r="C16" i="12"/>
  <c r="C189" i="11"/>
  <c r="C187" i="11"/>
  <c r="C185" i="11"/>
  <c r="C180" i="11"/>
  <c r="C179" i="11"/>
  <c r="C176" i="11"/>
  <c r="C174" i="11"/>
  <c r="C161" i="11"/>
  <c r="C159" i="11"/>
  <c r="C157" i="11"/>
  <c r="C151" i="11"/>
  <c r="C149" i="11"/>
  <c r="C146" i="11"/>
  <c r="C143" i="11"/>
  <c r="C138" i="11"/>
  <c r="C135" i="11"/>
  <c r="C130" i="11"/>
  <c r="C125" i="11"/>
  <c r="C122" i="11"/>
  <c r="C118" i="11"/>
  <c r="C116" i="11"/>
  <c r="C113" i="11"/>
  <c r="C110" i="11" s="1"/>
  <c r="C111" i="11"/>
  <c r="C96" i="11"/>
  <c r="C94" i="11"/>
  <c r="C92" i="11"/>
  <c r="C86" i="11"/>
  <c r="C84" i="11"/>
  <c r="C81" i="11"/>
  <c r="C78" i="11"/>
  <c r="C73" i="11"/>
  <c r="C71" i="11"/>
  <c r="C70" i="11" s="1"/>
  <c r="C65" i="11"/>
  <c r="C60" i="11"/>
  <c r="C57" i="11"/>
  <c r="C53" i="11"/>
  <c r="C51" i="11"/>
  <c r="C48" i="11"/>
  <c r="C46" i="11"/>
  <c r="C26" i="11"/>
  <c r="C19" i="11"/>
  <c r="C12" i="11"/>
  <c r="C257" i="10"/>
  <c r="C255" i="10"/>
  <c r="C236" i="10"/>
  <c r="C234" i="10"/>
  <c r="C232" i="10"/>
  <c r="C219" i="10"/>
  <c r="C216" i="10"/>
  <c r="C213" i="10"/>
  <c r="C203" i="10"/>
  <c r="C194" i="10"/>
  <c r="C182" i="10"/>
  <c r="C177" i="10"/>
  <c r="C175" i="10"/>
  <c r="C173" i="10"/>
  <c r="C152" i="10"/>
  <c r="C150" i="10"/>
  <c r="C147" i="10"/>
  <c r="C144" i="10"/>
  <c r="C143" i="10" s="1"/>
  <c r="C142" i="10" s="1"/>
  <c r="C137" i="10"/>
  <c r="C135" i="10"/>
  <c r="C123" i="10"/>
  <c r="C118" i="10"/>
  <c r="C116" i="10"/>
  <c r="C113" i="10"/>
  <c r="C105" i="10"/>
  <c r="C103" i="10"/>
  <c r="C97" i="10"/>
  <c r="C80" i="10"/>
  <c r="C78" i="10"/>
  <c r="C75" i="10"/>
  <c r="C69" i="10"/>
  <c r="C67" i="10"/>
  <c r="C64" i="10"/>
  <c r="C63" i="10"/>
  <c r="C62" i="10" s="1"/>
  <c r="C60" i="10"/>
  <c r="C58" i="10"/>
  <c r="C52" i="10"/>
  <c r="C50" i="10"/>
  <c r="C47" i="10"/>
  <c r="C45" i="10"/>
  <c r="C43" i="10"/>
  <c r="C41" i="10"/>
  <c r="C32" i="10"/>
  <c r="C106" i="9"/>
  <c r="C104" i="9"/>
  <c r="C101" i="9"/>
  <c r="C97" i="9"/>
  <c r="C95" i="9"/>
  <c r="C89" i="9"/>
  <c r="C88" i="9"/>
  <c r="C87" i="9"/>
  <c r="C85" i="9"/>
  <c r="C81" i="9"/>
  <c r="C78" i="9"/>
  <c r="C75" i="9"/>
  <c r="C73" i="9"/>
  <c r="C71" i="9"/>
  <c r="C66" i="9"/>
  <c r="C64" i="9"/>
  <c r="C61" i="9"/>
  <c r="C59" i="9"/>
  <c r="C57" i="9"/>
  <c r="C55" i="9"/>
  <c r="C46" i="9"/>
  <c r="C39" i="9"/>
  <c r="C32" i="9"/>
  <c r="C591" i="8"/>
  <c r="C590" i="8" s="1"/>
  <c r="C587" i="8"/>
  <c r="C582" i="8"/>
  <c r="C578" i="8"/>
  <c r="C577" i="8" s="1"/>
  <c r="C571" i="8"/>
  <c r="C569" i="8"/>
  <c r="C567" i="8"/>
  <c r="C565" i="8"/>
  <c r="C562" i="8"/>
  <c r="C560" i="8"/>
  <c r="C554" i="8"/>
  <c r="C552" i="8"/>
  <c r="C549" i="8"/>
  <c r="C547" i="8"/>
  <c r="C545" i="8"/>
  <c r="C524" i="8"/>
  <c r="C521" i="8"/>
  <c r="C517" i="8"/>
  <c r="C516" i="8" s="1"/>
  <c r="C511" i="8"/>
  <c r="C509" i="8"/>
  <c r="C507" i="8"/>
  <c r="C505" i="8"/>
  <c r="C501" i="8"/>
  <c r="C498" i="8"/>
  <c r="C493" i="8"/>
  <c r="C491" i="8"/>
  <c r="C488" i="8"/>
  <c r="C486" i="8"/>
  <c r="C484" i="8"/>
  <c r="C449" i="8"/>
  <c r="C448" i="8" s="1"/>
  <c r="C445" i="8"/>
  <c r="C440" i="8"/>
  <c r="C437" i="8"/>
  <c r="C432" i="8"/>
  <c r="C431" i="8" s="1"/>
  <c r="C429" i="8"/>
  <c r="C426" i="8"/>
  <c r="C424" i="8"/>
  <c r="C423" i="8"/>
  <c r="C417" i="8"/>
  <c r="C407" i="8"/>
  <c r="C405" i="8"/>
  <c r="C401" i="8"/>
  <c r="C399" i="8"/>
  <c r="C397" i="8"/>
  <c r="C394" i="8"/>
  <c r="C392" i="8"/>
  <c r="C372" i="8"/>
  <c r="C371" i="8" s="1"/>
  <c r="C368" i="8"/>
  <c r="E365" i="8"/>
  <c r="C365" i="8"/>
  <c r="E364" i="8"/>
  <c r="C361" i="8"/>
  <c r="C360" i="8" s="1"/>
  <c r="C355" i="8"/>
  <c r="C354" i="8" s="1"/>
  <c r="C352" i="8"/>
  <c r="C349" i="8"/>
  <c r="C347" i="8"/>
  <c r="C345" i="8" s="1"/>
  <c r="C343" i="8"/>
  <c r="C338" i="8"/>
  <c r="C335" i="8"/>
  <c r="C328" i="8"/>
  <c r="C320" i="8"/>
  <c r="C318" i="8"/>
  <c r="C316" i="8"/>
  <c r="C314" i="8"/>
  <c r="C313" i="8"/>
  <c r="C312" i="8" s="1"/>
  <c r="E287" i="8"/>
  <c r="E286" i="8"/>
  <c r="C284" i="8"/>
  <c r="C282" i="8"/>
  <c r="C279" i="8"/>
  <c r="C276" i="8"/>
  <c r="C274" i="8"/>
  <c r="C270" i="8"/>
  <c r="C268" i="8"/>
  <c r="C267" i="8"/>
  <c r="C266" i="8" s="1"/>
  <c r="C264" i="8"/>
  <c r="C263" i="8"/>
  <c r="C262" i="8"/>
  <c r="C258" i="8"/>
  <c r="C253" i="8"/>
  <c r="C252" i="8"/>
  <c r="C249" i="8"/>
  <c r="C244" i="8"/>
  <c r="C240" i="8"/>
  <c r="C238" i="8"/>
  <c r="E221" i="8"/>
  <c r="C217" i="8"/>
  <c r="C215" i="8"/>
  <c r="C213" i="8"/>
  <c r="C211" i="8"/>
  <c r="C209" i="8"/>
  <c r="C204" i="8"/>
  <c r="C200" i="8"/>
  <c r="C198" i="8"/>
  <c r="C196" i="8"/>
  <c r="C193" i="8"/>
  <c r="C191" i="8"/>
  <c r="E179" i="8"/>
  <c r="C176" i="8"/>
  <c r="C175" i="8" s="1"/>
  <c r="C172" i="8"/>
  <c r="C167" i="8"/>
  <c r="C164" i="8"/>
  <c r="C160" i="8"/>
  <c r="C159" i="8" s="1"/>
  <c r="C157" i="8"/>
  <c r="C154" i="8"/>
  <c r="C151" i="8"/>
  <c r="C149" i="8"/>
  <c r="C144" i="8"/>
  <c r="C136" i="8"/>
  <c r="C129" i="8"/>
  <c r="C126" i="8"/>
  <c r="C123" i="8"/>
  <c r="C119" i="8"/>
  <c r="C116" i="8"/>
  <c r="C115" i="8"/>
  <c r="C114" i="8" s="1"/>
  <c r="C112" i="8"/>
  <c r="C108" i="8"/>
  <c r="C107" i="8"/>
  <c r="C106" i="8" s="1"/>
  <c r="E102" i="8"/>
  <c r="E101" i="8"/>
  <c r="E100" i="8"/>
  <c r="E99" i="8"/>
  <c r="E86" i="8"/>
  <c r="E85" i="8"/>
  <c r="C83" i="8"/>
  <c r="C79" i="8"/>
  <c r="E77" i="8"/>
  <c r="C77" i="8"/>
  <c r="E76" i="8"/>
  <c r="C71" i="8"/>
  <c r="C69" i="8"/>
  <c r="C67" i="8"/>
  <c r="C64" i="8"/>
  <c r="C61" i="8"/>
  <c r="C59" i="8"/>
  <c r="E57" i="8"/>
  <c r="C54" i="8"/>
  <c r="E52" i="8"/>
  <c r="C52" i="8"/>
  <c r="C49" i="8"/>
  <c r="C47" i="8"/>
  <c r="C45" i="8"/>
  <c r="C44" i="8"/>
  <c r="C43" i="8" s="1"/>
  <c r="E43" i="8"/>
  <c r="C28" i="8"/>
  <c r="C490" i="7"/>
  <c r="C489" i="7" s="1"/>
  <c r="C487" i="7"/>
  <c r="C473" i="7"/>
  <c r="C471" i="7" s="1"/>
  <c r="C461" i="7"/>
  <c r="C460" i="7" s="1"/>
  <c r="C458" i="7" s="1"/>
  <c r="C448" i="7"/>
  <c r="C447" i="7" s="1"/>
  <c r="C445" i="7" s="1"/>
  <c r="C427" i="7"/>
  <c r="C426" i="7" s="1"/>
  <c r="C408" i="7"/>
  <c r="C389" i="7"/>
  <c r="C386" i="7"/>
  <c r="C381" i="7"/>
  <c r="C379" i="7"/>
  <c r="C376" i="7"/>
  <c r="C374" i="7"/>
  <c r="C369" i="7"/>
  <c r="C367" i="7"/>
  <c r="C366" i="7"/>
  <c r="C364" i="7" s="1"/>
  <c r="C362" i="7"/>
  <c r="C360" i="7"/>
  <c r="C358" i="7"/>
  <c r="C338" i="7"/>
  <c r="C335" i="7"/>
  <c r="C333" i="7"/>
  <c r="C329" i="7"/>
  <c r="C324" i="7"/>
  <c r="C321" i="7"/>
  <c r="C320" i="7"/>
  <c r="C318" i="7" s="1"/>
  <c r="C315" i="7"/>
  <c r="C310" i="7"/>
  <c r="C307" i="7"/>
  <c r="C301" i="7"/>
  <c r="C288" i="7"/>
  <c r="C285" i="7"/>
  <c r="C283" i="7"/>
  <c r="C281" i="7"/>
  <c r="C278" i="7"/>
  <c r="C276" i="7"/>
  <c r="C253" i="7"/>
  <c r="C251" i="7"/>
  <c r="C248" i="7"/>
  <c r="C241" i="7"/>
  <c r="C238" i="7"/>
  <c r="C235" i="7"/>
  <c r="C223" i="7"/>
  <c r="C216" i="7"/>
  <c r="C215" i="7"/>
  <c r="C211" i="7" s="1"/>
  <c r="C205" i="7"/>
  <c r="C199" i="7"/>
  <c r="C197" i="7"/>
  <c r="C194" i="7"/>
  <c r="C192" i="7"/>
  <c r="C170" i="7"/>
  <c r="C168" i="7"/>
  <c r="C167" i="7"/>
  <c r="C165" i="7" s="1"/>
  <c r="C158" i="7"/>
  <c r="C156" i="7"/>
  <c r="C153" i="7"/>
  <c r="C152" i="7"/>
  <c r="C150" i="7" s="1"/>
  <c r="C145" i="7"/>
  <c r="C142" i="7"/>
  <c r="C134" i="7"/>
  <c r="C130" i="7"/>
  <c r="C125" i="7"/>
  <c r="C119" i="7"/>
  <c r="C117" i="7"/>
  <c r="C114" i="7"/>
  <c r="C111" i="7"/>
  <c r="C108" i="7"/>
  <c r="C81" i="7"/>
  <c r="C78" i="7"/>
  <c r="C73" i="7"/>
  <c r="C72" i="7" s="1"/>
  <c r="C70" i="7"/>
  <c r="C67" i="7"/>
  <c r="C66" i="7"/>
  <c r="C65" i="7" s="1"/>
  <c r="C63" i="7"/>
  <c r="C61" i="7"/>
  <c r="C56" i="7"/>
  <c r="C55" i="7" s="1"/>
  <c r="C53" i="7"/>
  <c r="C51" i="7"/>
  <c r="C49" i="7"/>
  <c r="C47" i="7"/>
  <c r="C45" i="7"/>
  <c r="C43" i="7"/>
  <c r="C34" i="7"/>
  <c r="C27" i="7"/>
  <c r="C26" i="7"/>
  <c r="C927" i="6"/>
  <c r="C921" i="6"/>
  <c r="C920" i="6"/>
  <c r="C915" i="6"/>
  <c r="C903" i="6"/>
  <c r="C832" i="6"/>
  <c r="C829" i="6"/>
  <c r="C827" i="6"/>
  <c r="C824" i="6"/>
  <c r="C807" i="6"/>
  <c r="C799" i="6"/>
  <c r="C791" i="6"/>
  <c r="C788" i="6"/>
  <c r="C784" i="6"/>
  <c r="C782" i="6"/>
  <c r="C781" i="6" s="1"/>
  <c r="C778" i="6"/>
  <c r="C777" i="6"/>
  <c r="C776" i="6" s="1"/>
  <c r="C774" i="6"/>
  <c r="C744" i="6"/>
  <c r="C735" i="6"/>
  <c r="C730" i="6"/>
  <c r="C729" i="6"/>
  <c r="C724" i="6"/>
  <c r="C723" i="6"/>
  <c r="C720" i="6"/>
  <c r="C713" i="6"/>
  <c r="C710" i="6"/>
  <c r="C706" i="6"/>
  <c r="C705" i="6" s="1"/>
  <c r="C702" i="6"/>
  <c r="C700" i="6"/>
  <c r="C698" i="6"/>
  <c r="C696" i="6"/>
  <c r="C659" i="6"/>
  <c r="C656" i="6"/>
  <c r="C651" i="6"/>
  <c r="C649" i="6"/>
  <c r="C646" i="6"/>
  <c r="C639" i="6"/>
  <c r="C633" i="6"/>
  <c r="C632" i="6"/>
  <c r="C631" i="6" s="1"/>
  <c r="C622" i="6"/>
  <c r="C620" i="6"/>
  <c r="C619" i="6"/>
  <c r="C615" i="6"/>
  <c r="C567" i="6"/>
  <c r="C566" i="6" s="1"/>
  <c r="C565" i="6"/>
  <c r="C564" i="6"/>
  <c r="C558" i="6"/>
  <c r="C557" i="6" s="1"/>
  <c r="C553" i="6"/>
  <c r="C550" i="6"/>
  <c r="C549" i="6" s="1"/>
  <c r="C548" i="6"/>
  <c r="C546" i="6" s="1"/>
  <c r="C545" i="6"/>
  <c r="C540" i="6"/>
  <c r="C531" i="6"/>
  <c r="C527" i="6"/>
  <c r="C525" i="6"/>
  <c r="C524" i="6"/>
  <c r="C521" i="6"/>
  <c r="C518" i="6"/>
  <c r="C516" i="6"/>
  <c r="C457" i="6"/>
  <c r="C454" i="6"/>
  <c r="C450" i="6"/>
  <c r="C448" i="6"/>
  <c r="C446" i="6"/>
  <c r="C416" i="6"/>
  <c r="C415" i="6" s="1"/>
  <c r="C412" i="6"/>
  <c r="C407" i="6"/>
  <c r="C400" i="6"/>
  <c r="C398" i="6"/>
  <c r="C395" i="6"/>
  <c r="C391" i="6"/>
  <c r="C388" i="6"/>
  <c r="C382" i="6"/>
  <c r="C379" i="6"/>
  <c r="C378" i="6"/>
  <c r="C376" i="6"/>
  <c r="C374" i="6" s="1"/>
  <c r="C373" i="6"/>
  <c r="C372" i="6" s="1"/>
  <c r="C369" i="6"/>
  <c r="C366" i="6"/>
  <c r="C365" i="6"/>
  <c r="C364" i="6"/>
  <c r="C361" i="6"/>
  <c r="C332" i="6"/>
  <c r="C329" i="6"/>
  <c r="C321" i="6"/>
  <c r="C320" i="6" s="1"/>
  <c r="C318" i="6"/>
  <c r="C317" i="6"/>
  <c r="C316" i="6" s="1"/>
  <c r="C315" i="6"/>
  <c r="C314" i="6" s="1"/>
  <c r="C310" i="6"/>
  <c r="C305" i="6"/>
  <c r="C304" i="6" s="1"/>
  <c r="C302" i="6"/>
  <c r="C298" i="6"/>
  <c r="C297" i="6" s="1"/>
  <c r="C261" i="6"/>
  <c r="C258" i="6"/>
  <c r="C253" i="6"/>
  <c r="C251" i="6"/>
  <c r="C242" i="6"/>
  <c r="C240" i="6"/>
  <c r="C237" i="6"/>
  <c r="C232" i="6"/>
  <c r="C218" i="6"/>
  <c r="C216" i="6"/>
  <c r="C215" i="6"/>
  <c r="C214" i="6" s="1"/>
  <c r="C213" i="6"/>
  <c r="C211" i="6" s="1"/>
  <c r="C210" i="6"/>
  <c r="C209" i="6" s="1"/>
  <c r="C164" i="6"/>
  <c r="C163" i="6" s="1"/>
  <c r="C157" i="6"/>
  <c r="C154" i="6"/>
  <c r="C148" i="6"/>
  <c r="C146" i="6"/>
  <c r="C144" i="6"/>
  <c r="C138" i="6"/>
  <c r="C136" i="6"/>
  <c r="C134" i="6"/>
  <c r="C132" i="6"/>
  <c r="C130" i="6"/>
  <c r="C82" i="6"/>
  <c r="C78" i="6"/>
  <c r="C70" i="6"/>
  <c r="C68" i="6"/>
  <c r="C67" i="6"/>
  <c r="C65" i="6" s="1"/>
  <c r="C63" i="6"/>
  <c r="C60" i="6"/>
  <c r="C51" i="6"/>
  <c r="C48" i="6"/>
  <c r="C47" i="6"/>
  <c r="C46" i="6" s="1"/>
  <c r="C44" i="6"/>
  <c r="C42" i="6"/>
  <c r="C628" i="5"/>
  <c r="C625" i="5"/>
  <c r="C619" i="5"/>
  <c r="C616" i="5"/>
  <c r="C614" i="5"/>
  <c r="C611" i="5"/>
  <c r="C609" i="5"/>
  <c r="C604" i="5"/>
  <c r="C601" i="5"/>
  <c r="C599" i="5"/>
  <c r="C597" i="5"/>
  <c r="C595" i="5"/>
  <c r="C593" i="5"/>
  <c r="C565" i="5"/>
  <c r="C563" i="5"/>
  <c r="C561" i="5"/>
  <c r="C556" i="5"/>
  <c r="C553" i="5"/>
  <c r="C548" i="5"/>
  <c r="C542" i="5"/>
  <c r="C540" i="5"/>
  <c r="C536" i="5"/>
  <c r="C532" i="5"/>
  <c r="C528" i="5"/>
  <c r="C526" i="5"/>
  <c r="C524" i="5"/>
  <c r="C522" i="5"/>
  <c r="C520" i="5"/>
  <c r="C493" i="5"/>
  <c r="C483" i="5"/>
  <c r="C480" i="5"/>
  <c r="C476" i="5"/>
  <c r="C474" i="5"/>
  <c r="C467" i="5"/>
  <c r="C460" i="5"/>
  <c r="C458" i="5"/>
  <c r="C456" i="5"/>
  <c r="C454" i="5"/>
  <c r="C424" i="5"/>
  <c r="C422" i="5"/>
  <c r="C418" i="5"/>
  <c r="C416" i="5"/>
  <c r="C410" i="5"/>
  <c r="C406" i="5"/>
  <c r="C399" i="5"/>
  <c r="C397" i="5"/>
  <c r="C392" i="5"/>
  <c r="C389" i="5"/>
  <c r="C385" i="5"/>
  <c r="C382" i="5"/>
  <c r="C380" i="5"/>
  <c r="C378" i="5"/>
  <c r="C358" i="5"/>
  <c r="C355" i="5"/>
  <c r="C352" i="5"/>
  <c r="C349" i="5"/>
  <c r="C334" i="5"/>
  <c r="C332" i="5"/>
  <c r="C330" i="5"/>
  <c r="C325" i="5"/>
  <c r="C310" i="5"/>
  <c r="C309" i="5"/>
  <c r="C306" i="5" s="1"/>
  <c r="C304" i="5"/>
  <c r="C301" i="5"/>
  <c r="C298" i="5" s="1"/>
  <c r="C296" i="5"/>
  <c r="C290" i="5"/>
  <c r="C288" i="5"/>
  <c r="C286" i="5"/>
  <c r="C281" i="5"/>
  <c r="C278" i="5"/>
  <c r="C275" i="5"/>
  <c r="C273" i="5"/>
  <c r="C271" i="5"/>
  <c r="C269" i="5"/>
  <c r="C251" i="5"/>
  <c r="C250" i="5"/>
  <c r="C249" i="5" s="1"/>
  <c r="C245" i="5"/>
  <c r="C239" i="5"/>
  <c r="C236" i="5"/>
  <c r="C231" i="5"/>
  <c r="C227" i="5"/>
  <c r="C226" i="5"/>
  <c r="C223" i="5" s="1"/>
  <c r="C221" i="5"/>
  <c r="C216" i="5"/>
  <c r="C214" i="5"/>
  <c r="C207" i="5"/>
  <c r="C205" i="5"/>
  <c r="C203" i="5"/>
  <c r="C201" i="5"/>
  <c r="C199" i="5"/>
  <c r="C177" i="5"/>
  <c r="C173" i="5"/>
  <c r="C166" i="5"/>
  <c r="C164" i="5"/>
  <c r="C162" i="5"/>
  <c r="C158" i="5"/>
  <c r="C157" i="5"/>
  <c r="C155" i="5" s="1"/>
  <c r="C152" i="5"/>
  <c r="C151" i="5" s="1"/>
  <c r="C149" i="5"/>
  <c r="C147" i="5"/>
  <c r="C141" i="5"/>
  <c r="C139" i="5"/>
  <c r="C135" i="5"/>
  <c r="C133" i="5"/>
  <c r="C131" i="5"/>
  <c r="C129" i="5"/>
  <c r="C127" i="5"/>
  <c r="C101" i="5"/>
  <c r="C97" i="5"/>
  <c r="C91" i="5"/>
  <c r="C89" i="5"/>
  <c r="C86" i="5"/>
  <c r="C83" i="5"/>
  <c r="C80" i="5"/>
  <c r="C78" i="5"/>
  <c r="C72" i="5"/>
  <c r="C66" i="5"/>
  <c r="C63" i="5"/>
  <c r="C59" i="5"/>
  <c r="C57" i="5"/>
  <c r="C55" i="5"/>
  <c r="C52" i="5"/>
  <c r="C50" i="5"/>
  <c r="C27" i="5"/>
  <c r="C260" i="4"/>
  <c r="C255" i="4"/>
  <c r="C251" i="4"/>
  <c r="C250" i="4" s="1"/>
  <c r="C241" i="4"/>
  <c r="C238" i="4"/>
  <c r="C233" i="4"/>
  <c r="C230" i="4"/>
  <c r="C224" i="4"/>
  <c r="C216" i="4"/>
  <c r="C212" i="4"/>
  <c r="C210" i="4"/>
  <c r="C204" i="4"/>
  <c r="C202" i="4"/>
  <c r="C183" i="4"/>
  <c r="C182" i="4" s="1"/>
  <c r="C179" i="4"/>
  <c r="C177" i="4"/>
  <c r="C172" i="4"/>
  <c r="C170" i="4"/>
  <c r="C156" i="4"/>
  <c r="C153" i="4"/>
  <c r="C150" i="4"/>
  <c r="C145" i="4"/>
  <c r="C144" i="4"/>
  <c r="C137" i="4"/>
  <c r="C131" i="4"/>
  <c r="C123" i="4"/>
  <c r="C121" i="4"/>
  <c r="C119" i="4"/>
  <c r="C117" i="4"/>
  <c r="C116" i="4"/>
  <c r="C114" i="4"/>
  <c r="C92" i="4"/>
  <c r="C88" i="4"/>
  <c r="C82" i="4"/>
  <c r="C80" i="4"/>
  <c r="C72" i="4"/>
  <c r="C70" i="4"/>
  <c r="C68" i="4"/>
  <c r="C66" i="4"/>
  <c r="C62" i="4"/>
  <c r="C60" i="4"/>
  <c r="C53" i="4"/>
  <c r="C50" i="4"/>
  <c r="C46" i="4"/>
  <c r="C44" i="4"/>
  <c r="C42" i="4"/>
  <c r="C40" i="4"/>
  <c r="C31" i="4"/>
  <c r="C24" i="4"/>
  <c r="C950" i="3"/>
  <c r="C944" i="3"/>
  <c r="C938" i="3"/>
  <c r="C936" i="3"/>
  <c r="C928" i="3"/>
  <c r="C927" i="3" s="1"/>
  <c r="C923" i="3"/>
  <c r="C919" i="3"/>
  <c r="C917" i="3"/>
  <c r="C884" i="3"/>
  <c r="C880" i="3"/>
  <c r="C875" i="3"/>
  <c r="C872" i="3"/>
  <c r="C868" i="3"/>
  <c r="C866" i="3"/>
  <c r="C861" i="3"/>
  <c r="C857" i="3"/>
  <c r="C855" i="3"/>
  <c r="C850" i="3"/>
  <c r="C849" i="3" s="1"/>
  <c r="C847" i="3"/>
  <c r="C846" i="3"/>
  <c r="C843" i="3"/>
  <c r="C827" i="3"/>
  <c r="C824" i="3"/>
  <c r="C819" i="3"/>
  <c r="C817" i="3"/>
  <c r="C815" i="3"/>
  <c r="C813" i="3"/>
  <c r="C809" i="3"/>
  <c r="C807" i="3"/>
  <c r="C805" i="3"/>
  <c r="C803" i="3"/>
  <c r="C801" i="3"/>
  <c r="C778" i="3"/>
  <c r="C774" i="3"/>
  <c r="C769" i="3"/>
  <c r="C766" i="3"/>
  <c r="C760" i="3"/>
  <c r="C757" i="3"/>
  <c r="C755" i="3"/>
  <c r="C752" i="3" s="1"/>
  <c r="C750" i="3"/>
  <c r="C744" i="3"/>
  <c r="C742" i="3"/>
  <c r="C739" i="3"/>
  <c r="C736" i="3"/>
  <c r="C732" i="3"/>
  <c r="C731" i="3" s="1"/>
  <c r="C729" i="3"/>
  <c r="C725" i="3"/>
  <c r="C723" i="3"/>
  <c r="C693" i="3"/>
  <c r="C691" i="3"/>
  <c r="C688" i="3"/>
  <c r="C684" i="3"/>
  <c r="C681" i="3"/>
  <c r="C679" i="3"/>
  <c r="C677" i="3"/>
  <c r="C675" i="3"/>
  <c r="C674" i="3"/>
  <c r="C655" i="3"/>
  <c r="C646" i="3"/>
  <c r="C644" i="3"/>
  <c r="C642" i="3"/>
  <c r="C639" i="3"/>
  <c r="C617" i="3"/>
  <c r="C615" i="3"/>
  <c r="C611" i="3"/>
  <c r="C607" i="3"/>
  <c r="C606" i="3" s="1"/>
  <c r="C596" i="3"/>
  <c r="C594" i="3"/>
  <c r="C586" i="3"/>
  <c r="C579" i="3"/>
  <c r="C575" i="3"/>
  <c r="C571" i="3"/>
  <c r="C568" i="3"/>
  <c r="C566" i="3"/>
  <c r="C565" i="3" s="1"/>
  <c r="C563" i="3"/>
  <c r="C562" i="3"/>
  <c r="C561" i="3" s="1"/>
  <c r="C540" i="3"/>
  <c r="C535" i="3"/>
  <c r="C528" i="3"/>
  <c r="C526" i="3"/>
  <c r="C518" i="3"/>
  <c r="C516" i="3"/>
  <c r="C508" i="3"/>
  <c r="C504" i="3"/>
  <c r="C499" i="3"/>
  <c r="C497" i="3"/>
  <c r="C494" i="3"/>
  <c r="C492" i="3"/>
  <c r="C489" i="3"/>
  <c r="C487" i="3"/>
  <c r="C462" i="3"/>
  <c r="C453" i="3"/>
  <c r="C452" i="3" s="1"/>
  <c r="C447" i="3"/>
  <c r="C443" i="3"/>
  <c r="C438" i="3"/>
  <c r="C435" i="3"/>
  <c r="C422" i="3"/>
  <c r="C420" i="3"/>
  <c r="C418" i="3"/>
  <c r="C416" i="3"/>
  <c r="C414" i="3"/>
  <c r="C386" i="3"/>
  <c r="C385" i="3" s="1"/>
  <c r="C382" i="3"/>
  <c r="C378" i="3"/>
  <c r="C373" i="3"/>
  <c r="C371" i="3"/>
  <c r="C364" i="3"/>
  <c r="C361" i="3"/>
  <c r="C358" i="3"/>
  <c r="C356" i="3"/>
  <c r="C354" i="3"/>
  <c r="C347" i="3"/>
  <c r="C345" i="3"/>
  <c r="C343" i="3"/>
  <c r="C340" i="3"/>
  <c r="C338" i="3"/>
  <c r="C319" i="3"/>
  <c r="C317" i="3"/>
  <c r="C306" i="3"/>
  <c r="C304" i="3"/>
  <c r="C302" i="3"/>
  <c r="C299" i="3"/>
  <c r="C295" i="3"/>
  <c r="C291" i="3"/>
  <c r="C290" i="3" s="1"/>
  <c r="C287" i="3"/>
  <c r="C284" i="3"/>
  <c r="C282" i="3"/>
  <c r="C280" i="3"/>
  <c r="C278" i="3"/>
  <c r="C256" i="3"/>
  <c r="C254" i="3"/>
  <c r="C250" i="3"/>
  <c r="C248" i="3"/>
  <c r="C242" i="3"/>
  <c r="C240" i="3"/>
  <c r="C238" i="3"/>
  <c r="C236" i="3"/>
  <c r="C230" i="3"/>
  <c r="C228" i="3"/>
  <c r="C226" i="3"/>
  <c r="C204" i="3"/>
  <c r="C202" i="3"/>
  <c r="C198" i="3"/>
  <c r="C196" i="3"/>
  <c r="C193" i="3"/>
  <c r="C191" i="3"/>
  <c r="C186" i="3"/>
  <c r="C184" i="3"/>
  <c r="C182" i="3"/>
  <c r="C180" i="3"/>
  <c r="C176" i="3"/>
  <c r="C170" i="3"/>
  <c r="C168" i="3"/>
  <c r="C166" i="3"/>
  <c r="C163" i="3"/>
  <c r="C161" i="3"/>
  <c r="C139" i="3"/>
  <c r="C137" i="3"/>
  <c r="C130" i="3"/>
  <c r="C128" i="3"/>
  <c r="C126" i="3"/>
  <c r="C124" i="3"/>
  <c r="C122" i="3"/>
  <c r="C117" i="3"/>
  <c r="C115" i="3"/>
  <c r="C113" i="3"/>
  <c r="C111" i="3"/>
  <c r="C92" i="3"/>
  <c r="C88" i="3"/>
  <c r="C84" i="3"/>
  <c r="C81" i="3"/>
  <c r="C74" i="3"/>
  <c r="C72" i="3"/>
  <c r="C69" i="3"/>
  <c r="C66" i="3"/>
  <c r="C63" i="3"/>
  <c r="C56" i="3"/>
  <c r="C53" i="3"/>
  <c r="C49" i="3"/>
  <c r="C47" i="3"/>
  <c r="C45" i="3"/>
  <c r="C42" i="3"/>
  <c r="C40" i="3"/>
  <c r="C682" i="2"/>
  <c r="C679" i="2"/>
  <c r="C674" i="2"/>
  <c r="C673" i="2" s="1"/>
  <c r="C666" i="2"/>
  <c r="C664" i="2"/>
  <c r="C661" i="2"/>
  <c r="C656" i="2"/>
  <c r="C653" i="2"/>
  <c r="C647" i="2"/>
  <c r="C644" i="2"/>
  <c r="C642" i="2"/>
  <c r="C640" i="2"/>
  <c r="C638" i="2"/>
  <c r="C636" i="2"/>
  <c r="C594" i="2"/>
  <c r="C590" i="2"/>
  <c r="C585" i="2"/>
  <c r="C584" i="2" s="1"/>
  <c r="C576" i="2"/>
  <c r="C570" i="2"/>
  <c r="C568" i="2"/>
  <c r="C561" i="2"/>
  <c r="C558" i="2"/>
  <c r="C556" i="2"/>
  <c r="C555" i="2"/>
  <c r="C554" i="2" s="1"/>
  <c r="C553" i="2"/>
  <c r="C552" i="2" s="1"/>
  <c r="C508" i="2"/>
  <c r="C506" i="2"/>
  <c r="C501" i="2"/>
  <c r="C497" i="2"/>
  <c r="C496" i="2"/>
  <c r="C493" i="2"/>
  <c r="C491" i="2" s="1"/>
  <c r="C490" i="2"/>
  <c r="C489" i="2" s="1"/>
  <c r="C486" i="2"/>
  <c r="C484" i="2"/>
  <c r="C483" i="2"/>
  <c r="C480" i="2"/>
  <c r="C479" i="2" s="1"/>
  <c r="C478" i="2"/>
  <c r="C477" i="2" s="1"/>
  <c r="C475" i="2"/>
  <c r="C474" i="2"/>
  <c r="C473" i="2" s="1"/>
  <c r="C455" i="2"/>
  <c r="C454" i="2" s="1"/>
  <c r="C451" i="2"/>
  <c r="C448" i="2"/>
  <c r="C437" i="2"/>
  <c r="C435" i="2"/>
  <c r="C433" i="2"/>
  <c r="C432" i="2"/>
  <c r="C431" i="2" s="1"/>
  <c r="C425" i="2"/>
  <c r="C423" i="2"/>
  <c r="C419" i="2"/>
  <c r="C417" i="2"/>
  <c r="C415" i="2"/>
  <c r="C413" i="2"/>
  <c r="C411" i="2"/>
  <c r="C409" i="2"/>
  <c r="C375" i="2"/>
  <c r="C371" i="2"/>
  <c r="C366" i="2"/>
  <c r="C365" i="2" s="1"/>
  <c r="C360" i="2"/>
  <c r="C358" i="2"/>
  <c r="C356" i="2"/>
  <c r="C354" i="2"/>
  <c r="C352" i="2"/>
  <c r="C346" i="2"/>
  <c r="C344" i="2"/>
  <c r="C341" i="2"/>
  <c r="C339" i="2"/>
  <c r="C337" i="2"/>
  <c r="C334" i="2"/>
  <c r="C332" i="2"/>
  <c r="C303" i="2"/>
  <c r="C300" i="2"/>
  <c r="C295" i="2"/>
  <c r="C294" i="2" s="1"/>
  <c r="C290" i="2"/>
  <c r="C288" i="2"/>
  <c r="C285" i="2"/>
  <c r="C283" i="2"/>
  <c r="C277" i="2"/>
  <c r="C275" i="2"/>
  <c r="C273" i="2"/>
  <c r="C271" i="2"/>
  <c r="C269" i="2"/>
  <c r="C267" i="2"/>
  <c r="C238" i="2"/>
  <c r="C237" i="2"/>
  <c r="C236" i="2" s="1"/>
  <c r="C232" i="2"/>
  <c r="C230" i="2"/>
  <c r="C225" i="2"/>
  <c r="C224" i="2" s="1"/>
  <c r="C218" i="2"/>
  <c r="C216" i="2"/>
  <c r="C213" i="2"/>
  <c r="C197" i="2"/>
  <c r="C193" i="2"/>
  <c r="C191" i="2"/>
  <c r="C179" i="2"/>
  <c r="C177" i="2"/>
  <c r="C175" i="2"/>
  <c r="C155" i="2"/>
  <c r="C152" i="2"/>
  <c r="C146" i="2"/>
  <c r="C145" i="2"/>
  <c r="C144" i="2" s="1"/>
  <c r="C142" i="2"/>
  <c r="C137" i="2"/>
  <c r="C134" i="2"/>
  <c r="C132" i="2"/>
  <c r="C130" i="2"/>
  <c r="C128" i="2"/>
  <c r="C106" i="2"/>
  <c r="C102" i="2"/>
  <c r="C98" i="2"/>
  <c r="C95" i="2"/>
  <c r="C88" i="2"/>
  <c r="C86" i="2"/>
  <c r="C84" i="2"/>
  <c r="C81" i="2"/>
  <c r="C77" i="2"/>
  <c r="C74" i="2"/>
  <c r="C69" i="2"/>
  <c r="C64" i="2"/>
  <c r="C60" i="2"/>
  <c r="C59" i="2" s="1"/>
  <c r="C58" i="2"/>
  <c r="C57" i="2" s="1"/>
  <c r="C55" i="2"/>
  <c r="C53" i="2"/>
  <c r="C293" i="1"/>
  <c r="C291" i="1"/>
  <c r="C286" i="1"/>
  <c r="C281" i="1"/>
  <c r="C277" i="1"/>
  <c r="C275" i="1"/>
  <c r="C268" i="1"/>
  <c r="C261" i="1"/>
  <c r="C258" i="1"/>
  <c r="C253" i="1"/>
  <c r="C250" i="1"/>
  <c r="C248" i="1"/>
  <c r="C246" i="1"/>
  <c r="C243" i="1"/>
  <c r="C241" i="1"/>
  <c r="C223" i="1"/>
  <c r="C220" i="1"/>
  <c r="C216" i="1"/>
  <c r="C210" i="1"/>
  <c r="C207" i="1"/>
  <c r="C205" i="1"/>
  <c r="C202" i="1"/>
  <c r="C197" i="1"/>
  <c r="C196" i="1" s="1"/>
  <c r="C194" i="1"/>
  <c r="C192" i="1"/>
  <c r="C190" i="1"/>
  <c r="C188" i="1"/>
  <c r="C173" i="1"/>
  <c r="C170" i="1"/>
  <c r="C160" i="1"/>
  <c r="C158" i="1"/>
  <c r="C156" i="1"/>
  <c r="C154" i="1"/>
  <c r="C148" i="1"/>
  <c r="C146" i="1"/>
  <c r="C144" i="1"/>
  <c r="C142" i="1"/>
  <c r="C140" i="1"/>
  <c r="C123" i="1"/>
  <c r="C121" i="1"/>
  <c r="C113" i="1"/>
  <c r="C112" i="1" s="1"/>
  <c r="C92" i="1"/>
  <c r="C89" i="1"/>
  <c r="C86" i="1"/>
  <c r="C81" i="1"/>
  <c r="C66" i="1"/>
  <c r="C64" i="1"/>
  <c r="C62" i="1"/>
  <c r="C57" i="1"/>
  <c r="C54" i="1"/>
  <c r="C47" i="1"/>
  <c r="C45" i="1"/>
  <c r="C40" i="1"/>
  <c r="C70" i="22" l="1"/>
  <c r="C69" i="22"/>
  <c r="C80" i="22"/>
  <c r="C76" i="22"/>
  <c r="C72" i="22"/>
  <c r="C81" i="22"/>
  <c r="C78" i="22"/>
  <c r="C74" i="22"/>
  <c r="C68" i="22"/>
  <c r="C77" i="22"/>
  <c r="C73" i="22"/>
  <c r="C79" i="22"/>
  <c r="C75" i="22"/>
  <c r="C410" i="8"/>
  <c r="C391" i="8" s="1"/>
  <c r="C581" i="8"/>
  <c r="C544" i="8"/>
  <c r="C261" i="8"/>
  <c r="C257" i="8" s="1"/>
  <c r="C385" i="7"/>
  <c r="C247" i="7"/>
  <c r="C222" i="7"/>
  <c r="C232" i="7"/>
  <c r="C226" i="7"/>
  <c r="C357" i="7"/>
  <c r="C77" i="7"/>
  <c r="C486" i="7"/>
  <c r="C484" i="7" s="1"/>
  <c r="C124" i="7"/>
  <c r="C107" i="7" s="1"/>
  <c r="C42" i="7"/>
  <c r="C407" i="7"/>
  <c r="C405" i="7" s="1"/>
  <c r="C306" i="7"/>
  <c r="C373" i="7"/>
  <c r="C424" i="7"/>
  <c r="C20" i="7"/>
  <c r="C19" i="7" s="1"/>
  <c r="C243" i="7"/>
  <c r="C164" i="7"/>
  <c r="C328" i="7"/>
  <c r="C201" i="7"/>
  <c r="C191" i="7" s="1"/>
  <c r="C261" i="10"/>
  <c r="C260" i="10" s="1"/>
  <c r="C226" i="10"/>
  <c r="C225" i="10" s="1"/>
  <c r="C25" i="10"/>
  <c r="C185" i="10"/>
  <c r="C207" i="10"/>
  <c r="C18" i="10"/>
  <c r="C179" i="10"/>
  <c r="C197" i="10"/>
  <c r="C74" i="10"/>
  <c r="C254" i="10"/>
  <c r="C130" i="10"/>
  <c r="C172" i="10"/>
  <c r="C40" i="10"/>
  <c r="C57" i="10"/>
  <c r="C100" i="10"/>
  <c r="C107" i="10"/>
  <c r="C126" i="10"/>
  <c r="C146" i="10"/>
  <c r="C190" i="10"/>
  <c r="C221" i="10"/>
  <c r="C54" i="9"/>
  <c r="C94" i="9"/>
  <c r="C100" i="9"/>
  <c r="C173" i="11"/>
  <c r="C171" i="11" s="1"/>
  <c r="C184" i="11"/>
  <c r="C11" i="11"/>
  <c r="C129" i="11"/>
  <c r="C64" i="11"/>
  <c r="C45" i="11"/>
  <c r="C156" i="11"/>
  <c r="C115" i="12"/>
  <c r="C169" i="12"/>
  <c r="C131" i="12"/>
  <c r="C80" i="12"/>
  <c r="C178" i="12"/>
  <c r="C145" i="12"/>
  <c r="C59" i="12"/>
  <c r="C38" i="12"/>
  <c r="C26" i="14"/>
  <c r="C33" i="14"/>
  <c r="C18" i="14" s="1"/>
  <c r="C57" i="14"/>
  <c r="C76" i="14"/>
  <c r="C41" i="14"/>
  <c r="C18" i="15"/>
  <c r="C64" i="15"/>
  <c r="C89" i="15"/>
  <c r="C33" i="16"/>
  <c r="C22" i="20"/>
  <c r="C172" i="5"/>
  <c r="C624" i="5"/>
  <c r="C547" i="5"/>
  <c r="C127" i="4"/>
  <c r="C87" i="4"/>
  <c r="C79" i="4"/>
  <c r="C39" i="4"/>
  <c r="C243" i="4"/>
  <c r="C229" i="4" s="1"/>
  <c r="C141" i="4"/>
  <c r="C207" i="4"/>
  <c r="C249" i="4"/>
  <c r="C59" i="4"/>
  <c r="C135" i="4"/>
  <c r="C17" i="4"/>
  <c r="C16" i="4" s="1"/>
  <c r="C220" i="4"/>
  <c r="C165" i="4"/>
  <c r="C534" i="3"/>
  <c r="C181" i="2"/>
  <c r="C187" i="2"/>
  <c r="C443" i="2"/>
  <c r="C442" i="2" s="1"/>
  <c r="C678" i="2"/>
  <c r="C212" i="1"/>
  <c r="C169" i="1"/>
  <c r="C280" i="1"/>
  <c r="C42" i="1"/>
  <c r="C39" i="1" s="1"/>
  <c r="C240" i="1"/>
  <c r="C85" i="1"/>
  <c r="C76" i="1"/>
  <c r="C75" i="1" s="1"/>
  <c r="C70" i="1"/>
  <c r="C61" i="1" s="1"/>
  <c r="C270" i="1"/>
  <c r="N60" i="21"/>
  <c r="M4" i="21"/>
  <c r="C14" i="17"/>
  <c r="C70" i="9"/>
  <c r="C31" i="9"/>
  <c r="C483" i="8"/>
  <c r="C419" i="8"/>
  <c r="C416" i="8" s="1"/>
  <c r="C58" i="8"/>
  <c r="C76" i="8"/>
  <c r="C139" i="8"/>
  <c r="C246" i="8"/>
  <c r="C364" i="8"/>
  <c r="C324" i="8"/>
  <c r="C208" i="8"/>
  <c r="C250" i="8"/>
  <c r="C520" i="8"/>
  <c r="C146" i="8"/>
  <c r="C153" i="8"/>
  <c r="C163" i="8"/>
  <c r="C273" i="8"/>
  <c r="C330" i="8"/>
  <c r="C311" i="8" s="1"/>
  <c r="C42" i="8"/>
  <c r="E42" i="8" s="1"/>
  <c r="C105" i="8"/>
  <c r="C923" i="6"/>
  <c r="C892" i="6"/>
  <c r="C872" i="6"/>
  <c r="C814" i="6"/>
  <c r="C732" i="6"/>
  <c r="C328" i="6"/>
  <c r="C380" i="6"/>
  <c r="C234" i="6"/>
  <c r="C299" i="6"/>
  <c r="C143" i="6"/>
  <c r="C153" i="6"/>
  <c r="C368" i="6"/>
  <c r="C801" i="6"/>
  <c r="C27" i="6"/>
  <c r="C445" i="6"/>
  <c r="C453" i="6"/>
  <c r="C72" i="6"/>
  <c r="C59" i="6" s="1"/>
  <c r="C617" i="6"/>
  <c r="C811" i="6"/>
  <c r="C53" i="6"/>
  <c r="C41" i="6" s="1"/>
  <c r="C726" i="6"/>
  <c r="C377" i="6"/>
  <c r="C636" i="6"/>
  <c r="C129" i="6"/>
  <c r="C244" i="6"/>
  <c r="C542" i="6"/>
  <c r="C551" i="6"/>
  <c r="C648" i="6"/>
  <c r="C695" i="6"/>
  <c r="C222" i="6"/>
  <c r="C250" i="6"/>
  <c r="C306" i="6"/>
  <c r="C624" i="6"/>
  <c r="C641" i="6"/>
  <c r="C257" i="6"/>
  <c r="C34" i="6"/>
  <c r="C77" i="6"/>
  <c r="C225" i="6"/>
  <c r="C322" i="6"/>
  <c r="C313" i="6" s="1"/>
  <c r="C363" i="6"/>
  <c r="C406" i="6"/>
  <c r="C523" i="6"/>
  <c r="C515" i="6" s="1"/>
  <c r="C562" i="6"/>
  <c r="C561" i="6" s="1"/>
  <c r="C655" i="6"/>
  <c r="C722" i="6"/>
  <c r="C739" i="6"/>
  <c r="C738" i="6" s="1"/>
  <c r="C783" i="6"/>
  <c r="C773" i="6" s="1"/>
  <c r="C822" i="6"/>
  <c r="C821" i="6" s="1"/>
  <c r="C146" i="5"/>
  <c r="C482" i="5"/>
  <c r="C473" i="5" s="1"/>
  <c r="C489" i="5"/>
  <c r="C488" i="5" s="1"/>
  <c r="C244" i="5"/>
  <c r="C401" i="5"/>
  <c r="C396" i="5" s="1"/>
  <c r="C384" i="5"/>
  <c r="C377" i="5" s="1"/>
  <c r="C293" i="5"/>
  <c r="C285" i="5" s="1"/>
  <c r="C339" i="5"/>
  <c r="C338" i="5" s="1"/>
  <c r="C34" i="5"/>
  <c r="C26" i="5" s="1"/>
  <c r="C464" i="5"/>
  <c r="C453" i="5" s="1"/>
  <c r="C126" i="5"/>
  <c r="C220" i="5"/>
  <c r="C618" i="5"/>
  <c r="C608" i="5" s="1"/>
  <c r="C592" i="5"/>
  <c r="C49" i="5"/>
  <c r="C519" i="5"/>
  <c r="C71" i="5"/>
  <c r="C96" i="5"/>
  <c r="C415" i="5"/>
  <c r="C173" i="3"/>
  <c r="C160" i="3" s="1"/>
  <c r="C121" i="3"/>
  <c r="C428" i="3"/>
  <c r="C457" i="3"/>
  <c r="C456" i="3" s="1"/>
  <c r="C588" i="3"/>
  <c r="C31" i="3"/>
  <c r="C308" i="3"/>
  <c r="C201" i="3"/>
  <c r="C437" i="3"/>
  <c r="C592" i="3"/>
  <c r="C683" i="3"/>
  <c r="C768" i="3"/>
  <c r="C337" i="3"/>
  <c r="C823" i="3"/>
  <c r="C863" i="3"/>
  <c r="C195" i="3"/>
  <c r="C136" i="3"/>
  <c r="C600" i="3"/>
  <c r="C662" i="3"/>
  <c r="C24" i="3"/>
  <c r="C313" i="3"/>
  <c r="C312" i="3" s="1"/>
  <c r="C80" i="3"/>
  <c r="C110" i="3"/>
  <c r="C445" i="3"/>
  <c r="C560" i="3"/>
  <c r="C658" i="3"/>
  <c r="C870" i="3"/>
  <c r="C62" i="3"/>
  <c r="C87" i="3"/>
  <c r="C225" i="3"/>
  <c r="C247" i="3"/>
  <c r="C298" i="3"/>
  <c r="C370" i="3"/>
  <c r="C425" i="3"/>
  <c r="C440" i="3"/>
  <c r="C654" i="3"/>
  <c r="C733" i="3"/>
  <c r="C722" i="3" s="1"/>
  <c r="C763" i="3"/>
  <c r="C749" i="3" s="1"/>
  <c r="C845" i="3"/>
  <c r="C879" i="3"/>
  <c r="C922" i="3"/>
  <c r="C916" i="3" s="1"/>
  <c r="C277" i="3"/>
  <c r="C851" i="3"/>
  <c r="C17" i="3"/>
  <c r="C188" i="3"/>
  <c r="C179" i="3" s="1"/>
  <c r="C253" i="3"/>
  <c r="C363" i="3"/>
  <c r="C353" i="3" s="1"/>
  <c r="C377" i="3"/>
  <c r="C523" i="3"/>
  <c r="C515" i="3" s="1"/>
  <c r="C610" i="3"/>
  <c r="C650" i="3"/>
  <c r="C668" i="3"/>
  <c r="C671" i="3"/>
  <c r="C687" i="3"/>
  <c r="C943" i="3"/>
  <c r="C184" i="2"/>
  <c r="C204" i="2"/>
  <c r="C482" i="2"/>
  <c r="C668" i="2"/>
  <c r="C37" i="2"/>
  <c r="C101" i="2"/>
  <c r="C30" i="2"/>
  <c r="C151" i="2"/>
  <c r="C447" i="2"/>
  <c r="C649" i="2"/>
  <c r="C635" i="2" s="1"/>
  <c r="C658" i="2"/>
  <c r="C66" i="2"/>
  <c r="C573" i="2"/>
  <c r="C578" i="2"/>
  <c r="C73" i="2"/>
  <c r="C207" i="2"/>
  <c r="C282" i="2"/>
  <c r="C331" i="2"/>
  <c r="C408" i="2"/>
  <c r="C499" i="2"/>
  <c r="C266" i="2"/>
  <c r="C94" i="2"/>
  <c r="C472" i="2"/>
  <c r="C494" i="2"/>
  <c r="C505" i="2"/>
  <c r="C589" i="2"/>
  <c r="C44" i="2"/>
  <c r="C61" i="2"/>
  <c r="C52" i="2" s="1"/>
  <c r="C299" i="2"/>
  <c r="C370" i="2"/>
  <c r="C430" i="2"/>
  <c r="C31" i="1"/>
  <c r="C139" i="1"/>
  <c r="C285" i="1"/>
  <c r="C17" i="1"/>
  <c r="C24" i="1"/>
  <c r="C153" i="1"/>
  <c r="C219" i="1"/>
  <c r="C120" i="1"/>
  <c r="C187" i="1"/>
  <c r="C196" i="2"/>
  <c r="C229" i="2"/>
  <c r="C268" i="5"/>
  <c r="C351" i="2"/>
  <c r="C486" i="3"/>
  <c r="C812" i="3"/>
  <c r="C551" i="2"/>
  <c r="C560" i="5"/>
  <c r="C20" i="6"/>
  <c r="C201" i="1"/>
  <c r="C127" i="2"/>
  <c r="C141" i="2"/>
  <c r="C39" i="3"/>
  <c r="C235" i="3"/>
  <c r="C800" i="3"/>
  <c r="C932" i="3"/>
  <c r="C931" i="3" s="1"/>
  <c r="C158" i="4"/>
  <c r="C164" i="4"/>
  <c r="C198" i="5"/>
  <c r="C303" i="5"/>
  <c r="C324" i="5"/>
  <c r="C21" i="8"/>
  <c r="C20" i="8" s="1"/>
  <c r="C917" i="6"/>
  <c r="C902" i="6" s="1"/>
  <c r="C294" i="7"/>
  <c r="C275" i="7" s="1"/>
  <c r="C387" i="6"/>
  <c r="C60" i="7"/>
  <c r="C141" i="7"/>
  <c r="C474" i="7"/>
  <c r="C559" i="8"/>
  <c r="C190" i="8"/>
  <c r="C243" i="8"/>
  <c r="C334" i="8"/>
  <c r="C497" i="8"/>
  <c r="C436" i="8"/>
  <c r="C87" i="12"/>
  <c r="C12" i="16"/>
  <c r="B24" i="22"/>
  <c r="C91" i="11"/>
  <c r="C23" i="12"/>
  <c r="C15" i="12" s="1"/>
  <c r="C204" i="12"/>
  <c r="C202" i="12" s="1"/>
  <c r="C41" i="15"/>
  <c r="N3" i="21"/>
  <c r="C21" i="19"/>
  <c r="C114" i="15"/>
  <c r="C112" i="15" s="1"/>
  <c r="C19" i="18"/>
  <c r="C13" i="19"/>
  <c r="C14" i="20"/>
  <c r="C188" i="8" l="1"/>
  <c r="C542" i="8"/>
  <c r="C481" i="8" s="1"/>
  <c r="C135" i="8"/>
  <c r="C355" i="7"/>
  <c r="C221" i="7"/>
  <c r="C189" i="7" s="1"/>
  <c r="C17" i="7"/>
  <c r="C273" i="7"/>
  <c r="C614" i="6"/>
  <c r="C17" i="10"/>
  <c r="C122" i="10"/>
  <c r="C171" i="10"/>
  <c r="C202" i="10"/>
  <c r="C96" i="10"/>
  <c r="C94" i="10" s="1"/>
  <c r="C29" i="9"/>
  <c r="C108" i="11"/>
  <c r="C167" i="12"/>
  <c r="C113" i="12"/>
  <c r="C16" i="14"/>
  <c r="C11" i="18"/>
  <c r="C590" i="5"/>
  <c r="C375" i="5"/>
  <c r="C517" i="5"/>
  <c r="C124" i="5"/>
  <c r="C113" i="4"/>
  <c r="C201" i="4"/>
  <c r="C199" i="4" s="1"/>
  <c r="C14" i="4"/>
  <c r="C140" i="4"/>
  <c r="C585" i="3"/>
  <c r="C294" i="3"/>
  <c r="C413" i="3"/>
  <c r="C488" i="2"/>
  <c r="C470" i="2" s="1"/>
  <c r="C174" i="2"/>
  <c r="C203" i="2"/>
  <c r="C267" i="1"/>
  <c r="C137" i="1"/>
  <c r="C12" i="17"/>
  <c r="C389" i="8"/>
  <c r="C237" i="8"/>
  <c r="C309" i="8"/>
  <c r="C866" i="6"/>
  <c r="C19" i="6"/>
  <c r="C208" i="6"/>
  <c r="C539" i="6"/>
  <c r="C513" i="6" s="1"/>
  <c r="C127" i="6"/>
  <c r="C798" i="6"/>
  <c r="C771" i="6" s="1"/>
  <c r="C719" i="6"/>
  <c r="C693" i="6" s="1"/>
  <c r="C360" i="6"/>
  <c r="C358" i="6" s="1"/>
  <c r="C630" i="6"/>
  <c r="C443" i="6"/>
  <c r="C296" i="6"/>
  <c r="C294" i="6" s="1"/>
  <c r="C231" i="6"/>
  <c r="C451" i="5"/>
  <c r="C196" i="5"/>
  <c r="C434" i="3"/>
  <c r="C16" i="3"/>
  <c r="C108" i="3"/>
  <c r="C842" i="3"/>
  <c r="C860" i="3"/>
  <c r="C558" i="3"/>
  <c r="C667" i="3"/>
  <c r="C914" i="3"/>
  <c r="C335" i="3"/>
  <c r="C638" i="3"/>
  <c r="C223" i="3"/>
  <c r="C158" i="3" s="1"/>
  <c r="C275" i="3"/>
  <c r="C406" i="2"/>
  <c r="C655" i="2"/>
  <c r="C633" i="2" s="1"/>
  <c r="C29" i="2"/>
  <c r="C264" i="2"/>
  <c r="C567" i="2"/>
  <c r="C535" i="2" s="1"/>
  <c r="C329" i="2"/>
  <c r="C185" i="1"/>
  <c r="C16" i="1"/>
  <c r="C110" i="1"/>
  <c r="B21" i="22"/>
  <c r="O2" i="21"/>
  <c r="P1" i="21" s="1"/>
  <c r="C18" i="8"/>
  <c r="C17" i="6"/>
  <c r="C12" i="20"/>
  <c r="C105" i="7"/>
  <c r="C125" i="2"/>
  <c r="C484" i="3"/>
  <c r="C266" i="5"/>
  <c r="C11" i="19"/>
  <c r="B22" i="22"/>
  <c r="C322" i="5"/>
  <c r="C24" i="5"/>
  <c r="B23" i="22"/>
  <c r="C16" i="15"/>
  <c r="C252" i="10"/>
  <c r="C13" i="12"/>
  <c r="C43" i="11"/>
  <c r="C798" i="3"/>
  <c r="C720" i="3" s="1"/>
  <c r="C103" i="8" l="1"/>
  <c r="E103" i="8" s="1"/>
  <c r="C235" i="8"/>
  <c r="C612" i="6"/>
  <c r="C169" i="10"/>
  <c r="C15" i="10"/>
  <c r="C111" i="4"/>
  <c r="C411" i="3"/>
  <c r="C172" i="2"/>
  <c r="C27" i="2"/>
  <c r="C238" i="1"/>
  <c r="C14" i="1"/>
  <c r="C864" i="6"/>
  <c r="C206" i="6"/>
  <c r="C275" i="6"/>
  <c r="C14" i="3"/>
  <c r="C840" i="3"/>
  <c r="C636" i="3"/>
  <c r="C9" i="11"/>
  <c r="B26" i="22"/>
  <c r="C24" i="22" l="1"/>
  <c r="C25" i="22"/>
  <c r="C21" i="22"/>
  <c r="C579" i="6"/>
  <c r="C23" i="22"/>
  <c r="C22" i="22"/>
  <c r="C26" i="22" l="1"/>
</calcChain>
</file>

<file path=xl/sharedStrings.xml><?xml version="1.0" encoding="utf-8"?>
<sst xmlns="http://schemas.openxmlformats.org/spreadsheetml/2006/main" count="5472" uniqueCount="875">
  <si>
    <t xml:space="preserve">DEPARTAMENTO EJECUTIVO MUNICIPAL </t>
  </si>
  <si>
    <t>PROGRAMA: UNIDAD INTENDENCIA: COORDINACIÓN Y LIDERAZGO INSTITUCIONAL</t>
  </si>
  <si>
    <t>1001-00</t>
  </si>
  <si>
    <t>OBJETIVOS: Brindar asistencia estratégica al Intendente Municipal en la articulación, coordinación y seguimiento de las acciones desarrolladas por las distintas secretarías, dependencias e institutos que conforman la estructura del gobierno local. Buscando fortalecer el trabajo conjunto entre el Intendente, sus asesores y las áreas bajo su directa dependencia, promoviendo una gestión integrada, eficiente y alineada con los lineamientos políticos e institucionales del municipio.</t>
  </si>
  <si>
    <t>FECHA DE INICIO: 01/01/2026.</t>
  </si>
  <si>
    <t>UNIDAD EJECUTORA: Departamento Ejecutivo Municipal - Subsecretaría de Unidad Intendencia.</t>
  </si>
  <si>
    <t>JEFE DE PROGRAMA: Intendente Eduardo Accastello - Ing. Martín Ruiz.</t>
  </si>
  <si>
    <t>DURACIÓN ESTIMADA: 12 meses.</t>
  </si>
  <si>
    <t>COSTO TOTAL DEL PROGRAMA:</t>
  </si>
  <si>
    <t>PERSONAL</t>
  </si>
  <si>
    <t>SERVICIOS</t>
  </si>
  <si>
    <t>PERSONAL PERMANENTE</t>
  </si>
  <si>
    <t>Sueldos y salarios personal permanente</t>
  </si>
  <si>
    <t>Contribuciones patronales personal permanente</t>
  </si>
  <si>
    <t>Seguros personal permanente</t>
  </si>
  <si>
    <t>Indemnizaciones personal permanente</t>
  </si>
  <si>
    <t>Asignaciones familiares personal permanente</t>
  </si>
  <si>
    <t>Otros gastos en personal permanente</t>
  </si>
  <si>
    <t>GABINETE DE AUTORIDADES Y PERSONAL JERÁRQUICO</t>
  </si>
  <si>
    <t>Sueldos y salarios autoridades y personal jerárquico</t>
  </si>
  <si>
    <t>Contribuciones patronales autoridades y personal jerárquico</t>
  </si>
  <si>
    <t>Seguros autoridades y personal jerárquico</t>
  </si>
  <si>
    <t>Indemnizaciones autoridades y personal jerárquico</t>
  </si>
  <si>
    <t>Asignaciones familiares autoridades y personal jerárquico</t>
  </si>
  <si>
    <t>Otros gastos en autoridades y personal jerárquico</t>
  </si>
  <si>
    <t>PERSONAL CONTRATADO</t>
  </si>
  <si>
    <t>Sueldos y salarios personal contratado</t>
  </si>
  <si>
    <t>Contribuciones patronales personal contratado</t>
  </si>
  <si>
    <t>Seguros personal contratado</t>
  </si>
  <si>
    <t>Indemnizaciones personal contratado</t>
  </si>
  <si>
    <t>Asignaciones familiares personal contratado</t>
  </si>
  <si>
    <t>Otros gastos en personal contratado</t>
  </si>
  <si>
    <t>BIENES DE CONSUMO</t>
  </si>
  <si>
    <t>PRODUCTOS ALIMENTICIOS, AGROPECUARIOS Y FORESTALES</t>
  </si>
  <si>
    <t>Racionamiento, alimento y productos alimenticios para personas</t>
  </si>
  <si>
    <t>PRODUCTOS DE PAPEL, CARTÓN E IMPRESOS</t>
  </si>
  <si>
    <t>Libros, revistas y periódicos</t>
  </si>
  <si>
    <t>Productos de artes gráficas</t>
  </si>
  <si>
    <t>ÚTILES E INSUMOS DE OFICINA Y ENSEÑANZA</t>
  </si>
  <si>
    <t>Útiles, artículos de librería, insumos informáticos</t>
  </si>
  <si>
    <t>REPUESTOS, ACCESORIOS, HERRAMIENTAS MENORES Y OTROS</t>
  </si>
  <si>
    <t>Repuestos y accesorios equipos y sistemas informáticos y de comunicación en gral</t>
  </si>
  <si>
    <t>Repuestos y accesorios rodados</t>
  </si>
  <si>
    <t>Aparatos electrónicos y de comunicación menores</t>
  </si>
  <si>
    <t>Artefactos y electrodomésticos menores</t>
  </si>
  <si>
    <t>Repuestos y accesorios para inmuebles</t>
  </si>
  <si>
    <t>Repuestos y accesorios varios</t>
  </si>
  <si>
    <t>MATERIALES CONSERVACIÓN Y/O CONSTRUCCIÓN</t>
  </si>
  <si>
    <t>Materiales conservación inmuebles</t>
  </si>
  <si>
    <t>Materiales conservaciones varias</t>
  </si>
  <si>
    <t>BIENES DE CONSUMO VARIOS</t>
  </si>
  <si>
    <t>Elementos de limpieza e higiene</t>
  </si>
  <si>
    <t>Bienes de consumo varios</t>
  </si>
  <si>
    <t>ALQUILERES Y DERECHOS</t>
  </si>
  <si>
    <t>Alquileres varios</t>
  </si>
  <si>
    <t>SERVICIOS TÉCNICOS Y PROFESIONALES</t>
  </si>
  <si>
    <t>Honorarios por servicios técnicos y profesionales</t>
  </si>
  <si>
    <t>SERVICIOS COMERCIALES Y FINANCIEROS</t>
  </si>
  <si>
    <t>Primas y gastos de seguros</t>
  </si>
  <si>
    <t>Suscripciones</t>
  </si>
  <si>
    <t>Trámites y gastos varios</t>
  </si>
  <si>
    <t>LOCACIONES Y CONTRATACIONES VARIAS</t>
  </si>
  <si>
    <t>Locaciones y contrataciones varias</t>
  </si>
  <si>
    <t>Pasajes, viáticos y movilidad</t>
  </si>
  <si>
    <t>Otros servicios</t>
  </si>
  <si>
    <t>TRANSFERENCIAS</t>
  </si>
  <si>
    <t>TRANSFERENCIAS AL SECTOR PÚBLICO</t>
  </si>
  <si>
    <t>Transferencias a instituciones de enseñanza/académicas, culturales y deportivas</t>
  </si>
  <si>
    <t>Transferencia al IMV - Instituto Municipal de la Vivienda</t>
  </si>
  <si>
    <t>Transferencia al IMI - Instituto Municipal de Inversión</t>
  </si>
  <si>
    <t>Otras transferencias al sector público</t>
  </si>
  <si>
    <t>TRANSFERENCIAS AL SECTOR PRIVADO</t>
  </si>
  <si>
    <t>Transf.a instituciones de enseñanza, culturales, deportivas y sociales en gral.</t>
  </si>
  <si>
    <t>Otras transferencias al sector privado</t>
  </si>
  <si>
    <t>BIENES DE CAPITAL</t>
  </si>
  <si>
    <t>BIENES PREEXISTENTES</t>
  </si>
  <si>
    <t>Tierras y terrenos</t>
  </si>
  <si>
    <t>Edificios, obras/mejoras e instalaciones</t>
  </si>
  <si>
    <t>MUEBLES, EQUIPOS DE OFICINA, COMUNICACIÓN, EDUCACIONAL Y RECREATIVO</t>
  </si>
  <si>
    <t>Muebles y equipos de oficina</t>
  </si>
  <si>
    <t>Artefactos y electrodomésticos</t>
  </si>
  <si>
    <t>OTROS BIENES DE CAPITAL</t>
  </si>
  <si>
    <t>Otros bienes de capital no especificados</t>
  </si>
  <si>
    <t>PROGRAMA: VILLA MARÍA PIENSA Y PROPONE</t>
  </si>
  <si>
    <t>1002-00</t>
  </si>
  <si>
    <t xml:space="preserve">OBJETIVOS: Promover la participación activa de la ciudadanía en la definición de prioridades presupuestarias locales, mediante la implementación de mecanismos democráticos, inclusivos y transparentes que fortalezcan el vínculo entre el Estado municipal y la comunidad. A través del Presupuesto Participativo, se busca reducir la brecha territorial, garantizando una distribución más equitativa de los recursos públicos y fomentando el desarrollo integral de todos los sectores de la ciudad. Este programa se enmarca en el compromiso de construir una Villa María más humana, donde cada vecino y vecina tenga voz en la planificación del presente y del futuro de su barrio.
</t>
  </si>
  <si>
    <t>UNIDAD EJECUTORA: Departamento Ejecutivo Municipal - Secretaría de Gobierno, Cultura y Relaciones Institucionales.</t>
  </si>
  <si>
    <t>JEFE DE PROGRAMA: Intendente Eduardo Accastello - Mgter. Marcos Bovo.</t>
  </si>
  <si>
    <t>DURACION ESTIMADA: 12 meses.</t>
  </si>
  <si>
    <t>COSTO TOTAL PROGRAMA:</t>
  </si>
  <si>
    <t>Otros servicios por presupuesto participativo</t>
  </si>
  <si>
    <t>Previsión transferencias proyectos presupuesto participativo</t>
  </si>
  <si>
    <t>TRABAJO PÚBLICO</t>
  </si>
  <si>
    <t>CONSTRUCCIONES EN BIENES DE DOMINIO PRIVADO</t>
  </si>
  <si>
    <t>Previsión obras públicas presupuesto participativo</t>
  </si>
  <si>
    <t>CONSTRUCCIONES EN BIENES DE DOMINIO PÚBLICO</t>
  </si>
  <si>
    <t>PROGRAMA: INTERNACIONALIZACIÓN Y COMPETITIVIDAD</t>
  </si>
  <si>
    <t>1003-00</t>
  </si>
  <si>
    <t>OBJETIVO: Apoyar el cumplimiento de la agenda estratégica del poder ejecutivo, obteniendo recursos, a través de Aportes a nivel nacional e internacional, para respaldar a las secretarías en la implementación de los ejes de gestión y la ejecución de nuevos proyectos. Así como, proyectar y desarrollar la marca Villa María Global.</t>
  </si>
  <si>
    <t>Bienes de consumo para organiación de eventos</t>
  </si>
  <si>
    <t>SERVICIOS DE MANTENIMIENTO, REPARACIÓN Y LIMPIEZA</t>
  </si>
  <si>
    <t>Mantenimiento y reparaciones varias</t>
  </si>
  <si>
    <t>PUBLICIDAD Y PROPAGANDA</t>
  </si>
  <si>
    <t>Publicidad y propaganda</t>
  </si>
  <si>
    <t>Auspicios / adhesiones</t>
  </si>
  <si>
    <t>Costos de creación, edición y distribución de material de difusión</t>
  </si>
  <si>
    <t>Aparato audio-visuales y electrónicos varios</t>
  </si>
  <si>
    <t>PROGRAMA: ORGANIZACIÓN DE EVENTOS, CEREMONIAL  Y PROTOCOLO</t>
  </si>
  <si>
    <t>1004-00</t>
  </si>
  <si>
    <t>OBJETIVO: Participar y organizar en todos aquellos actos, reuniones, actividades y/o eventos en los cuales es participe el intendente y/o su gabinete.</t>
  </si>
  <si>
    <t>TEXTILES Y VESTUARIOS</t>
  </si>
  <si>
    <t>Confecciones textiles</t>
  </si>
  <si>
    <t>Premios, obsequios, presentes, otros</t>
  </si>
  <si>
    <t>Bienes de consumo para organización de eventos</t>
  </si>
  <si>
    <t>Derechos de bienes intangibles</t>
  </si>
  <si>
    <t>Capacitación/es y cursos del personal</t>
  </si>
  <si>
    <t>Gastos protocolares de traslado, alojamiento y estadía</t>
  </si>
  <si>
    <t>Gastos varios protocolares y de organización de eventos</t>
  </si>
  <si>
    <t>PROGRAMA: SERVICIOS GENERALES AL PALACIO MUNICIPAL</t>
  </si>
  <si>
    <t>1005-00</t>
  </si>
  <si>
    <t>OBJETIVOS: Garantizar el funcionamiento, mantenimiento y atención del Palacio Municipal, comprendiendo en ello el servicio de mayordomía y maestranza. Organizar y llevar adelante el traslado y movilidad del personal municipal, tanto de funcionarios como agentes afectados a la función pública. Además, debe realizar el mantenimiento y cuidado de los vehículos de dominio municipal afectados a estas tareas. Brindar traslado a personas con discapacidad.</t>
  </si>
  <si>
    <t>Indumentaria y accesorios de seguridad laboral</t>
  </si>
  <si>
    <t>COMBUSTIBLES, LUBRICANTES, PRODUCTOS QUÍMICOS</t>
  </si>
  <si>
    <t>Combustibles y lubricantes</t>
  </si>
  <si>
    <t>Tintas, pinturas y colorantes</t>
  </si>
  <si>
    <t>Cubiertas y cámaras de aire</t>
  </si>
  <si>
    <t>Herramientas menores</t>
  </si>
  <si>
    <t>Utensilios de cocina y comedor</t>
  </si>
  <si>
    <t>Elementos e insumos de seguridad</t>
  </si>
  <si>
    <t>Limpieza, aseo y fumigación</t>
  </si>
  <si>
    <t>Mantenimiento y reparación de rodados</t>
  </si>
  <si>
    <t>Mantenimiento y reparación de equipos y maquinarias</t>
  </si>
  <si>
    <t>EQUIPOS Y MAQUINARIAS, HERRAMIENTAS Y REPUESTOS MAYORES</t>
  </si>
  <si>
    <t>Equipos y maquinarias</t>
  </si>
  <si>
    <t>Herramientas y repuestos mayores</t>
  </si>
  <si>
    <t>VEHÍCULOS Y RODADOS</t>
  </si>
  <si>
    <t>Rodados</t>
  </si>
  <si>
    <t>SECRETARÍA DE DESARROLLO HUMANO Y TERRITORIO</t>
  </si>
  <si>
    <t>PROGRAMA: COORDINACIÓN Y ADMINISTRACIÓN DE LA SEC. DE DESARROLLO HUMANO Y TERRITORIO</t>
  </si>
  <si>
    <t>1101-00</t>
  </si>
  <si>
    <t xml:space="preserve">OBJETIVOS: Asistir al Intendente en la articulación de todas las dependencias Municipales tendientes a facilitar la vinculación con los vecinos, a través del trabajo transversal y territorial. Coordinar, el proceso de descentralización de la Municipalidad de Villa María a través de los "Municerca". 
Administrar el Registro Civil en nuestra ciudad. 
La atención a los vecinos con sus inquietudes, consultas, reclamos o sugerencias, dando posteriormente respuesta desde las áreas involucradas a las demandas recibidas. 
Asegurar el funcionamiento del Centro de Mediación Comunitaria. 
Diseñar e implementar políticas sociales en base a una perspectiva de derechos humanos, poniendo el foco en el desarrollo integral de la persona, contemplando su dimensión individual y social. 
Ejecutar políticas de género y diversidades y brindar los dispositivos necesarios para garantía de los derechos de las mujeres y diversidades hacia dentro de las instituciones públicas y en la ciudad en general. Garantizar el funcionamiento del Hogar de Protección Integral para víctimas de violencia de género. Desarrollar políticas para actuar en torno a las masculinidades. 
Coordinar las acciones y abordajes impulsados por el Departamento de Trabajo Social en la Municipalidad y en el territorio de la ciudad. Coordinar políticas para la garantía de los derechos de niños, niñas y adolescencias. 
Elaborar y poner en funcionamiento políticas públicas destinadas para las Personas Mayores. 
</t>
  </si>
  <si>
    <t>UNIDAD EJECUTORA: Secretaría de Desarrollo Humano y Territorio.</t>
  </si>
  <si>
    <t>JEFE DE PROGRAMA: Agustín Turletti Mino.</t>
  </si>
  <si>
    <t>Alquileres de edificios, locales e inmuebles</t>
  </si>
  <si>
    <t>Mantenimiento y reparación de inmuebles</t>
  </si>
  <si>
    <t>PROGRAMA: REGISTRO CIVIL</t>
  </si>
  <si>
    <t>1102-00</t>
  </si>
  <si>
    <t>OBJETIVO: El Registro Civil se ocupa de la inscripción, hechos y actos jurídicos que den origen, alteren o modifiquen el estado civil y la capacidad de las personas, entre ellos: DNI (nuevo ejemplar, renovación, cambio de domicilio), pasaporte, pasaporte express, matrimonios, uniones civiles, partidas de nacimiento y defunción, entre otros. En línea con lo propuesto por los Ejes del Gobierno es fundamental brindar más y mejores servicios a todos los vecinos de la Ciudad. Para concretarlo, se está trabajando en la digitalización de las partidas y en la simplificación de los trámites. De esta manera, desde el Registro Civil se podrá brindar una respuesta más rápida y eficaz a los requerimientos de los vecinos. Un objetivo es la digitalización total del archivo del Registro Civil. Asimismo, se pretende gestionar los operativos de documentación de extranjeros y asesorarlos para que puedan obtener su residencia en la ciudad.</t>
  </si>
  <si>
    <t>1103-00</t>
  </si>
  <si>
    <t>OBJETIVOS:  Promover la inclusión y el bienestar comunitario mediante una articulación territorial que consolide la descentralización del Estado municipal, fortaleciendo la presencia activa en los barrios a través de los Municerca y los consejos barriales. El programa impulsa la atención directa a las demandas ciudadanas, fomenta la participación en la toma de decisiones y refuerza los vínculos institucionales con actores locales y organizaciones sociales, en el marco de una Villa María más humana.</t>
  </si>
  <si>
    <t>Juegos, material didáctico, de enseñanza y recreación</t>
  </si>
  <si>
    <t>Mantenimiento y reparación de equipos y sist. informáticos y de comunic.en gral.</t>
  </si>
  <si>
    <t>Servicios en talleres, cursos, programas y capacitaciones</t>
  </si>
  <si>
    <t>Transferencias al Sector Privado</t>
  </si>
  <si>
    <t>Ayudas sociales a personas y familias</t>
  </si>
  <si>
    <t>EQUIPOS DE COMPUTACIÓN, SOFTWARE Y LICENCIAS DE COMPUTACIÓN</t>
  </si>
  <si>
    <t>Equipos de computación, softwares y licencias de computación</t>
  </si>
  <si>
    <t>PROGRAMA: PARTICIPACIÓN Y MEDIACION VECINAL</t>
  </si>
  <si>
    <t>1104-00</t>
  </si>
  <si>
    <t>OBJETIVOS: El área de Participación vecinal procura mediar en las relaciones entre vecinos, como así también apoyar a centros vecinales, teniendo en cuenta a éstos como organizaciones de expresión de los vecinos de la ciudad, promoviendo el progreso de los barrios y el bienestar de sus vecinos. Se encarga de fomentar la formación de los dirigentes vecinales y trabaja en generar conciencia de la necesidad del fortalecimiento tanto a nivel de las personas que lo integran, como de las instituciones que interpreten esa participación en la cosa pública de manera voluntaria. Lleva adelante actividades que promueven la integración y asociativismo entre los vecinos y sus organizaciones tendientes a generar la vida en comunidad. Se promueve la buena convivencia entre vecinos mediando ante conflictos y arbitrando de manera tal que las posiciones contrapuestas lleguen a un acuerdo en pos del bien común. Promover el fortalecimiento vecinal y la participación de los jóvenes en la vida comunitaria y el desarrollo barrial. Crear el Instituto de Capacitación y Fortalecimiento Vecinal: se encuadra dentro de la COM en el art. nº 220 donde tiene como fin, formar, capacitar y fortalecer la participación vecinal; así también poder estudiar e investigar temas municipales propuestos por los mismos centros vecinales.  Mediaciones Comunitarias: abordar preventivamente entre vecinos el tratamiento del reclamo por algún conflicto vecinal; la herramienta esta destinada a ayudar a identificar el origen del problema, comunicarse de manera efectiva y encontrar soluciones que beneficien a las partes involucradas.</t>
  </si>
  <si>
    <t xml:space="preserve"> </t>
  </si>
  <si>
    <t>Apoyo a centros vecinales</t>
  </si>
  <si>
    <t>PROGRAMA: ÁREA LOCAL DE NIÑAS, NIÑOS Y ADOLESCENTES</t>
  </si>
  <si>
    <t>1105-00</t>
  </si>
  <si>
    <t>OBJETIVOS: Área local de protección integral de derechos de niños, niñas y adolescentes enmarca su función principal en ejecutar programas, planes y acciones que tiendan a prevenir, asistir, proteger y restituir derechos vulnerados de las infancias y adolescencias de la localidad de Villa María.
Realiza asistencia, capacitaciones, acompañamiento a familias, docentes, instituciones y comunidad.
-Brinda capacitaciones a instituciones escolares, áreas municipales- no municipales y otros ámbitos que se vinculen con las infancias y adolescencia el protocolo de actuación ante situaciones de vulneración de derechos.
Promover la inclusión y participación de niños, niñas y adolescentes en la educación, cultura, acceso a la salud y espacios de recreación de la ciudad.
-Consejo local de infancias y adolescencia: Promover y defender los derechos de niños, niñas y adolescentes, articular y coordinar políticas públicas municipales, diseñar planes y programas de protección integral de derechos de infancias y adolescencia. Promover espacios de participación ciudadana donde sean escuchadas sus voces ante intereses y situaciones que les afecten a las infancias y adolescencia. Crear indicadores sociales y visibilización de datos. Articulación entre los sectores públicos, privados, instituciones y organizaciones sociales para la garantía de derechos de las infancias y adolescencia.</t>
  </si>
  <si>
    <t>JEFE DE PROGRAMA: Agustín Turletti Mino - Lic. Eliana Zárate.</t>
  </si>
  <si>
    <t>Prendas de vestir, uniformes y otros accesorios o art. de ropería</t>
  </si>
  <si>
    <t>PROGRAMA: ACOMPAÑAMIENTO SOCIAL PARA UNA VILLA MARÍA MÁS HUMANA</t>
  </si>
  <si>
    <t>1106-00</t>
  </si>
  <si>
    <t>OBJETIVOS:  Realizar abordajes específicos en temáticas referidas al ámbito de competencia de la Secretaría, a través, de los equipos de profesionales especializados para cada situación particular. Entre los que se puede referenciar:
Departamento de Trabajo Social: promover políticas públicas de inclusión social y atención a los derechos de las personas referidos a la vida digna y al desarrollo comunitario. Además, se encarga de administrar la ordenanza de Seguridad Alimentaria que tiene el objeto de garantizar que todos aquellos ciudadanos en situación de vulnerabilidad socioeconómica accedan a una alimentación nutricionalmente suficiente.
Asistencia a Comedores: ayudar a las instituciones de la sociedad civil que brindan un apoyo nutricional y actividades a las poblaciones vulnerables de la ciudad.
Equipo de Abordaje Nocturno de Situaciones de Emergencia por Violencia por Motivo de Género: asistir a mujeres y personas con identidades disidentes que se presentan a denunciar un hecho de violencia.
Equipos Interdisciplinarios: articulación e integración de acciones de todos los actores estatales involucrados en garantizar los derechos vulnerados. Plan Integral de abordaje territorial - Asentamiento familias Villa del Sur: estas familias y hogares enfrentan situaciones que requieren un abordaje integral y diferenciado para garantizar su inclusión social y mejorar su calidad de vida. Estas necesidades específicas se derivan de factores económicos, sociales y habitacionales que las distinguen del resto de la población urbana. Centro Integral de Asistencia a Personas en Situación de Calle: es un espacio de abordaje social, sanitario y psicológico a las personas de Villa María que se encuentran en la calley que muchas veces sufren problemática d econsumo. En este espacio se brinda, asistencia médica, acompañamiento de trabajadores sociales y talleres de capacitación para la inserción laboral de esta población. Construir espacios de diálogo y resocialización de esta población para la recuperación e inserción en el mercado laboral. El trabajo conjunto con referentes de Hogares de Cristo.</t>
  </si>
  <si>
    <t>Repuestos y accesorios equipos y maquinaria</t>
  </si>
  <si>
    <t>Construcción, Ampliación y/o Mejora de Otros Inmuebles Municipales</t>
  </si>
  <si>
    <t>PROGRAMA: MEMORIA VIVA Y DERECHOS HUMANOS</t>
  </si>
  <si>
    <t>1107-00</t>
  </si>
  <si>
    <t>OBJETIVOS: Fortalecer el compromiso de Villa María con los derechos humanos a través de acciones educativas, culturales y comunitarias que promuevan la inclusión, la memoria colectiva y la igualdad. El programa impulsa capacitaciones en instituciones, actividades artísticas y de homenaje, asistencia a personas liberadas, y articulación con organizaciones sociales, consolidando una ciudad que reconoce, protege y celebra los derechos de todas las personas.</t>
  </si>
  <si>
    <t>PROGRAMA: POLÍTICAS Y ACOMPAÑAMIENTO DE PERSONAS MAYORES</t>
  </si>
  <si>
    <t>1108-00</t>
  </si>
  <si>
    <t>OBJETIVOS: Desarrollar políticas públicas orientadas al bienestar, la inclusión y el empoderamiento de las personas mayores de la ciudad.
Somos Activos: promover el dinamismo y vitalidad de las personas mayores mediante diversas actividades como “Verano Activo”, una propuesta destinada a personas mayores de la ciudad en la pileta comunitaria Eva Perón, “Mayormente” un taller de entrenamiento cognitivo anual para personas mayores de 60 años y el “Taller de Alfabetización Digital” para personas mayores.
Ballet Oficial de Personas Mayores: desarrollar un espacio institucional que articula talleres, centros de jubilados y organizaciones cuyo eje central son las danzas tradicionales del folclore.
Vejeces Diversas: abordar las distintas aristas de la población de personas mayores resignificando las principales características estigmatizantes que se le atribuyen, encarando temáticas como la sexualidad, la diversidad de expresión entre otras, mediante la atención cotidiana y la emisión de un programa radial.
Festival del Adulto Mayor: brindar un espectáculo artístico de gran convocatoria, en donde la cultura y el turismo villamariense se ven dinamizados teniendo como eje a las personas mayores de nuestra ciudad y de la provincia.
Encuentro en el Mes de las Personas Mayores: llevar a cabo un evento que garantice un espacio de diversión y disfrute mediante actividades. Consejo de Adultos Mayores: se realiza su articulación conjuntamente con el Estado provincial.</t>
  </si>
  <si>
    <t>SUBPROGRAMA: CENTRO INTEGRAL MUNICIPAL PARA PERSONAS MAYORES</t>
  </si>
  <si>
    <t>1108-01</t>
  </si>
  <si>
    <t xml:space="preserve">OBJETIVOS: El Centro Integral para Personas Mayores es un espacio para el abordaje y el acompañamiento integral de las personas mayores de Villa María. En ese espacio se busca brindar talleres y capacitaciones en materia de deportes, movimientos, desarrollo cognitivo, desarrollo de lazos y culturales, nuevas tecnologías, entre otras. También. Brindar asistencia social y médica a través de consultorio en el centro. Generar espacios de ocio, disfrute e integración social, reconstruir lazos de solidaridad en la tercera edad, atendiendo a la necesidad de romper con la soledad. </t>
  </si>
  <si>
    <t>JEFE DE SUBPROGRAMA: Agustín Turletti Mino - Lic. Eliana Zárate.</t>
  </si>
  <si>
    <t>PROGRAMA: DIVERSIDADES CON VOZ Y DERECHOS</t>
  </si>
  <si>
    <t>1109-00</t>
  </si>
  <si>
    <t>OBJETIVOS: Construir una sociedad más inclusiva y libre de violencias atendiendo las necesidades de las mujeres y las diversidades sexuales y promoviendo el acceso a derechos y la garantía de una vida sin discriminación por medio de la Coordinación de Género y Diversidades. 
Consejo de las Mujeres y Mesa de Diversidades: celebrar instancias de democracia participativa para el diseño de políticas públicas.
Abordaje integral de políticas contra la violencia por razones de género: se busca combatir las expresiones de violencia de género en la sociedad desde diferentes perspectivas. Esto incluye la prevención, mediante talleres y capacitaciones específicas (Ordenanza N.º 7400 en adhesión a la Ley Micaela), y el abordaje específico, a través de dispositivos como el Punto Mujer, el Polo Integral de la Mujer y el Hogar de Protección Integral en situación de violencia concentra programas y servicios contra la violencia de la mujer;  estas acciones se desarrollan aplicando los protocolos establecidos por diversas ordenanzas, tanto en situaciones internas de la estructura municipal, mediante el Protocolo para Prevenir y Abordar las Violencias de Género en el ámbito de la Municipalidad de Villa María (Ordenanza N.º 7644), como en situaciones sociales en general, a través del Protocolo de Atención e Intervención para Mujeres y Disidencias que se encuentren atravesando y/o denunciando una situación de violencia (Ordenanza N.º 7690). Programa de Círculos de igualdad: vincular igualitariamente y prevenir a partir de talleres educativos y comunitarios que cuestionan mandatos de género, abordan emociones y construyen proyectos de vida con juventudes y adultos. El Centro Integral de Varones es un espacio que tiene por objetivo el abordaje de masculinidades que ejercen violencia por motivo de género y que cuentan con oficios por parte del Poder Judicial de recibir asistencia profesional y para todos aquellos varones que toamn la decisión de repensar sus vínculos y prácticas de socialización patriarcales.El trabajo coorporativo y transversal con entes y sociedades del Estado en lo referete a asuntos sociales. Crear el Grupo de Manteniemitno para condenados. Programa de Acompañamiento Socio - Laboral: el centro de varones articulará acciones con la Dirección de Empleo y Emprendurismo.
Mujeres a la Cancha: lograr instancias de inclusión e igualdad de las mujeres en el ámbito del fútbol en articulación con el Ente de Deporte y Turismo y la Secretaría de la Mujer del Gobierno de la Provincia de Córdoba.
Redes de Cuidado: realizar jornadas de encuentro descentralizadas en distintos barrios para reunir mujeres a cargo de las responsabilidades domésticas y reflexionar sobre su rol e involucrarlas participativamente en la manifestación de soluciones concretas que los espacios de cuidado de su barrio necesitan. Punto Mujer: proveer acompañamiento, contención y derivación ante situaciones de violencias por razones de género en espacios públicos y privados.</t>
  </si>
  <si>
    <t>SECRETARÍA DE GOBIERNO, CULTURA Y RELACIONES INSTITUCIONALES</t>
  </si>
  <si>
    <t>PROGRAMA: COORDINACIÓN Y ADMINISTRACIÓN DE LA SECRETARÍA DE GOBIERNO, CULTURA Y RELACIONES INSTITUCIONALES</t>
  </si>
  <si>
    <t>1201-00</t>
  </si>
  <si>
    <t>OBJETIVOS: El compromiso de la Secretaría de Gobierno es gestionar y llegar a la ciudadanía, por medio de instituciones, barrios y diferentes puntos de contacto con la gente. Intentando cubrir las necesidades, escuchando inquietudes, todo lo que sume para el buen funcionamiento y crecimiento de la Ciudad se tendrá en cuenta y valorará. Creemos que el contacto y la escucha diaria con la sociedad construye fuertes vínculos y fortalece la política diaria para nuestra ciudad.</t>
  </si>
  <si>
    <t>UNIDAD EJECUTORA: Secretaría de Gobierno, Cultura y Relaciones Institucionales.</t>
  </si>
  <si>
    <t>JEFE DE PROGRAMA: Mgter. Marcos Bovo.</t>
  </si>
  <si>
    <t>COSTO TOTAL PROGRAMA</t>
  </si>
  <si>
    <t>PROGRAMA: VILLA MARÍA PARTICIPA</t>
  </si>
  <si>
    <t>1202-00</t>
  </si>
  <si>
    <t xml:space="preserve">OBJETIVOS: Fortalecer el vínculo entre la gestión municipal y la comunidad mediante el impulso de iniciativas participativas que promuevan el aprendizaje democrático, la articulación territorial y la ejecución de propuestas ciudadanas, consolidando una Villa María más justa, activa y compartida. Desarrollar el IMPAD como espacio de formación cívica y aprendizaje democrático. Promover el IdeANDO como herramienta de innovación ciudadana. Visibilizar experiencias valiosas de participación ciudadana de la región y del país.
</t>
  </si>
  <si>
    <t>Imprenta, publicaciones y reproducciones</t>
  </si>
  <si>
    <t>PROGRAMA: VILLA MARÍA VINCULA +</t>
  </si>
  <si>
    <t>1203-00</t>
  </si>
  <si>
    <t xml:space="preserve">OBJETIVOS: Fortalecer el entramado institucional, político, religioso y comunitario de la ciudad mediante la articulación con organismos públicos, autoridades de culto, partidos políticos, colectividades, organizaciones sociales, asociaciones civiles y fundaciones, promoviendo el respeto por la diversidad, el libre ejercicio del culto y la participación corresponsable de la ciudadanía en la gestión municipal.
Más vínculos, Más participación, Más comunidad, Más fe, Más diálogo, Más ciudad. 
Desde una perspectiva de encuentro y memoria colectiva, el programa impulsa estrategias participativas que vinculan a vecinos y vecinas con los temas que hacen a la vida de Villa María, a través de iniciativas como Construyendo con Fe y Recuperación del Alma de la Ciudad.
</t>
  </si>
  <si>
    <t>Cartelería, señaléctica y otros impresos</t>
  </si>
  <si>
    <t>SUBPROGRAMA: PerteneSER</t>
  </si>
  <si>
    <t>1203-01</t>
  </si>
  <si>
    <t>OBJETIVOS: - Asesorar a personas jurídicas ya constituidas sobre cualquier tema de interés (habilitación y carga de libros digitales, celebración de asambleas, presentación de renuncia de autoridades, y demás).
- Brindar asesoramiento jurídico contable (eximición de pago de impuestos, libro diario, confección de estados contables).
- Acompañar a asociaciones civiles y fundaciones que no se encuentren al día con sus obligaciones legales y estatutarias a regularizar la situación, respondiendo rechazos o presentando comisión normalizadora.
- Brindar orientación en la redacción de actas de comisión directiva y actas de asamblea, padrón de asociados, lectura e interpretación de estatutos sociales, presentación de notas, preparación de documentación para presentar luego de celebración de asambleas, etc.</t>
  </si>
  <si>
    <t>JEFE DE SUBPROGRAMA: Mgter. Marcos Bovo.</t>
  </si>
  <si>
    <t>COSTO TOTAL SUBPROGRAMA:</t>
  </si>
  <si>
    <t>PROGRAMA: CENTRO ESTADÍSTICO Y MEDICIÓN DEL DESEMPEÑO</t>
  </si>
  <si>
    <t>1204-00</t>
  </si>
  <si>
    <t>OBJETIVOS: La producción de indicadores socioeconómicos de calidad de vida, mercado laboral y de percepción de seguridad y victimización que surgen de la Encuesta Trimestral de Hogares (ETH). Éstos indicadores a nivel ciudad y por Municerca, están representados en mapas temáticos. La información que produce el Centro Estadístico es una herramienta elemental para la planificación de políticas públicas. Además, se disponen espacios donde se visibilizan indicadores que surgen del trabajo continuo entre equipos de diferentes Secretarías de la Municipalidad de Villa María, a través de aplicaciones interactivas web, georeferenciadas que permiten visualizar la información de manera territorial. El trabajo contínuo para el beneficio de los ciudadanos, con el objetivo de lograr una ciudad mas moderna, inclusiva, sustentable y resiliente.</t>
  </si>
  <si>
    <t>Muebles, Equipos de Oficina, Comunicación, Educacional y Recreativo</t>
  </si>
  <si>
    <t>PROGRAMA: ADMINISTRACIÓN DE LA SUBSECRETARÍA DE  CULTURA</t>
  </si>
  <si>
    <t>1205-00</t>
  </si>
  <si>
    <t>OBJETIVOS: Elaborar políticas públicas culturales en articulación con asociaciones e instituciones locales. Construir el Registro Único de artistas locales. Crear herramientas de investigación, formación y vinculación ligadas a la historia local y regional. Promover y fomentar la visibilización de diversas expresiones culturales y artísticas a partir de una noción integral del patrimonio cultural. Articular proyectos y actividades vinculadas al fomento, la promoción y difusión del patrimonio cultural y artístico villamariense, en conjunto con representates de la cultura local.</t>
  </si>
  <si>
    <t>UNIDAD EJECUTORA: Subsecretaría de Cultura.</t>
  </si>
  <si>
    <t>JEFE DE PROGRAMA: Lic. Virginia Reyneri.</t>
  </si>
  <si>
    <r>
      <rPr>
        <b/>
        <sz val="9"/>
        <color theme="1"/>
        <rFont val="Arial Narrow"/>
      </rPr>
      <t>DURACIÓN ESTIMADA:</t>
    </r>
    <r>
      <rPr>
        <b/>
        <sz val="9"/>
        <color theme="1"/>
        <rFont val="Arial Narrow"/>
      </rPr>
      <t xml:space="preserve"> 12 meses.</t>
    </r>
  </si>
  <si>
    <t>Gastos protocolares de traslado, alojamieno y estadía</t>
  </si>
  <si>
    <t>Apoyo a proyectos y artistas o autores locales y regionales</t>
  </si>
  <si>
    <t>Construcción, ampliación y/o mejora edif./ espacios culturales y recreativos</t>
  </si>
  <si>
    <t>PROGRAMA: EL ARTE SE COMPRATE + PROGRAMAS CULTURALES</t>
  </si>
  <si>
    <t>1206-00</t>
  </si>
  <si>
    <t xml:space="preserve">OBJETIVOS: Generar líneas de acción, en su mayoría articuladas con actores y organizaciones vinculadas de la comunidad, con los objetivos de: fomentar la creación artística y las expresiones culturales; potenciar la producción de las industrias culturales en todas sus variantes; garantizar el acceso al arte y la cultura en todo el territorio del a ciudad; y construir políticas de memoria en clave local. Acceso a talleres de arte para ciudadanos de todas las edades y diferentes puntos de la ciudad. Vinculación con organismos públicos de la región y la provincia a través de convenios de trabajo. Continuar con 1) Programa de Historia Oral y Memorias Locales: pedagogía de la memoria; archivo de historia oral y territorios de memoria. 2) Instituto Municipal de las Artes, que aloja: Escuela de Circo, Escuela de Música, Escuela de Artes Escénicas, Escuela de Artes Visuales y Escuela de títeres. 3) Instituto Municipal de las Artes: capacitaciones para profesionales. 4) Programas de fomento (festivales y ferias en toda su diversidad). 5) Estaciones culturales. 6) Programa de territorios creativos (industrias creativas culturales). 7) Cualquier otro programa que se realice en el año que tenga injerencia en el área de cultura. 
La continuación de los programas de acceso libre y gratuito a propuestas recreativas, como: 1) Festival de Tango. 2) Festival del Acordeón. 3) Festival de las Artes. 4) Feria de Artes Visuales. 5) Cine bajo las estrellas. 6) Talleres barriales. 7) Música en vivo en el CCC. 8) Peñas en tu barrio. 9) Ciclo al sol. 10) Museo rodante, entre otros.
</t>
  </si>
  <si>
    <r>
      <rPr>
        <b/>
        <sz val="9"/>
        <color theme="1"/>
        <rFont val="Arial Narrow"/>
      </rPr>
      <t>DURACIÓN ESTIMADA:</t>
    </r>
    <r>
      <rPr>
        <b/>
        <sz val="9"/>
        <color theme="1"/>
        <rFont val="Arial Narrow"/>
      </rPr>
      <t xml:space="preserve"> 12 meses.</t>
    </r>
  </si>
  <si>
    <t>Útiles y/o insumos técnico-profesional</t>
  </si>
  <si>
    <t>Instrumentos musicales</t>
  </si>
  <si>
    <t>1207-00</t>
  </si>
  <si>
    <t xml:space="preserve">OBJETIVOS: Desarrollar una política de Estado que asume la responsabilidad de garantizar el derecho a la cultura a través de la participación comunitaria en sus diferentes espacios y propuestas: ciclos de cine-sala espacio Incaa, elencos municipales, entre lo que encontramos: Villa María Big Band, Orquesta Municipal de Música Ciudadana Alberto Bacci, Banda Municipal, ciclos teatrales, mencionando en este espacio especialmente el Programa en escena "Ciclo Bonino", ciclos musicales como, Música en vivo "Ciclo Living", y otras actividades comunitarias en articulación con diversas instituciones de la ciudad. 
En abril de 2013, como parte de la recuperación arquitectónica, histórica y social de Villa María, el municipio inauguró el Centro Cultural Comunitario Leonardo Favio en lo que fue el predio del ferrocarril. Uno de los enormes galpones de máquinas fue restaurado bajo la premisa de plena conservación. De esta manera, se transformó en un moderno espacio donde actualmente se desarrollan y alojan diversas expresiones artísticas, culturales y sociales, dando vida y resignificación a nuestra historia y memorias. 
</t>
  </si>
  <si>
    <r>
      <rPr>
        <b/>
        <sz val="9"/>
        <color theme="1"/>
        <rFont val="Arial Narrow"/>
      </rPr>
      <t>DURACIÓN ESTIMADA:</t>
    </r>
    <r>
      <rPr>
        <b/>
        <sz val="9"/>
        <color theme="1"/>
        <rFont val="Arial Narrow"/>
      </rPr>
      <t xml:space="preserve"> 12 meses.</t>
    </r>
  </si>
  <si>
    <t>Útiles, artículos de librería, insumos de enseñanza</t>
  </si>
  <si>
    <t>Materiales de electricidad</t>
  </si>
  <si>
    <t>PROGRAMA: IDENTIDAD CULTURAL Y REVALORIZACIÓN DEL PATRIMONIO DE LA CIUDAD</t>
  </si>
  <si>
    <t>1208-00</t>
  </si>
  <si>
    <t xml:space="preserve">OBJETIVOS: La construcción de políticas públicas ligadas a: potenciar el desarrollo de las artes visuales en clave local y regional; desarrollar propuestas museísticas vinculadas a la ciudad y la región; garantizar el acceso al arte y el patrimonio local; propiciar el reconocimiento, la conservación y puesta en valor del patrimonio cultural, realizar encuentros y concursos referentes al área, dentro de los cuales podemos mencionar la continuidad del Encuentro Nacional de Escultores.
La gestión de los siguientes espacios: 1) Museo Municipal de Bellas Artes Fernando Bonfiglioli. 2) Museo Ferroviario. 3) Museo Malvinas Argentinas. 4) Patrimonio Histórico. 5) Archivo Histórico. 6) Colecciones En Red. 7) Museo taller. 8) Salón Nacional de Bellas Artes Domingo José Martínez. 
</t>
  </si>
  <si>
    <r>
      <rPr>
        <b/>
        <sz val="9"/>
        <color theme="1"/>
        <rFont val="Arial Narrow"/>
      </rPr>
      <t>DURACIÓN ESTIMADA:</t>
    </r>
    <r>
      <rPr>
        <b/>
        <sz val="9"/>
        <color theme="1"/>
        <rFont val="Arial Narrow"/>
      </rPr>
      <t xml:space="preserve"> 12 meses.</t>
    </r>
  </si>
  <si>
    <t>Fletes/transporte y almacenamiento</t>
  </si>
  <si>
    <t>LIBROS, REVISTAS Y OTROS ELEMENTOS COLECCIONABLES</t>
  </si>
  <si>
    <t>Colecciones y elementos de biblioteca y museos</t>
  </si>
  <si>
    <t>PROGRAMA: CUIDADO ANIMAL - CENTRO DE ADOPCIÓN MUNICIPAL</t>
  </si>
  <si>
    <t>1209-00</t>
  </si>
  <si>
    <t xml:space="preserve">OBJETIVOS: Con la finalidad de prevenir el incremento de animales abandonados en las calles, avanzar en el control poblacional de perros y gatos, con dueños, con tenedores responsables en tránsito, comunitarios o sin hogar. 
La esterilización quirúrgica masiva, extendida, sistemática y gratuita en el ámbito de la ciudad de Villa María, para dar respuesta a la demanda en crecimiento de solicitudes diarias de castraciones. 
Continuar con la Vacunación Antirrábica bajo la premisa “Cero Rabia”, con el objetico de proteger a la comunidad de posibles brotes de rabia urbana. Concientizar a la comunidad sobre la importancia de la vacunación antirrábica y como prevenirla. Además, la implementación de diferentes campañas y ciclos: Campaña de Adopción “Súmate a la campaña #YoAdoptoMascotas”, Programa de Concientización” “Cambia un Destino”, "Visita al C.A.M.". 
</t>
  </si>
  <si>
    <t>UNIDAD EJECUTORA: Secretaría de Gobierno, Cultura y Relaciones Institucionales - Zoonosis y Salud Animal.</t>
  </si>
  <si>
    <t>Alimentos para animales</t>
  </si>
  <si>
    <t>Compuestos y productos químicos</t>
  </si>
  <si>
    <t>PRODUCTOS FARMACÉUTICOS Y MEDICINALES</t>
  </si>
  <si>
    <t>Descartables, material de cirugía y curación</t>
  </si>
  <si>
    <t>Útiles, insumos e instrumental menor médico, quirúrgico y de laboratorio</t>
  </si>
  <si>
    <t>Productos específicos veterinarios</t>
  </si>
  <si>
    <t>Repuestos y accesorios equipos médico-sanitarios y de laboratorio</t>
  </si>
  <si>
    <t>Estructuras metálicas acabadas</t>
  </si>
  <si>
    <t>Alquileres de maquinarias, equipos y medios de transporte</t>
  </si>
  <si>
    <t>Mantenimiento y reparación de equipos médicos-sanitarios y de laboratorio</t>
  </si>
  <si>
    <t>SERVICIOS PÚBLICOS MUNICIPALES</t>
  </si>
  <si>
    <t>Recolección y tratamiento de residuos</t>
  </si>
  <si>
    <t>Equipos e instrumental médico-sanitario y de laboratorio</t>
  </si>
  <si>
    <t>Muebles y equipos especializados</t>
  </si>
  <si>
    <t>PROGRAMA: COORDINACIÓN, GESTIÓN Y ADMINISTRACIÓN DE CAPITAL HUMANO</t>
  </si>
  <si>
    <t>1210-00</t>
  </si>
  <si>
    <t>OBJETIVOS: - Dirigir los servicios de Administración de Personal, Relaciones Laborales, Seguridad e Higiene y Medicina Laboral y sus respectivas acciones,
- Administrar los recursos humanos de acuerdo a la normativa vigente, dictando los actos administrativos que correspondan, en el marco de sus competencias,
- Planificar, promover, coordinar y supervisar la capacitación del personal necesaria para tender a la formación y desarrollo profesional de los trabajadores municipales,
- Gestionar los procesos de búsqueda, selección e integración del personal de la Municipalidad de Villa María,
- Promover la aplicación de las herramientas del sistema de administración de recursos humanos, que garanticen el control y la correcta liquidación de haberes al personal,
- Proponer alternativas y adecuaciones al modelo organizacional vigente y analizar nuevos modelos de gestión posibles de ser aplicados,
-Articular con los representantes gremiales, participar en la negociación de acuerdos o convenios, e integrar las comisiones paritarias y
- Asegurar la adecuada aplicación de la legislación en materia de Recursos Humanos; Higiene y Seguridad, y los servicios de Medicina del Trabajo.</t>
  </si>
  <si>
    <t>UNIDAD EJECUTORA: Capital Humano.</t>
  </si>
  <si>
    <t>JEFE DE PROGRAMA: Nicolás Macagno.</t>
  </si>
  <si>
    <t>Equipos y aparatos de seguridad</t>
  </si>
  <si>
    <t xml:space="preserve">Equipos y Maquinarias </t>
  </si>
  <si>
    <t>SUBPROGRAMA: PROG. ANUAL DE FORMACIÓN Y CAPACITACIÓN DEL EMPLEADO MUNICIPAL</t>
  </si>
  <si>
    <t>1210-01</t>
  </si>
  <si>
    <t>OBJETIVO: Coordinación, articulación y promoción de todas las actividades de capacitación destinadas al personal municipal.
Responsable del seguimiento y desarrollo de un plan de capacitaciones que potencien la carrera laboral en cada dependencia de la Municipalidad de Villa María.
El programa de capacitaciones para el empleado municipal, contribuye a desarrollar y potenciar las competencias laborales que cada trabajador necesita a los fines de realizar sus actividades laborales de manera eficiente, efectiva y comprometida.
Las actividades de capacitación y formación, facilitan la mejora continua en los procesos institucionales y el fortalecimiento de la capacidad laboral de los empleados a nivel individual y de equipo, en pos de conseguir los resultados y metas institucionales</t>
  </si>
  <si>
    <t>JEFE DE SUBPROGRAMA: Nicolás Macagno.</t>
  </si>
  <si>
    <t xml:space="preserve">PROGRAMA: COMUNICACIÓN INSTITUCIONAL - PRENSA Y DIFUSIÓN </t>
  </si>
  <si>
    <t>1211-00</t>
  </si>
  <si>
    <t xml:space="preserve">OBJETIVOS: Planificar, dirigir e instrumentar la difusión de acciones del gobierno municipal en su conjunto. Desarrollar las campañas sobre políticas públicas de acuerdo a los objetivos y prioridades que determine el DEM. </t>
  </si>
  <si>
    <t>UNIDAD EJECUTORA: Secretaría de Gobierno, Cultura y Relaciones Institucionales - Subsecretaría de Comunicaciones.</t>
  </si>
  <si>
    <t>Últiles y/o insumos técnico-profesional</t>
  </si>
  <si>
    <t>Costos de creación, impresión y colocación de material y cartelería de difusión</t>
  </si>
  <si>
    <t>Muebles y Equipos Especializados</t>
  </si>
  <si>
    <t>PROGRAMA: GESTIÓN DE RIESGO Y DEFENSA CIVIL</t>
  </si>
  <si>
    <t>1212-00</t>
  </si>
  <si>
    <t>OBJETIVOS: Asistir en la prevención y auxilio a la población con los organismos especializados de emergencia del Estado.
El Sistema de Defensa Civil de la Municipalidad de Villa María es el mecanismo de coordinación y cooperación, el que articulará a todos los organismos públicos y al conjunto de habitantes de esta ciudad en pos del bienestar general. Comprende el conjunto de medidas y actividades tendientes a evitar, anular o disminuir los efectos que los agentes de la naturaleza, la acción del hombre o cualquier desastre de otro origen, pueden provocar sobre la población y sus bienes; además de contribuir a restablecer el ritmo normal de vida en la zona afectada. 
Establecer planes y programas de Defensa Civil, en coordinación con los planes provinciales y nacionales. Organizar los servicios de Defensa Civil Municipal y la autoprotección, así como establecer la metodología para incorporar personal voluntario o rentado que ellos requieran.
Promover la creación y el desarrollo de entidades que por sus actividades puedan ser consideradas auxiliares de la Defensa Civil. Fijar los objetivos y orientación, en materia de Defensa Civil, de la educación pública y la difusión, así como la capacitación y adiestramiento de los agentes públicos y de la población en general. 
Disponer la ejecución de medidas de apoyo a otras comunas o municipios, con autorización de Defensa Civil de la Provincia de Córdoba, de conformidad con los acuerdos de ayuda mutua que se haya suscripto o se suscriban en el futuro. 
Son funciones de la Defensa Civil: Previsión: analizar y estudiar riesgos. Prevención: adoptar medidas para evitar o reducir las situaciones de riesgos potenciales. Planificación: elaborar los planes de emergencia. Intervención: actuar para proteger y socorrer a las personas y bienes. Rehabilitación: restablecer los servicios públicos esenciales y las condiciones de vida posteriores al desastre en la zona afectada.</t>
  </si>
  <si>
    <t>Servicios de seguridad y vigilancia</t>
  </si>
  <si>
    <t>SECRETARÍA DE PREVENCIÓN, SEGURIDAD Y CONVIVENCIA URBANA</t>
  </si>
  <si>
    <t>PROGRAMA: COORDINACIÓN Y ADMINISTRACIÓN DE LA SECRETARÍA DE PREVENCIÓN, SEGURIDAD Y CONVIVENCIA URBANA</t>
  </si>
  <si>
    <t>1301-00</t>
  </si>
  <si>
    <t>OBJETIVOS: La implementación de políticas prevención comunitaria, seguridad vial y el poder de polícia municipal, teniendo como eje estructurador la integraciónn de las áreas. Planificar y administrar los recursos de la secretaría, recepcionar notas de pedidos o solicitudes por reclamos de los vecinos, realizar las ordenes de servicio para los agentes de área y demás tareas administrativas que competen a la secretaría.</t>
  </si>
  <si>
    <t>UNIDAD EJECUTORA: Secretaría de Prevención, Seguridad y Convivencia Urbana.</t>
  </si>
  <si>
    <t>JEFE DE PROGRAMA: Guadalupe Vázquez.</t>
  </si>
  <si>
    <t>Becas, capacitación y formación</t>
  </si>
  <si>
    <t>Apoyo Institucional a Bomberos Voluntarios de la ciudad de Villa María</t>
  </si>
  <si>
    <t>PROGRAMA: VM + SEGURA</t>
  </si>
  <si>
    <t>1302-00</t>
  </si>
  <si>
    <t xml:space="preserve">OBJETIVOS: Diseñar, coordinar y ejecutar estrategias integrales de prevención comunitaria, seguridad ciudadana y ordenamiento urbano, articulando con organismos locales y fortaleciendo la capacidad operativa municipal. El programa incluye el monitoreo inteligente de la ciudad y la atención ciudadana mediante la app 107 VM con inteligencia artificial. A través de la Guardia Local de Prevención, el Consejo de Seguridad y el trabajo territorial con centros vecinales, se busca mejorar la respuesta ante situaciones de riesgo, reducir la victimización y consolidar una ciudad más segura, conectada y confiable.
La coordinación y trabajo en conjunto con diferentes fuerzas de seguridad, llevando a cabo convenios, procurando espacios y demás acciones necesarios para su cumplimiento.
</t>
  </si>
  <si>
    <t>Mantenimiento y limpieza de espacios públicos</t>
  </si>
  <si>
    <t>Otros servicios públicos municipales</t>
  </si>
  <si>
    <t>Semáforos y otros equipos de señalización</t>
  </si>
  <si>
    <t>PROGRAMA: VM + ACCESIBLE: RED VIAL Y MOVILIDAD URBANA</t>
  </si>
  <si>
    <t>1303-00</t>
  </si>
  <si>
    <t xml:space="preserve">OBJETIVOS: Diseñar, gestionar y supervisar acciones estratégicas vinculadas al ordenamiento y gestión del tránsito, la movilidad urbana y la atención ciudadana, promoviendo una ciudad más conectada, accesible y segura. El programa coordina con áreas clave como Tránsito, Defensa Civil, Salud y Bomberos. Asimismo, impulsa políticas de movilidad sostenible, fomenta el uso de vehículos alternativos y trabaja activamente para reducir la contaminación ambiental y sonora, contribuyendo al bienestar colectivo en el marco de una Villa María más Segura.  </t>
  </si>
  <si>
    <t>UNIDAD EJECUTORA: Subsecretaría de Movilidad Urbana.</t>
  </si>
  <si>
    <t>SECRETARÍA DE ECONOMÍA, TRANSFORMACIÓN DIGITAL Y DESARROLLO PRODUCTIVO.</t>
  </si>
  <si>
    <t>PROGRAMA: COORDINACIÓN Y ADMINISTRACIÓN DE LA SECRETARÍA DE  ECONOMÍA, TRANSFORMACIÓN DIGITAL Y DESARROLLO PRODUCTIVO</t>
  </si>
  <si>
    <t>1401-00</t>
  </si>
  <si>
    <t xml:space="preserve">OBJETIVOS: Promover, diseñar e implementar políticas de Modernización del Estado propendiendo a una Administración compatible con un Gobierno Abierto y Electrónico; impulsando así el libre acceso a la información pública. 
Definir políticas eficientes y equitativas en la obtención y ejecución de los ingresos públicos municipales. 
La elaboración y control de la ejecución del Presupuesto Municipal, bajo los lineamientos del DEM, mediante la implementación de un Programa Fiscal Responsable y la Gestión Autosustentable.
Estrechar vínculos con el Gobierno Provincial y Nacional, especialmente en las áreas de Asuntos Municipales, que promueven acciones y programas de Fortalecimiento Institucional, Administrativo y de Gestión de los Gobiernos Locales. 
Promover y ejecutar políticas tendientes a la modernización del estado, despapelización e innovación de la administración municipal.
El planeamiento, mantenimiento y actualización de la infraestructura tecnológica y de telecomunicaciones de la administración pública municipal.
Desarrollar y Fomentar políticas para el sector del comercio, industrias, Pymes y emprendedor de la ciudad.
Maximizara la eficiencia en la gestión del Estado.
Innovar en tecnologías y principios modernos en la gestión y la organización.
</t>
  </si>
  <si>
    <t>UNIDAD EJECUTORA: Secretaría de Economía, Transformación Digital y Desarrollo Productivo.</t>
  </si>
  <si>
    <t>JEFE DE PROGRAMA: Cr. Guillermo Pieckenstainer.</t>
  </si>
  <si>
    <t>NO CLASIFICADOS</t>
  </si>
  <si>
    <t>SERVICIOS BÁSICOS</t>
  </si>
  <si>
    <t>Energía eléctrica</t>
  </si>
  <si>
    <t>Agua y cloacas</t>
  </si>
  <si>
    <t>Gas</t>
  </si>
  <si>
    <t>Correos y telégrafo</t>
  </si>
  <si>
    <t>Otros servicios básicos no especificados</t>
  </si>
  <si>
    <t xml:space="preserve">PROGRAMA: GESTIÓN DE RECAUDACIÓN, PROCURACIÓN E INTELIGENCIA FISCAL </t>
  </si>
  <si>
    <t>1402-00</t>
  </si>
  <si>
    <t>OBJETIVOS: La gestión de cobro de impuestos, tasas, tributos y demás conceptos cuya recaudación corresponda al municipio. Imponer una mayor presencia del Organismo Fiscal en las actividades económicas de la ciudad, como así también verificar el cumplimiento de las obligaciones tributarias mediante el ejercicio de las facultades conferidas por la normativa vigente. Avanzar en la Equidad Tributaria y Compromiso Social frente a las contribuciones, a través de la atención y acompañamiento personalizado al contribuyente. Mejorar las herramientas de gestión vía Web, incorporando herramientas que faciliten y agilicen la operatoria al contribuyente y profesional involucrado. Continuar con las actuaciones judiciales iniciadas, y procurar una atención y resolución de los casos en forma ágil, personalizada y con la privacidad necesaria. Revisar integralmente las normas tributarias en procura de otorgar mayor equidad al sistema tributario vigente y el respeto de los principios básicos de la tributación. Una vez agotadas las instancias administrativas procurar el cobro de los tributos municipales por la vía judicial, actuando en un todo de acuerdo con las disposiciones normativas vigentes. Ejecutar las acciones necesarias para evitar la prescripción liberatoria de tributos.</t>
  </si>
  <si>
    <t>UNIDAD EJECUTORA: Subsecretaría de Ingresos Públicos.</t>
  </si>
  <si>
    <t>JEFE DE PROGRAMA: Cra. Victoria Poncio.</t>
  </si>
  <si>
    <t xml:space="preserve">                                               BIENES DE CONSUMO</t>
  </si>
  <si>
    <t>Servicios de resguardo y archivo documental</t>
  </si>
  <si>
    <t>IMPUESTOS, DERECHOS, TASAS Y JUICIOS</t>
  </si>
  <si>
    <t>Impuestos, derechos y tasas</t>
  </si>
  <si>
    <t xml:space="preserve">PROGRAMA: CONTADURÍA 360° </t>
  </si>
  <si>
    <t>1403-00</t>
  </si>
  <si>
    <t xml:space="preserve">OBJETIVOS: Desde la contaduría general, coordinar de manera integral los procesos y procedimientos de todas las oficinas bajo su órbita —incluyendo Pagos, Presupuesto, Patrimonio, Compras y Suministros, y demás áreas de la Secretaría— con el fin de fortalecer la gestión económico-financiera del Estado Municipal. El programa busca garantizar eficiencia, transparencia y modernización en cada etapa del circuito administrativo, mediante: La formulación anual del presupuesto y el control permanente de su ejecución, identificando necesidades de modificación. El registro actualizado de transacciones, convenios y disposiciones legales vinculadas al funcionamiento de la Secretaría. La sistematización y automatización del inventario de bienes patrimoniales. El cumplimiento de las funciones, facultades y deberes asignados por la COM y las ordenanzas específicas, incluyendo el control interno, los libros obligatorios y el Balance General. 
</t>
  </si>
  <si>
    <t>UNIDAD EJECUTORA: Contaduría General.</t>
  </si>
  <si>
    <t>JEFE DE PROGRAMA: Cr. Franco Suppo.</t>
  </si>
  <si>
    <t>combustibles y lubricantes</t>
  </si>
  <si>
    <t>Cubiertas y cámaras de aies</t>
  </si>
  <si>
    <t>Repuestos y accesorios Rodado</t>
  </si>
  <si>
    <t>Pasantías</t>
  </si>
  <si>
    <t>Intereses por pago fuera de término</t>
  </si>
  <si>
    <t>Multas y recargos</t>
  </si>
  <si>
    <t>PROGRAMA: TESORERÍA - ADMINISTRACIÓN FINANCIERA Y GESTIÓN CREDITICIA</t>
  </si>
  <si>
    <t>1404-00</t>
  </si>
  <si>
    <t>OBJETIVOS: El seguimiento de la evolución de la gestión financiera de la administración municipal, para proveer información confiable para la toma de decisiones. Realizar una oportuna emisión de pagos y un registro eficaz y eficiente de ingresos (municipales y de otras jurisdicciones). Control de las operaciones bancarias y conciliación de sus saldos. Custodia de los fondos municipales. Manejo transparente de los recursos ingresados y la efectivización de pagos.</t>
  </si>
  <si>
    <t>UNIDAD EJECUTORA: Tesorería - Administración Financiera.</t>
  </si>
  <si>
    <t>JEFE DE PROGRAMA: Cra. Mariela Boaglio.</t>
  </si>
  <si>
    <t>Gastos y comisiones bancarias</t>
  </si>
  <si>
    <t>Comisiones por recaudación</t>
  </si>
  <si>
    <t>PROGRAMA: INVERSIONES, APLICACIONES Y OTRAS PREVISIONES FINANCIERAS</t>
  </si>
  <si>
    <t>1405-00</t>
  </si>
  <si>
    <t>OBJETIVOS: La coordinación y previsiones respecto de las políticas económicas a seguir, en cuanto inversiones y amortización de deudas.</t>
  </si>
  <si>
    <t>PARTICIPACIONES DE CAPITAL Y ACTIVOS FINANCIEROS</t>
  </si>
  <si>
    <t>APORTES DE CAPITAL</t>
  </si>
  <si>
    <t>Aportes de capital a soc. del estado y/o soc. de economía mixta</t>
  </si>
  <si>
    <t>Aportes de capital a instituciones públicas financieras</t>
  </si>
  <si>
    <t>Aportes de capital a fondos fiduciarios</t>
  </si>
  <si>
    <t>Otros aportes de capital</t>
  </si>
  <si>
    <t>TÍTULOS Y VALORES</t>
  </si>
  <si>
    <t>Títulos y valores a corto y largo plazo</t>
  </si>
  <si>
    <t>PRÉSTAMOS</t>
  </si>
  <si>
    <t>Otros préstamos</t>
  </si>
  <si>
    <t>OTRAS PARTICIPACIONES</t>
  </si>
  <si>
    <t>Aporte fondo permanente pcial. para obras % - Dto. Prov. 1406/04 - Ord. 5427</t>
  </si>
  <si>
    <t>Otras participaciones o activos</t>
  </si>
  <si>
    <t>AMORTIZACIÓN DE LA DEUDA</t>
  </si>
  <si>
    <t>CON ORGANISMOS PROVINCIALES</t>
  </si>
  <si>
    <t>I.P.V. - FO.VI.COR</t>
  </si>
  <si>
    <t>Préstamos provinciales - Fondo permanente</t>
  </si>
  <si>
    <t>Refinanciación deuda - Ley provincial 9802</t>
  </si>
  <si>
    <t>Préstamos provinciales  - Vida Digna</t>
  </si>
  <si>
    <t>Préstamo provincial ley  - foprop</t>
  </si>
  <si>
    <t>Otros préstamos tomados</t>
  </si>
  <si>
    <t>Otras amortizaciones de deudas con organismos provinciales</t>
  </si>
  <si>
    <t>Fondo p/const.,reparación, mejora y/o ampliación de infraestructura</t>
  </si>
  <si>
    <t>Fondo de asist. fciera.  para municipios y comunas</t>
  </si>
  <si>
    <t>CON INSTITUCIONES BANCARIAS Y FINANCIERAS</t>
  </si>
  <si>
    <t>Amortización préstamos bancarios</t>
  </si>
  <si>
    <t>Otras amortizaciones de deudas con instituciones financieras</t>
  </si>
  <si>
    <t>CON OTRAS ENTIDADES DEL SECTOR PRIVADO</t>
  </si>
  <si>
    <t>Caja de previsión y seg. social de abog. y procur de la pcia. de cba.</t>
  </si>
  <si>
    <t>Otras amortizaciones de deudas con otras entidades del sector privado</t>
  </si>
  <si>
    <t>DE TÍTULOS Y BONOS EMITIDOS POR EL ESTADO MUNICIPAL</t>
  </si>
  <si>
    <t>Amortización de títulos y bonos emitidos por el estado municipal</t>
  </si>
  <si>
    <t>Créditos Especiales</t>
  </si>
  <si>
    <t>Otros No Clasificados</t>
  </si>
  <si>
    <t xml:space="preserve">PROGRAMA: VILLA MARÍA DIGITAL
</t>
  </si>
  <si>
    <t>1406-00</t>
  </si>
  <si>
    <t xml:space="preserve">OBJETIVOS: Impulsar la transformación digital de la gestión municipal para construir una administración más eficiente, segura y cercana a cada vecino y vecina. Este proceso incluye la modernización de la infraestructura tecnológica, la renovación del equipamiento informático y la incorporación de herramientas que fortalezcan la seguridad de los sistemas. Además, se digitalizarán trámites y expedientes en coordinación con todas las áreas, mejorando el trabajo interno y garantizando servicios públicos más accesibles, ágiles y transparentes.
</t>
  </si>
  <si>
    <t>UNIDAD EJECUTORA: Subsecretaría de Sistemas y Transformación Digital.</t>
  </si>
  <si>
    <t>JEFE DE PROGRAMA: A designar.</t>
  </si>
  <si>
    <t>Útiles y/o insumos ténico-profesional</t>
  </si>
  <si>
    <t>Teléfonía, telefax, internet y similar</t>
  </si>
  <si>
    <t>Mantenimiento y reparación de equipos informáticos/computación y de comunic.en gral.</t>
  </si>
  <si>
    <t>Soporte y reparac. sist. de seguridad, monitoreo, vigilancia y otros simil.</t>
  </si>
  <si>
    <t>Soporte preventivo y evolutivo de sistemas de información /software en gral.</t>
  </si>
  <si>
    <t>Servicios de asesoramiento y consultoría</t>
  </si>
  <si>
    <t>Equipos y aparatos de telefonía</t>
  </si>
  <si>
    <t>PROGRAMA: INNOVACIÓN EN EL DESARROLLO PRODUCTIVO, FOMENTO DEL COMERCIO, INDUSTRIA Y PYMES</t>
  </si>
  <si>
    <t>1407-00</t>
  </si>
  <si>
    <t xml:space="preserve">OBJETIVOS: Proyectar un modelo de ciudad inspirado en la creatividad de los sectores productivos, con políticas públicas que permiten potenciar el consumo interno, el turismo sostenible y las oportunidades laborales. Adherir al espíritu de ciudades emergentes, innovadoras, progresistas y digitales, entendiendo las nuevas tecnologías como medios para el desarrollo económico.Impulsar el desarrollo integral de las industrias y el comercio locales, promoviendo un entorno favorable para el crecimiento económico y social de la ciudad.
Fomentar un crecimiento industrial y comercial sustentable, que genere empleo local, mejore la competitividad y respete los principios de sostenibilidad ambiental.
Implementar programas de apoyo y promoción, que incluyan capacitaciones, acceso a créditos y alianzas público-privadas, para fortalecer las capacidades productivas y comerciales de las empresas locales.
Desarrollar políticas y programas de incentivo para industrias y comercios, priorizando la innovación tecnológica, la sostenibilidad y la creación de empleo.
Generar alianzas estratégicas con el sector privado y otras instituciones públicas, facilitando inversiones y proyectos que beneficien el crecimiento económico de Villa María.
Facilitar el acceso a herramientas financieras y programas de capacitación para que las empresas locales puedan enfrentar la crisis económica actual y mejorar su competitividad en el mercado.                      </t>
  </si>
  <si>
    <t>UNIDAD EJECUTORA: Subsecretaría de Desarrollo Productivo.</t>
  </si>
  <si>
    <t>JEFE DE PROGRAMA: Ing. Germán Tenedini.</t>
  </si>
  <si>
    <t>Repuestos y accesorios equipos y sistemas informáticos y de comunicación en gral.</t>
  </si>
  <si>
    <t>PROGRAMA: HABILITACIONES, CONTROL Y APLICACIONES DE NORMAS DE SEGURIDAD E HIGIENE</t>
  </si>
  <si>
    <t>1408-00</t>
  </si>
  <si>
    <t>OBJETIVOS: Organizar y coordinar las tareas de la Subsecretaría de Inspectoría General. Verificar el cumplimiento de las ordenanzas municipales en materia de espectáculos públicos, recreación, centros educativos, entre otros. Realizar visitas y auditorías a todas las dependencias municipales a los fines de verificar el cumplimiento de las condiciones laborales del personal como así también las condiciones edilicias. Fomentar la habilitación de los comercios e industrias dentro de las normativas regulatorias de actividades desarrolladas en la ciudad contemplando especialmente la seguridad integral de todos los habitantes. Optimizar la tarea admimistrativa vinculada al canal de comunicación con los titulares de expedientes, con el fin de acortar los tiempos en la obtención de los permisos de habilitantes para ejercer su actividad. Desarrollar un programa de muestreo de alimentos elaborados en la ciudad para realizar la vigilancia alimentaria y así proteger la salud de los ciudadanos, disminuyendo la inicendia de ETA`s (Enfermedades Transmitidas por Alimentos). Garantizar el control de calidad de los alimentos en las distintas etapas; asegurando así el cumplimiento de la normativa vigente. Sistematizar el control de ingreso de carnes y derivados a la ciudad y posterior control en puntos de venta. Realizar controles de calidad de efluentes industriales y monitoreo de los indicadores ambientales.</t>
  </si>
  <si>
    <t>Insecticidas, fumigantes y otros</t>
  </si>
  <si>
    <t>Compuestos y productos químicos de uso medicinal, farmacéutico y de laboratorio</t>
  </si>
  <si>
    <t xml:space="preserve">PROGRAMA: FOMENTO AL EMPRENDIMIENTO LOCAL Y PROMOCIÓN DEL EMPLEO </t>
  </si>
  <si>
    <t>1409-00</t>
  </si>
  <si>
    <t>OBJETIVOS: Ejecutar acciones que permitan articular recursos que favorezcan el desarrollo de las condiciones de Empleabilidad de la población, pensando el empleo en la actualidad el cual está marcado por cambios que llevan a repensar las competencias laborales, las demandas de los puestos de trabajo, los cambios a nivel de producción y servicio los cuales se encuentran  atravesados por el desarrollo tecnológico y las nuevas formas de organización del trabajo. El conocer y reconocer estos aspectos permitirán brindar un servicio de calidad que apunte a desarrollar perfiles de trabajadores que permitan posicionarse en el mercado competitivo.  El sector empresarial debe ser un eje fundamental en este proceso, apuntando a la responsabilidad Social Empresaria, trabajando de manera conjunta para satisfacer las demandas de formación de perfiles que respondan a los puestos de trabajo, cubriendo las necesidades de ambas partes, empleo – empleador. Impulsar el desarrollo económico local a través del apoyo a emprendimientos, promoviendo la generación de empleo y fortaleciendo el tejido empresarial. Llevando adelante acciones específicas como: la creación del Registro Local de Emprendedores, la implementación del Carnet de Emprendedor y la realización de ciclos de capacitaciones abiertas. Además, implementar la feria municipal de Emprendedores, denominada Nave Emprendedora, y demás objetivos establecidos en la Ord. 8139.</t>
  </si>
  <si>
    <t>Gastos varios protocolares y de organización deventos</t>
  </si>
  <si>
    <t>SECRETARÍA DE EDUCACIÓN</t>
  </si>
  <si>
    <t>PROGRAMA: COORDINACIÓN Y ADMINISTRACIÓN DE LA SECRETARÍA DE EDUCACIÓN</t>
  </si>
  <si>
    <t>1501-00</t>
  </si>
  <si>
    <t>OBJETIVOS: La Secretaría de Educación se encarga de diseñar, ejecutar y evaluar políticas públicas de promoción del aprendizaje a lo largo de toda la vida, pensando la educación como un eje estratégico de desarrollo sustentable y equitativo de la comunidad a la par de que se desarrollan políticas que promuevan la igualdad comunitaria con una perspectiva humanitaria.
Este programa está destinado a desarrollar la coordinación administrativa entre las áreas componentes de la Secretaría, como así también garantizar la transparencia, la rendición de cuentas y la comunicación de las actividades de la Secretaría a la sociedad civil.</t>
  </si>
  <si>
    <t>UNIDAD EJECUTORA: Secretaría de Educación.</t>
  </si>
  <si>
    <t>JEFE DE PROGRAMA: Adela Guirardelli.</t>
  </si>
  <si>
    <t>COSTO TOTAL DEL PROGRAMA</t>
  </si>
  <si>
    <t>PROGRAMA: GESTIÓN EDUCATIVA - CLE - ILA</t>
  </si>
  <si>
    <t>1502-00</t>
  </si>
  <si>
    <t xml:space="preserve">OBJETIVOS: El programa de gestión educativa contempla la ejecución presupuestaria para el funcionamiento de algunos programas fundamentales de la Secretaría de Educación en general. Entre ellos se encuentran la Coordinación Local Educativa, el organismo que por iniciativa del Ministerio de Educación de la provincia de Córdoba en articulación con la Municipalidad de Villa María reúne a los distintos referentes de instituciones educativas de Villa María para definir la dirección y políticas de educación en la ciudad. De la misma salen iniciativas transformadoras como el Proyecto Emblema que con compromiso alfabetizador compromete a las diferentes instituciones de la ciudad para mejorar el desempeño de los estudiantes de la ciudad en áreas claves del conocimiento y las Ceremonias de Reconocimientos como incentivos al desarrollo de buenas prácticas educativas y capacitaciones permanentes con puntaje docente.
Además, bajo esta órbita se contempla el Instituto Libre del Ambiente, que es un centro de educación no formal interdisciplinario dedicado a generar, desarrollar y poner en acción programas de concientización, sensibilización y capacitación socioambientales para sembrar nociones y prácticas de cuidado que priorizan la responsabilidad social y la protección de los recursos naturales.
La Secretaría de Educación desarrolla una política de Control de Gestión para desarrollar un registro y sistematización de datos.
El Programa contempla el Proyecto de Integración del Polo Educativo - Barrio Parque Norte, una obra de infraestructura y de acciones para potenciar el conglomerado de instituciones educativas del barrio Parque Norte que se encuentran sobre el Boulevard España para promover su integración y prácticas transdisciplinarias.
El proyecto de Abanderados de la ciudad de Villa María tiene como objetivo la implementación de una nueva cúpula de abanderados y escoltas en todas las instituciones educativas de la ciudad, con el fin de unificar y actualizar las insignias y símbolos de representación escolar conforme a la nueva bandera de Villa María. Esta iniciativa, impulsada por la Secretaría de Educación, busca fortalecer la identidad local, promover los valores cívicos y garantizar la provisión equitativa de los elementos protocolares necesarios, motivo por el cual se dispone una nueva partida presupuestaria destinada a su diseño, confección y distribución en cada establecimiento educativo.
El Boleto Educativo de Córdoba Rural está contemplado en el presupuesto y recibe financiamiento de la Secretaría de Transporte del Gobierno de la Provincia de Córdoba, que encomienda la municipalidad el pago por este concepto a los docentes beneficiarios. A través de un relevamiento oficial, esta Secretaría contabiliza a los docentes que desempeñan funciones en las instituciones educativas rurales del Departamento General San Martín. Este procedimiento permite abonar el costo mensual del transporte que los docentes deben utilizar para desarrollar su labor educativa.
Los Premios Villa María + Educativa son un reconocimiento que otorga el Estado municipal a las instituciones, docentes y centros de estudiantes que se hayan destacado durante el año por su labor en el ámbito educativo. Este reconocimiento se realiza a través de una votación pública y culmina con una ceremonia de premiación, donde se entregan los premios correspondientes.
</t>
  </si>
  <si>
    <t>Transferencia - Trabajo Público en instituciones del sector público</t>
  </si>
  <si>
    <t>Ayudas Escolares</t>
  </si>
  <si>
    <t>Transferencia por Cuenta y Orden de la Provincia o Nación</t>
  </si>
  <si>
    <t>Espacios verdes y pcos-creación, revalor.y/o mejora parques, plazas y otros esp.</t>
  </si>
  <si>
    <t>PROGRAMA: ACOMPAÑAMIENTO A LAS TRAYECTORIAS</t>
  </si>
  <si>
    <t>1503-00</t>
  </si>
  <si>
    <t>OBJETIVOS: El presente programa responde a la Red de Formación y Aprendizaje para toda la Vida - Programas y Equipos Técnicos de la cual la Municipalidad de Villa María forma parte. En este compromiso, los programas proyectados que ponen en ejecución para el acompañamiento de las trayectorias educativas son los siguientes:
Los Equipos Móviles Interdisciplinarios se constituyen en un dispositivo que promueve la articulación, la integración y la sinergia de acciones de todos los actores estatales involucrados en pos de garantizar los derechos vulnerados de la infancia. Con la finalidad de “Identificar y abordar situaciones problemáticas -en el ámbito educativo público de nivel primario y nivel medio- vinculadas a la inasistencia escolar, deserción escolar y a los factores que se relacionan con las mismas para mejorar la permanencia y garantizar el acceso al derecho a la educación”. En este sentido, los EMI trabajan políticas como los talleres para familias de las comunidades educativas Escuelas + Familias = Comunidad y se proyecta que tengan participación en las Consejerías de Salud Mental.
El Gabinete psicopedagógico trabaja con niños y niñas que concurren a instituciones educativas de nivel primario y gestión pública, brindando un acompañamiento integral a los/las mismos/as, a sus familias y a la comunidad educativa. Se realiza un abordaje individual, en psicología y psicopedagogía, generando además un espacio de intercambio y asesoramiento con familias y docentes.
El Apoyo Escolar está conformado por un equipo de docentes que acompañan a niños, niñas y jóvenes en su formación escolar con acceso gratuito y una estrategia descentralizada que permite abordar las realidades de aprendizaje de estudiantes del nivel primario y secundario de la ciudad, refuncionalizando el Centro de Alfabetización municipal. Además, en este marco, se implementa Aula x2, que mediante la modalidad de pareja pedagógica se acompaña a cursos estratégicos de escuelas primarias de la ciudad en las horas de refuerzos de conocimientos de lengua y matemática para mejorar su desempeño educativo.
La Terminalidad Educativa es una política desarrollada en articulación con el Gobierno de la Provincia de Córdoba, cuyo objetivo es ofrecer a las personas que no hayan podido concluir sus estudios de nivel primario o medio la posibilidad de hacerlo mediante diversas modalidades: combinada en línea, semipresencial y presencial. Se trata de un plan diseñado para brindar facilidades que favorezcan la adaptación a los distintos contextos de la población destinataria. Además, en el marco de esta política, se brindan apoyos y actividades a los estudiantes que participan en los Programas de Inclusión a la Terminalidad (P.I.T.), así como también en los CENMA y CENPA de la ciudad.
La Entrega de Kits Escolares es una política de acompañamiento a las familias de estudiantes que por su situación socioeconómica necesitan el apoyo del gobierno municipal para poder adquirir los materiales y útiles básicos requeridos como material de estudio por las instituciones educativas, generalmente impulsadas al comienzo del ciclo lectivo.</t>
  </si>
  <si>
    <t>útiles, artículos de librería, insumos informáticos</t>
  </si>
  <si>
    <t>PROGRAMA: INFANCIAS, CIUDADO Y PARTICIPACIÓN</t>
  </si>
  <si>
    <t>1504-00</t>
  </si>
  <si>
    <t>OBJETIVOS: El programa de Infancias, Cuidado y Participación de la Secretaría de Educación responde a la Línea de Trabajo homónima y está compuesta por cuatro subprogramas que lo constituyen.</t>
  </si>
  <si>
    <t>JEFE DE PROGRAMA: Adela Guirardelli - Lic. Mariela Pajón.</t>
  </si>
  <si>
    <t>SUBPROGRAMA: INFANCIAS PROTAGONISTAS</t>
  </si>
  <si>
    <t>1504-01</t>
  </si>
  <si>
    <t xml:space="preserve">OBJETIVOS: Promover la participación activa de niños y niñas de la ciudad en la vida democrática, reconociéndolos como ciudadanos de derecho y actores fundamentales en la transformación comunitaria. Conforme la Ordenanza N° 6546 "Ahora las Infancias", su objetivo general es fomentar la conformación de grupos infantiles comprometidos con su entorno, capaces de reflexionar, proponer y ejecutar acciones que contribuyan al bienestar colectivo, rescatando principios y valores universales como la solidaridad, el respeto, la equidad y la justicia.
Asimismo, el programa busca fortalecer el rol de las familias en los procesos de formación ciudadana, generando espacios abiertos de expresión, escucha y construcción conjunta. A través de sus distintos órganos de participación, los niños y niñas de escuelas primarias pueden presentar ideas, debatir propuestas y llevar adelante iniciativas con fondos asignados por el Departamento Ejecutivo Municipal, consolidando una experiencia concreta de democracia vivida desde la infancia.
</t>
  </si>
  <si>
    <t>JEFE DE SUBPROGRAMA: Adela Guirardelli - Lic. Mariela Pajón.</t>
  </si>
  <si>
    <t>COSTO TOTAL DEL SUBPROGRAMA:</t>
  </si>
  <si>
    <t>Elementos de deportes</t>
  </si>
  <si>
    <t>1504-02</t>
  </si>
  <si>
    <t>OBJETIVOS: El programa supone una política de integración comunitaria de las niñeces de Villa María partiendo desde una visión educativa, pero ampliando su alcance incluyendo otras temáticas, como la familia, el género, la vinculación territorial y la inclusión. Los Centros de Promoción Familiar engloban los jardines Maternales Municipales de la ciudad de Villa María, reciben apoyo financiero complementario del Gobierno de la Provincia de Córdoba al adscribir al programa Sala Cuna y se erigen como instituciones comprometidas con la promoción y garantía del aprendizaje y desarrollo de niños y niñas de 45 días a 2 años de edad.
En este cometido, la entidad se compromete a diseñar y ejecutar experiencias y acciones dotadas de una clara intencionalidad pedagógica. Para ello, se propone recuperar las actividades cotidianas y familiares, alineándolas con los fundamentos de la pedagogía de la crianza. En el centro de su labor, la Dirección concibe un proyecto educativo institucional que se apoya en lineamientos curriculares específicos. 
Estos establecimientos se orientan por la tríada Educar, Cuidar y Criar, con especial énfasis en la dimensión lúdica del proceso educativo. En consonancia con las políticas públicas, se propicia un enfoque integral que reconoce a las niñeces como sujetos de derechos, protagonistas activos en su proceso de formación integral. Se considera a cada niño y niña como parte fundamental de una familia y de una comunidad comprometida con el respeto a la infancia.</t>
  </si>
  <si>
    <t>JEFE DE SUBPROGRAMA: Lic. Mariela Pajón.</t>
  </si>
  <si>
    <t>útiles, artículos de librería, insumos de enseñanza</t>
  </si>
  <si>
    <t>Muebles y equipo educacional, cultural y recreativo</t>
  </si>
  <si>
    <t>Construcción, ampliación y/o mejora centros de apoyo y/o promoción familiar</t>
  </si>
  <si>
    <t>SUBPROGRAMA: MUNA</t>
  </si>
  <si>
    <t>1504-03</t>
  </si>
  <si>
    <t xml:space="preserve">OBJETIVOS: La Municipalidad de Villa María, forma parte del Programa MUNA (Municipios Unidos por la Niñez y la Adolescencia) desde abril de 2022, promovido por UNICEF y la Defensoría de los Derechos de Niñas, Niños y Adolescentes de la Provincia de Córdoba, que consiste en un sistema de fortalecimiento del trabajo con gobiernos locales en la gestión de las políticas dirigidas a mejorar la calidad de vida de niñas, niños y adolescentes en sus comunidades. 
Es un proceso de trabajo con herramientas, capacitaciones y estrategias para el diseño, implementación y monitoreo de Planes de acción integrales, participativos y con perspectiva de derechos centrado en 5 ejes: estrategias integrales en la primera infancia; inclusión educativa de adolescentes fuera de la escuela; promoción de entornos libres de violencia; participación adolescente y presupuesto participativo joven y; mejora de la gestión fiscal y presupuestaria municipal para la garantía de derechos.
Si bien el programa es transversal a distintas áreas de la gestión municipal, desde la Secretaría de Educación se desarrollan políticas específicas enmarcadas en la misma, como lo son el Foro Participativo Adolescente, un espacio donde los adolescentes villamarienses, de 12 a 16 años, podrán compartir sus vivencias y experiencias en relación a la participación adolescente como así también opinar y tomar decisiones informadas sobre temáticas ligadas a sus propios intereses; y Re-Iniciá que ofrece actividades culturales, artísticas, deportivas, pedagógicas y de formación profesional, con el objetivo de preparar e brindar herramientas e incentivar a los jóvenes a retomar la educación formal al año próximo de su participación.
</t>
  </si>
  <si>
    <t>PROGRAMA: CUIDADO Y EDUCACIÓN PARA PERSONAS CON DISCAPACIDAD</t>
  </si>
  <si>
    <t>1505-00</t>
  </si>
  <si>
    <t xml:space="preserve">OBJETIVOS: El programa de Políticas de Igualdad para Personas con Discapacidad promueve la implementación de una política pública en torno a la inclusión y desarrollo de las personas con discapacidad y sus familias, a través de un enfoque transversal, interseccional, integral y participativo y está a cargo de la Dirección de Políticas de Igualdad para Personas con Discapacidad.
A partir de la sanción de la Ley N° 26.378, en el año 2006, Argentina ratificó la Convención Internacional de los Derechos de las Personas con Discapacidad, adquiriendo jerarquía constitucional a partir de la Ley 27.044 en el año 2014. Dicha Convención está enmarcada y fundamentada en el enfoque social de la discapacidad. Este paradigma se enmarca en el entendimiento de la discapacidad como determinada por las barreras sociales, en lugar de las disfuncionalidades físicas o biológicas solamente. Bajo esta premisa, y con una mirada transversal, se abordan los distintos programas y proyectos, que tienen el fin de brindar los apoyos necesarios, acordes a cada situación, para el pleno ejercicio de los derechos humanos de las personas con discapacidad en nuestra localidad.
Con el fin de fomentar la participación comunitaria y protagonista en la agenda de problemáticas e intervenciones, se ha constituido el Consejo Asesor Municipal de Discapacidad. Toma como horizonte el lema de la Convención Internacional de los Derechos de las Personas con Discapacidad “Nada de nosotros sin nosotros”. Por ello, el objetivo central está puesto en la colaboración activa de las personas con discapacidad, sus familias, las organizaciones sin fines de lucro y de profesionales que trabajan a favor de las Personas con discapacidad. 
Por su parte, la política Iniciando Caminos pone foco en la inclusión en el mercado laboral, la igualdad de oportunidades y el desarrollo económico sostenible. Tiene el objetivo de fomentar la diversidad en el entorno laboral, el cumplimiento de normativas legales y de derechos humanos, el desarrollo de habilidades y autonomía, la reducción de estigmatización y prejuicios, la contribución al crecimiento económico y la responsabilidad social empresarial. Al ofrecer oportunidades laborales inclusivas, se contribuye a la construcción de una sociedad más equitativa y justa. 
Entendiendo que la discapacidad se vive de manera social y colectiva, la propuesta Villa María Inclusiva ofrece un plan de capacitación para funcionarios públicos en discapacidad. Esta instancia de formación es esencial para garantizar la igualdad de acceso a servicios públicos, promover una cultura del respeto, la sensibilización y el cumplimiento de los principios de derechos humanos. Además, contribuye a construir una sociedad más inclusiva y equitativa, basada en la convivencia armónica ante las diferencias, el aprender a nombrarlas, abordarlas y desterrar preconceptos negativos sobre las personas con discapacidad. La ley provincial N° 10.728 denominada “Córdoba Inclusiva” y la Ordenanza Municipal N° 7750 de adhesión a la misma, reglamenta la ejecución de este programa. 
Villa María Más Accesible, implica la implementación de un programa de colocación de pictogramas en edificios y espacios públicos es esencial para mejorar la accesibilidad y la inclusión de todas las personas, independientemente de sus habilidades físicas, cognitivas o sensoriales. El marco para esta intervención la prevé la Ordenanza N°7699, que establece la colocación de pictogramas en edificios, dependencias, empresas en las que participe el Estado Municipal y espacios públicos. Su cumplimiento fortalece la accesibilidad universal, inclusión de las personas con discapacidad, la promoción del turismo accesible, un sistema de seguridad y emergencias adecuado, y el reflejo de los valores de igualdad, diversidad y respeto.
Además, las políticas de Discapacidad se plasman en el abordaje realizado en el Centro Municipal para Personas con Discapacidad y el Centro Enrique Elissalde para ciegos y disminuidos visuales y las actividades propuestas desde estas instituciones.
Las Olimpiadas para personas con Discapacidad se desarrollan en conjunto con el Ente de Deporte y Turismo y tienen como objetivo estimular la práctica deportiva y recreativa de jóvenes y adultos, promoviendo la inclusión y la integración, entendiendo que el deporte es un derecho.  Se llevan a cabo diferentes disciplinas, maratón, atletismo, deportes en equipos y juegos de postas, donde los atletas podrán poner a prueba sus destrezas.
</t>
  </si>
  <si>
    <t>Otros insumos y mater. para talleres de enseñanza y oficios varios</t>
  </si>
  <si>
    <t>PROGRAMA:  INNOVACIÓN Y TALENTO CREATIVO</t>
  </si>
  <si>
    <t>1506-00</t>
  </si>
  <si>
    <t>OBJETIVOS: El programa de Innovación y Talento Creativo de la Secretaría de Educación responde a la Línea de Trabajo homónima y está compuesta por cuatro subprogramas que lo constituyen.</t>
  </si>
  <si>
    <t>JEFE DE PROGRAMA: Adela Guirardelli - Lucas Accastello.</t>
  </si>
  <si>
    <t>SUBPROGRAMA: JUVENTUDES - VILLA MARÍA + UNIVERSITARIA</t>
  </si>
  <si>
    <t>1506-01</t>
  </si>
  <si>
    <t xml:space="preserve">OBJETIVOS: Promover desde la Dirección de Juventudes la participación activa de los jóvenes en la vida social, cultural y política de la ciudad y generar políticas públicas y programas que respondan a las necesidades, intereses y problemáticas de las juventudes locales, ofreciendo espacios de inclusión, formación y recreación.
Verano en tu Barrio: desarrollar en verano más de 20 talleres y propuestas culturales a diez barrios de la ciudad que se encuentran postergados en su nivel de calidad de vida.
Consejo Promotor de Juventudes: desarrollar espacios de democracia participativa para que los jóvenes debatan y encuentren soluciones a distintas problemáticas que los afectan.
Ventanilla de Empleo Joven: promover el acceso de jóvenes a un empleo de calidad en articulación con otras áreas municipales que permite conectar las demandas del sector laboral, a quienes buscan y quienes ofrecen empleo, a la par que se realiza un seguimiento, monitoreo y se ofrecen beneficios especiales a empleadores inclusivos.
Talleres: desarrollar talleres orientados a diferentes problemáticas, con especial énfasis en la deserción escolar, el bullying, el grooming, la orientación vocacional y la preparación para el mundo del trabajo, entre otras.
Feria Educativa “Conectando Saberes”: desplegar una jornada en la que se articule la oferta de educativa superior con las juventudes que estén finalizando sus estudios de nivel medio en nuestra ciudad y localidades de nuestra región.
Primavera Live: desarrollar un evento de espectáculo musical que aspira a brindar una propuesta cultural convocante para las juventudes villamarienses y de la región para celebrar el día de la primavera y del estudiante.  Invertir esfuerzos para que Villa María se convierta en uno de los máximos polos educativos del país y proyecta lograr tener 30 mil estudiantes de nivel superior en el año 2030.
Sistema de becas para estudiantes de educación superior: otorgar un monto económico a una población estudiantil que presente ciertos requisitos y esté ingresando a los estudios superiores en alguna institución de Villa María.
Residencias universitarias: trabajar para disponer de infraestructura para posibilitar a estudiantes radicarse en Villa María para desarrollar sus estudios en alguna institución de nivel superior de la ciudad.
</t>
  </si>
  <si>
    <t>JEFE DE SUBPROGRAMA: Adela Guirardelli - Lucas Accastello.</t>
  </si>
  <si>
    <t>1506-02</t>
  </si>
  <si>
    <t xml:space="preserve">OBJETIVOS: El programa "Villa María + Innovadora: Ciencia y Tecnología en la Educación" impulsado por la Secretaría de Educación e Igualdad responde a la necesidad urgente de adaptar el sistema educativo a las demandas de una sociedad cada vez más digitalizada y tecnológica. En la actualidad, el mercado laboral exige habilidades digitales avanzadas. Al integrar la tecnología en la educación, los estudiantes adquieren competencias que serán esenciales para su desarrollo profesional.
Por esta razón, la Secretaría de Educación e Igualdad lleva a cabo una serie de políticas entre las que se encuentran:
La Tecnoteca es un espacio educativo abierto que fue creado para fomentar la innovación y creatividad de los villamarienses. En sus instalaciones se llevan a cabo diversas propuestas en forma de talleres que incluyen temáticas como robótica, astronomía, impresión 3D, alfabetización digital, producción musical, entre otras.
El equipo de la Tecnoteca recibe instituciones y personas interesadas en general en ocupar sus instalaciones y, además, realizan un trabajo de visita a instituciones educativas para ofrecer propuestas adaptadas a sus intereses. Además, en el espacio funciona la Radio Tecnoteca FM 88.1.
Por otro lado, Cultura Digital impulsa a participar de espacios de aprendizaje STEAM y capacitaciones para alumnos y docentes de nivel inicial, primario y secundario en las áreas de Programación, Desarrollo de Videojuegos, Modelado y Animación 3D, Ilustración Digital, Música Digital, Educación Financiera, Contenidos Audiovisuales, Inteligencia Artificial, entre otros. Por otra parte, las familias podrán acceder a webinarios para abordar diversos temas vinculados con la educación emocional de los jóvenes y la utilización de herramientas digitales.
Las Olimpiadas de Programación son una iniciativa de la Municipalidad de Villa María, a través de la Secretaría de Educación, destinada a estudiantes de segundo ciclo del nivel medio de instituciones públicas y privadas, con el objetivo de acercarlos al mundo de la programación y el pensamiento computacional, aunque no cuenten con ningún tipo de conocimiento básico al respecto. A lo largo de cuatro jornadas de capacitación intensiva en la Tecnoteca, los participantes aprenden a programar en Python y ponen en práctica lo aprendido en una competencia final, en una propuesta que combina formación, trabajo en equipo y descubrimiento de vocaciones tecnológicas.
</t>
  </si>
  <si>
    <t>1506-03</t>
  </si>
  <si>
    <t xml:space="preserve">OBJETIVOS:  Promover el acceso equitativo a la lectura y al conocimiento a través del fortalecimiento de las bibliotecas públicas. Este programa tiene como objetivo garantizar que toda la comunidad, sin distinción de edad, nivel educativo o situación económica, pueda acceder a recursos educativos de calidad, fomentando el hábito de la lectura y el aprendizaje continuo.
Los principales pilares de este programa son dos:
En primer lugar, La Biblioteca Municipal y Popular “Mariano Moreno” o Medioteca, como se la llama coloquialmente, que es una institución pública que se propone el fomento de la lectura y el aprendizaje para toda la ciudadanía. Esta depende de la Subsecretaría de Educación y Derechos Humanos de la Municipalidad de Villa María.
La misión de la Biblioteca Municipal es la de democratizar el acceso a los bienes culturales y educativos, adecuando sus servicios y programas a las diferentes edades, capacidades (motrices, intelectuales, visuales, auditivas, etc.) y demandas territoriales.
Cuenta con espacios de información y tecnología, que permiten el desarrollo de actividades culturales, artísticas y educativas a todo público.
En segundo lugar, la biblioteca se esfuerza por descentralizar sus servicios, principalmente a partir del sostenimiento de la Biblioteca Centro Comunitario de Inclusión Integral (Gabín) y del programa de Bibliomóvil. </t>
  </si>
  <si>
    <t>Colecciones audio-visuales (películas, grabaciones, otros)</t>
  </si>
  <si>
    <t>1506-04</t>
  </si>
  <si>
    <t>OBJETIVOS: El programa se encarga de fortalecer la producción local y facilitar el acceso a alimentos a precios especiales, a través de medios alternativos de comercialización y cursos de diferentes tipos de producción artesanal. Su función principal es organizar y fomentar la producción, circulación y consumo sostenible en la ciudad.
Las principales políticas que se desprenden en este aspecto son el Mercado de Abaratamiento y la Feria Franca.
El Mercado de Abaratamiento es la política más reciente del Programa de Producción y Consumos Responsable, ejercida desde diciembre de 2023. Consiste en una feria itinerante que recorre los barrios de la ciudad. Se realiza una vez a la semana, variando la locación. Este programa representa un paso significativo hacia la promoción de una economía local sostenible y la mejora del acceso a alimentos nutritivos a precios asequibles para todos los habitantes de la comunidad. En promedio, se calcula la realización de 4 ediciones del Mercado por mes. 
En la Feria Franca se ofrecen productos de primera necesidad, agroecológicos y de productores coordinados en colaboración con el INTA, así como puesteros provenientes del Mercado de Abasto. Se lleva a cabo cada 15 días y tiene lugar en la explanada de la calle Antonio Sobral, frente a la Plaza Independencia. Este evento no solo contribuye a la economía local y al acceso de la comunidad a alimentos a precios más asequibles, sino que también fomenta la interacción directa entre quienes producen y quienes consumen, fortaleciendo así los lazos sociales y la conciencia sobre la importancia de apoyar la producción local y sostenible. 
Por otro lado, bajo este programa funciona la Escuela Granja “Los Amigos”, que funciona como espacio educativo informal con un enfoque ecoamigable, de conservación de espacios naturales, visitas educativas y capacitaciones y talleres en oficios sustentables.
Además, se contempla la Escuela de Oficios es un espacio articulado con el Centro de Desarrollo Regional Villa María en el cual se desarrollan en distintos barrios de la ciudad cursos de capacitación en oficios con certificación oficial provincial.</t>
  </si>
  <si>
    <t>SECRETARÍA DE INFRAESTRUCTURA Y DESARROLLO SOSTENIBLE</t>
  </si>
  <si>
    <t>PROGRAMA: COORDINACIÓN Y ADMINISTRACIÓN DE LA SECRETARÍA DE INFRAESTRUCTURA Y DESARROLLO SOSTENIBLE</t>
  </si>
  <si>
    <t>1601-00</t>
  </si>
  <si>
    <r>
      <rPr>
        <b/>
        <sz val="9"/>
        <color theme="1"/>
        <rFont val="Arial Narrow"/>
      </rPr>
      <t xml:space="preserve">OBJETIVOS: </t>
    </r>
    <r>
      <rPr>
        <b/>
        <sz val="9"/>
        <color theme="1"/>
        <rFont val="Arial Narrow"/>
      </rPr>
      <t>Asistir al Departamento Ejecutivo Municipal en todo lo inherente a la realización de infraestructura de la ciudad, conservación de las obras públicas de arquitectura, viales, hidráulicas, energéticas y a la prestación de los servicios públicos municipales. Ejecutar los planes, programas y proyectos del área, entender en la descentralización operativa de inversión pública y servicios públicos, intervenir en la fiscalización de las obras y servicios públicos descentralizados y en el control de las que se realicen y de los que se presten por intermedio de terceros. Asesorar en los planes de acción y presupuesto de las empresas y sociedades del estado, organismos descentralizados, autárquicos, y quien lo requiera. Entender en el dictado de normas relacionadas con la contratación, ejecución y conservación de obras y servicios públicos.</t>
    </r>
  </si>
  <si>
    <t>UNIDAD EJECUTORA: Secretaría de Infraestructura y Desarrollo Sostenible.</t>
  </si>
  <si>
    <t>JEFE DE PROGRAMA: Ing. Rodrigo Fuyana.</t>
  </si>
  <si>
    <t>1602-00</t>
  </si>
  <si>
    <t xml:space="preserve">OBJETIVO: Desarrollar y establecer acciones para optimizar las condiciones ambientales de la ciudad, garantizando una mejor calidad de vida de los vecinos. 
Producir una importante forestación en base a una planificación acorde con el criterio urbanístico adoptado. Contribuir a una mejor conectividad entre las áreas naturales (parches de bosques, bosques en galería, etc.) y urbanas verdes (parques, zonas verdes, calles arboladas, jardines, etc.), pequeñas en su tamaño y aisladas entre sí, mediante la restauración de las zonas de protección de ríos y otras medidas de arborización, creando una trama verde y una red coherente dentro y alrededor de la ciudad. Reducir el volumen y el costo de tratamiento de los residuos húmedos compostables. Desarrollar y ejecutar acciones para optimizar las condiciones ambientales de la ciudad. Promocionar la adquisición de conocimientos y actitudes en el proceso de separación de los desechos domiciliarios. Lograr el hábito de la separación domiciliaria de los RSU y disminuir el porcentaje de residuos eliminados. Instruir en materia de salud ambiental para garantizar un ambiente urbano saludable. Impulsar la generación de proyectos verdes que defiendan la sostenibilidad. Constituir un centro educativo que funcione como referente local de todas las acciones socioambientales que contribuyan a construir una Villa María + VERDE, + SUSTENTABLE Y + AMIGABLE CON EL MEDIOAMBIENTE.
</t>
  </si>
  <si>
    <t>Productos agroforestales</t>
  </si>
  <si>
    <t>Compuestos y Productos químicos</t>
  </si>
  <si>
    <t>Abonos y fertilizantes</t>
  </si>
  <si>
    <t>Útiles y/o insumos tecnico profesional</t>
  </si>
  <si>
    <t>Productos y/o materiales específicos para tratamiento de residuos</t>
  </si>
  <si>
    <t>1603-00</t>
  </si>
  <si>
    <t>OBJETIVO: El Centro de Gestión Ambiental de Villa María es la base de operaciones de la Gestión Integral de Residuos Sólidos Urbanos (GIRSU). Un sistema de control para reducir los desechos enviados a disposición final y activar la economía circular. En el Centro contamos con una planta de tratamiento y clasificación de los RSU recibidos de la recolección diferenciada (residuos secos: papel, cartón, plástico, metal, tela, telgopor). Estos residuos secos se separan, enfardan, acopian y venden, permitiendo reducir y controlar la cantidad de residuos que van a disposición final. En el centro también procesamos parte de los residuos orgánicos que recibimos separados para hacer abono orgánico. El resto de los residuos va a disposición final a un relleno sanitario. Asimismo, contamos con una planta de osmosis inversa capaz de procesar los lixiviados de los residuos del relleno, convirtiéndolos en agua potable para el riego.</t>
  </si>
  <si>
    <t>Mantenimiento y reparacion de inmuebles</t>
  </si>
  <si>
    <t>PROGRAMA: INFRAESTRUCTURA Y PROYECTOS</t>
  </si>
  <si>
    <t>1604-00</t>
  </si>
  <si>
    <t>OBJETIVO:  El relevamiento y desarrollo de los proyectos de Infraestructura Urbana. Detectando las obras faltantes por zona o sector y gestionando ante los organismos pertinentes las autorizaciones y trámites previos para su ejecución. La planificación de la infraestructura en nuevos desarrollos urbanos, y la planificación de la provisión de suministros correspondientes.  Brindar asistencia técnica a la Secretaría en materia de planificación y desarrollo de Proyectos de Obras Públicas. Efectuar el relevamiento del estado de conservación de los inmuebles del dominio privado y público municipal, a fin de proyectar las mejoras, construcciones y/o refacciones que sean necesarias. Identificar y desarrollar los proyectos de  Obras Arquitectónicas que sean de alto impacto en la sociedad, elaborando la memoria y estimación presupuestaria correspondiente. Previo estudio de factibilidad técnica. Asesorar en materia del planeamiento urbano. Alcanzar un desarrollo y crecimiento de la urbanización en la ciudad enmarcado en un contexto de planificación y ordenamiento territorial.</t>
  </si>
  <si>
    <t>Materiales conservación calles</t>
  </si>
  <si>
    <t>Materiales de construcción</t>
  </si>
  <si>
    <t>PROGRAMA: COORDINACIÓN Y ADMINISTRACIÓN DE PLANEAMIENTO, CATASTRO Y OBRAS PRIVADAS</t>
  </si>
  <si>
    <t>1605-00</t>
  </si>
  <si>
    <r>
      <rPr>
        <b/>
        <sz val="9"/>
        <color theme="1"/>
        <rFont val="Arial Narrow"/>
      </rPr>
      <t xml:space="preserve">OBJETIVO: </t>
    </r>
    <r>
      <rPr>
        <b/>
        <sz val="9"/>
        <color theme="1"/>
        <rFont val="Arial Narrow"/>
      </rPr>
      <t>Organizar, actualizar y gestionar el catastro municipal de inmuebles, en especial el control y seguimiento de las construcciones y la presentación de la planimetría correspondiente. Mejorar e implementar nuevas herramientas tecnológicas para actualizar de manera ágil y eficiente el sistema informático y base de datos. Suministrar información territorial a otras áreas municipales que lo requieran para, entre otras necesidades, la planificación de la obra pública, y privada y la adecuada implementación de diferentes políticas, entre ellas territoriales y ambientales.</t>
    </r>
  </si>
  <si>
    <t>PLAN DE OBRAS Y TRABAJOS PÚBLICOS</t>
  </si>
  <si>
    <t>PROYECTO: REVALORIZACIÓN DE INMUEBLES MUNICIPALES</t>
  </si>
  <si>
    <t>1606-00</t>
  </si>
  <si>
    <t xml:space="preserve">OBJETIVO: Poner en valor el carácter social, funcional y patrimonial de los inmuebles municipales.
</t>
  </si>
  <si>
    <t>COSTO TOTAL PROYECTO:</t>
  </si>
  <si>
    <t>Ampliación y/o mejora palacio municipal</t>
  </si>
  <si>
    <t>Ampliación y/o Mejora Anfiteatro Municipal</t>
  </si>
  <si>
    <t>Ampliación, mejora y/o mantenimeinto Centro de Gestión Ambiental - CGA</t>
  </si>
  <si>
    <t>PROYECTO: CIUDAD 100% – MEJORA INTEGRAL DE OBRAS URBANAS</t>
  </si>
  <si>
    <t>1607-00</t>
  </si>
  <si>
    <t>OBJETIVO: Consolidar una ciudad plenamente funcional, conectada y equitativa mediante la ejecución, mantenimiento y mejora de obras de infraestructura urbana y servicios públicos.</t>
  </si>
  <si>
    <t>Mejora y Mantenimiento red vial urbana</t>
  </si>
  <si>
    <t>Pavimentación y Cordón Cuneta</t>
  </si>
  <si>
    <t>Ciclovías</t>
  </si>
  <si>
    <t>Fortalecimiento del sistema eléctrico de la ciudad</t>
  </si>
  <si>
    <t>Ampliación y/o Mantenimiento Planta Depuradora</t>
  </si>
  <si>
    <t>Comercio a cielo abierto</t>
  </si>
  <si>
    <t>Otras obras y/o proyectos</t>
  </si>
  <si>
    <t>Recupero y puesta en valor ex puente Vélez Sársfield y entorno</t>
  </si>
  <si>
    <t>PROGRAMA: NODO TIC</t>
  </si>
  <si>
    <t>1608-00</t>
  </si>
  <si>
    <t>PROGRAMA:  REVALORIZACIÓN TURÍSTICA, CULTURAL Y COMERCIAL DE VILLA MARÍA</t>
  </si>
  <si>
    <t>1609-00</t>
  </si>
  <si>
    <t>PROGRAMA:  AMPLIACIÓN PARQUE DE LA VIDA</t>
  </si>
  <si>
    <t>1610-00</t>
  </si>
  <si>
    <t>PROYECTO: TRANSFERENCIAS EN TRABAJOS Y OBRAS PÚBLICAS / APOYO A INFRAESTRUCTURAS</t>
  </si>
  <si>
    <t>1611-00</t>
  </si>
  <si>
    <t>TRANSFERENCIAS AL SECTOR  PRIVADO</t>
  </si>
  <si>
    <t>Transf. a instituciones de Enseñanza, culturales, deportivas y sociales en general</t>
  </si>
  <si>
    <t>Transferencia - Otros Trabajos Públicos en Obras de Infraestructura</t>
  </si>
  <si>
    <t>SECRETARÍA DE SALUD</t>
  </si>
  <si>
    <t>PROGRAMA: GESTIÓN INTEGRAL, ADMINISTRACIÓN Y RECURSOS HUMANOS</t>
  </si>
  <si>
    <t>1701-00</t>
  </si>
  <si>
    <t>OBJETIVOS: Colaborar con la meta de profundización de un modelo comunitari de Salud, territorial y participativo, centrado en la atención primaria y en el reforzamiento de la redes de articulación con el resto del sistema de salud. Desarrollar un proceso de evaluación diagnóstica de los RRHH y materiales de la secretaría. Contribuir con la organización de los programas de capacitación permanente para los equipos de salud. Reorganizar los RRHH y materiales para garantizar la calidad, la eficacia y la pertinencia de los mismos en función de la meta establecida. Facilitar recursos para la implementación de los programas de promoción y prevención de esta secretaría y de aquellos que se desarrollen en articulación con otras secretarías. Jerarquizar los procesos de trabajo mediante la instrumentación de una carrera sanitaria. Resolver situaciones problemáticas altamente frecuentes en la práctica cotidiana de los servicios dependientes de ésta secretaría.</t>
  </si>
  <si>
    <t>UNIDAD EJECUTORA: Dirección General del Area Administrativa.</t>
  </si>
  <si>
    <t>JEFE DE PROGRAMA: Dr. Julián López - Ab. Julieta Delfino.</t>
  </si>
  <si>
    <t>PROGRAMA: ASISTENCIA PÚBLICA "DR. CORIGLIANO"</t>
  </si>
  <si>
    <t>1702-00</t>
  </si>
  <si>
    <t xml:space="preserve">OBJETIVOS: Brindar servicios de salud en poblaciones con riesgo de vulneración a sus derechos, como personas con discapacidad, mujeres, diversidad de géneros y orientación sexual, etc. Desarrollar protocolos de intervención para garantizar atenciones de salud inmediatas, pertinentes y eficaces donde la persona y su cuidado integral son el centro. Realizar acciones de promoción, prevención, tratamiento, rehabilitación y atención necesarias para satisfacer las necesidades sanitarias básicas a la comunidad. Brindar tratamiento a personas con patologías asociadas al primer nivel de atención. Procurar óptimas condiciones en la provisión de recursos e insumos necesarios para un correcto funcionamiento de los servicios. La prestación de sevicios como odontología, laboratorio, diagnóstico por imágenes, kinesiología, farmacia central, vacunatorio, esterilización, guardia central, guardia de enfermeria. El funcionamiento de dispositivos y programas de atención como Inclusivo, HIV, Cuidados paliativos que dan respuesta a las problemáticas prevalentes de la comunidad. </t>
  </si>
  <si>
    <t>UNIDAD EJECUTORA: Subsecretaría de Salud.</t>
  </si>
  <si>
    <t>JEFE DE PROGRAMA: Dr. Julián López - Dr. Carlos Ronco.</t>
  </si>
  <si>
    <t>Construcción, ampliación y/o mejora centros de salud</t>
  </si>
  <si>
    <t>SUBPROGRAMA: GESTIÓN DE ENFERMEDADES EMERGENTES Y EPIDÉMICAS</t>
  </si>
  <si>
    <t>1702-01</t>
  </si>
  <si>
    <t xml:space="preserve">OBJETIVOS: Preparar y desarrollar  protocolos de prevención y atención de enfermedades emergentes, covid, dengue, entre otras. Disponer y desplegar los servicios y/o prestaciones necesarios que requieran la enfermedad. Reforzar los sub-servicios asistenciales y territoriales. </t>
  </si>
  <si>
    <t>UNIDAD EJECUTORA: Asistencia Pública.</t>
  </si>
  <si>
    <t>JEFE DE PROGRAMA: Dr. Julián López - Lic. Victoria Becco.</t>
  </si>
  <si>
    <t>Sistemas de atención de urgencias y emergencias</t>
  </si>
  <si>
    <t xml:space="preserve">PROGRAMA: VILLA MARÍA TE CUIDA - SALUD EN ALERTA
</t>
  </si>
  <si>
    <t>1703-00</t>
  </si>
  <si>
    <t>OBJETIVOS: Brindar servicios de atención a las urgencias y emergencias en los domicilios de la ciudad y en la vía pública, todos los días, las 24 horas. Articular acciones con los otros servicios municipales de salud y mantener una red permanente de integración con demás refentes del sistema de salud. Implementación de asistencia con sistema de Telemedicina digital mixta (con rápida respuesta con motoambulancias). Incorporar guardia de urgencias en salud mental, de alta demanda actual en la població, ampliando el servicio SAMU incorporando un equipo especializado e interdisciplinario, para atender las urgencias de este tipo. En igual sentido, incorporar la atención de guardias pediátricas a través diferentes convenios.</t>
  </si>
  <si>
    <t>JEFE DE PROGRAMA: Dr. Julián López - Cintia Zoi.</t>
  </si>
  <si>
    <t xml:space="preserve">Sistemas de atención de urgencias, emergencias y guardias </t>
  </si>
  <si>
    <t>Vehícuos Varios (motoambulancia)</t>
  </si>
  <si>
    <t>1704-00</t>
  </si>
  <si>
    <t>OBJETIVOS: Los equipos interdisciplinarios de APS - CAPS tienen la misión de desarrollar acciones de promoción y prevención de la salud integral, realizando diagnósticos biopsicosociales continuos y específicos en función de las características particulares de cada territorio social, procurando la participación colectiva de todos/aslos/as actores implicados territorio social, procurando la participación colectiva de todos/aslos/as actores implicados directa o indirectamente, con la finalidad de lograr una construcción intersectorial de la salud comunitaria. Articular acciones con las demás instituciones, entidades y en los de su comunidad. Procurar que la organización de sus servicios esté orientada a la atención primaria de la salud con una mirada colectiva y comunitaria. Generar programas y dispositivos de promoción y prevención de la salud comunitaria familiar, y que éstos estén en relación las necesidades de la población donde los servicios se encuentran insertos. Producir indicadores epidemiológicos de salud para monitorear el estadio de salud de la población y la eficacia de los servicios que se prestan. Promover la investigación en temáticas relevantes de salud y articular con organismos intenacionales para implementar planes de investigación/acción conjunta. Desarrollar un plan de seguimiento e investigación de las enfermedades infectocontagiosas y crónicas no transmiables. Articular con el centro estadístico municipal para lograr que los indicadores de salud sean procesados de manera integral con el resto de los datos estadisticos del Municipio.</t>
  </si>
  <si>
    <t>UNIDAD EJECUTORA: Dirección de CAPS.</t>
  </si>
  <si>
    <t>JEFE DE PROGRAMA: Dr. Julián López - Lic. María Emilia Martinetti.</t>
  </si>
  <si>
    <t>PROGRAMA: HOGAR "ROBERTO VELO DE IPOLA"</t>
  </si>
  <si>
    <t>1705-00</t>
  </si>
  <si>
    <t>OBJETIVOS: Brindar a las personas mayores residentes una atención de salud integral. Procurar óptimas condiciones edilicias, así como ta provisión de recursos e insumos necesarios para un correcto funcionamiento de los servicios. Fomentar derechos en los Adultos/as Mayores del Hogar, articulando acciones con las secretarías del municipio y entidades u organismos del medio sociocomunitario. Promover la integración e inclusión social mediante la participación de la comunidad en el Hogar. Generar instancias de participación de loslas Adultos/as Mayores en la vida civica, social y cultural de la comunidad.</t>
  </si>
  <si>
    <t>UNIDAD EJECUTORA: Hogar de Ancianos.</t>
  </si>
  <si>
    <t>JEFE DE PROGRAMA: Dr. Julián López - Lic. Pablo Arriaga.</t>
  </si>
  <si>
    <t>Construcción, ampliación y/o mejora Hogar de Ancianos</t>
  </si>
  <si>
    <t>PROGRAMA: VILLA MARÍA TE CUIDA - SALUD MENTAL CON VOS</t>
  </si>
  <si>
    <t>1706-00</t>
  </si>
  <si>
    <t xml:space="preserve">OBJETIVOS:  Establecer trayectos de formación obligatorios sobre acciones integrales de cuidado de la salud mental comunitaria en todo el Municipio y en las instituciones y organismos del medio sectorial de incumbencia. Implementar un programa de formación continua sobre estrategias de promoción y prevención de la salud mental comunitaria. Establecer y fortalecer un equipo interdisciplinario de admisión en salud mental que realice tareas de primera aproximación diagnóstica de las demandas de atención/abordajes solicitados al área y que realice las articulaciones necesarias con los demás servicios de salud de esta Secretaría o áreas del Municipio o de la sociedad para brindar la respuesta más adecuada a cada caso. Establecer una mesa intersectorial de salud mental para la articulación de políticas públicas de prevención, inclusión y contención en relación a las problemáticas de salud mental. Desarrollar investigación epidemiológica sobre problemáticas de salud mental presentes en los diferentes contextos socio territoriales de nuestra ciudad, factores asociados a su surgimiento y evolución, y para evidenciar el impacto de las políticas implementadas. Fomentar programas de prevención de la salud mental en toda la comunidad, priorizando las problemáticas más frecuentes y en las poblaciones con mayores indicadores de vulnerabilidad. Protocolizar intervenciones en salud mental en distintos contextos y prácticas.
Continuar con el trabajo y espacio de “Hospital de Día Encuentro”, tiene por finalidad promover la inclusión social de personas que posean condiciones cronificadas de padecimiento mental. Con la intención de instaurar un espacio alternativo al encierro y la institucionalización, tal como prescriben las normas internacionales en materia de derechos humanos, se brindan talleres de estimulación y capacitación que fomentan la inserción sociolaboral de los/as usuarios/as, así como también se desarrollan actividades que promueven su participación activa y protagónica con la comunidad.
Se iniciaron las obras de refacción en el inmueble conocido como “Ex Gurisito”, con el objetivo de habilitar el edificio que albergará el nuevo Centro Ambulatorio de Salud Mental y Tratamiento de Consumos Problemáticos. Este espacio será clave para fortalecer la atención integral en salud mental, acercando servicios especializados a la comunidad.
</t>
  </si>
  <si>
    <t>UNIDAD EJECUTORA: Subsecretaría de Prestaciones de Salud.</t>
  </si>
  <si>
    <t>JEFE DE PROGRAMA: Lic. Pablo Arriaga - Lic. Natalia Copertino.</t>
  </si>
  <si>
    <t>PROGRAMA: DISPOSITIVO DE PREVENCIÓN Y ATENCIÓN PARA PERSONAS CON CONSUMOS PROBLEMÁTICOS - DIPACP</t>
  </si>
  <si>
    <t>1707-00</t>
  </si>
  <si>
    <t xml:space="preserve">OBJETIVOS: Con el objetivo de incorporar la promoción y protección de la salud mental, se pretende promover en la ciudad de Villa Maria un dispositivo de abordaje de los consumos problemáticos. Tomando como eje lo que plantea la Ley de Salud Mental N° 26.657, a partir de abordajes en comunidad y la APS (atención primaria a la salud). Esto favorecerá la prevención, detección precoz y el abordaje de los consumos problemáticos en los usuarios, cercanos a su grupo social al que pertenecen. Generar acciones integrales de prevención y promoción de la salud mental en relación a los consumos. Co-construir con los/as personas que atraviesen alguna problemática de consumo. usuarios/as y sus familias diferentes abordajes integrales específicos de prevención secundaria para personas que atraviesen alguna problemática de consumo. </t>
  </si>
  <si>
    <t xml:space="preserve">PROGRAMA: ASESORÍA LETRADA </t>
  </si>
  <si>
    <t>1801-00</t>
  </si>
  <si>
    <t xml:space="preserve">OBJETIVOS: Asesorar al Departamento Ejecutivo, a través de la asistencia a todas las Secretarias, respecto de la legalidad de los actos de la Administración Pública y la defensa del patrimonio Municipal. 
En particular: 
- Actuar como representante legal en todos los procesos judiciales y administrativos en los que el municipio sea parte.
- Intervenir en el control interno con relación a todos los actos administrativos que inicie cada secretaría, organismo, empresa, sociedades del estado y de economía mixta, a fin de verificar las normas y procedimientos seguidos y emitir opinión sobre su procedencia y grado de cumplimiento de los objetivos y previsiones incluidas en los planes de acción y presupuestario respectivos.
- Entender en la formalización notarial de los actos jurídicos del Gobierno Municipal.
- Intervenir en la elaboración de Resoluciones, Decretos y demás normas o actos administrativos. 
- Legalizar documentos en general.
- Confeccionar y publicar el Boletín Informativo Municipal.
- Administrar la Mesa de Entradas y el Archivo General Municipal.
- Promover la capacitación continua de los profesionales y todo el personal que integra el área, a fin de mantener actualizados sus conocimientos y habilidades.
- Adquirir bibliografía especifica.Desarrollar un trabajo conjunto con las Instituciones y Personas de la ciudad, con el fin de promover programas y proyectos que tienen por objetivo mejorar  la calidad de vida de los ciudadanos villamarienses. El apoyo y/o asesoramiento, control yseguimiento de institutos, entes y sociedades con participación estatal. </t>
  </si>
  <si>
    <t>UNIDAD EJECUTORA: Asesoría Letrada.</t>
  </si>
  <si>
    <t>JEFE DE PROGRAMA: Ab. Franco Valzacchi.</t>
  </si>
  <si>
    <t>211204</t>
  </si>
  <si>
    <t>21120401</t>
  </si>
  <si>
    <t>211207</t>
  </si>
  <si>
    <t>21120702</t>
  </si>
  <si>
    <t>21120711</t>
  </si>
  <si>
    <t>211208</t>
  </si>
  <si>
    <t>21120805</t>
  </si>
  <si>
    <t>211209</t>
  </si>
  <si>
    <t>21120901</t>
  </si>
  <si>
    <t>21120906</t>
  </si>
  <si>
    <t>211302</t>
  </si>
  <si>
    <t>21130204</t>
  </si>
  <si>
    <t>211303</t>
  </si>
  <si>
    <t>21130306</t>
  </si>
  <si>
    <t>21130307</t>
  </si>
  <si>
    <t>211305</t>
  </si>
  <si>
    <t>21130502</t>
  </si>
  <si>
    <t>211306</t>
  </si>
  <si>
    <t>21130607</t>
  </si>
  <si>
    <t>21130608</t>
  </si>
  <si>
    <t>211307</t>
  </si>
  <si>
    <t>211307020</t>
  </si>
  <si>
    <t>Boletín oficial y otras publicaciones oficiales</t>
  </si>
  <si>
    <t>211308</t>
  </si>
  <si>
    <t>21130803</t>
  </si>
  <si>
    <t>Sentencias, acuerdos transaccionales y otros gastos judiciales relacionados</t>
  </si>
  <si>
    <t>211309</t>
  </si>
  <si>
    <t>21130901</t>
  </si>
  <si>
    <t>21130903</t>
  </si>
  <si>
    <t>21130908</t>
  </si>
  <si>
    <t>211401</t>
  </si>
  <si>
    <t>21140108</t>
  </si>
  <si>
    <t>211402</t>
  </si>
  <si>
    <t>221104</t>
  </si>
  <si>
    <t>22110401</t>
  </si>
  <si>
    <t>22110404</t>
  </si>
  <si>
    <t>221107</t>
  </si>
  <si>
    <t>22110702</t>
  </si>
  <si>
    <t>SECRETARÍA DE SERVICIOS URBANOS</t>
  </si>
  <si>
    <t>PROGRAMA: COORDINACIÓN Y ADMINISTRACIÓN DE LA SECRETARÍA DE SERVICIOS URBANOS</t>
  </si>
  <si>
    <t>1901-00</t>
  </si>
  <si>
    <t>OBJETIVO: Planificar y coordinar las actividades pertinentes al funcionamiento operativo de la Secretaria y sus dependencias. Articular la comunicación y la integración de las diferentes áreas, que hacen al funcionamiento de la Secretaria en su conjunto. Identificar, evaluar y diagnosticar falencias en los procedimientos. Recepcionar reclamos y sugerencias pertinentes al mentenimiento urbano y/o los servicios públicos, para su correspondiente derivación al área responsable.</t>
  </si>
  <si>
    <t>UNIDAD EJECUTORA: Secretaría Servicios Urbanos.</t>
  </si>
  <si>
    <t>JEFE DE PROGRAMA: Ángel Quaglia.</t>
  </si>
  <si>
    <t>PROGRAMA: EMBELLECIMIENTO Y CIUDADO URBANO</t>
  </si>
  <si>
    <t>1902-00</t>
  </si>
  <si>
    <t xml:space="preserve">OBJETIVO: Mejorar la calidad del entorno urbano de Villa María mediante acciones integrales de embellecimiento, limpieza, mantenimiento y control de los espacios públicos y verdes, promoviendo el uso responsable, la accesibilidad y el bienestar comunitario.
</t>
  </si>
  <si>
    <t>Mantenimiento y limpieza de espacios públicos-verdes</t>
  </si>
  <si>
    <t>Barrido, limpieza y riego de calles</t>
  </si>
  <si>
    <t>PROGRAMA: VILLA MARÍA OPERATIVA - CORRALÓN MUNICIPAL</t>
  </si>
  <si>
    <t>1903-00</t>
  </si>
  <si>
    <t>OBJETIVO:  Dar pronta y ágil respuesta a las demandas de servicios y tareas de la Secretaría, a fin de satisfacer en forma oportuna los requerimientos y necesidades de los vecinos. Procurar los medios y Recursos para mantener en buenas condiciones espacios y obras de nuestra ciudad, contemplando también el mantenimiento de calles de pavimento y de tierra. Coordinar y gestionar las áreas de servicios generales, tales como taller de reparaciones y carpintería. Ejecutar las actividades relacionadas con el Cementerio La Piedad. Conservación de luminarias y semáforos. Coordinar y gestionar la provisión de asesoramiento, materiales y servicios a otras áreas del municipio que lo requieran.</t>
  </si>
  <si>
    <t>Leasing-alquileres con opción a compra</t>
  </si>
  <si>
    <t>Energía eléctrica para alumbrado público, semáforos y otros</t>
  </si>
  <si>
    <t>Equipos y aparatos de especiales de medición eléctrica</t>
  </si>
  <si>
    <t xml:space="preserve">PROYECTO: CIUDAD 100% – MEJORA INTEGRAL DE LOS SERVICIOS URBANOS
</t>
  </si>
  <si>
    <t>1904-00</t>
  </si>
  <si>
    <t xml:space="preserve">OBJETIVO: Coordinar y ejecutar acciones integrales de mejora, mantenimiento y control de los servicios públicos urbanos, fortaleciendo la operatividad municipal y la calidad del entorno urbano.
</t>
  </si>
  <si>
    <t>Red de agua y cloacas</t>
  </si>
  <si>
    <t>Red de gas</t>
  </si>
  <si>
    <t>Iluminación y alumbrado público / Iluminación Led</t>
  </si>
  <si>
    <t>Sistema de desagües pluviales</t>
  </si>
  <si>
    <t>Mantenimiento, conservación y apertura de calles sin pavimentar y caminos rurales</t>
  </si>
  <si>
    <t>JUSTICIA ADMINISTRATIVA MUNICIPAL DE FALTAS</t>
  </si>
  <si>
    <t>PROGRAMA: JUSTICIA ADMINISTRATIVA MUNICIPAL DE FALTAS</t>
  </si>
  <si>
    <t>2001-00</t>
  </si>
  <si>
    <t>UNIDAD EJECUTORA: Justicia Administrativa Municipal de Faltas.</t>
  </si>
  <si>
    <t>JEFE DE PROGRAMA: Ab. Ricardo BORSATO - Juez Julio César ALICIARDI .</t>
  </si>
  <si>
    <t>SUBPROGRAMA:  JUSTICIA ADMINISTRATIVA MUNICIPAL DE FALTAS</t>
  </si>
  <si>
    <t>2001-01</t>
  </si>
  <si>
    <t>Primera Instancia - Primera Nominación</t>
  </si>
  <si>
    <t>OBJETIVO: Cumplir con las obligaciones impuestas por el Art. 141 de la C.O.M.: Entre ellas el trámite de las Causas que se generan con motivo de infracciones a las Ordenanzas vigentes.</t>
  </si>
  <si>
    <t>JEFE DE SUBPROGRAMA: Ab. Ricardo BORSATO.</t>
  </si>
  <si>
    <t>2001-02</t>
  </si>
  <si>
    <t>Primera Instancia - Segunda Nominación</t>
  </si>
  <si>
    <t>JEFE DE SUBPROGRAMA: Juez Julio César ALICIARDI.</t>
  </si>
  <si>
    <t>PROGRAMA: CÁMARA DE APELACIONES DE FALTAS</t>
  </si>
  <si>
    <t>2002-00</t>
  </si>
  <si>
    <t>UNIDAD EJECUTORA: Cámara de Apelaciones de Faltas.</t>
  </si>
  <si>
    <t>JEFE DE PROGRAMA: A Designar.</t>
  </si>
  <si>
    <t>Útiles e Insumos de Oficina y Enseñanza</t>
  </si>
  <si>
    <t>Útiles, Artículos de Librería, Insumos Informáticos</t>
  </si>
  <si>
    <t>Bienes de Consumo Varios</t>
  </si>
  <si>
    <t xml:space="preserve">Bienes de Consumo Varios </t>
  </si>
  <si>
    <t>2.1.1.3.09.</t>
  </si>
  <si>
    <t>Locaciones y Contrataciones Varias</t>
  </si>
  <si>
    <t xml:space="preserve">2.1.1.3.09.01       </t>
  </si>
  <si>
    <t>2.1.1.3.09.08</t>
  </si>
  <si>
    <t>Otros Servicios</t>
  </si>
  <si>
    <t>Muebles y Equipos de Oficina</t>
  </si>
  <si>
    <t>Equipos de Computación, Software y Licencias de Computación</t>
  </si>
  <si>
    <t>Otros Bienes de Capital</t>
  </si>
  <si>
    <t>Otros Bienes de Capital no Especificados</t>
  </si>
  <si>
    <t>CONCEJO DELIBERANTE</t>
  </si>
  <si>
    <t>3001-00</t>
  </si>
  <si>
    <t>OBJETIVOS: Coordinar y garantizar el funcionamiento de las diferentes áreas que conforman el Concejo Deliberante, para su mejor desempeño. Desarrollo eficiente de la gestión administrativa interna y externa garantizando el acceso a los recursos disponibles. Desarrollo eficaz en la comunicación interna con el uso de tecnología. Seguimiento de los trámites, presentaciones de documentos públicos, con la utilización de nueva tecnología.</t>
  </si>
  <si>
    <t>UNIDAD EJECUTORA: Presidencia - Secretaría Habilitada.</t>
  </si>
  <si>
    <t>JEFE DE PROGRAMA: Ab. Juan Pablo INGLESE.</t>
  </si>
  <si>
    <t>3002-00</t>
  </si>
  <si>
    <t>OBJETIVOS: Intervenir en la organización protocolar de eventos formales del C.D. Lograr la mayor participación ciudadana a partir de mejorar la comunicación y difusión externa de las actividades institucionales con el uso de nuevas tecnologías y la programación de actividades comunicacionales con los medios de prensa locales y actores sociales.</t>
  </si>
  <si>
    <t>PROGRAMA: ACTIVIDADES DE EXTENSIÓN LEGISLATIVA: CICLOS DE ARTE LOCAL, CHARLAS ABIETAS, ETC.</t>
  </si>
  <si>
    <t>3003-00</t>
  </si>
  <si>
    <r>
      <rPr>
        <b/>
        <sz val="9"/>
        <color theme="1"/>
        <rFont val="Arial Narrow"/>
      </rPr>
      <t xml:space="preserve">OBJETIVOS: </t>
    </r>
    <r>
      <rPr>
        <b/>
        <i/>
        <sz val="9"/>
        <color theme="1"/>
        <rFont val="Arial Narrow"/>
      </rPr>
      <t>“Ciclo de arte Local”</t>
    </r>
    <r>
      <rPr>
        <b/>
        <sz val="9"/>
        <color theme="1"/>
        <rFont val="Arial Narrow"/>
      </rPr>
      <t xml:space="preserve"> (Ordenanza N°8.034), que el Concejo Deliberante sea un espacio donde las distintas disciplinas sean elementos indispensables para promover y difundir la cultura de nuestros artistas. Propiciar la vinculación de la comunidad artística villamariense con los vecinos y vecinas de la ciudad. </t>
    </r>
    <r>
      <rPr>
        <b/>
        <i/>
        <sz val="9"/>
        <color theme="1"/>
        <rFont val="Arial Narrow"/>
      </rPr>
      <t>"Huellas Locales"</t>
    </r>
    <r>
      <rPr>
        <b/>
        <sz val="9"/>
        <color theme="1"/>
        <rFont val="Arial Narrow"/>
      </rPr>
      <t xml:space="preserve"> (Ordenanza N° 8.083)
Dicho Programa, tiene por fin construir un registro y/o archivo de documentación que dé testimonio de las instituciones, organizaciones, asociaciones civiles, ONGs, comercios y/o empresas más relevantes de nuestra ciudad que contribuyan a documentar hechos del devenir institucional e invitarlos a reconstruir la historia local. </t>
    </r>
    <r>
      <rPr>
        <b/>
        <i/>
        <sz val="9"/>
        <color theme="1"/>
        <rFont val="Arial Narrow"/>
      </rPr>
      <t>“Ciclo de charlas abiertas”</t>
    </r>
    <r>
      <rPr>
        <b/>
        <sz val="9"/>
        <color theme="1"/>
        <rFont val="Arial Narrow"/>
      </rPr>
      <t xml:space="preserve"> (Ordenanza N°8.122), capacitar a la población en materias relevantes para la sociedad actual que se encuentran en agenda pública, como por ejemplo educación financiera, inteligencia artificial, marketing digital, entre otros.</t>
    </r>
  </si>
  <si>
    <t>PROGRAMA: NIÑOS Y JÓVENES EN EL CONCEJO DELIBERANTE</t>
  </si>
  <si>
    <t>3004-00</t>
  </si>
  <si>
    <r>
      <rPr>
        <b/>
        <sz val="9"/>
        <color theme="1"/>
        <rFont val="Arial Narrow"/>
      </rPr>
      <t xml:space="preserve">OBJETIVOS: Dar continuidad a las actividades y ciclos: </t>
    </r>
    <r>
      <rPr>
        <b/>
        <i/>
        <sz val="9"/>
        <color theme="1"/>
        <rFont val="Arial Narrow"/>
      </rPr>
      <t>"Un día en el Concejo"</t>
    </r>
    <r>
      <rPr>
        <b/>
        <sz val="9"/>
        <color theme="1"/>
        <rFont val="Arial Narrow"/>
      </rPr>
      <t xml:space="preserve">, que permite a los alumnos primarios y secundarios participen de las visitas guiadas a la Casona Pereira y Domínguez, con el objetivo de conocer la historia de nuestro Concejo Deliberante, el funcionamiento del mismo e interacción con los concejales y concejalas de turno. </t>
    </r>
    <r>
      <rPr>
        <b/>
        <i/>
        <sz val="9"/>
        <color theme="1"/>
        <rFont val="Arial Narrow"/>
      </rPr>
      <t>“Concejo Deliberante Estudiantil”</t>
    </r>
    <r>
      <rPr>
        <b/>
        <sz val="9"/>
        <color theme="1"/>
        <rFont val="Arial Narrow"/>
      </rPr>
      <t xml:space="preserve">, herramienta que permite a los estudiantes secundarios participar de la práctica legislativa y ser concejales en un periodo de tiempo. Con disposición material, espacio y apoyo profesional.  </t>
    </r>
  </si>
  <si>
    <t>SALUD</t>
  </si>
  <si>
    <t>TRIBUNAL DE CUENTAS</t>
  </si>
  <si>
    <t>PROGRAMA: TRIBUNAL DE CUENTAS</t>
  </si>
  <si>
    <t>4001</t>
  </si>
  <si>
    <t>OBJETIVOS: Controlar la legalidad y motivación de los gastos, visando u observando las órdenes de pago. Intervenir en todos los actos administrativos que dispongan gastos, en forma previa a la realización de éstos y al solo efecto del control de la legalidad de la erogación. Resolver sobre las Ejecuciones Presupuestarias Trimestrales. Dictaminar sobre el Balance General del Estado Municipal, Inst. Municipal de la Vivienda, Inst. Municipal de Inversión y Escuela Granja Los Amigos. Presidir en el seno del Tribunal de Cuentas, las aperturas de sobres de las ofertas en concursos de precios y licitaciones privadas.</t>
  </si>
  <si>
    <t>UNIDAD EJECUTORA: Tribunal de Cuentas.</t>
  </si>
  <si>
    <t>JEFE DE PROGRAMA: Ab. José María SANCHEZ.</t>
  </si>
  <si>
    <t>5001</t>
  </si>
  <si>
    <t>OBJETIVOS: La Auditoría General de la Ciudad tiene por objetivo estar cerca de cada vecino/a de nuestra ciudad, cuando vean que sus derechos han sido vulnerados. Cumplimentando así con las obligaciones dispuestas por la C.O.M. en los artt. 165 a 168 y también las ordenanzas reglamentarias, que establecen como jurisdicción propia, la actuación municipal y los derechos que ella puede llegar a vulnerar. Ampliando a través del tiempo, el ejercicio de la tarea, ayudando a nuestros vecino/as, aconsejando, facilitando, tramitando y conciliando ante situaciones que ponen en conflicto sus intereses por acciones u omisiones de distintos organismos, empresas o entes del sector privado.</t>
  </si>
  <si>
    <t>UNIDAD EJECUTORA: Auditoría General.</t>
  </si>
  <si>
    <t>JEFE DE PROGRAMA: Prof. Rafael SACHETTO.</t>
  </si>
  <si>
    <t>materiales conservación inmuebles</t>
  </si>
  <si>
    <t>PROGRAMA:  AUDITORIA Y DEFENSORIA CERCA</t>
  </si>
  <si>
    <t>5002</t>
  </si>
  <si>
    <t>OBJETIVO: Refiere a la planificación de todas las acciones para que cada vez más vecinos encuentren la ayuda necesaria ante el planteo de su problemas. La tención de forma remota y virtual, la tención fuera de la sede de la Auditoría General de la Ciudad, la visita a instituciones, la planificación de la comunicación, las estrategias para dota de herramientas adecuadas a los vecinos, a partir de las problemáaticas que se plantean a diario, la capacitación, pretenden lograr un mejor acceso a la resolución de temas planteados,</t>
  </si>
  <si>
    <t>ENTE DE CONTROL DE SERVICIOS MUNICIPALES</t>
  </si>
  <si>
    <t>PROGRAMA: ENTE DE CONTROL DE SERVICIOS MUNICIPALES</t>
  </si>
  <si>
    <t>6001</t>
  </si>
  <si>
    <r>
      <rPr>
        <b/>
        <sz val="9"/>
        <color theme="1"/>
        <rFont val="Arial Narrow"/>
      </rPr>
      <t>OBJETIVO:</t>
    </r>
    <r>
      <rPr>
        <sz val="9"/>
        <color theme="1"/>
        <rFont val="Arial Narrow"/>
      </rPr>
      <t xml:space="preserve"> </t>
    </r>
    <r>
      <rPr>
        <b/>
        <sz val="9"/>
        <color theme="1"/>
        <rFont val="Arial Narrow"/>
      </rPr>
      <t>El control administrativo y técnico, la verificación y fiscalización de todos los servicios públicos que preste la Municipalidad por si misma o mediante terceros; velando para que los mismos se lleven a cabo respetando la normativa legal que los regula, las políticas del gobierno municipal sobre la materia y los derechos de los usuarios y prestadores.</t>
    </r>
  </si>
  <si>
    <t>UNIDAD EJECUTORA: Ente de Control de Servicios Municipales.</t>
  </si>
  <si>
    <t>JEFE DE PROGRAMA: Ab. Juan Manuel Poncio.</t>
  </si>
  <si>
    <t>CONSEJO ASESOR MUNICIPAL</t>
  </si>
  <si>
    <t>PROGRAMA: CONSEJO ASESOR MUNICIPAL</t>
  </si>
  <si>
    <t>7001</t>
  </si>
  <si>
    <t xml:space="preserve">OBJETIVOS: Brindar información y asesoramiento a los órganos del gobierno municipal respecto de temas socioeconómicos de la comunidad. Asistir a las audiencias públicas, presentar proyectos o planes de obras, servicios o trabajos, e integrar los organismos que la Carta Orgánica Municipal, u Ordenanzas, así lo prevean. </t>
  </si>
  <si>
    <t>UNIDAD EJECUTORA: Consejo Asesor Municipal.</t>
  </si>
  <si>
    <t>JEFE DE PROGRAMA: Sra. Rosa Cámpora.</t>
  </si>
  <si>
    <t>JUSTICIA ELECTORAL</t>
  </si>
  <si>
    <t>PROGRAMA: JUSTICIA ELECTORAL</t>
  </si>
  <si>
    <t>OBJETIVO: Mantener permanentemente actualizado el Padrón Electoral Municipal. Organizar y dirigir los comicios; controlar el cumplimiento de las disposiciones legales vinculadas con la legalidad de los mismos.</t>
  </si>
  <si>
    <t>FECHA INICIO: 01/01/2026.</t>
  </si>
  <si>
    <t>UNIDAD EJECUTORA: Junta Electoral.</t>
  </si>
  <si>
    <t>TRIBUNAL ADMINISTRATIVO DE ADMISIONES Y CONCURSOS</t>
  </si>
  <si>
    <t>PROGRAMA: TRIBUNAL ADMINISTRATIVO DE ADMISIONES Y CONCURSOS</t>
  </si>
  <si>
    <t>9001</t>
  </si>
  <si>
    <t>OBJETIVO: Impulsar el desarrollo de las instancias de concursos de oposición y antecedentes; y emitir opinión fundada respecto de la idoneidad de todos quiénes se postulen para ser designados.</t>
  </si>
  <si>
    <t>UNIDAD EJECUTORA: Tribunal Administrativo de Admisiones y Concursos.</t>
  </si>
  <si>
    <t>TRIBUNAL MUNICIPAL DE RECLAMOS Y APELACIONES FISCALES</t>
  </si>
  <si>
    <t>PROGRAMA: TRIBUNAL MUNICIPAL DE RECLAMOS Y APELACIONES FISCALES</t>
  </si>
  <si>
    <t>9101</t>
  </si>
  <si>
    <t>OBJETIVO: Entender en todos los recursos que se interpongan en contra de las resoluciones de la Administración Municipal que determinen obligaciones tributarias, impongan sanciones fiscales y/o resuelvan reclamos de repetición o de extinción de exenciones.</t>
  </si>
  <si>
    <t>UNIDAD EJECUTORA: Tribunal Municipal de Reclamos y Apelaciones Fiscales.</t>
  </si>
  <si>
    <t>1.</t>
  </si>
  <si>
    <t>RECURSOS</t>
  </si>
  <si>
    <t>INGRESOS CORRIENTES</t>
  </si>
  <si>
    <t>INGRESOS DE JURISDICCIÓN MUNICIPAL</t>
  </si>
  <si>
    <t>INGRESOS TRIBUTARIOS</t>
  </si>
  <si>
    <t>01.</t>
  </si>
  <si>
    <t>Contribución sobre los Inmuebles</t>
  </si>
  <si>
    <t>Contribución sobre los Inmuebles del Ejercicio</t>
  </si>
  <si>
    <t>02.</t>
  </si>
  <si>
    <t>Contribución sobre los Inmuebles de Ejercicios Anteriores</t>
  </si>
  <si>
    <t>Impuesto sobre los Automotores, Acoplados y Similares</t>
  </si>
  <si>
    <t>Impuesto sobre los Automotores, Acoplados y Similares del Ejercicio</t>
  </si>
  <si>
    <t>Impuesto sobre los Automotores, Acoplados y Similares de Ejercicios Anteriores</t>
  </si>
  <si>
    <t>03.</t>
  </si>
  <si>
    <t>Contribución sobre la Actividad Comercial, Industrial y de Servicios</t>
  </si>
  <si>
    <t>Contribución sobre la Actividad Comercial, Industrial y de Servicios del Ejercicio</t>
  </si>
  <si>
    <t>Contribución sobre la Actividad Comercial, Industrial y de Servicios de Ejercicios Anteriores</t>
  </si>
  <si>
    <t>04.</t>
  </si>
  <si>
    <t>Tasa por Habilitación y Control de Antenas</t>
  </si>
  <si>
    <t>05.</t>
  </si>
  <si>
    <t>Contribución sobre Diversiones y Espectáculos Públicos</t>
  </si>
  <si>
    <t>06.</t>
  </si>
  <si>
    <t>Contribución sobre la Ocupación o Utilización de Espacios Públicos o de Uso Público</t>
  </si>
  <si>
    <t>07.</t>
  </si>
  <si>
    <t>Contribución Espacio Dominio Público</t>
  </si>
  <si>
    <t>08.</t>
  </si>
  <si>
    <t>Contribución sobre Ferias y Remates de Hacienda</t>
  </si>
  <si>
    <t>09.</t>
  </si>
  <si>
    <t>Contribución sobre los Cementerios</t>
  </si>
  <si>
    <t>10.</t>
  </si>
  <si>
    <t>Contribución sobre la Publicidad y Propaganda</t>
  </si>
  <si>
    <t>11.</t>
  </si>
  <si>
    <t>Contribución sobre Obras Privadas</t>
  </si>
  <si>
    <t>12.</t>
  </si>
  <si>
    <t>Contribución sobre Inspección Eléctrica y Mecánica y Suministro de Energía Eléctrica</t>
  </si>
  <si>
    <t>Por Consumo de Energía Eléctrica</t>
  </si>
  <si>
    <t>Por Inspección Eléctrica y Mecánica</t>
  </si>
  <si>
    <t>13.</t>
  </si>
  <si>
    <t>Derechos de Oficina</t>
  </si>
  <si>
    <t>14.</t>
  </si>
  <si>
    <t>Tasa Servicio Registro Civil</t>
  </si>
  <si>
    <t>15.</t>
  </si>
  <si>
    <t>Contribución por Mejoras</t>
  </si>
  <si>
    <t>Pavimento Construcción/Reconstrucción</t>
  </si>
  <si>
    <t>Pavimento Ejercicios Anteriores</t>
  </si>
  <si>
    <t>Gas por Redes</t>
  </si>
  <si>
    <t>Gas por Redes Ejercicios Anteriores</t>
  </si>
  <si>
    <t xml:space="preserve">Cordón Cuneta </t>
  </si>
  <si>
    <t>Cordón Cuneta Ejercicios Anteriores</t>
  </si>
  <si>
    <t xml:space="preserve">Otras Obras de Infraestructura Básicas </t>
  </si>
  <si>
    <t>16.</t>
  </si>
  <si>
    <t>Inspección Sanitaria, Veterinaria, Bromatológica</t>
  </si>
  <si>
    <t>17.</t>
  </si>
  <si>
    <t>Otros Tributos</t>
  </si>
  <si>
    <t>Percepción Coop. 15 de Mayo por T.S.P.</t>
  </si>
  <si>
    <t>Contribución para el Financiamiento del Servicios de Salud Municipal</t>
  </si>
  <si>
    <t>Fondo p/Financiamiento de Obras Pcas. y Servicios Pcos. - FFOPSP</t>
  </si>
  <si>
    <t>Otros Tributos o Contribuciones</t>
  </si>
  <si>
    <t>2.</t>
  </si>
  <si>
    <t>OTROS INGRESOS NO TRIBUTARIOS</t>
  </si>
  <si>
    <t>Multas</t>
  </si>
  <si>
    <t>Multas de Tránsito</t>
  </si>
  <si>
    <t>Multas Varias por Servicios Bibliotecarios -  Biblioteca Municipal M. M.</t>
  </si>
  <si>
    <t>Otras Multas</t>
  </si>
  <si>
    <t>Intereses y Recargos</t>
  </si>
  <si>
    <t xml:space="preserve">Intereses por Depósitos </t>
  </si>
  <si>
    <t xml:space="preserve">Por otras Inversiones </t>
  </si>
  <si>
    <t>Intereses por Pago Fuera de Término (surge de multas-tributarias a la OGI)</t>
  </si>
  <si>
    <t>Rentas del Patrimonio Municipal</t>
  </si>
  <si>
    <t xml:space="preserve">Otras Rentas del Patrimonio Municipal </t>
  </si>
  <si>
    <t>Recuperos Varios</t>
  </si>
  <si>
    <t>Reintegros/Recupero O.S., A.R.T., PAMI y  similares</t>
  </si>
  <si>
    <t>Otros Reintegros Varios</t>
  </si>
  <si>
    <t>Otros Ingresos</t>
  </si>
  <si>
    <t>Eventuales e Imprevistos</t>
  </si>
  <si>
    <t>Aportes Fondo Permanente para Obras de Infraestructura - Fo.P.O.I</t>
  </si>
  <si>
    <t>Otros Ingresos no Tributarios</t>
  </si>
  <si>
    <t>Fondo Municipal de Ayuda a Bomberos Voluntarios Villa María</t>
  </si>
  <si>
    <t>INGRESOS DE OTRAS JURISDICCIONES</t>
  </si>
  <si>
    <t>TRANSFERENCIAS CORRIENTES</t>
  </si>
  <si>
    <t>Transferencias Corrientes desde el Sector Público Nacional, Provincial y Municipal</t>
  </si>
  <si>
    <t xml:space="preserve">Otras Transferencias Corrientes de la Provincia </t>
  </si>
  <si>
    <t>Otras Transferencias Corrientes de la Nación</t>
  </si>
  <si>
    <t xml:space="preserve">Otras Transferencias Corrientes desde el Sector Público </t>
  </si>
  <si>
    <t>Transferencias Corrientes desde el Sector Privado</t>
  </si>
  <si>
    <t>Transferencias Corrientes del Exterior</t>
  </si>
  <si>
    <t>PARTICIPACIÓN EN IMPUESTOS NACIONALES/PROVINCIALES Y DISTRIBUCIÓN DE OTROS FONDOS</t>
  </si>
  <si>
    <t>Coparticipación Impositiva - Ley 8663</t>
  </si>
  <si>
    <t>Fondo Federal Solidario</t>
  </si>
  <si>
    <t>FO.FIN.DES. - LEY 7850</t>
  </si>
  <si>
    <t>Otras Participaciones en Impuestos</t>
  </si>
  <si>
    <t>INGRESOS DE CAPITAL</t>
  </si>
  <si>
    <t>INGRESOS PROPIOS DE CAPITAL</t>
  </si>
  <si>
    <t>VENTA DE BIENES PATRIMONIALES</t>
  </si>
  <si>
    <t>Venta de Bienes Muebles Varios</t>
  </si>
  <si>
    <t>Venta de Bienes Inmuebles de Propiedad Municipal</t>
  </si>
  <si>
    <t>Venta de Tierras y /o Loteos</t>
  </si>
  <si>
    <t>Ventas de Inmuebles - Edif. Ex Procrear</t>
  </si>
  <si>
    <t>Otros</t>
  </si>
  <si>
    <t xml:space="preserve">TRANSFERENCIAS </t>
  </si>
  <si>
    <t>TRANSFERENCIAS DE CAPITAL</t>
  </si>
  <si>
    <t>Transferencias de Capital desde el Sector Público Nacional, Provincial y Municipal</t>
  </si>
  <si>
    <t>Transferencias de Capital desde la Provincia</t>
  </si>
  <si>
    <t>Transferencias de Capital desde la Nación</t>
  </si>
  <si>
    <t xml:space="preserve">Otras Transferencias de Capital desde el Sector Público </t>
  </si>
  <si>
    <t>3.</t>
  </si>
  <si>
    <t>Transferencias de Capital desde el Sector Privado</t>
  </si>
  <si>
    <t>Transferencias de Capital desde el Exterior</t>
  </si>
  <si>
    <t>FUENTES FINANCIERAS</t>
  </si>
  <si>
    <t>USO DEL CRÉDITO</t>
  </si>
  <si>
    <t>CRÉDITOS CON INSTITUCIONES BANCARIAS Y FINANCIERAS</t>
  </si>
  <si>
    <t>Créditos con Instituciones Bancarias y Financieras</t>
  </si>
  <si>
    <t>CRÉDITOS CON ORGANISMOS PÚBLICOS NACIONALES, PCIALES., MUNICIPALES</t>
  </si>
  <si>
    <t>Créditos con Organismos Nacionales</t>
  </si>
  <si>
    <t>Créditos con Organismos Provinciales</t>
  </si>
  <si>
    <t>Créditos con Otros Organismos Pcos.</t>
  </si>
  <si>
    <t>CRÉDITOS CON ORGANISMOS INTERNACIONALES</t>
  </si>
  <si>
    <t>Créditos con Organismos Internacionales</t>
  </si>
  <si>
    <t>4.</t>
  </si>
  <si>
    <t>CRÉDITOS CON EL SECTOR PRIVADO</t>
  </si>
  <si>
    <t>Créditos con el Sector Privado</t>
  </si>
  <si>
    <t>5.</t>
  </si>
  <si>
    <t>COLOCACIÓN DE DEUDA / OTRO USO DEL CRÉDITO</t>
  </si>
  <si>
    <t>Colocación de Deuda - Bonos, Títulos y Otros</t>
  </si>
  <si>
    <t>Otro Uso del Crédito</t>
  </si>
  <si>
    <t xml:space="preserve">RECUPERO DE INVERSIONES Y PRÉSTAMOS </t>
  </si>
  <si>
    <t>DEL SECTOR PÚBLICO</t>
  </si>
  <si>
    <t>Recupero de Asistencia a Municipios y Entes Comunales</t>
  </si>
  <si>
    <t>Otros Recuperos de Préstamos o Aportes Econ. Reintegrables</t>
  </si>
  <si>
    <t>Recupero de Títulos y Valores del Sector Público</t>
  </si>
  <si>
    <t>DEL SECTOR PRIVADO</t>
  </si>
  <si>
    <t>Recupero de Préstamos o Asistencias Varias</t>
  </si>
  <si>
    <t>Recupero de Títulos y Valores del Sector Privado</t>
  </si>
  <si>
    <t>OTROS NO CLASIFICADOS</t>
  </si>
  <si>
    <t>FUENTES DE INGRESOS</t>
  </si>
  <si>
    <t>MONTO</t>
  </si>
  <si>
    <t>%</t>
  </si>
  <si>
    <t>INGRESOS PROPIOS</t>
  </si>
  <si>
    <t xml:space="preserve">INGRESOS DE OTRAS JURISDICCIONES </t>
  </si>
  <si>
    <t>OTRAS FUENTES FINANCIERAS</t>
  </si>
  <si>
    <t>OTROS INGRESOS</t>
  </si>
  <si>
    <t>TOTAL INGRESOS</t>
  </si>
  <si>
    <t>D.E.M.</t>
  </si>
  <si>
    <t>DESARROLLO HUMANO Y TERRITORIO</t>
  </si>
  <si>
    <t>GOBIERNO, CULTURA Y RELACIONES INSTITUCIONALES</t>
  </si>
  <si>
    <t>PREVENCIÓN, SEGURIDAD Y CONVIVENCIA URBANA</t>
  </si>
  <si>
    <t>ECONOMÍA, TRANSFORMACIÓN DIGITAL Y DES. PRODUCTIVO - AMORTIZ. DEUDA Y OTROS</t>
  </si>
  <si>
    <t xml:space="preserve">EDUCACIÓN </t>
  </si>
  <si>
    <t>INFRAESTRUCTURA Y DESARROLLO SOSTENIBLE - OBRAS Y TRABAJOS PÚBLICOS</t>
  </si>
  <si>
    <t>SERVICIOS URBANOS - OBRAS Y SERVICIOS URBANOS</t>
  </si>
  <si>
    <t>ASESORÍA LETRADA</t>
  </si>
  <si>
    <t>JUSTICIA ADMINISTRATIVA DE FALTAS</t>
  </si>
  <si>
    <t>OTROS (AUDITORIA - TRIB.CTAS - C.A.M. - J.E. - E.C.S.P.)</t>
  </si>
  <si>
    <t>TOTAL</t>
  </si>
  <si>
    <t>PROGRAMA: CENTROS V.I.D.A. - VILLA MARÍA INTEGRADA CON DESARROLLO Y ATENCIÓN
CON VOS, EN TU BARRIO</t>
  </si>
  <si>
    <t>PROGRAMA: CENTROS V.I.D.A. - CENTRO CULTURAL COMUNITARIO "LEONARDO FAVIO"</t>
  </si>
  <si>
    <t>SUBPROGRAMA: CENTROS V.I.D.A. - VILLA MARÍA + INNOVADORA: CIENCIA Y TECNOLOGÍA EN LA EDUCACIÓN, TECNOTECA</t>
  </si>
  <si>
    <t>SUBPROGRAMA: CENTROS V.I.D.A. - PROMOCIÓN AL ENCUENTRO Y LA GENERACIÓN DE CONOCIMIENTO COMUNITARIO: MEDIOTECA</t>
  </si>
  <si>
    <t>Animales de granja</t>
  </si>
  <si>
    <t xml:space="preserve">SUBPROGRAMA: PRODUCCIÓN, ECONOMIA SOCIAL Y ESCUELA GRANJA Y DE OFICIOS </t>
  </si>
  <si>
    <t>SUBPROGRAMA: CENTROS V.I.D.A. - VILLA MARÍA INTEGRADA CON DESARROLLO Y ATENCIÓN
PRIMERA INFANCIA, CRECIENDO JUNTOS - CPF</t>
  </si>
  <si>
    <t>PROGRAMA: CENTROS V.I.D.A. - VILLA MARÍA INTEGRADA CON DESARROLLO Y ATENCIÓN
LA SALUD EN TU CASA Y EN TU BARRIO - CAPS</t>
  </si>
  <si>
    <t>JEFE DE PROGRAMA: Lic. Pablo Arriaga - Lic. Helga Caminos.</t>
  </si>
  <si>
    <t>AUDITORÍA GENERAL</t>
  </si>
  <si>
    <t>PROGRAMA: FUNCIONAMIENTO DE LA AUDITORÍA GENERAL</t>
  </si>
  <si>
    <t>PROGRAMA: COORDINACIÓN Y ADMINISTRACIÓN DEL CONCEJO DELIBERANTE - PROTOCOLO Y COMUNICACIÓN</t>
  </si>
  <si>
    <t>PROGRAMA: ORGANIZACIÓN PROTOCOLAR, COMUNICACIÓN Y PRENSA DEL CONCEJO DELIBERANTE</t>
  </si>
  <si>
    <t>PROGRAMA: VM + VERDE PROGRAMA V.I.D.A.</t>
  </si>
  <si>
    <t>PROGRAMA: CGA - CENTRO DE GESTIÓN AMBIENTAL Y RESIDUOS EN GENERAL</t>
  </si>
  <si>
    <t>Representación gráfica de los ingresos 2026</t>
  </si>
  <si>
    <t>Representación gráfica de los egresos 2026</t>
  </si>
  <si>
    <t>ÁREAS DE GESTIÓN PÚBLICA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</si>
</sst>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8" formatCode="&quot;$&quot;\ #,##0.00;[Red]\-&quot;$&quot;\ #,##0.00"/>
    <numFmt numFmtId="44" formatCode="_-&quot;$&quot;\ * #,##0.00_-;\-&quot;$&quot;\ * #,##0.00_-;_-&quot;$&quot;\ * &quot;-&quot;??_-;_-@_-"/>
    <numFmt numFmtId="164" formatCode="[$$-2C0A]\ #,##0.00"/>
    <numFmt numFmtId="165" formatCode="&quot;$&quot;\ #,##0.00"/>
    <numFmt numFmtId="166" formatCode="&quot;$&quot;#,##0.00"/>
    <numFmt numFmtId="167" formatCode="_ &quot;$&quot;\ * #,##0.00_ ;_ &quot;$&quot;\ * \-#,##0.00_ ;_ &quot;$&quot;\ * &quot;-&quot;??_ ;_ @_ "/>
    <numFmt numFmtId="168" formatCode="yyyy\-mm"/>
    <numFmt numFmtId="169" formatCode="[$ $]#,##0.00"/>
    <numFmt numFmtId="170" formatCode="0.0%"/>
    <numFmt numFmtId="171" formatCode="_-* #,##0.00\ _€_-;\-* #,##0.00\ _€_-;_-* &quot;-&quot;??\ _€_-;_-@"/>
    <numFmt numFmtId="172" formatCode="_-* #,##0.00\ &quot;€&quot;_-;\-* #,##0.00\ &quot;€&quot;_-;_-* &quot;-&quot;??\ &quot;€&quot;_-;_-@"/>
    <numFmt numFmtId="173" formatCode="_-&quot;$&quot;\ * #,##0.00_-;\-&quot;$&quot;\ * #,##0.00_-;_-&quot;$&quot;\ * &quot;-&quot;??_-;_-@"/>
    <numFmt numFmtId="174" formatCode="&quot;$&quot;\ #,##0.00;[Red]&quot;$&quot;\ \-#,##0.00"/>
    <numFmt numFmtId="175" formatCode="_ [$$-2C0A]\ * #,##0.00_ ;_ [$$-2C0A]\ * \-#,##0.00_ ;_ [$$-2C0A]\ * &quot;-&quot;??_ ;_ @_ "/>
    <numFmt numFmtId="176" formatCode="#,##0.00\ _€"/>
    <numFmt numFmtId="177" formatCode="_-[$$-2C0A]\ * #,##0.00_-;\-[$$-2C0A]\ * #,##0.00_-;_-[$$-2C0A]\ * &quot;-&quot;??_-;_-@"/>
    <numFmt numFmtId="178" formatCode="mmmm\ d"/>
    <numFmt numFmtId="179" formatCode="_-* #,##0.00_-;\-* #,##0.00_-;_-* &quot;-&quot;??_-;_-@"/>
    <numFmt numFmtId="180" formatCode="[$$-2C0A]\ #,##0"/>
    <numFmt numFmtId="181" formatCode="_(* #,##0.00_);_(* \(#,##0.00\);_(* &quot;-&quot;??_);_(@_)"/>
    <numFmt numFmtId="182" formatCode="_-&quot;$&quot;* #,##0.00_-;\-&quot;$&quot;* #,##0.00_-;_-&quot;$&quot;* &quot;-&quot;??_-;_-@"/>
  </numFmts>
  <fonts count="68">
    <font>
      <sz val="10"/>
      <color rgb="FF000000"/>
      <name val="Arial"/>
      <scheme val="minor"/>
    </font>
    <font>
      <b/>
      <u/>
      <sz val="9"/>
      <color theme="1"/>
      <name val="Arial"/>
    </font>
    <font>
      <sz val="9"/>
      <color theme="1"/>
      <name val="Arial"/>
    </font>
    <font>
      <b/>
      <sz val="9"/>
      <color theme="1"/>
      <name val="Arial Narrow"/>
    </font>
    <font>
      <sz val="10"/>
      <name val="Arial"/>
    </font>
    <font>
      <sz val="9"/>
      <color theme="1"/>
      <name val="Arial Narrow"/>
    </font>
    <font>
      <b/>
      <sz val="9"/>
      <color theme="1"/>
      <name val="Arial"/>
    </font>
    <font>
      <sz val="10"/>
      <color theme="1"/>
      <name val="Arial"/>
    </font>
    <font>
      <b/>
      <u/>
      <sz val="9"/>
      <color theme="1"/>
      <name val="Arial Narrow"/>
    </font>
    <font>
      <sz val="10"/>
      <color theme="1"/>
      <name val="Arial Narrow"/>
    </font>
    <font>
      <sz val="10"/>
      <color rgb="FF000000"/>
      <name val="Arial"/>
    </font>
    <font>
      <sz val="8"/>
      <color theme="1"/>
      <name val="Arial"/>
    </font>
    <font>
      <b/>
      <sz val="9"/>
      <color rgb="FF000000"/>
      <name val="Arial Narrow"/>
    </font>
    <font>
      <u/>
      <sz val="9"/>
      <color theme="1"/>
      <name val="Arial Narrow"/>
    </font>
    <font>
      <b/>
      <u/>
      <sz val="9"/>
      <color theme="1"/>
      <name val="Arial Narrow"/>
    </font>
    <font>
      <sz val="14"/>
      <color theme="1"/>
      <name val="Arial Narrow"/>
    </font>
    <font>
      <u/>
      <sz val="9"/>
      <color theme="1"/>
      <name val="Arial Narrow"/>
    </font>
    <font>
      <b/>
      <u/>
      <sz val="9"/>
      <color theme="1"/>
      <name val="Arial Narrow"/>
    </font>
    <font>
      <b/>
      <u/>
      <sz val="9"/>
      <color theme="1"/>
      <name val="Arial Narrow"/>
    </font>
    <font>
      <b/>
      <i/>
      <u/>
      <sz val="9"/>
      <color theme="1"/>
      <name val="Arial Narrow"/>
    </font>
    <font>
      <b/>
      <i/>
      <u/>
      <sz val="9"/>
      <color theme="1"/>
      <name val="Arial Narrow"/>
    </font>
    <font>
      <sz val="8"/>
      <color theme="1"/>
      <name val="Arial Narrow"/>
    </font>
    <font>
      <b/>
      <i/>
      <sz val="9"/>
      <color theme="1"/>
      <name val="Arial Narrow"/>
    </font>
    <font>
      <sz val="9"/>
      <color rgb="FF000000"/>
      <name val="Arial Narrow"/>
    </font>
    <font>
      <b/>
      <sz val="8"/>
      <color theme="1"/>
      <name val="Arial Narrow"/>
    </font>
    <font>
      <sz val="11"/>
      <color rgb="FF000000"/>
      <name val="Calibri"/>
    </font>
    <font>
      <u/>
      <sz val="9"/>
      <color theme="1"/>
      <name val="Arial Narrow"/>
    </font>
    <font>
      <b/>
      <u/>
      <sz val="9"/>
      <color theme="1"/>
      <name val="Arial Narrow"/>
    </font>
    <font>
      <b/>
      <u/>
      <sz val="9"/>
      <color theme="1"/>
      <name val="Arial Narrow"/>
    </font>
    <font>
      <b/>
      <u/>
      <sz val="9"/>
      <color theme="1"/>
      <name val="Balthazar"/>
    </font>
    <font>
      <u/>
      <sz val="9"/>
      <color theme="1"/>
      <name val="Balthazar"/>
    </font>
    <font>
      <b/>
      <sz val="9"/>
      <color theme="1"/>
      <name val="Balthazar"/>
    </font>
    <font>
      <sz val="9"/>
      <color theme="1"/>
      <name val="Balthazar"/>
    </font>
    <font>
      <sz val="9"/>
      <color theme="1"/>
      <name val="Times New Roman"/>
    </font>
    <font>
      <sz val="9"/>
      <color rgb="FF000000"/>
      <name val="Arial"/>
    </font>
    <font>
      <b/>
      <sz val="9"/>
      <color rgb="FF000000"/>
      <name val="Arial"/>
    </font>
    <font>
      <b/>
      <sz val="9"/>
      <color theme="0"/>
      <name val="Arial Narrow"/>
    </font>
    <font>
      <i/>
      <sz val="9"/>
      <color theme="1"/>
      <name val="Arial Narrow"/>
    </font>
    <font>
      <sz val="9"/>
      <color theme="0"/>
      <name val="Arial Narrow"/>
    </font>
    <font>
      <u/>
      <sz val="9"/>
      <color theme="1"/>
      <name val="Arial Narrow"/>
    </font>
    <font>
      <b/>
      <sz val="10"/>
      <color theme="1"/>
      <name val="Arial"/>
    </font>
    <font>
      <b/>
      <sz val="10"/>
      <color theme="1"/>
      <name val="Arial Narrow"/>
    </font>
    <font>
      <b/>
      <u/>
      <sz val="10"/>
      <color theme="1"/>
      <name val="Arial Narrow"/>
    </font>
    <font>
      <b/>
      <sz val="9"/>
      <color rgb="FFC00000"/>
      <name val="Arial Narrow"/>
    </font>
    <font>
      <sz val="8"/>
      <color rgb="FF000000"/>
      <name val="Arial"/>
    </font>
    <font>
      <b/>
      <u/>
      <sz val="9"/>
      <color theme="1"/>
      <name val="Arial Narrow"/>
    </font>
    <font>
      <b/>
      <u/>
      <sz val="9"/>
      <color theme="1"/>
      <name val="Arial Narrow"/>
    </font>
    <font>
      <b/>
      <i/>
      <sz val="9"/>
      <color rgb="FF000080"/>
      <name val="Arial Narrow"/>
    </font>
    <font>
      <u/>
      <sz val="9"/>
      <color theme="1"/>
      <name val="Arial Narrow"/>
    </font>
    <font>
      <b/>
      <sz val="8"/>
      <color rgb="FFFFFFFF"/>
      <name val="Arial Narrow"/>
    </font>
    <font>
      <b/>
      <sz val="8"/>
      <color rgb="FFFF0000"/>
      <name val="Arial Narrow"/>
    </font>
    <font>
      <b/>
      <sz val="8"/>
      <color theme="0"/>
      <name val="Arial Narrow"/>
    </font>
    <font>
      <sz val="8"/>
      <color theme="0"/>
      <name val="Arial Narrow"/>
    </font>
    <font>
      <sz val="8"/>
      <color rgb="FFFF0000"/>
      <name val="Arial Narrow"/>
    </font>
    <font>
      <sz val="8"/>
      <color rgb="FF1F1F1F"/>
      <name val="Arial Narrow"/>
    </font>
    <font>
      <sz val="10"/>
      <color rgb="FF000000"/>
      <name val="Calibri"/>
    </font>
    <font>
      <sz val="8"/>
      <color rgb="FF000000"/>
      <name val="&quot;Aptos Narrow&quot;"/>
    </font>
    <font>
      <sz val="10"/>
      <color rgb="FF000000"/>
      <name val="Arial"/>
      <scheme val="minor"/>
    </font>
    <font>
      <b/>
      <sz val="9"/>
      <color theme="1"/>
      <name val="Arial Narrow"/>
      <family val="2"/>
    </font>
    <font>
      <sz val="9"/>
      <color theme="1"/>
      <name val="Arial Narrow"/>
      <family val="2"/>
    </font>
    <font>
      <b/>
      <u/>
      <sz val="9"/>
      <color theme="1"/>
      <name val="Arial Narrow"/>
      <family val="2"/>
    </font>
    <font>
      <b/>
      <sz val="12"/>
      <color theme="1"/>
      <name val="Bahnschrift SemiBold"/>
      <family val="2"/>
    </font>
    <font>
      <b/>
      <sz val="10"/>
      <color theme="1"/>
      <name val="Bahnschrift SemiBold"/>
      <family val="2"/>
    </font>
    <font>
      <sz val="10"/>
      <color rgb="FF000000"/>
      <name val="Bahnschrift SemiBold"/>
      <family val="2"/>
    </font>
    <font>
      <b/>
      <sz val="10"/>
      <color rgb="FF000000"/>
      <name val="Bahnschrift SemiBold"/>
      <family val="2"/>
    </font>
    <font>
      <sz val="10"/>
      <color theme="1"/>
      <name val="Bahnschrift SemiBold"/>
      <family val="2"/>
    </font>
    <font>
      <b/>
      <sz val="26"/>
      <color rgb="FF000000"/>
      <name val="Bahnschrift SemiBold"/>
      <family val="2"/>
    </font>
    <font>
      <sz val="22"/>
      <color theme="1"/>
      <name val="Bahnschrift SemiBold SemiConden"/>
      <family val="2"/>
    </font>
  </fonts>
  <fills count="18">
    <fill>
      <patternFill patternType="none"/>
    </fill>
    <fill>
      <patternFill patternType="gray125"/>
    </fill>
    <fill>
      <patternFill patternType="solid">
        <fgColor theme="0"/>
        <bgColor theme="0"/>
      </patternFill>
    </fill>
    <fill>
      <patternFill patternType="solid">
        <fgColor rgb="FF00CCFF"/>
        <bgColor rgb="FF00CCFF"/>
      </patternFill>
    </fill>
    <fill>
      <patternFill patternType="solid">
        <fgColor rgb="FFFFCC66"/>
        <bgColor rgb="FFFFCC66"/>
      </patternFill>
    </fill>
    <fill>
      <patternFill patternType="solid">
        <fgColor rgb="FF66FF66"/>
        <bgColor rgb="FF66FF66"/>
      </patternFill>
    </fill>
    <fill>
      <patternFill patternType="solid">
        <fgColor rgb="FFB2B2B2"/>
        <bgColor rgb="FFB2B2B2"/>
      </patternFill>
    </fill>
    <fill>
      <patternFill patternType="solid">
        <fgColor rgb="FFFF9999"/>
        <bgColor rgb="FFFF9999"/>
      </patternFill>
    </fill>
    <fill>
      <patternFill patternType="solid">
        <fgColor rgb="FFFFC000"/>
        <bgColor rgb="FFFFC000"/>
      </patternFill>
    </fill>
    <fill>
      <patternFill patternType="solid">
        <fgColor rgb="FF00B0F0"/>
        <bgColor rgb="FF00B0F0"/>
      </patternFill>
    </fill>
    <fill>
      <patternFill patternType="solid">
        <fgColor rgb="FFD99594"/>
        <bgColor rgb="FFD99594"/>
      </patternFill>
    </fill>
    <fill>
      <patternFill patternType="solid">
        <fgColor rgb="FF92CDDC"/>
        <bgColor rgb="FF92CDDC"/>
      </patternFill>
    </fill>
    <fill>
      <patternFill patternType="solid">
        <fgColor rgb="FFB2A1C7"/>
        <bgColor rgb="FFB2A1C7"/>
      </patternFill>
    </fill>
    <fill>
      <patternFill patternType="solid">
        <fgColor rgb="FFFFFFFF"/>
        <bgColor rgb="FFFFFFFF"/>
      </patternFill>
    </fill>
    <fill>
      <patternFill patternType="solid">
        <fgColor rgb="FF000000"/>
        <bgColor rgb="FF000000"/>
      </patternFill>
    </fill>
    <fill>
      <patternFill patternType="solid">
        <fgColor rgb="FF006666"/>
        <bgColor rgb="FF006666"/>
      </patternFill>
    </fill>
    <fill>
      <patternFill patternType="solid">
        <fgColor rgb="FF339966"/>
        <bgColor rgb="FF339966"/>
      </patternFill>
    </fill>
    <fill>
      <patternFill patternType="solid">
        <fgColor rgb="FF989898"/>
        <bgColor rgb="FF989898"/>
      </patternFill>
    </fill>
  </fills>
  <borders count="67">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medium">
        <color rgb="FF000000"/>
      </left>
      <right/>
      <top/>
      <bottom/>
      <diagonal/>
    </border>
    <border>
      <left style="medium">
        <color rgb="FF000000"/>
      </left>
      <right style="medium">
        <color rgb="FF000000"/>
      </right>
      <top/>
      <bottom/>
      <diagonal/>
    </border>
    <border>
      <left style="medium">
        <color rgb="FF000000"/>
      </left>
      <right/>
      <top/>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bottom/>
      <diagonal/>
    </border>
    <border>
      <left/>
      <right/>
      <top/>
      <bottom/>
      <diagonal/>
    </border>
    <border>
      <left/>
      <right/>
      <top/>
      <bottom/>
      <diagonal/>
    </border>
    <border>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diagonal/>
    </border>
    <border>
      <left/>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diagonal/>
    </border>
    <border>
      <left style="medium">
        <color indexed="64"/>
      </left>
      <right/>
      <top style="medium">
        <color indexed="64"/>
      </top>
      <bottom/>
      <diagonal/>
    </border>
    <border>
      <left/>
      <right/>
      <top style="medium">
        <color indexed="64"/>
      </top>
      <bottom/>
      <diagonal/>
    </border>
    <border>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indexed="64"/>
      </left>
      <right/>
      <top/>
      <bottom style="medium">
        <color rgb="FF000000"/>
      </bottom>
      <diagonal/>
    </border>
    <border>
      <left style="medium">
        <color rgb="FF000000"/>
      </left>
      <right style="medium">
        <color indexed="64"/>
      </right>
      <top/>
      <bottom style="medium">
        <color rgb="FF000000"/>
      </bottom>
      <diagonal/>
    </border>
    <border>
      <left style="medium">
        <color indexed="64"/>
      </left>
      <right/>
      <top/>
      <bottom/>
      <diagonal/>
    </border>
    <border>
      <left/>
      <right style="medium">
        <color indexed="64"/>
      </right>
      <top/>
      <bottom/>
      <diagonal/>
    </border>
    <border>
      <left/>
      <right style="medium">
        <color indexed="64"/>
      </right>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top/>
      <bottom style="medium">
        <color indexed="64"/>
      </bottom>
      <diagonal/>
    </border>
    <border>
      <left/>
      <right/>
      <top/>
      <bottom style="medium">
        <color indexed="64"/>
      </bottom>
      <diagonal/>
    </border>
    <border>
      <left style="medium">
        <color rgb="FF000000"/>
      </left>
      <right style="medium">
        <color indexed="64"/>
      </right>
      <top style="medium">
        <color rgb="FF000000"/>
      </top>
      <bottom style="medium">
        <color indexed="64"/>
      </bottom>
      <diagonal/>
    </border>
    <border>
      <left/>
      <right style="medium">
        <color rgb="FF000000"/>
      </right>
      <top/>
      <bottom style="medium">
        <color indexed="64"/>
      </bottom>
      <diagonal/>
    </border>
    <border>
      <left/>
      <right style="medium">
        <color indexed="64"/>
      </right>
      <top/>
      <bottom style="medium">
        <color indexed="64"/>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style="medium">
        <color rgb="FF000000"/>
      </left>
      <right style="medium">
        <color indexed="64"/>
      </right>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rgb="FF000000"/>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3">
    <xf numFmtId="0" fontId="0" fillId="0" borderId="0"/>
    <xf numFmtId="44" fontId="57" fillId="0" borderId="0" applyFont="0" applyFill="0" applyBorder="0" applyAlignment="0" applyProtection="0"/>
    <xf numFmtId="9" fontId="57" fillId="0" borderId="0" applyFont="0" applyFill="0" applyBorder="0" applyAlignment="0" applyProtection="0"/>
  </cellStyleXfs>
  <cellXfs count="961">
    <xf numFmtId="0" fontId="0" fillId="0" borderId="0" xfId="0"/>
    <xf numFmtId="0" fontId="1" fillId="0" borderId="0" xfId="0" applyFont="1"/>
    <xf numFmtId="0" fontId="2" fillId="0" borderId="0" xfId="0" applyFont="1"/>
    <xf numFmtId="0" fontId="3" fillId="0" borderId="1" xfId="0" applyFont="1" applyBorder="1"/>
    <xf numFmtId="0" fontId="3" fillId="0" borderId="2" xfId="0" applyFont="1" applyBorder="1"/>
    <xf numFmtId="164" fontId="3" fillId="0" borderId="3" xfId="0" applyNumberFormat="1" applyFont="1" applyBorder="1"/>
    <xf numFmtId="0" fontId="3" fillId="0" borderId="9" xfId="0" applyFont="1" applyBorder="1"/>
    <xf numFmtId="0" fontId="3" fillId="0" borderId="0" xfId="0" applyFont="1"/>
    <xf numFmtId="164" fontId="3" fillId="0" borderId="0" xfId="0" applyNumberFormat="1" applyFont="1"/>
    <xf numFmtId="164" fontId="3" fillId="0" borderId="10" xfId="0" applyNumberFormat="1" applyFont="1" applyBorder="1"/>
    <xf numFmtId="0" fontId="3" fillId="0" borderId="5" xfId="0" applyFont="1" applyBorder="1"/>
    <xf numFmtId="0" fontId="3" fillId="0" borderId="6" xfId="0" applyFont="1" applyBorder="1"/>
    <xf numFmtId="164" fontId="3" fillId="0" borderId="7" xfId="0" applyNumberFormat="1" applyFont="1" applyBorder="1"/>
    <xf numFmtId="0" fontId="3" fillId="0" borderId="11" xfId="0" applyFont="1" applyBorder="1"/>
    <xf numFmtId="0" fontId="3" fillId="0" borderId="12" xfId="0" applyFont="1" applyBorder="1"/>
    <xf numFmtId="164" fontId="3" fillId="0" borderId="13" xfId="0" applyNumberFormat="1" applyFont="1" applyBorder="1"/>
    <xf numFmtId="164" fontId="3" fillId="0" borderId="14" xfId="0" applyNumberFormat="1" applyFont="1" applyBorder="1"/>
    <xf numFmtId="164" fontId="2" fillId="0" borderId="0" xfId="0" applyNumberFormat="1" applyFont="1"/>
    <xf numFmtId="10" fontId="2" fillId="0" borderId="0" xfId="0" applyNumberFormat="1" applyFont="1"/>
    <xf numFmtId="164" fontId="3" fillId="3" borderId="14" xfId="0" applyNumberFormat="1" applyFont="1" applyFill="1" applyBorder="1"/>
    <xf numFmtId="164" fontId="5" fillId="0" borderId="0" xfId="0" applyNumberFormat="1" applyFont="1"/>
    <xf numFmtId="0" fontId="3" fillId="0" borderId="0" xfId="0" applyFont="1" applyAlignment="1">
      <alignment horizontal="left" vertical="center"/>
    </xf>
    <xf numFmtId="0" fontId="3" fillId="0" borderId="0" xfId="0" applyFont="1" applyAlignment="1">
      <alignment horizontal="left"/>
    </xf>
    <xf numFmtId="164" fontId="3" fillId="0" borderId="0" xfId="0" applyNumberFormat="1" applyFont="1" applyAlignment="1">
      <alignment vertical="center"/>
    </xf>
    <xf numFmtId="10" fontId="5" fillId="0" borderId="0" xfId="0" applyNumberFormat="1" applyFont="1"/>
    <xf numFmtId="0" fontId="5" fillId="0" borderId="0" xfId="0" applyFont="1" applyAlignment="1">
      <alignment horizontal="left" vertical="center"/>
    </xf>
    <xf numFmtId="164" fontId="5" fillId="0" borderId="0" xfId="0" applyNumberFormat="1" applyFont="1" applyAlignment="1">
      <alignment vertical="center"/>
    </xf>
    <xf numFmtId="165" fontId="5" fillId="0" borderId="0" xfId="0" applyNumberFormat="1" applyFont="1"/>
    <xf numFmtId="164" fontId="5" fillId="2" borderId="16" xfId="0" applyNumberFormat="1" applyFont="1" applyFill="1" applyBorder="1" applyAlignment="1">
      <alignment vertical="center"/>
    </xf>
    <xf numFmtId="0" fontId="5" fillId="0" borderId="0" xfId="0" applyFont="1" applyAlignment="1">
      <alignment vertical="center"/>
    </xf>
    <xf numFmtId="164" fontId="3" fillId="4" borderId="14" xfId="0" applyNumberFormat="1" applyFont="1" applyFill="1" applyBorder="1"/>
    <xf numFmtId="10" fontId="3" fillId="0" borderId="0" xfId="0" applyNumberFormat="1" applyFont="1"/>
    <xf numFmtId="0" fontId="5" fillId="0" borderId="0" xfId="0" applyFont="1"/>
    <xf numFmtId="166" fontId="2" fillId="0" borderId="0" xfId="0" applyNumberFormat="1" applyFont="1"/>
    <xf numFmtId="164" fontId="3" fillId="5" borderId="14" xfId="0" applyNumberFormat="1" applyFont="1" applyFill="1" applyBorder="1"/>
    <xf numFmtId="0" fontId="5" fillId="0" borderId="0" xfId="0" applyFont="1" applyAlignment="1">
      <alignment horizontal="left"/>
    </xf>
    <xf numFmtId="0" fontId="7" fillId="0" borderId="0" xfId="0" applyFont="1"/>
    <xf numFmtId="164" fontId="7" fillId="0" borderId="0" xfId="0" applyNumberFormat="1" applyFont="1"/>
    <xf numFmtId="166" fontId="5" fillId="0" borderId="0" xfId="0" applyNumberFormat="1" applyFont="1"/>
    <xf numFmtId="166" fontId="2" fillId="0" borderId="0" xfId="0" applyNumberFormat="1" applyFont="1" applyAlignment="1">
      <alignment horizontal="right"/>
    </xf>
    <xf numFmtId="165" fontId="5" fillId="0" borderId="0" xfId="0" applyNumberFormat="1" applyFont="1" applyAlignment="1">
      <alignment vertical="center"/>
    </xf>
    <xf numFmtId="167" fontId="5" fillId="0" borderId="0" xfId="0" applyNumberFormat="1" applyFont="1" applyAlignment="1">
      <alignment vertical="center"/>
    </xf>
    <xf numFmtId="165" fontId="7" fillId="0" borderId="0" xfId="0" applyNumberFormat="1" applyFont="1"/>
    <xf numFmtId="164" fontId="3" fillId="6" borderId="14" xfId="0" applyNumberFormat="1" applyFont="1" applyFill="1" applyBorder="1" applyAlignment="1">
      <alignment vertical="center"/>
    </xf>
    <xf numFmtId="10" fontId="5" fillId="0" borderId="0" xfId="0" applyNumberFormat="1" applyFont="1" applyAlignment="1">
      <alignment horizontal="right" vertical="center"/>
    </xf>
    <xf numFmtId="10" fontId="7" fillId="0" borderId="0" xfId="0" applyNumberFormat="1" applyFont="1"/>
    <xf numFmtId="164" fontId="3" fillId="0" borderId="0" xfId="0" applyNumberFormat="1" applyFont="1" applyAlignment="1">
      <alignment horizontal="center" vertical="center"/>
    </xf>
    <xf numFmtId="164" fontId="5" fillId="0" borderId="0" xfId="0" applyNumberFormat="1" applyFont="1" applyAlignment="1">
      <alignment horizontal="left" vertical="center"/>
    </xf>
    <xf numFmtId="164" fontId="5" fillId="0" borderId="0" xfId="0" applyNumberFormat="1" applyFont="1" applyAlignment="1">
      <alignment horizontal="right"/>
    </xf>
    <xf numFmtId="0" fontId="3" fillId="0" borderId="0" xfId="0" applyFont="1" applyAlignment="1">
      <alignment vertical="center"/>
    </xf>
    <xf numFmtId="164" fontId="3" fillId="0" borderId="0" xfId="0" applyNumberFormat="1" applyFont="1" applyAlignment="1">
      <alignment horizontal="right" vertical="center"/>
    </xf>
    <xf numFmtId="164" fontId="5" fillId="0" borderId="0" xfId="0" applyNumberFormat="1" applyFont="1" applyAlignment="1">
      <alignment horizontal="right" vertical="center"/>
    </xf>
    <xf numFmtId="166" fontId="6" fillId="0" borderId="0" xfId="0" applyNumberFormat="1" applyFont="1" applyAlignment="1">
      <alignment horizontal="right"/>
    </xf>
    <xf numFmtId="164" fontId="3" fillId="7" borderId="14" xfId="0" applyNumberFormat="1" applyFont="1" applyFill="1" applyBorder="1"/>
    <xf numFmtId="166" fontId="7" fillId="0" borderId="0" xfId="0" applyNumberFormat="1" applyFont="1"/>
    <xf numFmtId="0" fontId="2" fillId="0" borderId="0" xfId="0" applyFont="1" applyAlignment="1">
      <alignment horizontal="right"/>
    </xf>
    <xf numFmtId="164" fontId="2" fillId="0" borderId="0" xfId="0" applyNumberFormat="1" applyFont="1" applyAlignment="1">
      <alignment horizontal="center"/>
    </xf>
    <xf numFmtId="0" fontId="3" fillId="0" borderId="1" xfId="0" applyFont="1" applyBorder="1" applyAlignment="1">
      <alignment vertical="center"/>
    </xf>
    <xf numFmtId="164" fontId="3" fillId="0" borderId="1" xfId="0" applyNumberFormat="1" applyFont="1" applyBorder="1" applyAlignment="1">
      <alignment vertical="center"/>
    </xf>
    <xf numFmtId="164" fontId="3" fillId="0" borderId="3" xfId="0" applyNumberFormat="1" applyFont="1" applyBorder="1" applyAlignment="1">
      <alignment vertical="center"/>
    </xf>
    <xf numFmtId="0" fontId="3" fillId="2" borderId="17" xfId="0" applyFont="1" applyFill="1" applyBorder="1"/>
    <xf numFmtId="164" fontId="3" fillId="0" borderId="9" xfId="0" applyNumberFormat="1" applyFont="1" applyBorder="1" applyAlignment="1">
      <alignment vertical="center"/>
    </xf>
    <xf numFmtId="164" fontId="3" fillId="0" borderId="10" xfId="0" applyNumberFormat="1" applyFont="1" applyBorder="1" applyAlignment="1">
      <alignment vertical="center"/>
    </xf>
    <xf numFmtId="0" fontId="3" fillId="0" borderId="9" xfId="0" applyFont="1" applyBorder="1" applyAlignment="1">
      <alignment vertical="center"/>
    </xf>
    <xf numFmtId="0" fontId="3" fillId="0" borderId="5" xfId="0" applyFont="1" applyBorder="1" applyAlignment="1">
      <alignment vertical="center"/>
    </xf>
    <xf numFmtId="0" fontId="3" fillId="0" borderId="11" xfId="0" applyFont="1" applyBorder="1" applyAlignment="1">
      <alignment vertical="center"/>
    </xf>
    <xf numFmtId="164" fontId="3" fillId="0" borderId="11" xfId="0" applyNumberFormat="1" applyFont="1" applyBorder="1" applyAlignment="1">
      <alignment vertical="center"/>
    </xf>
    <xf numFmtId="164" fontId="3" fillId="0" borderId="12" xfId="0" applyNumberFormat="1" applyFont="1" applyBorder="1" applyAlignment="1">
      <alignment vertical="center"/>
    </xf>
    <xf numFmtId="164" fontId="3" fillId="0" borderId="14" xfId="0" applyNumberFormat="1" applyFont="1" applyBorder="1" applyAlignment="1">
      <alignment vertical="center"/>
    </xf>
    <xf numFmtId="164" fontId="3" fillId="5" borderId="14" xfId="0" applyNumberFormat="1" applyFont="1" applyFill="1" applyBorder="1" applyAlignment="1">
      <alignment vertical="center"/>
    </xf>
    <xf numFmtId="164" fontId="5" fillId="0" borderId="10" xfId="0" applyNumberFormat="1" applyFont="1" applyBorder="1"/>
    <xf numFmtId="164" fontId="3" fillId="0" borderId="10" xfId="0" applyNumberFormat="1" applyFont="1" applyBorder="1" applyAlignment="1">
      <alignment horizontal="right" vertical="center"/>
    </xf>
    <xf numFmtId="164" fontId="5" fillId="0" borderId="7" xfId="0" applyNumberFormat="1" applyFont="1" applyBorder="1"/>
    <xf numFmtId="9" fontId="5" fillId="0" borderId="0" xfId="0" applyNumberFormat="1" applyFont="1"/>
    <xf numFmtId="169" fontId="3" fillId="0" borderId="0" xfId="0" applyNumberFormat="1" applyFont="1" applyAlignment="1">
      <alignment horizontal="right"/>
    </xf>
    <xf numFmtId="169" fontId="5" fillId="0" borderId="0" xfId="0" applyNumberFormat="1" applyFont="1" applyAlignment="1">
      <alignment horizontal="right"/>
    </xf>
    <xf numFmtId="165" fontId="3" fillId="0" borderId="0" xfId="0" applyNumberFormat="1" applyFont="1" applyAlignment="1">
      <alignment vertical="center"/>
    </xf>
    <xf numFmtId="0" fontId="2" fillId="0" borderId="0" xfId="0" applyFont="1" applyAlignment="1">
      <alignment horizontal="left"/>
    </xf>
    <xf numFmtId="167" fontId="3" fillId="0" borderId="0" xfId="0" applyNumberFormat="1" applyFont="1" applyAlignment="1">
      <alignment vertical="center"/>
    </xf>
    <xf numFmtId="0" fontId="3" fillId="0" borderId="10" xfId="0" applyFont="1" applyBorder="1" applyAlignment="1">
      <alignment vertical="center"/>
    </xf>
    <xf numFmtId="165" fontId="3" fillId="0" borderId="11" xfId="0" applyNumberFormat="1" applyFont="1" applyBorder="1" applyAlignment="1">
      <alignment vertical="center"/>
    </xf>
    <xf numFmtId="165" fontId="3" fillId="0" borderId="12" xfId="0" applyNumberFormat="1" applyFont="1" applyBorder="1" applyAlignment="1">
      <alignment vertical="center"/>
    </xf>
    <xf numFmtId="164" fontId="3" fillId="0" borderId="13" xfId="0" applyNumberFormat="1" applyFont="1" applyBorder="1" applyAlignment="1">
      <alignment vertical="center"/>
    </xf>
    <xf numFmtId="164" fontId="3" fillId="4" borderId="14" xfId="0" applyNumberFormat="1" applyFont="1" applyFill="1" applyBorder="1" applyAlignment="1">
      <alignment vertical="center"/>
    </xf>
    <xf numFmtId="10" fontId="3" fillId="0" borderId="0" xfId="0" applyNumberFormat="1" applyFont="1" applyAlignment="1">
      <alignment vertical="center"/>
    </xf>
    <xf numFmtId="166" fontId="6" fillId="0" borderId="0" xfId="0" applyNumberFormat="1" applyFont="1"/>
    <xf numFmtId="164" fontId="3" fillId="7" borderId="14" xfId="0" applyNumberFormat="1" applyFont="1" applyFill="1" applyBorder="1" applyAlignment="1">
      <alignment vertical="center"/>
    </xf>
    <xf numFmtId="165" fontId="3" fillId="0" borderId="0" xfId="0" applyNumberFormat="1" applyFont="1" applyAlignment="1">
      <alignment horizontal="left" vertical="center"/>
    </xf>
    <xf numFmtId="165" fontId="2" fillId="0" borderId="0" xfId="0" applyNumberFormat="1" applyFont="1"/>
    <xf numFmtId="0" fontId="5" fillId="0" borderId="2" xfId="0" applyFont="1" applyBorder="1"/>
    <xf numFmtId="164" fontId="5" fillId="0" borderId="3" xfId="0" applyNumberFormat="1" applyFont="1" applyBorder="1"/>
    <xf numFmtId="0" fontId="5" fillId="0" borderId="6" xfId="0" applyFont="1" applyBorder="1"/>
    <xf numFmtId="164" fontId="5" fillId="0" borderId="0" xfId="0" applyNumberFormat="1" applyFont="1" applyAlignment="1">
      <alignment horizontal="left"/>
    </xf>
    <xf numFmtId="0" fontId="5" fillId="0" borderId="0" xfId="0" applyFont="1" applyAlignment="1">
      <alignment horizontal="right" vertical="center"/>
    </xf>
    <xf numFmtId="0" fontId="5" fillId="0" borderId="10" xfId="0" applyFont="1" applyBorder="1" applyAlignment="1">
      <alignment vertical="center"/>
    </xf>
    <xf numFmtId="0" fontId="5" fillId="0" borderId="7" xfId="0" applyFont="1" applyBorder="1" applyAlignment="1">
      <alignment vertical="center"/>
    </xf>
    <xf numFmtId="167" fontId="3" fillId="0" borderId="12" xfId="0" applyNumberFormat="1" applyFont="1" applyBorder="1" applyAlignment="1">
      <alignment vertical="center"/>
    </xf>
    <xf numFmtId="165" fontId="3" fillId="0" borderId="7" xfId="0" applyNumberFormat="1" applyFont="1" applyBorder="1" applyAlignment="1">
      <alignment vertical="center"/>
    </xf>
    <xf numFmtId="9" fontId="3" fillId="0" borderId="0" xfId="0" applyNumberFormat="1" applyFont="1" applyAlignment="1">
      <alignment horizontal="center"/>
    </xf>
    <xf numFmtId="9" fontId="5" fillId="0" borderId="0" xfId="0" applyNumberFormat="1" applyFont="1" applyAlignment="1">
      <alignment horizontal="left"/>
    </xf>
    <xf numFmtId="165" fontId="5" fillId="0" borderId="0" xfId="0" applyNumberFormat="1" applyFont="1" applyAlignment="1">
      <alignment horizontal="left"/>
    </xf>
    <xf numFmtId="9" fontId="5" fillId="0" borderId="0" xfId="0" applyNumberFormat="1" applyFont="1" applyAlignment="1">
      <alignment vertical="center"/>
    </xf>
    <xf numFmtId="9" fontId="5" fillId="0" borderId="0" xfId="0" applyNumberFormat="1" applyFont="1" applyAlignment="1">
      <alignment horizontal="left" vertical="center"/>
    </xf>
    <xf numFmtId="0" fontId="3" fillId="0" borderId="0" xfId="0" applyFont="1" applyAlignment="1">
      <alignment vertical="top" wrapText="1"/>
    </xf>
    <xf numFmtId="164" fontId="3" fillId="0" borderId="0" xfId="0" applyNumberFormat="1" applyFont="1" applyAlignment="1">
      <alignment horizontal="center"/>
    </xf>
    <xf numFmtId="164" fontId="3" fillId="0" borderId="0" xfId="0" applyNumberFormat="1" applyFont="1" applyAlignment="1">
      <alignment horizontal="left"/>
    </xf>
    <xf numFmtId="164" fontId="3" fillId="0" borderId="0" xfId="0" applyNumberFormat="1" applyFont="1" applyAlignment="1">
      <alignment horizontal="right"/>
    </xf>
    <xf numFmtId="4" fontId="5" fillId="0" borderId="0" xfId="0" applyNumberFormat="1" applyFont="1" applyAlignment="1">
      <alignment horizontal="right"/>
    </xf>
    <xf numFmtId="166" fontId="5" fillId="0" borderId="0" xfId="0" applyNumberFormat="1" applyFont="1" applyAlignment="1">
      <alignment horizontal="left"/>
    </xf>
    <xf numFmtId="4" fontId="5" fillId="0" borderId="0" xfId="0" applyNumberFormat="1" applyFont="1" applyAlignment="1">
      <alignment horizontal="left" vertical="center"/>
    </xf>
    <xf numFmtId="164" fontId="3" fillId="6" borderId="14" xfId="0" applyNumberFormat="1" applyFont="1" applyFill="1" applyBorder="1"/>
    <xf numFmtId="0" fontId="5" fillId="0" borderId="0" xfId="0" applyFont="1" applyAlignment="1">
      <alignment horizontal="center"/>
    </xf>
    <xf numFmtId="166" fontId="5" fillId="0" borderId="0" xfId="0" applyNumberFormat="1" applyFont="1" applyAlignment="1">
      <alignment vertical="center"/>
    </xf>
    <xf numFmtId="0" fontId="2" fillId="0" borderId="0" xfId="0" applyFont="1" applyAlignment="1">
      <alignment vertical="center"/>
    </xf>
    <xf numFmtId="0" fontId="5" fillId="0" borderId="6" xfId="0" applyFont="1" applyBorder="1" applyAlignment="1">
      <alignment vertical="center"/>
    </xf>
    <xf numFmtId="0" fontId="3" fillId="0" borderId="12" xfId="0" applyFont="1" applyBorder="1" applyAlignment="1">
      <alignment vertical="center"/>
    </xf>
    <xf numFmtId="0" fontId="8" fillId="0" borderId="0" xfId="0" applyFont="1" applyAlignment="1">
      <alignment vertical="center"/>
    </xf>
    <xf numFmtId="165" fontId="5" fillId="0" borderId="0" xfId="0" applyNumberFormat="1" applyFont="1" applyAlignment="1">
      <alignment horizontal="left" vertical="center"/>
    </xf>
    <xf numFmtId="0" fontId="2" fillId="0" borderId="0" xfId="0" applyFont="1" applyAlignment="1">
      <alignment horizontal="left" vertical="center"/>
    </xf>
    <xf numFmtId="166" fontId="2" fillId="0" borderId="0" xfId="0" applyNumberFormat="1" applyFont="1" applyAlignment="1">
      <alignment vertical="center"/>
    </xf>
    <xf numFmtId="0" fontId="3" fillId="0" borderId="0" xfId="0" applyFont="1" applyAlignment="1">
      <alignment horizontal="left" vertical="center" wrapText="1"/>
    </xf>
    <xf numFmtId="0" fontId="3" fillId="0" borderId="0" xfId="0" applyFont="1" applyAlignment="1">
      <alignment horizontal="center" vertical="center"/>
    </xf>
    <xf numFmtId="0" fontId="5" fillId="0" borderId="1" xfId="0" applyFont="1" applyBorder="1" applyAlignment="1">
      <alignment vertical="center"/>
    </xf>
    <xf numFmtId="0" fontId="5" fillId="0" borderId="9" xfId="0" applyFont="1" applyBorder="1" applyAlignment="1">
      <alignment vertical="center"/>
    </xf>
    <xf numFmtId="164" fontId="3" fillId="0" borderId="14" xfId="0" applyNumberFormat="1" applyFont="1" applyBorder="1" applyAlignment="1">
      <alignment horizontal="right"/>
    </xf>
    <xf numFmtId="4" fontId="5" fillId="0" borderId="0" xfId="0" applyNumberFormat="1" applyFont="1" applyAlignment="1">
      <alignment horizontal="right" vertical="center"/>
    </xf>
    <xf numFmtId="164" fontId="3" fillId="8" borderId="14" xfId="0" applyNumberFormat="1" applyFont="1" applyFill="1" applyBorder="1" applyAlignment="1">
      <alignment vertical="center"/>
    </xf>
    <xf numFmtId="171" fontId="3" fillId="0" borderId="0" xfId="0" applyNumberFormat="1" applyFont="1" applyAlignment="1">
      <alignment vertical="center"/>
    </xf>
    <xf numFmtId="172" fontId="3" fillId="0" borderId="0" xfId="0" applyNumberFormat="1" applyFont="1" applyAlignment="1">
      <alignment vertical="center"/>
    </xf>
    <xf numFmtId="0" fontId="9" fillId="0" borderId="0" xfId="0" applyFont="1" applyAlignment="1">
      <alignment vertical="center"/>
    </xf>
    <xf numFmtId="0" fontId="10" fillId="0" borderId="0" xfId="0" applyFont="1"/>
    <xf numFmtId="9" fontId="5" fillId="0" borderId="0" xfId="0" applyNumberFormat="1" applyFont="1" applyAlignment="1">
      <alignment horizontal="right" vertical="center"/>
    </xf>
    <xf numFmtId="9" fontId="3" fillId="0" borderId="0" xfId="0" applyNumberFormat="1" applyFont="1" applyAlignment="1">
      <alignment vertical="center"/>
    </xf>
    <xf numFmtId="173" fontId="9" fillId="0" borderId="0" xfId="0" applyNumberFormat="1" applyFont="1" applyAlignment="1">
      <alignment vertical="center"/>
    </xf>
    <xf numFmtId="173" fontId="5" fillId="0" borderId="0" xfId="0" applyNumberFormat="1" applyFont="1" applyAlignment="1">
      <alignment vertical="center"/>
    </xf>
    <xf numFmtId="166" fontId="11" fillId="0" borderId="0" xfId="0" applyNumberFormat="1" applyFont="1"/>
    <xf numFmtId="0" fontId="3" fillId="0" borderId="0" xfId="0" applyFont="1" applyAlignment="1">
      <alignment horizontal="right" vertical="center"/>
    </xf>
    <xf numFmtId="164" fontId="5" fillId="0" borderId="10" xfId="0" applyNumberFormat="1" applyFont="1" applyBorder="1" applyAlignment="1">
      <alignment vertical="center"/>
    </xf>
    <xf numFmtId="0" fontId="3" fillId="0" borderId="2" xfId="0" applyFont="1" applyBorder="1" applyAlignment="1">
      <alignment horizontal="left" vertical="top" wrapText="1"/>
    </xf>
    <xf numFmtId="0" fontId="3" fillId="0" borderId="3" xfId="0" applyFont="1" applyBorder="1" applyAlignment="1">
      <alignment horizontal="left" vertical="top" wrapText="1"/>
    </xf>
    <xf numFmtId="0" fontId="5" fillId="0" borderId="5" xfId="0" applyFont="1" applyBorder="1" applyAlignment="1">
      <alignment vertical="center"/>
    </xf>
    <xf numFmtId="164" fontId="5" fillId="0" borderId="7" xfId="0" applyNumberFormat="1" applyFont="1" applyBorder="1" applyAlignment="1">
      <alignment vertical="center"/>
    </xf>
    <xf numFmtId="164" fontId="13" fillId="0" borderId="0" xfId="0" applyNumberFormat="1" applyFont="1" applyAlignment="1">
      <alignment horizontal="right" vertical="center"/>
    </xf>
    <xf numFmtId="10" fontId="5" fillId="0" borderId="0" xfId="0" applyNumberFormat="1" applyFont="1" applyAlignment="1">
      <alignment vertical="center"/>
    </xf>
    <xf numFmtId="4" fontId="5" fillId="0" borderId="0" xfId="0" applyNumberFormat="1" applyFont="1" applyAlignment="1">
      <alignment vertical="center"/>
    </xf>
    <xf numFmtId="4" fontId="3" fillId="0" borderId="0" xfId="0" applyNumberFormat="1" applyFont="1" applyAlignment="1">
      <alignment vertical="center"/>
    </xf>
    <xf numFmtId="4" fontId="5" fillId="0" borderId="0" xfId="0" applyNumberFormat="1" applyFont="1" applyAlignment="1">
      <alignment horizontal="center" vertical="center"/>
    </xf>
    <xf numFmtId="4" fontId="5" fillId="0" borderId="0" xfId="0" applyNumberFormat="1" applyFont="1"/>
    <xf numFmtId="174" fontId="5" fillId="0" borderId="0" xfId="0" applyNumberFormat="1" applyFont="1"/>
    <xf numFmtId="0" fontId="5" fillId="0" borderId="2" xfId="0" applyFont="1" applyBorder="1" applyAlignment="1">
      <alignment vertical="center"/>
    </xf>
    <xf numFmtId="164" fontId="5" fillId="0" borderId="3" xfId="0" applyNumberFormat="1" applyFont="1" applyBorder="1" applyAlignment="1">
      <alignment vertical="center"/>
    </xf>
    <xf numFmtId="1" fontId="5" fillId="0" borderId="0" xfId="0" applyNumberFormat="1" applyFont="1" applyAlignment="1">
      <alignment vertical="center"/>
    </xf>
    <xf numFmtId="164" fontId="3" fillId="7" borderId="20" xfId="0" applyNumberFormat="1" applyFont="1" applyFill="1" applyBorder="1" applyAlignment="1">
      <alignment vertical="center"/>
    </xf>
    <xf numFmtId="0" fontId="14" fillId="0" borderId="0" xfId="0" applyFont="1"/>
    <xf numFmtId="165" fontId="5" fillId="0" borderId="0" xfId="0" applyNumberFormat="1" applyFont="1" applyAlignment="1">
      <alignment horizontal="center"/>
    </xf>
    <xf numFmtId="0" fontId="3" fillId="0" borderId="2" xfId="0" applyFont="1" applyBorder="1" applyAlignment="1">
      <alignment vertical="center"/>
    </xf>
    <xf numFmtId="167" fontId="3" fillId="0" borderId="2" xfId="0" applyNumberFormat="1" applyFont="1" applyBorder="1" applyAlignment="1">
      <alignment vertical="center"/>
    </xf>
    <xf numFmtId="0" fontId="3" fillId="0" borderId="3" xfId="0" applyFont="1" applyBorder="1" applyAlignment="1">
      <alignment vertical="center"/>
    </xf>
    <xf numFmtId="0" fontId="3" fillId="0" borderId="6" xfId="0" applyFont="1" applyBorder="1" applyAlignment="1">
      <alignment vertical="center"/>
    </xf>
    <xf numFmtId="167" fontId="3" fillId="0" borderId="6" xfId="0" applyNumberFormat="1" applyFont="1" applyBorder="1" applyAlignment="1">
      <alignment vertical="center"/>
    </xf>
    <xf numFmtId="0" fontId="3" fillId="0" borderId="7" xfId="0" applyFont="1" applyBorder="1" applyAlignment="1">
      <alignment vertical="center"/>
    </xf>
    <xf numFmtId="165" fontId="3" fillId="0" borderId="14" xfId="0" applyNumberFormat="1" applyFont="1" applyBorder="1" applyAlignment="1">
      <alignment vertical="center"/>
    </xf>
    <xf numFmtId="164" fontId="3" fillId="9" borderId="14" xfId="0" applyNumberFormat="1" applyFont="1" applyFill="1" applyBorder="1" applyAlignment="1">
      <alignment vertical="center"/>
    </xf>
    <xf numFmtId="0" fontId="3" fillId="0" borderId="0" xfId="0" applyFont="1" applyAlignment="1">
      <alignment horizontal="center"/>
    </xf>
    <xf numFmtId="175" fontId="5" fillId="0" borderId="0" xfId="0" applyNumberFormat="1" applyFont="1" applyAlignment="1">
      <alignment horizontal="left"/>
    </xf>
    <xf numFmtId="175" fontId="5" fillId="0" borderId="0" xfId="0" applyNumberFormat="1" applyFont="1"/>
    <xf numFmtId="49" fontId="5" fillId="0" borderId="0" xfId="0" applyNumberFormat="1" applyFont="1"/>
    <xf numFmtId="169" fontId="5" fillId="0" borderId="0" xfId="0" applyNumberFormat="1" applyFont="1" applyAlignment="1">
      <alignment vertical="center"/>
    </xf>
    <xf numFmtId="167" fontId="5" fillId="0" borderId="0" xfId="0" applyNumberFormat="1" applyFont="1"/>
    <xf numFmtId="9" fontId="5" fillId="0" borderId="0" xfId="0" applyNumberFormat="1" applyFont="1" applyAlignment="1">
      <alignment horizontal="center" vertical="center"/>
    </xf>
    <xf numFmtId="167" fontId="5" fillId="0" borderId="0" xfId="0" applyNumberFormat="1" applyFont="1" applyAlignment="1">
      <alignment horizontal="left"/>
    </xf>
    <xf numFmtId="166" fontId="3" fillId="0" borderId="0" xfId="0" applyNumberFormat="1" applyFont="1" applyAlignment="1">
      <alignment vertical="center"/>
    </xf>
    <xf numFmtId="164" fontId="3" fillId="0" borderId="14" xfId="0" applyNumberFormat="1" applyFont="1" applyBorder="1" applyAlignment="1">
      <alignment horizontal="center" vertical="center"/>
    </xf>
    <xf numFmtId="164" fontId="3" fillId="0" borderId="7" xfId="0" applyNumberFormat="1" applyFont="1" applyBorder="1" applyAlignment="1">
      <alignment vertical="center"/>
    </xf>
    <xf numFmtId="0" fontId="16" fillId="0" borderId="0" xfId="0" applyFont="1" applyAlignment="1">
      <alignment vertical="center"/>
    </xf>
    <xf numFmtId="0" fontId="3" fillId="2" borderId="16" xfId="0" applyFont="1" applyFill="1" applyBorder="1" applyAlignment="1">
      <alignment horizontal="center" vertical="center"/>
    </xf>
    <xf numFmtId="164" fontId="3" fillId="2" borderId="16" xfId="0" applyNumberFormat="1" applyFont="1" applyFill="1" applyBorder="1" applyAlignment="1">
      <alignment vertical="center"/>
    </xf>
    <xf numFmtId="0" fontId="5" fillId="0" borderId="0" xfId="0" applyFont="1" applyAlignment="1">
      <alignment vertical="top"/>
    </xf>
    <xf numFmtId="164" fontId="3" fillId="8" borderId="14" xfId="0" applyNumberFormat="1" applyFont="1" applyFill="1" applyBorder="1"/>
    <xf numFmtId="172" fontId="5" fillId="0" borderId="0" xfId="0" applyNumberFormat="1" applyFont="1" applyAlignment="1">
      <alignment vertical="center"/>
    </xf>
    <xf numFmtId="4" fontId="3" fillId="0" borderId="0" xfId="0" applyNumberFormat="1" applyFont="1" applyAlignment="1">
      <alignment horizontal="center" vertical="center"/>
    </xf>
    <xf numFmtId="4" fontId="5" fillId="0" borderId="0" xfId="0" applyNumberFormat="1" applyFont="1" applyAlignment="1">
      <alignment horizontal="left"/>
    </xf>
    <xf numFmtId="4" fontId="3" fillId="0" borderId="0" xfId="0" applyNumberFormat="1" applyFont="1" applyAlignment="1">
      <alignment horizontal="left" vertical="center"/>
    </xf>
    <xf numFmtId="166" fontId="3" fillId="0" borderId="0" xfId="0" applyNumberFormat="1" applyFont="1"/>
    <xf numFmtId="0" fontId="5" fillId="0" borderId="3" xfId="0" applyFont="1" applyBorder="1" applyAlignment="1">
      <alignment vertical="center"/>
    </xf>
    <xf numFmtId="173" fontId="2" fillId="0" borderId="0" xfId="0" applyNumberFormat="1" applyFont="1"/>
    <xf numFmtId="167" fontId="17" fillId="0" borderId="0" xfId="0" applyNumberFormat="1" applyFont="1" applyAlignment="1">
      <alignment vertical="center"/>
    </xf>
    <xf numFmtId="165" fontId="18" fillId="0" borderId="0" xfId="0" applyNumberFormat="1" applyFont="1" applyAlignment="1">
      <alignment vertical="center"/>
    </xf>
    <xf numFmtId="165" fontId="19" fillId="0" borderId="0" xfId="0" applyNumberFormat="1" applyFont="1"/>
    <xf numFmtId="0" fontId="20" fillId="0" borderId="0" xfId="0" applyFont="1"/>
    <xf numFmtId="171" fontId="5" fillId="0" borderId="0" xfId="0" applyNumberFormat="1" applyFont="1" applyAlignment="1">
      <alignment horizontal="left" vertical="center"/>
    </xf>
    <xf numFmtId="166" fontId="21" fillId="0" borderId="0" xfId="0" applyNumberFormat="1" applyFont="1"/>
    <xf numFmtId="0" fontId="22" fillId="0" borderId="0" xfId="0" applyFont="1" applyAlignment="1">
      <alignment vertical="center"/>
    </xf>
    <xf numFmtId="0" fontId="23" fillId="0" borderId="0" xfId="0" applyFont="1"/>
    <xf numFmtId="164" fontId="25" fillId="0" borderId="0" xfId="0" applyNumberFormat="1" applyFont="1"/>
    <xf numFmtId="173" fontId="5" fillId="0" borderId="0" xfId="0" applyNumberFormat="1" applyFont="1" applyAlignment="1">
      <alignment horizontal="left" vertical="center"/>
    </xf>
    <xf numFmtId="166" fontId="5" fillId="0" borderId="0" xfId="0" applyNumberFormat="1" applyFont="1" applyAlignment="1">
      <alignment horizontal="left" vertical="center"/>
    </xf>
    <xf numFmtId="0" fontId="3" fillId="8" borderId="21" xfId="0" applyFont="1" applyFill="1" applyBorder="1"/>
    <xf numFmtId="0" fontId="3" fillId="8" borderId="20" xfId="0" applyFont="1" applyFill="1" applyBorder="1"/>
    <xf numFmtId="171" fontId="5" fillId="0" borderId="0" xfId="0" applyNumberFormat="1" applyFont="1" applyAlignment="1">
      <alignment vertical="center"/>
    </xf>
    <xf numFmtId="164" fontId="3" fillId="10" borderId="20" xfId="0" applyNumberFormat="1" applyFont="1" applyFill="1" applyBorder="1" applyAlignment="1">
      <alignment vertical="center"/>
    </xf>
    <xf numFmtId="164" fontId="3" fillId="11" borderId="14" xfId="0" applyNumberFormat="1" applyFont="1" applyFill="1" applyBorder="1" applyAlignment="1">
      <alignment vertical="center"/>
    </xf>
    <xf numFmtId="164" fontId="3" fillId="0" borderId="0" xfId="0" applyNumberFormat="1" applyFont="1" applyAlignment="1">
      <alignment horizontal="left" vertical="center"/>
    </xf>
    <xf numFmtId="164" fontId="3" fillId="12" borderId="14" xfId="0" applyNumberFormat="1" applyFont="1" applyFill="1" applyBorder="1" applyAlignment="1">
      <alignment vertical="center"/>
    </xf>
    <xf numFmtId="166" fontId="5" fillId="0" borderId="0" xfId="0" applyNumberFormat="1" applyFont="1" applyAlignment="1">
      <alignment horizontal="right" vertical="center"/>
    </xf>
    <xf numFmtId="164" fontId="3" fillId="0" borderId="13" xfId="0" applyNumberFormat="1" applyFont="1" applyBorder="1" applyAlignment="1">
      <alignment horizontal="right" vertical="center"/>
    </xf>
    <xf numFmtId="9" fontId="3" fillId="0" borderId="0" xfId="0" applyNumberFormat="1" applyFont="1" applyAlignment="1">
      <alignment horizontal="center" vertical="center"/>
    </xf>
    <xf numFmtId="165" fontId="5" fillId="0" borderId="0" xfId="0" applyNumberFormat="1" applyFont="1" applyAlignment="1">
      <alignment vertical="center" wrapText="1"/>
    </xf>
    <xf numFmtId="173" fontId="5" fillId="0" borderId="0" xfId="0" applyNumberFormat="1" applyFont="1" applyAlignment="1">
      <alignment horizontal="left"/>
    </xf>
    <xf numFmtId="0" fontId="12" fillId="0" borderId="9" xfId="0" applyFont="1" applyBorder="1"/>
    <xf numFmtId="2" fontId="5" fillId="0" borderId="0" xfId="0" applyNumberFormat="1" applyFont="1" applyAlignment="1">
      <alignment vertical="center"/>
    </xf>
    <xf numFmtId="0" fontId="26" fillId="0" borderId="0" xfId="0" applyFont="1"/>
    <xf numFmtId="164" fontId="3" fillId="9" borderId="20" xfId="0" applyNumberFormat="1" applyFont="1" applyFill="1" applyBorder="1" applyAlignment="1">
      <alignment vertical="center"/>
    </xf>
    <xf numFmtId="4" fontId="3" fillId="0" borderId="0" xfId="0" applyNumberFormat="1" applyFont="1" applyAlignment="1">
      <alignment horizontal="right" vertical="center"/>
    </xf>
    <xf numFmtId="0" fontId="12" fillId="0" borderId="0" xfId="0" applyFont="1" applyAlignment="1">
      <alignment horizontal="left" vertical="center" wrapText="1"/>
    </xf>
    <xf numFmtId="0" fontId="12" fillId="0" borderId="0" xfId="0" applyFont="1" applyAlignment="1">
      <alignment wrapText="1"/>
    </xf>
    <xf numFmtId="8" fontId="12" fillId="0" borderId="0" xfId="0" applyNumberFormat="1" applyFont="1" applyAlignment="1">
      <alignment horizontal="right" vertical="center" wrapText="1"/>
    </xf>
    <xf numFmtId="0" fontId="23" fillId="0" borderId="0" xfId="0" applyFont="1" applyAlignment="1">
      <alignment horizontal="left" vertical="center" wrapText="1"/>
    </xf>
    <xf numFmtId="0" fontId="23" fillId="0" borderId="0" xfId="0" applyFont="1" applyAlignment="1">
      <alignment wrapText="1"/>
    </xf>
    <xf numFmtId="8" fontId="23" fillId="0" borderId="0" xfId="0" applyNumberFormat="1" applyFont="1" applyAlignment="1">
      <alignment horizontal="right" vertical="center" wrapText="1"/>
    </xf>
    <xf numFmtId="0" fontId="12" fillId="0" borderId="0" xfId="0" applyFont="1" applyAlignment="1">
      <alignment vertical="center" wrapText="1"/>
    </xf>
    <xf numFmtId="8" fontId="23" fillId="0" borderId="0" xfId="0" applyNumberFormat="1" applyFont="1" applyAlignment="1">
      <alignment horizontal="right" wrapText="1"/>
    </xf>
    <xf numFmtId="0" fontId="23" fillId="0" borderId="0" xfId="0" applyFont="1" applyAlignment="1">
      <alignment horizontal="left" wrapText="1"/>
    </xf>
    <xf numFmtId="0" fontId="23" fillId="0" borderId="0" xfId="0" applyFont="1" applyAlignment="1">
      <alignment vertical="center" wrapText="1"/>
    </xf>
    <xf numFmtId="0" fontId="10" fillId="0" borderId="0" xfId="0" applyFont="1" applyAlignment="1">
      <alignment vertical="center" wrapText="1"/>
    </xf>
    <xf numFmtId="0" fontId="10" fillId="0" borderId="0" xfId="0" applyFont="1" applyAlignment="1">
      <alignment wrapText="1"/>
    </xf>
    <xf numFmtId="8" fontId="12" fillId="0" borderId="0" xfId="0" applyNumberFormat="1" applyFont="1" applyAlignment="1">
      <alignment horizontal="right" wrapText="1"/>
    </xf>
    <xf numFmtId="0" fontId="12" fillId="0" borderId="0" xfId="0" applyFont="1" applyAlignment="1">
      <alignment horizontal="left" wrapText="1"/>
    </xf>
    <xf numFmtId="0" fontId="5" fillId="0" borderId="0" xfId="0" applyFont="1" applyAlignment="1">
      <alignment vertical="center" wrapText="1"/>
    </xf>
    <xf numFmtId="164" fontId="9" fillId="0" borderId="0" xfId="0" applyNumberFormat="1" applyFont="1" applyAlignment="1">
      <alignment vertical="center"/>
    </xf>
    <xf numFmtId="4" fontId="9" fillId="0" borderId="0" xfId="0" applyNumberFormat="1" applyFont="1" applyAlignment="1">
      <alignment horizontal="center" vertical="center"/>
    </xf>
    <xf numFmtId="10" fontId="9" fillId="0" borderId="0" xfId="0" applyNumberFormat="1" applyFont="1" applyAlignment="1">
      <alignment horizontal="right" vertical="center"/>
    </xf>
    <xf numFmtId="4" fontId="9" fillId="0" borderId="0" xfId="0" applyNumberFormat="1" applyFont="1" applyAlignment="1">
      <alignment horizontal="left" vertical="center"/>
    </xf>
    <xf numFmtId="0" fontId="9" fillId="0" borderId="0" xfId="0" applyFont="1" applyAlignment="1">
      <alignment horizontal="left" vertical="center"/>
    </xf>
    <xf numFmtId="4" fontId="9" fillId="0" borderId="0" xfId="0" applyNumberFormat="1" applyFont="1" applyAlignment="1">
      <alignment horizontal="right" vertical="center"/>
    </xf>
    <xf numFmtId="9" fontId="9" fillId="0" borderId="0" xfId="0" applyNumberFormat="1" applyFont="1" applyAlignment="1">
      <alignment vertical="center"/>
    </xf>
    <xf numFmtId="164" fontId="9" fillId="0" borderId="0" xfId="0" applyNumberFormat="1" applyFont="1"/>
    <xf numFmtId="9" fontId="9" fillId="0" borderId="0" xfId="0" applyNumberFormat="1" applyFont="1"/>
    <xf numFmtId="0" fontId="9" fillId="0" borderId="0" xfId="0" applyFont="1"/>
    <xf numFmtId="0" fontId="24" fillId="0" borderId="0" xfId="0" applyFont="1"/>
    <xf numFmtId="166" fontId="9" fillId="0" borderId="0" xfId="0" applyNumberFormat="1" applyFont="1" applyAlignment="1">
      <alignment vertical="center"/>
    </xf>
    <xf numFmtId="164" fontId="9" fillId="0" borderId="0" xfId="0" applyNumberFormat="1" applyFont="1" applyAlignment="1">
      <alignment horizontal="left" vertical="center"/>
    </xf>
    <xf numFmtId="166" fontId="21" fillId="0" borderId="0" xfId="0" applyNumberFormat="1" applyFont="1" applyAlignment="1">
      <alignment horizontal="left" vertical="center"/>
    </xf>
    <xf numFmtId="4" fontId="21" fillId="0" borderId="0" xfId="0" applyNumberFormat="1" applyFont="1" applyAlignment="1">
      <alignment horizontal="left" vertical="center"/>
    </xf>
    <xf numFmtId="4" fontId="21" fillId="0" borderId="0" xfId="0" applyNumberFormat="1" applyFont="1" applyAlignment="1">
      <alignment horizontal="right" vertical="center"/>
    </xf>
    <xf numFmtId="0" fontId="24" fillId="0" borderId="0" xfId="0" applyFont="1" applyAlignment="1">
      <alignment horizontal="left" vertical="center"/>
    </xf>
    <xf numFmtId="0" fontId="5" fillId="0" borderId="0" xfId="0" applyFont="1" applyAlignment="1">
      <alignment horizontal="center" vertical="center"/>
    </xf>
    <xf numFmtId="0" fontId="3" fillId="0" borderId="0" xfId="0" applyFont="1" applyAlignment="1">
      <alignment horizontal="left" vertical="top"/>
    </xf>
    <xf numFmtId="0" fontId="3" fillId="0" borderId="10" xfId="0" applyFont="1" applyBorder="1" applyAlignment="1">
      <alignment horizontal="left" vertical="top"/>
    </xf>
    <xf numFmtId="176" fontId="5" fillId="0" borderId="0" xfId="0" applyNumberFormat="1" applyFont="1" applyAlignment="1">
      <alignment vertical="center"/>
    </xf>
    <xf numFmtId="4" fontId="7" fillId="0" borderId="0" xfId="0" applyNumberFormat="1" applyFont="1"/>
    <xf numFmtId="2" fontId="7" fillId="0" borderId="0" xfId="0" applyNumberFormat="1" applyFont="1"/>
    <xf numFmtId="4" fontId="7" fillId="13" borderId="16" xfId="0" applyNumberFormat="1" applyFont="1" applyFill="1" applyBorder="1"/>
    <xf numFmtId="173" fontId="5" fillId="0" borderId="0" xfId="0" applyNumberFormat="1" applyFont="1" applyAlignment="1">
      <alignment horizontal="right" vertical="center"/>
    </xf>
    <xf numFmtId="0" fontId="6" fillId="0" borderId="0" xfId="0" applyFont="1" applyAlignment="1">
      <alignment vertical="center"/>
    </xf>
    <xf numFmtId="172" fontId="2" fillId="0" borderId="0" xfId="0" applyNumberFormat="1" applyFont="1" applyAlignment="1">
      <alignment vertical="center"/>
    </xf>
    <xf numFmtId="167" fontId="27" fillId="0" borderId="0" xfId="0" applyNumberFormat="1" applyFont="1" applyAlignment="1">
      <alignment horizontal="center" vertical="center"/>
    </xf>
    <xf numFmtId="171" fontId="28" fillId="0" borderId="0" xfId="0" applyNumberFormat="1" applyFont="1" applyAlignment="1">
      <alignment vertical="center"/>
    </xf>
    <xf numFmtId="0" fontId="29" fillId="0" borderId="0" xfId="0" applyFont="1" applyAlignment="1">
      <alignment vertical="center"/>
    </xf>
    <xf numFmtId="172" fontId="30" fillId="0" borderId="0" xfId="0" applyNumberFormat="1" applyFont="1" applyAlignment="1">
      <alignment vertical="center"/>
    </xf>
    <xf numFmtId="167" fontId="3" fillId="0" borderId="0" xfId="0" applyNumberFormat="1" applyFont="1" applyAlignment="1">
      <alignment horizontal="center" vertical="center"/>
    </xf>
    <xf numFmtId="0" fontId="31" fillId="0" borderId="0" xfId="0" applyFont="1" applyAlignment="1">
      <alignment vertical="center"/>
    </xf>
    <xf numFmtId="172" fontId="32" fillId="0" borderId="0" xfId="0" applyNumberFormat="1" applyFont="1" applyAlignment="1">
      <alignment vertical="center"/>
    </xf>
    <xf numFmtId="164" fontId="31" fillId="0" borderId="0" xfId="0" applyNumberFormat="1" applyFont="1" applyAlignment="1">
      <alignment vertical="center"/>
    </xf>
    <xf numFmtId="167" fontId="5" fillId="0" borderId="0" xfId="0" applyNumberFormat="1" applyFont="1" applyAlignment="1">
      <alignment horizontal="center" vertical="center"/>
    </xf>
    <xf numFmtId="164" fontId="5" fillId="0" borderId="0" xfId="0" applyNumberFormat="1" applyFont="1" applyAlignment="1">
      <alignment horizontal="center" vertical="center"/>
    </xf>
    <xf numFmtId="0" fontId="32" fillId="0" borderId="0" xfId="0" applyFont="1" applyAlignment="1">
      <alignment vertical="center"/>
    </xf>
    <xf numFmtId="165" fontId="2" fillId="0" borderId="0" xfId="0" applyNumberFormat="1" applyFont="1" applyAlignment="1">
      <alignment vertical="center"/>
    </xf>
    <xf numFmtId="171" fontId="3" fillId="0" borderId="0" xfId="0" applyNumberFormat="1" applyFont="1" applyAlignment="1">
      <alignment horizontal="left" vertical="center"/>
    </xf>
    <xf numFmtId="0" fontId="31" fillId="0" borderId="0" xfId="0" applyFont="1" applyAlignment="1">
      <alignment horizontal="left" vertical="center"/>
    </xf>
    <xf numFmtId="0" fontId="33" fillId="0" borderId="0" xfId="0" applyFont="1" applyAlignment="1">
      <alignment vertical="center"/>
    </xf>
    <xf numFmtId="0" fontId="5" fillId="0" borderId="12" xfId="0" applyFont="1" applyBorder="1" applyAlignment="1">
      <alignment vertical="center"/>
    </xf>
    <xf numFmtId="171" fontId="2" fillId="0" borderId="0" xfId="0" applyNumberFormat="1" applyFont="1" applyAlignment="1">
      <alignment vertical="center"/>
    </xf>
    <xf numFmtId="0" fontId="6" fillId="0" borderId="0" xfId="0" applyFont="1" applyAlignment="1">
      <alignment horizontal="left" vertical="center"/>
    </xf>
    <xf numFmtId="171" fontId="6" fillId="0" borderId="0" xfId="0" applyNumberFormat="1" applyFont="1" applyAlignment="1">
      <alignment horizontal="left" vertical="center"/>
    </xf>
    <xf numFmtId="171" fontId="2" fillId="0" borderId="0" xfId="0" applyNumberFormat="1" applyFont="1" applyAlignment="1">
      <alignment horizontal="left" vertical="center"/>
    </xf>
    <xf numFmtId="164" fontId="2" fillId="0" borderId="0" xfId="0" applyNumberFormat="1" applyFont="1" applyAlignment="1">
      <alignment vertical="center"/>
    </xf>
    <xf numFmtId="164" fontId="6" fillId="0" borderId="0" xfId="0" applyNumberFormat="1" applyFont="1" applyAlignment="1">
      <alignment horizontal="left" vertical="center"/>
    </xf>
    <xf numFmtId="172" fontId="2" fillId="0" borderId="0" xfId="0" applyNumberFormat="1" applyFont="1" applyAlignment="1">
      <alignment horizontal="left" vertical="center"/>
    </xf>
    <xf numFmtId="164" fontId="6" fillId="0" borderId="0" xfId="0" applyNumberFormat="1" applyFont="1" applyAlignment="1">
      <alignment vertical="center"/>
    </xf>
    <xf numFmtId="0" fontId="34" fillId="0" borderId="0" xfId="0" applyFont="1"/>
    <xf numFmtId="177" fontId="5" fillId="0" borderId="0" xfId="0" applyNumberFormat="1" applyFont="1" applyAlignment="1">
      <alignment horizontal="left"/>
    </xf>
    <xf numFmtId="178" fontId="3" fillId="0" borderId="0" xfId="0" applyNumberFormat="1" applyFont="1" applyAlignment="1">
      <alignment vertical="center"/>
    </xf>
    <xf numFmtId="171" fontId="3" fillId="0" borderId="0" xfId="0" applyNumberFormat="1" applyFont="1" applyAlignment="1">
      <alignment horizontal="center" vertical="center"/>
    </xf>
    <xf numFmtId="0" fontId="6" fillId="0" borderId="0" xfId="0" applyFont="1" applyAlignment="1">
      <alignment horizontal="center" vertical="center"/>
    </xf>
    <xf numFmtId="173" fontId="10" fillId="0" borderId="0" xfId="0" applyNumberFormat="1" applyFont="1"/>
    <xf numFmtId="167" fontId="2" fillId="0" borderId="0" xfId="0" applyNumberFormat="1" applyFont="1" applyAlignment="1">
      <alignment vertical="center"/>
    </xf>
    <xf numFmtId="166" fontId="6" fillId="0" borderId="0" xfId="0" applyNumberFormat="1" applyFont="1" applyAlignment="1">
      <alignment vertical="center"/>
    </xf>
    <xf numFmtId="0" fontId="3" fillId="13" borderId="16" xfId="0" applyFont="1" applyFill="1" applyBorder="1" applyAlignment="1">
      <alignment vertical="center"/>
    </xf>
    <xf numFmtId="9" fontId="10" fillId="0" borderId="0" xfId="0" applyNumberFormat="1" applyFont="1"/>
    <xf numFmtId="0" fontId="23" fillId="0" borderId="0" xfId="0" applyFont="1" applyAlignment="1">
      <alignment horizontal="left" vertical="center"/>
    </xf>
    <xf numFmtId="0" fontId="23" fillId="0" borderId="0" xfId="0" applyFont="1" applyAlignment="1">
      <alignment vertical="center"/>
    </xf>
    <xf numFmtId="164" fontId="23" fillId="0" borderId="0" xfId="0" applyNumberFormat="1" applyFont="1" applyAlignment="1">
      <alignment vertical="center"/>
    </xf>
    <xf numFmtId="164" fontId="10" fillId="0" borderId="0" xfId="0" applyNumberFormat="1" applyFont="1"/>
    <xf numFmtId="177" fontId="5" fillId="0" borderId="0" xfId="0" applyNumberFormat="1" applyFont="1"/>
    <xf numFmtId="177" fontId="5" fillId="0" borderId="10" xfId="0" applyNumberFormat="1" applyFont="1" applyBorder="1"/>
    <xf numFmtId="177" fontId="3" fillId="0" borderId="12" xfId="0" applyNumberFormat="1" applyFont="1" applyBorder="1"/>
    <xf numFmtId="177" fontId="3" fillId="0" borderId="14" xfId="0" applyNumberFormat="1" applyFont="1" applyBorder="1"/>
    <xf numFmtId="177" fontId="3" fillId="0" borderId="0" xfId="0" applyNumberFormat="1" applyFont="1"/>
    <xf numFmtId="177" fontId="3" fillId="0" borderId="0" xfId="0" applyNumberFormat="1" applyFont="1" applyAlignment="1">
      <alignment horizontal="center"/>
    </xf>
    <xf numFmtId="177" fontId="3" fillId="3" borderId="14" xfId="0" applyNumberFormat="1" applyFont="1" applyFill="1" applyBorder="1"/>
    <xf numFmtId="177" fontId="3" fillId="0" borderId="0" xfId="0" applyNumberFormat="1" applyFont="1" applyAlignment="1">
      <alignment vertical="center"/>
    </xf>
    <xf numFmtId="177" fontId="5" fillId="0" borderId="0" xfId="0" applyNumberFormat="1" applyFont="1" applyAlignment="1">
      <alignment vertical="center"/>
    </xf>
    <xf numFmtId="177" fontId="34" fillId="0" borderId="0" xfId="0" applyNumberFormat="1" applyFont="1"/>
    <xf numFmtId="177" fontId="3" fillId="4" borderId="14" xfId="0" applyNumberFormat="1" applyFont="1" applyFill="1" applyBorder="1"/>
    <xf numFmtId="177" fontId="3" fillId="0" borderId="0" xfId="0" applyNumberFormat="1" applyFont="1" applyAlignment="1">
      <alignment horizontal="left"/>
    </xf>
    <xf numFmtId="177" fontId="5" fillId="0" borderId="0" xfId="0" applyNumberFormat="1" applyFont="1" applyAlignment="1">
      <alignment horizontal="left" vertical="center"/>
    </xf>
    <xf numFmtId="177" fontId="5" fillId="0" borderId="0" xfId="0" applyNumberFormat="1" applyFont="1" applyAlignment="1">
      <alignment horizontal="right" vertical="center"/>
    </xf>
    <xf numFmtId="177" fontId="3" fillId="0" borderId="0" xfId="0" applyNumberFormat="1" applyFont="1" applyAlignment="1">
      <alignment horizontal="right" vertical="center"/>
    </xf>
    <xf numFmtId="177" fontId="3" fillId="5" borderId="14" xfId="0" applyNumberFormat="1" applyFont="1" applyFill="1" applyBorder="1"/>
    <xf numFmtId="177" fontId="3" fillId="7" borderId="14" xfId="0" applyNumberFormat="1" applyFont="1" applyFill="1" applyBorder="1"/>
    <xf numFmtId="177" fontId="36" fillId="0" borderId="12" xfId="0" applyNumberFormat="1" applyFont="1" applyBorder="1"/>
    <xf numFmtId="166" fontId="34" fillId="0" borderId="0" xfId="0" applyNumberFormat="1" applyFont="1"/>
    <xf numFmtId="177" fontId="3" fillId="0" borderId="0" xfId="0" applyNumberFormat="1" applyFont="1" applyAlignment="1">
      <alignment horizontal="right"/>
    </xf>
    <xf numFmtId="10" fontId="34" fillId="0" borderId="0" xfId="0" applyNumberFormat="1" applyFont="1"/>
    <xf numFmtId="177" fontId="12" fillId="0" borderId="0" xfId="0" applyNumberFormat="1" applyFont="1" applyAlignment="1">
      <alignment horizontal="center" vertical="center"/>
    </xf>
    <xf numFmtId="177" fontId="6" fillId="0" borderId="0" xfId="0" applyNumberFormat="1" applyFont="1" applyAlignment="1">
      <alignment vertical="center"/>
    </xf>
    <xf numFmtId="177" fontId="5" fillId="0" borderId="0" xfId="0" applyNumberFormat="1" applyFont="1" applyAlignment="1">
      <alignment horizontal="right"/>
    </xf>
    <xf numFmtId="177" fontId="2" fillId="0" borderId="0" xfId="0" applyNumberFormat="1" applyFont="1"/>
    <xf numFmtId="177" fontId="3" fillId="6" borderId="14" xfId="0" applyNumberFormat="1" applyFont="1" applyFill="1" applyBorder="1"/>
    <xf numFmtId="177" fontId="5" fillId="0" borderId="2" xfId="0" applyNumberFormat="1" applyFont="1" applyBorder="1"/>
    <xf numFmtId="177" fontId="5" fillId="0" borderId="3" xfId="0" applyNumberFormat="1" applyFont="1" applyBorder="1"/>
    <xf numFmtId="177" fontId="5" fillId="0" borderId="6" xfId="0" applyNumberFormat="1" applyFont="1" applyBorder="1"/>
    <xf numFmtId="177" fontId="5" fillId="0" borderId="7" xfId="0" applyNumberFormat="1" applyFont="1" applyBorder="1"/>
    <xf numFmtId="177" fontId="3" fillId="0" borderId="12" xfId="0" applyNumberFormat="1" applyFont="1" applyBorder="1" applyAlignment="1">
      <alignment horizontal="center"/>
    </xf>
    <xf numFmtId="177" fontId="35" fillId="0" borderId="0" xfId="0" applyNumberFormat="1" applyFont="1"/>
    <xf numFmtId="177" fontId="3" fillId="0" borderId="2" xfId="0" applyNumberFormat="1" applyFont="1" applyBorder="1"/>
    <xf numFmtId="177" fontId="3" fillId="0" borderId="3" xfId="0" applyNumberFormat="1" applyFont="1" applyBorder="1"/>
    <xf numFmtId="177" fontId="3" fillId="0" borderId="10" xfId="0" applyNumberFormat="1" applyFont="1" applyBorder="1"/>
    <xf numFmtId="177" fontId="3" fillId="0" borderId="6" xfId="0" applyNumberFormat="1" applyFont="1" applyBorder="1"/>
    <xf numFmtId="177" fontId="3" fillId="0" borderId="7" xfId="0" applyNumberFormat="1" applyFont="1" applyBorder="1"/>
    <xf numFmtId="177" fontId="5" fillId="0" borderId="1" xfId="0" applyNumberFormat="1" applyFont="1" applyBorder="1" applyAlignment="1">
      <alignment vertical="center"/>
    </xf>
    <xf numFmtId="177" fontId="5" fillId="0" borderId="3" xfId="0" applyNumberFormat="1" applyFont="1" applyBorder="1" applyAlignment="1">
      <alignment vertical="center"/>
    </xf>
    <xf numFmtId="177" fontId="5" fillId="0" borderId="9" xfId="0" applyNumberFormat="1" applyFont="1" applyBorder="1" applyAlignment="1">
      <alignment vertical="center"/>
    </xf>
    <xf numFmtId="177" fontId="5" fillId="0" borderId="10" xfId="0" applyNumberFormat="1" applyFont="1" applyBorder="1" applyAlignment="1">
      <alignment vertical="center"/>
    </xf>
    <xf numFmtId="177" fontId="5" fillId="0" borderId="7" xfId="0" applyNumberFormat="1" applyFont="1" applyBorder="1" applyAlignment="1">
      <alignment vertical="center"/>
    </xf>
    <xf numFmtId="177" fontId="3" fillId="0" borderId="12" xfId="0" applyNumberFormat="1" applyFont="1" applyBorder="1" applyAlignment="1">
      <alignment vertical="center"/>
    </xf>
    <xf numFmtId="177" fontId="3" fillId="4" borderId="14" xfId="0" applyNumberFormat="1" applyFont="1" applyFill="1" applyBorder="1" applyAlignment="1">
      <alignment vertical="center"/>
    </xf>
    <xf numFmtId="9" fontId="34" fillId="0" borderId="0" xfId="0" applyNumberFormat="1" applyFont="1"/>
    <xf numFmtId="177" fontId="3" fillId="5" borderId="14" xfId="0" applyNumberFormat="1" applyFont="1" applyFill="1" applyBorder="1" applyAlignment="1">
      <alignment vertical="center"/>
    </xf>
    <xf numFmtId="177" fontId="3" fillId="7" borderId="14" xfId="0" applyNumberFormat="1" applyFont="1" applyFill="1" applyBorder="1" applyAlignment="1">
      <alignment vertical="center"/>
    </xf>
    <xf numFmtId="177" fontId="5" fillId="0" borderId="2" xfId="0" applyNumberFormat="1" applyFont="1" applyBorder="1" applyAlignment="1">
      <alignment vertical="center"/>
    </xf>
    <xf numFmtId="177" fontId="5" fillId="0" borderId="6" xfId="0" applyNumberFormat="1" applyFont="1" applyBorder="1" applyAlignment="1">
      <alignment vertical="center"/>
    </xf>
    <xf numFmtId="177" fontId="3" fillId="0" borderId="14" xfId="0" applyNumberFormat="1" applyFont="1" applyBorder="1" applyAlignment="1">
      <alignment vertical="center"/>
    </xf>
    <xf numFmtId="177" fontId="3" fillId="0" borderId="0" xfId="0" applyNumberFormat="1" applyFont="1" applyAlignment="1">
      <alignment horizontal="left" vertical="center"/>
    </xf>
    <xf numFmtId="0" fontId="37" fillId="0" borderId="0" xfId="0" applyFont="1"/>
    <xf numFmtId="166" fontId="2" fillId="0" borderId="0" xfId="0" applyNumberFormat="1" applyFont="1" applyAlignment="1">
      <alignment horizontal="center"/>
    </xf>
    <xf numFmtId="0" fontId="2" fillId="0" borderId="0" xfId="0" applyFont="1" applyAlignment="1">
      <alignment horizontal="center"/>
    </xf>
    <xf numFmtId="166" fontId="5" fillId="0" borderId="0" xfId="0" applyNumberFormat="1" applyFont="1" applyAlignment="1">
      <alignment horizontal="right"/>
    </xf>
    <xf numFmtId="10" fontId="5" fillId="0" borderId="0" xfId="0" applyNumberFormat="1" applyFont="1" applyAlignment="1">
      <alignment horizontal="right"/>
    </xf>
    <xf numFmtId="167" fontId="3" fillId="0" borderId="0" xfId="0" applyNumberFormat="1" applyFont="1" applyAlignment="1">
      <alignment horizontal="right" vertical="center"/>
    </xf>
    <xf numFmtId="164" fontId="3" fillId="3" borderId="14" xfId="0" applyNumberFormat="1" applyFont="1" applyFill="1" applyBorder="1" applyAlignment="1">
      <alignment vertical="center"/>
    </xf>
    <xf numFmtId="165" fontId="3" fillId="0" borderId="0" xfId="0" applyNumberFormat="1" applyFont="1"/>
    <xf numFmtId="164" fontId="3" fillId="4" borderId="20" xfId="0" applyNumberFormat="1" applyFont="1" applyFill="1" applyBorder="1" applyAlignment="1">
      <alignment vertical="center"/>
    </xf>
    <xf numFmtId="49" fontId="5" fillId="0" borderId="0" xfId="0" applyNumberFormat="1" applyFont="1" applyAlignment="1">
      <alignment horizontal="left" vertical="center"/>
    </xf>
    <xf numFmtId="49" fontId="3" fillId="0" borderId="0" xfId="0" applyNumberFormat="1" applyFont="1" applyAlignment="1">
      <alignment horizontal="left" vertical="center"/>
    </xf>
    <xf numFmtId="164" fontId="3" fillId="5" borderId="20" xfId="0" applyNumberFormat="1" applyFont="1" applyFill="1" applyBorder="1" applyAlignment="1">
      <alignment vertical="center"/>
    </xf>
    <xf numFmtId="49" fontId="3" fillId="0" borderId="0" xfId="0" applyNumberFormat="1" applyFont="1"/>
    <xf numFmtId="49" fontId="3" fillId="0" borderId="0" xfId="0" applyNumberFormat="1" applyFont="1" applyAlignment="1">
      <alignment horizontal="left"/>
    </xf>
    <xf numFmtId="49" fontId="5" fillId="0" borderId="0" xfId="0" applyNumberFormat="1" applyFont="1" applyAlignment="1">
      <alignment horizontal="left"/>
    </xf>
    <xf numFmtId="49" fontId="5" fillId="0" borderId="0" xfId="0" applyNumberFormat="1" applyFont="1" applyAlignment="1">
      <alignment vertical="center"/>
    </xf>
    <xf numFmtId="49" fontId="34" fillId="0" borderId="0" xfId="0" applyNumberFormat="1" applyFont="1"/>
    <xf numFmtId="166" fontId="3" fillId="0" borderId="0" xfId="0" applyNumberFormat="1" applyFont="1" applyAlignment="1">
      <alignment horizontal="center"/>
    </xf>
    <xf numFmtId="164" fontId="38" fillId="0" borderId="0" xfId="0" applyNumberFormat="1" applyFont="1" applyAlignment="1">
      <alignment horizontal="left"/>
    </xf>
    <xf numFmtId="166" fontId="38" fillId="0" borderId="0" xfId="0" applyNumberFormat="1" applyFont="1" applyAlignment="1">
      <alignment horizontal="left"/>
    </xf>
    <xf numFmtId="0" fontId="38" fillId="0" borderId="0" xfId="0" applyFont="1"/>
    <xf numFmtId="167" fontId="23" fillId="0" borderId="0" xfId="0" applyNumberFormat="1" applyFont="1" applyAlignment="1">
      <alignment vertical="center"/>
    </xf>
    <xf numFmtId="166" fontId="23" fillId="0" borderId="0" xfId="0" applyNumberFormat="1" applyFont="1" applyAlignment="1">
      <alignment vertical="center"/>
    </xf>
    <xf numFmtId="179" fontId="6" fillId="0" borderId="0" xfId="0" applyNumberFormat="1" applyFont="1" applyAlignment="1">
      <alignment vertical="center"/>
    </xf>
    <xf numFmtId="171" fontId="6" fillId="0" borderId="0" xfId="0" applyNumberFormat="1" applyFont="1" applyAlignment="1">
      <alignment vertical="center"/>
    </xf>
    <xf numFmtId="9" fontId="6" fillId="0" borderId="0" xfId="0" applyNumberFormat="1" applyFont="1" applyAlignment="1">
      <alignment vertical="center"/>
    </xf>
    <xf numFmtId="173" fontId="23" fillId="0" borderId="0" xfId="0" applyNumberFormat="1" applyFont="1"/>
    <xf numFmtId="0" fontId="2" fillId="0" borderId="0" xfId="0" applyFont="1" applyAlignment="1">
      <alignment horizontal="center" vertical="center"/>
    </xf>
    <xf numFmtId="0" fontId="39" fillId="0" borderId="0" xfId="0" applyFont="1" applyAlignment="1">
      <alignment horizontal="center"/>
    </xf>
    <xf numFmtId="164" fontId="5" fillId="0" borderId="0" xfId="0" applyNumberFormat="1" applyFont="1" applyAlignment="1">
      <alignment horizontal="center"/>
    </xf>
    <xf numFmtId="164" fontId="5" fillId="0" borderId="10" xfId="0" applyNumberFormat="1" applyFont="1" applyBorder="1" applyAlignment="1">
      <alignment horizontal="left"/>
    </xf>
    <xf numFmtId="0" fontId="3" fillId="0" borderId="6" xfId="0" applyFont="1" applyBorder="1" applyAlignment="1">
      <alignment horizontal="center"/>
    </xf>
    <xf numFmtId="0" fontId="5" fillId="0" borderId="0" xfId="0" applyFont="1" applyAlignment="1">
      <alignment horizontal="right"/>
    </xf>
    <xf numFmtId="9" fontId="5" fillId="0" borderId="0" xfId="0" applyNumberFormat="1" applyFont="1" applyAlignment="1">
      <alignment horizontal="right"/>
    </xf>
    <xf numFmtId="180" fontId="5" fillId="0" borderId="0" xfId="0" applyNumberFormat="1" applyFont="1"/>
    <xf numFmtId="0" fontId="40" fillId="0" borderId="0" xfId="0" applyFont="1"/>
    <xf numFmtId="0" fontId="42" fillId="0" borderId="0" xfId="0" applyFont="1"/>
    <xf numFmtId="164" fontId="21" fillId="0" borderId="0" xfId="0" applyNumberFormat="1" applyFont="1"/>
    <xf numFmtId="164" fontId="24" fillId="0" borderId="0" xfId="0" applyNumberFormat="1" applyFont="1"/>
    <xf numFmtId="164" fontId="21" fillId="0" borderId="0" xfId="0" applyNumberFormat="1" applyFont="1" applyAlignment="1">
      <alignment horizontal="right" vertical="center"/>
    </xf>
    <xf numFmtId="164" fontId="9" fillId="0" borderId="0" xfId="0" applyNumberFormat="1" applyFont="1" applyAlignment="1">
      <alignment horizontal="left"/>
    </xf>
    <xf numFmtId="180" fontId="41" fillId="0" borderId="0" xfId="0" applyNumberFormat="1" applyFont="1"/>
    <xf numFmtId="180" fontId="3" fillId="0" borderId="0" xfId="0" applyNumberFormat="1" applyFont="1" applyAlignment="1">
      <alignment vertical="center"/>
    </xf>
    <xf numFmtId="180" fontId="9" fillId="0" borderId="0" xfId="0" applyNumberFormat="1" applyFont="1"/>
    <xf numFmtId="0" fontId="43" fillId="0" borderId="0" xfId="0" applyFont="1" applyAlignment="1">
      <alignment vertical="center"/>
    </xf>
    <xf numFmtId="49" fontId="9" fillId="0" borderId="0" xfId="0" applyNumberFormat="1" applyFont="1" applyAlignment="1">
      <alignment vertical="center"/>
    </xf>
    <xf numFmtId="0" fontId="44" fillId="0" borderId="0" xfId="0" applyFont="1"/>
    <xf numFmtId="0" fontId="5" fillId="2" borderId="16" xfId="0" applyFont="1" applyFill="1" applyBorder="1"/>
    <xf numFmtId="164" fontId="5" fillId="2" borderId="16" xfId="0" applyNumberFormat="1" applyFont="1" applyFill="1" applyBorder="1"/>
    <xf numFmtId="164" fontId="5" fillId="2" borderId="27" xfId="0" applyNumberFormat="1" applyFont="1" applyFill="1" applyBorder="1"/>
    <xf numFmtId="0" fontId="3" fillId="2" borderId="21" xfId="0" applyFont="1" applyFill="1" applyBorder="1"/>
    <xf numFmtId="0" fontId="3" fillId="2" borderId="28" xfId="0" applyFont="1" applyFill="1" applyBorder="1"/>
    <xf numFmtId="164" fontId="3" fillId="2" borderId="14" xfId="0" applyNumberFormat="1" applyFont="1" applyFill="1" applyBorder="1"/>
    <xf numFmtId="0" fontId="3" fillId="2" borderId="29" xfId="0" applyFont="1" applyFill="1" applyBorder="1" applyAlignment="1">
      <alignment vertical="center"/>
    </xf>
    <xf numFmtId="0" fontId="5" fillId="2" borderId="30" xfId="0" applyFont="1" applyFill="1" applyBorder="1" applyAlignment="1">
      <alignment vertical="center"/>
    </xf>
    <xf numFmtId="164" fontId="5" fillId="2" borderId="31" xfId="0" applyNumberFormat="1" applyFont="1" applyFill="1" applyBorder="1" applyAlignment="1">
      <alignment vertical="center"/>
    </xf>
    <xf numFmtId="0" fontId="3" fillId="2" borderId="17" xfId="0" applyFont="1" applyFill="1" applyBorder="1" applyAlignment="1">
      <alignment vertical="center"/>
    </xf>
    <xf numFmtId="0" fontId="5" fillId="2" borderId="16" xfId="0" applyFont="1" applyFill="1" applyBorder="1" applyAlignment="1">
      <alignment vertical="center"/>
    </xf>
    <xf numFmtId="164" fontId="5" fillId="2" borderId="27" xfId="0" applyNumberFormat="1" applyFont="1" applyFill="1" applyBorder="1" applyAlignment="1">
      <alignment vertical="center"/>
    </xf>
    <xf numFmtId="0" fontId="3" fillId="2" borderId="32" xfId="0" applyFont="1" applyFill="1" applyBorder="1" applyAlignment="1">
      <alignment vertical="center"/>
    </xf>
    <xf numFmtId="0" fontId="5" fillId="2" borderId="33" xfId="0" applyFont="1" applyFill="1" applyBorder="1" applyAlignment="1">
      <alignment vertical="center"/>
    </xf>
    <xf numFmtId="164" fontId="5" fillId="2" borderId="34" xfId="0" applyNumberFormat="1" applyFont="1" applyFill="1" applyBorder="1" applyAlignment="1">
      <alignment vertical="center"/>
    </xf>
    <xf numFmtId="0" fontId="3" fillId="2" borderId="21" xfId="0" applyFont="1" applyFill="1" applyBorder="1" applyAlignment="1">
      <alignment vertical="center"/>
    </xf>
    <xf numFmtId="0" fontId="3" fillId="2" borderId="28" xfId="0" applyFont="1" applyFill="1" applyBorder="1" applyAlignment="1">
      <alignment vertical="center"/>
    </xf>
    <xf numFmtId="164" fontId="3" fillId="2" borderId="14" xfId="0" applyNumberFormat="1" applyFont="1" applyFill="1" applyBorder="1" applyAlignment="1">
      <alignment vertical="center"/>
    </xf>
    <xf numFmtId="0" fontId="36" fillId="2" borderId="21" xfId="0" applyFont="1" applyFill="1" applyBorder="1"/>
    <xf numFmtId="0" fontId="36" fillId="2" borderId="28" xfId="0" applyFont="1" applyFill="1" applyBorder="1"/>
    <xf numFmtId="164" fontId="12" fillId="2" borderId="14" xfId="0" applyNumberFormat="1" applyFont="1" applyFill="1" applyBorder="1"/>
    <xf numFmtId="164" fontId="45" fillId="0" borderId="0" xfId="0" applyNumberFormat="1" applyFont="1" applyAlignment="1">
      <alignment vertical="center"/>
    </xf>
    <xf numFmtId="0" fontId="46" fillId="0" borderId="0" xfId="0" applyFont="1" applyAlignment="1">
      <alignment horizontal="right" vertical="center"/>
    </xf>
    <xf numFmtId="167" fontId="5" fillId="2" borderId="30" xfId="0" applyNumberFormat="1" applyFont="1" applyFill="1" applyBorder="1" applyAlignment="1">
      <alignment vertical="center"/>
    </xf>
    <xf numFmtId="0" fontId="5" fillId="2" borderId="31" xfId="0" applyFont="1" applyFill="1" applyBorder="1" applyAlignment="1">
      <alignment vertical="center"/>
    </xf>
    <xf numFmtId="167" fontId="5" fillId="2" borderId="16" xfId="0" applyNumberFormat="1" applyFont="1" applyFill="1" applyBorder="1" applyAlignment="1">
      <alignment vertical="center"/>
    </xf>
    <xf numFmtId="0" fontId="5" fillId="2" borderId="27" xfId="0" applyFont="1" applyFill="1" applyBorder="1" applyAlignment="1">
      <alignment vertical="center"/>
    </xf>
    <xf numFmtId="167" fontId="5" fillId="2" borderId="33" xfId="0" applyNumberFormat="1" applyFont="1" applyFill="1" applyBorder="1" applyAlignment="1">
      <alignment vertical="center"/>
    </xf>
    <xf numFmtId="167" fontId="3" fillId="2" borderId="33" xfId="0" applyNumberFormat="1" applyFont="1" applyFill="1" applyBorder="1" applyAlignment="1">
      <alignment vertical="center"/>
    </xf>
    <xf numFmtId="164" fontId="3" fillId="2" borderId="34" xfId="0" applyNumberFormat="1" applyFont="1" applyFill="1" applyBorder="1" applyAlignment="1">
      <alignment vertical="center"/>
    </xf>
    <xf numFmtId="0" fontId="47" fillId="0" borderId="0" xfId="0" applyFont="1" applyAlignment="1">
      <alignment horizontal="right" vertical="center"/>
    </xf>
    <xf numFmtId="167" fontId="48" fillId="0" borderId="0" xfId="0" applyNumberFormat="1" applyFont="1" applyAlignment="1">
      <alignment vertical="center"/>
    </xf>
    <xf numFmtId="0" fontId="3" fillId="2" borderId="30" xfId="0" applyFont="1" applyFill="1" applyBorder="1" applyAlignment="1">
      <alignment vertical="center"/>
    </xf>
    <xf numFmtId="164" fontId="3" fillId="2" borderId="31" xfId="0" applyNumberFormat="1" applyFont="1" applyFill="1" applyBorder="1" applyAlignment="1">
      <alignment vertical="center"/>
    </xf>
    <xf numFmtId="0" fontId="3" fillId="2" borderId="16" xfId="0" applyFont="1" applyFill="1" applyBorder="1" applyAlignment="1">
      <alignment vertical="center"/>
    </xf>
    <xf numFmtId="164" fontId="3" fillId="2" borderId="27" xfId="0" applyNumberFormat="1" applyFont="1" applyFill="1" applyBorder="1" applyAlignment="1">
      <alignment vertical="center"/>
    </xf>
    <xf numFmtId="0" fontId="3" fillId="2" borderId="33" xfId="0" applyFont="1" applyFill="1" applyBorder="1" applyAlignment="1">
      <alignment vertical="center"/>
    </xf>
    <xf numFmtId="164" fontId="3" fillId="2" borderId="35" xfId="0" applyNumberFormat="1" applyFont="1" applyFill="1" applyBorder="1" applyAlignment="1">
      <alignment vertical="center"/>
    </xf>
    <xf numFmtId="0" fontId="49" fillId="0" borderId="0" xfId="0" applyFont="1"/>
    <xf numFmtId="0" fontId="51" fillId="15" borderId="28" xfId="0" applyFont="1" applyFill="1" applyBorder="1"/>
    <xf numFmtId="0" fontId="52" fillId="15" borderId="28" xfId="0" applyFont="1" applyFill="1" applyBorder="1"/>
    <xf numFmtId="164" fontId="52" fillId="15" borderId="28" xfId="0" applyNumberFormat="1" applyFont="1" applyFill="1" applyBorder="1"/>
    <xf numFmtId="164" fontId="51" fillId="15" borderId="28" xfId="0" applyNumberFormat="1" applyFont="1" applyFill="1" applyBorder="1"/>
    <xf numFmtId="0" fontId="21" fillId="0" borderId="0" xfId="0" applyFont="1"/>
    <xf numFmtId="0" fontId="52" fillId="0" borderId="0" xfId="0" applyFont="1"/>
    <xf numFmtId="0" fontId="24" fillId="17" borderId="28" xfId="0" applyFont="1" applyFill="1" applyBorder="1"/>
    <xf numFmtId="0" fontId="21" fillId="17" borderId="28" xfId="0" applyFont="1" applyFill="1" applyBorder="1"/>
    <xf numFmtId="164" fontId="21" fillId="17" borderId="28" xfId="0" applyNumberFormat="1" applyFont="1" applyFill="1" applyBorder="1"/>
    <xf numFmtId="164" fontId="24" fillId="17" borderId="28" xfId="0" applyNumberFormat="1" applyFont="1" applyFill="1" applyBorder="1"/>
    <xf numFmtId="0" fontId="51" fillId="16" borderId="28" xfId="0" applyFont="1" applyFill="1" applyBorder="1"/>
    <xf numFmtId="0" fontId="52" fillId="16" borderId="28" xfId="0" applyFont="1" applyFill="1" applyBorder="1"/>
    <xf numFmtId="164" fontId="52" fillId="16" borderId="28" xfId="0" applyNumberFormat="1" applyFont="1" applyFill="1" applyBorder="1"/>
    <xf numFmtId="164" fontId="51" fillId="16" borderId="28" xfId="0" applyNumberFormat="1" applyFont="1" applyFill="1" applyBorder="1"/>
    <xf numFmtId="0" fontId="24" fillId="17" borderId="33" xfId="0" applyFont="1" applyFill="1" applyBorder="1"/>
    <xf numFmtId="171" fontId="10" fillId="0" borderId="0" xfId="0" applyNumberFormat="1" applyFont="1"/>
    <xf numFmtId="0" fontId="7" fillId="0" borderId="0" xfId="0" applyFont="1" applyAlignment="1">
      <alignment vertical="center"/>
    </xf>
    <xf numFmtId="0" fontId="7" fillId="0" borderId="0" xfId="0" applyFont="1" applyAlignment="1">
      <alignment horizontal="center" vertical="center"/>
    </xf>
    <xf numFmtId="0" fontId="7" fillId="0" borderId="0" xfId="0" applyFont="1" applyAlignment="1">
      <alignment horizontal="center"/>
    </xf>
    <xf numFmtId="164" fontId="5" fillId="0" borderId="16" xfId="0" applyNumberFormat="1" applyFont="1" applyBorder="1" applyAlignment="1">
      <alignment vertical="center"/>
    </xf>
    <xf numFmtId="44" fontId="5" fillId="0" borderId="0" xfId="1" applyFont="1"/>
    <xf numFmtId="0" fontId="7" fillId="0" borderId="16" xfId="0" applyFont="1" applyBorder="1"/>
    <xf numFmtId="165" fontId="5" fillId="0" borderId="16" xfId="0" applyNumberFormat="1" applyFont="1" applyBorder="1" applyAlignment="1">
      <alignment horizontal="left"/>
    </xf>
    <xf numFmtId="164" fontId="5" fillId="0" borderId="24" xfId="0" applyNumberFormat="1" applyFont="1" applyBorder="1" applyAlignment="1">
      <alignment horizontal="left" vertical="center"/>
    </xf>
    <xf numFmtId="4" fontId="5" fillId="0" borderId="24" xfId="0" applyNumberFormat="1" applyFont="1" applyBorder="1" applyAlignment="1">
      <alignment horizontal="left" vertical="center"/>
    </xf>
    <xf numFmtId="0" fontId="5" fillId="0" borderId="24" xfId="0" applyFont="1" applyBorder="1" applyAlignment="1">
      <alignment horizontal="left" vertical="center"/>
    </xf>
    <xf numFmtId="4" fontId="5" fillId="0" borderId="24" xfId="0" applyNumberFormat="1" applyFont="1" applyBorder="1" applyAlignment="1">
      <alignment horizontal="right" vertical="center"/>
    </xf>
    <xf numFmtId="4" fontId="5" fillId="0" borderId="24" xfId="0" applyNumberFormat="1" applyFont="1" applyBorder="1" applyAlignment="1">
      <alignment horizontal="center" vertical="center"/>
    </xf>
    <xf numFmtId="9" fontId="5" fillId="0" borderId="24" xfId="0" applyNumberFormat="1" applyFont="1" applyBorder="1" applyAlignment="1">
      <alignment vertical="center"/>
    </xf>
    <xf numFmtId="164" fontId="5" fillId="0" borderId="24" xfId="0" applyNumberFormat="1" applyFont="1" applyBorder="1" applyAlignment="1">
      <alignment vertical="center"/>
    </xf>
    <xf numFmtId="0" fontId="5" fillId="0" borderId="24" xfId="0" applyFont="1" applyBorder="1" applyAlignment="1">
      <alignment vertical="center"/>
    </xf>
    <xf numFmtId="166" fontId="5" fillId="0" borderId="24" xfId="0" applyNumberFormat="1" applyFont="1" applyBorder="1" applyAlignment="1">
      <alignment vertical="center"/>
    </xf>
    <xf numFmtId="4" fontId="5" fillId="0" borderId="24" xfId="0" applyNumberFormat="1" applyFont="1" applyBorder="1" applyAlignment="1">
      <alignment vertical="center"/>
    </xf>
    <xf numFmtId="0" fontId="5" fillId="0" borderId="24" xfId="0" applyFont="1" applyBorder="1"/>
    <xf numFmtId="166" fontId="5" fillId="0" borderId="24" xfId="0" applyNumberFormat="1" applyFont="1" applyBorder="1"/>
    <xf numFmtId="166" fontId="3" fillId="0" borderId="24" xfId="0" applyNumberFormat="1" applyFont="1" applyBorder="1"/>
    <xf numFmtId="10" fontId="5" fillId="0" borderId="0" xfId="0" applyNumberFormat="1" applyFont="1" applyAlignment="1">
      <alignment horizontal="left" vertical="center"/>
    </xf>
    <xf numFmtId="165" fontId="5" fillId="0" borderId="0" xfId="0" applyNumberFormat="1" applyFont="1" applyAlignment="1">
      <alignment horizontal="right"/>
    </xf>
    <xf numFmtId="166" fontId="5" fillId="0" borderId="16" xfId="0" applyNumberFormat="1" applyFont="1" applyBorder="1"/>
    <xf numFmtId="164" fontId="5" fillId="0" borderId="16" xfId="0" applyNumberFormat="1" applyFont="1" applyBorder="1" applyAlignment="1">
      <alignment horizontal="right" vertical="center"/>
    </xf>
    <xf numFmtId="0" fontId="0" fillId="0" borderId="24" xfId="0" applyBorder="1"/>
    <xf numFmtId="0" fontId="3" fillId="0" borderId="46" xfId="0" applyFont="1" applyBorder="1" applyAlignment="1">
      <alignment vertical="center"/>
    </xf>
    <xf numFmtId="0" fontId="5" fillId="0" borderId="36" xfId="0" applyFont="1" applyBorder="1" applyAlignment="1">
      <alignment vertical="center"/>
    </xf>
    <xf numFmtId="164" fontId="5" fillId="0" borderId="47" xfId="0" applyNumberFormat="1" applyFont="1" applyBorder="1" applyAlignment="1">
      <alignment vertical="center"/>
    </xf>
    <xf numFmtId="0" fontId="3" fillId="0" borderId="43" xfId="0" applyFont="1" applyBorder="1" applyAlignment="1">
      <alignment vertical="center"/>
    </xf>
    <xf numFmtId="164" fontId="5" fillId="0" borderId="44" xfId="0" applyNumberFormat="1" applyFont="1" applyBorder="1" applyAlignment="1">
      <alignment vertical="center"/>
    </xf>
    <xf numFmtId="0" fontId="3" fillId="0" borderId="41" xfId="0" applyFont="1" applyBorder="1" applyAlignment="1">
      <alignment vertical="center"/>
    </xf>
    <xf numFmtId="0" fontId="5" fillId="0" borderId="33" xfId="0" applyFont="1" applyBorder="1" applyAlignment="1">
      <alignment vertical="center"/>
    </xf>
    <xf numFmtId="164" fontId="5" fillId="0" borderId="45" xfId="0" applyNumberFormat="1" applyFont="1" applyBorder="1" applyAlignment="1">
      <alignment vertical="center"/>
    </xf>
    <xf numFmtId="0" fontId="3" fillId="0" borderId="48" xfId="0" applyFont="1" applyBorder="1" applyAlignment="1">
      <alignment vertical="center"/>
    </xf>
    <xf numFmtId="0" fontId="3" fillId="0" borderId="49" xfId="0" applyFont="1" applyBorder="1" applyAlignment="1">
      <alignment vertical="center"/>
    </xf>
    <xf numFmtId="164" fontId="3" fillId="0" borderId="50" xfId="0" applyNumberFormat="1" applyFont="1" applyBorder="1" applyAlignment="1">
      <alignment vertical="center"/>
    </xf>
    <xf numFmtId="4" fontId="5" fillId="0" borderId="16" xfId="0" applyNumberFormat="1" applyFont="1" applyBorder="1" applyAlignment="1">
      <alignment horizontal="right" vertical="center"/>
    </xf>
    <xf numFmtId="164" fontId="59" fillId="0" borderId="0" xfId="0" applyNumberFormat="1" applyFont="1" applyAlignment="1">
      <alignment vertical="center"/>
    </xf>
    <xf numFmtId="164" fontId="3" fillId="0" borderId="16" xfId="0" applyNumberFormat="1" applyFont="1" applyBorder="1" applyAlignment="1">
      <alignment vertical="center"/>
    </xf>
    <xf numFmtId="164" fontId="5" fillId="0" borderId="16" xfId="0" applyNumberFormat="1" applyFont="1" applyBorder="1"/>
    <xf numFmtId="173" fontId="5" fillId="0" borderId="16" xfId="0" applyNumberFormat="1" applyFont="1" applyBorder="1" applyAlignment="1">
      <alignment vertical="center"/>
    </xf>
    <xf numFmtId="44" fontId="5" fillId="0" borderId="0" xfId="1" applyFont="1" applyAlignment="1">
      <alignment horizontal="right" vertical="center"/>
    </xf>
    <xf numFmtId="164" fontId="58" fillId="0" borderId="0" xfId="0" applyNumberFormat="1" applyFont="1"/>
    <xf numFmtId="164" fontId="59" fillId="0" borderId="0" xfId="0" applyNumberFormat="1" applyFont="1"/>
    <xf numFmtId="164" fontId="58" fillId="0" borderId="0" xfId="0" applyNumberFormat="1" applyFont="1" applyAlignment="1">
      <alignment horizontal="right" vertical="center"/>
    </xf>
    <xf numFmtId="0" fontId="59" fillId="0" borderId="0" xfId="0" applyFont="1" applyAlignment="1">
      <alignment vertical="center"/>
    </xf>
    <xf numFmtId="171" fontId="3" fillId="0" borderId="24" xfId="0" applyNumberFormat="1" applyFont="1" applyBorder="1" applyAlignment="1">
      <alignment vertical="center"/>
    </xf>
    <xf numFmtId="166" fontId="6" fillId="0" borderId="16" xfId="0" applyNumberFormat="1" applyFont="1" applyBorder="1" applyAlignment="1">
      <alignment vertical="center"/>
    </xf>
    <xf numFmtId="0" fontId="6" fillId="0" borderId="16" xfId="0" applyFont="1" applyBorder="1" applyAlignment="1">
      <alignment vertical="center"/>
    </xf>
    <xf numFmtId="0" fontId="5" fillId="0" borderId="16" xfId="0" applyFont="1" applyBorder="1" applyAlignment="1">
      <alignment horizontal="left" vertical="center"/>
    </xf>
    <xf numFmtId="0" fontId="5" fillId="0" borderId="16" xfId="0" applyFont="1" applyBorder="1" applyAlignment="1">
      <alignment vertical="center"/>
    </xf>
    <xf numFmtId="0" fontId="3" fillId="0" borderId="16" xfId="0" applyFont="1" applyBorder="1" applyAlignment="1">
      <alignment horizontal="left" vertical="center"/>
    </xf>
    <xf numFmtId="167" fontId="5" fillId="0" borderId="47" xfId="0" applyNumberFormat="1" applyFont="1" applyBorder="1" applyAlignment="1">
      <alignment vertical="center"/>
    </xf>
    <xf numFmtId="167" fontId="5" fillId="0" borderId="24" xfId="0" applyNumberFormat="1" applyFont="1" applyBorder="1" applyAlignment="1">
      <alignment vertical="center"/>
    </xf>
    <xf numFmtId="167" fontId="5" fillId="0" borderId="44" xfId="0" applyNumberFormat="1" applyFont="1" applyBorder="1" applyAlignment="1">
      <alignment vertical="center"/>
    </xf>
    <xf numFmtId="167" fontId="5" fillId="0" borderId="45" xfId="0" applyNumberFormat="1" applyFont="1" applyBorder="1" applyAlignment="1">
      <alignment vertical="center"/>
    </xf>
    <xf numFmtId="0" fontId="5" fillId="0" borderId="49" xfId="0" applyFont="1" applyBorder="1" applyAlignment="1">
      <alignment vertical="center"/>
    </xf>
    <xf numFmtId="164" fontId="3" fillId="0" borderId="52" xfId="0" applyNumberFormat="1" applyFont="1" applyBorder="1" applyAlignment="1">
      <alignment vertical="center"/>
    </xf>
    <xf numFmtId="0" fontId="3" fillId="0" borderId="53" xfId="0" applyFont="1" applyBorder="1" applyAlignment="1">
      <alignment vertical="center"/>
    </xf>
    <xf numFmtId="0" fontId="5" fillId="0" borderId="54" xfId="0" applyFont="1" applyBorder="1" applyAlignment="1">
      <alignment vertical="center"/>
    </xf>
    <xf numFmtId="164" fontId="5" fillId="0" borderId="47" xfId="0" applyNumberFormat="1" applyFont="1" applyBorder="1" applyAlignment="1">
      <alignment horizontal="center" vertical="center"/>
    </xf>
    <xf numFmtId="164" fontId="5" fillId="0" borderId="44" xfId="0" applyNumberFormat="1" applyFont="1" applyBorder="1" applyAlignment="1">
      <alignment horizontal="center" vertical="center"/>
    </xf>
    <xf numFmtId="164" fontId="5" fillId="0" borderId="45" xfId="0" applyNumberFormat="1" applyFont="1" applyBorder="1" applyAlignment="1">
      <alignment horizontal="center" vertical="center"/>
    </xf>
    <xf numFmtId="164" fontId="3" fillId="0" borderId="52" xfId="0" applyNumberFormat="1" applyFont="1" applyBorder="1" applyAlignment="1">
      <alignment horizontal="center" vertical="center"/>
    </xf>
    <xf numFmtId="0" fontId="3" fillId="0" borderId="32" xfId="0" applyFont="1" applyBorder="1" applyAlignment="1">
      <alignment vertical="center"/>
    </xf>
    <xf numFmtId="164" fontId="3" fillId="0" borderId="33" xfId="0" applyNumberFormat="1" applyFont="1" applyBorder="1" applyAlignment="1">
      <alignment vertical="center"/>
    </xf>
    <xf numFmtId="164" fontId="3" fillId="0" borderId="24" xfId="0" applyNumberFormat="1" applyFont="1" applyBorder="1" applyAlignment="1">
      <alignment horizontal="center" vertical="center"/>
    </xf>
    <xf numFmtId="164" fontId="3" fillId="0" borderId="24" xfId="0" applyNumberFormat="1" applyFont="1" applyBorder="1" applyAlignment="1">
      <alignment vertical="center"/>
    </xf>
    <xf numFmtId="171" fontId="3" fillId="0" borderId="0" xfId="0" applyNumberFormat="1" applyFont="1"/>
    <xf numFmtId="173" fontId="3" fillId="0" borderId="0" xfId="0" applyNumberFormat="1" applyFont="1" applyAlignment="1">
      <alignment horizontal="left"/>
    </xf>
    <xf numFmtId="173" fontId="5" fillId="0" borderId="0" xfId="0" applyNumberFormat="1" applyFont="1"/>
    <xf numFmtId="164" fontId="3" fillId="0" borderId="24" xfId="0" applyNumberFormat="1" applyFont="1" applyBorder="1" applyAlignment="1">
      <alignment horizontal="right" vertical="center"/>
    </xf>
    <xf numFmtId="0" fontId="6" fillId="0" borderId="24" xfId="0" applyFont="1" applyBorder="1" applyAlignment="1">
      <alignment vertical="center"/>
    </xf>
    <xf numFmtId="164" fontId="3" fillId="0" borderId="24" xfId="0" applyNumberFormat="1" applyFont="1" applyBorder="1" applyAlignment="1">
      <alignment horizontal="left" vertical="center"/>
    </xf>
    <xf numFmtId="0" fontId="7" fillId="0" borderId="24" xfId="0" applyFont="1" applyBorder="1"/>
    <xf numFmtId="0" fontId="2" fillId="0" borderId="24" xfId="0" applyFont="1" applyBorder="1" applyAlignment="1">
      <alignment vertical="center"/>
    </xf>
    <xf numFmtId="0" fontId="8" fillId="0" borderId="0" xfId="0" applyFont="1"/>
    <xf numFmtId="0" fontId="60" fillId="0" borderId="0" xfId="0" applyFont="1"/>
    <xf numFmtId="0" fontId="4" fillId="0" borderId="12" xfId="0" applyFont="1" applyBorder="1"/>
    <xf numFmtId="0" fontId="4" fillId="0" borderId="23" xfId="0" applyFont="1" applyBorder="1"/>
    <xf numFmtId="0" fontId="4" fillId="0" borderId="24" xfId="0" applyFont="1" applyBorder="1"/>
    <xf numFmtId="164" fontId="3" fillId="2" borderId="59" xfId="0" applyNumberFormat="1" applyFont="1" applyFill="1" applyBorder="1" applyAlignment="1">
      <alignment vertical="center"/>
    </xf>
    <xf numFmtId="164" fontId="3" fillId="0" borderId="59" xfId="0" applyNumberFormat="1" applyFont="1" applyBorder="1" applyAlignment="1">
      <alignment vertical="center"/>
    </xf>
    <xf numFmtId="177" fontId="5" fillId="0" borderId="27" xfId="0" applyNumberFormat="1" applyFont="1" applyBorder="1" applyAlignment="1">
      <alignment vertical="center"/>
    </xf>
    <xf numFmtId="177" fontId="3" fillId="0" borderId="59" xfId="0" applyNumberFormat="1" applyFont="1" applyBorder="1" applyAlignment="1">
      <alignment vertical="center"/>
    </xf>
    <xf numFmtId="0" fontId="2" fillId="0" borderId="24" xfId="0" applyFont="1" applyBorder="1"/>
    <xf numFmtId="164" fontId="2" fillId="0" borderId="24" xfId="0" applyNumberFormat="1" applyFont="1" applyBorder="1"/>
    <xf numFmtId="164" fontId="6" fillId="0" borderId="24" xfId="0" applyNumberFormat="1" applyFont="1" applyBorder="1"/>
    <xf numFmtId="166" fontId="2" fillId="0" borderId="24" xfId="0" applyNumberFormat="1" applyFont="1" applyBorder="1"/>
    <xf numFmtId="0" fontId="2" fillId="0" borderId="24" xfId="0" applyFont="1" applyBorder="1" applyAlignment="1">
      <alignment horizontal="left"/>
    </xf>
    <xf numFmtId="10" fontId="2" fillId="0" borderId="24" xfId="0" applyNumberFormat="1" applyFont="1" applyBorder="1"/>
    <xf numFmtId="170" fontId="2" fillId="0" borderId="24" xfId="0" applyNumberFormat="1" applyFont="1" applyBorder="1"/>
    <xf numFmtId="165" fontId="5" fillId="0" borderId="24" xfId="0" applyNumberFormat="1" applyFont="1" applyBorder="1"/>
    <xf numFmtId="0" fontId="5" fillId="0" borderId="24" xfId="0" applyFont="1" applyBorder="1" applyAlignment="1">
      <alignment horizontal="center"/>
    </xf>
    <xf numFmtId="164" fontId="5" fillId="0" borderId="24" xfId="0" applyNumberFormat="1" applyFont="1" applyBorder="1"/>
    <xf numFmtId="164" fontId="3" fillId="0" borderId="24" xfId="0" applyNumberFormat="1" applyFont="1" applyBorder="1"/>
    <xf numFmtId="0" fontId="15" fillId="0" borderId="24" xfId="0" applyFont="1" applyBorder="1"/>
    <xf numFmtId="0" fontId="5" fillId="0" borderId="24" xfId="0" applyFont="1" applyBorder="1" applyAlignment="1">
      <alignment horizontal="left"/>
    </xf>
    <xf numFmtId="10" fontId="5" fillId="0" borderId="24" xfId="0" applyNumberFormat="1" applyFont="1" applyBorder="1"/>
    <xf numFmtId="165" fontId="5" fillId="0" borderId="24" xfId="0" applyNumberFormat="1" applyFont="1" applyBorder="1" applyAlignment="1">
      <alignment vertical="center"/>
    </xf>
    <xf numFmtId="10" fontId="3" fillId="0" borderId="24" xfId="0" applyNumberFormat="1" applyFont="1" applyBorder="1" applyAlignment="1">
      <alignment vertical="center"/>
    </xf>
    <xf numFmtId="164" fontId="5" fillId="0" borderId="24" xfId="0" applyNumberFormat="1" applyFont="1" applyBorder="1" applyAlignment="1">
      <alignment horizontal="center"/>
    </xf>
    <xf numFmtId="0" fontId="3" fillId="0" borderId="24" xfId="0" applyFont="1" applyBorder="1" applyAlignment="1">
      <alignment horizontal="center"/>
    </xf>
    <xf numFmtId="175" fontId="5" fillId="0" borderId="24" xfId="0" applyNumberFormat="1" applyFont="1" applyBorder="1"/>
    <xf numFmtId="175" fontId="5" fillId="0" borderId="24" xfId="0" applyNumberFormat="1" applyFont="1" applyBorder="1" applyAlignment="1">
      <alignment horizontal="left"/>
    </xf>
    <xf numFmtId="165" fontId="5" fillId="0" borderId="24" xfId="0" applyNumberFormat="1" applyFont="1" applyBorder="1" applyAlignment="1">
      <alignment horizontal="left"/>
    </xf>
    <xf numFmtId="165" fontId="5" fillId="0" borderId="24" xfId="0" applyNumberFormat="1" applyFont="1" applyBorder="1" applyAlignment="1">
      <alignment horizontal="center"/>
    </xf>
    <xf numFmtId="49" fontId="5" fillId="0" borderId="24" xfId="0" applyNumberFormat="1" applyFont="1" applyBorder="1"/>
    <xf numFmtId="9" fontId="5" fillId="0" borderId="24" xfId="0" applyNumberFormat="1" applyFont="1" applyBorder="1"/>
    <xf numFmtId="164" fontId="5" fillId="0" borderId="24" xfId="0" applyNumberFormat="1" applyFont="1" applyBorder="1" applyAlignment="1">
      <alignment horizontal="right" vertical="center"/>
    </xf>
    <xf numFmtId="9" fontId="5" fillId="0" borderId="24" xfId="0" applyNumberFormat="1" applyFont="1" applyBorder="1" applyAlignment="1">
      <alignment horizontal="right" vertical="center"/>
    </xf>
    <xf numFmtId="165" fontId="3" fillId="0" borderId="24" xfId="0" applyNumberFormat="1" applyFont="1" applyBorder="1" applyAlignment="1">
      <alignment vertical="center"/>
    </xf>
    <xf numFmtId="165" fontId="5" fillId="0" borderId="24" xfId="0" applyNumberFormat="1" applyFont="1" applyBorder="1" applyAlignment="1">
      <alignment horizontal="center" vertical="center"/>
    </xf>
    <xf numFmtId="165" fontId="5" fillId="0" borderId="24" xfId="0" applyNumberFormat="1" applyFont="1" applyBorder="1" applyAlignment="1">
      <alignment horizontal="left" vertical="center"/>
    </xf>
    <xf numFmtId="2" fontId="5" fillId="0" borderId="24" xfId="0" applyNumberFormat="1" applyFont="1" applyBorder="1" applyAlignment="1">
      <alignment vertical="center"/>
    </xf>
    <xf numFmtId="0" fontId="3" fillId="0" borderId="24" xfId="0" applyFont="1" applyBorder="1" applyAlignment="1">
      <alignment vertical="center"/>
    </xf>
    <xf numFmtId="10" fontId="3" fillId="0" borderId="24" xfId="0" applyNumberFormat="1" applyFont="1" applyBorder="1" applyAlignment="1">
      <alignment horizontal="right" vertical="center"/>
    </xf>
    <xf numFmtId="4" fontId="3" fillId="0" borderId="24" xfId="0" applyNumberFormat="1" applyFont="1" applyBorder="1" applyAlignment="1">
      <alignment horizontal="right" vertical="center"/>
    </xf>
    <xf numFmtId="0" fontId="31" fillId="0" borderId="24" xfId="0" applyFont="1" applyBorder="1" applyAlignment="1">
      <alignment vertical="center"/>
    </xf>
    <xf numFmtId="172" fontId="32" fillId="0" borderId="24" xfId="0" applyNumberFormat="1" applyFont="1" applyBorder="1" applyAlignment="1">
      <alignment vertical="center"/>
    </xf>
    <xf numFmtId="0" fontId="2" fillId="0" borderId="24" xfId="0" applyFont="1" applyBorder="1" applyAlignment="1">
      <alignment horizontal="center"/>
    </xf>
    <xf numFmtId="0" fontId="32" fillId="0" borderId="24" xfId="0" applyFont="1" applyBorder="1" applyAlignment="1">
      <alignment vertical="center"/>
    </xf>
    <xf numFmtId="171" fontId="5" fillId="0" borderId="24" xfId="0" applyNumberFormat="1" applyFont="1" applyBorder="1" applyAlignment="1">
      <alignment horizontal="left" vertical="center"/>
    </xf>
    <xf numFmtId="172" fontId="5" fillId="0" borderId="24" xfId="0" applyNumberFormat="1" applyFont="1" applyBorder="1" applyAlignment="1">
      <alignment vertical="center"/>
    </xf>
    <xf numFmtId="164" fontId="5" fillId="0" borderId="24" xfId="0" applyNumberFormat="1" applyFont="1" applyBorder="1" applyAlignment="1">
      <alignment horizontal="center" vertical="center"/>
    </xf>
    <xf numFmtId="171" fontId="5" fillId="0" borderId="24" xfId="0" applyNumberFormat="1" applyFont="1" applyBorder="1" applyAlignment="1">
      <alignment vertical="center"/>
    </xf>
    <xf numFmtId="165" fontId="2" fillId="0" borderId="24" xfId="0" applyNumberFormat="1" applyFont="1" applyBorder="1" applyAlignment="1">
      <alignment vertical="center"/>
    </xf>
    <xf numFmtId="172" fontId="2" fillId="0" borderId="24" xfId="0" applyNumberFormat="1" applyFont="1" applyBorder="1" applyAlignment="1">
      <alignment vertical="center"/>
    </xf>
    <xf numFmtId="171" fontId="3" fillId="0" borderId="24" xfId="0" applyNumberFormat="1" applyFont="1" applyBorder="1" applyAlignment="1">
      <alignment horizontal="left" vertical="center"/>
    </xf>
    <xf numFmtId="0" fontId="31" fillId="0" borderId="24" xfId="0" applyFont="1" applyBorder="1" applyAlignment="1">
      <alignment horizontal="left" vertical="center"/>
    </xf>
    <xf numFmtId="172" fontId="32" fillId="0" borderId="24" xfId="0" applyNumberFormat="1" applyFont="1" applyBorder="1" applyAlignment="1">
      <alignment horizontal="left" vertical="center"/>
    </xf>
    <xf numFmtId="0" fontId="33" fillId="0" borderId="24" xfId="0" applyFont="1" applyBorder="1" applyAlignment="1">
      <alignment vertical="center"/>
    </xf>
    <xf numFmtId="171" fontId="2" fillId="0" borderId="24" xfId="0" applyNumberFormat="1" applyFont="1" applyBorder="1" applyAlignment="1">
      <alignment vertical="center"/>
    </xf>
    <xf numFmtId="0" fontId="6" fillId="0" borderId="24" xfId="0" applyFont="1" applyBorder="1" applyAlignment="1">
      <alignment horizontal="left" vertical="center"/>
    </xf>
    <xf numFmtId="171" fontId="6" fillId="0" borderId="24" xfId="0" applyNumberFormat="1" applyFont="1" applyBorder="1" applyAlignment="1">
      <alignment horizontal="left" vertical="center"/>
    </xf>
    <xf numFmtId="0" fontId="3" fillId="0" borderId="24" xfId="0" applyFont="1" applyBorder="1" applyAlignment="1">
      <alignment horizontal="left" vertical="center"/>
    </xf>
    <xf numFmtId="0" fontId="2" fillId="0" borderId="24" xfId="0" applyFont="1" applyBorder="1" applyAlignment="1">
      <alignment horizontal="left" vertical="center"/>
    </xf>
    <xf numFmtId="171" fontId="2" fillId="0" borderId="24" xfId="0" applyNumberFormat="1" applyFont="1" applyBorder="1" applyAlignment="1">
      <alignment horizontal="left" vertical="center"/>
    </xf>
    <xf numFmtId="173" fontId="2" fillId="0" borderId="24" xfId="0" applyNumberFormat="1" applyFont="1" applyBorder="1" applyAlignment="1">
      <alignment horizontal="left" vertical="center"/>
    </xf>
    <xf numFmtId="164" fontId="2" fillId="0" borderId="24" xfId="0" applyNumberFormat="1" applyFont="1" applyBorder="1" applyAlignment="1">
      <alignment vertical="center"/>
    </xf>
    <xf numFmtId="164" fontId="6" fillId="0" borderId="24" xfId="0" applyNumberFormat="1" applyFont="1" applyBorder="1" applyAlignment="1">
      <alignment horizontal="left" vertical="center"/>
    </xf>
    <xf numFmtId="172" fontId="2" fillId="0" borderId="24" xfId="0" applyNumberFormat="1" applyFont="1" applyBorder="1" applyAlignment="1">
      <alignment horizontal="left" vertical="center"/>
    </xf>
    <xf numFmtId="164" fontId="6" fillId="0" borderId="24" xfId="0" applyNumberFormat="1" applyFont="1" applyBorder="1" applyAlignment="1">
      <alignment vertical="center"/>
    </xf>
    <xf numFmtId="177" fontId="5" fillId="0" borderId="24" xfId="0" applyNumberFormat="1" applyFont="1" applyBorder="1"/>
    <xf numFmtId="177" fontId="3" fillId="0" borderId="24" xfId="0" applyNumberFormat="1" applyFont="1" applyBorder="1"/>
    <xf numFmtId="177" fontId="34" fillId="0" borderId="24" xfId="0" applyNumberFormat="1" applyFont="1" applyBorder="1" applyAlignment="1">
      <alignment horizontal="center"/>
    </xf>
    <xf numFmtId="177" fontId="3" fillId="0" borderId="24" xfId="0" applyNumberFormat="1" applyFont="1" applyBorder="1" applyAlignment="1">
      <alignment horizontal="center"/>
    </xf>
    <xf numFmtId="177" fontId="34" fillId="0" borderId="24" xfId="0" applyNumberFormat="1" applyFont="1" applyBorder="1"/>
    <xf numFmtId="177" fontId="5" fillId="0" borderId="24" xfId="0" applyNumberFormat="1" applyFont="1" applyBorder="1" applyAlignment="1">
      <alignment vertical="center"/>
    </xf>
    <xf numFmtId="177" fontId="3" fillId="0" borderId="24" xfId="0" applyNumberFormat="1" applyFont="1" applyBorder="1" applyAlignment="1">
      <alignment vertical="center"/>
    </xf>
    <xf numFmtId="177" fontId="35" fillId="0" borderId="24" xfId="0" applyNumberFormat="1" applyFont="1" applyBorder="1"/>
    <xf numFmtId="177" fontId="5" fillId="0" borderId="24" xfId="0" applyNumberFormat="1" applyFont="1" applyBorder="1" applyAlignment="1">
      <alignment horizontal="left"/>
    </xf>
    <xf numFmtId="164" fontId="34" fillId="0" borderId="24" xfId="0" applyNumberFormat="1" applyFont="1" applyBorder="1"/>
    <xf numFmtId="164" fontId="5" fillId="0" borderId="24" xfId="0" applyNumberFormat="1" applyFont="1" applyBorder="1" applyAlignment="1">
      <alignment horizontal="left"/>
    </xf>
    <xf numFmtId="9" fontId="3" fillId="0" borderId="24" xfId="0" applyNumberFormat="1" applyFont="1" applyBorder="1" applyAlignment="1">
      <alignment horizontal="center"/>
    </xf>
    <xf numFmtId="0" fontId="34" fillId="0" borderId="24" xfId="0" applyFont="1" applyBorder="1" applyAlignment="1">
      <alignment horizontal="center"/>
    </xf>
    <xf numFmtId="166" fontId="34" fillId="0" borderId="24" xfId="0" applyNumberFormat="1" applyFont="1" applyBorder="1" applyAlignment="1">
      <alignment horizontal="center"/>
    </xf>
    <xf numFmtId="166" fontId="34" fillId="0" borderId="24" xfId="0" applyNumberFormat="1" applyFont="1" applyBorder="1"/>
    <xf numFmtId="0" fontId="34" fillId="0" borderId="24" xfId="0" applyFont="1" applyBorder="1"/>
    <xf numFmtId="165" fontId="3" fillId="0" borderId="24" xfId="0" applyNumberFormat="1" applyFont="1" applyBorder="1"/>
    <xf numFmtId="166" fontId="35" fillId="0" borderId="24" xfId="0" applyNumberFormat="1" applyFont="1" applyBorder="1"/>
    <xf numFmtId="10" fontId="5" fillId="0" borderId="24" xfId="0" applyNumberFormat="1" applyFont="1" applyBorder="1" applyAlignment="1">
      <alignment vertical="center"/>
    </xf>
    <xf numFmtId="0" fontId="5" fillId="0" borderId="24" xfId="0" applyFont="1" applyBorder="1" applyAlignment="1">
      <alignment horizontal="center" vertical="center"/>
    </xf>
    <xf numFmtId="164" fontId="3" fillId="0" borderId="24" xfId="0" applyNumberFormat="1" applyFont="1" applyBorder="1" applyAlignment="1">
      <alignment horizontal="left"/>
    </xf>
    <xf numFmtId="0" fontId="58" fillId="0" borderId="9" xfId="0" applyFont="1" applyBorder="1" applyAlignment="1">
      <alignment vertical="center"/>
    </xf>
    <xf numFmtId="164" fontId="35" fillId="0" borderId="24" xfId="0" applyNumberFormat="1" applyFont="1" applyBorder="1"/>
    <xf numFmtId="0" fontId="51" fillId="16" borderId="24" xfId="0" applyFont="1" applyFill="1" applyBorder="1"/>
    <xf numFmtId="0" fontId="24" fillId="0" borderId="24" xfId="0" applyFont="1" applyBorder="1"/>
    <xf numFmtId="0" fontId="24" fillId="0" borderId="36" xfId="0" applyFont="1" applyBorder="1"/>
    <xf numFmtId="0" fontId="21" fillId="0" borderId="24" xfId="0" applyFont="1" applyBorder="1"/>
    <xf numFmtId="0" fontId="24" fillId="0" borderId="33" xfId="0" applyFont="1" applyBorder="1"/>
    <xf numFmtId="0" fontId="51" fillId="0" borderId="24" xfId="0" applyFont="1" applyBorder="1"/>
    <xf numFmtId="10" fontId="24" fillId="0" borderId="24" xfId="0" applyNumberFormat="1" applyFont="1" applyBorder="1"/>
    <xf numFmtId="164" fontId="50" fillId="0" borderId="24" xfId="0" applyNumberFormat="1" applyFont="1" applyBorder="1"/>
    <xf numFmtId="0" fontId="49" fillId="0" borderId="24" xfId="0" applyFont="1" applyBorder="1"/>
    <xf numFmtId="166" fontId="21" fillId="0" borderId="24" xfId="0" applyNumberFormat="1" applyFont="1" applyBorder="1"/>
    <xf numFmtId="0" fontId="53" fillId="0" borderId="24" xfId="0" applyFont="1" applyBorder="1"/>
    <xf numFmtId="0" fontId="52" fillId="0" borderId="24" xfId="0" applyFont="1" applyBorder="1"/>
    <xf numFmtId="166" fontId="24" fillId="0" borderId="24" xfId="0" applyNumberFormat="1" applyFont="1" applyBorder="1" applyAlignment="1">
      <alignment horizontal="left"/>
    </xf>
    <xf numFmtId="0" fontId="50" fillId="0" borderId="24" xfId="0" applyFont="1" applyBorder="1"/>
    <xf numFmtId="166" fontId="55" fillId="0" borderId="24" xfId="0" applyNumberFormat="1" applyFont="1" applyBorder="1" applyAlignment="1">
      <alignment horizontal="right"/>
    </xf>
    <xf numFmtId="166" fontId="56" fillId="0" borderId="24" xfId="0" applyNumberFormat="1" applyFont="1" applyBorder="1" applyAlignment="1">
      <alignment horizontal="right"/>
    </xf>
    <xf numFmtId="166" fontId="24" fillId="0" borderId="24" xfId="0" applyNumberFormat="1" applyFont="1" applyBorder="1"/>
    <xf numFmtId="166" fontId="52" fillId="0" borderId="24" xfId="0" applyNumberFormat="1" applyFont="1" applyBorder="1"/>
    <xf numFmtId="164" fontId="53" fillId="0" borderId="24" xfId="0" applyNumberFormat="1" applyFont="1" applyBorder="1"/>
    <xf numFmtId="166" fontId="7" fillId="0" borderId="24" xfId="0" applyNumberFormat="1" applyFont="1" applyBorder="1"/>
    <xf numFmtId="0" fontId="10" fillId="0" borderId="24" xfId="0" applyFont="1" applyBorder="1"/>
    <xf numFmtId="10" fontId="7" fillId="0" borderId="24" xfId="0" applyNumberFormat="1" applyFont="1" applyBorder="1"/>
    <xf numFmtId="0" fontId="61" fillId="0" borderId="15" xfId="0" applyFont="1" applyBorder="1" applyAlignment="1">
      <alignment horizontal="center" vertical="center"/>
    </xf>
    <xf numFmtId="171" fontId="61" fillId="0" borderId="15" xfId="0" applyNumberFormat="1" applyFont="1" applyBorder="1" applyAlignment="1">
      <alignment horizontal="center" vertical="center"/>
    </xf>
    <xf numFmtId="0" fontId="62" fillId="0" borderId="15" xfId="0" applyFont="1" applyBorder="1"/>
    <xf numFmtId="182" fontId="63" fillId="0" borderId="15" xfId="0" applyNumberFormat="1" applyFont="1" applyBorder="1"/>
    <xf numFmtId="10" fontId="63" fillId="0" borderId="15" xfId="0" applyNumberFormat="1" applyFont="1" applyBorder="1" applyAlignment="1">
      <alignment horizontal="center"/>
    </xf>
    <xf numFmtId="182" fontId="62" fillId="0" borderId="15" xfId="0" applyNumberFormat="1" applyFont="1" applyBorder="1"/>
    <xf numFmtId="9" fontId="64" fillId="0" borderId="15" xfId="0" applyNumberFormat="1" applyFont="1" applyBorder="1" applyAlignment="1">
      <alignment horizontal="center"/>
    </xf>
    <xf numFmtId="0" fontId="65" fillId="0" borderId="15" xfId="0" applyFont="1" applyBorder="1"/>
    <xf numFmtId="0" fontId="67" fillId="0" borderId="0" xfId="0" applyFont="1"/>
    <xf numFmtId="171" fontId="10" fillId="0" borderId="24" xfId="0" applyNumberFormat="1" applyFont="1" applyBorder="1"/>
    <xf numFmtId="9" fontId="66" fillId="0" borderId="60" xfId="0" applyNumberFormat="1" applyFont="1" applyBorder="1" applyAlignment="1">
      <alignment vertical="center"/>
    </xf>
    <xf numFmtId="0" fontId="65" fillId="0" borderId="61" xfId="0" applyFont="1" applyBorder="1" applyAlignment="1">
      <alignment vertical="center" wrapText="1"/>
    </xf>
    <xf numFmtId="167" fontId="63" fillId="0" borderId="61" xfId="0" applyNumberFormat="1" applyFont="1" applyBorder="1" applyAlignment="1">
      <alignment vertical="center"/>
    </xf>
    <xf numFmtId="167" fontId="65" fillId="0" borderId="61" xfId="0" applyNumberFormat="1" applyFont="1" applyBorder="1" applyAlignment="1">
      <alignment vertical="center"/>
    </xf>
    <xf numFmtId="0" fontId="62" fillId="0" borderId="61" xfId="0" applyFont="1" applyBorder="1" applyAlignment="1">
      <alignment vertical="center" wrapText="1"/>
    </xf>
    <xf numFmtId="167" fontId="62" fillId="0" borderId="61" xfId="0" applyNumberFormat="1" applyFont="1" applyBorder="1" applyAlignment="1">
      <alignment vertical="center"/>
    </xf>
    <xf numFmtId="9" fontId="63" fillId="0" borderId="61" xfId="2" applyFont="1" applyBorder="1"/>
    <xf numFmtId="10" fontId="63" fillId="0" borderId="61" xfId="2" applyNumberFormat="1" applyFont="1" applyBorder="1"/>
    <xf numFmtId="0" fontId="61" fillId="0" borderId="61" xfId="0" applyFont="1" applyBorder="1" applyAlignment="1">
      <alignment horizontal="center" vertical="center"/>
    </xf>
    <xf numFmtId="171" fontId="61" fillId="0" borderId="61" xfId="0" applyNumberFormat="1" applyFont="1" applyBorder="1" applyAlignment="1">
      <alignment horizontal="center" vertical="center"/>
    </xf>
    <xf numFmtId="173" fontId="7" fillId="0" borderId="0" xfId="0" applyNumberFormat="1" applyFont="1"/>
    <xf numFmtId="0" fontId="3" fillId="4" borderId="11" xfId="0" applyFont="1" applyFill="1" applyBorder="1" applyAlignment="1">
      <alignment horizontal="center"/>
    </xf>
    <xf numFmtId="0" fontId="4" fillId="0" borderId="13" xfId="0" applyFont="1" applyBorder="1"/>
    <xf numFmtId="0" fontId="3" fillId="5" borderId="11" xfId="0" applyFont="1" applyFill="1" applyBorder="1" applyAlignment="1">
      <alignment horizontal="center"/>
    </xf>
    <xf numFmtId="0" fontId="3" fillId="6" borderId="11" xfId="0" applyFont="1" applyFill="1" applyBorder="1" applyAlignment="1">
      <alignment horizontal="center" vertical="center"/>
    </xf>
    <xf numFmtId="0" fontId="3" fillId="7" borderId="11" xfId="0" applyFont="1" applyFill="1" applyBorder="1" applyAlignment="1">
      <alignment horizontal="center"/>
    </xf>
    <xf numFmtId="49" fontId="3" fillId="0" borderId="4" xfId="0" applyNumberFormat="1" applyFont="1" applyBorder="1" applyAlignment="1">
      <alignment horizontal="center" vertical="center"/>
    </xf>
    <xf numFmtId="0" fontId="4" fillId="0" borderId="8" xfId="0" applyFont="1" applyBorder="1"/>
    <xf numFmtId="0" fontId="3" fillId="3" borderId="11" xfId="0" applyFont="1" applyFill="1" applyBorder="1" applyAlignment="1">
      <alignment horizontal="center"/>
    </xf>
    <xf numFmtId="0" fontId="3" fillId="2" borderId="29" xfId="0" applyFont="1" applyFill="1" applyBorder="1" applyAlignment="1">
      <alignment horizontal="left" vertical="center" wrapText="1"/>
    </xf>
    <xf numFmtId="0" fontId="3" fillId="2" borderId="31" xfId="0" applyFont="1" applyFill="1" applyBorder="1" applyAlignment="1">
      <alignment horizontal="left" vertical="center" wrapText="1"/>
    </xf>
    <xf numFmtId="0" fontId="3" fillId="2" borderId="32" xfId="0" applyFont="1" applyFill="1" applyBorder="1" applyAlignment="1">
      <alignment horizontal="left" vertical="center" wrapText="1"/>
    </xf>
    <xf numFmtId="0" fontId="3" fillId="2" borderId="34" xfId="0" applyFont="1" applyFill="1" applyBorder="1" applyAlignment="1">
      <alignment horizontal="left" vertical="center" wrapText="1"/>
    </xf>
    <xf numFmtId="0" fontId="3" fillId="0" borderId="29" xfId="0" applyFont="1" applyBorder="1" applyAlignment="1">
      <alignment horizontal="left" vertical="top" wrapText="1"/>
    </xf>
    <xf numFmtId="0" fontId="3" fillId="0" borderId="36" xfId="0" applyFont="1" applyBorder="1" applyAlignment="1">
      <alignment horizontal="left" vertical="top" wrapText="1"/>
    </xf>
    <xf numFmtId="0" fontId="3" fillId="0" borderId="31" xfId="0" applyFont="1" applyBorder="1" applyAlignment="1">
      <alignment horizontal="left" vertical="top" wrapText="1"/>
    </xf>
    <xf numFmtId="0" fontId="3" fillId="0" borderId="19" xfId="0" applyFont="1" applyBorder="1" applyAlignment="1">
      <alignment horizontal="left" vertical="top" wrapText="1"/>
    </xf>
    <xf numFmtId="0" fontId="3" fillId="0" borderId="24" xfId="0" applyFont="1" applyBorder="1" applyAlignment="1">
      <alignment horizontal="left" vertical="top" wrapText="1"/>
    </xf>
    <xf numFmtId="0" fontId="3" fillId="0" borderId="27" xfId="0" applyFont="1" applyBorder="1" applyAlignment="1">
      <alignment horizontal="left" vertical="top" wrapText="1"/>
    </xf>
    <xf numFmtId="0" fontId="3" fillId="0" borderId="32" xfId="0" applyFont="1" applyBorder="1" applyAlignment="1">
      <alignment horizontal="left" vertical="top" wrapText="1"/>
    </xf>
    <xf numFmtId="0" fontId="3" fillId="0" borderId="33" xfId="0" applyFont="1" applyBorder="1" applyAlignment="1">
      <alignment horizontal="left" vertical="top" wrapText="1"/>
    </xf>
    <xf numFmtId="0" fontId="3" fillId="0" borderId="34" xfId="0" applyFont="1" applyBorder="1" applyAlignment="1">
      <alignment horizontal="left" vertical="top" wrapText="1"/>
    </xf>
    <xf numFmtId="0" fontId="3" fillId="0" borderId="11" xfId="0" applyFont="1" applyBorder="1" applyAlignment="1">
      <alignment horizontal="center" vertical="center"/>
    </xf>
    <xf numFmtId="0" fontId="3" fillId="0" borderId="29" xfId="0" applyFont="1" applyBorder="1" applyAlignment="1">
      <alignment horizontal="left" vertical="center"/>
    </xf>
    <xf numFmtId="0" fontId="3" fillId="0" borderId="31" xfId="0" applyFont="1" applyBorder="1" applyAlignment="1">
      <alignment horizontal="left" vertical="center"/>
    </xf>
    <xf numFmtId="0" fontId="3" fillId="0" borderId="32" xfId="0" applyFont="1" applyBorder="1" applyAlignment="1">
      <alignment horizontal="left" vertical="center"/>
    </xf>
    <xf numFmtId="0" fontId="3" fillId="0" borderId="34" xfId="0" applyFont="1" applyBorder="1" applyAlignment="1">
      <alignment horizontal="left" vertical="center"/>
    </xf>
    <xf numFmtId="168" fontId="3" fillId="0" borderId="4" xfId="0" applyNumberFormat="1" applyFont="1" applyBorder="1" applyAlignment="1">
      <alignment horizontal="center" vertical="center"/>
    </xf>
    <xf numFmtId="0" fontId="3" fillId="5" borderId="11" xfId="0" applyFont="1" applyFill="1" applyBorder="1" applyAlignment="1">
      <alignment horizontal="center" vertical="center"/>
    </xf>
    <xf numFmtId="0" fontId="3" fillId="0" borderId="29" xfId="0" applyFont="1" applyBorder="1" applyAlignment="1">
      <alignment horizontal="left" vertical="center" wrapText="1"/>
    </xf>
    <xf numFmtId="0" fontId="3" fillId="0" borderId="31" xfId="0" applyFont="1" applyBorder="1" applyAlignment="1">
      <alignment horizontal="left" vertical="center" wrapText="1"/>
    </xf>
    <xf numFmtId="0" fontId="3" fillId="0" borderId="32" xfId="0" applyFont="1" applyBorder="1" applyAlignment="1">
      <alignment horizontal="left" vertical="center" wrapText="1"/>
    </xf>
    <xf numFmtId="0" fontId="3" fillId="0" borderId="34" xfId="0" applyFont="1" applyBorder="1" applyAlignment="1">
      <alignment horizontal="left" vertical="center" wrapText="1"/>
    </xf>
    <xf numFmtId="165" fontId="3" fillId="7" borderId="11" xfId="0" applyNumberFormat="1" applyFont="1" applyFill="1" applyBorder="1" applyAlignment="1">
      <alignment horizontal="center" vertical="center"/>
    </xf>
    <xf numFmtId="0" fontId="3" fillId="0" borderId="4" xfId="0" applyFont="1" applyBorder="1" applyAlignment="1">
      <alignment horizontal="center" vertical="center"/>
    </xf>
    <xf numFmtId="0" fontId="3" fillId="4" borderId="11" xfId="0" applyFont="1" applyFill="1" applyBorder="1" applyAlignment="1">
      <alignment horizontal="center" vertical="center"/>
    </xf>
    <xf numFmtId="0" fontId="3" fillId="0" borderId="36" xfId="0" applyFont="1" applyBorder="1" applyAlignment="1">
      <alignment horizontal="left" vertical="center" wrapText="1"/>
    </xf>
    <xf numFmtId="0" fontId="3" fillId="0" borderId="33" xfId="0" applyFont="1" applyBorder="1" applyAlignment="1">
      <alignment horizontal="left" vertical="center" wrapText="1"/>
    </xf>
    <xf numFmtId="49" fontId="3" fillId="0" borderId="57" xfId="0" applyNumberFormat="1" applyFont="1" applyBorder="1" applyAlignment="1">
      <alignment horizontal="center" vertical="center"/>
    </xf>
    <xf numFmtId="0" fontId="4" fillId="0" borderId="58" xfId="0" applyFont="1" applyBorder="1"/>
    <xf numFmtId="164" fontId="3" fillId="0" borderId="11" xfId="0" applyNumberFormat="1" applyFont="1" applyBorder="1"/>
    <xf numFmtId="0" fontId="4" fillId="0" borderId="12" xfId="0" applyFont="1" applyBorder="1"/>
    <xf numFmtId="0" fontId="3" fillId="8" borderId="11" xfId="0" applyFont="1" applyFill="1" applyBorder="1" applyAlignment="1">
      <alignment horizontal="center" vertical="center"/>
    </xf>
    <xf numFmtId="0" fontId="3" fillId="7" borderId="11" xfId="0" applyFont="1" applyFill="1" applyBorder="1" applyAlignment="1">
      <alignment horizontal="center" vertical="center"/>
    </xf>
    <xf numFmtId="49" fontId="3" fillId="0" borderId="3" xfId="0" applyNumberFormat="1" applyFont="1" applyBorder="1" applyAlignment="1">
      <alignment horizontal="center" vertical="center"/>
    </xf>
    <xf numFmtId="0" fontId="4" fillId="0" borderId="7" xfId="0" applyFont="1" applyBorder="1"/>
    <xf numFmtId="164" fontId="3" fillId="0" borderId="29" xfId="0" applyNumberFormat="1" applyFont="1" applyBorder="1" applyAlignment="1">
      <alignment horizontal="left" vertical="center" wrapText="1"/>
    </xf>
    <xf numFmtId="164" fontId="3" fillId="0" borderId="36" xfId="0" applyNumberFormat="1" applyFont="1" applyBorder="1" applyAlignment="1">
      <alignment horizontal="left" vertical="center" wrapText="1"/>
    </xf>
    <xf numFmtId="164" fontId="3" fillId="0" borderId="32" xfId="0" applyNumberFormat="1" applyFont="1" applyBorder="1" applyAlignment="1">
      <alignment horizontal="left" vertical="center" wrapText="1"/>
    </xf>
    <xf numFmtId="164" fontId="3" fillId="0" borderId="33" xfId="0" applyNumberFormat="1" applyFont="1" applyBorder="1" applyAlignment="1">
      <alignment horizontal="left" vertical="center" wrapText="1"/>
    </xf>
    <xf numFmtId="0" fontId="3" fillId="0" borderId="57" xfId="0" applyFont="1" applyBorder="1" applyAlignment="1">
      <alignment horizontal="center" vertical="center"/>
    </xf>
    <xf numFmtId="0" fontId="12" fillId="0" borderId="29" xfId="0" applyFont="1" applyBorder="1" applyAlignment="1">
      <alignment horizontal="left" vertical="center"/>
    </xf>
    <xf numFmtId="0" fontId="12" fillId="0" borderId="36" xfId="0" applyFont="1" applyBorder="1" applyAlignment="1">
      <alignment horizontal="left" vertical="center"/>
    </xf>
    <xf numFmtId="0" fontId="12" fillId="0" borderId="32" xfId="0" applyFont="1" applyBorder="1" applyAlignment="1">
      <alignment horizontal="left" vertical="center"/>
    </xf>
    <xf numFmtId="0" fontId="12" fillId="0" borderId="33" xfId="0" applyFont="1" applyBorder="1" applyAlignment="1">
      <alignment horizontal="left" vertical="center"/>
    </xf>
    <xf numFmtId="164" fontId="3" fillId="0" borderId="47" xfId="0" applyNumberFormat="1" applyFont="1" applyBorder="1" applyAlignment="1">
      <alignment horizontal="left" vertical="center" wrapText="1"/>
    </xf>
    <xf numFmtId="164" fontId="3" fillId="0" borderId="45" xfId="0" applyNumberFormat="1" applyFont="1" applyBorder="1" applyAlignment="1">
      <alignment horizontal="left" vertical="center" wrapText="1"/>
    </xf>
    <xf numFmtId="0" fontId="12" fillId="0" borderId="29" xfId="0" applyFont="1" applyBorder="1" applyAlignment="1">
      <alignment horizontal="left" vertical="center" wrapText="1"/>
    </xf>
    <xf numFmtId="0" fontId="12" fillId="0" borderId="31" xfId="0" applyFont="1" applyBorder="1" applyAlignment="1">
      <alignment horizontal="left" vertical="center" wrapText="1"/>
    </xf>
    <xf numFmtId="0" fontId="12" fillId="0" borderId="32" xfId="0" applyFont="1" applyBorder="1" applyAlignment="1">
      <alignment horizontal="left" vertical="center" wrapText="1"/>
    </xf>
    <xf numFmtId="0" fontId="12" fillId="0" borderId="34" xfId="0" applyFont="1" applyBorder="1" applyAlignment="1">
      <alignment horizontal="left" vertical="center" wrapText="1"/>
    </xf>
    <xf numFmtId="49" fontId="3" fillId="0" borderId="26" xfId="0" applyNumberFormat="1" applyFont="1" applyBorder="1" applyAlignment="1">
      <alignment horizontal="center" vertical="center"/>
    </xf>
    <xf numFmtId="0" fontId="4" fillId="0" borderId="18" xfId="0" applyFont="1" applyBorder="1"/>
    <xf numFmtId="0" fontId="3" fillId="0" borderId="19" xfId="0" applyFont="1" applyBorder="1" applyAlignment="1">
      <alignment horizontal="left" vertical="center" wrapText="1"/>
    </xf>
    <xf numFmtId="0" fontId="3" fillId="0" borderId="27" xfId="0" applyFont="1" applyBorder="1" applyAlignment="1">
      <alignment horizontal="left" vertical="center" wrapText="1"/>
    </xf>
    <xf numFmtId="0" fontId="3" fillId="6" borderId="11" xfId="0" applyFont="1" applyFill="1" applyBorder="1" applyAlignment="1">
      <alignment horizontal="center"/>
    </xf>
    <xf numFmtId="0" fontId="58" fillId="0" borderId="29" xfId="0" applyFont="1" applyBorder="1" applyAlignment="1">
      <alignment horizontal="left" vertical="center" wrapText="1"/>
    </xf>
    <xf numFmtId="0" fontId="58" fillId="0" borderId="31" xfId="0" applyFont="1" applyBorder="1" applyAlignment="1">
      <alignment horizontal="left" vertical="center" wrapText="1"/>
    </xf>
    <xf numFmtId="0" fontId="58" fillId="0" borderId="32" xfId="0" applyFont="1" applyBorder="1" applyAlignment="1">
      <alignment horizontal="left" vertical="center" wrapText="1"/>
    </xf>
    <xf numFmtId="0" fontId="58" fillId="0" borderId="34" xfId="0" applyFont="1" applyBorder="1" applyAlignment="1">
      <alignment horizontal="left" vertical="center" wrapText="1"/>
    </xf>
    <xf numFmtId="0" fontId="3" fillId="0" borderId="1" xfId="0" applyFont="1" applyBorder="1" applyAlignment="1">
      <alignment horizontal="left" vertical="center" wrapText="1"/>
    </xf>
    <xf numFmtId="0" fontId="4" fillId="0" borderId="2" xfId="0" applyFont="1" applyBorder="1"/>
    <xf numFmtId="0" fontId="4" fillId="0" borderId="5" xfId="0" applyFont="1" applyBorder="1"/>
    <xf numFmtId="0" fontId="4" fillId="0" borderId="6" xfId="0" applyFont="1" applyBorder="1"/>
    <xf numFmtId="0" fontId="3" fillId="9" borderId="11" xfId="0" applyFont="1" applyFill="1" applyBorder="1" applyAlignment="1">
      <alignment horizontal="center" vertical="center"/>
    </xf>
    <xf numFmtId="0" fontId="3" fillId="8" borderId="11" xfId="0" applyFont="1" applyFill="1" applyBorder="1" applyAlignment="1">
      <alignment horizontal="center"/>
    </xf>
    <xf numFmtId="165" fontId="3" fillId="0" borderId="29" xfId="0" applyNumberFormat="1" applyFont="1" applyBorder="1" applyAlignment="1">
      <alignment horizontal="left" vertical="top" wrapText="1"/>
    </xf>
    <xf numFmtId="165" fontId="3" fillId="0" borderId="36" xfId="0" applyNumberFormat="1" applyFont="1" applyBorder="1" applyAlignment="1">
      <alignment horizontal="left" vertical="top" wrapText="1"/>
    </xf>
    <xf numFmtId="165" fontId="3" fillId="0" borderId="31" xfId="0" applyNumberFormat="1" applyFont="1" applyBorder="1" applyAlignment="1">
      <alignment horizontal="left" vertical="top" wrapText="1"/>
    </xf>
    <xf numFmtId="165" fontId="3" fillId="0" borderId="19" xfId="0" applyNumberFormat="1" applyFont="1" applyBorder="1" applyAlignment="1">
      <alignment horizontal="left" vertical="top" wrapText="1"/>
    </xf>
    <xf numFmtId="165" fontId="3" fillId="0" borderId="24" xfId="0" applyNumberFormat="1" applyFont="1" applyBorder="1" applyAlignment="1">
      <alignment horizontal="left" vertical="top" wrapText="1"/>
    </xf>
    <xf numFmtId="165" fontId="3" fillId="0" borderId="27" xfId="0" applyNumberFormat="1" applyFont="1" applyBorder="1" applyAlignment="1">
      <alignment horizontal="left" vertical="top" wrapText="1"/>
    </xf>
    <xf numFmtId="165" fontId="3" fillId="0" borderId="32" xfId="0" applyNumberFormat="1" applyFont="1" applyBorder="1" applyAlignment="1">
      <alignment horizontal="left" vertical="top" wrapText="1"/>
    </xf>
    <xf numFmtId="165" fontId="3" fillId="0" borderId="33" xfId="0" applyNumberFormat="1" applyFont="1" applyBorder="1" applyAlignment="1">
      <alignment horizontal="left" vertical="top" wrapText="1"/>
    </xf>
    <xf numFmtId="165" fontId="3" fillId="0" borderId="34" xfId="0" applyNumberFormat="1" applyFont="1" applyBorder="1" applyAlignment="1">
      <alignment horizontal="left" vertical="top" wrapText="1"/>
    </xf>
    <xf numFmtId="49" fontId="3" fillId="0" borderId="40" xfId="0" applyNumberFormat="1" applyFont="1" applyBorder="1" applyAlignment="1">
      <alignment horizontal="center" vertical="center"/>
    </xf>
    <xf numFmtId="0" fontId="4" fillId="0" borderId="42" xfId="0" applyFont="1" applyBorder="1"/>
    <xf numFmtId="0" fontId="3" fillId="0" borderId="37" xfId="0" applyFont="1" applyBorder="1" applyAlignment="1">
      <alignment horizontal="left" vertical="top" wrapText="1"/>
    </xf>
    <xf numFmtId="0" fontId="3" fillId="0" borderId="39" xfId="0" applyFont="1" applyBorder="1" applyAlignment="1">
      <alignment horizontal="left" vertical="top" wrapText="1"/>
    </xf>
    <xf numFmtId="0" fontId="3" fillId="0" borderId="41" xfId="0" applyFont="1" applyBorder="1" applyAlignment="1">
      <alignment horizontal="left" vertical="top" wrapText="1"/>
    </xf>
    <xf numFmtId="0" fontId="24" fillId="0" borderId="46" xfId="0" applyFont="1" applyBorder="1" applyAlignment="1">
      <alignment horizontal="left" vertical="top" wrapText="1"/>
    </xf>
    <xf numFmtId="0" fontId="24" fillId="0" borderId="36" xfId="0" applyFont="1" applyBorder="1" applyAlignment="1">
      <alignment horizontal="left" vertical="top" wrapText="1"/>
    </xf>
    <xf numFmtId="0" fontId="24" fillId="0" borderId="47" xfId="0" applyFont="1" applyBorder="1" applyAlignment="1">
      <alignment horizontal="left" vertical="top" wrapText="1"/>
    </xf>
    <xf numFmtId="0" fontId="24" fillId="0" borderId="43" xfId="0" applyFont="1" applyBorder="1" applyAlignment="1">
      <alignment horizontal="left" vertical="top" wrapText="1"/>
    </xf>
    <xf numFmtId="0" fontId="24" fillId="0" borderId="24" xfId="0" applyFont="1" applyBorder="1" applyAlignment="1">
      <alignment horizontal="left" vertical="top" wrapText="1"/>
    </xf>
    <xf numFmtId="0" fontId="24" fillId="0" borderId="44" xfId="0" applyFont="1" applyBorder="1" applyAlignment="1">
      <alignment horizontal="left" vertical="top" wrapText="1"/>
    </xf>
    <xf numFmtId="0" fontId="24" fillId="0" borderId="41" xfId="0" applyFont="1" applyBorder="1" applyAlignment="1">
      <alignment horizontal="left" vertical="top" wrapText="1"/>
    </xf>
    <xf numFmtId="0" fontId="24" fillId="0" borderId="33" xfId="0" applyFont="1" applyBorder="1" applyAlignment="1">
      <alignment horizontal="left" vertical="top" wrapText="1"/>
    </xf>
    <xf numFmtId="0" fontId="24" fillId="0" borderId="45" xfId="0" applyFont="1" applyBorder="1" applyAlignment="1">
      <alignment horizontal="left" vertical="top" wrapText="1"/>
    </xf>
    <xf numFmtId="0" fontId="3" fillId="10" borderId="11" xfId="0" applyFont="1" applyFill="1" applyBorder="1" applyAlignment="1">
      <alignment horizontal="center" vertical="center"/>
    </xf>
    <xf numFmtId="0" fontId="3" fillId="11" borderId="11" xfId="0" applyFont="1" applyFill="1" applyBorder="1" applyAlignment="1">
      <alignment horizontal="center" vertical="center"/>
    </xf>
    <xf numFmtId="0" fontId="3" fillId="12" borderId="11" xfId="0" applyFont="1" applyFill="1" applyBorder="1" applyAlignment="1">
      <alignment horizontal="center" vertical="center"/>
    </xf>
    <xf numFmtId="0" fontId="3" fillId="0" borderId="29" xfId="0" applyFont="1" applyBorder="1" applyAlignment="1">
      <alignment vertical="center" wrapText="1"/>
    </xf>
    <xf numFmtId="0" fontId="3" fillId="0" borderId="31" xfId="0" applyFont="1" applyBorder="1" applyAlignment="1">
      <alignment vertical="center" wrapText="1"/>
    </xf>
    <xf numFmtId="0" fontId="3" fillId="0" borderId="32" xfId="0" applyFont="1" applyBorder="1" applyAlignment="1">
      <alignment vertical="center" wrapText="1"/>
    </xf>
    <xf numFmtId="0" fontId="3" fillId="0" borderId="34" xfId="0" applyFont="1" applyBorder="1" applyAlignment="1">
      <alignment vertical="center" wrapText="1"/>
    </xf>
    <xf numFmtId="0" fontId="12" fillId="0" borderId="29" xfId="0" applyFont="1" applyBorder="1" applyAlignment="1">
      <alignment horizontal="left" vertical="top" wrapText="1"/>
    </xf>
    <xf numFmtId="0" fontId="12" fillId="0" borderId="36" xfId="0" applyFont="1" applyBorder="1" applyAlignment="1">
      <alignment horizontal="left" vertical="top" wrapText="1"/>
    </xf>
    <xf numFmtId="0" fontId="12" fillId="0" borderId="31" xfId="0" applyFont="1" applyBorder="1" applyAlignment="1">
      <alignment horizontal="left" vertical="top" wrapText="1"/>
    </xf>
    <xf numFmtId="0" fontId="12" fillId="0" borderId="19" xfId="0" applyFont="1" applyBorder="1" applyAlignment="1">
      <alignment horizontal="left" vertical="top" wrapText="1"/>
    </xf>
    <xf numFmtId="0" fontId="12" fillId="0" borderId="24" xfId="0" applyFont="1" applyBorder="1" applyAlignment="1">
      <alignment horizontal="left" vertical="top" wrapText="1"/>
    </xf>
    <xf numFmtId="0" fontId="12" fillId="0" borderId="27" xfId="0" applyFont="1" applyBorder="1" applyAlignment="1">
      <alignment horizontal="left" vertical="top" wrapText="1"/>
    </xf>
    <xf numFmtId="0" fontId="12" fillId="0" borderId="32" xfId="0" applyFont="1" applyBorder="1" applyAlignment="1">
      <alignment horizontal="left" vertical="top" wrapText="1"/>
    </xf>
    <xf numFmtId="0" fontId="12" fillId="0" borderId="33" xfId="0" applyFont="1" applyBorder="1" applyAlignment="1">
      <alignment horizontal="left" vertical="top" wrapText="1"/>
    </xf>
    <xf numFmtId="0" fontId="12" fillId="0" borderId="34" xfId="0" applyFont="1" applyBorder="1" applyAlignment="1">
      <alignment horizontal="left" vertical="top" wrapText="1"/>
    </xf>
    <xf numFmtId="0" fontId="12" fillId="0" borderId="31" xfId="0" applyFont="1" applyBorder="1" applyAlignment="1">
      <alignment horizontal="left" vertical="center"/>
    </xf>
    <xf numFmtId="0" fontId="12" fillId="0" borderId="34" xfId="0" applyFont="1" applyBorder="1" applyAlignment="1">
      <alignment horizontal="left" vertical="center"/>
    </xf>
    <xf numFmtId="168" fontId="3" fillId="0" borderId="3" xfId="0" applyNumberFormat="1" applyFont="1" applyBorder="1" applyAlignment="1">
      <alignment horizontal="center" vertical="center"/>
    </xf>
    <xf numFmtId="0" fontId="58" fillId="0" borderId="1" xfId="0" applyFont="1" applyBorder="1" applyAlignment="1">
      <alignment horizontal="left" vertical="center" wrapText="1"/>
    </xf>
    <xf numFmtId="0" fontId="12" fillId="0" borderId="1" xfId="0" applyFont="1" applyBorder="1" applyAlignment="1">
      <alignment horizontal="left" vertical="center"/>
    </xf>
    <xf numFmtId="0" fontId="3" fillId="0" borderId="37" xfId="0" applyFont="1" applyBorder="1" applyAlignment="1">
      <alignment horizontal="left" vertical="center" wrapText="1"/>
    </xf>
    <xf numFmtId="0" fontId="3" fillId="0" borderId="39" xfId="0" applyFont="1" applyBorder="1" applyAlignment="1">
      <alignment horizontal="left" vertical="center" wrapText="1"/>
    </xf>
    <xf numFmtId="0" fontId="3" fillId="0" borderId="41" xfId="0" applyFont="1" applyBorder="1" applyAlignment="1">
      <alignment horizontal="left" vertical="center" wrapText="1"/>
    </xf>
    <xf numFmtId="0" fontId="3" fillId="0" borderId="46" xfId="0" applyFont="1" applyBorder="1" applyAlignment="1">
      <alignment horizontal="left" vertical="top" wrapText="1"/>
    </xf>
    <xf numFmtId="0" fontId="3" fillId="0" borderId="47" xfId="0" applyFont="1" applyBorder="1" applyAlignment="1">
      <alignment horizontal="left" vertical="top" wrapText="1"/>
    </xf>
    <xf numFmtId="0" fontId="3" fillId="0" borderId="43" xfId="0" applyFont="1" applyBorder="1" applyAlignment="1">
      <alignment horizontal="left" vertical="top" wrapText="1"/>
    </xf>
    <xf numFmtId="0" fontId="3" fillId="0" borderId="44" xfId="0" applyFont="1" applyBorder="1" applyAlignment="1">
      <alignment horizontal="left" vertical="top" wrapText="1"/>
    </xf>
    <xf numFmtId="0" fontId="3" fillId="0" borderId="45" xfId="0" applyFont="1" applyBorder="1" applyAlignment="1">
      <alignment horizontal="left" vertical="top" wrapText="1"/>
    </xf>
    <xf numFmtId="0" fontId="3" fillId="0" borderId="40" xfId="0" applyFont="1" applyBorder="1" applyAlignment="1">
      <alignment horizontal="center" vertical="center"/>
    </xf>
    <xf numFmtId="0" fontId="4" fillId="0" borderId="55" xfId="0" applyFont="1" applyBorder="1"/>
    <xf numFmtId="164" fontId="3" fillId="0" borderId="46" xfId="0" applyNumberFormat="1" applyFont="1" applyBorder="1" applyAlignment="1">
      <alignment horizontal="left" vertical="top" wrapText="1"/>
    </xf>
    <xf numFmtId="164" fontId="3" fillId="0" borderId="36" xfId="0" applyNumberFormat="1" applyFont="1" applyBorder="1" applyAlignment="1">
      <alignment horizontal="left" vertical="top" wrapText="1"/>
    </xf>
    <xf numFmtId="164" fontId="3" fillId="0" borderId="47" xfId="0" applyNumberFormat="1" applyFont="1" applyBorder="1" applyAlignment="1">
      <alignment horizontal="left" vertical="top" wrapText="1"/>
    </xf>
    <xf numFmtId="164" fontId="3" fillId="0" borderId="43" xfId="0" applyNumberFormat="1" applyFont="1" applyBorder="1" applyAlignment="1">
      <alignment horizontal="left" vertical="top" wrapText="1"/>
    </xf>
    <xf numFmtId="164" fontId="3" fillId="0" borderId="24" xfId="0" applyNumberFormat="1" applyFont="1" applyBorder="1" applyAlignment="1">
      <alignment horizontal="left" vertical="top" wrapText="1"/>
    </xf>
    <xf numFmtId="164" fontId="3" fillId="0" borderId="44" xfId="0" applyNumberFormat="1" applyFont="1" applyBorder="1" applyAlignment="1">
      <alignment horizontal="left" vertical="top" wrapText="1"/>
    </xf>
    <xf numFmtId="164" fontId="3" fillId="0" borderId="41" xfId="0" applyNumberFormat="1" applyFont="1" applyBorder="1" applyAlignment="1">
      <alignment horizontal="left" vertical="top" wrapText="1"/>
    </xf>
    <xf numFmtId="164" fontId="3" fillId="0" borderId="33" xfId="0" applyNumberFormat="1" applyFont="1" applyBorder="1" applyAlignment="1">
      <alignment horizontal="left" vertical="top" wrapText="1"/>
    </xf>
    <xf numFmtId="164" fontId="3" fillId="0" borderId="45" xfId="0" applyNumberFormat="1" applyFont="1" applyBorder="1" applyAlignment="1">
      <alignment horizontal="left" vertical="top" wrapText="1"/>
    </xf>
    <xf numFmtId="0" fontId="3" fillId="3" borderId="22" xfId="0" applyFont="1" applyFill="1" applyBorder="1" applyAlignment="1">
      <alignment horizontal="center" vertical="center"/>
    </xf>
    <xf numFmtId="0" fontId="3" fillId="0" borderId="46" xfId="0" applyFont="1" applyBorder="1" applyAlignment="1">
      <alignment horizontal="left" vertical="center"/>
    </xf>
    <xf numFmtId="0" fontId="3" fillId="0" borderId="36" xfId="0" applyFont="1" applyBorder="1" applyAlignment="1">
      <alignment horizontal="left" vertical="center"/>
    </xf>
    <xf numFmtId="0" fontId="3" fillId="0" borderId="47" xfId="0" applyFont="1" applyBorder="1" applyAlignment="1">
      <alignment horizontal="left" vertical="center"/>
    </xf>
    <xf numFmtId="0" fontId="3" fillId="0" borderId="41" xfId="0" applyFont="1" applyBorder="1" applyAlignment="1">
      <alignment horizontal="left" vertical="center"/>
    </xf>
    <xf numFmtId="0" fontId="3" fillId="0" borderId="33" xfId="0" applyFont="1" applyBorder="1" applyAlignment="1">
      <alignment horizontal="left" vertical="center"/>
    </xf>
    <xf numFmtId="0" fontId="3" fillId="0" borderId="45" xfId="0" applyFont="1" applyBorder="1" applyAlignment="1">
      <alignment horizontal="left" vertical="center"/>
    </xf>
    <xf numFmtId="0" fontId="3" fillId="0" borderId="37" xfId="0" applyFont="1" applyBorder="1" applyAlignment="1">
      <alignment horizontal="left" vertical="center"/>
    </xf>
    <xf numFmtId="0" fontId="3" fillId="0" borderId="39" xfId="0" applyFont="1" applyBorder="1" applyAlignment="1">
      <alignment horizontal="left" vertical="center"/>
    </xf>
    <xf numFmtId="0" fontId="3" fillId="0" borderId="0" xfId="0" applyFont="1" applyAlignment="1">
      <alignment horizontal="center" vertical="center"/>
    </xf>
    <xf numFmtId="0" fontId="0" fillId="0" borderId="0" xfId="0"/>
    <xf numFmtId="0" fontId="3" fillId="13" borderId="11" xfId="0" applyFont="1" applyFill="1" applyBorder="1" applyAlignment="1">
      <alignment horizontal="center" vertical="center"/>
    </xf>
    <xf numFmtId="177" fontId="3" fillId="6" borderId="11" xfId="0" applyNumberFormat="1" applyFont="1" applyFill="1" applyBorder="1" applyAlignment="1">
      <alignment horizontal="center"/>
    </xf>
    <xf numFmtId="177" fontId="3" fillId="7" borderId="11" xfId="0" applyNumberFormat="1" applyFont="1" applyFill="1" applyBorder="1" applyAlignment="1">
      <alignment horizontal="center" vertical="center"/>
    </xf>
    <xf numFmtId="177" fontId="3" fillId="0" borderId="29" xfId="0" applyNumberFormat="1" applyFont="1" applyBorder="1" applyAlignment="1">
      <alignment horizontal="left" vertical="center" wrapText="1"/>
    </xf>
    <xf numFmtId="177" fontId="3" fillId="0" borderId="31" xfId="0" applyNumberFormat="1" applyFont="1" applyBorder="1" applyAlignment="1">
      <alignment horizontal="left" vertical="center" wrapText="1"/>
    </xf>
    <xf numFmtId="177" fontId="3" fillId="0" borderId="32" xfId="0" applyNumberFormat="1" applyFont="1" applyBorder="1" applyAlignment="1">
      <alignment horizontal="left" vertical="center" wrapText="1"/>
    </xf>
    <xf numFmtId="177" fontId="3" fillId="0" borderId="34" xfId="0" applyNumberFormat="1" applyFont="1" applyBorder="1" applyAlignment="1">
      <alignment horizontal="left" vertical="center" wrapText="1"/>
    </xf>
    <xf numFmtId="0" fontId="4" fillId="0" borderId="25" xfId="0" applyFont="1" applyBorder="1"/>
    <xf numFmtId="177" fontId="3" fillId="0" borderId="29" xfId="0" applyNumberFormat="1" applyFont="1" applyBorder="1" applyAlignment="1">
      <alignment horizontal="left" vertical="center"/>
    </xf>
    <xf numFmtId="177" fontId="3" fillId="0" borderId="31" xfId="0" applyNumberFormat="1" applyFont="1" applyBorder="1" applyAlignment="1">
      <alignment horizontal="left" vertical="center"/>
    </xf>
    <xf numFmtId="177" fontId="3" fillId="0" borderId="32" xfId="0" applyNumberFormat="1" applyFont="1" applyBorder="1" applyAlignment="1">
      <alignment horizontal="left" vertical="center"/>
    </xf>
    <xf numFmtId="177" fontId="3" fillId="0" borderId="34" xfId="0" applyNumberFormat="1" applyFont="1" applyBorder="1" applyAlignment="1">
      <alignment horizontal="left" vertical="center"/>
    </xf>
    <xf numFmtId="0" fontId="58" fillId="0" borderId="37" xfId="0" applyFont="1" applyBorder="1" applyAlignment="1">
      <alignment horizontal="left" vertical="center" wrapText="1"/>
    </xf>
    <xf numFmtId="0" fontId="58" fillId="0" borderId="39" xfId="0" applyFont="1" applyBorder="1" applyAlignment="1">
      <alignment horizontal="left" vertical="center" wrapText="1"/>
    </xf>
    <xf numFmtId="0" fontId="58" fillId="0" borderId="48" xfId="0" applyFont="1" applyBorder="1" applyAlignment="1">
      <alignment horizontal="left" vertical="center" wrapText="1"/>
    </xf>
    <xf numFmtId="0" fontId="58" fillId="0" borderId="51" xfId="0" applyFont="1" applyBorder="1" applyAlignment="1">
      <alignment horizontal="left" vertical="center" wrapText="1"/>
    </xf>
    <xf numFmtId="49" fontId="3" fillId="0" borderId="19" xfId="0" applyNumberFormat="1" applyFont="1" applyBorder="1" applyAlignment="1">
      <alignment horizontal="left" vertical="top" wrapText="1"/>
    </xf>
    <xf numFmtId="49" fontId="3" fillId="0" borderId="24" xfId="0" applyNumberFormat="1" applyFont="1" applyBorder="1" applyAlignment="1">
      <alignment horizontal="left" vertical="top" wrapText="1"/>
    </xf>
    <xf numFmtId="49" fontId="3" fillId="0" borderId="27" xfId="0" applyNumberFormat="1" applyFont="1" applyBorder="1" applyAlignment="1">
      <alignment horizontal="left" vertical="top" wrapText="1"/>
    </xf>
    <xf numFmtId="49" fontId="3" fillId="0" borderId="32" xfId="0" applyNumberFormat="1" applyFont="1" applyBorder="1" applyAlignment="1">
      <alignment horizontal="left" vertical="top" wrapText="1"/>
    </xf>
    <xf numFmtId="49" fontId="3" fillId="0" borderId="33" xfId="0" applyNumberFormat="1" applyFont="1" applyBorder="1" applyAlignment="1">
      <alignment horizontal="left" vertical="top" wrapText="1"/>
    </xf>
    <xf numFmtId="49" fontId="3" fillId="0" borderId="34" xfId="0" applyNumberFormat="1" applyFont="1" applyBorder="1" applyAlignment="1">
      <alignment horizontal="left" vertical="top" wrapText="1"/>
    </xf>
    <xf numFmtId="177" fontId="3" fillId="0" borderId="4" xfId="0" applyNumberFormat="1" applyFont="1" applyBorder="1" applyAlignment="1">
      <alignment horizontal="center" vertical="center"/>
    </xf>
    <xf numFmtId="177" fontId="3" fillId="4" borderId="11" xfId="0" applyNumberFormat="1" applyFont="1" applyFill="1" applyBorder="1" applyAlignment="1">
      <alignment horizontal="center"/>
    </xf>
    <xf numFmtId="177" fontId="3" fillId="5" borderId="11" xfId="0" applyNumberFormat="1" applyFont="1" applyFill="1" applyBorder="1" applyAlignment="1">
      <alignment horizontal="center"/>
    </xf>
    <xf numFmtId="177" fontId="3" fillId="7" borderId="11" xfId="0" applyNumberFormat="1" applyFont="1" applyFill="1" applyBorder="1" applyAlignment="1">
      <alignment horizontal="center"/>
    </xf>
    <xf numFmtId="177" fontId="3" fillId="0" borderId="35" xfId="0" applyNumberFormat="1" applyFont="1" applyBorder="1" applyAlignment="1">
      <alignment horizontal="center" vertical="center"/>
    </xf>
    <xf numFmtId="0" fontId="4" fillId="0" borderId="26" xfId="0" applyFont="1" applyBorder="1"/>
    <xf numFmtId="177" fontId="3" fillId="3" borderId="11" xfId="0" applyNumberFormat="1" applyFont="1" applyFill="1" applyBorder="1" applyAlignment="1">
      <alignment horizontal="center"/>
    </xf>
    <xf numFmtId="177" fontId="3" fillId="0" borderId="19" xfId="0" applyNumberFormat="1" applyFont="1" applyBorder="1" applyAlignment="1">
      <alignment horizontal="left" vertical="center" wrapText="1"/>
    </xf>
    <xf numFmtId="177" fontId="3" fillId="0" borderId="27" xfId="0" applyNumberFormat="1" applyFont="1" applyBorder="1" applyAlignment="1">
      <alignment horizontal="left" vertical="center" wrapText="1"/>
    </xf>
    <xf numFmtId="49" fontId="3" fillId="0" borderId="37" xfId="0" applyNumberFormat="1" applyFont="1" applyBorder="1" applyAlignment="1">
      <alignment horizontal="left" vertical="top" wrapText="1"/>
    </xf>
    <xf numFmtId="49" fontId="3" fillId="0" borderId="38" xfId="0" applyNumberFormat="1" applyFont="1" applyBorder="1" applyAlignment="1">
      <alignment horizontal="left" vertical="top" wrapText="1"/>
    </xf>
    <xf numFmtId="49" fontId="3" fillId="0" borderId="56" xfId="0" applyNumberFormat="1" applyFont="1" applyBorder="1" applyAlignment="1">
      <alignment horizontal="left" vertical="top" wrapText="1"/>
    </xf>
    <xf numFmtId="49" fontId="3" fillId="0" borderId="43" xfId="0" applyNumberFormat="1" applyFont="1" applyBorder="1" applyAlignment="1">
      <alignment horizontal="left" vertical="top" wrapText="1"/>
    </xf>
    <xf numFmtId="49" fontId="3" fillId="0" borderId="44" xfId="0" applyNumberFormat="1" applyFont="1" applyBorder="1" applyAlignment="1">
      <alignment horizontal="left" vertical="top" wrapText="1"/>
    </xf>
    <xf numFmtId="49" fontId="3" fillId="0" borderId="48" xfId="0" applyNumberFormat="1" applyFont="1" applyBorder="1" applyAlignment="1">
      <alignment horizontal="left" vertical="top" wrapText="1"/>
    </xf>
    <xf numFmtId="49" fontId="3" fillId="0" borderId="49" xfId="0" applyNumberFormat="1" applyFont="1" applyBorder="1" applyAlignment="1">
      <alignment horizontal="left" vertical="top" wrapText="1"/>
    </xf>
    <xf numFmtId="49" fontId="3" fillId="0" borderId="52" xfId="0" applyNumberFormat="1" applyFont="1" applyBorder="1" applyAlignment="1">
      <alignment horizontal="left" vertical="top" wrapText="1"/>
    </xf>
    <xf numFmtId="177" fontId="3" fillId="4" borderId="11" xfId="0" applyNumberFormat="1" applyFont="1" applyFill="1" applyBorder="1" applyAlignment="1">
      <alignment horizontal="center" vertical="center"/>
    </xf>
    <xf numFmtId="49" fontId="3" fillId="0" borderId="29" xfId="0" applyNumberFormat="1" applyFont="1" applyBorder="1" applyAlignment="1">
      <alignment horizontal="left" vertical="top" wrapText="1"/>
    </xf>
    <xf numFmtId="49" fontId="3" fillId="0" borderId="36" xfId="0" applyNumberFormat="1" applyFont="1" applyBorder="1" applyAlignment="1">
      <alignment horizontal="left" vertical="top" wrapText="1"/>
    </xf>
    <xf numFmtId="49" fontId="3" fillId="0" borderId="31" xfId="0" applyNumberFormat="1" applyFont="1" applyBorder="1" applyAlignment="1">
      <alignment horizontal="left" vertical="top" wrapText="1"/>
    </xf>
    <xf numFmtId="177" fontId="3" fillId="0" borderId="0" xfId="0" applyNumberFormat="1" applyFont="1" applyAlignment="1">
      <alignment horizontal="center"/>
    </xf>
    <xf numFmtId="177" fontId="3" fillId="5" borderId="11" xfId="0" applyNumberFormat="1" applyFont="1" applyFill="1" applyBorder="1" applyAlignment="1">
      <alignment horizontal="center" vertical="center"/>
    </xf>
    <xf numFmtId="167" fontId="3" fillId="3" borderId="11" xfId="0" applyNumberFormat="1" applyFont="1" applyFill="1" applyBorder="1" applyAlignment="1">
      <alignment horizontal="center" vertical="center"/>
    </xf>
    <xf numFmtId="0" fontId="3" fillId="0" borderId="24" xfId="0" applyFont="1" applyBorder="1" applyAlignment="1">
      <alignment horizontal="left" vertical="center" wrapText="1"/>
    </xf>
    <xf numFmtId="0" fontId="6" fillId="0" borderId="0" xfId="0" applyFont="1" applyAlignment="1">
      <alignment vertical="center"/>
    </xf>
    <xf numFmtId="0" fontId="3" fillId="0" borderId="29" xfId="0" applyFont="1" applyBorder="1" applyAlignment="1">
      <alignment horizontal="left" wrapText="1"/>
    </xf>
    <xf numFmtId="0" fontId="3" fillId="0" borderId="36" xfId="0" applyFont="1" applyBorder="1" applyAlignment="1">
      <alignment horizontal="left" wrapText="1"/>
    </xf>
    <xf numFmtId="0" fontId="3" fillId="0" borderId="31" xfId="0" applyFont="1" applyBorder="1" applyAlignment="1">
      <alignment horizontal="left" wrapText="1"/>
    </xf>
    <xf numFmtId="0" fontId="3" fillId="0" borderId="32" xfId="0" applyFont="1" applyBorder="1" applyAlignment="1">
      <alignment horizontal="left" wrapText="1"/>
    </xf>
    <xf numFmtId="0" fontId="3" fillId="0" borderId="33" xfId="0" applyFont="1" applyBorder="1" applyAlignment="1">
      <alignment horizontal="left" wrapText="1"/>
    </xf>
    <xf numFmtId="0" fontId="3" fillId="0" borderId="34" xfId="0" applyFont="1" applyBorder="1" applyAlignment="1">
      <alignment horizontal="left" wrapText="1"/>
    </xf>
    <xf numFmtId="0" fontId="3" fillId="0" borderId="1" xfId="0" applyFont="1" applyBorder="1" applyAlignment="1">
      <alignment horizontal="left"/>
    </xf>
    <xf numFmtId="0" fontId="4" fillId="0" borderId="3" xfId="0" applyFont="1" applyBorder="1"/>
    <xf numFmtId="0" fontId="3" fillId="3" borderId="11" xfId="0" applyFont="1" applyFill="1" applyBorder="1" applyAlignment="1">
      <alignment horizontal="center" vertical="center"/>
    </xf>
    <xf numFmtId="0" fontId="3" fillId="2" borderId="29" xfId="0" applyFont="1" applyFill="1" applyBorder="1" applyAlignment="1">
      <alignment horizontal="left" vertical="center"/>
    </xf>
    <xf numFmtId="0" fontId="3" fillId="2" borderId="31" xfId="0" applyFont="1" applyFill="1" applyBorder="1" applyAlignment="1">
      <alignment horizontal="left" vertical="center"/>
    </xf>
    <xf numFmtId="0" fontId="3" fillId="2" borderId="32" xfId="0" applyFont="1" applyFill="1" applyBorder="1" applyAlignment="1">
      <alignment horizontal="left" vertical="center"/>
    </xf>
    <xf numFmtId="0" fontId="3" fillId="2" borderId="34" xfId="0" applyFont="1" applyFill="1" applyBorder="1" applyAlignment="1">
      <alignment horizontal="left" vertical="center"/>
    </xf>
    <xf numFmtId="49" fontId="3" fillId="2" borderId="4" xfId="0" applyNumberFormat="1" applyFont="1" applyFill="1" applyBorder="1" applyAlignment="1">
      <alignment horizontal="center" vertical="center"/>
    </xf>
    <xf numFmtId="0" fontId="5" fillId="2" borderId="29" xfId="0" applyFont="1" applyFill="1" applyBorder="1" applyAlignment="1">
      <alignment horizontal="left" vertical="top" wrapText="1"/>
    </xf>
    <xf numFmtId="0" fontId="5" fillId="2" borderId="36" xfId="0" applyFont="1" applyFill="1" applyBorder="1" applyAlignment="1">
      <alignment horizontal="left" vertical="top" wrapText="1"/>
    </xf>
    <xf numFmtId="0" fontId="5" fillId="2" borderId="31" xfId="0" applyFont="1" applyFill="1" applyBorder="1" applyAlignment="1">
      <alignment horizontal="left" vertical="top" wrapText="1"/>
    </xf>
    <xf numFmtId="0" fontId="5" fillId="2" borderId="19" xfId="0" applyFont="1" applyFill="1" applyBorder="1" applyAlignment="1">
      <alignment horizontal="left" vertical="top" wrapText="1"/>
    </xf>
    <xf numFmtId="0" fontId="5" fillId="2" borderId="24" xfId="0" applyFont="1" applyFill="1" applyBorder="1" applyAlignment="1">
      <alignment horizontal="left" vertical="top" wrapText="1"/>
    </xf>
    <xf numFmtId="0" fontId="5" fillId="2" borderId="27" xfId="0" applyFont="1" applyFill="1" applyBorder="1" applyAlignment="1">
      <alignment horizontal="left" vertical="top" wrapText="1"/>
    </xf>
    <xf numFmtId="0" fontId="5" fillId="2" borderId="32" xfId="0" applyFont="1" applyFill="1" applyBorder="1" applyAlignment="1">
      <alignment horizontal="left" vertical="top" wrapText="1"/>
    </xf>
    <xf numFmtId="0" fontId="5" fillId="2" borderId="33" xfId="0" applyFont="1" applyFill="1" applyBorder="1" applyAlignment="1">
      <alignment horizontal="left" vertical="top" wrapText="1"/>
    </xf>
    <xf numFmtId="0" fontId="5" fillId="2" borderId="34" xfId="0" applyFont="1" applyFill="1" applyBorder="1" applyAlignment="1">
      <alignment horizontal="left" vertical="top" wrapText="1"/>
    </xf>
    <xf numFmtId="49" fontId="12" fillId="2" borderId="4"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1" xfId="0" applyFont="1" applyFill="1" applyBorder="1" applyAlignment="1">
      <alignment horizontal="center" vertical="center"/>
    </xf>
    <xf numFmtId="0" fontId="3" fillId="2" borderId="32" xfId="0" applyFont="1" applyFill="1" applyBorder="1" applyAlignment="1">
      <alignment horizontal="center" vertical="center"/>
    </xf>
    <xf numFmtId="0" fontId="3" fillId="2" borderId="34" xfId="0" applyFont="1" applyFill="1" applyBorder="1" applyAlignment="1">
      <alignment horizontal="center" vertical="center"/>
    </xf>
    <xf numFmtId="0" fontId="3" fillId="2" borderId="29" xfId="0" applyFont="1" applyFill="1" applyBorder="1" applyAlignment="1">
      <alignment horizontal="left" vertical="top" wrapText="1"/>
    </xf>
    <xf numFmtId="0" fontId="3" fillId="2" borderId="36" xfId="0" applyFont="1" applyFill="1" applyBorder="1" applyAlignment="1">
      <alignment horizontal="left" vertical="top" wrapText="1"/>
    </xf>
    <xf numFmtId="0" fontId="3" fillId="2" borderId="31" xfId="0" applyFont="1" applyFill="1" applyBorder="1" applyAlignment="1">
      <alignment horizontal="left" vertical="top" wrapText="1"/>
    </xf>
    <xf numFmtId="0" fontId="3" fillId="2" borderId="19" xfId="0" applyFont="1" applyFill="1" applyBorder="1" applyAlignment="1">
      <alignment horizontal="left" vertical="top" wrapText="1"/>
    </xf>
    <xf numFmtId="0" fontId="3" fillId="2" borderId="24" xfId="0" applyFont="1" applyFill="1" applyBorder="1" applyAlignment="1">
      <alignment horizontal="left" vertical="top" wrapText="1"/>
    </xf>
    <xf numFmtId="0" fontId="3" fillId="2" borderId="27" xfId="0" applyFont="1" applyFill="1" applyBorder="1" applyAlignment="1">
      <alignment horizontal="left" vertical="top" wrapText="1"/>
    </xf>
    <xf numFmtId="0" fontId="3" fillId="2" borderId="32" xfId="0" applyFont="1" applyFill="1" applyBorder="1" applyAlignment="1">
      <alignment horizontal="left" vertical="top" wrapText="1"/>
    </xf>
    <xf numFmtId="0" fontId="3" fillId="2" borderId="33" xfId="0" applyFont="1" applyFill="1" applyBorder="1" applyAlignment="1">
      <alignment horizontal="left" vertical="top" wrapText="1"/>
    </xf>
    <xf numFmtId="0" fontId="3" fillId="2" borderId="34" xfId="0" applyFont="1" applyFill="1" applyBorder="1" applyAlignment="1">
      <alignment horizontal="left" vertical="top" wrapText="1"/>
    </xf>
    <xf numFmtId="0" fontId="3" fillId="2" borderId="4" xfId="0" applyFont="1" applyFill="1" applyBorder="1" applyAlignment="1">
      <alignment horizontal="center" vertical="center"/>
    </xf>
    <xf numFmtId="0" fontId="7" fillId="0" borderId="0" xfId="0" applyFont="1" applyAlignment="1">
      <alignment horizontal="center" vertical="center"/>
    </xf>
    <xf numFmtId="0" fontId="7" fillId="0" borderId="0" xfId="0" applyFont="1" applyAlignment="1">
      <alignment horizontal="center"/>
    </xf>
    <xf numFmtId="0" fontId="49" fillId="14" borderId="37" xfId="0" applyFont="1" applyFill="1" applyBorder="1"/>
    <xf numFmtId="0" fontId="49" fillId="14" borderId="38" xfId="0" applyFont="1" applyFill="1" applyBorder="1"/>
    <xf numFmtId="0" fontId="49" fillId="14" borderId="38" xfId="0" applyFont="1" applyFill="1" applyBorder="1" applyAlignment="1">
      <alignment horizontal="left"/>
    </xf>
    <xf numFmtId="0" fontId="4" fillId="0" borderId="38" xfId="0" applyFont="1" applyBorder="1"/>
    <xf numFmtId="164" fontId="49" fillId="14" borderId="38" xfId="0" applyNumberFormat="1" applyFont="1" applyFill="1" applyBorder="1"/>
    <xf numFmtId="164" fontId="49" fillId="14" borderId="56" xfId="0" applyNumberFormat="1" applyFont="1" applyFill="1" applyBorder="1"/>
    <xf numFmtId="0" fontId="51" fillId="15" borderId="62" xfId="0" applyFont="1" applyFill="1" applyBorder="1"/>
    <xf numFmtId="0" fontId="51" fillId="15" borderId="63" xfId="0" applyFont="1" applyFill="1" applyBorder="1"/>
    <xf numFmtId="0" fontId="51" fillId="16" borderId="43" xfId="0" applyFont="1" applyFill="1" applyBorder="1"/>
    <xf numFmtId="0" fontId="52" fillId="16" borderId="24" xfId="0" applyFont="1" applyFill="1" applyBorder="1"/>
    <xf numFmtId="164" fontId="52" fillId="16" borderId="24" xfId="0" applyNumberFormat="1" applyFont="1" applyFill="1" applyBorder="1"/>
    <xf numFmtId="164" fontId="51" fillId="16" borderId="24" xfId="0" applyNumberFormat="1" applyFont="1" applyFill="1" applyBorder="1"/>
    <xf numFmtId="0" fontId="51" fillId="16" borderId="44" xfId="0" applyFont="1" applyFill="1" applyBorder="1"/>
    <xf numFmtId="0" fontId="24" fillId="17" borderId="62" xfId="0" applyFont="1" applyFill="1" applyBorder="1"/>
    <xf numFmtId="0" fontId="24" fillId="17" borderId="63" xfId="0" applyFont="1" applyFill="1" applyBorder="1"/>
    <xf numFmtId="0" fontId="21" fillId="0" borderId="43" xfId="0" applyFont="1" applyBorder="1"/>
    <xf numFmtId="164" fontId="21" fillId="0" borderId="24" xfId="0" applyNumberFormat="1" applyFont="1" applyBorder="1"/>
    <xf numFmtId="164" fontId="24" fillId="0" borderId="24" xfId="0" applyNumberFormat="1" applyFont="1" applyBorder="1" applyAlignment="1">
      <alignment horizontal="left"/>
    </xf>
    <xf numFmtId="0" fontId="24" fillId="0" borderId="44" xfId="0" applyFont="1" applyBorder="1"/>
    <xf numFmtId="171" fontId="24" fillId="0" borderId="24" xfId="0" applyNumberFormat="1" applyFont="1" applyBorder="1"/>
    <xf numFmtId="9" fontId="24" fillId="0" borderId="24" xfId="0" applyNumberFormat="1" applyFont="1" applyBorder="1"/>
    <xf numFmtId="179" fontId="24" fillId="0" borderId="44" xfId="0" applyNumberFormat="1" applyFont="1" applyBorder="1"/>
    <xf numFmtId="181" fontId="24" fillId="0" borderId="44" xfId="0" applyNumberFormat="1" applyFont="1" applyBorder="1"/>
    <xf numFmtId="165" fontId="21" fillId="0" borderId="24" xfId="0" applyNumberFormat="1" applyFont="1" applyBorder="1" applyAlignment="1">
      <alignment horizontal="right"/>
    </xf>
    <xf numFmtId="164" fontId="24" fillId="0" borderId="24" xfId="0" applyNumberFormat="1" applyFont="1" applyBorder="1"/>
    <xf numFmtId="49" fontId="21" fillId="0" borderId="43" xfId="0" applyNumberFormat="1" applyFont="1" applyBorder="1"/>
    <xf numFmtId="49" fontId="21" fillId="0" borderId="24" xfId="0" applyNumberFormat="1" applyFont="1" applyBorder="1"/>
    <xf numFmtId="0" fontId="21" fillId="0" borderId="46" xfId="0" applyFont="1" applyBorder="1"/>
    <xf numFmtId="0" fontId="21" fillId="0" borderId="36" xfId="0" applyFont="1" applyBorder="1"/>
    <xf numFmtId="164" fontId="21" fillId="0" borderId="36" xfId="0" applyNumberFormat="1" applyFont="1" applyBorder="1"/>
    <xf numFmtId="164" fontId="24" fillId="0" borderId="36" xfId="0" applyNumberFormat="1" applyFont="1" applyBorder="1"/>
    <xf numFmtId="0" fontId="24" fillId="0" borderId="47" xfId="0" applyFont="1" applyBorder="1"/>
    <xf numFmtId="0" fontId="54" fillId="0" borderId="24" xfId="0" applyFont="1" applyBorder="1"/>
    <xf numFmtId="0" fontId="21" fillId="0" borderId="24" xfId="0" applyFont="1" applyBorder="1" applyAlignment="1">
      <alignment horizontal="left"/>
    </xf>
    <xf numFmtId="0" fontId="21" fillId="0" borderId="44" xfId="0" applyFont="1" applyBorder="1"/>
    <xf numFmtId="0" fontId="21" fillId="0" borderId="33" xfId="0" applyFont="1" applyBorder="1"/>
    <xf numFmtId="49" fontId="21" fillId="0" borderId="33" xfId="0" applyNumberFormat="1" applyFont="1" applyBorder="1" applyAlignment="1">
      <alignment horizontal="left"/>
    </xf>
    <xf numFmtId="166" fontId="21" fillId="0" borderId="33" xfId="0" applyNumberFormat="1" applyFont="1" applyBorder="1"/>
    <xf numFmtId="164" fontId="24" fillId="0" borderId="33" xfId="0" applyNumberFormat="1" applyFont="1" applyBorder="1"/>
    <xf numFmtId="0" fontId="24" fillId="0" borderId="45" xfId="0" applyFont="1" applyBorder="1"/>
    <xf numFmtId="0" fontId="51" fillId="16" borderId="62" xfId="0" applyFont="1" applyFill="1" applyBorder="1"/>
    <xf numFmtId="0" fontId="51" fillId="16" borderId="63" xfId="0" applyFont="1" applyFill="1" applyBorder="1"/>
    <xf numFmtId="0" fontId="24" fillId="17" borderId="41" xfId="0" applyFont="1" applyFill="1" applyBorder="1"/>
    <xf numFmtId="164" fontId="21" fillId="2" borderId="24" xfId="0" applyNumberFormat="1" applyFont="1" applyFill="1" applyBorder="1"/>
    <xf numFmtId="164" fontId="21" fillId="17" borderId="63" xfId="0" applyNumberFormat="1" applyFont="1" applyFill="1" applyBorder="1"/>
    <xf numFmtId="0" fontId="21" fillId="2" borderId="24" xfId="0" applyFont="1" applyFill="1" applyBorder="1"/>
    <xf numFmtId="164" fontId="21" fillId="0" borderId="33" xfId="0" applyNumberFormat="1" applyFont="1" applyBorder="1"/>
    <xf numFmtId="164" fontId="52" fillId="0" borderId="24" xfId="0" applyNumberFormat="1" applyFont="1" applyBorder="1"/>
    <xf numFmtId="164" fontId="51" fillId="0" borderId="24" xfId="0" applyNumberFormat="1" applyFont="1" applyBorder="1"/>
    <xf numFmtId="0" fontId="51" fillId="0" borderId="44" xfId="0" applyFont="1" applyBorder="1"/>
    <xf numFmtId="164" fontId="51" fillId="15" borderId="63" xfId="0" applyNumberFormat="1" applyFont="1" applyFill="1" applyBorder="1"/>
    <xf numFmtId="0" fontId="51" fillId="16" borderId="48" xfId="0" applyFont="1" applyFill="1" applyBorder="1"/>
    <xf numFmtId="0" fontId="51" fillId="16" borderId="49" xfId="0" applyFont="1" applyFill="1" applyBorder="1"/>
    <xf numFmtId="0" fontId="49" fillId="16" borderId="49" xfId="0" applyFont="1" applyFill="1" applyBorder="1"/>
    <xf numFmtId="175" fontId="51" fillId="16" borderId="49" xfId="0" applyNumberFormat="1" applyFont="1" applyFill="1" applyBorder="1"/>
    <xf numFmtId="164" fontId="51" fillId="16" borderId="49" xfId="0" applyNumberFormat="1" applyFont="1" applyFill="1" applyBorder="1"/>
    <xf numFmtId="164" fontId="49" fillId="16" borderId="49" xfId="0" applyNumberFormat="1" applyFont="1" applyFill="1" applyBorder="1"/>
    <xf numFmtId="164" fontId="51" fillId="16" borderId="52" xfId="0" applyNumberFormat="1" applyFont="1" applyFill="1" applyBorder="1"/>
    <xf numFmtId="0" fontId="21" fillId="17" borderId="33" xfId="0" applyFont="1" applyFill="1" applyBorder="1"/>
    <xf numFmtId="164" fontId="21" fillId="17" borderId="33" xfId="0" applyNumberFormat="1" applyFont="1" applyFill="1" applyBorder="1"/>
    <xf numFmtId="164" fontId="24" fillId="17" borderId="33" xfId="0" applyNumberFormat="1" applyFont="1" applyFill="1" applyBorder="1"/>
    <xf numFmtId="0" fontId="24" fillId="17" borderId="45" xfId="0" applyFont="1" applyFill="1" applyBorder="1"/>
    <xf numFmtId="0" fontId="51" fillId="16" borderId="64" xfId="0" applyFont="1" applyFill="1" applyBorder="1"/>
    <xf numFmtId="0" fontId="51" fillId="16" borderId="65" xfId="0" applyFont="1" applyFill="1" applyBorder="1"/>
    <xf numFmtId="0" fontId="52" fillId="16" borderId="65" xfId="0" applyFont="1" applyFill="1" applyBorder="1"/>
    <xf numFmtId="164" fontId="52" fillId="16" borderId="65" xfId="0" applyNumberFormat="1" applyFont="1" applyFill="1" applyBorder="1"/>
    <xf numFmtId="164" fontId="51" fillId="16" borderId="65" xfId="0" applyNumberFormat="1" applyFont="1" applyFill="1" applyBorder="1"/>
    <xf numFmtId="0" fontId="51" fillId="16" borderId="66" xfId="0" applyFont="1" applyFill="1" applyBorder="1"/>
  </cellXfs>
  <cellStyles count="3">
    <cellStyle name="Moneda" xfId="1" builtinId="4"/>
    <cellStyle name="Normal" xfId="0" builtinId="0"/>
    <cellStyle name="Porcentaje" xfId="2" builtinId="5"/>
  </cellStyles>
  <dxfs count="0"/>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customschemas.google.com/relationships/workbookmetadata" Target="metadata"/><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AR"/>
              <a:t>FUENTES DE INGRESOS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AR"/>
        </a:p>
      </c:txPr>
    </c:title>
    <c:autoTitleDeleted val="0"/>
    <c:plotArea>
      <c:layout/>
      <c:doughnut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071E-498D-9D3D-EBDA2008A633}"/>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071E-498D-9D3D-EBDA2008A633}"/>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071E-498D-9D3D-EBDA2008A633}"/>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071E-498D-9D3D-EBDA2008A633}"/>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8-071E-498D-9D3D-EBDA2008A633}"/>
              </c:ext>
            </c:extLst>
          </c:dPt>
          <c:dLbls>
            <c:dLbl>
              <c:idx val="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AR"/>
                </a:p>
              </c:txPr>
              <c:showLegendKey val="0"/>
              <c:showVal val="0"/>
              <c:showCatName val="0"/>
              <c:showSerName val="0"/>
              <c:showPercent val="1"/>
              <c:showBubbleSize val="0"/>
              <c:extLst>
                <c:ext xmlns:c16="http://schemas.microsoft.com/office/drawing/2014/chart" uri="{C3380CC4-5D6E-409C-BE32-E72D297353CC}">
                  <c16:uniqueId val="{00000001-071E-498D-9D3D-EBDA2008A633}"/>
                </c:ext>
              </c:extLst>
            </c:dLbl>
            <c:dLbl>
              <c:idx val="1"/>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AR"/>
                </a:p>
              </c:txPr>
              <c:showLegendKey val="0"/>
              <c:showVal val="0"/>
              <c:showCatName val="0"/>
              <c:showSerName val="0"/>
              <c:showPercent val="1"/>
              <c:showBubbleSize val="0"/>
              <c:extLst>
                <c:ext xmlns:c16="http://schemas.microsoft.com/office/drawing/2014/chart" uri="{C3380CC4-5D6E-409C-BE32-E72D297353CC}">
                  <c16:uniqueId val="{00000003-071E-498D-9D3D-EBDA2008A633}"/>
                </c:ext>
              </c:extLst>
            </c:dLbl>
            <c:dLbl>
              <c:idx val="2"/>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AR"/>
                </a:p>
              </c:txPr>
              <c:showLegendKey val="0"/>
              <c:showVal val="0"/>
              <c:showCatName val="0"/>
              <c:showSerName val="0"/>
              <c:showPercent val="1"/>
              <c:showBubbleSize val="0"/>
              <c:extLst>
                <c:ext xmlns:c16="http://schemas.microsoft.com/office/drawing/2014/chart" uri="{C3380CC4-5D6E-409C-BE32-E72D297353CC}">
                  <c16:uniqueId val="{00000005-071E-498D-9D3D-EBDA2008A633}"/>
                </c:ext>
              </c:extLst>
            </c:dLbl>
            <c:dLbl>
              <c:idx val="3"/>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AR"/>
                </a:p>
              </c:txPr>
              <c:showLegendKey val="0"/>
              <c:showVal val="0"/>
              <c:showCatName val="0"/>
              <c:showSerName val="0"/>
              <c:showPercent val="1"/>
              <c:showBubbleSize val="0"/>
              <c:extLst>
                <c:ext xmlns:c16="http://schemas.microsoft.com/office/drawing/2014/chart" uri="{C3380CC4-5D6E-409C-BE32-E72D297353CC}">
                  <c16:uniqueId val="{00000007-071E-498D-9D3D-EBDA2008A633}"/>
                </c:ext>
              </c:extLst>
            </c:dLbl>
            <c:dLbl>
              <c:idx val="4"/>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AR"/>
                </a:p>
              </c:txPr>
              <c:showLegendKey val="0"/>
              <c:showVal val="0"/>
              <c:showCatName val="0"/>
              <c:showSerName val="0"/>
              <c:showPercent val="1"/>
              <c:showBubbleSize val="0"/>
              <c:extLst>
                <c:ext xmlns:c16="http://schemas.microsoft.com/office/drawing/2014/chart" uri="{C3380CC4-5D6E-409C-BE32-E72D297353CC}">
                  <c16:uniqueId val="{00000008-071E-498D-9D3D-EBDA2008A633}"/>
                </c:ext>
              </c:extLst>
            </c:dLbl>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AR"/>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'GRAFICO PRESUPUESTO ABIERTO'!$A$21:$A$25</c:f>
              <c:strCache>
                <c:ptCount val="5"/>
                <c:pt idx="0">
                  <c:v>INGRESOS PROPIOS</c:v>
                </c:pt>
                <c:pt idx="1">
                  <c:v>INGRESOS DE OTRAS JURISDICCIONES </c:v>
                </c:pt>
                <c:pt idx="2">
                  <c:v>INGRESOS DE CAPITAL</c:v>
                </c:pt>
                <c:pt idx="3">
                  <c:v>OTRAS FUENTES FINANCIERAS</c:v>
                </c:pt>
                <c:pt idx="4">
                  <c:v>OTROS INGRESOS</c:v>
                </c:pt>
              </c:strCache>
            </c:strRef>
          </c:cat>
          <c:val>
            <c:numRef>
              <c:f>'GRAFICO PRESUPUESTO ABIERTO'!$B$21:$B$25</c:f>
              <c:numCache>
                <c:formatCode>_-"$"* #,##0.00_-;\-"$"* #,##0.00_-;_-"$"* "-"??_-;_-@</c:formatCode>
                <c:ptCount val="5"/>
                <c:pt idx="0">
                  <c:v>59844525608</c:v>
                </c:pt>
                <c:pt idx="1">
                  <c:v>34120588325</c:v>
                </c:pt>
                <c:pt idx="2">
                  <c:v>7400000006</c:v>
                </c:pt>
                <c:pt idx="3">
                  <c:v>8500000010</c:v>
                </c:pt>
                <c:pt idx="4">
                  <c:v>1</c:v>
                </c:pt>
              </c:numCache>
            </c:numRef>
          </c:val>
          <c:extLst>
            <c:ext xmlns:c16="http://schemas.microsoft.com/office/drawing/2014/chart" uri="{C3380CC4-5D6E-409C-BE32-E72D297353CC}">
              <c16:uniqueId val="{00000009-071E-498D-9D3D-EBDA2008A633}"/>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AR"/>
        </a:p>
      </c:txPr>
    </c:legend>
    <c:plotVisOnly val="1"/>
    <c:dispBlanksAs val="zero"/>
    <c:showDLblsOverMax val="1"/>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A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AR"/>
              <a:t>ÁREAS DE GESTIÓN</a:t>
            </a:r>
          </a:p>
        </c:rich>
      </c:tx>
      <c:layout>
        <c:manualLayout>
          <c:xMode val="edge"/>
          <c:yMode val="edge"/>
          <c:x val="0.477470525187567"/>
          <c:y val="2.1466901156094984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AR"/>
        </a:p>
      </c:txPr>
    </c:title>
    <c:autoTitleDeleted val="0"/>
    <c:plotArea>
      <c:layout>
        <c:manualLayout>
          <c:layoutTarget val="inner"/>
          <c:xMode val="edge"/>
          <c:yMode val="edge"/>
          <c:x val="0.39320086942257215"/>
          <c:y val="7.8507078507078512E-2"/>
          <c:w val="0.60069444444444442"/>
          <c:h val="0.89060489060489056"/>
        </c:manualLayout>
      </c:layout>
      <c:doughnut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1803-4B2D-A631-CE01F8A172F2}"/>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1803-4B2D-A631-CE01F8A172F2}"/>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1803-4B2D-A631-CE01F8A172F2}"/>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1803-4B2D-A631-CE01F8A172F2}"/>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1803-4B2D-A631-CE01F8A172F2}"/>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1803-4B2D-A631-CE01F8A172F2}"/>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1803-4B2D-A631-CE01F8A172F2}"/>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1803-4B2D-A631-CE01F8A172F2}"/>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1803-4B2D-A631-CE01F8A172F2}"/>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1803-4B2D-A631-CE01F8A172F2}"/>
              </c:ext>
            </c:extLst>
          </c:dPt>
          <c:dPt>
            <c:idx val="10"/>
            <c:bubble3D val="0"/>
            <c:spPr>
              <a:solidFill>
                <a:schemeClr val="accent5">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1803-4B2D-A631-CE01F8A172F2}"/>
              </c:ext>
            </c:extLst>
          </c:dPt>
          <c:dPt>
            <c:idx val="11"/>
            <c:bubble3D val="0"/>
            <c:spPr>
              <a:solidFill>
                <a:schemeClr val="accent6">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7-1803-4B2D-A631-CE01F8A172F2}"/>
              </c:ext>
            </c:extLst>
          </c:dPt>
          <c:dPt>
            <c:idx val="12"/>
            <c:bubble3D val="0"/>
            <c:spPr>
              <a:solidFill>
                <a:schemeClr val="accent1">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9-1803-4B2D-A631-CE01F8A172F2}"/>
              </c:ext>
            </c:extLst>
          </c:dPt>
          <c:dLbls>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AR"/>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'GRAFICO PRESUPUESTO ABIERTO'!$F$35:$F$47</c:f>
              <c:strCache>
                <c:ptCount val="13"/>
                <c:pt idx="0">
                  <c:v>D.E.M.</c:v>
                </c:pt>
                <c:pt idx="1">
                  <c:v>DESARROLLO HUMANO Y TERRITORIO</c:v>
                </c:pt>
                <c:pt idx="2">
                  <c:v>GOBIERNO, CULTURA Y RELACIONES INSTITUCIONALES</c:v>
                </c:pt>
                <c:pt idx="3">
                  <c:v>PREVENCIÓN, SEGURIDAD Y CONVIVENCIA URBANA</c:v>
                </c:pt>
                <c:pt idx="4">
                  <c:v>ECONOMÍA, TRANSFORMACIÓN DIGITAL Y DES. PRODUCTIVO - AMORTIZ. DEUDA Y OTROS</c:v>
                </c:pt>
                <c:pt idx="5">
                  <c:v>EDUCACIÓN </c:v>
                </c:pt>
                <c:pt idx="6">
                  <c:v>INFRAESTRUCTURA Y DESARROLLO SOSTENIBLE - OBRAS Y TRABAJOS PÚBLICOS</c:v>
                </c:pt>
                <c:pt idx="7">
                  <c:v>SERVICIOS URBANOS - OBRAS Y SERVICIOS URBANOS</c:v>
                </c:pt>
                <c:pt idx="8">
                  <c:v>SALUD</c:v>
                </c:pt>
                <c:pt idx="9">
                  <c:v>ASESORÍA LETRADA</c:v>
                </c:pt>
                <c:pt idx="10">
                  <c:v>JUSTICIA ADMINISTRATIVA DE FALTAS</c:v>
                </c:pt>
                <c:pt idx="11">
                  <c:v>CONCEJO DELIBERANTE</c:v>
                </c:pt>
                <c:pt idx="12">
                  <c:v>OTROS (AUDITORIA - TRIB.CTAS - C.A.M. - J.E. - E.C.S.P.)</c:v>
                </c:pt>
              </c:strCache>
            </c:strRef>
          </c:cat>
          <c:val>
            <c:numRef>
              <c:f>'GRAFICO PRESUPUESTO ABIERTO'!$G$35:$G$47</c:f>
              <c:numCache>
                <c:formatCode>_ "$"\ * #,##0.00_ ;_ "$"\ * \-#,##0.00_ ;_ "$"\ * "-"??_ ;_ @_ </c:formatCode>
                <c:ptCount val="13"/>
                <c:pt idx="0">
                  <c:v>7047346280</c:v>
                </c:pt>
                <c:pt idx="1">
                  <c:v>5831623434</c:v>
                </c:pt>
                <c:pt idx="2">
                  <c:v>5737550219</c:v>
                </c:pt>
                <c:pt idx="3">
                  <c:v>6262704792</c:v>
                </c:pt>
                <c:pt idx="4">
                  <c:v>11564156927</c:v>
                </c:pt>
                <c:pt idx="5">
                  <c:v>7833410592</c:v>
                </c:pt>
                <c:pt idx="6">
                  <c:v>20862460579</c:v>
                </c:pt>
                <c:pt idx="7">
                  <c:v>30225907585</c:v>
                </c:pt>
                <c:pt idx="8">
                  <c:v>9498979554</c:v>
                </c:pt>
                <c:pt idx="9">
                  <c:v>1454534196</c:v>
                </c:pt>
                <c:pt idx="10">
                  <c:v>611364894</c:v>
                </c:pt>
                <c:pt idx="11">
                  <c:v>1796128305</c:v>
                </c:pt>
                <c:pt idx="12">
                  <c:v>1138946593</c:v>
                </c:pt>
              </c:numCache>
            </c:numRef>
          </c:val>
          <c:extLst>
            <c:ext xmlns:c16="http://schemas.microsoft.com/office/drawing/2014/chart" uri="{C3380CC4-5D6E-409C-BE32-E72D297353CC}">
              <c16:uniqueId val="{0000001A-1803-4B2D-A631-CE01F8A172F2}"/>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1.8966262029746259E-2"/>
          <c:y val="3.4427988782370314E-2"/>
          <c:w val="0.34833008414141159"/>
          <c:h val="0.95927054605936812"/>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AR"/>
        </a:p>
      </c:txPr>
    </c:legend>
    <c:plotVisOnly val="1"/>
    <c:dispBlanksAs val="zero"/>
    <c:showDLblsOverMax val="1"/>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A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1</xdr:col>
      <xdr:colOff>2095500</xdr:colOff>
      <xdr:row>9</xdr:row>
      <xdr:rowOff>0</xdr:rowOff>
    </xdr:from>
    <xdr:ext cx="352425" cy="428625"/>
    <xdr:sp macro="" textlink="">
      <xdr:nvSpPr>
        <xdr:cNvPr id="3" name="Shape 3">
          <a:extLst>
            <a:ext uri="{FF2B5EF4-FFF2-40B4-BE49-F238E27FC236}">
              <a16:creationId xmlns:a16="http://schemas.microsoft.com/office/drawing/2014/main" id="{00000000-0008-0000-1100-000003000000}"/>
            </a:ext>
          </a:extLst>
        </xdr:cNvPr>
        <xdr:cNvSpPr txBox="1"/>
      </xdr:nvSpPr>
      <xdr:spPr>
        <a:xfrm>
          <a:off x="5174550" y="3570450"/>
          <a:ext cx="342900" cy="4191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9525</xdr:colOff>
      <xdr:row>3</xdr:row>
      <xdr:rowOff>0</xdr:rowOff>
    </xdr:from>
    <xdr:ext cx="5200650" cy="2743200"/>
    <xdr:graphicFrame macro="">
      <xdr:nvGraphicFramePr>
        <xdr:cNvPr id="1038817148" name="Chart 1" title="Gráfico">
          <a:extLst>
            <a:ext uri="{FF2B5EF4-FFF2-40B4-BE49-F238E27FC236}">
              <a16:creationId xmlns:a16="http://schemas.microsoft.com/office/drawing/2014/main" id="{00000000-0008-0000-1500-00007C17EB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57150</xdr:colOff>
      <xdr:row>31</xdr:row>
      <xdr:rowOff>152399</xdr:rowOff>
    </xdr:from>
    <xdr:ext cx="5924550" cy="5324476"/>
    <xdr:graphicFrame macro="">
      <xdr:nvGraphicFramePr>
        <xdr:cNvPr id="275492655" name="Chart 2" title="Gráfico">
          <a:extLst>
            <a:ext uri="{FF2B5EF4-FFF2-40B4-BE49-F238E27FC236}">
              <a16:creationId xmlns:a16="http://schemas.microsoft.com/office/drawing/2014/main" id="{00000000-0008-0000-1500-00002FAF6B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F747"/>
  <sheetViews>
    <sheetView topLeftCell="A5" zoomScaleNormal="100" workbookViewId="0">
      <selection activeCell="B26" sqref="B26"/>
    </sheetView>
  </sheetViews>
  <sheetFormatPr baseColWidth="10" defaultColWidth="12.5703125" defaultRowHeight="15" customHeight="1"/>
  <cols>
    <col min="1" max="1" width="7.7109375" customWidth="1"/>
    <col min="2" max="2" width="61.5703125" customWidth="1"/>
    <col min="3" max="4" width="13.7109375" customWidth="1"/>
    <col min="5" max="5" width="14.7109375" customWidth="1"/>
    <col min="6" max="6" width="17.28515625" customWidth="1"/>
    <col min="7" max="7" width="16.28515625" customWidth="1"/>
    <col min="8" max="8" width="16.85546875" customWidth="1"/>
    <col min="9" max="9" width="18.28515625" customWidth="1"/>
    <col min="10" max="10" width="16.140625" customWidth="1"/>
    <col min="11" max="11" width="16.42578125" customWidth="1"/>
    <col min="12" max="12" width="16.7109375" customWidth="1"/>
    <col min="13" max="31" width="10.28515625" customWidth="1"/>
  </cols>
  <sheetData>
    <row r="1" spans="1:31" ht="12.75" customHeight="1">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row>
    <row r="2" spans="1:31" ht="12.75" customHeight="1" thickBot="1">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row>
    <row r="3" spans="1:31" ht="12.75" customHeight="1">
      <c r="A3" s="664" t="s">
        <v>1</v>
      </c>
      <c r="B3" s="665"/>
      <c r="C3" s="661" t="s">
        <v>2</v>
      </c>
      <c r="E3" s="2"/>
      <c r="F3" s="2"/>
      <c r="G3" s="2"/>
      <c r="H3" s="2"/>
      <c r="I3" s="2"/>
      <c r="J3" s="2"/>
      <c r="K3" s="2"/>
      <c r="L3" s="2"/>
      <c r="M3" s="2"/>
      <c r="N3" s="2"/>
      <c r="O3" s="2"/>
      <c r="P3" s="2"/>
      <c r="Q3" s="2"/>
      <c r="R3" s="2"/>
      <c r="S3" s="2"/>
      <c r="T3" s="2"/>
      <c r="U3" s="2"/>
      <c r="V3" s="2"/>
      <c r="W3" s="2"/>
      <c r="X3" s="2"/>
      <c r="Y3" s="2"/>
      <c r="Z3" s="2"/>
      <c r="AA3" s="2"/>
      <c r="AB3" s="2"/>
      <c r="AC3" s="2"/>
      <c r="AD3" s="2"/>
    </row>
    <row r="4" spans="1:31" ht="12.75" customHeight="1" thickBot="1">
      <c r="A4" s="666"/>
      <c r="B4" s="667"/>
      <c r="C4" s="662"/>
      <c r="E4" s="2"/>
      <c r="F4" s="2"/>
      <c r="G4" s="2"/>
      <c r="H4" s="2"/>
      <c r="I4" s="2"/>
      <c r="J4" s="2"/>
      <c r="K4" s="2"/>
      <c r="L4" s="2"/>
      <c r="M4" s="2"/>
      <c r="N4" s="2"/>
      <c r="O4" s="2"/>
      <c r="P4" s="2"/>
      <c r="Q4" s="2"/>
      <c r="R4" s="2"/>
      <c r="S4" s="2"/>
      <c r="T4" s="2"/>
      <c r="U4" s="2"/>
      <c r="V4" s="2"/>
      <c r="W4" s="2"/>
      <c r="X4" s="2"/>
      <c r="Y4" s="2"/>
      <c r="Z4" s="2"/>
      <c r="AA4" s="2"/>
      <c r="AB4" s="2"/>
      <c r="AC4" s="2"/>
      <c r="AD4" s="2"/>
    </row>
    <row r="5" spans="1:31" ht="12.75" customHeight="1">
      <c r="A5" s="668" t="s">
        <v>3</v>
      </c>
      <c r="B5" s="669"/>
      <c r="C5" s="670"/>
      <c r="E5" s="2"/>
      <c r="F5" s="2"/>
      <c r="G5" s="2"/>
      <c r="H5" s="2"/>
      <c r="I5" s="2"/>
      <c r="J5" s="2"/>
      <c r="K5" s="2"/>
      <c r="L5" s="2"/>
      <c r="M5" s="2"/>
      <c r="N5" s="2"/>
      <c r="O5" s="2"/>
      <c r="P5" s="2"/>
      <c r="Q5" s="2"/>
      <c r="R5" s="2"/>
      <c r="S5" s="2"/>
      <c r="T5" s="2"/>
      <c r="U5" s="2"/>
      <c r="V5" s="2"/>
      <c r="W5" s="2"/>
      <c r="X5" s="2"/>
      <c r="Y5" s="2"/>
      <c r="Z5" s="2"/>
      <c r="AA5" s="2"/>
      <c r="AB5" s="2"/>
      <c r="AC5" s="2"/>
      <c r="AD5" s="2"/>
    </row>
    <row r="6" spans="1:31" ht="12.75" customHeight="1">
      <c r="A6" s="671"/>
      <c r="B6" s="672"/>
      <c r="C6" s="673"/>
      <c r="E6" s="2"/>
      <c r="F6" s="2"/>
      <c r="G6" s="2"/>
      <c r="H6" s="2"/>
      <c r="I6" s="2"/>
      <c r="J6" s="2"/>
      <c r="K6" s="2"/>
      <c r="L6" s="2"/>
      <c r="M6" s="2"/>
      <c r="N6" s="2"/>
      <c r="O6" s="2"/>
      <c r="P6" s="2"/>
      <c r="Q6" s="2"/>
      <c r="R6" s="2"/>
      <c r="S6" s="2"/>
      <c r="T6" s="2"/>
      <c r="U6" s="2"/>
      <c r="V6" s="2"/>
      <c r="W6" s="2"/>
      <c r="X6" s="2"/>
      <c r="Y6" s="2"/>
      <c r="Z6" s="2"/>
      <c r="AA6" s="2"/>
      <c r="AB6" s="2"/>
      <c r="AC6" s="2"/>
      <c r="AD6" s="2"/>
    </row>
    <row r="7" spans="1:31" ht="12.75" customHeight="1">
      <c r="A7" s="671"/>
      <c r="B7" s="672"/>
      <c r="C7" s="673"/>
      <c r="E7" s="2"/>
      <c r="F7" s="2"/>
      <c r="G7" s="2"/>
      <c r="H7" s="2"/>
      <c r="I7" s="2"/>
      <c r="J7" s="2"/>
      <c r="K7" s="2"/>
      <c r="L7" s="2"/>
      <c r="M7" s="2"/>
      <c r="N7" s="2"/>
      <c r="O7" s="2"/>
      <c r="P7" s="2"/>
      <c r="Q7" s="2"/>
      <c r="R7" s="2"/>
      <c r="S7" s="2"/>
      <c r="T7" s="2"/>
      <c r="U7" s="2"/>
      <c r="V7" s="2"/>
      <c r="W7" s="2"/>
      <c r="X7" s="2"/>
      <c r="Y7" s="2"/>
      <c r="Z7" s="2"/>
      <c r="AA7" s="2"/>
      <c r="AB7" s="2"/>
      <c r="AC7" s="2"/>
      <c r="AD7" s="2"/>
    </row>
    <row r="8" spans="1:31" ht="12.75" customHeight="1">
      <c r="A8" s="671"/>
      <c r="B8" s="672"/>
      <c r="C8" s="673"/>
      <c r="E8" s="2"/>
      <c r="F8" s="2"/>
      <c r="G8" s="2"/>
      <c r="H8" s="2"/>
      <c r="I8" s="2"/>
      <c r="J8" s="2"/>
      <c r="K8" s="2"/>
      <c r="L8" s="2"/>
      <c r="M8" s="2"/>
      <c r="N8" s="2"/>
      <c r="O8" s="2"/>
      <c r="P8" s="2"/>
      <c r="Q8" s="2"/>
      <c r="R8" s="2"/>
      <c r="S8" s="2"/>
      <c r="T8" s="2"/>
      <c r="U8" s="2"/>
      <c r="V8" s="2"/>
      <c r="W8" s="2"/>
      <c r="X8" s="2"/>
      <c r="Y8" s="2"/>
      <c r="Z8" s="2"/>
      <c r="AA8" s="2"/>
      <c r="AB8" s="2"/>
      <c r="AC8" s="2"/>
      <c r="AD8" s="2"/>
    </row>
    <row r="9" spans="1:31" ht="13.5" thickBot="1">
      <c r="A9" s="674"/>
      <c r="B9" s="675"/>
      <c r="C9" s="676"/>
      <c r="E9" s="2"/>
      <c r="F9" s="2"/>
      <c r="G9" s="2"/>
      <c r="H9" s="2"/>
      <c r="I9" s="2"/>
      <c r="J9" s="2"/>
      <c r="K9" s="2"/>
      <c r="L9" s="2"/>
      <c r="M9" s="2"/>
      <c r="N9" s="2"/>
      <c r="O9" s="2"/>
      <c r="P9" s="2"/>
      <c r="Q9" s="2"/>
      <c r="R9" s="2"/>
      <c r="S9" s="2"/>
      <c r="T9" s="2"/>
      <c r="U9" s="2"/>
      <c r="V9" s="2"/>
      <c r="W9" s="2"/>
      <c r="X9" s="2"/>
      <c r="Y9" s="2"/>
      <c r="Z9" s="2"/>
      <c r="AA9" s="2"/>
      <c r="AB9" s="2"/>
      <c r="AC9" s="2"/>
      <c r="AD9" s="2"/>
    </row>
    <row r="10" spans="1:31" ht="12.75" customHeight="1">
      <c r="A10" s="3" t="s">
        <v>4</v>
      </c>
      <c r="B10" s="4"/>
      <c r="C10" s="5"/>
      <c r="E10" s="2"/>
      <c r="F10" s="532"/>
      <c r="G10" s="532"/>
      <c r="H10" s="532"/>
      <c r="I10" s="532"/>
      <c r="J10" s="532"/>
      <c r="K10" s="532"/>
      <c r="L10" s="532"/>
      <c r="M10" s="532"/>
      <c r="N10" s="532"/>
      <c r="O10" s="532"/>
      <c r="P10" s="532"/>
      <c r="Q10" s="532"/>
      <c r="R10" s="532"/>
      <c r="S10" s="532"/>
      <c r="T10" s="532"/>
      <c r="U10" s="532"/>
      <c r="V10" s="532"/>
      <c r="W10" s="532"/>
      <c r="X10" s="532"/>
      <c r="Y10" s="2"/>
      <c r="Z10" s="2"/>
      <c r="AA10" s="2"/>
      <c r="AB10" s="2"/>
      <c r="AC10" s="2"/>
      <c r="AD10" s="2"/>
    </row>
    <row r="11" spans="1:31" ht="12.75" customHeight="1">
      <c r="A11" s="6" t="s">
        <v>5</v>
      </c>
      <c r="B11" s="7"/>
      <c r="C11" s="9"/>
      <c r="E11" s="2"/>
      <c r="F11" s="532"/>
      <c r="G11" s="532"/>
      <c r="H11" s="532"/>
      <c r="I11" s="532"/>
      <c r="J11" s="532"/>
      <c r="K11" s="532"/>
      <c r="L11" s="532"/>
      <c r="M11" s="532"/>
      <c r="N11" s="532"/>
      <c r="O11" s="532"/>
      <c r="P11" s="532"/>
      <c r="Q11" s="532"/>
      <c r="R11" s="532"/>
      <c r="S11" s="532"/>
      <c r="T11" s="532"/>
      <c r="U11" s="532"/>
      <c r="V11" s="532"/>
      <c r="W11" s="532"/>
      <c r="X11" s="532"/>
      <c r="Y11" s="2"/>
      <c r="Z11" s="2"/>
      <c r="AA11" s="2"/>
      <c r="AB11" s="2"/>
      <c r="AC11" s="2"/>
      <c r="AD11" s="2"/>
    </row>
    <row r="12" spans="1:31" ht="12.75" customHeight="1">
      <c r="A12" s="6" t="s">
        <v>6</v>
      </c>
      <c r="B12" s="7"/>
      <c r="C12" s="9"/>
      <c r="E12" s="2"/>
      <c r="F12" s="532"/>
      <c r="G12" s="532"/>
      <c r="H12" s="532"/>
      <c r="I12" s="532"/>
      <c r="J12" s="532"/>
      <c r="K12" s="532"/>
      <c r="L12" s="532"/>
      <c r="M12" s="532"/>
      <c r="N12" s="532"/>
      <c r="O12" s="532"/>
      <c r="P12" s="532"/>
      <c r="Q12" s="532"/>
      <c r="R12" s="532"/>
      <c r="S12" s="532"/>
      <c r="T12" s="532"/>
      <c r="U12" s="532"/>
      <c r="V12" s="532"/>
      <c r="W12" s="532"/>
      <c r="X12" s="532"/>
      <c r="Y12" s="2"/>
      <c r="Z12" s="2"/>
      <c r="AA12" s="2"/>
      <c r="AB12" s="2"/>
      <c r="AC12" s="2"/>
      <c r="AD12" s="2"/>
    </row>
    <row r="13" spans="1:31" ht="12.75" customHeight="1" thickBot="1">
      <c r="A13" s="10" t="s">
        <v>7</v>
      </c>
      <c r="B13" s="11"/>
      <c r="C13" s="12"/>
      <c r="E13" s="2"/>
      <c r="F13" s="532"/>
      <c r="G13" s="532"/>
      <c r="H13" s="532"/>
      <c r="I13" s="532"/>
      <c r="J13" s="532"/>
      <c r="K13" s="532"/>
      <c r="L13" s="532"/>
      <c r="M13" s="532"/>
      <c r="N13" s="532"/>
      <c r="O13" s="532"/>
      <c r="P13" s="532"/>
      <c r="Q13" s="532"/>
      <c r="R13" s="532"/>
      <c r="S13" s="532"/>
      <c r="T13" s="532"/>
      <c r="U13" s="532"/>
      <c r="V13" s="532"/>
      <c r="W13" s="532"/>
      <c r="X13" s="532"/>
      <c r="Y13" s="2"/>
      <c r="Z13" s="2"/>
      <c r="AA13" s="2"/>
      <c r="AB13" s="2"/>
      <c r="AC13" s="2"/>
      <c r="AD13" s="2"/>
    </row>
    <row r="14" spans="1:31" ht="12.75" customHeight="1" thickBot="1">
      <c r="A14" s="13" t="s">
        <v>8</v>
      </c>
      <c r="B14" s="14"/>
      <c r="C14" s="16">
        <f>C16+C39+C61+C75+C85</f>
        <v>4801368729</v>
      </c>
      <c r="E14" s="17"/>
      <c r="F14" s="532"/>
      <c r="G14" s="532"/>
      <c r="H14" s="532"/>
      <c r="I14" s="532"/>
      <c r="J14" s="532"/>
      <c r="K14" s="532"/>
      <c r="L14" s="532"/>
      <c r="M14" s="532"/>
      <c r="N14" s="532"/>
      <c r="O14" s="532"/>
      <c r="P14" s="532"/>
      <c r="Q14" s="532"/>
      <c r="R14" s="532"/>
      <c r="S14" s="532"/>
      <c r="T14" s="532"/>
      <c r="U14" s="532"/>
      <c r="V14" s="532"/>
      <c r="W14" s="532"/>
      <c r="X14" s="532"/>
      <c r="Y14" s="2"/>
      <c r="Z14" s="2"/>
      <c r="AA14" s="2"/>
      <c r="AB14" s="2"/>
      <c r="AC14" s="2"/>
      <c r="AD14" s="2"/>
    </row>
    <row r="15" spans="1:31" ht="12.75" customHeight="1" thickBot="1">
      <c r="A15" s="7"/>
      <c r="B15" s="7"/>
      <c r="C15" s="8"/>
      <c r="D15" s="8"/>
      <c r="E15" s="18"/>
      <c r="F15" s="532"/>
      <c r="G15" s="532"/>
      <c r="H15" s="532"/>
      <c r="I15" s="532"/>
      <c r="J15" s="532"/>
      <c r="K15" s="532"/>
      <c r="L15" s="532"/>
      <c r="M15" s="532"/>
      <c r="N15" s="532"/>
      <c r="O15" s="532"/>
      <c r="P15" s="532"/>
      <c r="Q15" s="532"/>
      <c r="R15" s="532"/>
      <c r="S15" s="532"/>
      <c r="T15" s="532"/>
      <c r="U15" s="532"/>
      <c r="V15" s="532"/>
      <c r="W15" s="532"/>
      <c r="X15" s="532"/>
      <c r="Y15" s="2"/>
      <c r="Z15" s="2"/>
      <c r="AA15" s="2"/>
      <c r="AB15" s="2"/>
      <c r="AC15" s="2"/>
      <c r="AD15" s="2"/>
      <c r="AE15" s="2"/>
    </row>
    <row r="16" spans="1:31" ht="12.75" customHeight="1" thickBot="1">
      <c r="A16" s="663" t="s">
        <v>9</v>
      </c>
      <c r="B16" s="657"/>
      <c r="C16" s="19">
        <f>C17+C24+C31</f>
        <v>1621886665</v>
      </c>
      <c r="D16" s="8"/>
      <c r="E16" s="20"/>
      <c r="F16" s="532"/>
      <c r="G16" s="533"/>
      <c r="H16" s="533"/>
      <c r="I16" s="533"/>
      <c r="J16" s="533"/>
      <c r="K16" s="533"/>
      <c r="L16" s="533"/>
      <c r="M16" s="532"/>
      <c r="N16" s="532"/>
      <c r="O16" s="532"/>
      <c r="P16" s="532"/>
      <c r="Q16" s="532"/>
      <c r="R16" s="532"/>
      <c r="S16" s="532"/>
      <c r="T16" s="532"/>
      <c r="U16" s="532"/>
      <c r="V16" s="532"/>
      <c r="W16" s="532"/>
      <c r="X16" s="532"/>
      <c r="Y16" s="2"/>
      <c r="Z16" s="2"/>
      <c r="AA16" s="2"/>
      <c r="AB16" s="2"/>
      <c r="AC16" s="2"/>
      <c r="AD16" s="2"/>
      <c r="AE16" s="2"/>
    </row>
    <row r="17" spans="1:31" ht="12.75" customHeight="1">
      <c r="A17" s="21">
        <v>211101</v>
      </c>
      <c r="B17" s="22" t="s">
        <v>11</v>
      </c>
      <c r="C17" s="23">
        <f>SUM(C18:C23)</f>
        <v>585209365</v>
      </c>
      <c r="D17" s="8"/>
      <c r="E17" s="24"/>
      <c r="F17" s="532"/>
      <c r="G17" s="532"/>
      <c r="H17" s="532"/>
      <c r="I17" s="532"/>
      <c r="J17" s="532"/>
      <c r="K17" s="532"/>
      <c r="L17" s="532"/>
      <c r="M17" s="532"/>
      <c r="N17" s="532"/>
      <c r="O17" s="532"/>
      <c r="P17" s="532"/>
      <c r="Q17" s="532"/>
      <c r="R17" s="532"/>
      <c r="S17" s="532"/>
      <c r="T17" s="532"/>
      <c r="U17" s="532"/>
      <c r="V17" s="532"/>
      <c r="W17" s="532"/>
      <c r="X17" s="532"/>
      <c r="Y17" s="2"/>
      <c r="Z17" s="2"/>
      <c r="AA17" s="2"/>
      <c r="AB17" s="2"/>
      <c r="AC17" s="2"/>
      <c r="AD17" s="2"/>
      <c r="AE17" s="2"/>
    </row>
    <row r="18" spans="1:31" ht="12.75" customHeight="1">
      <c r="A18" s="25">
        <v>21110101</v>
      </c>
      <c r="B18" s="26" t="s">
        <v>12</v>
      </c>
      <c r="C18" s="26">
        <v>455030118</v>
      </c>
      <c r="D18" s="20"/>
      <c r="E18" s="23"/>
      <c r="F18" s="532"/>
      <c r="G18" s="532"/>
      <c r="H18" s="532"/>
      <c r="I18" s="532"/>
      <c r="J18" s="532"/>
      <c r="K18" s="532"/>
      <c r="L18" s="532"/>
      <c r="M18" s="532"/>
      <c r="N18" s="532"/>
      <c r="O18" s="532"/>
      <c r="P18" s="532"/>
      <c r="Q18" s="532"/>
      <c r="R18" s="532"/>
      <c r="S18" s="532"/>
      <c r="T18" s="532"/>
      <c r="U18" s="532"/>
      <c r="V18" s="532"/>
      <c r="W18" s="532"/>
      <c r="X18" s="532"/>
      <c r="Y18" s="2"/>
      <c r="Z18" s="2"/>
      <c r="AA18" s="2"/>
      <c r="AB18" s="2"/>
      <c r="AC18" s="2"/>
      <c r="AD18" s="2"/>
      <c r="AE18" s="2"/>
    </row>
    <row r="19" spans="1:31" ht="12.75" customHeight="1">
      <c r="A19" s="25">
        <v>21110102</v>
      </c>
      <c r="B19" s="26" t="s">
        <v>13</v>
      </c>
      <c r="C19" s="26">
        <v>97475439</v>
      </c>
      <c r="D19" s="20"/>
      <c r="E19" s="23"/>
      <c r="F19" s="532"/>
      <c r="G19" s="532"/>
      <c r="H19" s="532"/>
      <c r="I19" s="534"/>
      <c r="J19" s="532"/>
      <c r="K19" s="532"/>
      <c r="L19" s="532"/>
      <c r="M19" s="532"/>
      <c r="N19" s="532"/>
      <c r="O19" s="532"/>
      <c r="P19" s="532"/>
      <c r="Q19" s="532"/>
      <c r="R19" s="532"/>
      <c r="S19" s="532"/>
      <c r="T19" s="532"/>
      <c r="U19" s="532"/>
      <c r="V19" s="532"/>
      <c r="W19" s="532"/>
      <c r="X19" s="532"/>
      <c r="Y19" s="2"/>
      <c r="Z19" s="2"/>
      <c r="AA19" s="2"/>
      <c r="AB19" s="2"/>
      <c r="AC19" s="2"/>
      <c r="AD19" s="2"/>
      <c r="AE19" s="2"/>
    </row>
    <row r="20" spans="1:31" ht="12.75" customHeight="1">
      <c r="A20" s="25">
        <v>21110103</v>
      </c>
      <c r="B20" s="26" t="s">
        <v>14</v>
      </c>
      <c r="C20" s="26">
        <v>23277520</v>
      </c>
      <c r="D20" s="20"/>
      <c r="E20" s="27"/>
      <c r="F20" s="532"/>
      <c r="G20" s="532"/>
      <c r="H20" s="532"/>
      <c r="I20" s="533"/>
      <c r="J20" s="532"/>
      <c r="K20" s="532"/>
      <c r="L20" s="532"/>
      <c r="M20" s="532"/>
      <c r="N20" s="532"/>
      <c r="O20" s="532"/>
      <c r="P20" s="532"/>
      <c r="Q20" s="532"/>
      <c r="R20" s="532"/>
      <c r="S20" s="532"/>
      <c r="T20" s="532"/>
      <c r="U20" s="532"/>
      <c r="V20" s="532"/>
      <c r="W20" s="532"/>
      <c r="X20" s="532"/>
      <c r="Y20" s="2"/>
      <c r="Z20" s="2"/>
      <c r="AA20" s="2"/>
      <c r="AB20" s="2"/>
      <c r="AC20" s="2"/>
      <c r="AD20" s="2"/>
      <c r="AE20" s="2"/>
    </row>
    <row r="21" spans="1:31" ht="13.5">
      <c r="A21" s="25">
        <v>21110104</v>
      </c>
      <c r="B21" s="26" t="s">
        <v>15</v>
      </c>
      <c r="C21" s="26">
        <v>1</v>
      </c>
      <c r="D21" s="20"/>
      <c r="E21" s="23"/>
      <c r="F21" s="532"/>
      <c r="G21" s="532"/>
      <c r="H21" s="532"/>
      <c r="I21" s="532"/>
      <c r="J21" s="532"/>
      <c r="K21" s="532"/>
      <c r="L21" s="532"/>
      <c r="M21" s="532"/>
      <c r="N21" s="532"/>
      <c r="O21" s="532"/>
      <c r="P21" s="532"/>
      <c r="Q21" s="532"/>
      <c r="R21" s="532"/>
      <c r="S21" s="532"/>
      <c r="T21" s="532"/>
      <c r="U21" s="532"/>
      <c r="V21" s="532"/>
      <c r="W21" s="532"/>
      <c r="X21" s="532"/>
      <c r="Y21" s="2"/>
      <c r="Z21" s="2"/>
      <c r="AA21" s="2"/>
      <c r="AB21" s="2"/>
      <c r="AC21" s="2"/>
      <c r="AD21" s="2"/>
      <c r="AE21" s="2"/>
    </row>
    <row r="22" spans="1:31" ht="12.75" customHeight="1">
      <c r="A22" s="25">
        <v>21110105</v>
      </c>
      <c r="B22" s="26" t="s">
        <v>16</v>
      </c>
      <c r="C22" s="26">
        <v>9426286</v>
      </c>
      <c r="D22" s="20"/>
      <c r="E22" s="23"/>
      <c r="F22" s="532"/>
      <c r="G22" s="532"/>
      <c r="H22" s="532"/>
      <c r="I22" s="535"/>
      <c r="J22" s="536"/>
      <c r="K22" s="532"/>
      <c r="L22" s="532"/>
      <c r="M22" s="532"/>
      <c r="N22" s="532"/>
      <c r="O22" s="532"/>
      <c r="P22" s="532"/>
      <c r="Q22" s="532"/>
      <c r="R22" s="532"/>
      <c r="S22" s="532"/>
      <c r="T22" s="532"/>
      <c r="U22" s="532"/>
      <c r="V22" s="532"/>
      <c r="W22" s="532"/>
      <c r="X22" s="532"/>
      <c r="Y22" s="2"/>
      <c r="Z22" s="2"/>
      <c r="AA22" s="2"/>
      <c r="AB22" s="2"/>
      <c r="AC22" s="2"/>
      <c r="AD22" s="2"/>
      <c r="AE22" s="2"/>
    </row>
    <row r="23" spans="1:31" ht="12.75" customHeight="1">
      <c r="A23" s="25">
        <v>21110106</v>
      </c>
      <c r="B23" s="26" t="s">
        <v>17</v>
      </c>
      <c r="C23" s="28">
        <v>1</v>
      </c>
      <c r="D23" s="20"/>
      <c r="E23" s="23"/>
      <c r="F23" s="532"/>
      <c r="G23" s="532"/>
      <c r="H23" s="532"/>
      <c r="I23" s="537"/>
      <c r="J23" s="532"/>
      <c r="K23" s="532"/>
      <c r="L23" s="532"/>
      <c r="M23" s="532"/>
      <c r="N23" s="532"/>
      <c r="O23" s="532"/>
      <c r="P23" s="532"/>
      <c r="Q23" s="532"/>
      <c r="R23" s="532"/>
      <c r="S23" s="532"/>
      <c r="T23" s="532"/>
      <c r="U23" s="532"/>
      <c r="V23" s="532"/>
      <c r="W23" s="532"/>
      <c r="X23" s="532"/>
      <c r="Y23" s="2"/>
      <c r="Z23" s="2"/>
      <c r="AA23" s="2"/>
      <c r="AB23" s="2"/>
      <c r="AC23" s="2"/>
      <c r="AD23" s="2"/>
      <c r="AE23" s="2"/>
    </row>
    <row r="24" spans="1:31" ht="12.75" customHeight="1">
      <c r="A24" s="21">
        <v>211102</v>
      </c>
      <c r="B24" s="23" t="s">
        <v>18</v>
      </c>
      <c r="C24" s="23">
        <f>SUM(C25:C30)</f>
        <v>838654792</v>
      </c>
      <c r="D24" s="20"/>
      <c r="E24" s="23"/>
      <c r="F24" s="532"/>
      <c r="G24" s="532"/>
      <c r="H24" s="532"/>
      <c r="I24" s="532"/>
      <c r="J24" s="532"/>
      <c r="K24" s="532"/>
      <c r="L24" s="532"/>
      <c r="M24" s="532"/>
      <c r="N24" s="532"/>
      <c r="O24" s="532"/>
      <c r="P24" s="532"/>
      <c r="Q24" s="532"/>
      <c r="R24" s="532"/>
      <c r="S24" s="532"/>
      <c r="T24" s="532"/>
      <c r="U24" s="532"/>
      <c r="V24" s="532"/>
      <c r="W24" s="532"/>
      <c r="X24" s="532"/>
      <c r="Y24" s="2"/>
      <c r="Z24" s="2"/>
      <c r="AA24" s="2"/>
      <c r="AB24" s="2"/>
      <c r="AC24" s="2"/>
      <c r="AD24" s="2"/>
      <c r="AE24" s="2"/>
    </row>
    <row r="25" spans="1:31" ht="12.75" customHeight="1">
      <c r="A25" s="25">
        <v>21110201</v>
      </c>
      <c r="B25" s="26" t="s">
        <v>19</v>
      </c>
      <c r="C25" s="26">
        <v>670900895</v>
      </c>
      <c r="D25" s="20"/>
      <c r="E25" s="23"/>
      <c r="F25" s="532"/>
      <c r="G25" s="532"/>
      <c r="H25" s="532"/>
      <c r="I25" s="532"/>
      <c r="J25" s="532"/>
      <c r="K25" s="532"/>
      <c r="L25" s="532"/>
      <c r="M25" s="532"/>
      <c r="N25" s="532"/>
      <c r="O25" s="532"/>
      <c r="P25" s="532"/>
      <c r="Q25" s="532"/>
      <c r="R25" s="532"/>
      <c r="S25" s="532"/>
      <c r="T25" s="532"/>
      <c r="U25" s="532"/>
      <c r="V25" s="532"/>
      <c r="W25" s="532"/>
      <c r="X25" s="532"/>
      <c r="Y25" s="2"/>
      <c r="Z25" s="2"/>
      <c r="AA25" s="2"/>
      <c r="AB25" s="2"/>
      <c r="AC25" s="2"/>
      <c r="AD25" s="2"/>
      <c r="AE25" s="2"/>
    </row>
    <row r="26" spans="1:31" ht="12.75" customHeight="1">
      <c r="A26" s="25">
        <v>21110202</v>
      </c>
      <c r="B26" s="26" t="s">
        <v>20</v>
      </c>
      <c r="C26" s="26">
        <v>137960785</v>
      </c>
      <c r="D26" s="20"/>
      <c r="E26" s="23"/>
      <c r="F26" s="2"/>
      <c r="G26" s="2"/>
      <c r="H26" s="2"/>
      <c r="I26" s="2"/>
      <c r="J26" s="2"/>
      <c r="K26" s="2"/>
      <c r="L26" s="2"/>
      <c r="M26" s="2"/>
      <c r="N26" s="2"/>
      <c r="O26" s="2"/>
      <c r="P26" s="2"/>
      <c r="Q26" s="2"/>
      <c r="R26" s="2"/>
      <c r="S26" s="2"/>
      <c r="T26" s="2"/>
      <c r="U26" s="2"/>
      <c r="V26" s="2"/>
      <c r="W26" s="2"/>
      <c r="X26" s="2"/>
      <c r="Y26" s="2"/>
      <c r="Z26" s="2"/>
      <c r="AA26" s="2"/>
      <c r="AB26" s="2"/>
      <c r="AC26" s="2"/>
      <c r="AD26" s="2"/>
      <c r="AE26" s="2"/>
    </row>
    <row r="27" spans="1:31" ht="12.75" customHeight="1">
      <c r="A27" s="25">
        <v>21110203</v>
      </c>
      <c r="B27" s="26" t="s">
        <v>21</v>
      </c>
      <c r="C27" s="26">
        <v>27976326</v>
      </c>
      <c r="D27" s="20"/>
      <c r="E27" s="23"/>
      <c r="F27" s="2"/>
      <c r="G27" s="2"/>
      <c r="H27" s="2"/>
      <c r="I27" s="2"/>
      <c r="J27" s="2"/>
      <c r="K27" s="2"/>
      <c r="L27" s="2"/>
      <c r="M27" s="2"/>
      <c r="N27" s="2"/>
      <c r="O27" s="2"/>
      <c r="P27" s="2"/>
      <c r="Q27" s="2"/>
      <c r="R27" s="2"/>
      <c r="S27" s="2"/>
      <c r="T27" s="2"/>
      <c r="U27" s="2"/>
      <c r="V27" s="2"/>
      <c r="W27" s="2"/>
      <c r="X27" s="2"/>
      <c r="Y27" s="2"/>
      <c r="Z27" s="2"/>
      <c r="AA27" s="2"/>
      <c r="AB27" s="2"/>
      <c r="AC27" s="2"/>
      <c r="AD27" s="2"/>
      <c r="AE27" s="2"/>
    </row>
    <row r="28" spans="1:31" ht="12.75" customHeight="1">
      <c r="A28" s="25">
        <v>21110204</v>
      </c>
      <c r="B28" s="26" t="s">
        <v>22</v>
      </c>
      <c r="C28" s="26">
        <v>1</v>
      </c>
      <c r="D28" s="20"/>
      <c r="E28" s="23"/>
      <c r="F28" s="2"/>
      <c r="G28" s="2"/>
      <c r="H28" s="2"/>
      <c r="I28" s="2"/>
      <c r="J28" s="2"/>
      <c r="K28" s="2"/>
      <c r="L28" s="2"/>
      <c r="M28" s="2"/>
      <c r="N28" s="2"/>
      <c r="O28" s="2"/>
      <c r="P28" s="2"/>
      <c r="Q28" s="2"/>
      <c r="R28" s="2"/>
      <c r="S28" s="2"/>
      <c r="T28" s="2"/>
      <c r="U28" s="2"/>
      <c r="V28" s="2"/>
      <c r="W28" s="2"/>
      <c r="X28" s="2"/>
      <c r="Y28" s="2"/>
      <c r="Z28" s="2"/>
      <c r="AA28" s="2"/>
      <c r="AB28" s="2"/>
      <c r="AC28" s="2"/>
      <c r="AD28" s="2"/>
      <c r="AE28" s="2"/>
    </row>
    <row r="29" spans="1:31" ht="12.75" customHeight="1">
      <c r="A29" s="25">
        <v>21110205</v>
      </c>
      <c r="B29" s="26" t="s">
        <v>23</v>
      </c>
      <c r="C29" s="26">
        <v>1816784</v>
      </c>
      <c r="D29" s="20"/>
      <c r="E29" s="23"/>
      <c r="F29" s="2"/>
      <c r="G29" s="2"/>
      <c r="H29" s="2"/>
      <c r="I29" s="2"/>
      <c r="J29" s="2"/>
      <c r="K29" s="2"/>
      <c r="L29" s="2"/>
      <c r="M29" s="2"/>
      <c r="N29" s="2"/>
      <c r="O29" s="2"/>
      <c r="P29" s="2"/>
      <c r="Q29" s="2"/>
      <c r="R29" s="2"/>
      <c r="S29" s="2"/>
      <c r="T29" s="2"/>
      <c r="U29" s="2"/>
      <c r="V29" s="2"/>
      <c r="W29" s="2"/>
      <c r="X29" s="2"/>
      <c r="Y29" s="2"/>
      <c r="Z29" s="2"/>
      <c r="AA29" s="2"/>
      <c r="AB29" s="2"/>
      <c r="AC29" s="2"/>
      <c r="AD29" s="2"/>
      <c r="AE29" s="2"/>
    </row>
    <row r="30" spans="1:31" ht="12.75" customHeight="1">
      <c r="A30" s="25">
        <v>21110206</v>
      </c>
      <c r="B30" s="26" t="s">
        <v>24</v>
      </c>
      <c r="C30" s="26">
        <v>1</v>
      </c>
      <c r="D30" s="20"/>
      <c r="E30" s="23"/>
      <c r="F30" s="2"/>
      <c r="G30" s="2"/>
      <c r="H30" s="2"/>
      <c r="I30" s="2"/>
      <c r="J30" s="2"/>
      <c r="K30" s="2"/>
      <c r="L30" s="2"/>
      <c r="M30" s="2"/>
      <c r="N30" s="2"/>
      <c r="O30" s="2"/>
      <c r="P30" s="2"/>
      <c r="Q30" s="2"/>
      <c r="R30" s="2"/>
      <c r="S30" s="2"/>
      <c r="T30" s="2"/>
      <c r="U30" s="2"/>
      <c r="V30" s="2"/>
      <c r="W30" s="2"/>
      <c r="X30" s="2"/>
      <c r="Y30" s="2"/>
      <c r="Z30" s="2"/>
      <c r="AA30" s="2"/>
      <c r="AB30" s="2"/>
      <c r="AC30" s="2"/>
      <c r="AD30" s="2"/>
      <c r="AE30" s="2"/>
    </row>
    <row r="31" spans="1:31" ht="12.75" customHeight="1">
      <c r="A31" s="21">
        <v>211103</v>
      </c>
      <c r="B31" s="23" t="s">
        <v>25</v>
      </c>
      <c r="C31" s="23">
        <f>SUM(C32:C37)</f>
        <v>198022508</v>
      </c>
      <c r="D31" s="20"/>
      <c r="E31" s="23"/>
      <c r="F31" s="2"/>
      <c r="G31" s="2"/>
      <c r="H31" s="2"/>
      <c r="I31" s="2"/>
      <c r="J31" s="2"/>
      <c r="K31" s="2"/>
      <c r="L31" s="2"/>
      <c r="M31" s="2"/>
      <c r="N31" s="2"/>
      <c r="O31" s="2"/>
      <c r="P31" s="2"/>
      <c r="Q31" s="2"/>
      <c r="R31" s="2"/>
      <c r="S31" s="2"/>
      <c r="T31" s="2"/>
      <c r="U31" s="2"/>
      <c r="V31" s="2"/>
      <c r="W31" s="2"/>
      <c r="X31" s="2"/>
      <c r="Y31" s="2"/>
      <c r="Z31" s="2"/>
      <c r="AA31" s="2"/>
      <c r="AB31" s="2"/>
      <c r="AC31" s="2"/>
      <c r="AD31" s="2"/>
      <c r="AE31" s="2"/>
    </row>
    <row r="32" spans="1:31" ht="12.75" customHeight="1">
      <c r="A32" s="25">
        <v>21110301</v>
      </c>
      <c r="B32" s="26" t="s">
        <v>26</v>
      </c>
      <c r="C32" s="26">
        <v>145408264</v>
      </c>
      <c r="D32" s="20"/>
      <c r="E32" s="23"/>
      <c r="F32" s="2"/>
      <c r="G32" s="2"/>
      <c r="H32" s="2"/>
      <c r="I32" s="2"/>
      <c r="J32" s="2"/>
      <c r="K32" s="2"/>
      <c r="L32" s="2"/>
      <c r="M32" s="2"/>
      <c r="N32" s="2"/>
      <c r="O32" s="2"/>
      <c r="P32" s="2"/>
      <c r="Q32" s="2"/>
      <c r="R32" s="2"/>
      <c r="S32" s="2"/>
      <c r="T32" s="2"/>
      <c r="U32" s="2"/>
      <c r="V32" s="2"/>
      <c r="W32" s="2"/>
      <c r="X32" s="2"/>
      <c r="Y32" s="2"/>
      <c r="Z32" s="2"/>
      <c r="AA32" s="2"/>
      <c r="AB32" s="2"/>
      <c r="AC32" s="2"/>
      <c r="AD32" s="2"/>
      <c r="AE32" s="2"/>
    </row>
    <row r="33" spans="1:31" ht="12.75" customHeight="1">
      <c r="A33" s="25">
        <v>21110302</v>
      </c>
      <c r="B33" s="26" t="s">
        <v>27</v>
      </c>
      <c r="C33" s="26">
        <v>38187667</v>
      </c>
      <c r="D33" s="20"/>
      <c r="E33" s="23"/>
      <c r="F33" s="2"/>
      <c r="G33" s="2"/>
      <c r="H33" s="2"/>
      <c r="I33" s="2"/>
      <c r="J33" s="2"/>
      <c r="K33" s="2"/>
      <c r="L33" s="2"/>
      <c r="M33" s="2"/>
      <c r="N33" s="2"/>
      <c r="O33" s="2"/>
      <c r="P33" s="2"/>
      <c r="Q33" s="2"/>
      <c r="R33" s="2"/>
      <c r="S33" s="2"/>
      <c r="T33" s="2"/>
      <c r="U33" s="2"/>
      <c r="V33" s="2"/>
      <c r="W33" s="2"/>
      <c r="X33" s="2"/>
      <c r="Y33" s="2"/>
      <c r="Z33" s="2"/>
      <c r="AA33" s="2"/>
      <c r="AB33" s="2"/>
      <c r="AC33" s="2"/>
      <c r="AD33" s="2"/>
      <c r="AE33" s="2"/>
    </row>
    <row r="34" spans="1:31" ht="12.75" customHeight="1">
      <c r="A34" s="25">
        <v>21110303</v>
      </c>
      <c r="B34" s="26" t="s">
        <v>28</v>
      </c>
      <c r="C34" s="26">
        <v>8691489</v>
      </c>
      <c r="D34" s="20"/>
      <c r="E34" s="23"/>
      <c r="F34" s="2"/>
      <c r="G34" s="2"/>
      <c r="H34" s="2"/>
      <c r="I34" s="2"/>
      <c r="J34" s="2"/>
      <c r="K34" s="2"/>
      <c r="L34" s="2"/>
      <c r="M34" s="2"/>
      <c r="N34" s="2"/>
      <c r="O34" s="2"/>
      <c r="P34" s="2"/>
      <c r="Q34" s="2"/>
      <c r="R34" s="2"/>
      <c r="S34" s="2"/>
      <c r="T34" s="2"/>
      <c r="U34" s="2"/>
      <c r="V34" s="2"/>
      <c r="W34" s="2"/>
      <c r="X34" s="2"/>
      <c r="Y34" s="2"/>
      <c r="Z34" s="2"/>
      <c r="AA34" s="2"/>
      <c r="AB34" s="2"/>
      <c r="AC34" s="2"/>
      <c r="AD34" s="2"/>
      <c r="AE34" s="2"/>
    </row>
    <row r="35" spans="1:31" ht="12.75" customHeight="1">
      <c r="A35" s="25">
        <v>21110304</v>
      </c>
      <c r="B35" s="26" t="s">
        <v>29</v>
      </c>
      <c r="C35" s="26">
        <v>1</v>
      </c>
      <c r="D35" s="20"/>
      <c r="E35" s="23"/>
      <c r="F35" s="2"/>
      <c r="G35" s="2"/>
      <c r="H35" s="2"/>
      <c r="I35" s="2"/>
      <c r="J35" s="2"/>
      <c r="K35" s="2"/>
      <c r="L35" s="2"/>
      <c r="M35" s="2"/>
      <c r="N35" s="2"/>
      <c r="O35" s="2"/>
      <c r="P35" s="2"/>
      <c r="Q35" s="2"/>
      <c r="R35" s="2"/>
      <c r="S35" s="2"/>
      <c r="T35" s="2"/>
      <c r="U35" s="2"/>
      <c r="V35" s="2"/>
      <c r="W35" s="2"/>
      <c r="X35" s="2"/>
      <c r="Y35" s="2"/>
      <c r="Z35" s="2"/>
      <c r="AA35" s="2"/>
      <c r="AB35" s="2"/>
      <c r="AC35" s="2"/>
      <c r="AD35" s="2"/>
      <c r="AE35" s="2"/>
    </row>
    <row r="36" spans="1:31" ht="12.75" customHeight="1">
      <c r="A36" s="25">
        <v>21110305</v>
      </c>
      <c r="B36" s="26" t="s">
        <v>30</v>
      </c>
      <c r="C36" s="26">
        <v>5735086</v>
      </c>
      <c r="D36" s="20"/>
      <c r="E36" s="23"/>
      <c r="F36" s="2"/>
      <c r="G36" s="2"/>
      <c r="H36" s="2"/>
      <c r="I36" s="2"/>
      <c r="J36" s="2"/>
      <c r="K36" s="2"/>
      <c r="L36" s="2"/>
      <c r="M36" s="2"/>
      <c r="N36" s="2"/>
      <c r="O36" s="2"/>
      <c r="P36" s="2"/>
      <c r="Q36" s="2"/>
      <c r="R36" s="2"/>
      <c r="S36" s="2"/>
      <c r="T36" s="2"/>
      <c r="U36" s="2"/>
      <c r="V36" s="2"/>
      <c r="W36" s="2"/>
      <c r="X36" s="2"/>
      <c r="Y36" s="2"/>
      <c r="Z36" s="2"/>
      <c r="AA36" s="2"/>
      <c r="AB36" s="2"/>
      <c r="AC36" s="2"/>
      <c r="AD36" s="2"/>
      <c r="AE36" s="2"/>
    </row>
    <row r="37" spans="1:31" ht="12.75" customHeight="1">
      <c r="A37" s="25">
        <v>21110306</v>
      </c>
      <c r="B37" s="26" t="s">
        <v>31</v>
      </c>
      <c r="C37" s="26">
        <v>1</v>
      </c>
      <c r="D37" s="20"/>
      <c r="E37" s="23"/>
      <c r="F37" s="2"/>
      <c r="G37" s="2"/>
      <c r="H37" s="2"/>
      <c r="I37" s="2"/>
      <c r="J37" s="2"/>
      <c r="K37" s="2"/>
      <c r="L37" s="2"/>
      <c r="M37" s="2"/>
      <c r="N37" s="2"/>
      <c r="O37" s="2"/>
      <c r="P37" s="2"/>
      <c r="Q37" s="2"/>
      <c r="R37" s="2"/>
      <c r="S37" s="2"/>
      <c r="T37" s="2"/>
      <c r="U37" s="2"/>
      <c r="V37" s="2"/>
      <c r="W37" s="2"/>
      <c r="X37" s="2"/>
      <c r="Y37" s="2"/>
      <c r="Z37" s="2"/>
      <c r="AA37" s="2"/>
      <c r="AB37" s="2"/>
      <c r="AC37" s="2"/>
      <c r="AD37" s="2"/>
      <c r="AE37" s="2"/>
    </row>
    <row r="38" spans="1:31" ht="12.75" customHeight="1">
      <c r="A38" s="29"/>
      <c r="B38" s="26"/>
      <c r="C38" s="26"/>
      <c r="D38" s="8"/>
      <c r="E38" s="23"/>
      <c r="F38" s="2"/>
      <c r="G38" s="2"/>
      <c r="H38" s="2"/>
      <c r="I38" s="2"/>
      <c r="J38" s="2"/>
      <c r="K38" s="2"/>
      <c r="L38" s="2"/>
      <c r="M38" s="2"/>
      <c r="N38" s="2"/>
      <c r="O38" s="2"/>
      <c r="P38" s="2"/>
      <c r="Q38" s="2"/>
      <c r="R38" s="2"/>
      <c r="S38" s="2"/>
      <c r="T38" s="2"/>
      <c r="U38" s="2"/>
      <c r="V38" s="2"/>
      <c r="W38" s="2"/>
      <c r="X38" s="2"/>
      <c r="Y38" s="2"/>
      <c r="Z38" s="2"/>
      <c r="AA38" s="2"/>
      <c r="AB38" s="2"/>
      <c r="AC38" s="2"/>
      <c r="AD38" s="2"/>
      <c r="AE38" s="2"/>
    </row>
    <row r="39" spans="1:31" ht="12.75" customHeight="1">
      <c r="A39" s="656" t="s">
        <v>32</v>
      </c>
      <c r="B39" s="657"/>
      <c r="C39" s="30">
        <f>C40+C42+C45+C47+C54+C57</f>
        <v>17308050</v>
      </c>
      <c r="D39" s="31"/>
      <c r="E39" s="20"/>
      <c r="F39" s="2"/>
      <c r="G39" s="2"/>
      <c r="H39" s="2"/>
      <c r="I39" s="2"/>
      <c r="J39" s="2"/>
      <c r="K39" s="2"/>
      <c r="L39" s="2"/>
      <c r="M39" s="2"/>
      <c r="N39" s="2"/>
      <c r="O39" s="2"/>
      <c r="P39" s="2"/>
      <c r="Q39" s="2"/>
      <c r="R39" s="2"/>
      <c r="S39" s="2"/>
      <c r="T39" s="2"/>
      <c r="U39" s="2"/>
      <c r="V39" s="2"/>
      <c r="W39" s="2"/>
      <c r="X39" s="2"/>
      <c r="Y39" s="2"/>
      <c r="Z39" s="2"/>
      <c r="AA39" s="2"/>
      <c r="AB39" s="2"/>
      <c r="AC39" s="2"/>
      <c r="AD39" s="2"/>
      <c r="AE39" s="2"/>
    </row>
    <row r="40" spans="1:31" ht="12.75" customHeight="1">
      <c r="A40" s="21">
        <v>211201</v>
      </c>
      <c r="B40" s="22" t="s">
        <v>33</v>
      </c>
      <c r="C40" s="8">
        <f>C41</f>
        <v>6176050</v>
      </c>
      <c r="D40" s="8"/>
      <c r="E40" s="20"/>
      <c r="F40" s="2"/>
      <c r="G40" s="2"/>
      <c r="H40" s="2"/>
      <c r="I40" s="2"/>
      <c r="J40" s="2"/>
      <c r="K40" s="2"/>
      <c r="L40" s="2"/>
      <c r="M40" s="2"/>
      <c r="N40" s="2"/>
      <c r="O40" s="2"/>
      <c r="P40" s="2"/>
      <c r="Q40" s="2"/>
      <c r="R40" s="2"/>
      <c r="S40" s="2"/>
      <c r="T40" s="2"/>
      <c r="U40" s="2"/>
      <c r="V40" s="2"/>
      <c r="W40" s="2"/>
      <c r="X40" s="2"/>
      <c r="Y40" s="2"/>
      <c r="Z40" s="2"/>
      <c r="AA40" s="2"/>
      <c r="AB40" s="2"/>
      <c r="AC40" s="2"/>
      <c r="AD40" s="2"/>
      <c r="AE40" s="2"/>
    </row>
    <row r="41" spans="1:31" ht="12.75" customHeight="1">
      <c r="A41" s="25">
        <v>21120101</v>
      </c>
      <c r="B41" s="32" t="s">
        <v>34</v>
      </c>
      <c r="C41" s="26">
        <v>6176050</v>
      </c>
      <c r="D41" s="8"/>
      <c r="E41" s="23"/>
      <c r="F41" s="2"/>
      <c r="G41" s="2"/>
      <c r="H41" s="2"/>
      <c r="I41" s="2"/>
      <c r="J41" s="2"/>
      <c r="K41" s="2"/>
      <c r="L41" s="2"/>
      <c r="M41" s="2"/>
      <c r="N41" s="2"/>
      <c r="O41" s="2"/>
      <c r="P41" s="2"/>
      <c r="Q41" s="2"/>
      <c r="R41" s="2"/>
      <c r="S41" s="2"/>
      <c r="T41" s="2"/>
      <c r="U41" s="2"/>
      <c r="V41" s="2"/>
      <c r="W41" s="2"/>
      <c r="X41" s="2"/>
      <c r="Y41" s="2"/>
      <c r="Z41" s="2"/>
      <c r="AA41" s="2"/>
      <c r="AB41" s="2"/>
      <c r="AC41" s="2"/>
      <c r="AD41" s="2"/>
      <c r="AE41" s="2"/>
    </row>
    <row r="42" spans="1:31" ht="12.75" customHeight="1">
      <c r="A42" s="21">
        <v>211203</v>
      </c>
      <c r="B42" s="7" t="s">
        <v>35</v>
      </c>
      <c r="C42" s="23">
        <f>C43+C44</f>
        <v>1160000</v>
      </c>
      <c r="D42" s="8"/>
      <c r="E42" s="23"/>
      <c r="F42" s="2"/>
      <c r="G42" s="2"/>
      <c r="H42" s="2"/>
      <c r="I42" s="2"/>
      <c r="J42" s="2"/>
      <c r="K42" s="2"/>
      <c r="L42" s="2"/>
      <c r="M42" s="2"/>
      <c r="N42" s="2"/>
      <c r="O42" s="2"/>
      <c r="P42" s="2"/>
      <c r="Q42" s="2"/>
      <c r="R42" s="2"/>
      <c r="S42" s="2"/>
      <c r="T42" s="2"/>
      <c r="U42" s="2"/>
      <c r="V42" s="2"/>
      <c r="W42" s="2"/>
      <c r="X42" s="2"/>
      <c r="Y42" s="2"/>
      <c r="Z42" s="2"/>
      <c r="AA42" s="2"/>
      <c r="AB42" s="2"/>
      <c r="AC42" s="2"/>
      <c r="AD42" s="2"/>
      <c r="AE42" s="2"/>
    </row>
    <row r="43" spans="1:31" ht="12.75" customHeight="1">
      <c r="A43" s="25">
        <v>21120301</v>
      </c>
      <c r="B43" s="32" t="s">
        <v>36</v>
      </c>
      <c r="C43" s="26">
        <v>580000</v>
      </c>
      <c r="D43" s="8"/>
      <c r="E43" s="23"/>
      <c r="F43" s="2"/>
      <c r="G43" s="33"/>
      <c r="H43" s="2"/>
      <c r="I43" s="2"/>
      <c r="J43" s="2"/>
      <c r="K43" s="2"/>
      <c r="L43" s="2"/>
      <c r="M43" s="2"/>
      <c r="N43" s="2"/>
      <c r="O43" s="2"/>
      <c r="P43" s="2"/>
      <c r="Q43" s="2"/>
      <c r="R43" s="2"/>
      <c r="S43" s="2"/>
      <c r="T43" s="2"/>
      <c r="U43" s="2"/>
      <c r="V43" s="2"/>
      <c r="W43" s="2"/>
      <c r="X43" s="2"/>
      <c r="Y43" s="2"/>
      <c r="Z43" s="2"/>
      <c r="AA43" s="2"/>
      <c r="AB43" s="2"/>
      <c r="AC43" s="2"/>
      <c r="AD43" s="2"/>
      <c r="AE43" s="2"/>
    </row>
    <row r="44" spans="1:31" ht="12.75" customHeight="1">
      <c r="A44" s="25">
        <v>21120302</v>
      </c>
      <c r="B44" s="32" t="s">
        <v>37</v>
      </c>
      <c r="C44" s="26">
        <v>580000</v>
      </c>
      <c r="D44" s="8"/>
      <c r="E44" s="23"/>
      <c r="F44" s="2"/>
      <c r="G44" s="2"/>
      <c r="H44" s="2"/>
      <c r="I44" s="2"/>
      <c r="J44" s="2"/>
      <c r="K44" s="2"/>
      <c r="L44" s="2"/>
      <c r="M44" s="2"/>
      <c r="N44" s="2"/>
      <c r="O44" s="2"/>
      <c r="P44" s="2"/>
      <c r="Q44" s="2"/>
      <c r="R44" s="2"/>
      <c r="S44" s="2"/>
      <c r="T44" s="2"/>
      <c r="U44" s="2"/>
      <c r="V44" s="2"/>
      <c r="W44" s="2"/>
      <c r="X44" s="2"/>
      <c r="Y44" s="2"/>
      <c r="Z44" s="2"/>
      <c r="AA44" s="2"/>
      <c r="AB44" s="2"/>
      <c r="AC44" s="2"/>
      <c r="AD44" s="2"/>
      <c r="AE44" s="2"/>
    </row>
    <row r="45" spans="1:31" ht="12.75" customHeight="1">
      <c r="A45" s="21">
        <v>211204</v>
      </c>
      <c r="B45" s="7" t="s">
        <v>38</v>
      </c>
      <c r="C45" s="23">
        <f>C46</f>
        <v>1980000</v>
      </c>
      <c r="D45" s="8"/>
      <c r="E45" s="23"/>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t="12.75" customHeight="1">
      <c r="A46" s="25">
        <v>21120401</v>
      </c>
      <c r="B46" s="26" t="s">
        <v>39</v>
      </c>
      <c r="C46" s="26">
        <v>1980000</v>
      </c>
      <c r="D46" s="8"/>
      <c r="E46" s="20"/>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t="12.75" customHeight="1">
      <c r="A47" s="21">
        <v>211207</v>
      </c>
      <c r="B47" s="23" t="s">
        <v>40</v>
      </c>
      <c r="C47" s="23">
        <f>SUM(C48:C53)</f>
        <v>3966500</v>
      </c>
      <c r="D47" s="8"/>
      <c r="E47" s="23"/>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t="12.75" customHeight="1">
      <c r="A48" s="25">
        <v>21120702</v>
      </c>
      <c r="B48" s="26" t="s">
        <v>41</v>
      </c>
      <c r="C48" s="26">
        <v>730000</v>
      </c>
      <c r="D48" s="8"/>
      <c r="E48" s="26"/>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t="12.75" customHeight="1">
      <c r="A49" s="25">
        <v>21120704</v>
      </c>
      <c r="B49" s="26" t="s">
        <v>42</v>
      </c>
      <c r="C49" s="26">
        <v>752500</v>
      </c>
      <c r="D49" s="8"/>
      <c r="E49" s="23"/>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t="12.75" customHeight="1">
      <c r="A50" s="25">
        <v>21120708</v>
      </c>
      <c r="B50" s="32" t="s">
        <v>43</v>
      </c>
      <c r="C50" s="26">
        <v>390000</v>
      </c>
      <c r="D50" s="8"/>
      <c r="E50" s="26"/>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t="12.75" customHeight="1">
      <c r="A51" s="25">
        <v>21120709</v>
      </c>
      <c r="B51" s="26" t="s">
        <v>44</v>
      </c>
      <c r="C51" s="26">
        <v>800000</v>
      </c>
      <c r="D51" s="8"/>
      <c r="E51" s="23"/>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t="12.75" customHeight="1">
      <c r="A52" s="25">
        <v>21120710</v>
      </c>
      <c r="B52" s="26" t="s">
        <v>45</v>
      </c>
      <c r="C52" s="26">
        <v>650000</v>
      </c>
      <c r="D52" s="8"/>
      <c r="E52" s="23"/>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t="12.75" customHeight="1">
      <c r="A53" s="25">
        <v>21120711</v>
      </c>
      <c r="B53" s="26" t="s">
        <v>46</v>
      </c>
      <c r="C53" s="26">
        <v>644000</v>
      </c>
      <c r="D53" s="8"/>
      <c r="E53" s="23"/>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t="12.75" customHeight="1">
      <c r="A54" s="21">
        <v>211208</v>
      </c>
      <c r="B54" s="23" t="s">
        <v>47</v>
      </c>
      <c r="C54" s="23">
        <f>SUM(C55:C56)</f>
        <v>2525500</v>
      </c>
      <c r="D54" s="8"/>
      <c r="E54" s="26"/>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t="12.75" customHeight="1">
      <c r="A55" s="25">
        <v>21120801</v>
      </c>
      <c r="B55" s="32" t="s">
        <v>48</v>
      </c>
      <c r="C55" s="26">
        <v>1350000</v>
      </c>
      <c r="D55" s="8"/>
      <c r="E55" s="20"/>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t="12.75" customHeight="1">
      <c r="A56" s="25">
        <v>21120805</v>
      </c>
      <c r="B56" s="26" t="s">
        <v>49</v>
      </c>
      <c r="C56" s="20">
        <v>1175500</v>
      </c>
      <c r="D56" s="8"/>
      <c r="E56" s="20"/>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t="12.75" customHeight="1">
      <c r="A57" s="21">
        <v>211209</v>
      </c>
      <c r="B57" s="23" t="s">
        <v>50</v>
      </c>
      <c r="C57" s="8">
        <f>SUM(C58:C59)</f>
        <v>1500000</v>
      </c>
      <c r="D57" s="8"/>
      <c r="E57" s="20"/>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t="12.75" customHeight="1">
      <c r="A58" s="25">
        <v>21120901</v>
      </c>
      <c r="B58" s="26" t="s">
        <v>51</v>
      </c>
      <c r="C58" s="26">
        <v>550000</v>
      </c>
      <c r="D58" s="8"/>
      <c r="E58" s="23"/>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t="12.75" customHeight="1">
      <c r="A59" s="25">
        <v>21120906</v>
      </c>
      <c r="B59" s="26" t="s">
        <v>52</v>
      </c>
      <c r="C59" s="26">
        <v>950000</v>
      </c>
      <c r="D59" s="8"/>
      <c r="E59" s="20"/>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t="12.75" customHeight="1">
      <c r="A60" s="29"/>
      <c r="B60" s="26"/>
      <c r="C60" s="26"/>
      <c r="D60" s="8"/>
      <c r="E60" s="20"/>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t="12.75" customHeight="1">
      <c r="A61" s="658" t="s">
        <v>10</v>
      </c>
      <c r="B61" s="657"/>
      <c r="C61" s="34">
        <f>C62+C64+C66+C70</f>
        <v>119495013</v>
      </c>
      <c r="D61" s="18"/>
      <c r="E61" s="20"/>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t="12.75" customHeight="1">
      <c r="A62" s="22">
        <v>211302</v>
      </c>
      <c r="B62" s="22" t="s">
        <v>53</v>
      </c>
      <c r="C62" s="8">
        <f>SUM(C63)</f>
        <v>1550000</v>
      </c>
      <c r="D62" s="8"/>
      <c r="E62" s="20"/>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t="12.75" customHeight="1">
      <c r="A63" s="35">
        <v>21130204</v>
      </c>
      <c r="B63" s="32" t="s">
        <v>54</v>
      </c>
      <c r="C63" s="20">
        <v>1550000</v>
      </c>
      <c r="D63" s="8"/>
      <c r="E63" s="3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t="12.75" customHeight="1">
      <c r="A64" s="22">
        <v>211305</v>
      </c>
      <c r="B64" s="7" t="s">
        <v>55</v>
      </c>
      <c r="C64" s="8">
        <f>SUM(C65)</f>
        <v>30440000</v>
      </c>
      <c r="D64" s="8"/>
      <c r="E64" s="32"/>
      <c r="F64" s="2"/>
      <c r="G64" s="2"/>
      <c r="H64" s="2"/>
      <c r="I64" s="2"/>
      <c r="J64" s="2"/>
      <c r="K64" s="2"/>
      <c r="L64" s="2"/>
      <c r="M64" s="2"/>
      <c r="N64" s="2"/>
      <c r="O64" s="2"/>
      <c r="P64" s="2"/>
      <c r="Q64" s="2"/>
      <c r="R64" s="2"/>
      <c r="S64" s="2"/>
      <c r="T64" s="2"/>
      <c r="U64" s="2"/>
      <c r="V64" s="2"/>
      <c r="W64" s="2"/>
      <c r="X64" s="2"/>
      <c r="Y64" s="2"/>
      <c r="Z64" s="2"/>
      <c r="AA64" s="2"/>
      <c r="AB64" s="2"/>
      <c r="AC64" s="2"/>
      <c r="AD64" s="2"/>
      <c r="AE64" s="2"/>
    </row>
    <row r="65" spans="1:31" ht="12.75" customHeight="1">
      <c r="A65" s="35">
        <v>21130502</v>
      </c>
      <c r="B65" s="32" t="s">
        <v>56</v>
      </c>
      <c r="C65" s="20">
        <v>30440000</v>
      </c>
      <c r="D65" s="8"/>
      <c r="E65" s="8"/>
      <c r="F65" s="32"/>
      <c r="G65" s="36"/>
      <c r="H65" s="36"/>
      <c r="I65" s="36"/>
      <c r="J65" s="36"/>
      <c r="K65" s="36"/>
      <c r="L65" s="2"/>
      <c r="M65" s="2"/>
      <c r="N65" s="2"/>
      <c r="O65" s="2"/>
      <c r="P65" s="2"/>
      <c r="Q65" s="2"/>
      <c r="R65" s="2"/>
      <c r="S65" s="2"/>
      <c r="T65" s="2"/>
      <c r="U65" s="2"/>
      <c r="V65" s="2"/>
      <c r="W65" s="2"/>
      <c r="X65" s="2"/>
      <c r="Y65" s="2"/>
      <c r="Z65" s="2"/>
      <c r="AA65" s="2"/>
      <c r="AB65" s="2"/>
      <c r="AC65" s="2"/>
      <c r="AD65" s="2"/>
      <c r="AE65" s="2"/>
    </row>
    <row r="66" spans="1:31" ht="12.75" customHeight="1">
      <c r="A66" s="22">
        <v>211306</v>
      </c>
      <c r="B66" s="7" t="s">
        <v>57</v>
      </c>
      <c r="C66" s="8">
        <f>SUM(C67:C69)</f>
        <v>14095013</v>
      </c>
      <c r="D66" s="8"/>
      <c r="E66" s="37"/>
      <c r="F66" s="36"/>
      <c r="G66" s="2"/>
      <c r="H66" s="36"/>
      <c r="I66" s="36"/>
      <c r="J66" s="36"/>
      <c r="K66" s="36"/>
      <c r="L66" s="2"/>
      <c r="M66" s="2"/>
      <c r="N66" s="2"/>
      <c r="O66" s="2"/>
      <c r="P66" s="2"/>
      <c r="Q66" s="2"/>
      <c r="R66" s="2"/>
      <c r="S66" s="2"/>
      <c r="T66" s="2"/>
      <c r="U66" s="2"/>
      <c r="V66" s="2"/>
      <c r="W66" s="2"/>
      <c r="X66" s="2"/>
      <c r="Y66" s="2"/>
      <c r="Z66" s="2"/>
      <c r="AA66" s="2"/>
      <c r="AB66" s="2"/>
      <c r="AC66" s="2"/>
      <c r="AD66" s="2"/>
      <c r="AE66" s="2"/>
    </row>
    <row r="67" spans="1:31" ht="12.75" customHeight="1">
      <c r="A67" s="35">
        <v>21130604</v>
      </c>
      <c r="B67" s="32" t="s">
        <v>58</v>
      </c>
      <c r="C67" s="20">
        <v>955000</v>
      </c>
      <c r="D67" s="8"/>
      <c r="E67" s="37"/>
      <c r="F67" s="36"/>
      <c r="G67" s="36"/>
      <c r="H67" s="36"/>
      <c r="I67" s="36"/>
      <c r="J67" s="36"/>
      <c r="K67" s="36"/>
      <c r="L67" s="2"/>
      <c r="M67" s="2"/>
      <c r="N67" s="2"/>
      <c r="O67" s="2"/>
      <c r="P67" s="2"/>
      <c r="Q67" s="2"/>
      <c r="R67" s="2"/>
      <c r="S67" s="2"/>
      <c r="T67" s="2"/>
      <c r="U67" s="2"/>
      <c r="V67" s="2"/>
      <c r="W67" s="2"/>
      <c r="X67" s="2"/>
      <c r="Y67" s="2"/>
      <c r="Z67" s="2"/>
      <c r="AA67" s="2"/>
      <c r="AB67" s="2"/>
      <c r="AC67" s="2"/>
      <c r="AD67" s="2"/>
      <c r="AE67" s="2"/>
    </row>
    <row r="68" spans="1:31" ht="12.75" customHeight="1">
      <c r="A68" s="35">
        <v>21130605</v>
      </c>
      <c r="B68" s="32" t="s">
        <v>59</v>
      </c>
      <c r="C68" s="20">
        <v>11640013</v>
      </c>
      <c r="D68" s="8"/>
      <c r="E68" s="8"/>
      <c r="F68" s="36"/>
      <c r="G68" s="36"/>
      <c r="H68" s="36"/>
      <c r="I68" s="36"/>
      <c r="J68" s="36"/>
      <c r="K68" s="36"/>
      <c r="L68" s="2"/>
      <c r="M68" s="2"/>
      <c r="N68" s="2"/>
      <c r="O68" s="2"/>
      <c r="P68" s="2"/>
      <c r="Q68" s="2"/>
      <c r="R68" s="2"/>
      <c r="S68" s="2"/>
      <c r="T68" s="2"/>
      <c r="U68" s="2"/>
      <c r="V68" s="2"/>
      <c r="W68" s="2"/>
      <c r="X68" s="2"/>
      <c r="Y68" s="2"/>
      <c r="Z68" s="2"/>
      <c r="AA68" s="2"/>
      <c r="AB68" s="2"/>
      <c r="AC68" s="2"/>
      <c r="AD68" s="2"/>
      <c r="AE68" s="2"/>
    </row>
    <row r="69" spans="1:31" ht="12.75" customHeight="1">
      <c r="A69" s="35">
        <v>21130607</v>
      </c>
      <c r="B69" s="32" t="s">
        <v>60</v>
      </c>
      <c r="C69" s="20">
        <v>1500000</v>
      </c>
      <c r="D69" s="8"/>
      <c r="E69" s="37"/>
      <c r="F69" s="36"/>
      <c r="G69" s="36"/>
      <c r="H69" s="36"/>
      <c r="I69" s="36"/>
      <c r="J69" s="36"/>
      <c r="K69" s="36"/>
      <c r="L69" s="2"/>
      <c r="M69" s="2"/>
      <c r="N69" s="2"/>
      <c r="O69" s="2"/>
      <c r="P69" s="2"/>
      <c r="Q69" s="2"/>
      <c r="R69" s="2"/>
      <c r="S69" s="2"/>
      <c r="T69" s="2"/>
      <c r="U69" s="2"/>
      <c r="V69" s="2"/>
      <c r="W69" s="2"/>
      <c r="X69" s="2"/>
      <c r="Y69" s="2"/>
      <c r="Z69" s="2"/>
      <c r="AA69" s="2"/>
      <c r="AB69" s="2"/>
      <c r="AC69" s="2"/>
      <c r="AD69" s="2"/>
      <c r="AE69" s="2"/>
    </row>
    <row r="70" spans="1:31" ht="12.75" customHeight="1">
      <c r="A70" s="22">
        <v>211309</v>
      </c>
      <c r="B70" s="7" t="s">
        <v>61</v>
      </c>
      <c r="C70" s="8">
        <f>SUM(C71:C73)</f>
        <v>73410000</v>
      </c>
      <c r="D70" s="8"/>
      <c r="E70" s="37"/>
      <c r="F70" s="36"/>
      <c r="G70" s="36"/>
      <c r="H70" s="36"/>
      <c r="I70" s="36"/>
      <c r="J70" s="36"/>
      <c r="K70" s="36"/>
      <c r="L70" s="2"/>
      <c r="M70" s="2"/>
      <c r="N70" s="2"/>
      <c r="O70" s="2"/>
      <c r="P70" s="2"/>
      <c r="Q70" s="2"/>
      <c r="R70" s="2"/>
      <c r="S70" s="2"/>
      <c r="T70" s="2"/>
      <c r="U70" s="2"/>
      <c r="V70" s="2"/>
      <c r="W70" s="2"/>
      <c r="X70" s="2"/>
      <c r="Y70" s="2"/>
      <c r="Z70" s="2"/>
      <c r="AA70" s="2"/>
      <c r="AB70" s="2"/>
      <c r="AC70" s="2"/>
      <c r="AD70" s="2"/>
      <c r="AE70" s="2"/>
    </row>
    <row r="71" spans="1:31" ht="12.75" customHeight="1">
      <c r="A71" s="35">
        <v>21130901</v>
      </c>
      <c r="B71" s="32" t="s">
        <v>62</v>
      </c>
      <c r="C71" s="20">
        <v>67280000</v>
      </c>
      <c r="D71" s="8"/>
      <c r="E71" s="37"/>
      <c r="F71" s="38"/>
      <c r="G71" s="39"/>
      <c r="H71" s="2"/>
      <c r="I71" s="36"/>
      <c r="J71" s="36"/>
      <c r="K71" s="36"/>
      <c r="L71" s="2"/>
      <c r="M71" s="2"/>
      <c r="N71" s="2"/>
      <c r="O71" s="2"/>
      <c r="P71" s="2"/>
      <c r="Q71" s="2"/>
      <c r="R71" s="2"/>
      <c r="S71" s="2"/>
      <c r="T71" s="2"/>
      <c r="U71" s="2"/>
      <c r="V71" s="2"/>
      <c r="W71" s="2"/>
      <c r="X71" s="2"/>
      <c r="Y71" s="2"/>
      <c r="Z71" s="2"/>
      <c r="AA71" s="2"/>
      <c r="AB71" s="2"/>
      <c r="AC71" s="2"/>
      <c r="AD71" s="2"/>
      <c r="AE71" s="2"/>
    </row>
    <row r="72" spans="1:31" ht="12.75" customHeight="1">
      <c r="A72" s="35">
        <v>21130903</v>
      </c>
      <c r="B72" s="32" t="s">
        <v>63</v>
      </c>
      <c r="C72" s="20">
        <v>2100000</v>
      </c>
      <c r="D72" s="8"/>
      <c r="E72" s="37"/>
      <c r="F72" s="36"/>
      <c r="G72" s="36"/>
      <c r="H72" s="36"/>
      <c r="I72" s="36"/>
      <c r="J72" s="36"/>
      <c r="K72" s="36"/>
      <c r="L72" s="2"/>
      <c r="M72" s="2"/>
      <c r="N72" s="2"/>
      <c r="O72" s="2"/>
      <c r="P72" s="2"/>
      <c r="Q72" s="2"/>
      <c r="R72" s="2"/>
      <c r="S72" s="2"/>
      <c r="T72" s="2"/>
      <c r="U72" s="2"/>
      <c r="V72" s="2"/>
      <c r="W72" s="2"/>
      <c r="X72" s="2"/>
      <c r="Y72" s="2"/>
      <c r="Z72" s="2"/>
      <c r="AA72" s="2"/>
      <c r="AB72" s="2"/>
      <c r="AC72" s="2"/>
      <c r="AD72" s="2"/>
      <c r="AE72" s="2"/>
    </row>
    <row r="73" spans="1:31" ht="12.75" customHeight="1">
      <c r="A73" s="35">
        <v>21130908</v>
      </c>
      <c r="B73" s="32" t="s">
        <v>64</v>
      </c>
      <c r="C73" s="20">
        <v>4030000</v>
      </c>
      <c r="D73" s="8"/>
      <c r="E73" s="8"/>
      <c r="F73" s="37"/>
      <c r="G73" s="36"/>
      <c r="H73" s="36"/>
      <c r="I73" s="36"/>
      <c r="J73" s="36"/>
      <c r="K73" s="36"/>
      <c r="L73" s="2"/>
      <c r="M73" s="2"/>
      <c r="N73" s="2"/>
      <c r="O73" s="2"/>
      <c r="P73" s="2"/>
      <c r="Q73" s="2"/>
      <c r="R73" s="2"/>
      <c r="S73" s="2"/>
      <c r="T73" s="2"/>
      <c r="U73" s="2"/>
      <c r="V73" s="2"/>
      <c r="W73" s="2"/>
      <c r="X73" s="2"/>
      <c r="Y73" s="2"/>
      <c r="Z73" s="2"/>
      <c r="AA73" s="2"/>
      <c r="AB73" s="2"/>
      <c r="AC73" s="2"/>
      <c r="AD73" s="2"/>
      <c r="AE73" s="2"/>
    </row>
    <row r="74" spans="1:31" ht="12.75" customHeight="1">
      <c r="A74" s="40"/>
      <c r="B74" s="40"/>
      <c r="C74" s="41"/>
      <c r="D74" s="8"/>
      <c r="E74" s="37"/>
      <c r="F74" s="42"/>
      <c r="G74" s="36"/>
      <c r="H74" s="36"/>
      <c r="I74" s="36"/>
      <c r="J74" s="36"/>
      <c r="K74" s="36"/>
      <c r="L74" s="2"/>
      <c r="M74" s="2"/>
      <c r="N74" s="2"/>
      <c r="O74" s="2"/>
      <c r="P74" s="2"/>
      <c r="Q74" s="2"/>
      <c r="R74" s="2"/>
      <c r="S74" s="2"/>
      <c r="T74" s="2"/>
      <c r="U74" s="2"/>
      <c r="V74" s="2"/>
      <c r="W74" s="2"/>
      <c r="X74" s="2"/>
      <c r="Y74" s="2"/>
      <c r="Z74" s="2"/>
      <c r="AA74" s="2"/>
      <c r="AB74" s="2"/>
      <c r="AC74" s="2"/>
      <c r="AD74" s="2"/>
      <c r="AE74" s="2"/>
    </row>
    <row r="75" spans="1:31" ht="12.75" customHeight="1">
      <c r="A75" s="659" t="s">
        <v>65</v>
      </c>
      <c r="B75" s="657"/>
      <c r="C75" s="43">
        <f>C76+C81</f>
        <v>2134779000</v>
      </c>
      <c r="D75" s="44"/>
      <c r="E75" s="45"/>
      <c r="F75" s="37"/>
      <c r="G75" s="37"/>
      <c r="H75" s="37"/>
      <c r="I75" s="37"/>
      <c r="J75" s="37"/>
      <c r="K75" s="37"/>
      <c r="L75" s="20"/>
      <c r="M75" s="20"/>
      <c r="N75" s="20"/>
      <c r="O75" s="32"/>
      <c r="P75" s="32"/>
      <c r="Q75" s="32"/>
      <c r="R75" s="32"/>
      <c r="S75" s="32"/>
      <c r="T75" s="32"/>
      <c r="U75" s="32"/>
      <c r="V75" s="32"/>
      <c r="W75" s="32"/>
      <c r="X75" s="32"/>
      <c r="Y75" s="32"/>
      <c r="Z75" s="32"/>
      <c r="AA75" s="32"/>
      <c r="AB75" s="32"/>
      <c r="AC75" s="32"/>
      <c r="AD75" s="32"/>
      <c r="AE75" s="32"/>
    </row>
    <row r="76" spans="1:31" ht="12.75" customHeight="1">
      <c r="A76" s="21">
        <v>211401</v>
      </c>
      <c r="B76" s="21" t="s">
        <v>66</v>
      </c>
      <c r="C76" s="23">
        <f>SUM(C77:C80)</f>
        <v>2110779000</v>
      </c>
      <c r="D76" s="46"/>
      <c r="E76" s="37"/>
      <c r="F76" s="37"/>
      <c r="G76" s="37"/>
      <c r="H76" s="37"/>
      <c r="I76" s="37"/>
      <c r="J76" s="37"/>
      <c r="K76" s="37"/>
      <c r="L76" s="20"/>
      <c r="M76" s="20"/>
      <c r="N76" s="20"/>
      <c r="O76" s="32"/>
      <c r="P76" s="32"/>
      <c r="Q76" s="32"/>
      <c r="R76" s="32"/>
      <c r="S76" s="32"/>
      <c r="T76" s="32"/>
      <c r="U76" s="32"/>
      <c r="V76" s="32"/>
      <c r="W76" s="32"/>
      <c r="X76" s="32"/>
      <c r="Y76" s="32"/>
      <c r="Z76" s="32"/>
      <c r="AA76" s="32"/>
      <c r="AB76" s="32"/>
      <c r="AC76" s="32"/>
      <c r="AD76" s="32"/>
      <c r="AE76" s="32"/>
    </row>
    <row r="77" spans="1:31" ht="12.75" customHeight="1">
      <c r="A77" s="25">
        <v>21140102</v>
      </c>
      <c r="B77" s="26" t="s">
        <v>68</v>
      </c>
      <c r="C77" s="26">
        <v>192500000</v>
      </c>
      <c r="D77" s="47"/>
      <c r="E77" s="20"/>
      <c r="F77" s="37"/>
      <c r="G77" s="37"/>
      <c r="H77" s="37"/>
      <c r="I77" s="39"/>
      <c r="J77" s="39"/>
      <c r="K77" s="37"/>
      <c r="L77" s="20"/>
      <c r="M77" s="20"/>
      <c r="N77" s="20"/>
      <c r="O77" s="32"/>
      <c r="P77" s="32"/>
      <c r="Q77" s="32"/>
      <c r="R77" s="32"/>
      <c r="S77" s="32"/>
      <c r="T77" s="32"/>
      <c r="U77" s="32"/>
      <c r="V77" s="32"/>
      <c r="W77" s="32"/>
      <c r="X77" s="32"/>
      <c r="Y77" s="32"/>
      <c r="Z77" s="32"/>
      <c r="AA77" s="32"/>
      <c r="AB77" s="32"/>
      <c r="AC77" s="32"/>
      <c r="AD77" s="32"/>
      <c r="AE77" s="32"/>
    </row>
    <row r="78" spans="1:31" ht="12.75" customHeight="1">
      <c r="A78" s="25">
        <v>21140103</v>
      </c>
      <c r="B78" s="26" t="s">
        <v>69</v>
      </c>
      <c r="C78" s="26">
        <v>75400000</v>
      </c>
      <c r="D78" s="47"/>
      <c r="E78" s="20"/>
      <c r="F78" s="37"/>
      <c r="G78" s="37"/>
      <c r="H78" s="37"/>
      <c r="I78" s="39"/>
      <c r="J78" s="39"/>
      <c r="K78" s="48"/>
      <c r="L78" s="20"/>
      <c r="M78" s="20"/>
      <c r="N78" s="20"/>
      <c r="O78" s="32"/>
      <c r="P78" s="32"/>
      <c r="Q78" s="32"/>
      <c r="R78" s="32"/>
      <c r="S78" s="32"/>
      <c r="T78" s="32"/>
      <c r="U78" s="32"/>
      <c r="V78" s="32"/>
      <c r="W78" s="32"/>
      <c r="X78" s="32"/>
      <c r="Y78" s="32"/>
      <c r="Z78" s="32"/>
      <c r="AA78" s="32"/>
      <c r="AB78" s="32"/>
      <c r="AC78" s="32"/>
      <c r="AD78" s="32"/>
      <c r="AE78" s="32"/>
    </row>
    <row r="79" spans="1:31" ht="12.75" customHeight="1">
      <c r="A79" s="25">
        <v>21140108</v>
      </c>
      <c r="B79" s="26" t="s">
        <v>70</v>
      </c>
      <c r="C79" s="26">
        <v>1836879000</v>
      </c>
      <c r="D79" s="47"/>
      <c r="E79" s="37"/>
      <c r="F79" s="37"/>
      <c r="G79" s="20"/>
      <c r="H79" s="37"/>
      <c r="I79" s="39"/>
      <c r="J79" s="39"/>
      <c r="K79" s="48"/>
      <c r="L79" s="20"/>
      <c r="M79" s="20"/>
      <c r="N79" s="20"/>
      <c r="O79" s="32"/>
      <c r="P79" s="32"/>
      <c r="Q79" s="32"/>
      <c r="R79" s="32"/>
      <c r="S79" s="32"/>
      <c r="T79" s="32"/>
      <c r="U79" s="32"/>
      <c r="V79" s="32"/>
      <c r="W79" s="32"/>
      <c r="X79" s="32"/>
      <c r="Y79" s="32"/>
      <c r="Z79" s="32"/>
      <c r="AA79" s="32"/>
      <c r="AB79" s="32"/>
      <c r="AC79" s="32"/>
      <c r="AD79" s="32"/>
      <c r="AE79" s="32"/>
    </row>
    <row r="80" spans="1:31" ht="12.75" customHeight="1">
      <c r="A80" s="25">
        <v>21140109</v>
      </c>
      <c r="B80" s="26" t="s">
        <v>67</v>
      </c>
      <c r="C80" s="26">
        <v>6000000</v>
      </c>
      <c r="D80" s="46"/>
      <c r="E80" s="37"/>
      <c r="F80" s="37"/>
      <c r="G80" s="37"/>
      <c r="H80" s="37"/>
      <c r="I80" s="37"/>
      <c r="J80" s="37"/>
      <c r="K80" s="37"/>
      <c r="L80" s="20"/>
      <c r="M80" s="20"/>
      <c r="N80" s="20"/>
      <c r="O80" s="32"/>
      <c r="P80" s="32"/>
      <c r="Q80" s="32"/>
      <c r="R80" s="32"/>
      <c r="S80" s="32"/>
      <c r="T80" s="32"/>
      <c r="U80" s="32"/>
      <c r="V80" s="32"/>
      <c r="W80" s="32"/>
      <c r="X80" s="32"/>
      <c r="Y80" s="32"/>
      <c r="Z80" s="32"/>
      <c r="AA80" s="32"/>
      <c r="AB80" s="32"/>
      <c r="AC80" s="32"/>
      <c r="AD80" s="32"/>
      <c r="AE80" s="32"/>
    </row>
    <row r="81" spans="1:32" ht="12.75" customHeight="1">
      <c r="A81" s="21">
        <v>211402</v>
      </c>
      <c r="B81" s="49" t="s">
        <v>71</v>
      </c>
      <c r="C81" s="50">
        <f>SUM(C82:C83)</f>
        <v>24000000</v>
      </c>
      <c r="D81" s="49"/>
      <c r="E81" s="21"/>
      <c r="F81" s="49"/>
      <c r="G81" s="21"/>
      <c r="H81" s="49"/>
      <c r="I81" s="21"/>
      <c r="J81" s="49"/>
      <c r="K81" s="21"/>
      <c r="L81" s="49"/>
      <c r="M81" s="21"/>
      <c r="N81" s="49"/>
      <c r="O81" s="21"/>
      <c r="P81" s="49"/>
      <c r="Q81" s="21"/>
      <c r="R81" s="49"/>
      <c r="S81" s="21"/>
      <c r="T81" s="49"/>
      <c r="U81" s="21"/>
      <c r="V81" s="49"/>
      <c r="W81" s="21"/>
      <c r="X81" s="49"/>
      <c r="Y81" s="21"/>
      <c r="Z81" s="49"/>
      <c r="AA81" s="21"/>
      <c r="AB81" s="49"/>
      <c r="AC81" s="21"/>
      <c r="AD81" s="49"/>
      <c r="AE81" s="21"/>
      <c r="AF81" s="49"/>
    </row>
    <row r="82" spans="1:32" ht="12.75" customHeight="1">
      <c r="A82" s="25">
        <v>21140203</v>
      </c>
      <c r="B82" s="26" t="s">
        <v>72</v>
      </c>
      <c r="C82" s="20">
        <v>18000000</v>
      </c>
      <c r="D82" s="8"/>
      <c r="E82" s="20"/>
      <c r="F82" s="37"/>
      <c r="G82" s="20"/>
      <c r="H82" s="37"/>
      <c r="I82" s="39"/>
      <c r="J82" s="39"/>
      <c r="K82" s="48"/>
      <c r="L82" s="2"/>
      <c r="M82" s="2"/>
      <c r="N82" s="2"/>
      <c r="O82" s="2"/>
      <c r="P82" s="2"/>
      <c r="Q82" s="2"/>
      <c r="R82" s="2"/>
      <c r="S82" s="2"/>
      <c r="T82" s="2"/>
      <c r="U82" s="2"/>
      <c r="V82" s="2"/>
      <c r="W82" s="2"/>
      <c r="X82" s="2"/>
      <c r="Y82" s="2"/>
      <c r="Z82" s="2"/>
      <c r="AA82" s="2"/>
      <c r="AB82" s="2"/>
      <c r="AC82" s="2"/>
      <c r="AD82" s="2"/>
      <c r="AE82" s="2"/>
    </row>
    <row r="83" spans="1:32" ht="12.75" customHeight="1">
      <c r="A83" s="25">
        <v>21140218</v>
      </c>
      <c r="B83" s="26" t="s">
        <v>73</v>
      </c>
      <c r="C83" s="51">
        <v>6000000</v>
      </c>
      <c r="D83" s="49"/>
      <c r="E83" s="21"/>
      <c r="F83" s="49"/>
      <c r="G83" s="21"/>
      <c r="H83" s="49"/>
      <c r="I83" s="21"/>
      <c r="J83" s="49"/>
      <c r="K83" s="21"/>
      <c r="L83" s="49"/>
      <c r="M83" s="21"/>
      <c r="N83" s="49"/>
      <c r="O83" s="21"/>
      <c r="P83" s="49"/>
      <c r="Q83" s="21"/>
      <c r="R83" s="49"/>
      <c r="S83" s="21"/>
      <c r="T83" s="49"/>
      <c r="U83" s="21"/>
      <c r="V83" s="49"/>
      <c r="W83" s="21"/>
      <c r="X83" s="49"/>
      <c r="Y83" s="21"/>
      <c r="Z83" s="49"/>
      <c r="AA83" s="21"/>
      <c r="AB83" s="49"/>
      <c r="AC83" s="21"/>
      <c r="AD83" s="49"/>
      <c r="AE83" s="21"/>
      <c r="AF83" s="49"/>
    </row>
    <row r="84" spans="1:32" ht="12.75" customHeight="1">
      <c r="A84" s="32"/>
      <c r="B84" s="32"/>
      <c r="C84" s="20"/>
      <c r="D84" s="8"/>
      <c r="E84" s="37"/>
      <c r="F84" s="37"/>
      <c r="G84" s="20"/>
      <c r="H84" s="37"/>
      <c r="I84" s="37"/>
      <c r="J84" s="52"/>
      <c r="K84" s="48"/>
      <c r="L84" s="2"/>
      <c r="M84" s="2"/>
      <c r="N84" s="2"/>
      <c r="O84" s="2"/>
      <c r="P84" s="2"/>
      <c r="Q84" s="2"/>
      <c r="R84" s="2"/>
      <c r="S84" s="2"/>
      <c r="T84" s="2"/>
      <c r="U84" s="2"/>
      <c r="V84" s="2"/>
      <c r="W84" s="2"/>
      <c r="X84" s="2"/>
      <c r="Y84" s="2"/>
      <c r="Z84" s="2"/>
      <c r="AA84" s="2"/>
      <c r="AB84" s="2"/>
      <c r="AC84" s="2"/>
      <c r="AD84" s="2"/>
      <c r="AE84" s="2"/>
    </row>
    <row r="85" spans="1:32" ht="12.75" customHeight="1">
      <c r="A85" s="660" t="s">
        <v>74</v>
      </c>
      <c r="B85" s="657"/>
      <c r="C85" s="53">
        <f>C86+C89+C92</f>
        <v>907900001</v>
      </c>
      <c r="D85" s="31"/>
      <c r="E85" s="37"/>
      <c r="F85" s="48"/>
      <c r="G85" s="39"/>
      <c r="H85" s="54"/>
      <c r="I85" s="54"/>
      <c r="J85" s="36"/>
      <c r="K85" s="36"/>
      <c r="L85" s="2"/>
      <c r="M85" s="2"/>
      <c r="N85" s="2"/>
      <c r="O85" s="2"/>
      <c r="P85" s="2"/>
      <c r="Q85" s="2"/>
      <c r="R85" s="2"/>
      <c r="S85" s="2"/>
      <c r="T85" s="2"/>
      <c r="U85" s="2"/>
      <c r="V85" s="2"/>
      <c r="W85" s="2"/>
      <c r="X85" s="2"/>
      <c r="Y85" s="2"/>
      <c r="Z85" s="2"/>
      <c r="AA85" s="2"/>
      <c r="AB85" s="2"/>
      <c r="AC85" s="2"/>
      <c r="AD85" s="2"/>
      <c r="AE85" s="2"/>
    </row>
    <row r="86" spans="1:32" ht="12.75" customHeight="1">
      <c r="A86" s="21">
        <v>221101</v>
      </c>
      <c r="B86" s="23" t="s">
        <v>75</v>
      </c>
      <c r="C86" s="23">
        <f>SUM(C87:C88)</f>
        <v>900000001</v>
      </c>
      <c r="D86" s="8"/>
      <c r="E86" s="36"/>
      <c r="F86" s="48"/>
      <c r="G86" s="36"/>
      <c r="H86" s="36"/>
      <c r="I86" s="36"/>
      <c r="K86" s="36"/>
      <c r="L86" s="2"/>
      <c r="M86" s="2"/>
      <c r="N86" s="2"/>
      <c r="O86" s="2"/>
      <c r="P86" s="2"/>
      <c r="Q86" s="2"/>
      <c r="R86" s="2"/>
      <c r="S86" s="2"/>
      <c r="T86" s="2"/>
      <c r="U86" s="2"/>
      <c r="V86" s="2"/>
      <c r="W86" s="2"/>
      <c r="X86" s="2"/>
      <c r="Y86" s="2"/>
      <c r="Z86" s="2"/>
      <c r="AA86" s="2"/>
      <c r="AB86" s="2"/>
      <c r="AC86" s="2"/>
      <c r="AD86" s="2"/>
      <c r="AE86" s="2"/>
    </row>
    <row r="87" spans="1:32" ht="12.75" customHeight="1">
      <c r="A87" s="25">
        <v>22110101</v>
      </c>
      <c r="B87" s="29" t="s">
        <v>76</v>
      </c>
      <c r="C87" s="450">
        <v>1</v>
      </c>
      <c r="D87" s="8"/>
      <c r="E87" s="37"/>
      <c r="F87" s="37"/>
      <c r="G87" s="55"/>
      <c r="H87" s="36"/>
      <c r="K87" s="36"/>
      <c r="L87" s="2"/>
      <c r="M87" s="2"/>
      <c r="N87" s="2"/>
      <c r="O87" s="2"/>
      <c r="P87" s="2"/>
      <c r="Q87" s="2"/>
      <c r="R87" s="2"/>
      <c r="S87" s="2"/>
      <c r="T87" s="2"/>
      <c r="U87" s="2"/>
      <c r="V87" s="2"/>
      <c r="W87" s="2"/>
      <c r="X87" s="2"/>
      <c r="Y87" s="2"/>
      <c r="Z87" s="2"/>
      <c r="AA87" s="2"/>
      <c r="AB87" s="2"/>
      <c r="AC87" s="2"/>
      <c r="AD87" s="2"/>
      <c r="AE87" s="2"/>
    </row>
    <row r="88" spans="1:32" ht="12.75" customHeight="1">
      <c r="A88" s="25">
        <v>22110102</v>
      </c>
      <c r="B88" s="29" t="s">
        <v>77</v>
      </c>
      <c r="C88" s="450">
        <v>900000000</v>
      </c>
      <c r="D88" s="8"/>
      <c r="E88" s="37"/>
      <c r="F88" s="37"/>
      <c r="G88" s="36"/>
      <c r="H88" s="36"/>
      <c r="K88" s="36"/>
      <c r="L88" s="2"/>
      <c r="M88" s="2"/>
      <c r="N88" s="2"/>
      <c r="O88" s="2"/>
      <c r="P88" s="2"/>
      <c r="Q88" s="2"/>
      <c r="R88" s="2"/>
      <c r="S88" s="2"/>
      <c r="T88" s="2"/>
      <c r="U88" s="2"/>
      <c r="V88" s="2"/>
      <c r="W88" s="2"/>
      <c r="X88" s="2"/>
      <c r="Y88" s="2"/>
      <c r="Z88" s="2"/>
      <c r="AA88" s="2"/>
      <c r="AB88" s="2"/>
      <c r="AC88" s="2"/>
      <c r="AD88" s="2"/>
      <c r="AE88" s="2"/>
    </row>
    <row r="89" spans="1:32" ht="12.75" customHeight="1">
      <c r="A89" s="21">
        <v>221104</v>
      </c>
      <c r="B89" s="22" t="s">
        <v>78</v>
      </c>
      <c r="C89" s="8">
        <f>SUM(C90:C91)</f>
        <v>5150000</v>
      </c>
      <c r="D89" s="8"/>
      <c r="E89" s="37"/>
      <c r="F89" s="37"/>
      <c r="G89" s="36"/>
      <c r="H89" s="36"/>
      <c r="I89" s="36"/>
      <c r="J89" s="56"/>
      <c r="K89" s="36"/>
      <c r="L89" s="2"/>
      <c r="M89" s="2"/>
      <c r="N89" s="2"/>
      <c r="O89" s="2"/>
      <c r="P89" s="2"/>
      <c r="Q89" s="2"/>
      <c r="R89" s="2"/>
      <c r="S89" s="2"/>
      <c r="T89" s="2"/>
      <c r="U89" s="2"/>
      <c r="V89" s="2"/>
      <c r="W89" s="2"/>
      <c r="X89" s="2"/>
      <c r="Y89" s="2"/>
      <c r="Z89" s="2"/>
      <c r="AA89" s="2"/>
      <c r="AB89" s="2"/>
      <c r="AC89" s="2"/>
      <c r="AD89" s="2"/>
      <c r="AE89" s="2"/>
    </row>
    <row r="90" spans="1:32" ht="12.75" customHeight="1">
      <c r="A90" s="25">
        <v>22110401</v>
      </c>
      <c r="B90" s="26" t="s">
        <v>79</v>
      </c>
      <c r="C90" s="26">
        <v>2850000</v>
      </c>
      <c r="D90" s="8"/>
      <c r="E90" s="37"/>
      <c r="F90" s="37"/>
      <c r="G90" s="36"/>
      <c r="H90" s="36"/>
      <c r="I90" s="36"/>
      <c r="J90" s="36"/>
      <c r="K90" s="36"/>
      <c r="L90" s="2"/>
      <c r="M90" s="2"/>
      <c r="N90" s="2"/>
      <c r="O90" s="2"/>
      <c r="P90" s="2"/>
      <c r="Q90" s="2"/>
      <c r="R90" s="2"/>
      <c r="S90" s="2"/>
      <c r="T90" s="2"/>
      <c r="U90" s="2"/>
      <c r="V90" s="2"/>
      <c r="W90" s="2"/>
      <c r="X90" s="2"/>
      <c r="Y90" s="2"/>
      <c r="Z90" s="2"/>
      <c r="AA90" s="2"/>
      <c r="AB90" s="2"/>
      <c r="AC90" s="2"/>
      <c r="AD90" s="2"/>
      <c r="AE90" s="2"/>
    </row>
    <row r="91" spans="1:32" ht="12.75" customHeight="1">
      <c r="A91" s="25">
        <v>22110409</v>
      </c>
      <c r="B91" s="26" t="s">
        <v>80</v>
      </c>
      <c r="C91" s="26">
        <v>2300000</v>
      </c>
      <c r="D91" s="8"/>
      <c r="E91" s="23"/>
      <c r="F91" s="2"/>
      <c r="G91" s="2"/>
      <c r="H91" s="2"/>
      <c r="I91" s="2"/>
      <c r="J91" s="2"/>
      <c r="K91" s="2"/>
      <c r="L91" s="2"/>
      <c r="M91" s="2"/>
      <c r="N91" s="2"/>
      <c r="O91" s="2"/>
      <c r="P91" s="2"/>
      <c r="Q91" s="2"/>
      <c r="R91" s="2"/>
      <c r="S91" s="2"/>
      <c r="T91" s="2"/>
      <c r="U91" s="2"/>
      <c r="V91" s="2"/>
      <c r="W91" s="2"/>
      <c r="X91" s="2"/>
      <c r="Y91" s="2"/>
      <c r="Z91" s="2"/>
      <c r="AA91" s="2"/>
      <c r="AB91" s="2"/>
      <c r="AC91" s="2"/>
      <c r="AD91" s="2"/>
      <c r="AE91" s="2"/>
    </row>
    <row r="92" spans="1:32" ht="12.75" customHeight="1">
      <c r="A92" s="21">
        <v>221107</v>
      </c>
      <c r="B92" s="23" t="s">
        <v>81</v>
      </c>
      <c r="C92" s="23">
        <f>C93</f>
        <v>2750000</v>
      </c>
      <c r="D92" s="8"/>
      <c r="E92" s="23"/>
      <c r="F92" s="2"/>
      <c r="G92" s="2"/>
      <c r="H92" s="2"/>
      <c r="I92" s="2"/>
      <c r="J92" s="2"/>
      <c r="K92" s="2"/>
      <c r="L92" s="2"/>
      <c r="M92" s="2"/>
      <c r="N92" s="2"/>
      <c r="O92" s="2"/>
      <c r="P92" s="2"/>
      <c r="Q92" s="2"/>
      <c r="R92" s="2"/>
      <c r="S92" s="2"/>
      <c r="T92" s="2"/>
      <c r="U92" s="2"/>
      <c r="V92" s="2"/>
      <c r="W92" s="2"/>
      <c r="X92" s="2"/>
      <c r="Y92" s="2"/>
      <c r="Z92" s="2"/>
      <c r="AA92" s="2"/>
      <c r="AB92" s="2"/>
      <c r="AC92" s="2"/>
      <c r="AD92" s="2"/>
      <c r="AE92" s="2"/>
    </row>
    <row r="93" spans="1:32" ht="12.75" customHeight="1">
      <c r="A93" s="25">
        <v>22110702</v>
      </c>
      <c r="B93" s="26" t="s">
        <v>82</v>
      </c>
      <c r="C93" s="26">
        <v>2750000</v>
      </c>
      <c r="D93" s="8"/>
      <c r="E93" s="23"/>
      <c r="F93" s="2"/>
      <c r="G93" s="2"/>
      <c r="H93" s="2"/>
      <c r="I93" s="2"/>
      <c r="J93" s="2"/>
      <c r="K93" s="2"/>
      <c r="L93" s="2"/>
      <c r="M93" s="2"/>
      <c r="N93" s="2"/>
      <c r="O93" s="2"/>
      <c r="P93" s="2"/>
      <c r="Q93" s="2"/>
      <c r="R93" s="2"/>
      <c r="S93" s="2"/>
      <c r="T93" s="2"/>
      <c r="U93" s="2"/>
      <c r="V93" s="2"/>
      <c r="W93" s="2"/>
      <c r="X93" s="2"/>
      <c r="Y93" s="2"/>
      <c r="Z93" s="2"/>
      <c r="AA93" s="2"/>
      <c r="AB93" s="2"/>
      <c r="AC93" s="2"/>
      <c r="AD93" s="2"/>
      <c r="AE93" s="2"/>
    </row>
    <row r="94" spans="1:32"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row>
    <row r="95" spans="1:32" ht="15" customHeight="1" thickBot="1"/>
    <row r="96" spans="1:32" ht="12.75" customHeight="1">
      <c r="A96" s="684" t="s">
        <v>83</v>
      </c>
      <c r="B96" s="685"/>
      <c r="C96" s="682" t="s">
        <v>84</v>
      </c>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row>
    <row r="97" spans="1:32" ht="12.75" customHeight="1" thickBot="1">
      <c r="A97" s="686"/>
      <c r="B97" s="687"/>
      <c r="C97" s="66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row>
    <row r="98" spans="1:32" ht="12.75" customHeight="1">
      <c r="A98" s="668" t="s">
        <v>85</v>
      </c>
      <c r="B98" s="669"/>
      <c r="C98" s="670"/>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row>
    <row r="99" spans="1:32" ht="12.75" customHeight="1">
      <c r="A99" s="671"/>
      <c r="B99" s="672"/>
      <c r="C99" s="673"/>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row>
    <row r="100" spans="1:32" ht="12.75" customHeight="1">
      <c r="A100" s="671"/>
      <c r="B100" s="672"/>
      <c r="C100" s="673"/>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row>
    <row r="101" spans="1:32" ht="12.75" customHeight="1">
      <c r="A101" s="671"/>
      <c r="B101" s="672"/>
      <c r="C101" s="673"/>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row>
    <row r="102" spans="1:32" ht="12.75" customHeight="1">
      <c r="A102" s="671"/>
      <c r="B102" s="672"/>
      <c r="C102" s="673"/>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row>
    <row r="103" spans="1:32" ht="12.75" customHeight="1">
      <c r="A103" s="671"/>
      <c r="B103" s="672"/>
      <c r="C103" s="673"/>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row>
    <row r="104" spans="1:32" ht="12.75" customHeight="1">
      <c r="A104" s="671"/>
      <c r="B104" s="672"/>
      <c r="C104" s="673"/>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row>
    <row r="105" spans="1:32" ht="12.75" customHeight="1" thickBot="1">
      <c r="A105" s="674"/>
      <c r="B105" s="675"/>
      <c r="C105" s="676"/>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row>
    <row r="106" spans="1:32" ht="12.75" customHeight="1">
      <c r="A106" s="57" t="s">
        <v>4</v>
      </c>
      <c r="B106" s="58"/>
      <c r="C106" s="59"/>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row>
    <row r="107" spans="1:32" ht="12.75" customHeight="1">
      <c r="A107" s="60" t="s">
        <v>86</v>
      </c>
      <c r="B107" s="61"/>
      <c r="C107" s="6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row>
    <row r="108" spans="1:32" ht="12.75" customHeight="1">
      <c r="A108" s="63" t="s">
        <v>87</v>
      </c>
      <c r="B108" s="23"/>
      <c r="C108" s="6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row>
    <row r="109" spans="1:32" ht="12.75" customHeight="1" thickBot="1">
      <c r="A109" s="64" t="s">
        <v>88</v>
      </c>
      <c r="B109" s="61"/>
      <c r="C109" s="6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row>
    <row r="110" spans="1:32" ht="12.75" customHeight="1" thickBot="1">
      <c r="A110" s="65" t="s">
        <v>89</v>
      </c>
      <c r="B110" s="66"/>
      <c r="C110" s="68">
        <f>C112+C116+C120</f>
        <v>1750000000</v>
      </c>
      <c r="E110" s="32"/>
      <c r="F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row>
    <row r="111" spans="1:32" ht="12.75" customHeight="1" thickBot="1">
      <c r="A111" s="49"/>
      <c r="B111" s="23"/>
      <c r="C111" s="50"/>
      <c r="D111" s="23"/>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row>
    <row r="112" spans="1:32" ht="12.75" customHeight="1">
      <c r="A112" s="683" t="s">
        <v>10</v>
      </c>
      <c r="B112" s="657"/>
      <c r="C112" s="69">
        <f>C113</f>
        <v>150000000</v>
      </c>
      <c r="D112" s="26"/>
      <c r="E112" s="26"/>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row>
    <row r="113" spans="1:32" ht="12.75" customHeight="1">
      <c r="A113" s="21">
        <v>211309</v>
      </c>
      <c r="B113" s="49" t="s">
        <v>61</v>
      </c>
      <c r="C113" s="50">
        <f>SUM(C114)</f>
        <v>150000000</v>
      </c>
      <c r="D113" s="26"/>
      <c r="E113" s="47"/>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row>
    <row r="114" spans="1:32" ht="12.75" customHeight="1">
      <c r="A114" s="25">
        <v>21130909</v>
      </c>
      <c r="B114" s="29" t="s">
        <v>90</v>
      </c>
      <c r="C114" s="26">
        <v>150000000</v>
      </c>
      <c r="D114" s="26"/>
      <c r="E114" s="26"/>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row>
    <row r="115" spans="1:32" ht="12.75" customHeight="1">
      <c r="A115" s="49"/>
      <c r="B115" s="23"/>
      <c r="C115" s="50"/>
      <c r="D115" s="23"/>
      <c r="E115" s="451"/>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row>
    <row r="116" spans="1:32" ht="12.75" customHeight="1">
      <c r="A116" s="659" t="s">
        <v>65</v>
      </c>
      <c r="B116" s="657"/>
      <c r="C116" s="43">
        <f>C117</f>
        <v>700000000</v>
      </c>
      <c r="D116" s="26"/>
      <c r="E116" s="26"/>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row>
    <row r="117" spans="1:32" ht="12.75" customHeight="1">
      <c r="A117" s="21">
        <v>211402</v>
      </c>
      <c r="B117" s="49" t="s">
        <v>71</v>
      </c>
      <c r="C117" s="23">
        <f>SUM(C118)</f>
        <v>700000000</v>
      </c>
      <c r="D117" s="26"/>
      <c r="E117" s="26"/>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row>
    <row r="118" spans="1:32" ht="12.75" customHeight="1">
      <c r="A118" s="25">
        <v>21140217</v>
      </c>
      <c r="B118" s="25" t="s">
        <v>91</v>
      </c>
      <c r="C118" s="26">
        <v>700000000</v>
      </c>
      <c r="D118" s="26"/>
      <c r="E118" s="26"/>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row>
    <row r="119" spans="1:32" ht="12.75" customHeight="1">
      <c r="A119" s="25"/>
      <c r="B119" s="29"/>
      <c r="C119" s="26"/>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row>
    <row r="120" spans="1:32" ht="12.75" customHeight="1">
      <c r="A120" s="677" t="s">
        <v>92</v>
      </c>
      <c r="B120" s="657"/>
      <c r="C120" s="68">
        <f>C121+C123</f>
        <v>900000000</v>
      </c>
      <c r="D120" s="26"/>
      <c r="E120" s="26"/>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row>
    <row r="121" spans="1:32" ht="12.75" customHeight="1">
      <c r="A121" s="21">
        <v>221201</v>
      </c>
      <c r="B121" s="21" t="s">
        <v>93</v>
      </c>
      <c r="C121" s="23">
        <f>C122</f>
        <v>450000000</v>
      </c>
      <c r="D121" s="26"/>
      <c r="E121" s="26"/>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row>
    <row r="122" spans="1:32" ht="12.75" customHeight="1">
      <c r="A122" s="25">
        <v>22120113</v>
      </c>
      <c r="B122" s="29" t="s">
        <v>94</v>
      </c>
      <c r="C122" s="26">
        <v>450000000</v>
      </c>
      <c r="D122" s="26"/>
      <c r="E122" s="26"/>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row>
    <row r="123" spans="1:32" ht="12.75" customHeight="1">
      <c r="A123" s="21">
        <v>221202</v>
      </c>
      <c r="B123" s="21" t="s">
        <v>95</v>
      </c>
      <c r="C123" s="23">
        <f>C124</f>
        <v>450000000</v>
      </c>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row>
    <row r="124" spans="1:32" ht="12.75" customHeight="1">
      <c r="A124" s="25">
        <v>22120227</v>
      </c>
      <c r="B124" s="29" t="s">
        <v>94</v>
      </c>
      <c r="C124" s="26">
        <v>450000000</v>
      </c>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row>
    <row r="125" spans="1:32" ht="12"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row>
    <row r="126" spans="1:32" ht="12.75" customHeight="1" thickBot="1">
      <c r="A126" s="29"/>
      <c r="B126" s="26"/>
      <c r="C126" s="26"/>
      <c r="D126" s="51"/>
      <c r="E126" s="23"/>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row>
    <row r="127" spans="1:32" ht="12.75" customHeight="1">
      <c r="A127" s="678" t="s">
        <v>96</v>
      </c>
      <c r="B127" s="679"/>
      <c r="C127" s="661" t="s">
        <v>97</v>
      </c>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row>
    <row r="128" spans="1:32" ht="12.75" customHeight="1" thickBot="1">
      <c r="A128" s="680"/>
      <c r="B128" s="681"/>
      <c r="C128" s="66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row>
    <row r="129" spans="1:31" ht="12.75">
      <c r="A129" s="668" t="s">
        <v>98</v>
      </c>
      <c r="B129" s="669"/>
      <c r="C129" s="670"/>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row>
    <row r="130" spans="1:31" ht="12.75">
      <c r="A130" s="671"/>
      <c r="B130" s="672"/>
      <c r="C130" s="673"/>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row>
    <row r="131" spans="1:31" ht="12.75">
      <c r="A131" s="671"/>
      <c r="B131" s="672"/>
      <c r="C131" s="673"/>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row>
    <row r="132" spans="1:31" ht="13.5" thickBot="1">
      <c r="A132" s="674"/>
      <c r="B132" s="675"/>
      <c r="C132" s="676"/>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row>
    <row r="133" spans="1:31" ht="12.75" customHeight="1">
      <c r="A133" s="6" t="s">
        <v>4</v>
      </c>
      <c r="B133" s="32"/>
      <c r="C133" s="70"/>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row>
    <row r="134" spans="1:31" ht="12.75" customHeight="1">
      <c r="A134" s="6" t="s">
        <v>5</v>
      </c>
      <c r="B134" s="23"/>
      <c r="C134" s="71"/>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row>
    <row r="135" spans="1:31" ht="12.75" customHeight="1">
      <c r="A135" s="6" t="s">
        <v>6</v>
      </c>
      <c r="B135" s="23"/>
      <c r="C135" s="71"/>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row>
    <row r="136" spans="1:31" ht="12.75" customHeight="1" thickBot="1">
      <c r="A136" s="6" t="s">
        <v>7</v>
      </c>
      <c r="B136" s="32"/>
      <c r="C136" s="7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row>
    <row r="137" spans="1:31" ht="12.75" customHeight="1" thickBot="1">
      <c r="A137" s="13" t="s">
        <v>8</v>
      </c>
      <c r="B137" s="14"/>
      <c r="C137" s="16">
        <f>C139+C153+C169</f>
        <v>60510000</v>
      </c>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row>
    <row r="138" spans="1:31" ht="12.75" customHeight="1" thickBot="1">
      <c r="A138" s="7"/>
      <c r="B138" s="7"/>
      <c r="C138" s="8"/>
      <c r="D138" s="8"/>
      <c r="E138" s="8"/>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row>
    <row r="139" spans="1:31" ht="12.75" customHeight="1">
      <c r="A139" s="656" t="s">
        <v>32</v>
      </c>
      <c r="B139" s="657"/>
      <c r="C139" s="30">
        <f>C140+C142+C144+C148+C146</f>
        <v>6320000</v>
      </c>
      <c r="D139" s="20"/>
      <c r="E139" s="73"/>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row>
    <row r="140" spans="1:31" ht="12.75" customHeight="1">
      <c r="A140" s="22">
        <v>211201</v>
      </c>
      <c r="B140" s="22" t="s">
        <v>33</v>
      </c>
      <c r="C140" s="74">
        <f>C141</f>
        <v>1250000</v>
      </c>
      <c r="D140" s="20"/>
      <c r="E140" s="20"/>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1:31" ht="12.75" customHeight="1">
      <c r="A141" s="35">
        <v>21120101</v>
      </c>
      <c r="B141" s="32" t="s">
        <v>34</v>
      </c>
      <c r="C141" s="75">
        <v>1250000</v>
      </c>
      <c r="D141" s="20"/>
      <c r="E141" s="20"/>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row>
    <row r="142" spans="1:31" ht="12.75" customHeight="1">
      <c r="A142" s="21">
        <v>211203</v>
      </c>
      <c r="B142" s="7" t="s">
        <v>35</v>
      </c>
      <c r="C142" s="8">
        <f>+SUM(C143)</f>
        <v>1100000</v>
      </c>
      <c r="D142" s="20"/>
      <c r="E142" s="20"/>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row>
    <row r="143" spans="1:31" ht="12.75" customHeight="1">
      <c r="A143" s="25">
        <v>21120302</v>
      </c>
      <c r="B143" s="32" t="s">
        <v>37</v>
      </c>
      <c r="C143" s="26">
        <v>1100000</v>
      </c>
      <c r="D143" s="20"/>
      <c r="E143" s="3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row>
    <row r="144" spans="1:31" ht="12.75" customHeight="1">
      <c r="A144" s="21">
        <v>211204</v>
      </c>
      <c r="B144" s="7" t="s">
        <v>38</v>
      </c>
      <c r="C144" s="23">
        <f>SUM(C145)</f>
        <v>1250000</v>
      </c>
      <c r="D144" s="20"/>
      <c r="E144" s="3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row>
    <row r="145" spans="1:31" ht="12.75" customHeight="1">
      <c r="A145" s="25">
        <v>21120401</v>
      </c>
      <c r="B145" s="26" t="s">
        <v>39</v>
      </c>
      <c r="C145" s="26">
        <v>1250000</v>
      </c>
      <c r="D145" s="20"/>
      <c r="E145" s="3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row>
    <row r="146" spans="1:31" ht="12.75" customHeight="1">
      <c r="A146" s="21">
        <v>211208</v>
      </c>
      <c r="B146" s="7" t="s">
        <v>47</v>
      </c>
      <c r="C146" s="23">
        <f>SUM(C147)</f>
        <v>555000</v>
      </c>
      <c r="D146" s="20"/>
      <c r="E146" s="3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row>
    <row r="147" spans="1:31" ht="12.75" customHeight="1">
      <c r="A147" s="25">
        <v>21120805</v>
      </c>
      <c r="B147" s="26" t="s">
        <v>49</v>
      </c>
      <c r="C147" s="26">
        <v>555000</v>
      </c>
      <c r="D147" s="20"/>
      <c r="E147" s="3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row>
    <row r="148" spans="1:31" ht="12.75" customHeight="1">
      <c r="A148" s="21">
        <v>211209</v>
      </c>
      <c r="B148" s="23" t="s">
        <v>50</v>
      </c>
      <c r="C148" s="23">
        <f>SUM(C149:C151)</f>
        <v>2165000</v>
      </c>
      <c r="D148" s="20"/>
      <c r="E148" s="3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row>
    <row r="149" spans="1:31" ht="12.75" customHeight="1">
      <c r="A149" s="25">
        <v>21120901</v>
      </c>
      <c r="B149" s="26" t="s">
        <v>51</v>
      </c>
      <c r="C149" s="26">
        <v>655000</v>
      </c>
      <c r="D149" s="20"/>
      <c r="E149" s="3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row>
    <row r="150" spans="1:31" ht="12.75" customHeight="1">
      <c r="A150" s="25">
        <v>21120906</v>
      </c>
      <c r="B150" s="26" t="s">
        <v>52</v>
      </c>
      <c r="C150" s="26">
        <v>950000</v>
      </c>
      <c r="D150" s="20"/>
      <c r="E150" s="3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row>
    <row r="151" spans="1:31" ht="12.75" customHeight="1">
      <c r="A151" s="25">
        <v>21120907</v>
      </c>
      <c r="B151" s="26" t="s">
        <v>99</v>
      </c>
      <c r="C151" s="26">
        <v>560000</v>
      </c>
      <c r="D151" s="20"/>
      <c r="E151" s="3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1:31" ht="12.75" customHeight="1">
      <c r="A152" s="29"/>
      <c r="B152" s="26"/>
      <c r="C152" s="26"/>
      <c r="D152" s="20"/>
      <c r="E152" s="3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row>
    <row r="153" spans="1:31" ht="12.75" customHeight="1">
      <c r="A153" s="658" t="s">
        <v>10</v>
      </c>
      <c r="B153" s="657"/>
      <c r="C153" s="34">
        <f>C154+C156+C158+C160+C164</f>
        <v>49850000</v>
      </c>
      <c r="D153" s="20"/>
      <c r="E153" s="3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row>
    <row r="154" spans="1:31" ht="12.75" customHeight="1">
      <c r="A154" s="21">
        <v>211302</v>
      </c>
      <c r="B154" s="21" t="s">
        <v>53</v>
      </c>
      <c r="C154" s="8">
        <f>SUM(C155)</f>
        <v>1100000</v>
      </c>
      <c r="D154" s="20"/>
      <c r="E154" s="3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row>
    <row r="155" spans="1:31" ht="12.75" customHeight="1">
      <c r="A155" s="35">
        <v>21130204</v>
      </c>
      <c r="B155" s="32" t="s">
        <v>54</v>
      </c>
      <c r="C155" s="20">
        <v>1100000</v>
      </c>
      <c r="D155" s="20"/>
      <c r="E155" s="3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row>
    <row r="156" spans="1:31" ht="12.75" customHeight="1">
      <c r="A156" s="22">
        <v>211303</v>
      </c>
      <c r="B156" s="76" t="s">
        <v>100</v>
      </c>
      <c r="C156" s="23">
        <f>SUM(C157)</f>
        <v>450000</v>
      </c>
      <c r="D156" s="20"/>
      <c r="E156" s="3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row>
    <row r="157" spans="1:31" ht="12.75" customHeight="1">
      <c r="A157" s="35">
        <v>21130307</v>
      </c>
      <c r="B157" s="32" t="s">
        <v>101</v>
      </c>
      <c r="C157" s="26">
        <v>450000</v>
      </c>
      <c r="D157" s="20"/>
      <c r="E157" s="3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row>
    <row r="158" spans="1:31" ht="12.75" customHeight="1">
      <c r="A158" s="22">
        <v>211305</v>
      </c>
      <c r="B158" s="7" t="s">
        <v>55</v>
      </c>
      <c r="C158" s="8">
        <f>SUM(C159)</f>
        <v>22000000</v>
      </c>
      <c r="D158" s="20"/>
      <c r="E158" s="3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row>
    <row r="159" spans="1:31" ht="12.75" customHeight="1">
      <c r="A159" s="25">
        <v>21130502</v>
      </c>
      <c r="B159" s="26" t="s">
        <v>56</v>
      </c>
      <c r="C159" s="20">
        <v>22000000</v>
      </c>
      <c r="D159" s="20"/>
      <c r="E159" s="38"/>
      <c r="F159" s="33"/>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row>
    <row r="160" spans="1:31" ht="12.75" customHeight="1">
      <c r="A160" s="22">
        <v>211307</v>
      </c>
      <c r="B160" s="7" t="s">
        <v>102</v>
      </c>
      <c r="C160" s="8">
        <f>SUM(C161:C163)</f>
        <v>3150000</v>
      </c>
      <c r="D160" s="20"/>
      <c r="E160" s="32"/>
      <c r="F160" s="33"/>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row>
    <row r="161" spans="1:31" ht="12.75" customHeight="1">
      <c r="A161" s="35">
        <v>21130701</v>
      </c>
      <c r="B161" s="32" t="s">
        <v>103</v>
      </c>
      <c r="C161" s="20">
        <v>850000</v>
      </c>
      <c r="D161" s="20"/>
      <c r="E161" s="3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row>
    <row r="162" spans="1:31" ht="12.75" customHeight="1">
      <c r="A162" s="35">
        <v>21130703</v>
      </c>
      <c r="B162" s="32" t="s">
        <v>104</v>
      </c>
      <c r="C162" s="20">
        <v>800000</v>
      </c>
      <c r="D162" s="20"/>
      <c r="E162" s="20"/>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1:31" ht="12.75" customHeight="1">
      <c r="A163" s="35">
        <v>21130704</v>
      </c>
      <c r="B163" s="32" t="s">
        <v>105</v>
      </c>
      <c r="C163" s="20">
        <v>1500000</v>
      </c>
      <c r="D163" s="20"/>
      <c r="E163" s="20"/>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row>
    <row r="164" spans="1:31" ht="12.75" customHeight="1">
      <c r="A164" s="21">
        <v>211309</v>
      </c>
      <c r="B164" s="23" t="s">
        <v>61</v>
      </c>
      <c r="C164" s="8">
        <f>SUM(C165:C167)</f>
        <v>23150000</v>
      </c>
      <c r="D164" s="20"/>
      <c r="E164" s="20"/>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row>
    <row r="165" spans="1:31" ht="12.75" customHeight="1">
      <c r="A165" s="35">
        <v>21130901</v>
      </c>
      <c r="B165" s="32" t="s">
        <v>62</v>
      </c>
      <c r="C165" s="20">
        <v>22000000</v>
      </c>
      <c r="D165" s="20"/>
      <c r="E165" s="20"/>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row>
    <row r="166" spans="1:31" ht="12.75" customHeight="1">
      <c r="A166" s="35">
        <v>21130903</v>
      </c>
      <c r="B166" s="32" t="s">
        <v>63</v>
      </c>
      <c r="C166" s="75">
        <v>300000</v>
      </c>
      <c r="D166" s="20"/>
      <c r="E166" s="20"/>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row>
    <row r="167" spans="1:31" ht="12.75" customHeight="1">
      <c r="A167" s="35">
        <v>21130908</v>
      </c>
      <c r="B167" s="32" t="s">
        <v>64</v>
      </c>
      <c r="C167" s="20">
        <v>850000</v>
      </c>
      <c r="D167" s="20"/>
      <c r="E167" s="20"/>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row>
    <row r="168" spans="1:31" ht="12.75" customHeight="1">
      <c r="A168" s="35"/>
      <c r="B168" s="32"/>
      <c r="C168" s="20"/>
      <c r="D168" s="20"/>
      <c r="E168" s="20"/>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row>
    <row r="169" spans="1:31" ht="12.75" customHeight="1">
      <c r="A169" s="660" t="s">
        <v>74</v>
      </c>
      <c r="B169" s="657"/>
      <c r="C169" s="53">
        <f>C170+C173</f>
        <v>4340000</v>
      </c>
      <c r="D169" s="20"/>
      <c r="E169" s="20"/>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row>
    <row r="170" spans="1:31" ht="12.75" customHeight="1">
      <c r="A170" s="21">
        <v>221104</v>
      </c>
      <c r="B170" s="22" t="s">
        <v>78</v>
      </c>
      <c r="C170" s="8">
        <f>SUM(C171:C172)</f>
        <v>1840000</v>
      </c>
      <c r="D170" s="20"/>
      <c r="E170" s="20"/>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row>
    <row r="171" spans="1:31" ht="12.75" customHeight="1">
      <c r="A171" s="25">
        <v>22110401</v>
      </c>
      <c r="B171" s="26" t="s">
        <v>79</v>
      </c>
      <c r="C171" s="26">
        <v>850000</v>
      </c>
      <c r="D171" s="20"/>
      <c r="E171" s="23"/>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row>
    <row r="172" spans="1:31" ht="12.75" customHeight="1">
      <c r="A172" s="25">
        <v>22110404</v>
      </c>
      <c r="B172" s="26" t="s">
        <v>106</v>
      </c>
      <c r="C172" s="26">
        <v>990000</v>
      </c>
      <c r="D172" s="20"/>
      <c r="E172" s="23"/>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row>
    <row r="173" spans="1:31" ht="12.75" customHeight="1">
      <c r="A173" s="21">
        <v>221107</v>
      </c>
      <c r="B173" s="23" t="s">
        <v>81</v>
      </c>
      <c r="C173" s="23">
        <f>SUM(C174)</f>
        <v>2500000</v>
      </c>
      <c r="D173" s="20"/>
      <c r="E173" s="23"/>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1:31" ht="12.75" customHeight="1">
      <c r="A174" s="25">
        <v>22110702</v>
      </c>
      <c r="B174" s="26" t="s">
        <v>82</v>
      </c>
      <c r="C174" s="26">
        <v>2500000</v>
      </c>
      <c r="D174" s="20"/>
      <c r="E174" s="23"/>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row>
    <row r="175" spans="1:31" ht="12.75" customHeight="1">
      <c r="A175" s="77"/>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row>
    <row r="176" spans="1:31" ht="14.25" customHeight="1" thickBot="1">
      <c r="A176" s="29"/>
      <c r="B176" s="29"/>
      <c r="C176" s="41"/>
      <c r="D176" s="40"/>
      <c r="E176" s="29"/>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row>
    <row r="177" spans="1:31" ht="12.75" customHeight="1">
      <c r="A177" s="684" t="s">
        <v>107</v>
      </c>
      <c r="B177" s="691"/>
      <c r="C177" s="693" t="s">
        <v>108</v>
      </c>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row>
    <row r="178" spans="1:31" ht="12.75" customHeight="1" thickBot="1">
      <c r="A178" s="686"/>
      <c r="B178" s="692"/>
      <c r="C178" s="694"/>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row>
    <row r="179" spans="1:31" ht="12.75" customHeight="1">
      <c r="A179" s="668" t="s">
        <v>109</v>
      </c>
      <c r="B179" s="669"/>
      <c r="C179" s="673"/>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row>
    <row r="180" spans="1:31" ht="15" customHeight="1" thickBot="1">
      <c r="A180" s="674"/>
      <c r="B180" s="675"/>
      <c r="C180" s="676"/>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row>
    <row r="181" spans="1:31" ht="12.75" customHeight="1">
      <c r="A181" s="3" t="s">
        <v>4</v>
      </c>
      <c r="B181" s="32"/>
      <c r="C181" s="70"/>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row>
    <row r="182" spans="1:31" ht="12.75" customHeight="1">
      <c r="A182" s="6" t="s">
        <v>5</v>
      </c>
      <c r="B182" s="32"/>
      <c r="C182" s="70"/>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row>
    <row r="183" spans="1:31" ht="12.75" customHeight="1">
      <c r="A183" s="6" t="s">
        <v>6</v>
      </c>
      <c r="B183" s="32"/>
      <c r="C183" s="70"/>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row>
    <row r="184" spans="1:31" ht="12.75" customHeight="1" thickBot="1">
      <c r="A184" s="10" t="s">
        <v>7</v>
      </c>
      <c r="B184" s="32"/>
      <c r="C184" s="7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row>
    <row r="185" spans="1:31" ht="12.75" customHeight="1" thickBot="1">
      <c r="A185" s="13" t="s">
        <v>8</v>
      </c>
      <c r="B185" s="14"/>
      <c r="C185" s="15">
        <f>+C187+C201+C219</f>
        <v>149419800</v>
      </c>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row>
    <row r="186" spans="1:31" ht="12.75" customHeight="1" thickBot="1">
      <c r="A186" s="7"/>
      <c r="B186" s="7"/>
      <c r="C186" s="8"/>
      <c r="D186" s="8"/>
      <c r="E186" s="18"/>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row>
    <row r="187" spans="1:31" ht="12.75" customHeight="1">
      <c r="A187" s="656" t="s">
        <v>32</v>
      </c>
      <c r="B187" s="657"/>
      <c r="C187" s="30">
        <f>C188+C190+C192+C194+C196</f>
        <v>59770500</v>
      </c>
      <c r="D187" s="20"/>
      <c r="E187" s="20"/>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row>
    <row r="188" spans="1:31" ht="12.75" customHeight="1">
      <c r="A188" s="22">
        <v>211201</v>
      </c>
      <c r="B188" s="22" t="s">
        <v>33</v>
      </c>
      <c r="C188" s="74">
        <f>C189</f>
        <v>3250000</v>
      </c>
      <c r="D188" s="20"/>
      <c r="E188" s="20"/>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row>
    <row r="189" spans="1:31" ht="12.75" customHeight="1">
      <c r="A189" s="35">
        <v>21120101</v>
      </c>
      <c r="B189" s="32" t="s">
        <v>34</v>
      </c>
      <c r="C189" s="75">
        <v>3250000</v>
      </c>
      <c r="D189" s="20"/>
      <c r="E189" s="20"/>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row>
    <row r="190" spans="1:31" ht="12.75" customHeight="1">
      <c r="A190" s="21">
        <v>211202</v>
      </c>
      <c r="B190" s="21" t="s">
        <v>110</v>
      </c>
      <c r="C190" s="8">
        <f>SUM(C191)</f>
        <v>25800000</v>
      </c>
      <c r="D190" s="20"/>
      <c r="E190" s="20"/>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row>
    <row r="191" spans="1:31" ht="12.75" customHeight="1">
      <c r="A191" s="25">
        <v>21120202</v>
      </c>
      <c r="B191" s="32" t="s">
        <v>111</v>
      </c>
      <c r="C191" s="26">
        <v>25800000</v>
      </c>
      <c r="D191" s="20"/>
      <c r="E191" s="23"/>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row>
    <row r="192" spans="1:31" ht="12.75" customHeight="1">
      <c r="A192" s="21">
        <v>211203</v>
      </c>
      <c r="B192" s="7" t="s">
        <v>35</v>
      </c>
      <c r="C192" s="23">
        <f>SUM(C193)</f>
        <v>6100500</v>
      </c>
      <c r="D192" s="20"/>
      <c r="E192" s="23"/>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row>
    <row r="193" spans="1:31" ht="12.75" customHeight="1">
      <c r="A193" s="25">
        <v>21120302</v>
      </c>
      <c r="B193" s="32" t="s">
        <v>37</v>
      </c>
      <c r="C193" s="26">
        <v>6100500</v>
      </c>
      <c r="D193" s="20"/>
      <c r="E193" s="23"/>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row>
    <row r="194" spans="1:31" ht="12.75" customHeight="1">
      <c r="A194" s="21">
        <v>211204</v>
      </c>
      <c r="B194" s="7" t="s">
        <v>38</v>
      </c>
      <c r="C194" s="23">
        <f>SUM(C195)</f>
        <v>1650000</v>
      </c>
      <c r="D194" s="20"/>
      <c r="E194" s="23"/>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row>
    <row r="195" spans="1:31" ht="12.75" customHeight="1">
      <c r="A195" s="25">
        <v>21120401</v>
      </c>
      <c r="B195" s="26" t="s">
        <v>39</v>
      </c>
      <c r="C195" s="20">
        <v>1650000</v>
      </c>
      <c r="D195" s="20"/>
      <c r="E195" s="20"/>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1:31" ht="12.75" customHeight="1">
      <c r="A196" s="21">
        <v>211209</v>
      </c>
      <c r="B196" s="23" t="s">
        <v>50</v>
      </c>
      <c r="C196" s="8">
        <f>+SUM(C197:C199)</f>
        <v>22970000</v>
      </c>
      <c r="D196" s="20"/>
      <c r="E196" s="20"/>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row>
    <row r="197" spans="1:31" ht="12.75" customHeight="1">
      <c r="A197" s="35">
        <v>21120905</v>
      </c>
      <c r="B197" s="32" t="s">
        <v>112</v>
      </c>
      <c r="C197" s="20">
        <f>14350000</f>
        <v>14350000</v>
      </c>
      <c r="D197" s="20"/>
      <c r="E197" s="20"/>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row>
    <row r="198" spans="1:31" ht="12.75" customHeight="1">
      <c r="A198" s="25">
        <v>21120906</v>
      </c>
      <c r="B198" s="26" t="s">
        <v>52</v>
      </c>
      <c r="C198" s="20">
        <v>1350000</v>
      </c>
      <c r="D198" s="20"/>
      <c r="E198" s="20"/>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row>
    <row r="199" spans="1:31" ht="12.75" customHeight="1">
      <c r="A199" s="25">
        <v>21120907</v>
      </c>
      <c r="B199" s="32" t="s">
        <v>113</v>
      </c>
      <c r="C199" s="20">
        <v>7270000</v>
      </c>
      <c r="D199" s="20"/>
      <c r="E199" s="20"/>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row>
    <row r="200" spans="1:31" ht="12.75" customHeight="1">
      <c r="A200" s="29"/>
      <c r="B200" s="26"/>
      <c r="C200" s="20"/>
      <c r="D200" s="20"/>
      <c r="E200" s="20"/>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row>
    <row r="201" spans="1:31" ht="12.75" customHeight="1">
      <c r="A201" s="658" t="s">
        <v>10</v>
      </c>
      <c r="B201" s="657"/>
      <c r="C201" s="34">
        <f>C202+C205+C207+C210+C212</f>
        <v>75529300</v>
      </c>
      <c r="D201" s="20"/>
      <c r="E201" s="20"/>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row>
    <row r="202" spans="1:31" ht="12.75" customHeight="1">
      <c r="A202" s="21">
        <v>211302</v>
      </c>
      <c r="B202" s="21" t="s">
        <v>53</v>
      </c>
      <c r="C202" s="8">
        <f>+SUM(C203:C204)</f>
        <v>9050000</v>
      </c>
      <c r="D202" s="20"/>
      <c r="E202" s="20"/>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row>
    <row r="203" spans="1:31" ht="12.75" customHeight="1">
      <c r="A203" s="35">
        <v>21130204</v>
      </c>
      <c r="B203" s="32" t="s">
        <v>54</v>
      </c>
      <c r="C203" s="20">
        <v>8600000</v>
      </c>
      <c r="D203" s="20"/>
      <c r="E203" s="20"/>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row>
    <row r="204" spans="1:31" ht="12.75" customHeight="1">
      <c r="A204" s="25">
        <v>21130205</v>
      </c>
      <c r="B204" s="26" t="s">
        <v>114</v>
      </c>
      <c r="C204" s="26">
        <v>450000</v>
      </c>
      <c r="D204" s="20"/>
      <c r="E204" s="3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row>
    <row r="205" spans="1:31" ht="12.75" customHeight="1">
      <c r="A205" s="22">
        <v>211303</v>
      </c>
      <c r="B205" s="76" t="s">
        <v>100</v>
      </c>
      <c r="C205" s="23">
        <f>SUM(C206)</f>
        <v>789300</v>
      </c>
      <c r="D205" s="20"/>
      <c r="E205" s="3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row>
    <row r="206" spans="1:31" ht="12.75" customHeight="1">
      <c r="A206" s="35">
        <v>21130307</v>
      </c>
      <c r="B206" s="32" t="s">
        <v>101</v>
      </c>
      <c r="C206" s="26">
        <v>789300</v>
      </c>
      <c r="D206" s="20"/>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1:31" ht="12.75" customHeight="1">
      <c r="A207" s="22">
        <v>211305</v>
      </c>
      <c r="B207" s="7" t="s">
        <v>55</v>
      </c>
      <c r="C207" s="8">
        <f>SUM(C208:C209)</f>
        <v>1465000</v>
      </c>
      <c r="D207" s="20"/>
      <c r="E207" s="3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row>
    <row r="208" spans="1:31" ht="12.75" customHeight="1">
      <c r="A208" s="25">
        <v>21130501</v>
      </c>
      <c r="B208" s="32" t="s">
        <v>115</v>
      </c>
      <c r="C208" s="20">
        <v>265000</v>
      </c>
      <c r="D208" s="20"/>
      <c r="E208" s="3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row>
    <row r="209" spans="1:31" ht="12.75" customHeight="1">
      <c r="A209" s="25">
        <v>21130502</v>
      </c>
      <c r="B209" s="26" t="s">
        <v>56</v>
      </c>
      <c r="C209" s="20">
        <v>1200000</v>
      </c>
      <c r="D209" s="20"/>
      <c r="E209" s="3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row>
    <row r="210" spans="1:31" ht="12.75" customHeight="1">
      <c r="A210" s="21">
        <v>211307</v>
      </c>
      <c r="B210" s="23" t="s">
        <v>102</v>
      </c>
      <c r="C210" s="8">
        <f>C211</f>
        <v>2500000</v>
      </c>
      <c r="D210" s="20"/>
      <c r="E210" s="3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row>
    <row r="211" spans="1:31" ht="12.75" customHeight="1">
      <c r="A211" s="25">
        <v>21130701</v>
      </c>
      <c r="B211" s="32" t="s">
        <v>103</v>
      </c>
      <c r="C211" s="20">
        <v>2500000</v>
      </c>
      <c r="D211" s="20"/>
      <c r="E211" s="3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row>
    <row r="212" spans="1:31" ht="12.75" customHeight="1">
      <c r="A212" s="21">
        <v>211309</v>
      </c>
      <c r="B212" s="7" t="s">
        <v>61</v>
      </c>
      <c r="C212" s="8">
        <f>SUM(C213:C217)</f>
        <v>61725000</v>
      </c>
      <c r="D212" s="20"/>
      <c r="E212" s="3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row>
    <row r="213" spans="1:31" ht="12.75" customHeight="1">
      <c r="A213" s="35">
        <v>21130901</v>
      </c>
      <c r="B213" s="32" t="s">
        <v>62</v>
      </c>
      <c r="C213" s="20">
        <v>22920000</v>
      </c>
      <c r="D213" s="20"/>
      <c r="E213" s="32"/>
      <c r="F213" s="33"/>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row>
    <row r="214" spans="1:31" ht="12.75" customHeight="1">
      <c r="A214" s="35">
        <v>21130903</v>
      </c>
      <c r="B214" s="32" t="s">
        <v>63</v>
      </c>
      <c r="C214" s="20">
        <v>550000</v>
      </c>
      <c r="D214" s="20"/>
      <c r="E214" s="3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row>
    <row r="215" spans="1:31" ht="12.75" customHeight="1">
      <c r="A215" s="35">
        <v>21130905</v>
      </c>
      <c r="B215" s="32" t="s">
        <v>116</v>
      </c>
      <c r="C215" s="20">
        <v>11955000</v>
      </c>
      <c r="D215" s="20"/>
      <c r="E215" s="3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row>
    <row r="216" spans="1:31" ht="12.75" customHeight="1">
      <c r="A216" s="35">
        <v>21130906</v>
      </c>
      <c r="B216" s="32" t="s">
        <v>117</v>
      </c>
      <c r="C216" s="20">
        <f>24920000</f>
        <v>24920000</v>
      </c>
      <c r="D216" s="20"/>
      <c r="E216" s="3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row>
    <row r="217" spans="1:31" ht="12.75" customHeight="1">
      <c r="A217" s="35">
        <v>21130908</v>
      </c>
      <c r="B217" s="32" t="s">
        <v>64</v>
      </c>
      <c r="C217" s="20">
        <v>1380000</v>
      </c>
      <c r="D217" s="20"/>
      <c r="E217" s="3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1:31" ht="12.75" customHeight="1">
      <c r="A218" s="32"/>
      <c r="B218" s="32"/>
      <c r="C218" s="20"/>
      <c r="D218" s="20"/>
      <c r="E218" s="20"/>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row>
    <row r="219" spans="1:31" ht="12.75" customHeight="1">
      <c r="A219" s="660" t="s">
        <v>74</v>
      </c>
      <c r="B219" s="657"/>
      <c r="C219" s="53">
        <f>C220+C223</f>
        <v>14120000</v>
      </c>
      <c r="D219" s="20"/>
      <c r="E219" s="20"/>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row>
    <row r="220" spans="1:31" ht="12.75" customHeight="1">
      <c r="A220" s="21">
        <v>221104</v>
      </c>
      <c r="B220" s="22" t="s">
        <v>78</v>
      </c>
      <c r="C220" s="8">
        <f>SUM(C221:C222)</f>
        <v>10270000</v>
      </c>
      <c r="D220" s="20"/>
      <c r="E220" s="20"/>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row>
    <row r="221" spans="1:31" ht="12.75" customHeight="1">
      <c r="A221" s="25">
        <v>22110401</v>
      </c>
      <c r="B221" s="26" t="s">
        <v>79</v>
      </c>
      <c r="C221" s="20">
        <v>3500000</v>
      </c>
      <c r="D221" s="20"/>
      <c r="E221" s="20"/>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row>
    <row r="222" spans="1:31" ht="12.75" customHeight="1">
      <c r="A222" s="25">
        <v>22110404</v>
      </c>
      <c r="B222" s="26" t="s">
        <v>106</v>
      </c>
      <c r="C222" s="26">
        <v>6770000</v>
      </c>
      <c r="D222" s="20"/>
      <c r="E222" s="23"/>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row>
    <row r="223" spans="1:31" ht="12.75" customHeight="1">
      <c r="A223" s="21">
        <v>221107</v>
      </c>
      <c r="B223" s="23" t="s">
        <v>81</v>
      </c>
      <c r="C223" s="23">
        <f>SUM(C224)</f>
        <v>3850000</v>
      </c>
      <c r="D223" s="20"/>
      <c r="E223" s="23"/>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row>
    <row r="224" spans="1:31" ht="12.75" customHeight="1">
      <c r="A224" s="25">
        <v>22110702</v>
      </c>
      <c r="B224" s="26" t="s">
        <v>82</v>
      </c>
      <c r="C224" s="26">
        <v>3850000</v>
      </c>
      <c r="D224" s="20"/>
      <c r="E224" s="23"/>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row>
    <row r="225" spans="1:31" ht="12.75" customHeight="1">
      <c r="A225" s="29"/>
      <c r="B225" s="26"/>
      <c r="C225" s="26"/>
      <c r="D225" s="51"/>
      <c r="E225" s="23"/>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row>
    <row r="226" spans="1:31" ht="12.75" customHeight="1" thickBo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row>
    <row r="227" spans="1:31" ht="12.75" customHeight="1">
      <c r="A227" s="684" t="s">
        <v>118</v>
      </c>
      <c r="B227" s="685"/>
      <c r="C227" s="689" t="s">
        <v>119</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row>
    <row r="228" spans="1:31" ht="12.75" customHeight="1" thickBot="1">
      <c r="A228" s="686"/>
      <c r="B228" s="687"/>
      <c r="C228" s="66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row>
    <row r="229" spans="1:31" ht="12.75" customHeight="1">
      <c r="A229" s="668" t="s">
        <v>120</v>
      </c>
      <c r="B229" s="669"/>
      <c r="C229" s="670"/>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row>
    <row r="230" spans="1:31" ht="12.75" customHeight="1">
      <c r="A230" s="671"/>
      <c r="B230" s="672"/>
      <c r="C230" s="673"/>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row>
    <row r="231" spans="1:31" ht="12.75" customHeight="1">
      <c r="A231" s="671"/>
      <c r="B231" s="672"/>
      <c r="C231" s="673"/>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row>
    <row r="232" spans="1:31" ht="12.75" customHeight="1">
      <c r="A232" s="671"/>
      <c r="B232" s="672"/>
      <c r="C232" s="673"/>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row>
    <row r="233" spans="1:31" ht="12.75" customHeight="1" thickBot="1">
      <c r="A233" s="674"/>
      <c r="B233" s="675"/>
      <c r="C233" s="676"/>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row>
    <row r="234" spans="1:31" ht="12.75" customHeight="1">
      <c r="A234" s="3" t="s">
        <v>4</v>
      </c>
      <c r="B234" s="49"/>
      <c r="C234" s="79"/>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row>
    <row r="235" spans="1:31" ht="12.75" customHeight="1">
      <c r="A235" s="6" t="s">
        <v>5</v>
      </c>
      <c r="B235" s="49"/>
      <c r="C235" s="79"/>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row>
    <row r="236" spans="1:31" ht="12.75" customHeight="1">
      <c r="A236" s="6" t="s">
        <v>6</v>
      </c>
      <c r="B236" s="49"/>
      <c r="C236" s="79"/>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row>
    <row r="237" spans="1:31" ht="12.75" customHeight="1" thickBot="1">
      <c r="A237" s="10" t="s">
        <v>7</v>
      </c>
      <c r="B237" s="49"/>
      <c r="C237" s="79"/>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row>
    <row r="238" spans="1:31" ht="12.75" customHeight="1" thickBot="1">
      <c r="A238" s="80" t="s">
        <v>89</v>
      </c>
      <c r="B238" s="81"/>
      <c r="C238" s="68">
        <f>C240+C267+C285</f>
        <v>286047751</v>
      </c>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row>
    <row r="239" spans="1:31" ht="12.75" customHeight="1" thickBot="1">
      <c r="A239" s="29"/>
      <c r="B239" s="29"/>
      <c r="C239" s="26"/>
      <c r="D239" s="26"/>
      <c r="E239" s="23"/>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row>
    <row r="240" spans="1:31" ht="12.75" customHeight="1">
      <c r="A240" s="690" t="s">
        <v>32</v>
      </c>
      <c r="B240" s="657"/>
      <c r="C240" s="83">
        <f>C241+C243+C246+C248+C250+C253+C258+C261</f>
        <v>134452250</v>
      </c>
      <c r="D240" s="26"/>
      <c r="E240" s="84"/>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row>
    <row r="241" spans="1:31" ht="12.75" customHeight="1">
      <c r="A241" s="21">
        <v>211201</v>
      </c>
      <c r="B241" s="22" t="s">
        <v>33</v>
      </c>
      <c r="C241" s="23">
        <f>C242</f>
        <v>20400000</v>
      </c>
      <c r="D241" s="26"/>
      <c r="E241" s="26"/>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row>
    <row r="242" spans="1:31" ht="12.75" customHeight="1">
      <c r="A242" s="25">
        <v>21120101</v>
      </c>
      <c r="B242" s="32" t="s">
        <v>34</v>
      </c>
      <c r="C242" s="26">
        <v>20400000</v>
      </c>
      <c r="D242" s="26"/>
      <c r="E242" s="26"/>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row>
    <row r="243" spans="1:31" ht="12.75" customHeight="1">
      <c r="A243" s="21">
        <v>211202</v>
      </c>
      <c r="B243" s="21" t="s">
        <v>110</v>
      </c>
      <c r="C243" s="23">
        <f>+SUM(C244:C245)</f>
        <v>3600000</v>
      </c>
      <c r="D243" s="26"/>
      <c r="E243" s="26"/>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row>
    <row r="244" spans="1:31" ht="12.75" customHeight="1">
      <c r="A244" s="25">
        <v>21120202</v>
      </c>
      <c r="B244" s="32" t="s">
        <v>111</v>
      </c>
      <c r="C244" s="26">
        <v>1500000</v>
      </c>
      <c r="D244" s="26"/>
      <c r="E244" s="26"/>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row>
    <row r="245" spans="1:31" ht="12.75" customHeight="1">
      <c r="A245" s="25">
        <v>21120203</v>
      </c>
      <c r="B245" s="32" t="s">
        <v>121</v>
      </c>
      <c r="C245" s="26">
        <v>2100000</v>
      </c>
      <c r="D245" s="26"/>
      <c r="E245" s="26"/>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row>
    <row r="246" spans="1:31" ht="12.75" customHeight="1">
      <c r="A246" s="21">
        <v>211203</v>
      </c>
      <c r="B246" s="7" t="s">
        <v>35</v>
      </c>
      <c r="C246" s="23">
        <f>C247</f>
        <v>550000</v>
      </c>
      <c r="D246" s="26"/>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row>
    <row r="247" spans="1:31" ht="12.75" customHeight="1">
      <c r="A247" s="25">
        <v>21120302</v>
      </c>
      <c r="B247" s="32" t="s">
        <v>37</v>
      </c>
      <c r="C247" s="26">
        <v>550000</v>
      </c>
      <c r="D247" s="26"/>
      <c r="E247" s="23"/>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row>
    <row r="248" spans="1:31" ht="12.75" customHeight="1">
      <c r="A248" s="21">
        <v>211204</v>
      </c>
      <c r="B248" s="7" t="s">
        <v>38</v>
      </c>
      <c r="C248" s="23">
        <f>C249</f>
        <v>1308500</v>
      </c>
      <c r="D248" s="26"/>
      <c r="E248" s="23"/>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row>
    <row r="249" spans="1:31" ht="12.75" customHeight="1">
      <c r="A249" s="25">
        <v>21120401</v>
      </c>
      <c r="B249" s="26" t="s">
        <v>39</v>
      </c>
      <c r="C249" s="26">
        <v>1308500</v>
      </c>
      <c r="D249" s="26"/>
      <c r="E249" s="8"/>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row>
    <row r="250" spans="1:31" ht="12.75" customHeight="1">
      <c r="A250" s="21">
        <v>211205</v>
      </c>
      <c r="B250" s="23" t="s">
        <v>122</v>
      </c>
      <c r="C250" s="23">
        <f>+SUM(C251:C252)</f>
        <v>42700000</v>
      </c>
      <c r="D250" s="26"/>
      <c r="E250" s="26"/>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row>
    <row r="251" spans="1:31" ht="12.75" customHeight="1">
      <c r="A251" s="25">
        <v>21120501</v>
      </c>
      <c r="B251" s="32" t="s">
        <v>123</v>
      </c>
      <c r="C251" s="26">
        <v>42050000</v>
      </c>
      <c r="D251" s="26"/>
      <c r="E251" s="26"/>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row>
    <row r="252" spans="1:31" ht="12.75" customHeight="1">
      <c r="A252" s="25">
        <v>21120502</v>
      </c>
      <c r="B252" s="32" t="s">
        <v>124</v>
      </c>
      <c r="C252" s="26">
        <v>650000</v>
      </c>
      <c r="D252" s="26"/>
      <c r="E252" s="26"/>
      <c r="F252" s="2"/>
      <c r="G252" s="2"/>
      <c r="H252" s="2"/>
      <c r="I252" s="33"/>
      <c r="J252" s="2"/>
      <c r="K252" s="2"/>
      <c r="L252" s="2"/>
      <c r="M252" s="2"/>
      <c r="N252" s="2"/>
      <c r="O252" s="2"/>
      <c r="P252" s="2"/>
      <c r="Q252" s="2"/>
      <c r="R252" s="2"/>
      <c r="S252" s="2"/>
      <c r="T252" s="2"/>
      <c r="U252" s="2"/>
      <c r="V252" s="2"/>
      <c r="W252" s="2"/>
      <c r="X252" s="2"/>
      <c r="Y252" s="2"/>
      <c r="Z252" s="2"/>
      <c r="AA252" s="2"/>
      <c r="AB252" s="2"/>
      <c r="AC252" s="2"/>
      <c r="AD252" s="2"/>
      <c r="AE252" s="2"/>
    </row>
    <row r="253" spans="1:31" ht="12.75" customHeight="1">
      <c r="A253" s="21">
        <v>211207</v>
      </c>
      <c r="B253" s="7" t="s">
        <v>40</v>
      </c>
      <c r="C253" s="23">
        <f>+SUM(C254:C257)</f>
        <v>39688750</v>
      </c>
      <c r="D253" s="26"/>
      <c r="E253" s="26"/>
      <c r="F253" s="2"/>
      <c r="G253" s="2"/>
      <c r="J253" s="2"/>
      <c r="K253" s="2"/>
      <c r="L253" s="2"/>
      <c r="M253" s="2"/>
      <c r="N253" s="2"/>
      <c r="O253" s="2"/>
      <c r="P253" s="2"/>
      <c r="Q253" s="2"/>
      <c r="R253" s="2"/>
      <c r="S253" s="2"/>
      <c r="T253" s="2"/>
      <c r="U253" s="2"/>
      <c r="V253" s="2"/>
      <c r="W253" s="2"/>
      <c r="X253" s="2"/>
      <c r="Y253" s="2"/>
      <c r="Z253" s="2"/>
      <c r="AA253" s="2"/>
      <c r="AB253" s="2"/>
      <c r="AC253" s="2"/>
      <c r="AD253" s="2"/>
      <c r="AE253" s="2"/>
    </row>
    <row r="254" spans="1:31" ht="12.75" customHeight="1">
      <c r="A254" s="25">
        <v>21120701</v>
      </c>
      <c r="B254" s="32" t="s">
        <v>125</v>
      </c>
      <c r="C254" s="26">
        <v>7800000</v>
      </c>
      <c r="D254" s="26"/>
      <c r="E254" s="26"/>
      <c r="F254" s="2"/>
      <c r="G254" s="2"/>
      <c r="J254" s="2"/>
      <c r="K254" s="2"/>
      <c r="L254" s="2"/>
      <c r="M254" s="2"/>
      <c r="N254" s="2"/>
      <c r="O254" s="2"/>
      <c r="P254" s="2"/>
      <c r="Q254" s="2"/>
      <c r="R254" s="2"/>
      <c r="S254" s="2"/>
      <c r="T254" s="2"/>
      <c r="U254" s="2"/>
      <c r="V254" s="2"/>
      <c r="W254" s="2"/>
      <c r="X254" s="2"/>
      <c r="Y254" s="2"/>
      <c r="Z254" s="2"/>
      <c r="AA254" s="2"/>
      <c r="AB254" s="2"/>
      <c r="AC254" s="2"/>
      <c r="AD254" s="2"/>
      <c r="AE254" s="2"/>
    </row>
    <row r="255" spans="1:31" ht="12.75" customHeight="1">
      <c r="A255" s="25">
        <v>21120704</v>
      </c>
      <c r="B255" s="32" t="s">
        <v>42</v>
      </c>
      <c r="C255" s="26">
        <v>30688750</v>
      </c>
      <c r="D255" s="26"/>
      <c r="E255" s="26"/>
      <c r="F255" s="2"/>
      <c r="G255" s="2"/>
      <c r="J255" s="2"/>
      <c r="K255" s="2"/>
      <c r="L255" s="2"/>
      <c r="M255" s="2"/>
      <c r="N255" s="2"/>
      <c r="O255" s="2"/>
      <c r="P255" s="2"/>
      <c r="Q255" s="2"/>
      <c r="R255" s="2"/>
      <c r="S255" s="2"/>
      <c r="T255" s="2"/>
      <c r="U255" s="2"/>
      <c r="V255" s="2"/>
      <c r="W255" s="2"/>
      <c r="X255" s="2"/>
      <c r="Y255" s="2"/>
      <c r="Z255" s="2"/>
      <c r="AA255" s="2"/>
      <c r="AB255" s="2"/>
      <c r="AC255" s="2"/>
      <c r="AD255" s="2"/>
      <c r="AE255" s="2"/>
    </row>
    <row r="256" spans="1:31" ht="12.75" customHeight="1">
      <c r="A256" s="25">
        <v>21120706</v>
      </c>
      <c r="B256" s="32" t="s">
        <v>126</v>
      </c>
      <c r="C256" s="26">
        <v>550000</v>
      </c>
      <c r="D256" s="26"/>
      <c r="E256" s="26"/>
      <c r="F256" s="2"/>
      <c r="G256" s="2"/>
      <c r="J256" s="2"/>
      <c r="K256" s="2"/>
      <c r="L256" s="2"/>
      <c r="M256" s="2"/>
      <c r="N256" s="2"/>
      <c r="O256" s="2"/>
      <c r="P256" s="2"/>
      <c r="Q256" s="2"/>
      <c r="R256" s="2"/>
      <c r="S256" s="2"/>
      <c r="T256" s="2"/>
      <c r="U256" s="2"/>
      <c r="V256" s="2"/>
      <c r="W256" s="2"/>
      <c r="X256" s="2"/>
      <c r="Y256" s="2"/>
      <c r="Z256" s="2"/>
      <c r="AA256" s="2"/>
      <c r="AB256" s="2"/>
      <c r="AC256" s="2"/>
      <c r="AD256" s="2"/>
      <c r="AE256" s="2"/>
    </row>
    <row r="257" spans="1:31" ht="12.75" customHeight="1">
      <c r="A257" s="25">
        <v>21120711</v>
      </c>
      <c r="B257" s="26" t="s">
        <v>46</v>
      </c>
      <c r="C257" s="26">
        <v>650000</v>
      </c>
      <c r="D257" s="26"/>
      <c r="E257" s="23"/>
      <c r="F257" s="2"/>
      <c r="G257" s="2"/>
      <c r="J257" s="2"/>
      <c r="K257" s="2"/>
      <c r="L257" s="2"/>
      <c r="M257" s="2"/>
      <c r="N257" s="2"/>
      <c r="O257" s="2"/>
      <c r="P257" s="2"/>
      <c r="Q257" s="2"/>
      <c r="R257" s="2"/>
      <c r="S257" s="2"/>
      <c r="T257" s="2"/>
      <c r="U257" s="2"/>
      <c r="V257" s="2"/>
      <c r="W257" s="2"/>
      <c r="X257" s="2"/>
      <c r="Y257" s="2"/>
      <c r="Z257" s="2"/>
      <c r="AA257" s="2"/>
      <c r="AB257" s="2"/>
      <c r="AC257" s="2"/>
      <c r="AD257" s="2"/>
      <c r="AE257" s="2"/>
    </row>
    <row r="258" spans="1:31" ht="12.75" customHeight="1">
      <c r="A258" s="21">
        <v>211208</v>
      </c>
      <c r="B258" s="7" t="s">
        <v>47</v>
      </c>
      <c r="C258" s="23">
        <f>+SUM(C259:C260)</f>
        <v>1470000</v>
      </c>
      <c r="D258" s="26"/>
      <c r="E258" s="26"/>
      <c r="F258" s="2"/>
      <c r="G258" s="2"/>
      <c r="J258" s="2"/>
      <c r="K258" s="2"/>
      <c r="L258" s="2"/>
      <c r="M258" s="2"/>
      <c r="N258" s="2"/>
      <c r="O258" s="2"/>
      <c r="P258" s="2"/>
      <c r="Q258" s="2"/>
      <c r="R258" s="2"/>
      <c r="S258" s="2"/>
      <c r="T258" s="2"/>
      <c r="U258" s="2"/>
      <c r="V258" s="2"/>
      <c r="W258" s="2"/>
      <c r="X258" s="2"/>
      <c r="Y258" s="2"/>
      <c r="Z258" s="2"/>
      <c r="AA258" s="2"/>
      <c r="AB258" s="2"/>
      <c r="AC258" s="2"/>
      <c r="AD258" s="2"/>
      <c r="AE258" s="2"/>
    </row>
    <row r="259" spans="1:31" ht="12.75" customHeight="1">
      <c r="A259" s="25">
        <v>21120801</v>
      </c>
      <c r="B259" s="26" t="s">
        <v>48</v>
      </c>
      <c r="C259" s="26">
        <v>750000</v>
      </c>
      <c r="D259" s="26"/>
      <c r="E259" s="26"/>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row>
    <row r="260" spans="1:31" ht="12.75" customHeight="1">
      <c r="A260" s="25">
        <v>21120805</v>
      </c>
      <c r="B260" s="26" t="s">
        <v>49</v>
      </c>
      <c r="C260" s="26">
        <v>720000</v>
      </c>
      <c r="D260" s="26"/>
      <c r="E260" s="26"/>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row>
    <row r="261" spans="1:31" ht="12.75" customHeight="1">
      <c r="A261" s="21">
        <v>211209</v>
      </c>
      <c r="B261" s="23" t="s">
        <v>50</v>
      </c>
      <c r="C261" s="23">
        <f>+SUM(C262:C265)</f>
        <v>24735000</v>
      </c>
      <c r="D261" s="26"/>
      <c r="E261" s="23"/>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row>
    <row r="262" spans="1:31" ht="12.75" customHeight="1">
      <c r="A262" s="25">
        <v>21120901</v>
      </c>
      <c r="B262" s="26" t="s">
        <v>51</v>
      </c>
      <c r="C262" s="26">
        <v>20150000</v>
      </c>
      <c r="D262" s="26"/>
      <c r="E262" s="23"/>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row>
    <row r="263" spans="1:31" ht="12.75" customHeight="1">
      <c r="A263" s="25">
        <v>21120902</v>
      </c>
      <c r="B263" s="26" t="s">
        <v>127</v>
      </c>
      <c r="C263" s="26">
        <v>3685000</v>
      </c>
      <c r="D263" s="26"/>
      <c r="E263" s="23"/>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row>
    <row r="264" spans="1:31" ht="12.75" customHeight="1">
      <c r="A264" s="25">
        <v>21120903</v>
      </c>
      <c r="B264" s="26" t="s">
        <v>128</v>
      </c>
      <c r="C264" s="26">
        <v>450000</v>
      </c>
      <c r="D264" s="26"/>
      <c r="E264" s="23"/>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row>
    <row r="265" spans="1:31" ht="12.75" customHeight="1">
      <c r="A265" s="25">
        <v>21120906</v>
      </c>
      <c r="B265" s="26" t="s">
        <v>52</v>
      </c>
      <c r="C265" s="26">
        <v>450000</v>
      </c>
      <c r="D265" s="26"/>
      <c r="E265" s="8"/>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row>
    <row r="266" spans="1:31" ht="12.75" customHeight="1">
      <c r="A266" s="29"/>
      <c r="B266" s="26"/>
      <c r="C266" s="26"/>
      <c r="D266" s="26"/>
      <c r="E266" s="8"/>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row>
    <row r="267" spans="1:31" ht="12.75" customHeight="1">
      <c r="A267" s="683" t="s">
        <v>10</v>
      </c>
      <c r="B267" s="657"/>
      <c r="C267" s="69">
        <f>C268+C270+C275+C277+C280</f>
        <v>142645500</v>
      </c>
      <c r="D267" s="26"/>
      <c r="E267" s="23"/>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row>
    <row r="268" spans="1:31" ht="12.75" customHeight="1">
      <c r="A268" s="22">
        <v>211302</v>
      </c>
      <c r="B268" s="21" t="s">
        <v>53</v>
      </c>
      <c r="C268" s="23">
        <f>C269</f>
        <v>1600000</v>
      </c>
      <c r="D268" s="26"/>
      <c r="E268" s="26"/>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row>
    <row r="269" spans="1:31" ht="12.75" customHeight="1">
      <c r="A269" s="35">
        <v>21130204</v>
      </c>
      <c r="B269" s="40" t="s">
        <v>54</v>
      </c>
      <c r="C269" s="26">
        <v>1600000</v>
      </c>
      <c r="D269" s="26"/>
      <c r="E269" s="26"/>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row>
    <row r="270" spans="1:31" ht="12.75" customHeight="1">
      <c r="A270" s="22">
        <v>211303</v>
      </c>
      <c r="B270" s="76" t="s">
        <v>100</v>
      </c>
      <c r="C270" s="23">
        <f>+SUM(C271:C274)</f>
        <v>60670500</v>
      </c>
      <c r="D270" s="26"/>
      <c r="E270" s="26"/>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row>
    <row r="271" spans="1:31" ht="12.75" customHeight="1">
      <c r="A271" s="35">
        <v>21130301</v>
      </c>
      <c r="B271" s="40" t="s">
        <v>129</v>
      </c>
      <c r="C271" s="26">
        <v>39600000</v>
      </c>
      <c r="D271" s="2"/>
      <c r="E271" s="26"/>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row>
    <row r="272" spans="1:31" ht="12.75" customHeight="1">
      <c r="A272" s="35">
        <v>21130304</v>
      </c>
      <c r="B272" s="40" t="s">
        <v>130</v>
      </c>
      <c r="C272" s="26">
        <v>17500000</v>
      </c>
      <c r="D272" s="26"/>
      <c r="E272" s="26"/>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row>
    <row r="273" spans="1:31" ht="12.75" customHeight="1">
      <c r="A273" s="25">
        <v>21130305</v>
      </c>
      <c r="B273" s="29" t="s">
        <v>131</v>
      </c>
      <c r="C273" s="26">
        <v>2010500</v>
      </c>
      <c r="D273" s="26"/>
      <c r="E273" s="26"/>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row>
    <row r="274" spans="1:31" ht="12.75" customHeight="1">
      <c r="A274" s="35">
        <v>21130307</v>
      </c>
      <c r="B274" s="32" t="s">
        <v>101</v>
      </c>
      <c r="C274" s="26">
        <v>1560000</v>
      </c>
      <c r="D274" s="26"/>
      <c r="E274" s="26"/>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row>
    <row r="275" spans="1:31" ht="12.75" customHeight="1">
      <c r="A275" s="22">
        <v>211305</v>
      </c>
      <c r="B275" s="7" t="s">
        <v>55</v>
      </c>
      <c r="C275" s="23">
        <f>+SUM(C276)</f>
        <v>5000000</v>
      </c>
      <c r="D275" s="26"/>
      <c r="E275" s="26"/>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row>
    <row r="276" spans="1:31" ht="12.75" customHeight="1">
      <c r="A276" s="35">
        <v>21130502</v>
      </c>
      <c r="B276" s="32" t="s">
        <v>56</v>
      </c>
      <c r="C276" s="26">
        <v>5000000</v>
      </c>
      <c r="D276" s="26"/>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row>
    <row r="277" spans="1:31" ht="12.75" customHeight="1">
      <c r="A277" s="22">
        <v>211306</v>
      </c>
      <c r="B277" s="7" t="s">
        <v>57</v>
      </c>
      <c r="C277" s="23">
        <f>SUM(C278:C279)</f>
        <v>1000000</v>
      </c>
      <c r="D277" s="26"/>
      <c r="E277" s="20"/>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row>
    <row r="278" spans="1:31" ht="12.75" customHeight="1">
      <c r="A278" s="25">
        <v>21130604</v>
      </c>
      <c r="B278" s="29" t="s">
        <v>58</v>
      </c>
      <c r="C278" s="26">
        <v>500000</v>
      </c>
      <c r="D278" s="26"/>
      <c r="E278" s="2"/>
      <c r="F278" s="33"/>
      <c r="G278" s="2"/>
      <c r="J278" s="2"/>
      <c r="K278" s="2"/>
      <c r="L278" s="2"/>
      <c r="M278" s="2"/>
      <c r="N278" s="2"/>
      <c r="O278" s="2"/>
      <c r="P278" s="2"/>
      <c r="Q278" s="2"/>
      <c r="R278" s="2"/>
      <c r="S278" s="2"/>
      <c r="T278" s="2"/>
      <c r="U278" s="2"/>
      <c r="V278" s="2"/>
      <c r="W278" s="2"/>
      <c r="X278" s="2"/>
      <c r="Y278" s="2"/>
      <c r="Z278" s="2"/>
      <c r="AA278" s="2"/>
      <c r="AB278" s="2"/>
      <c r="AC278" s="2"/>
      <c r="AD278" s="2"/>
      <c r="AE278" s="2"/>
    </row>
    <row r="279" spans="1:31" ht="12.75" customHeight="1">
      <c r="A279" s="35">
        <v>21130607</v>
      </c>
      <c r="B279" s="32" t="s">
        <v>60</v>
      </c>
      <c r="C279" s="26">
        <v>500000</v>
      </c>
      <c r="D279" s="26"/>
      <c r="E279" s="2"/>
      <c r="F279" s="33"/>
      <c r="G279" s="2"/>
      <c r="J279" s="2"/>
      <c r="K279" s="2"/>
      <c r="L279" s="2"/>
      <c r="M279" s="2"/>
      <c r="N279" s="2"/>
      <c r="O279" s="2"/>
      <c r="P279" s="2"/>
      <c r="Q279" s="2"/>
      <c r="R279" s="2"/>
      <c r="S279" s="2"/>
      <c r="T279" s="2"/>
      <c r="U279" s="2"/>
      <c r="V279" s="2"/>
      <c r="W279" s="2"/>
      <c r="X279" s="2"/>
      <c r="Y279" s="2"/>
      <c r="Z279" s="2"/>
      <c r="AA279" s="2"/>
      <c r="AB279" s="2"/>
      <c r="AC279" s="2"/>
      <c r="AD279" s="2"/>
      <c r="AE279" s="2"/>
    </row>
    <row r="280" spans="1:31" ht="12.75" customHeight="1">
      <c r="A280" s="22">
        <v>211309</v>
      </c>
      <c r="B280" s="76" t="s">
        <v>61</v>
      </c>
      <c r="C280" s="23">
        <f>+SUM(C281:C283)</f>
        <v>74375000</v>
      </c>
      <c r="D280" s="26"/>
      <c r="E280" s="2"/>
      <c r="F280" s="33"/>
      <c r="G280" s="2"/>
      <c r="J280" s="2"/>
      <c r="K280" s="2"/>
      <c r="L280" s="2"/>
      <c r="M280" s="2"/>
      <c r="N280" s="2"/>
      <c r="O280" s="2"/>
      <c r="P280" s="2"/>
      <c r="Q280" s="2"/>
      <c r="R280" s="2"/>
      <c r="S280" s="2"/>
      <c r="T280" s="2"/>
      <c r="U280" s="2"/>
      <c r="V280" s="2"/>
      <c r="W280" s="2"/>
      <c r="X280" s="2"/>
      <c r="Y280" s="2"/>
      <c r="Z280" s="2"/>
      <c r="AA280" s="2"/>
      <c r="AB280" s="2"/>
      <c r="AC280" s="2"/>
      <c r="AD280" s="2"/>
      <c r="AE280" s="2"/>
    </row>
    <row r="281" spans="1:31" ht="12.75" customHeight="1">
      <c r="A281" s="35">
        <v>21130901</v>
      </c>
      <c r="B281" s="40" t="s">
        <v>62</v>
      </c>
      <c r="C281" s="26">
        <f>64200000</f>
        <v>64200000</v>
      </c>
      <c r="D281" s="26"/>
      <c r="E281" s="2"/>
      <c r="F281" s="33"/>
      <c r="G281" s="2"/>
      <c r="J281" s="2"/>
      <c r="K281" s="2"/>
      <c r="L281" s="2"/>
      <c r="M281" s="2"/>
      <c r="N281" s="2"/>
      <c r="O281" s="2"/>
      <c r="P281" s="2"/>
      <c r="Q281" s="2"/>
      <c r="R281" s="2"/>
      <c r="S281" s="2"/>
      <c r="T281" s="2"/>
      <c r="U281" s="2"/>
      <c r="V281" s="2"/>
      <c r="W281" s="2"/>
      <c r="X281" s="2"/>
      <c r="Y281" s="2"/>
      <c r="Z281" s="2"/>
      <c r="AA281" s="2"/>
      <c r="AB281" s="2"/>
      <c r="AC281" s="2"/>
      <c r="AD281" s="2"/>
      <c r="AE281" s="2"/>
    </row>
    <row r="282" spans="1:31" ht="12.75" customHeight="1">
      <c r="A282" s="35">
        <v>21130903</v>
      </c>
      <c r="B282" s="32" t="s">
        <v>63</v>
      </c>
      <c r="C282" s="26">
        <v>8625000</v>
      </c>
      <c r="D282" s="26"/>
      <c r="E282" s="55"/>
      <c r="F282" s="33"/>
      <c r="G282" s="2"/>
      <c r="J282" s="2"/>
      <c r="K282" s="2"/>
      <c r="L282" s="2"/>
      <c r="M282" s="2"/>
      <c r="N282" s="2"/>
      <c r="O282" s="2"/>
      <c r="P282" s="2"/>
      <c r="Q282" s="2"/>
      <c r="R282" s="2"/>
      <c r="S282" s="2"/>
      <c r="T282" s="2"/>
      <c r="U282" s="2"/>
      <c r="V282" s="2"/>
      <c r="W282" s="2"/>
      <c r="X282" s="2"/>
      <c r="Y282" s="2"/>
      <c r="Z282" s="2"/>
      <c r="AA282" s="2"/>
      <c r="AB282" s="2"/>
      <c r="AC282" s="2"/>
      <c r="AD282" s="2"/>
      <c r="AE282" s="2"/>
    </row>
    <row r="283" spans="1:31" ht="12.75" customHeight="1">
      <c r="A283" s="35">
        <v>21130908</v>
      </c>
      <c r="B283" s="40" t="s">
        <v>64</v>
      </c>
      <c r="C283" s="26">
        <v>1550000</v>
      </c>
      <c r="D283" s="26"/>
      <c r="E283" s="2"/>
      <c r="F283" s="85"/>
      <c r="G283" s="2"/>
      <c r="J283" s="2"/>
      <c r="K283" s="2"/>
      <c r="L283" s="2"/>
      <c r="M283" s="2"/>
      <c r="N283" s="2"/>
      <c r="O283" s="2"/>
      <c r="P283" s="2"/>
      <c r="Q283" s="2"/>
      <c r="R283" s="2"/>
      <c r="S283" s="2"/>
      <c r="T283" s="2"/>
      <c r="U283" s="2"/>
      <c r="V283" s="2"/>
      <c r="W283" s="2"/>
      <c r="X283" s="2"/>
      <c r="Y283" s="2"/>
      <c r="Z283" s="2"/>
      <c r="AA283" s="2"/>
      <c r="AB283" s="2"/>
      <c r="AC283" s="2"/>
      <c r="AD283" s="2"/>
      <c r="AE283" s="2"/>
    </row>
    <row r="284" spans="1:31" ht="12.75" customHeight="1">
      <c r="A284" s="32"/>
      <c r="B284" s="40"/>
      <c r="C284" s="26"/>
      <c r="D284" s="26"/>
      <c r="E284" s="26"/>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row>
    <row r="285" spans="1:31" ht="12.75" customHeight="1">
      <c r="A285" s="688" t="s">
        <v>74</v>
      </c>
      <c r="B285" s="657"/>
      <c r="C285" s="86">
        <f>C286+C291+C289+C293</f>
        <v>8950001</v>
      </c>
      <c r="D285" s="26"/>
      <c r="E285" s="26"/>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row>
    <row r="286" spans="1:31" ht="12.75" customHeight="1">
      <c r="A286" s="21">
        <v>221102</v>
      </c>
      <c r="B286" s="87" t="s">
        <v>132</v>
      </c>
      <c r="C286" s="23">
        <f>SUM(C287:C288)</f>
        <v>4600000</v>
      </c>
      <c r="D286" s="26"/>
      <c r="E286" s="88"/>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row>
    <row r="287" spans="1:31" ht="12.75" customHeight="1">
      <c r="A287" s="25">
        <v>22110204</v>
      </c>
      <c r="B287" s="40" t="s">
        <v>133</v>
      </c>
      <c r="C287" s="26">
        <v>2800000</v>
      </c>
      <c r="D287" s="26"/>
      <c r="E287" s="88"/>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row>
    <row r="288" spans="1:31" ht="12.75" customHeight="1">
      <c r="A288" s="25">
        <v>22110205</v>
      </c>
      <c r="B288" s="40" t="s">
        <v>134</v>
      </c>
      <c r="C288" s="26">
        <v>1800000</v>
      </c>
      <c r="D288" s="26"/>
      <c r="E288" s="88"/>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row>
    <row r="289" spans="1:31" ht="12.75" customHeight="1">
      <c r="A289" s="21">
        <v>221103</v>
      </c>
      <c r="B289" s="23" t="s">
        <v>135</v>
      </c>
      <c r="C289" s="23">
        <v>1</v>
      </c>
      <c r="D289" s="8"/>
      <c r="E289" s="37"/>
      <c r="F289" s="37"/>
      <c r="G289" s="36"/>
      <c r="H289" s="36"/>
      <c r="K289" s="36"/>
      <c r="L289" s="2"/>
      <c r="M289" s="2"/>
      <c r="N289" s="2"/>
      <c r="O289" s="2"/>
      <c r="P289" s="2"/>
      <c r="Q289" s="2"/>
      <c r="R289" s="2"/>
      <c r="S289" s="2"/>
      <c r="T289" s="2"/>
      <c r="U289" s="2"/>
      <c r="V289" s="2"/>
      <c r="W289" s="2"/>
      <c r="X289" s="2"/>
      <c r="Y289" s="2"/>
      <c r="Z289" s="2"/>
      <c r="AA289" s="2"/>
      <c r="AB289" s="2"/>
      <c r="AC289" s="2"/>
      <c r="AD289" s="2"/>
      <c r="AE289" s="2"/>
    </row>
    <row r="290" spans="1:31" ht="12.75" customHeight="1">
      <c r="A290" s="25">
        <v>22110301</v>
      </c>
      <c r="B290" s="26" t="s">
        <v>136</v>
      </c>
      <c r="C290" s="26">
        <v>1</v>
      </c>
      <c r="D290" s="8"/>
      <c r="E290" s="37"/>
      <c r="F290" s="37"/>
      <c r="G290" s="36"/>
      <c r="H290" s="36"/>
      <c r="K290" s="36"/>
      <c r="L290" s="2"/>
      <c r="M290" s="2"/>
      <c r="N290" s="2"/>
      <c r="O290" s="2"/>
      <c r="P290" s="2"/>
      <c r="Q290" s="2"/>
      <c r="R290" s="2"/>
      <c r="S290" s="2"/>
      <c r="T290" s="2"/>
      <c r="U290" s="2"/>
      <c r="V290" s="2"/>
      <c r="W290" s="2"/>
      <c r="X290" s="2"/>
      <c r="Y290" s="2"/>
      <c r="Z290" s="2"/>
      <c r="AA290" s="2"/>
      <c r="AB290" s="2"/>
      <c r="AC290" s="2"/>
      <c r="AD290" s="2"/>
      <c r="AE290" s="2"/>
    </row>
    <row r="291" spans="1:31" ht="12.75" customHeight="1">
      <c r="A291" s="21">
        <v>221104</v>
      </c>
      <c r="B291" s="22" t="s">
        <v>78</v>
      </c>
      <c r="C291" s="23">
        <f>SUM(C292)</f>
        <v>2450000</v>
      </c>
      <c r="D291" s="26"/>
      <c r="E291" s="26"/>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row>
    <row r="292" spans="1:31" ht="12.75" customHeight="1">
      <c r="A292" s="25">
        <v>22110409</v>
      </c>
      <c r="B292" s="26" t="s">
        <v>80</v>
      </c>
      <c r="C292" s="26">
        <v>2450000</v>
      </c>
      <c r="D292" s="26"/>
      <c r="E292" s="23"/>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row>
    <row r="293" spans="1:31" ht="12.75" customHeight="1">
      <c r="A293" s="21">
        <v>221107</v>
      </c>
      <c r="B293" s="23" t="s">
        <v>81</v>
      </c>
      <c r="C293" s="23">
        <f>SUM(C294)</f>
        <v>1900000</v>
      </c>
      <c r="D293" s="26"/>
      <c r="E293" s="26"/>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row>
    <row r="294" spans="1:31" ht="12.75" customHeight="1">
      <c r="A294" s="25">
        <v>22110702</v>
      </c>
      <c r="B294" s="32" t="s">
        <v>82</v>
      </c>
      <c r="C294" s="26">
        <v>1900000</v>
      </c>
      <c r="D294" s="26"/>
      <c r="E294" s="26"/>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row>
    <row r="295" spans="1:31"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row>
    <row r="296" spans="1:31"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row>
    <row r="297" spans="1:31"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row>
    <row r="298" spans="1:31"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row>
    <row r="299" spans="1:31"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row>
    <row r="300" spans="1:31"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row>
    <row r="301" spans="1:31"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row>
    <row r="302" spans="1:31"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row>
    <row r="303" spans="1:31"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row>
    <row r="304" spans="1:31"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row>
    <row r="305" spans="1:31"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row>
    <row r="306" spans="1:31"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row>
    <row r="307" spans="1:31"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row>
    <row r="308" spans="1:31"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row>
    <row r="309" spans="1:31"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row>
    <row r="310" spans="1:31"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row>
    <row r="311" spans="1:31"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row>
    <row r="312" spans="1:31"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row>
    <row r="313" spans="1:31"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row>
    <row r="314" spans="1:31"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row>
    <row r="315" spans="1:31"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row>
    <row r="316" spans="1:31"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row>
    <row r="317" spans="1:31"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row>
    <row r="318" spans="1:31"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row>
    <row r="319" spans="1:31"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row>
    <row r="320" spans="1:31"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row>
    <row r="321" spans="1:31"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row>
    <row r="322" spans="1:31"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row>
    <row r="323" spans="1:31"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row>
    <row r="324" spans="1:31"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row>
    <row r="325" spans="1:31"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row>
    <row r="326" spans="1:31"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row>
    <row r="327" spans="1:31"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row>
    <row r="328" spans="1:31"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row>
    <row r="329" spans="1:31"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row>
    <row r="330" spans="1:31"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row>
    <row r="331" spans="1:31"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row>
    <row r="332" spans="1:31"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row>
    <row r="333" spans="1:31"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row>
    <row r="334" spans="1:31"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row>
    <row r="335" spans="1:31"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row>
    <row r="336" spans="1:31"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row>
    <row r="337" spans="1:31"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row>
    <row r="338" spans="1:31"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row>
    <row r="339" spans="1:31"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row>
    <row r="340" spans="1:31"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row>
    <row r="341" spans="1:31"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row>
    <row r="342" spans="1:31"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row>
    <row r="343" spans="1:31"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row>
    <row r="344" spans="1:31"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row>
    <row r="345" spans="1:31"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row>
    <row r="346" spans="1:31"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row>
    <row r="347" spans="1:31"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row>
    <row r="348" spans="1:31"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row>
    <row r="349" spans="1:31"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row>
    <row r="350" spans="1:31"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row>
    <row r="351" spans="1:31"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row>
    <row r="352" spans="1:31"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row>
    <row r="353" spans="1:31"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row>
    <row r="354" spans="1:31"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row>
    <row r="355" spans="1:31"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row>
    <row r="356" spans="1:31"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row>
    <row r="357" spans="1:31"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row>
    <row r="358" spans="1:31"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row>
    <row r="359" spans="1:31"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row>
    <row r="360" spans="1:31"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row>
    <row r="361" spans="1:31"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row>
    <row r="362" spans="1:31"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row>
    <row r="363" spans="1:31"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row>
    <row r="364" spans="1:31"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row>
    <row r="365" spans="1:31"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row>
    <row r="366" spans="1:31"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row>
    <row r="367" spans="1:31"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row>
    <row r="368" spans="1:31"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row>
    <row r="369" spans="1:31"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row>
    <row r="370" spans="1:31"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row>
    <row r="371" spans="1:31"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row>
    <row r="372" spans="1:31"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row>
    <row r="373" spans="1:31"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row>
    <row r="374" spans="1:31"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row>
    <row r="375" spans="1:31"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row>
    <row r="376" spans="1:31"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row>
    <row r="377" spans="1:31"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row>
    <row r="378" spans="1:31"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row>
    <row r="379" spans="1:31"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row>
    <row r="380" spans="1:31"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row>
    <row r="381" spans="1:31"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row>
    <row r="382" spans="1:31"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row>
    <row r="383" spans="1:31"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row>
    <row r="384" spans="1:31"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row>
    <row r="385" spans="1:31"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row>
    <row r="386" spans="1:31"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row>
    <row r="387" spans="1:31"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row>
    <row r="388" spans="1:31"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row>
    <row r="389" spans="1:31"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row>
    <row r="390" spans="1:31"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row>
    <row r="391" spans="1:31"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row>
    <row r="392" spans="1:31"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row>
    <row r="393" spans="1:31"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row>
    <row r="394" spans="1:31"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row>
    <row r="395" spans="1:31"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row>
    <row r="396" spans="1:31"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row>
    <row r="397" spans="1:31"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row>
    <row r="398" spans="1:31"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row>
    <row r="399" spans="1:31"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row>
    <row r="400" spans="1:31"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row>
    <row r="401" spans="1:31"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row>
    <row r="402" spans="1:31"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row>
    <row r="403" spans="1:31"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row>
    <row r="404" spans="1:31"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row>
    <row r="405" spans="1:31"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row>
    <row r="406" spans="1:31"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row>
    <row r="407" spans="1:31"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row>
    <row r="408" spans="1:31"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row>
    <row r="409" spans="1:31"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row>
    <row r="410" spans="1:31"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row>
    <row r="411" spans="1:31"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row>
    <row r="412" spans="1:31"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row>
    <row r="413" spans="1:31"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row>
    <row r="414" spans="1:31"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row>
    <row r="415" spans="1:31"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row>
    <row r="416" spans="1:31"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row>
    <row r="417" spans="1:31"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row>
    <row r="418" spans="1:31"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row>
    <row r="419" spans="1:31"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row>
    <row r="420" spans="1:31"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row>
    <row r="421" spans="1:31"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row>
    <row r="422" spans="1:31"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row>
    <row r="423" spans="1:31"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row>
    <row r="424" spans="1:31"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row>
    <row r="425" spans="1:31"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row>
    <row r="426" spans="1:31"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row>
    <row r="427" spans="1:31"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row>
    <row r="428" spans="1:31"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row>
    <row r="429" spans="1:31"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row>
    <row r="430" spans="1:31"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row>
    <row r="431" spans="1:31"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row>
    <row r="432" spans="1:31"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row>
    <row r="433" spans="1:31"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row>
    <row r="434" spans="1:31"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row>
    <row r="435" spans="1:31"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row>
    <row r="436" spans="1:31"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row>
    <row r="437" spans="1:31"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row>
    <row r="438" spans="1:31"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row>
    <row r="439" spans="1:31"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row>
    <row r="440" spans="1:31"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row>
    <row r="441" spans="1:31"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row>
    <row r="442" spans="1:31"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row>
    <row r="443" spans="1:31"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row>
    <row r="444" spans="1:31"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row>
    <row r="445" spans="1:31"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row>
    <row r="446" spans="1:31"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row>
    <row r="447" spans="1:31"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row>
    <row r="448" spans="1:31"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row>
    <row r="449" spans="1:31"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row>
    <row r="450" spans="1:31"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row>
    <row r="451" spans="1:31"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row>
    <row r="452" spans="1:31"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row>
    <row r="453" spans="1:31"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row>
    <row r="454" spans="1:31"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row>
    <row r="455" spans="1:31"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row>
    <row r="456" spans="1:31"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row>
    <row r="457" spans="1:31"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row>
    <row r="458" spans="1:31"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row>
    <row r="459" spans="1:31"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row>
    <row r="460" spans="1:31"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row>
    <row r="461" spans="1:31"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row>
    <row r="462" spans="1:31"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row>
    <row r="463" spans="1:31"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row>
    <row r="464" spans="1:31"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row>
    <row r="465" spans="1:31"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row>
    <row r="466" spans="1:31"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row>
    <row r="467" spans="1:31"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row>
    <row r="468" spans="1:31"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row>
    <row r="469" spans="1:31"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row>
    <row r="470" spans="1:31"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row>
    <row r="471" spans="1:31"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row>
    <row r="472" spans="1:31"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row>
    <row r="473" spans="1:31"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row>
    <row r="474" spans="1:31"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row>
    <row r="475" spans="1:31"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row>
    <row r="476" spans="1:31"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row>
    <row r="477" spans="1:31"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row>
    <row r="478" spans="1:31"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row>
    <row r="479" spans="1:31"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row>
    <row r="480" spans="1:31"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row>
    <row r="481" spans="1:31"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row>
    <row r="482" spans="1:31"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row>
    <row r="483" spans="1:31"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row>
    <row r="484" spans="1:31"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row>
    <row r="485" spans="1:31"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row>
    <row r="486" spans="1:31"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row>
    <row r="487" spans="1:31"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row>
    <row r="488" spans="1:31"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row>
    <row r="489" spans="1:31"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row>
    <row r="490" spans="1:31"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row>
    <row r="491" spans="1:31"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row>
    <row r="492" spans="1:31"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row>
    <row r="493" spans="1:31"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row>
    <row r="494" spans="1:31"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row>
    <row r="495" spans="1:31"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row>
    <row r="496" spans="1:31"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row>
    <row r="497" spans="1:31"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row>
    <row r="498" spans="1:31"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row>
    <row r="499" spans="1:31"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row>
    <row r="500" spans="1:31"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row>
    <row r="501" spans="1:31"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row>
    <row r="502" spans="1:31"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row>
    <row r="503" spans="1:31"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row>
    <row r="504" spans="1:31"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row>
    <row r="505" spans="1:31"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row>
    <row r="506" spans="1:31"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row>
    <row r="507" spans="1:31"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row>
    <row r="508" spans="1:31"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row>
    <row r="509" spans="1:31"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row>
    <row r="510" spans="1:31"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row>
    <row r="511" spans="1:31"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row>
    <row r="512" spans="1:31"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row>
    <row r="513" spans="1:31"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row>
    <row r="514" spans="1:31"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row>
    <row r="515" spans="1:31"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row>
    <row r="516" spans="1:31"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row>
    <row r="517" spans="1:31"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row>
    <row r="518" spans="1:31"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row>
    <row r="519" spans="1:31"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row>
    <row r="520" spans="1:31"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row>
    <row r="521" spans="1:31"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row>
    <row r="522" spans="1:31"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row>
    <row r="523" spans="1:31"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row>
    <row r="524" spans="1:31"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row>
    <row r="525" spans="1:31"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row>
    <row r="526" spans="1:31"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row>
    <row r="527" spans="1:31"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row>
    <row r="528" spans="1:31"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row>
    <row r="529" spans="1:31"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row>
    <row r="530" spans="1:31"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row>
    <row r="531" spans="1:31"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row>
    <row r="532" spans="1:31"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row>
    <row r="533" spans="1:31"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row>
    <row r="534" spans="1:31"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row>
    <row r="535" spans="1:31"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row>
    <row r="536" spans="1:31"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row>
    <row r="537" spans="1:31"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row>
    <row r="538" spans="1:31"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row>
    <row r="539" spans="1:31"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row>
    <row r="540" spans="1:31"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row>
    <row r="541" spans="1:31"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row>
    <row r="542" spans="1:31"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row>
    <row r="543" spans="1:31"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row>
    <row r="544" spans="1:31"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row>
    <row r="545" spans="1:31"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row>
    <row r="546" spans="1:31"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row>
    <row r="547" spans="1:31"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row>
    <row r="548" spans="1:31"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row>
    <row r="549" spans="1:31"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row>
    <row r="550" spans="1:31"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row>
    <row r="551" spans="1:31"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row>
    <row r="552" spans="1:31"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row>
    <row r="553" spans="1:31"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row>
    <row r="554" spans="1:31"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row>
    <row r="555" spans="1:31"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row>
    <row r="556" spans="1:31"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row>
    <row r="557" spans="1:31"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row>
    <row r="558" spans="1:31"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row>
    <row r="559" spans="1:31"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row>
    <row r="560" spans="1:31"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row>
    <row r="561" spans="1:31"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row>
    <row r="562" spans="1:31"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row>
    <row r="563" spans="1:31"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row>
    <row r="564" spans="1:31"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row>
    <row r="565" spans="1:31"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row>
    <row r="566" spans="1:31"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row>
    <row r="567" spans="1:31"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row>
    <row r="568" spans="1:31"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row>
    <row r="569" spans="1:31"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row>
    <row r="570" spans="1:31"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row>
    <row r="571" spans="1:31"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row>
    <row r="572" spans="1:31"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row>
    <row r="573" spans="1:31"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row>
    <row r="574" spans="1:31"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row>
    <row r="575" spans="1:31"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row>
    <row r="576" spans="1:31"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row>
    <row r="577" spans="1:31"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row>
    <row r="578" spans="1:31"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row>
    <row r="579" spans="1:31"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row>
    <row r="580" spans="1:31"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row>
    <row r="581" spans="1:31"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row>
    <row r="582" spans="1:31"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row>
    <row r="583" spans="1:31"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row>
    <row r="584" spans="1:31"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row>
    <row r="585" spans="1:31"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row>
    <row r="586" spans="1:31"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row>
    <row r="587" spans="1:31"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row>
    <row r="588" spans="1:31"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row>
    <row r="589" spans="1:31"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row>
    <row r="590" spans="1:31"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row>
    <row r="591" spans="1:31"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row>
    <row r="592" spans="1:31"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row>
    <row r="593" spans="1:31"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row>
    <row r="594" spans="1:31"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row>
    <row r="595" spans="1:31"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row>
    <row r="596" spans="1:31"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row>
    <row r="597" spans="1:31"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row>
    <row r="598" spans="1:31"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row>
    <row r="599" spans="1:31"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row>
    <row r="600" spans="1:31"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row>
    <row r="601" spans="1:31"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row>
    <row r="602" spans="1:31"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row>
    <row r="603" spans="1:31"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row>
    <row r="604" spans="1:31"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row>
    <row r="605" spans="1:31"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row>
    <row r="606" spans="1:31"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row>
    <row r="607" spans="1:31"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row>
    <row r="608" spans="1:31"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row>
    <row r="609" spans="1:31"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row>
    <row r="610" spans="1:31"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row>
    <row r="611" spans="1:31"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row>
    <row r="612" spans="1:31"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row>
    <row r="613" spans="1:31"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row>
    <row r="614" spans="1:31"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row>
    <row r="615" spans="1:31"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row>
    <row r="616" spans="1:31"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row>
    <row r="617" spans="1:31"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row>
    <row r="618" spans="1:31"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row>
    <row r="619" spans="1:31"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row>
    <row r="620" spans="1:31"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row>
    <row r="621" spans="1:31"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row>
    <row r="622" spans="1:31"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row>
    <row r="623" spans="1:31"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row>
    <row r="624" spans="1:31"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row>
    <row r="625" spans="1:31"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row>
    <row r="626" spans="1:31"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row>
    <row r="627" spans="1:31"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row>
    <row r="628" spans="1:31"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row>
    <row r="629" spans="1:31"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row>
    <row r="630" spans="1:31"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row>
    <row r="631" spans="1:31"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row>
    <row r="632" spans="1:31"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row>
    <row r="633" spans="1:31"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row>
    <row r="634" spans="1:31"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row>
    <row r="635" spans="1:31"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row>
    <row r="636" spans="1:31"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row>
    <row r="637" spans="1:31"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row>
    <row r="638" spans="1:31"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row>
    <row r="639" spans="1:31"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row>
    <row r="640" spans="1:31"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row>
    <row r="641" spans="1:31"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row>
    <row r="642" spans="1:31"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row>
    <row r="643" spans="1:31"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row>
    <row r="644" spans="1:31"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row>
    <row r="645" spans="1:31"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row>
    <row r="646" spans="1:31"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row>
    <row r="647" spans="1:31"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row>
    <row r="648" spans="1:31"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row>
    <row r="649" spans="1:31"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row>
    <row r="650" spans="1:31"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row>
    <row r="651" spans="1:31"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row>
    <row r="652" spans="1:31"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row>
    <row r="653" spans="1:31"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row>
    <row r="654" spans="1:31"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row>
    <row r="655" spans="1:31"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row>
    <row r="656" spans="1:31"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row>
    <row r="657" spans="1:31"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row>
    <row r="658" spans="1:31"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row>
    <row r="659" spans="1:31"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row>
    <row r="660" spans="1:31"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row>
    <row r="661" spans="1:31"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row>
    <row r="662" spans="1:31"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row>
    <row r="663" spans="1:31"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row>
    <row r="664" spans="1:31"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row>
    <row r="665" spans="1:31"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row>
    <row r="666" spans="1:31"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row>
    <row r="667" spans="1:31"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row>
    <row r="668" spans="1:31"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row>
    <row r="669" spans="1:31"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row>
    <row r="670" spans="1:31"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row>
    <row r="671" spans="1:31"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row>
    <row r="672" spans="1:31"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row>
    <row r="673" spans="1:31"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row>
    <row r="674" spans="1:31"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row>
    <row r="675" spans="1:31"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row>
    <row r="676" spans="1:31"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row>
    <row r="677" spans="1:31"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row>
    <row r="678" spans="1:31"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row>
    <row r="679" spans="1:31"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row>
    <row r="680" spans="1:31"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row>
    <row r="681" spans="1:31"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row>
    <row r="682" spans="1:31"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row>
    <row r="683" spans="1:31"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row>
    <row r="684" spans="1:31"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row>
    <row r="685" spans="1:31"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row>
    <row r="686" spans="1:31"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row>
    <row r="687" spans="1:31"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row>
    <row r="688" spans="1:31"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row>
    <row r="689" spans="1:31"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row>
    <row r="690" spans="1:31"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row>
    <row r="691" spans="1:31"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row>
    <row r="692" spans="1:31"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row>
    <row r="693" spans="1:31"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row>
    <row r="694" spans="1:31"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row>
    <row r="695" spans="1:31"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row>
    <row r="696" spans="1:31"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row>
    <row r="697" spans="1:31"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row>
    <row r="698" spans="1:31"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row>
    <row r="699" spans="1:31"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row>
    <row r="700" spans="1:31"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row>
    <row r="701" spans="1:31"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row>
    <row r="702" spans="1:31"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row>
    <row r="703" spans="1:31"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row>
    <row r="704" spans="1:31"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row>
    <row r="705" spans="1:31"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row>
    <row r="706" spans="1:31"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row>
    <row r="707" spans="1:31"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row>
    <row r="708" spans="1:31"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row>
    <row r="709" spans="1:31"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row>
    <row r="710" spans="1:31"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row>
    <row r="711" spans="1:31"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row>
    <row r="712" spans="1:31"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row>
    <row r="713" spans="1:31"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row>
    <row r="714" spans="1:31"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row>
    <row r="715" spans="1:31"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row>
    <row r="716" spans="1:31"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row>
    <row r="717" spans="1:31"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row>
    <row r="718" spans="1:31"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row>
    <row r="719" spans="1:31"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row>
    <row r="720" spans="1:31"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row>
    <row r="721" spans="1:31"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row>
    <row r="722" spans="1:31"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row>
    <row r="723" spans="1:31"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row>
    <row r="724" spans="1:31"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row>
    <row r="725" spans="1:31"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row>
    <row r="726" spans="1:31"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row>
    <row r="727" spans="1:31"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row>
    <row r="728" spans="1:31"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row>
    <row r="729" spans="1:31"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row>
    <row r="730" spans="1:31"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row>
    <row r="731" spans="1:31"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row>
    <row r="732" spans="1:31"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row>
    <row r="733" spans="1:31"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row>
    <row r="734" spans="1:31"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row>
    <row r="735" spans="1:31"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row>
    <row r="736" spans="1:31"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row>
    <row r="737" spans="1:31"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row>
    <row r="738" spans="1:31"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row>
    <row r="739" spans="1:31"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row>
    <row r="740" spans="1:31"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row>
    <row r="741" spans="1:31"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row>
    <row r="742" spans="1:31"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row>
    <row r="743" spans="1:31"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row>
    <row r="744" spans="1:31"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row>
    <row r="745" spans="1:31"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row>
    <row r="746" spans="1:31"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row>
    <row r="747" spans="1:31"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row>
  </sheetData>
  <sortState xmlns:xlrd2="http://schemas.microsoft.com/office/spreadsheetml/2017/richdata2" ref="A77:AF80">
    <sortCondition ref="A77:A80"/>
  </sortState>
  <mergeCells count="32">
    <mergeCell ref="A129:C132"/>
    <mergeCell ref="A177:B178"/>
    <mergeCell ref="A179:C180"/>
    <mergeCell ref="A227:B228"/>
    <mergeCell ref="A229:C233"/>
    <mergeCell ref="C177:C178"/>
    <mergeCell ref="A187:B187"/>
    <mergeCell ref="A139:B139"/>
    <mergeCell ref="A153:B153"/>
    <mergeCell ref="A169:B169"/>
    <mergeCell ref="A267:B267"/>
    <mergeCell ref="A285:B285"/>
    <mergeCell ref="A201:B201"/>
    <mergeCell ref="A219:B219"/>
    <mergeCell ref="C227:C228"/>
    <mergeCell ref="A240:B240"/>
    <mergeCell ref="A120:B120"/>
    <mergeCell ref="C127:C128"/>
    <mergeCell ref="A127:B128"/>
    <mergeCell ref="C96:C97"/>
    <mergeCell ref="A112:B112"/>
    <mergeCell ref="A116:B116"/>
    <mergeCell ref="A96:B97"/>
    <mergeCell ref="A98:C105"/>
    <mergeCell ref="A39:B39"/>
    <mergeCell ref="A61:B61"/>
    <mergeCell ref="A75:B75"/>
    <mergeCell ref="A85:B85"/>
    <mergeCell ref="C3:C4"/>
    <mergeCell ref="A16:B16"/>
    <mergeCell ref="A3:B4"/>
    <mergeCell ref="A5:C9"/>
  </mergeCells>
  <pageMargins left="0.98425196850393704" right="0.19685039370078741" top="0.78740157480314965" bottom="0.59055118110236227" header="0" footer="0"/>
  <pageSetup paperSize="9" orientation="portrait" r:id="rId1"/>
  <headerFooter>
    <oddFooter xml:space="preserve">&amp;C&amp;"Arial Narrow,Normal"&amp;9&amp;P DEM </oddFooter>
  </headerFooter>
  <rowBreaks count="4" manualBreakCount="4">
    <brk id="59" max="2" man="1"/>
    <brk id="176" max="2" man="1"/>
    <brk id="226" max="2" man="1"/>
    <brk id="284" max="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66FF33"/>
  </sheetPr>
  <dimension ref="A1:AA372"/>
  <sheetViews>
    <sheetView zoomScaleNormal="100" workbookViewId="0">
      <selection activeCell="D8" sqref="D8"/>
    </sheetView>
  </sheetViews>
  <sheetFormatPr baseColWidth="10" defaultColWidth="12.5703125" defaultRowHeight="15" customHeight="1"/>
  <cols>
    <col min="1" max="1" width="7.7109375" customWidth="1"/>
    <col min="2" max="2" width="63" customWidth="1"/>
    <col min="3" max="4" width="13.7109375" customWidth="1"/>
    <col min="5" max="5" width="14.7109375" customWidth="1"/>
    <col min="6" max="6" width="17.7109375" customWidth="1"/>
    <col min="7" max="7" width="16.7109375" customWidth="1"/>
    <col min="8" max="8" width="19" customWidth="1"/>
    <col min="9" max="10" width="16.7109375" customWidth="1"/>
    <col min="11" max="11" width="17" customWidth="1"/>
    <col min="12" max="12" width="19.28515625" customWidth="1"/>
    <col min="13" max="13" width="18.28515625" customWidth="1"/>
    <col min="14" max="17" width="11.28515625" customWidth="1"/>
    <col min="18" max="27" width="10.7109375" customWidth="1"/>
  </cols>
  <sheetData>
    <row r="1" spans="1:27" ht="12.75" customHeight="1">
      <c r="A1" s="116" t="s">
        <v>593</v>
      </c>
      <c r="B1" s="29"/>
      <c r="C1" s="186"/>
      <c r="D1" s="256"/>
      <c r="E1" s="186"/>
      <c r="F1" s="257"/>
      <c r="G1" s="258"/>
      <c r="H1" s="258"/>
      <c r="I1" s="259"/>
      <c r="J1" s="259"/>
      <c r="K1" s="258"/>
      <c r="L1" s="258"/>
      <c r="M1" s="258"/>
      <c r="N1" s="258"/>
      <c r="O1" s="258"/>
      <c r="P1" s="258"/>
      <c r="Q1" s="258"/>
      <c r="R1" s="258"/>
      <c r="S1" s="258"/>
      <c r="T1" s="258"/>
      <c r="U1" s="258"/>
      <c r="V1" s="258"/>
      <c r="W1" s="258"/>
      <c r="X1" s="258"/>
      <c r="Y1" s="258"/>
      <c r="Z1" s="258"/>
      <c r="AA1" s="258"/>
    </row>
    <row r="2" spans="1:27" ht="12.75" customHeight="1" thickBot="1">
      <c r="A2" s="49"/>
      <c r="B2" s="29"/>
      <c r="C2" s="78"/>
      <c r="D2" s="260"/>
      <c r="E2" s="78"/>
      <c r="F2" s="127"/>
      <c r="G2" s="261"/>
      <c r="H2" s="261"/>
      <c r="I2" s="262"/>
      <c r="J2" s="262"/>
      <c r="K2" s="261"/>
      <c r="L2" s="261"/>
      <c r="M2" s="261"/>
      <c r="N2" s="261"/>
      <c r="O2" s="261"/>
      <c r="P2" s="261"/>
      <c r="Q2" s="261"/>
      <c r="R2" s="261"/>
      <c r="S2" s="261"/>
      <c r="T2" s="261"/>
      <c r="U2" s="261"/>
      <c r="V2" s="261"/>
      <c r="W2" s="261"/>
      <c r="X2" s="261"/>
      <c r="Y2" s="261"/>
      <c r="Z2" s="261"/>
      <c r="AA2" s="261"/>
    </row>
    <row r="3" spans="1:27" ht="12.75" customHeight="1">
      <c r="A3" s="684" t="s">
        <v>594</v>
      </c>
      <c r="B3" s="685"/>
      <c r="C3" s="689" t="s">
        <v>595</v>
      </c>
      <c r="E3" s="127"/>
      <c r="F3" s="261"/>
      <c r="G3" s="261"/>
      <c r="H3" s="262"/>
      <c r="I3" s="262"/>
      <c r="J3" s="261"/>
      <c r="K3" s="261"/>
      <c r="L3" s="261"/>
      <c r="M3" s="261"/>
      <c r="N3" s="261"/>
      <c r="O3" s="261"/>
      <c r="P3" s="261"/>
      <c r="Q3" s="261"/>
      <c r="R3" s="261"/>
      <c r="S3" s="261"/>
      <c r="T3" s="261"/>
      <c r="U3" s="261"/>
      <c r="V3" s="261"/>
      <c r="W3" s="261"/>
      <c r="X3" s="261"/>
      <c r="Y3" s="261"/>
      <c r="Z3" s="261"/>
    </row>
    <row r="4" spans="1:27" ht="12.75" customHeight="1" thickBot="1">
      <c r="A4" s="686"/>
      <c r="B4" s="687"/>
      <c r="C4" s="662"/>
      <c r="E4" s="127"/>
      <c r="F4" s="261"/>
      <c r="G4" s="261"/>
      <c r="H4" s="262"/>
      <c r="I4" s="262"/>
      <c r="J4" s="261"/>
      <c r="K4" s="261"/>
      <c r="L4" s="261"/>
      <c r="M4" s="261"/>
      <c r="N4" s="261"/>
      <c r="O4" s="261"/>
      <c r="P4" s="261"/>
      <c r="Q4" s="261"/>
      <c r="R4" s="261"/>
      <c r="S4" s="261"/>
      <c r="T4" s="261"/>
      <c r="U4" s="261"/>
      <c r="V4" s="261"/>
      <c r="W4" s="261"/>
      <c r="X4" s="261"/>
      <c r="Y4" s="261"/>
      <c r="Z4" s="261"/>
    </row>
    <row r="5" spans="1:27" ht="12.75" customHeight="1">
      <c r="A5" s="668" t="s">
        <v>596</v>
      </c>
      <c r="B5" s="669"/>
      <c r="C5" s="670"/>
      <c r="E5" s="127"/>
      <c r="F5" s="261"/>
      <c r="G5" s="261"/>
      <c r="H5" s="262"/>
      <c r="I5" s="262"/>
      <c r="J5" s="261"/>
      <c r="K5" s="261"/>
      <c r="L5" s="261"/>
      <c r="M5" s="261"/>
      <c r="N5" s="261"/>
      <c r="O5" s="261"/>
      <c r="P5" s="261"/>
      <c r="Q5" s="261"/>
      <c r="R5" s="261"/>
      <c r="S5" s="261"/>
      <c r="T5" s="261"/>
      <c r="U5" s="261"/>
      <c r="V5" s="261"/>
      <c r="W5" s="261"/>
      <c r="X5" s="261"/>
      <c r="Y5" s="261"/>
      <c r="Z5" s="261"/>
    </row>
    <row r="6" spans="1:27" ht="12.75" customHeight="1">
      <c r="A6" s="671"/>
      <c r="B6" s="672"/>
      <c r="C6" s="673"/>
      <c r="E6" s="127"/>
      <c r="F6" s="261"/>
      <c r="G6" s="261"/>
      <c r="H6" s="262"/>
      <c r="I6" s="262"/>
      <c r="J6" s="261"/>
      <c r="K6" s="261"/>
      <c r="L6" s="261"/>
      <c r="M6" s="261"/>
      <c r="N6" s="261"/>
      <c r="O6" s="261"/>
      <c r="P6" s="261"/>
      <c r="Q6" s="261"/>
      <c r="R6" s="261"/>
      <c r="S6" s="261"/>
      <c r="T6" s="261"/>
      <c r="U6" s="261"/>
      <c r="V6" s="261"/>
      <c r="W6" s="261"/>
      <c r="X6" s="261"/>
      <c r="Y6" s="261"/>
      <c r="Z6" s="261"/>
    </row>
    <row r="7" spans="1:27" ht="12.75" customHeight="1">
      <c r="A7" s="671"/>
      <c r="B7" s="672"/>
      <c r="C7" s="673"/>
      <c r="E7" s="127"/>
      <c r="F7" s="261"/>
      <c r="G7" s="261"/>
      <c r="H7" s="262"/>
      <c r="I7" s="262"/>
      <c r="J7" s="261"/>
      <c r="K7" s="261"/>
      <c r="L7" s="261"/>
      <c r="M7" s="261"/>
      <c r="N7" s="261"/>
      <c r="O7" s="261"/>
      <c r="P7" s="261"/>
      <c r="Q7" s="261"/>
      <c r="R7" s="261"/>
      <c r="S7" s="261"/>
      <c r="T7" s="261"/>
      <c r="U7" s="261"/>
      <c r="V7" s="261"/>
      <c r="W7" s="261"/>
      <c r="X7" s="261"/>
      <c r="Y7" s="261"/>
      <c r="Z7" s="261"/>
    </row>
    <row r="8" spans="1:27" ht="12.75" customHeight="1">
      <c r="A8" s="671"/>
      <c r="B8" s="672"/>
      <c r="C8" s="673"/>
      <c r="E8" s="127"/>
      <c r="F8" s="261"/>
      <c r="G8" s="261"/>
      <c r="H8" s="262"/>
      <c r="I8" s="262"/>
      <c r="J8" s="261"/>
      <c r="K8" s="261"/>
      <c r="L8" s="261"/>
      <c r="M8" s="261"/>
      <c r="N8" s="261"/>
      <c r="O8" s="261"/>
      <c r="P8" s="261"/>
      <c r="Q8" s="261"/>
      <c r="R8" s="261"/>
      <c r="S8" s="261"/>
      <c r="T8" s="261"/>
      <c r="U8" s="261"/>
      <c r="V8" s="261"/>
      <c r="W8" s="261"/>
      <c r="X8" s="261"/>
      <c r="Y8" s="261"/>
      <c r="Z8" s="261"/>
    </row>
    <row r="9" spans="1:27" ht="12.75" customHeight="1">
      <c r="A9" s="671"/>
      <c r="B9" s="672"/>
      <c r="C9" s="673"/>
      <c r="E9" s="127"/>
      <c r="F9" s="263"/>
      <c r="G9" s="261"/>
      <c r="H9" s="262"/>
      <c r="I9" s="262"/>
      <c r="J9" s="261"/>
      <c r="K9" s="261"/>
      <c r="L9" s="261"/>
      <c r="M9" s="261"/>
      <c r="N9" s="261"/>
      <c r="O9" s="261"/>
      <c r="P9" s="261"/>
      <c r="Q9" s="261"/>
      <c r="R9" s="261"/>
      <c r="S9" s="261"/>
      <c r="T9" s="261"/>
      <c r="U9" s="261"/>
      <c r="V9" s="261"/>
      <c r="W9" s="261"/>
      <c r="X9" s="261"/>
      <c r="Y9" s="261"/>
      <c r="Z9" s="261"/>
    </row>
    <row r="10" spans="1:27" ht="12.75" customHeight="1" thickBot="1">
      <c r="A10" s="674"/>
      <c r="B10" s="675"/>
      <c r="C10" s="676"/>
      <c r="E10" s="127"/>
      <c r="F10" s="261"/>
      <c r="G10" s="261"/>
      <c r="H10" s="262"/>
      <c r="I10" s="262"/>
      <c r="J10" s="261"/>
      <c r="K10" s="261"/>
      <c r="L10" s="261"/>
      <c r="M10" s="261"/>
      <c r="N10" s="261"/>
      <c r="O10" s="261"/>
      <c r="P10" s="261"/>
      <c r="Q10" s="261"/>
      <c r="R10" s="261"/>
      <c r="S10" s="261"/>
      <c r="T10" s="261"/>
      <c r="U10" s="261"/>
      <c r="V10" s="261"/>
      <c r="W10" s="261"/>
      <c r="X10" s="261"/>
      <c r="Y10" s="261"/>
      <c r="Z10" s="261"/>
    </row>
    <row r="11" spans="1:27" ht="12.75" customHeight="1">
      <c r="A11" s="57" t="s">
        <v>4</v>
      </c>
      <c r="B11" s="29"/>
      <c r="C11" s="137"/>
      <c r="E11" s="127"/>
      <c r="F11" s="261"/>
      <c r="G11" s="261"/>
      <c r="H11" s="262"/>
      <c r="I11" s="262"/>
      <c r="J11" s="261"/>
      <c r="K11" s="261"/>
      <c r="L11" s="261"/>
      <c r="M11" s="261"/>
      <c r="N11" s="261"/>
      <c r="O11" s="261"/>
      <c r="P11" s="261"/>
      <c r="Q11" s="261"/>
      <c r="R11" s="261"/>
      <c r="S11" s="261"/>
      <c r="T11" s="261"/>
      <c r="U11" s="261"/>
      <c r="V11" s="261"/>
      <c r="W11" s="261"/>
      <c r="X11" s="261"/>
      <c r="Y11" s="261"/>
      <c r="Z11" s="261"/>
    </row>
    <row r="12" spans="1:27" ht="12.75" customHeight="1">
      <c r="A12" s="63" t="s">
        <v>597</v>
      </c>
      <c r="B12" s="29"/>
      <c r="C12" s="137"/>
      <c r="E12" s="493"/>
      <c r="F12" s="565"/>
      <c r="G12" s="565"/>
      <c r="H12" s="566"/>
      <c r="I12" s="566"/>
      <c r="J12" s="565"/>
      <c r="K12" s="565"/>
      <c r="L12" s="565"/>
      <c r="M12" s="565"/>
      <c r="N12" s="565"/>
      <c r="O12" s="565"/>
      <c r="P12" s="565"/>
      <c r="Q12" s="565"/>
      <c r="R12" s="565"/>
      <c r="S12" s="565"/>
      <c r="T12" s="565"/>
      <c r="U12" s="565"/>
      <c r="V12" s="261"/>
      <c r="W12" s="261"/>
      <c r="X12" s="261"/>
      <c r="Y12" s="261"/>
      <c r="Z12" s="261"/>
    </row>
    <row r="13" spans="1:27" ht="12.75" customHeight="1">
      <c r="A13" s="63" t="s">
        <v>598</v>
      </c>
      <c r="B13" s="29"/>
      <c r="C13" s="137"/>
      <c r="E13" s="493"/>
      <c r="F13" s="565"/>
      <c r="G13" s="565"/>
      <c r="H13" s="566"/>
      <c r="I13" s="566"/>
      <c r="J13" s="565"/>
      <c r="K13" s="565"/>
      <c r="L13" s="565"/>
      <c r="M13" s="565"/>
      <c r="N13" s="565"/>
      <c r="O13" s="565"/>
      <c r="P13" s="565"/>
      <c r="Q13" s="565"/>
      <c r="R13" s="565"/>
      <c r="S13" s="565"/>
      <c r="T13" s="565"/>
      <c r="U13" s="565"/>
      <c r="V13" s="261"/>
      <c r="W13" s="261"/>
      <c r="X13" s="261"/>
      <c r="Y13" s="261"/>
      <c r="Z13" s="261"/>
    </row>
    <row r="14" spans="1:27" ht="12.75" customHeight="1" thickBot="1">
      <c r="A14" s="64" t="s">
        <v>88</v>
      </c>
      <c r="B14" s="29"/>
      <c r="C14" s="137"/>
      <c r="E14" s="493"/>
      <c r="F14" s="565"/>
      <c r="G14" s="565"/>
      <c r="H14" s="566"/>
      <c r="I14" s="566"/>
      <c r="J14" s="565"/>
      <c r="K14" s="565"/>
      <c r="L14" s="565"/>
      <c r="M14" s="565"/>
      <c r="N14" s="565"/>
      <c r="O14" s="565"/>
      <c r="P14" s="565"/>
      <c r="Q14" s="565"/>
      <c r="R14" s="565"/>
      <c r="S14" s="565"/>
      <c r="T14" s="565"/>
      <c r="U14" s="565"/>
      <c r="V14" s="261"/>
      <c r="W14" s="261"/>
      <c r="X14" s="261"/>
      <c r="Y14" s="261"/>
      <c r="Z14" s="261"/>
    </row>
    <row r="15" spans="1:27" ht="12.75" customHeight="1" thickBot="1">
      <c r="A15" s="65" t="s">
        <v>89</v>
      </c>
      <c r="B15" s="271"/>
      <c r="C15" s="529">
        <f>C17+C40+C57+C74</f>
        <v>3308627085</v>
      </c>
      <c r="E15" s="493"/>
      <c r="F15" s="565"/>
      <c r="G15" s="565"/>
      <c r="H15" s="566"/>
      <c r="I15" s="566"/>
      <c r="J15" s="565"/>
      <c r="K15" s="565"/>
      <c r="L15" s="565"/>
      <c r="M15" s="565"/>
      <c r="N15" s="565"/>
      <c r="O15" s="565"/>
      <c r="P15" s="565"/>
      <c r="Q15" s="565"/>
      <c r="R15" s="565"/>
      <c r="S15" s="565"/>
      <c r="T15" s="565"/>
      <c r="U15" s="565"/>
      <c r="V15" s="261"/>
      <c r="W15" s="261"/>
      <c r="X15" s="261"/>
      <c r="Y15" s="261"/>
      <c r="Z15" s="261"/>
    </row>
    <row r="16" spans="1:27" ht="12.75" customHeight="1" thickBot="1">
      <c r="A16" s="29"/>
      <c r="B16" s="29"/>
      <c r="C16" s="26"/>
      <c r="D16" s="265"/>
      <c r="E16" s="460"/>
      <c r="F16" s="464"/>
      <c r="G16" s="464"/>
      <c r="H16" s="464"/>
      <c r="I16" s="464"/>
      <c r="J16" s="464"/>
      <c r="K16" s="464"/>
      <c r="L16" s="522"/>
      <c r="M16" s="522"/>
      <c r="N16" s="522"/>
      <c r="O16" s="522"/>
      <c r="P16" s="522"/>
      <c r="Q16" s="522"/>
      <c r="R16" s="522"/>
      <c r="S16" s="522"/>
      <c r="T16" s="522"/>
      <c r="U16" s="522"/>
      <c r="V16" s="113"/>
      <c r="W16" s="113"/>
      <c r="X16" s="113"/>
      <c r="Y16" s="113"/>
      <c r="Z16" s="113"/>
      <c r="AA16" s="113"/>
    </row>
    <row r="17" spans="1:27" ht="12.75" customHeight="1" thickBot="1">
      <c r="A17" s="729" t="s">
        <v>9</v>
      </c>
      <c r="B17" s="657"/>
      <c r="C17" s="162">
        <f>C32+C25+C18</f>
        <v>3233773985</v>
      </c>
      <c r="D17" s="265"/>
      <c r="E17" s="608"/>
      <c r="F17" s="567"/>
      <c r="G17" s="567"/>
      <c r="H17" s="567"/>
      <c r="I17" s="567"/>
      <c r="J17" s="567"/>
      <c r="K17" s="567"/>
      <c r="L17" s="567"/>
      <c r="M17" s="568"/>
      <c r="N17" s="568"/>
      <c r="O17" s="568"/>
      <c r="P17" s="568"/>
      <c r="Q17" s="568"/>
      <c r="R17" s="568"/>
      <c r="S17" s="568"/>
      <c r="T17" s="568"/>
      <c r="U17" s="568"/>
      <c r="V17" s="266"/>
      <c r="W17" s="266"/>
      <c r="X17" s="266"/>
      <c r="Y17" s="266"/>
      <c r="Z17" s="266"/>
    </row>
    <row r="18" spans="1:27" ht="12.75" customHeight="1">
      <c r="A18" s="21">
        <v>211101</v>
      </c>
      <c r="B18" s="22" t="s">
        <v>11</v>
      </c>
      <c r="C18" s="23">
        <f>SUM(C19:C24)</f>
        <v>1472477888</v>
      </c>
      <c r="D18" s="23"/>
      <c r="E18" s="547"/>
      <c r="F18" s="533"/>
      <c r="G18" s="533"/>
      <c r="H18" s="533"/>
      <c r="I18" s="533"/>
      <c r="J18" s="533"/>
      <c r="K18" s="533"/>
      <c r="L18" s="533"/>
      <c r="M18" s="519"/>
      <c r="N18" s="519"/>
      <c r="O18" s="519"/>
      <c r="P18" s="519"/>
      <c r="Q18" s="519"/>
      <c r="R18" s="519"/>
      <c r="S18" s="519"/>
      <c r="T18" s="519"/>
      <c r="U18" s="519"/>
      <c r="V18" s="254"/>
      <c r="W18" s="254"/>
      <c r="X18" s="254"/>
      <c r="Y18" s="254"/>
      <c r="Z18" s="254"/>
    </row>
    <row r="19" spans="1:27" ht="12.75" customHeight="1">
      <c r="A19" s="25">
        <v>21110101</v>
      </c>
      <c r="B19" s="26" t="s">
        <v>12</v>
      </c>
      <c r="C19" s="26">
        <v>1119052809</v>
      </c>
      <c r="D19" s="26"/>
      <c r="E19" s="514"/>
      <c r="F19" s="532"/>
      <c r="G19" s="532"/>
      <c r="H19" s="532"/>
      <c r="I19" s="532"/>
      <c r="J19" s="532"/>
      <c r="K19" s="532"/>
      <c r="L19" s="532"/>
      <c r="M19" s="549"/>
      <c r="N19" s="549"/>
      <c r="O19" s="549"/>
      <c r="P19" s="549"/>
      <c r="Q19" s="461"/>
      <c r="R19" s="461"/>
      <c r="S19" s="461"/>
      <c r="T19" s="461"/>
      <c r="U19" s="461"/>
      <c r="V19" s="29"/>
      <c r="W19" s="29"/>
      <c r="X19" s="29"/>
      <c r="Y19" s="29"/>
      <c r="Z19" s="29"/>
    </row>
    <row r="20" spans="1:27" ht="12.75" customHeight="1">
      <c r="A20" s="25">
        <v>21110102</v>
      </c>
      <c r="B20" s="26" t="s">
        <v>13</v>
      </c>
      <c r="C20" s="26">
        <v>238960728</v>
      </c>
      <c r="D20" s="26"/>
      <c r="E20" s="514"/>
      <c r="F20" s="532"/>
      <c r="G20" s="532"/>
      <c r="H20" s="532"/>
      <c r="I20" s="532"/>
      <c r="J20" s="532"/>
      <c r="K20" s="532"/>
      <c r="L20" s="546"/>
      <c r="M20" s="546"/>
      <c r="N20" s="546"/>
      <c r="O20" s="546"/>
      <c r="P20" s="546"/>
      <c r="Q20" s="546"/>
      <c r="R20" s="546"/>
      <c r="S20" s="546"/>
      <c r="T20" s="546"/>
      <c r="U20" s="546"/>
      <c r="V20" s="40"/>
      <c r="W20" s="40"/>
      <c r="X20" s="40"/>
      <c r="Y20" s="40"/>
      <c r="Z20" s="40"/>
      <c r="AA20" s="40"/>
    </row>
    <row r="21" spans="1:27" ht="12.75" customHeight="1">
      <c r="A21" s="25">
        <v>21110103</v>
      </c>
      <c r="B21" s="26" t="s">
        <v>14</v>
      </c>
      <c r="C21" s="26">
        <v>46554360</v>
      </c>
      <c r="D21" s="26"/>
      <c r="E21" s="514"/>
      <c r="F21" s="532"/>
      <c r="G21" s="532"/>
      <c r="H21" s="534"/>
      <c r="I21" s="532"/>
      <c r="J21" s="532"/>
      <c r="K21" s="532"/>
      <c r="L21" s="559"/>
      <c r="M21" s="546"/>
      <c r="N21" s="546"/>
      <c r="O21" s="546"/>
      <c r="P21" s="546"/>
      <c r="Q21" s="546"/>
      <c r="R21" s="546"/>
      <c r="S21" s="546"/>
      <c r="T21" s="546"/>
      <c r="U21" s="546"/>
      <c r="V21" s="40"/>
      <c r="W21" s="40"/>
      <c r="X21" s="40"/>
      <c r="Y21" s="40"/>
      <c r="Z21" s="40"/>
      <c r="AA21" s="40"/>
    </row>
    <row r="22" spans="1:27" ht="12.75" customHeight="1">
      <c r="A22" s="25">
        <v>21110104</v>
      </c>
      <c r="B22" s="26" t="s">
        <v>15</v>
      </c>
      <c r="C22" s="26">
        <v>1</v>
      </c>
      <c r="D22" s="26"/>
      <c r="E22" s="514"/>
      <c r="F22" s="569"/>
      <c r="G22" s="546"/>
      <c r="H22" s="546"/>
      <c r="I22" s="570"/>
      <c r="J22" s="570"/>
      <c r="K22" s="546"/>
      <c r="L22" s="546"/>
      <c r="M22" s="546"/>
      <c r="N22" s="546"/>
      <c r="O22" s="546"/>
      <c r="P22" s="546"/>
      <c r="Q22" s="546"/>
      <c r="R22" s="546"/>
      <c r="S22" s="546"/>
      <c r="T22" s="546"/>
      <c r="U22" s="546"/>
      <c r="V22" s="40"/>
      <c r="W22" s="40"/>
      <c r="X22" s="40"/>
      <c r="Y22" s="40"/>
      <c r="Z22" s="40"/>
      <c r="AA22" s="40"/>
    </row>
    <row r="23" spans="1:27" ht="12.75" customHeight="1">
      <c r="A23" s="25">
        <v>21110105</v>
      </c>
      <c r="B23" s="26" t="s">
        <v>16</v>
      </c>
      <c r="C23" s="26">
        <v>44295852</v>
      </c>
      <c r="D23" s="26"/>
      <c r="E23" s="514"/>
      <c r="F23" s="569"/>
      <c r="G23" s="461"/>
      <c r="H23" s="460"/>
      <c r="I23" s="570"/>
      <c r="J23" s="570"/>
      <c r="K23" s="461"/>
      <c r="L23" s="461"/>
      <c r="M23" s="609"/>
      <c r="N23" s="461"/>
      <c r="O23" s="461"/>
      <c r="P23" s="461"/>
      <c r="Q23" s="461"/>
      <c r="R23" s="461"/>
      <c r="S23" s="461"/>
      <c r="T23" s="461"/>
      <c r="U23" s="461"/>
      <c r="V23" s="29"/>
      <c r="W23" s="29"/>
      <c r="X23" s="29"/>
      <c r="Y23" s="29"/>
      <c r="Z23" s="29"/>
      <c r="AA23" s="29"/>
    </row>
    <row r="24" spans="1:27" ht="12.75" customHeight="1">
      <c r="A24" s="25">
        <v>21110106</v>
      </c>
      <c r="B24" s="26" t="s">
        <v>17</v>
      </c>
      <c r="C24" s="26">
        <v>23614138</v>
      </c>
      <c r="D24" s="26"/>
      <c r="E24" s="514"/>
      <c r="F24" s="572"/>
      <c r="G24" s="546"/>
      <c r="H24" s="546"/>
      <c r="I24" s="570"/>
      <c r="J24" s="570"/>
      <c r="K24" s="546"/>
      <c r="L24" s="546"/>
      <c r="M24" s="546"/>
      <c r="N24" s="546"/>
      <c r="O24" s="546"/>
      <c r="P24" s="546"/>
      <c r="Q24" s="546"/>
      <c r="R24" s="546"/>
      <c r="S24" s="546"/>
      <c r="T24" s="546"/>
      <c r="U24" s="546"/>
      <c r="V24" s="40"/>
      <c r="W24" s="40"/>
      <c r="X24" s="40"/>
      <c r="Y24" s="40"/>
      <c r="Z24" s="40"/>
      <c r="AA24" s="40"/>
    </row>
    <row r="25" spans="1:27" ht="12.75" customHeight="1">
      <c r="A25" s="21">
        <v>211102</v>
      </c>
      <c r="B25" s="23" t="s">
        <v>18</v>
      </c>
      <c r="C25" s="23">
        <f>SUM(C26:C31)</f>
        <v>1051921258</v>
      </c>
      <c r="D25" s="26"/>
      <c r="E25" s="514"/>
      <c r="F25" s="572"/>
      <c r="G25" s="546"/>
      <c r="H25" s="546"/>
      <c r="I25" s="570"/>
      <c r="J25" s="570"/>
      <c r="K25" s="546"/>
      <c r="L25" s="546"/>
      <c r="M25" s="546"/>
      <c r="N25" s="546"/>
      <c r="O25" s="546"/>
      <c r="P25" s="546"/>
      <c r="Q25" s="546"/>
      <c r="R25" s="546"/>
      <c r="S25" s="546"/>
      <c r="T25" s="546"/>
      <c r="U25" s="546"/>
      <c r="V25" s="40"/>
      <c r="W25" s="40"/>
      <c r="X25" s="40"/>
      <c r="Y25" s="40"/>
      <c r="Z25" s="40"/>
      <c r="AA25" s="40"/>
    </row>
    <row r="26" spans="1:27" ht="12.75" customHeight="1">
      <c r="A26" s="25">
        <v>21110201</v>
      </c>
      <c r="B26" s="26" t="s">
        <v>19</v>
      </c>
      <c r="C26" s="26">
        <v>852515056</v>
      </c>
      <c r="D26" s="26"/>
      <c r="E26" s="514"/>
      <c r="F26" s="572"/>
      <c r="G26" s="461"/>
      <c r="H26" s="461"/>
      <c r="I26" s="570"/>
      <c r="J26" s="570"/>
      <c r="K26" s="461"/>
      <c r="L26" s="461"/>
      <c r="M26" s="461"/>
      <c r="N26" s="461"/>
      <c r="O26" s="461"/>
      <c r="P26" s="461"/>
      <c r="Q26" s="461"/>
      <c r="R26" s="461"/>
      <c r="S26" s="461"/>
      <c r="T26" s="461"/>
      <c r="U26" s="461"/>
      <c r="V26" s="29"/>
      <c r="W26" s="29"/>
      <c r="X26" s="29"/>
      <c r="Y26" s="29"/>
      <c r="Z26" s="29"/>
      <c r="AA26" s="29"/>
    </row>
    <row r="27" spans="1:27" ht="12.75" customHeight="1">
      <c r="A27" s="25">
        <v>21110202</v>
      </c>
      <c r="B27" s="26" t="s">
        <v>20</v>
      </c>
      <c r="C27" s="26">
        <v>161911851</v>
      </c>
      <c r="D27" s="26"/>
      <c r="E27" s="514"/>
      <c r="F27" s="569"/>
      <c r="G27" s="546"/>
      <c r="H27" s="546"/>
      <c r="I27" s="570"/>
      <c r="J27" s="570"/>
      <c r="K27" s="546"/>
      <c r="L27" s="546"/>
      <c r="M27" s="546"/>
      <c r="N27" s="546"/>
      <c r="O27" s="546"/>
      <c r="P27" s="546"/>
      <c r="Q27" s="546"/>
      <c r="R27" s="546"/>
      <c r="S27" s="546"/>
      <c r="T27" s="546"/>
      <c r="U27" s="546"/>
      <c r="V27" s="40"/>
      <c r="W27" s="40"/>
      <c r="X27" s="40"/>
      <c r="Y27" s="40"/>
      <c r="Z27" s="40"/>
      <c r="AA27" s="40"/>
    </row>
    <row r="28" spans="1:27" ht="12.75" customHeight="1">
      <c r="A28" s="25">
        <v>21110203</v>
      </c>
      <c r="B28" s="26" t="s">
        <v>21</v>
      </c>
      <c r="C28" s="26">
        <v>30911986</v>
      </c>
      <c r="D28" s="26"/>
      <c r="E28" s="514"/>
      <c r="F28" s="569"/>
      <c r="G28" s="546"/>
      <c r="H28" s="546"/>
      <c r="I28" s="570"/>
      <c r="J28" s="570"/>
      <c r="K28" s="546"/>
      <c r="L28" s="546"/>
      <c r="M28" s="546"/>
      <c r="N28" s="546"/>
      <c r="O28" s="546"/>
      <c r="P28" s="546"/>
      <c r="Q28" s="546"/>
      <c r="R28" s="546"/>
      <c r="S28" s="546"/>
      <c r="T28" s="546"/>
      <c r="U28" s="546"/>
      <c r="V28" s="40"/>
      <c r="W28" s="40"/>
      <c r="X28" s="40"/>
      <c r="Y28" s="40"/>
      <c r="Z28" s="40"/>
      <c r="AA28" s="40"/>
    </row>
    <row r="29" spans="1:27" ht="12.75" customHeight="1">
      <c r="A29" s="25">
        <v>21110204</v>
      </c>
      <c r="B29" s="26" t="s">
        <v>22</v>
      </c>
      <c r="C29" s="26">
        <v>1</v>
      </c>
      <c r="D29" s="26"/>
      <c r="E29" s="514"/>
      <c r="F29" s="569"/>
      <c r="G29" s="546"/>
      <c r="H29" s="546"/>
      <c r="I29" s="570"/>
      <c r="J29" s="570"/>
      <c r="K29" s="546"/>
      <c r="L29" s="546"/>
      <c r="M29" s="546"/>
      <c r="N29" s="546"/>
      <c r="O29" s="546"/>
      <c r="P29" s="546"/>
      <c r="Q29" s="546"/>
      <c r="R29" s="546"/>
      <c r="S29" s="546"/>
      <c r="T29" s="546"/>
      <c r="U29" s="546"/>
      <c r="V29" s="40"/>
      <c r="W29" s="40"/>
      <c r="X29" s="40"/>
      <c r="Y29" s="40"/>
      <c r="Z29" s="40"/>
      <c r="AA29" s="40"/>
    </row>
    <row r="30" spans="1:27" ht="12.75" customHeight="1">
      <c r="A30" s="25">
        <v>21110205</v>
      </c>
      <c r="B30" s="26" t="s">
        <v>23</v>
      </c>
      <c r="C30" s="26">
        <v>6582363</v>
      </c>
      <c r="D30" s="26"/>
      <c r="E30" s="514"/>
      <c r="F30" s="569"/>
      <c r="G30" s="461"/>
      <c r="H30" s="461"/>
      <c r="I30" s="570"/>
      <c r="J30" s="570"/>
      <c r="K30" s="461"/>
      <c r="L30" s="461"/>
      <c r="M30" s="461"/>
      <c r="N30" s="461"/>
      <c r="O30" s="461"/>
      <c r="P30" s="461"/>
      <c r="Q30" s="461"/>
      <c r="R30" s="461"/>
      <c r="S30" s="461"/>
      <c r="T30" s="461"/>
      <c r="U30" s="461"/>
      <c r="V30" s="29"/>
      <c r="W30" s="29"/>
      <c r="X30" s="29"/>
      <c r="Y30" s="29"/>
      <c r="Z30" s="29"/>
      <c r="AA30" s="29"/>
    </row>
    <row r="31" spans="1:27" ht="12.75" customHeight="1">
      <c r="A31" s="25">
        <v>21110206</v>
      </c>
      <c r="B31" s="26" t="s">
        <v>24</v>
      </c>
      <c r="C31" s="26">
        <v>1</v>
      </c>
      <c r="D31" s="26"/>
      <c r="E31" s="514"/>
      <c r="F31" s="572"/>
      <c r="G31" s="546"/>
      <c r="H31" s="546"/>
      <c r="I31" s="570"/>
      <c r="J31" s="570"/>
      <c r="K31" s="546"/>
      <c r="L31" s="546"/>
      <c r="M31" s="546"/>
      <c r="N31" s="546"/>
      <c r="O31" s="546"/>
      <c r="P31" s="546"/>
      <c r="Q31" s="546"/>
      <c r="R31" s="546"/>
      <c r="S31" s="546"/>
      <c r="T31" s="546"/>
      <c r="U31" s="546"/>
      <c r="V31" s="40"/>
      <c r="W31" s="40"/>
      <c r="X31" s="40"/>
      <c r="Y31" s="40"/>
      <c r="Z31" s="40"/>
      <c r="AA31" s="40"/>
    </row>
    <row r="32" spans="1:27" ht="12.75" customHeight="1">
      <c r="A32" s="21">
        <v>211103</v>
      </c>
      <c r="B32" s="23" t="s">
        <v>25</v>
      </c>
      <c r="C32" s="23">
        <f>SUM(C33:C38)</f>
        <v>709374839</v>
      </c>
      <c r="D32" s="26"/>
      <c r="E32" s="23"/>
      <c r="F32" s="199"/>
      <c r="G32" s="40"/>
      <c r="H32" s="40"/>
      <c r="I32" s="179"/>
      <c r="J32" s="179"/>
      <c r="K32" s="40"/>
      <c r="L32" s="40"/>
      <c r="M32" s="40"/>
      <c r="N32" s="40"/>
      <c r="O32" s="40"/>
      <c r="P32" s="40"/>
      <c r="Q32" s="40"/>
      <c r="R32" s="40"/>
      <c r="S32" s="40"/>
      <c r="T32" s="40"/>
      <c r="U32" s="40"/>
      <c r="V32" s="40"/>
      <c r="W32" s="40"/>
      <c r="X32" s="40"/>
      <c r="Y32" s="40"/>
      <c r="Z32" s="40"/>
      <c r="AA32" s="40"/>
    </row>
    <row r="33" spans="1:27" ht="12.75" customHeight="1">
      <c r="A33" s="25">
        <v>21110301</v>
      </c>
      <c r="B33" s="26" t="s">
        <v>26</v>
      </c>
      <c r="C33" s="26">
        <v>555009352</v>
      </c>
      <c r="D33" s="26"/>
      <c r="E33" s="23"/>
      <c r="F33" s="190"/>
      <c r="G33" s="29"/>
      <c r="H33" s="29"/>
      <c r="I33" s="179"/>
      <c r="J33" s="179"/>
      <c r="K33" s="29"/>
      <c r="L33" s="29"/>
      <c r="M33" s="29"/>
      <c r="N33" s="29"/>
      <c r="O33" s="29"/>
      <c r="P33" s="29"/>
      <c r="Q33" s="29"/>
      <c r="R33" s="29"/>
      <c r="S33" s="29"/>
      <c r="T33" s="29"/>
      <c r="U33" s="29"/>
      <c r="V33" s="29"/>
      <c r="W33" s="29"/>
      <c r="X33" s="29"/>
      <c r="Y33" s="29"/>
      <c r="Z33" s="29"/>
      <c r="AA33" s="29"/>
    </row>
    <row r="34" spans="1:27" ht="12.75" customHeight="1">
      <c r="A34" s="25">
        <v>21110302</v>
      </c>
      <c r="B34" s="26" t="s">
        <v>27</v>
      </c>
      <c r="C34" s="26">
        <v>106946433</v>
      </c>
      <c r="D34" s="26"/>
      <c r="E34" s="23"/>
      <c r="F34" s="190"/>
      <c r="G34" s="40"/>
      <c r="H34" s="40"/>
      <c r="I34" s="179"/>
      <c r="J34" s="179"/>
      <c r="K34" s="40"/>
      <c r="L34" s="40"/>
      <c r="M34" s="40"/>
      <c r="N34" s="40"/>
      <c r="O34" s="40"/>
      <c r="P34" s="40"/>
      <c r="Q34" s="40"/>
      <c r="R34" s="40"/>
      <c r="S34" s="40"/>
      <c r="T34" s="40"/>
      <c r="U34" s="40"/>
      <c r="V34" s="40"/>
      <c r="W34" s="40"/>
      <c r="X34" s="40"/>
      <c r="Y34" s="40"/>
      <c r="Z34" s="40"/>
      <c r="AA34" s="40"/>
    </row>
    <row r="35" spans="1:27" ht="12.75" customHeight="1">
      <c r="A35" s="25">
        <v>21110303</v>
      </c>
      <c r="B35" s="26" t="s">
        <v>28</v>
      </c>
      <c r="C35" s="26">
        <v>22513215</v>
      </c>
      <c r="D35" s="26"/>
      <c r="E35" s="23"/>
      <c r="F35" s="190"/>
      <c r="G35" s="40"/>
      <c r="H35" s="40"/>
      <c r="I35" s="179"/>
      <c r="J35" s="179"/>
      <c r="K35" s="40"/>
      <c r="L35" s="40"/>
      <c r="M35" s="40"/>
      <c r="N35" s="40"/>
      <c r="O35" s="40"/>
      <c r="P35" s="40"/>
      <c r="Q35" s="40"/>
      <c r="R35" s="40"/>
      <c r="S35" s="40"/>
      <c r="T35" s="40"/>
      <c r="U35" s="40"/>
      <c r="V35" s="40"/>
      <c r="W35" s="40"/>
      <c r="X35" s="40"/>
      <c r="Y35" s="40"/>
      <c r="Z35" s="40"/>
      <c r="AA35" s="40"/>
    </row>
    <row r="36" spans="1:27" ht="12.75" customHeight="1">
      <c r="A36" s="25">
        <v>21110304</v>
      </c>
      <c r="B36" s="26" t="s">
        <v>29</v>
      </c>
      <c r="C36" s="26">
        <v>1</v>
      </c>
      <c r="D36" s="26"/>
      <c r="E36" s="23"/>
      <c r="F36" s="190"/>
      <c r="G36" s="40"/>
      <c r="H36" s="40"/>
      <c r="I36" s="179"/>
      <c r="J36" s="179"/>
      <c r="K36" s="40"/>
      <c r="L36" s="40"/>
      <c r="M36" s="40"/>
      <c r="N36" s="40"/>
      <c r="O36" s="40"/>
      <c r="P36" s="40"/>
      <c r="Q36" s="40"/>
      <c r="R36" s="40"/>
      <c r="S36" s="40"/>
      <c r="T36" s="40"/>
      <c r="U36" s="40"/>
      <c r="V36" s="40"/>
      <c r="W36" s="40"/>
      <c r="X36" s="40"/>
      <c r="Y36" s="40"/>
      <c r="Z36" s="40"/>
      <c r="AA36" s="40"/>
    </row>
    <row r="37" spans="1:27" ht="12.75" customHeight="1">
      <c r="A37" s="25">
        <v>21110305</v>
      </c>
      <c r="B37" s="26" t="s">
        <v>30</v>
      </c>
      <c r="C37" s="26">
        <v>24905837</v>
      </c>
      <c r="D37" s="26"/>
      <c r="E37" s="23"/>
      <c r="F37" s="190"/>
      <c r="G37" s="29"/>
      <c r="H37" s="29"/>
      <c r="I37" s="179"/>
      <c r="J37" s="179"/>
      <c r="K37" s="29"/>
      <c r="L37" s="29"/>
      <c r="M37" s="29"/>
      <c r="N37" s="29"/>
      <c r="O37" s="29"/>
      <c r="P37" s="29"/>
      <c r="Q37" s="29"/>
      <c r="R37" s="29"/>
      <c r="S37" s="29"/>
      <c r="T37" s="29"/>
      <c r="U37" s="29"/>
      <c r="V37" s="29"/>
      <c r="W37" s="29"/>
      <c r="X37" s="29"/>
      <c r="Y37" s="29"/>
      <c r="Z37" s="29"/>
      <c r="AA37" s="29"/>
    </row>
    <row r="38" spans="1:27" ht="12.75" customHeight="1">
      <c r="A38" s="25">
        <v>21110306</v>
      </c>
      <c r="B38" s="26" t="s">
        <v>31</v>
      </c>
      <c r="C38" s="26">
        <v>1</v>
      </c>
      <c r="D38" s="26"/>
      <c r="E38" s="23"/>
      <c r="F38" s="199"/>
      <c r="G38" s="40"/>
      <c r="H38" s="40"/>
      <c r="I38" s="179"/>
      <c r="J38" s="179"/>
      <c r="K38" s="40"/>
      <c r="L38" s="40"/>
      <c r="M38" s="40"/>
      <c r="N38" s="40"/>
      <c r="O38" s="40"/>
      <c r="P38" s="40"/>
      <c r="Q38" s="40"/>
      <c r="R38" s="40"/>
      <c r="S38" s="40"/>
      <c r="T38" s="40"/>
      <c r="U38" s="40"/>
      <c r="V38" s="40"/>
      <c r="W38" s="40"/>
      <c r="X38" s="40"/>
      <c r="Y38" s="40"/>
      <c r="Z38" s="40"/>
      <c r="AA38" s="40"/>
    </row>
    <row r="39" spans="1:27" ht="12.75" customHeight="1">
      <c r="A39" s="40"/>
      <c r="B39" s="40"/>
      <c r="C39" s="26"/>
      <c r="D39" s="265"/>
      <c r="E39" s="26"/>
      <c r="F39" s="127"/>
      <c r="G39" s="267"/>
      <c r="H39" s="267"/>
      <c r="I39" s="255"/>
      <c r="J39" s="255"/>
      <c r="K39" s="267"/>
      <c r="L39" s="267"/>
      <c r="M39" s="267"/>
      <c r="N39" s="267"/>
      <c r="O39" s="267"/>
      <c r="P39" s="267"/>
      <c r="Q39" s="267"/>
      <c r="R39" s="267"/>
      <c r="S39" s="267"/>
      <c r="T39" s="267"/>
      <c r="U39" s="267"/>
      <c r="V39" s="267"/>
      <c r="W39" s="267"/>
      <c r="X39" s="267"/>
      <c r="Y39" s="267"/>
      <c r="Z39" s="267"/>
      <c r="AA39" s="267"/>
    </row>
    <row r="40" spans="1:27" ht="12.75" customHeight="1">
      <c r="A40" s="697" t="s">
        <v>32</v>
      </c>
      <c r="B40" s="657"/>
      <c r="C40" s="126">
        <f>C41+C43+C45+C47+C50+C52</f>
        <v>18660500</v>
      </c>
      <c r="D40" s="46"/>
      <c r="E40" s="261"/>
      <c r="F40" s="127"/>
      <c r="G40" s="267"/>
      <c r="H40" s="267"/>
      <c r="I40" s="255"/>
      <c r="J40" s="255"/>
      <c r="K40" s="267"/>
      <c r="L40" s="267"/>
      <c r="M40" s="267"/>
      <c r="N40" s="267"/>
      <c r="O40" s="267"/>
      <c r="P40" s="267"/>
      <c r="Q40" s="267"/>
      <c r="R40" s="267"/>
      <c r="S40" s="267"/>
      <c r="T40" s="267"/>
      <c r="U40" s="267"/>
      <c r="V40" s="267"/>
      <c r="W40" s="267"/>
      <c r="X40" s="267"/>
      <c r="Y40" s="267"/>
      <c r="Z40" s="267"/>
      <c r="AA40" s="267"/>
    </row>
    <row r="41" spans="1:27" ht="12.75" customHeight="1">
      <c r="A41" s="21">
        <v>211201</v>
      </c>
      <c r="B41" s="22" t="s">
        <v>33</v>
      </c>
      <c r="C41" s="23">
        <f>C42</f>
        <v>3950000</v>
      </c>
      <c r="D41" s="23"/>
      <c r="E41" s="84"/>
      <c r="F41" s="127"/>
      <c r="G41" s="267"/>
      <c r="H41" s="267"/>
      <c r="I41" s="255"/>
      <c r="J41" s="255"/>
      <c r="K41" s="267"/>
      <c r="L41" s="267"/>
      <c r="M41" s="267"/>
      <c r="N41" s="267"/>
      <c r="O41" s="267"/>
      <c r="P41" s="267"/>
      <c r="Q41" s="267"/>
      <c r="R41" s="267"/>
      <c r="S41" s="267"/>
      <c r="T41" s="267"/>
      <c r="U41" s="267"/>
      <c r="V41" s="267"/>
      <c r="W41" s="267"/>
      <c r="X41" s="267"/>
      <c r="Y41" s="267"/>
      <c r="Z41" s="267"/>
      <c r="AA41" s="267"/>
    </row>
    <row r="42" spans="1:27" ht="12.75" customHeight="1">
      <c r="A42" s="25">
        <v>21120101</v>
      </c>
      <c r="B42" s="29" t="s">
        <v>34</v>
      </c>
      <c r="C42" s="26">
        <v>3950000</v>
      </c>
      <c r="D42" s="47"/>
      <c r="E42" s="23"/>
      <c r="F42" s="127"/>
      <c r="G42" s="267"/>
      <c r="H42" s="267"/>
      <c r="I42" s="255"/>
      <c r="J42" s="255"/>
      <c r="K42" s="267"/>
      <c r="L42" s="267"/>
      <c r="M42" s="267"/>
      <c r="N42" s="267"/>
      <c r="O42" s="267"/>
      <c r="P42" s="267"/>
      <c r="Q42" s="267"/>
      <c r="R42" s="267"/>
      <c r="S42" s="267"/>
      <c r="T42" s="267"/>
      <c r="U42" s="267"/>
      <c r="V42" s="267"/>
      <c r="W42" s="267"/>
      <c r="X42" s="267"/>
      <c r="Y42" s="267"/>
      <c r="Z42" s="267"/>
      <c r="AA42" s="267"/>
    </row>
    <row r="43" spans="1:27" ht="12.75" customHeight="1">
      <c r="A43" s="21">
        <v>211203</v>
      </c>
      <c r="B43" s="49" t="s">
        <v>35</v>
      </c>
      <c r="C43" s="23">
        <f>+SUM(C44)</f>
        <v>530500</v>
      </c>
      <c r="D43" s="202"/>
      <c r="E43" s="23"/>
      <c r="F43" s="127"/>
      <c r="G43" s="267"/>
      <c r="H43" s="267"/>
      <c r="I43" s="255"/>
      <c r="J43" s="255"/>
      <c r="K43" s="267"/>
      <c r="L43" s="267"/>
      <c r="M43" s="267"/>
      <c r="N43" s="267"/>
      <c r="O43" s="267"/>
      <c r="P43" s="267"/>
      <c r="Q43" s="267"/>
      <c r="R43" s="267"/>
      <c r="S43" s="267"/>
      <c r="T43" s="267"/>
      <c r="U43" s="267"/>
      <c r="V43" s="267"/>
      <c r="W43" s="267"/>
      <c r="X43" s="267"/>
      <c r="Y43" s="267"/>
      <c r="Z43" s="267"/>
      <c r="AA43" s="267"/>
    </row>
    <row r="44" spans="1:27" ht="12.75" customHeight="1">
      <c r="A44" s="25">
        <v>21120302</v>
      </c>
      <c r="B44" s="29" t="s">
        <v>37</v>
      </c>
      <c r="C44" s="26">
        <v>530500</v>
      </c>
      <c r="D44" s="47"/>
      <c r="E44" s="23"/>
      <c r="F44" s="127"/>
      <c r="G44" s="267"/>
      <c r="H44" s="267"/>
      <c r="I44" s="255"/>
      <c r="J44" s="255"/>
      <c r="K44" s="267"/>
      <c r="L44" s="267"/>
      <c r="M44" s="267"/>
      <c r="N44" s="267"/>
      <c r="O44" s="267"/>
      <c r="P44" s="267"/>
      <c r="Q44" s="267"/>
      <c r="R44" s="267"/>
      <c r="S44" s="267"/>
      <c r="T44" s="267"/>
      <c r="U44" s="267"/>
      <c r="V44" s="267"/>
      <c r="W44" s="267"/>
      <c r="X44" s="267"/>
      <c r="Y44" s="267"/>
      <c r="Z44" s="267"/>
      <c r="AA44" s="267"/>
    </row>
    <row r="45" spans="1:27" ht="12.75" customHeight="1">
      <c r="A45" s="21">
        <v>211204</v>
      </c>
      <c r="B45" s="49" t="s">
        <v>38</v>
      </c>
      <c r="C45" s="23">
        <f>C46</f>
        <v>3750000</v>
      </c>
      <c r="D45" s="202"/>
      <c r="E45" s="23"/>
      <c r="F45" s="127"/>
      <c r="G45" s="267"/>
      <c r="H45" s="267"/>
      <c r="I45" s="255"/>
      <c r="J45" s="255"/>
      <c r="K45" s="267"/>
      <c r="L45" s="267"/>
      <c r="M45" s="267"/>
      <c r="N45" s="267"/>
      <c r="O45" s="267"/>
      <c r="P45" s="267"/>
      <c r="Q45" s="267"/>
      <c r="R45" s="267"/>
      <c r="S45" s="267"/>
      <c r="T45" s="267"/>
      <c r="U45" s="267"/>
      <c r="V45" s="267"/>
      <c r="W45" s="267"/>
      <c r="X45" s="267"/>
      <c r="Y45" s="267"/>
      <c r="Z45" s="267"/>
      <c r="AA45" s="267"/>
    </row>
    <row r="46" spans="1:27" ht="12.75" customHeight="1">
      <c r="A46" s="25">
        <v>21120401</v>
      </c>
      <c r="B46" s="26" t="s">
        <v>39</v>
      </c>
      <c r="C46" s="26">
        <v>3750000</v>
      </c>
      <c r="D46" s="47"/>
      <c r="E46" s="23"/>
      <c r="F46" s="127"/>
      <c r="G46" s="267"/>
      <c r="H46" s="267"/>
      <c r="I46" s="255"/>
      <c r="J46" s="255"/>
      <c r="K46" s="267"/>
      <c r="L46" s="267"/>
      <c r="M46" s="267"/>
      <c r="N46" s="267"/>
      <c r="O46" s="267"/>
      <c r="P46" s="267"/>
      <c r="Q46" s="267"/>
      <c r="R46" s="267"/>
      <c r="S46" s="267"/>
      <c r="T46" s="267"/>
      <c r="U46" s="267"/>
      <c r="V46" s="267"/>
      <c r="W46" s="267"/>
      <c r="X46" s="267"/>
      <c r="Y46" s="267"/>
      <c r="Z46" s="267"/>
      <c r="AA46" s="267"/>
    </row>
    <row r="47" spans="1:27" ht="12.75" customHeight="1">
      <c r="A47" s="21">
        <v>211207</v>
      </c>
      <c r="B47" s="49" t="s">
        <v>40</v>
      </c>
      <c r="C47" s="23">
        <f>SUM(C48:C49)</f>
        <v>2210000</v>
      </c>
      <c r="D47" s="202"/>
      <c r="E47" s="23"/>
      <c r="F47" s="127"/>
      <c r="G47" s="267"/>
      <c r="H47" s="267"/>
      <c r="I47" s="255"/>
      <c r="J47" s="255"/>
      <c r="K47" s="267"/>
      <c r="L47" s="267"/>
      <c r="M47" s="267"/>
      <c r="N47" s="267"/>
      <c r="O47" s="267"/>
      <c r="P47" s="267"/>
      <c r="Q47" s="267"/>
      <c r="R47" s="267"/>
      <c r="S47" s="267"/>
      <c r="T47" s="267"/>
      <c r="U47" s="267"/>
      <c r="V47" s="267"/>
      <c r="W47" s="267"/>
      <c r="X47" s="267"/>
      <c r="Y47" s="267"/>
      <c r="Z47" s="267"/>
      <c r="AA47" s="267"/>
    </row>
    <row r="48" spans="1:27" ht="12.75" customHeight="1">
      <c r="A48" s="25">
        <v>21120702</v>
      </c>
      <c r="B48" s="26" t="s">
        <v>41</v>
      </c>
      <c r="C48" s="26">
        <v>1220000</v>
      </c>
      <c r="D48" s="47"/>
      <c r="E48" s="23"/>
      <c r="F48" s="127"/>
      <c r="G48" s="267"/>
      <c r="H48" s="267"/>
      <c r="I48" s="255"/>
      <c r="J48" s="255"/>
      <c r="K48" s="267"/>
      <c r="L48" s="267"/>
      <c r="M48" s="267"/>
      <c r="N48" s="267"/>
      <c r="O48" s="267"/>
      <c r="P48" s="267"/>
      <c r="Q48" s="267"/>
      <c r="R48" s="267"/>
      <c r="S48" s="267"/>
      <c r="T48" s="267"/>
      <c r="U48" s="267"/>
      <c r="V48" s="267"/>
      <c r="W48" s="267"/>
      <c r="X48" s="267"/>
      <c r="Y48" s="267"/>
      <c r="Z48" s="267"/>
      <c r="AA48" s="267"/>
    </row>
    <row r="49" spans="1:27" ht="12.75" customHeight="1">
      <c r="A49" s="25">
        <v>21120711</v>
      </c>
      <c r="B49" s="26" t="s">
        <v>46</v>
      </c>
      <c r="C49" s="26">
        <v>990000</v>
      </c>
      <c r="D49" s="202"/>
      <c r="E49" s="23"/>
      <c r="F49" s="127"/>
      <c r="G49" s="267"/>
      <c r="H49" s="267"/>
      <c r="I49" s="255"/>
      <c r="J49" s="255"/>
      <c r="K49" s="267"/>
      <c r="L49" s="267"/>
      <c r="M49" s="267"/>
      <c r="N49" s="267"/>
      <c r="O49" s="267"/>
      <c r="P49" s="267"/>
      <c r="Q49" s="267"/>
      <c r="R49" s="267"/>
      <c r="S49" s="267"/>
      <c r="T49" s="267"/>
      <c r="U49" s="267"/>
      <c r="V49" s="267"/>
      <c r="W49" s="267"/>
      <c r="X49" s="267"/>
      <c r="Y49" s="267"/>
      <c r="Z49" s="267"/>
      <c r="AA49" s="267"/>
    </row>
    <row r="50" spans="1:27" ht="12.75" customHeight="1">
      <c r="A50" s="21">
        <v>211208</v>
      </c>
      <c r="B50" s="23" t="s">
        <v>47</v>
      </c>
      <c r="C50" s="23">
        <f>C51</f>
        <v>970000</v>
      </c>
      <c r="D50" s="202"/>
      <c r="E50" s="23"/>
      <c r="F50" s="127"/>
      <c r="G50" s="267"/>
      <c r="H50" s="267"/>
      <c r="I50" s="255"/>
      <c r="J50" s="255"/>
      <c r="K50" s="267"/>
      <c r="L50" s="267"/>
      <c r="M50" s="267"/>
      <c r="N50" s="267"/>
      <c r="O50" s="267"/>
      <c r="P50" s="267"/>
      <c r="Q50" s="267"/>
      <c r="R50" s="267"/>
      <c r="S50" s="267"/>
      <c r="T50" s="267"/>
      <c r="U50" s="267"/>
      <c r="V50" s="267"/>
      <c r="W50" s="267"/>
      <c r="X50" s="267"/>
      <c r="Y50" s="267"/>
      <c r="Z50" s="267"/>
      <c r="AA50" s="267"/>
    </row>
    <row r="51" spans="1:27" ht="12.75" customHeight="1">
      <c r="A51" s="25">
        <v>21120805</v>
      </c>
      <c r="B51" s="26" t="s">
        <v>49</v>
      </c>
      <c r="C51" s="26">
        <v>970000</v>
      </c>
      <c r="D51" s="47"/>
      <c r="E51" s="23"/>
      <c r="F51" s="127"/>
      <c r="G51" s="267"/>
      <c r="H51" s="267"/>
      <c r="I51" s="255"/>
      <c r="J51" s="255"/>
      <c r="K51" s="267"/>
      <c r="L51" s="267"/>
      <c r="M51" s="267"/>
      <c r="N51" s="267"/>
      <c r="O51" s="267"/>
      <c r="P51" s="267"/>
      <c r="Q51" s="267"/>
      <c r="R51" s="267"/>
      <c r="S51" s="267"/>
      <c r="T51" s="267"/>
      <c r="U51" s="267"/>
      <c r="V51" s="267"/>
      <c r="W51" s="267"/>
      <c r="X51" s="267"/>
      <c r="Y51" s="267"/>
      <c r="Z51" s="267"/>
      <c r="AA51" s="267"/>
    </row>
    <row r="52" spans="1:27" ht="12.75" customHeight="1">
      <c r="A52" s="21">
        <v>211209</v>
      </c>
      <c r="B52" s="23" t="s">
        <v>50</v>
      </c>
      <c r="C52" s="23">
        <f>SUM(C53:C55)</f>
        <v>7250000</v>
      </c>
      <c r="D52" s="202"/>
      <c r="E52" s="23"/>
      <c r="F52" s="127"/>
      <c r="G52" s="267"/>
      <c r="H52" s="267"/>
      <c r="I52" s="255"/>
      <c r="J52" s="255"/>
      <c r="K52" s="267"/>
      <c r="L52" s="267"/>
      <c r="M52" s="267"/>
      <c r="N52" s="267"/>
      <c r="O52" s="267"/>
      <c r="P52" s="267"/>
      <c r="Q52" s="267"/>
      <c r="R52" s="267"/>
      <c r="S52" s="267"/>
      <c r="T52" s="267"/>
      <c r="U52" s="267"/>
      <c r="V52" s="267"/>
      <c r="W52" s="267"/>
      <c r="X52" s="267"/>
      <c r="Y52" s="267"/>
      <c r="Z52" s="267"/>
      <c r="AA52" s="267"/>
    </row>
    <row r="53" spans="1:27" ht="12.75" customHeight="1">
      <c r="A53" s="25">
        <v>21120901</v>
      </c>
      <c r="B53" s="26" t="s">
        <v>51</v>
      </c>
      <c r="C53" s="26">
        <v>3950000</v>
      </c>
      <c r="D53" s="47"/>
      <c r="E53" s="23"/>
      <c r="F53" s="127"/>
      <c r="G53" s="267"/>
      <c r="H53" s="267"/>
      <c r="I53" s="255"/>
      <c r="J53" s="255"/>
      <c r="K53" s="267"/>
      <c r="L53" s="267"/>
      <c r="M53" s="267"/>
      <c r="N53" s="267"/>
      <c r="O53" s="267"/>
      <c r="P53" s="267"/>
      <c r="Q53" s="267"/>
      <c r="R53" s="267"/>
      <c r="S53" s="267"/>
      <c r="T53" s="267"/>
      <c r="U53" s="267"/>
      <c r="V53" s="267"/>
      <c r="W53" s="267"/>
      <c r="X53" s="267"/>
      <c r="Y53" s="267"/>
      <c r="Z53" s="267"/>
      <c r="AA53" s="267"/>
    </row>
    <row r="54" spans="1:27" ht="12.75" customHeight="1">
      <c r="A54" s="25">
        <v>21120905</v>
      </c>
      <c r="B54" s="26" t="s">
        <v>112</v>
      </c>
      <c r="C54" s="26">
        <v>550000</v>
      </c>
      <c r="D54" s="47"/>
      <c r="E54" s="23"/>
      <c r="F54" s="127"/>
      <c r="G54" s="267"/>
      <c r="H54" s="267"/>
      <c r="I54" s="255"/>
      <c r="J54" s="255"/>
      <c r="K54" s="267"/>
      <c r="L54" s="267"/>
      <c r="M54" s="267"/>
      <c r="N54" s="267"/>
      <c r="O54" s="267"/>
      <c r="P54" s="267"/>
      <c r="Q54" s="267"/>
      <c r="R54" s="267"/>
      <c r="S54" s="267"/>
      <c r="T54" s="267"/>
      <c r="U54" s="267"/>
      <c r="V54" s="267"/>
      <c r="W54" s="267"/>
      <c r="X54" s="267"/>
      <c r="Y54" s="267"/>
      <c r="Z54" s="267"/>
      <c r="AA54" s="267"/>
    </row>
    <row r="55" spans="1:27" ht="12.75" customHeight="1">
      <c r="A55" s="25">
        <v>21120906</v>
      </c>
      <c r="B55" s="26" t="s">
        <v>52</v>
      </c>
      <c r="C55" s="26">
        <v>2750000</v>
      </c>
      <c r="D55" s="47"/>
      <c r="E55" s="23"/>
      <c r="F55" s="127"/>
      <c r="G55" s="267"/>
      <c r="H55" s="267"/>
      <c r="I55" s="255"/>
      <c r="J55" s="255"/>
      <c r="K55" s="267"/>
      <c r="L55" s="267"/>
      <c r="M55" s="267"/>
      <c r="N55" s="267"/>
      <c r="O55" s="267"/>
      <c r="P55" s="267"/>
      <c r="Q55" s="267"/>
      <c r="R55" s="267"/>
      <c r="S55" s="267"/>
      <c r="T55" s="267"/>
      <c r="U55" s="267"/>
      <c r="V55" s="267"/>
      <c r="W55" s="267"/>
      <c r="X55" s="267"/>
      <c r="Y55" s="267"/>
      <c r="Z55" s="267"/>
      <c r="AA55" s="267"/>
    </row>
    <row r="56" spans="1:27" ht="12.75" customHeight="1">
      <c r="A56" s="29"/>
      <c r="B56" s="26"/>
      <c r="C56" s="26"/>
      <c r="D56" s="47"/>
      <c r="E56" s="23"/>
      <c r="F56" s="127"/>
      <c r="G56" s="267"/>
      <c r="H56" s="267"/>
      <c r="I56" s="255"/>
      <c r="J56" s="255"/>
      <c r="K56" s="267"/>
      <c r="L56" s="267"/>
      <c r="M56" s="267"/>
      <c r="N56" s="267"/>
      <c r="O56" s="267"/>
      <c r="P56" s="267"/>
      <c r="Q56" s="267"/>
      <c r="R56" s="267"/>
      <c r="S56" s="267"/>
      <c r="T56" s="267"/>
      <c r="U56" s="267"/>
      <c r="V56" s="267"/>
      <c r="W56" s="267"/>
      <c r="X56" s="267"/>
      <c r="Y56" s="267"/>
      <c r="Z56" s="267"/>
      <c r="AA56" s="267"/>
    </row>
    <row r="57" spans="1:27" ht="12.75" customHeight="1">
      <c r="A57" s="683" t="s">
        <v>10</v>
      </c>
      <c r="B57" s="657"/>
      <c r="C57" s="69">
        <f>C58+C60+C62+C64+C67+C69</f>
        <v>41512600</v>
      </c>
      <c r="D57" s="47"/>
      <c r="E57" s="261"/>
      <c r="F57" s="127"/>
      <c r="G57" s="267"/>
      <c r="H57" s="267"/>
      <c r="I57" s="255"/>
      <c r="J57" s="255"/>
      <c r="K57" s="267"/>
      <c r="L57" s="267"/>
      <c r="M57" s="267"/>
      <c r="N57" s="267"/>
      <c r="O57" s="267"/>
      <c r="P57" s="267"/>
      <c r="Q57" s="267"/>
      <c r="R57" s="267"/>
      <c r="S57" s="267"/>
      <c r="T57" s="267"/>
      <c r="U57" s="267"/>
      <c r="V57" s="267"/>
      <c r="W57" s="267"/>
      <c r="X57" s="267"/>
      <c r="Y57" s="267"/>
      <c r="Z57" s="267"/>
      <c r="AA57" s="267"/>
    </row>
    <row r="58" spans="1:27" ht="12.75" customHeight="1">
      <c r="A58" s="21">
        <v>211302</v>
      </c>
      <c r="B58" s="21" t="s">
        <v>53</v>
      </c>
      <c r="C58" s="50">
        <f>C59</f>
        <v>2917600</v>
      </c>
      <c r="D58" s="202"/>
      <c r="E58" s="202"/>
      <c r="F58" s="127"/>
      <c r="G58" s="267"/>
      <c r="H58" s="267"/>
      <c r="I58" s="255"/>
      <c r="J58" s="255"/>
      <c r="K58" s="267"/>
      <c r="L58" s="267"/>
      <c r="M58" s="267"/>
      <c r="N58" s="267"/>
      <c r="O58" s="267"/>
      <c r="P58" s="267"/>
      <c r="Q58" s="267"/>
      <c r="R58" s="267"/>
      <c r="S58" s="267"/>
      <c r="T58" s="267"/>
      <c r="U58" s="267"/>
      <c r="V58" s="267"/>
      <c r="W58" s="267"/>
      <c r="X58" s="267"/>
      <c r="Y58" s="267"/>
      <c r="Z58" s="267"/>
      <c r="AA58" s="267"/>
    </row>
    <row r="59" spans="1:27" ht="12.75" customHeight="1">
      <c r="A59" s="25">
        <v>21130204</v>
      </c>
      <c r="B59" s="29" t="s">
        <v>54</v>
      </c>
      <c r="C59" s="26">
        <v>2917600</v>
      </c>
      <c r="D59" s="47"/>
      <c r="E59" s="23"/>
      <c r="F59" s="127"/>
      <c r="G59" s="267"/>
      <c r="H59" s="267"/>
      <c r="I59" s="255"/>
      <c r="J59" s="255"/>
      <c r="K59" s="267"/>
      <c r="L59" s="267"/>
      <c r="M59" s="267"/>
      <c r="N59" s="267"/>
      <c r="O59" s="267"/>
      <c r="P59" s="267"/>
      <c r="Q59" s="267"/>
      <c r="R59" s="267"/>
      <c r="S59" s="267"/>
      <c r="T59" s="267"/>
      <c r="U59" s="267"/>
      <c r="V59" s="267"/>
      <c r="W59" s="267"/>
      <c r="X59" s="267"/>
      <c r="Y59" s="267"/>
      <c r="Z59" s="267"/>
      <c r="AA59" s="267"/>
    </row>
    <row r="60" spans="1:27" ht="12.75" customHeight="1">
      <c r="A60" s="21">
        <v>211303</v>
      </c>
      <c r="B60" s="49" t="s">
        <v>100</v>
      </c>
      <c r="C60" s="23">
        <f>C61</f>
        <v>655000</v>
      </c>
      <c r="D60" s="202"/>
      <c r="E60" s="23"/>
      <c r="F60" s="127"/>
      <c r="G60" s="267"/>
      <c r="H60" s="267"/>
      <c r="I60" s="255"/>
      <c r="J60" s="255"/>
      <c r="K60" s="267"/>
      <c r="L60" s="267"/>
      <c r="M60" s="267"/>
      <c r="N60" s="267"/>
      <c r="O60" s="267"/>
      <c r="P60" s="267"/>
      <c r="Q60" s="267"/>
      <c r="R60" s="267"/>
      <c r="S60" s="267"/>
      <c r="T60" s="267"/>
      <c r="U60" s="267"/>
      <c r="V60" s="267"/>
      <c r="W60" s="267"/>
      <c r="X60" s="267"/>
      <c r="Y60" s="267"/>
      <c r="Z60" s="267"/>
      <c r="AA60" s="267"/>
    </row>
    <row r="61" spans="1:27" ht="12.75" customHeight="1">
      <c r="A61" s="25">
        <v>21130307</v>
      </c>
      <c r="B61" s="29" t="s">
        <v>101</v>
      </c>
      <c r="C61" s="26">
        <v>655000</v>
      </c>
      <c r="D61" s="47"/>
      <c r="E61" s="26"/>
      <c r="F61" s="127"/>
      <c r="G61" s="267"/>
      <c r="H61" s="267"/>
      <c r="I61" s="255"/>
      <c r="J61" s="255"/>
      <c r="K61" s="267"/>
      <c r="L61" s="267"/>
      <c r="M61" s="267"/>
      <c r="N61" s="267"/>
      <c r="O61" s="267"/>
      <c r="P61" s="267"/>
      <c r="Q61" s="267"/>
      <c r="R61" s="267"/>
      <c r="S61" s="267"/>
      <c r="T61" s="267"/>
      <c r="U61" s="267"/>
      <c r="V61" s="267"/>
      <c r="W61" s="267"/>
      <c r="X61" s="267"/>
      <c r="Y61" s="267"/>
      <c r="Z61" s="267"/>
      <c r="AA61" s="267"/>
    </row>
    <row r="62" spans="1:27" ht="12.75" customHeight="1">
      <c r="A62" s="21">
        <v>211305</v>
      </c>
      <c r="B62" s="49" t="s">
        <v>55</v>
      </c>
      <c r="C62" s="23">
        <f>+SUM(C63)</f>
        <v>13200000</v>
      </c>
      <c r="D62" s="202"/>
      <c r="E62" s="23"/>
      <c r="F62" s="127"/>
      <c r="G62" s="267"/>
      <c r="H62" s="267"/>
      <c r="I62" s="255"/>
      <c r="J62" s="255"/>
      <c r="K62" s="267"/>
      <c r="L62" s="267"/>
      <c r="M62" s="267"/>
      <c r="N62" s="267"/>
      <c r="O62" s="267"/>
      <c r="P62" s="267"/>
      <c r="Q62" s="267"/>
      <c r="R62" s="267"/>
      <c r="S62" s="267"/>
      <c r="T62" s="267"/>
      <c r="U62" s="267"/>
      <c r="V62" s="267"/>
      <c r="W62" s="267"/>
      <c r="X62" s="267"/>
      <c r="Y62" s="267"/>
      <c r="Z62" s="267"/>
      <c r="AA62" s="267"/>
    </row>
    <row r="63" spans="1:27" ht="12.75" customHeight="1">
      <c r="A63" s="25">
        <v>21130502</v>
      </c>
      <c r="B63" s="26" t="s">
        <v>56</v>
      </c>
      <c r="C63" s="26">
        <f>13200000</f>
        <v>13200000</v>
      </c>
      <c r="D63" s="47"/>
      <c r="E63" s="26"/>
      <c r="F63" s="127"/>
      <c r="G63" s="267"/>
      <c r="H63" s="267"/>
      <c r="I63" s="255"/>
      <c r="J63" s="255"/>
      <c r="K63" s="267"/>
      <c r="L63" s="267"/>
      <c r="M63" s="267"/>
      <c r="N63" s="267"/>
      <c r="O63" s="267"/>
      <c r="P63" s="267"/>
      <c r="Q63" s="267"/>
      <c r="R63" s="267"/>
      <c r="S63" s="267"/>
      <c r="T63" s="267"/>
      <c r="U63" s="267"/>
      <c r="V63" s="267"/>
      <c r="W63" s="267"/>
      <c r="X63" s="267"/>
      <c r="Y63" s="267"/>
      <c r="Z63" s="267"/>
      <c r="AA63" s="267"/>
    </row>
    <row r="64" spans="1:27" ht="12.75" customHeight="1">
      <c r="A64" s="21">
        <v>211306</v>
      </c>
      <c r="B64" s="23" t="s">
        <v>57</v>
      </c>
      <c r="C64" s="23">
        <f>SUM(C65:C66)</f>
        <v>3140000</v>
      </c>
      <c r="D64" s="202"/>
      <c r="E64" s="23"/>
      <c r="F64" s="127"/>
      <c r="G64" s="267"/>
      <c r="H64" s="267"/>
      <c r="I64" s="255"/>
      <c r="J64" s="255"/>
      <c r="K64" s="267"/>
      <c r="L64" s="267"/>
      <c r="M64" s="267"/>
      <c r="N64" s="267"/>
      <c r="O64" s="267"/>
      <c r="P64" s="267"/>
      <c r="Q64" s="267"/>
      <c r="R64" s="267"/>
      <c r="S64" s="267"/>
      <c r="T64" s="267"/>
      <c r="U64" s="267"/>
      <c r="V64" s="267"/>
      <c r="W64" s="267"/>
      <c r="X64" s="267"/>
      <c r="Y64" s="267"/>
      <c r="Z64" s="267"/>
      <c r="AA64" s="267"/>
    </row>
    <row r="65" spans="1:27" ht="12.75" customHeight="1">
      <c r="A65" s="25">
        <v>21130604</v>
      </c>
      <c r="B65" s="29" t="s">
        <v>58</v>
      </c>
      <c r="C65" s="26">
        <v>590000</v>
      </c>
      <c r="D65" s="47"/>
      <c r="E65" s="26"/>
      <c r="F65" s="127"/>
      <c r="G65" s="267"/>
      <c r="H65" s="267"/>
      <c r="I65" s="255"/>
      <c r="J65" s="255"/>
      <c r="K65" s="267"/>
      <c r="L65" s="267"/>
      <c r="M65" s="267"/>
      <c r="N65" s="267"/>
      <c r="O65" s="267"/>
      <c r="P65" s="267"/>
      <c r="Q65" s="267"/>
      <c r="R65" s="267"/>
      <c r="S65" s="267"/>
      <c r="T65" s="267"/>
      <c r="U65" s="267"/>
      <c r="V65" s="267"/>
      <c r="W65" s="267"/>
      <c r="X65" s="267"/>
      <c r="Y65" s="267"/>
      <c r="Z65" s="267"/>
      <c r="AA65" s="267"/>
    </row>
    <row r="66" spans="1:27" ht="12.75" customHeight="1">
      <c r="A66" s="25">
        <v>21130607</v>
      </c>
      <c r="B66" s="26" t="s">
        <v>60</v>
      </c>
      <c r="C66" s="26">
        <v>2550000</v>
      </c>
      <c r="D66" s="47"/>
      <c r="E66" s="23"/>
      <c r="F66" s="127"/>
      <c r="G66" s="267"/>
      <c r="H66" s="267"/>
      <c r="I66" s="255"/>
      <c r="J66" s="255"/>
      <c r="K66" s="267"/>
      <c r="L66" s="267"/>
      <c r="M66" s="267"/>
      <c r="N66" s="267"/>
      <c r="O66" s="267"/>
      <c r="P66" s="267"/>
      <c r="Q66" s="267"/>
      <c r="R66" s="267"/>
      <c r="S66" s="267"/>
      <c r="T66" s="267"/>
      <c r="U66" s="267"/>
      <c r="V66" s="267"/>
      <c r="W66" s="267"/>
      <c r="X66" s="267"/>
      <c r="Y66" s="267"/>
      <c r="Z66" s="267"/>
      <c r="AA66" s="267"/>
    </row>
    <row r="67" spans="1:27" ht="12.75" customHeight="1">
      <c r="A67" s="21">
        <v>211307</v>
      </c>
      <c r="B67" s="49" t="s">
        <v>102</v>
      </c>
      <c r="C67" s="23">
        <f>C68</f>
        <v>650000</v>
      </c>
      <c r="D67" s="202"/>
      <c r="E67" s="23"/>
      <c r="F67" s="127"/>
      <c r="G67" s="267"/>
      <c r="H67" s="267"/>
      <c r="I67" s="255"/>
      <c r="J67" s="255"/>
      <c r="K67" s="267"/>
      <c r="L67" s="267"/>
      <c r="M67" s="267"/>
      <c r="N67" s="267"/>
      <c r="O67" s="267"/>
      <c r="P67" s="267"/>
      <c r="Q67" s="267"/>
      <c r="R67" s="267"/>
      <c r="S67" s="267"/>
      <c r="T67" s="267"/>
      <c r="U67" s="267"/>
      <c r="V67" s="267"/>
      <c r="W67" s="267"/>
      <c r="X67" s="267"/>
      <c r="Y67" s="267"/>
      <c r="Z67" s="267"/>
      <c r="AA67" s="267"/>
    </row>
    <row r="68" spans="1:27" ht="12.75" customHeight="1">
      <c r="A68" s="25">
        <v>21130701</v>
      </c>
      <c r="B68" s="29" t="s">
        <v>103</v>
      </c>
      <c r="C68" s="26">
        <v>650000</v>
      </c>
      <c r="D68" s="47"/>
      <c r="E68" s="26"/>
      <c r="F68" s="127"/>
      <c r="G68" s="267"/>
      <c r="H68" s="267"/>
      <c r="I68" s="255"/>
      <c r="J68" s="255"/>
      <c r="K68" s="267"/>
      <c r="L68" s="267"/>
      <c r="M68" s="267"/>
      <c r="N68" s="267"/>
      <c r="O68" s="267"/>
      <c r="P68" s="267"/>
      <c r="Q68" s="267"/>
      <c r="R68" s="267"/>
      <c r="S68" s="267"/>
      <c r="T68" s="267"/>
      <c r="U68" s="267"/>
      <c r="V68" s="267"/>
      <c r="W68" s="267"/>
      <c r="X68" s="267"/>
      <c r="Y68" s="267"/>
      <c r="Z68" s="267"/>
      <c r="AA68" s="267"/>
    </row>
    <row r="69" spans="1:27" ht="12.75" customHeight="1">
      <c r="A69" s="21">
        <v>211309</v>
      </c>
      <c r="B69" s="23" t="s">
        <v>61</v>
      </c>
      <c r="C69" s="23">
        <f>+SUM(C70:C72)</f>
        <v>20950000</v>
      </c>
      <c r="D69" s="202"/>
      <c r="E69" s="23"/>
      <c r="F69" s="127"/>
      <c r="G69" s="267"/>
      <c r="H69" s="267"/>
      <c r="I69" s="255"/>
      <c r="J69" s="255"/>
      <c r="K69" s="267"/>
      <c r="L69" s="267"/>
      <c r="M69" s="267"/>
      <c r="N69" s="267"/>
      <c r="O69" s="267"/>
      <c r="P69" s="267"/>
      <c r="Q69" s="267"/>
      <c r="R69" s="267"/>
      <c r="S69" s="267"/>
      <c r="T69" s="267"/>
      <c r="U69" s="267"/>
      <c r="V69" s="267"/>
      <c r="W69" s="267"/>
      <c r="X69" s="267"/>
      <c r="Y69" s="267"/>
      <c r="Z69" s="267"/>
      <c r="AA69" s="267"/>
    </row>
    <row r="70" spans="1:27" ht="12.75" customHeight="1">
      <c r="A70" s="25">
        <v>21130901</v>
      </c>
      <c r="B70" s="26" t="s">
        <v>62</v>
      </c>
      <c r="C70" s="26">
        <v>15700000</v>
      </c>
      <c r="D70" s="47"/>
      <c r="E70" s="26"/>
      <c r="F70" s="127"/>
      <c r="G70" s="267"/>
      <c r="H70" s="267"/>
      <c r="I70" s="255"/>
      <c r="J70" s="255"/>
      <c r="K70" s="267"/>
      <c r="L70" s="267"/>
      <c r="M70" s="267"/>
      <c r="N70" s="267"/>
      <c r="O70" s="267"/>
      <c r="P70" s="267"/>
      <c r="Q70" s="267"/>
      <c r="R70" s="267"/>
      <c r="S70" s="267"/>
      <c r="T70" s="267"/>
      <c r="U70" s="267"/>
      <c r="V70" s="267"/>
      <c r="W70" s="267"/>
      <c r="X70" s="267"/>
      <c r="Y70" s="267"/>
      <c r="Z70" s="267"/>
      <c r="AA70" s="267"/>
    </row>
    <row r="71" spans="1:27" ht="12.75" customHeight="1">
      <c r="A71" s="25">
        <v>21130903</v>
      </c>
      <c r="B71" s="26" t="s">
        <v>63</v>
      </c>
      <c r="C71" s="26">
        <v>2500000</v>
      </c>
      <c r="D71" s="47"/>
      <c r="E71" s="26"/>
      <c r="F71" s="127"/>
      <c r="G71" s="267"/>
      <c r="H71" s="267"/>
      <c r="I71" s="255"/>
      <c r="J71" s="255"/>
      <c r="K71" s="267"/>
      <c r="L71" s="267"/>
      <c r="M71" s="267"/>
      <c r="N71" s="267"/>
      <c r="O71" s="267"/>
      <c r="P71" s="267"/>
      <c r="Q71" s="267"/>
      <c r="R71" s="267"/>
      <c r="S71" s="267"/>
      <c r="T71" s="267"/>
      <c r="U71" s="267"/>
      <c r="V71" s="267"/>
      <c r="W71" s="267"/>
      <c r="X71" s="267"/>
      <c r="Y71" s="267"/>
      <c r="Z71" s="267"/>
      <c r="AA71" s="267"/>
    </row>
    <row r="72" spans="1:27" ht="12.75" customHeight="1">
      <c r="A72" s="25">
        <v>21130908</v>
      </c>
      <c r="B72" s="26" t="s">
        <v>64</v>
      </c>
      <c r="C72" s="26">
        <v>2750000</v>
      </c>
      <c r="D72" s="47"/>
      <c r="E72" s="26"/>
      <c r="F72" s="127"/>
      <c r="G72" s="267"/>
      <c r="H72" s="267"/>
      <c r="I72" s="255"/>
      <c r="J72" s="255"/>
      <c r="K72" s="267"/>
      <c r="L72" s="267"/>
      <c r="M72" s="267"/>
      <c r="N72" s="267"/>
      <c r="O72" s="267"/>
      <c r="P72" s="267"/>
      <c r="Q72" s="267"/>
      <c r="R72" s="267"/>
      <c r="S72" s="267"/>
      <c r="T72" s="267"/>
      <c r="U72" s="267"/>
      <c r="V72" s="267"/>
      <c r="W72" s="267"/>
      <c r="X72" s="267"/>
      <c r="Y72" s="267"/>
      <c r="Z72" s="267"/>
      <c r="AA72" s="267"/>
    </row>
    <row r="73" spans="1:27" ht="12.75" customHeight="1">
      <c r="A73" s="29"/>
      <c r="B73" s="29"/>
      <c r="C73" s="26"/>
      <c r="D73" s="47"/>
      <c r="E73" s="26"/>
      <c r="F73" s="127"/>
      <c r="G73" s="267"/>
      <c r="H73" s="267"/>
      <c r="I73" s="255"/>
      <c r="J73" s="255"/>
      <c r="K73" s="267"/>
      <c r="L73" s="267"/>
      <c r="M73" s="267"/>
      <c r="N73" s="267"/>
      <c r="O73" s="267"/>
      <c r="P73" s="267"/>
      <c r="Q73" s="267"/>
      <c r="R73" s="267"/>
      <c r="S73" s="267"/>
      <c r="T73" s="267"/>
      <c r="U73" s="267"/>
      <c r="V73" s="267"/>
      <c r="W73" s="267"/>
      <c r="X73" s="267"/>
      <c r="Y73" s="267"/>
      <c r="Z73" s="267"/>
      <c r="AA73" s="267"/>
    </row>
    <row r="74" spans="1:27" ht="12.75" customHeight="1">
      <c r="A74" s="698" t="s">
        <v>74</v>
      </c>
      <c r="B74" s="657"/>
      <c r="C74" s="86">
        <f>C75+C78+C80</f>
        <v>14680000</v>
      </c>
      <c r="D74" s="47"/>
      <c r="E74" s="261"/>
      <c r="F74" s="127"/>
      <c r="G74" s="267"/>
      <c r="H74" s="267"/>
      <c r="I74" s="255"/>
      <c r="J74" s="255"/>
      <c r="K74" s="267"/>
      <c r="L74" s="267"/>
      <c r="M74" s="267"/>
      <c r="N74" s="267"/>
      <c r="O74" s="267"/>
      <c r="P74" s="267"/>
      <c r="Q74" s="267"/>
      <c r="R74" s="267"/>
      <c r="S74" s="267"/>
      <c r="T74" s="267"/>
      <c r="U74" s="267"/>
      <c r="V74" s="267"/>
      <c r="W74" s="267"/>
      <c r="X74" s="267"/>
      <c r="Y74" s="267"/>
      <c r="Z74" s="267"/>
      <c r="AA74" s="267"/>
    </row>
    <row r="75" spans="1:27" ht="12.75" customHeight="1">
      <c r="A75" s="21">
        <v>221104</v>
      </c>
      <c r="B75" s="21" t="s">
        <v>78</v>
      </c>
      <c r="C75" s="50">
        <f>SUM(C76:C77)</f>
        <v>10300000</v>
      </c>
      <c r="D75" s="202"/>
      <c r="E75" s="202"/>
      <c r="F75" s="127"/>
      <c r="G75" s="267"/>
      <c r="H75" s="267"/>
      <c r="I75" s="255"/>
      <c r="J75" s="255"/>
      <c r="K75" s="267"/>
      <c r="L75" s="267"/>
      <c r="M75" s="267"/>
      <c r="N75" s="267"/>
      <c r="O75" s="267"/>
      <c r="P75" s="267"/>
      <c r="Q75" s="267"/>
      <c r="R75" s="267"/>
      <c r="S75" s="267"/>
      <c r="T75" s="267"/>
      <c r="U75" s="267"/>
      <c r="V75" s="267"/>
      <c r="W75" s="267"/>
      <c r="X75" s="267"/>
      <c r="Y75" s="267"/>
      <c r="Z75" s="267"/>
      <c r="AA75" s="267"/>
    </row>
    <row r="76" spans="1:27" ht="12.75" customHeight="1">
      <c r="A76" s="25">
        <v>22110401</v>
      </c>
      <c r="B76" s="29" t="s">
        <v>79</v>
      </c>
      <c r="C76" s="26">
        <v>6750000</v>
      </c>
      <c r="D76" s="47"/>
      <c r="E76" s="26"/>
      <c r="F76" s="127"/>
      <c r="G76" s="267"/>
      <c r="H76" s="267"/>
      <c r="I76" s="255"/>
      <c r="J76" s="255"/>
      <c r="K76" s="267"/>
      <c r="L76" s="267"/>
      <c r="M76" s="267"/>
      <c r="N76" s="267"/>
      <c r="O76" s="267"/>
      <c r="P76" s="267"/>
      <c r="Q76" s="267"/>
      <c r="R76" s="267"/>
      <c r="S76" s="267"/>
      <c r="T76" s="267"/>
      <c r="U76" s="267"/>
      <c r="V76" s="267"/>
      <c r="W76" s="267"/>
      <c r="X76" s="267"/>
      <c r="Y76" s="267"/>
      <c r="Z76" s="267"/>
      <c r="AA76" s="267"/>
    </row>
    <row r="77" spans="1:27" ht="12.75" customHeight="1">
      <c r="A77" s="25">
        <v>22110409</v>
      </c>
      <c r="B77" s="26" t="s">
        <v>80</v>
      </c>
      <c r="C77" s="26">
        <v>3550000</v>
      </c>
      <c r="D77" s="47"/>
      <c r="E77" s="26"/>
      <c r="F77" s="127"/>
      <c r="G77" s="267"/>
      <c r="H77" s="267"/>
      <c r="I77" s="255"/>
      <c r="J77" s="255"/>
      <c r="K77" s="267"/>
      <c r="L77" s="267"/>
      <c r="M77" s="267"/>
      <c r="N77" s="267"/>
      <c r="O77" s="267"/>
      <c r="P77" s="267"/>
      <c r="Q77" s="267"/>
      <c r="R77" s="267"/>
      <c r="S77" s="267"/>
      <c r="T77" s="267"/>
      <c r="U77" s="267"/>
      <c r="V77" s="267"/>
      <c r="W77" s="267"/>
      <c r="X77" s="267"/>
      <c r="Y77" s="267"/>
      <c r="Z77" s="267"/>
      <c r="AA77" s="267"/>
    </row>
    <row r="78" spans="1:27" ht="12.75" customHeight="1">
      <c r="A78" s="21">
        <v>221105</v>
      </c>
      <c r="B78" s="49" t="s">
        <v>155</v>
      </c>
      <c r="C78" s="23">
        <f>SUM(C79)</f>
        <v>2100000</v>
      </c>
      <c r="D78" s="202"/>
      <c r="E78" s="23"/>
      <c r="F78" s="127"/>
      <c r="G78" s="267"/>
      <c r="H78" s="267"/>
      <c r="I78" s="255"/>
      <c r="J78" s="255"/>
      <c r="K78" s="267"/>
      <c r="L78" s="267"/>
      <c r="M78" s="267"/>
      <c r="N78" s="267"/>
      <c r="O78" s="267"/>
      <c r="P78" s="267"/>
      <c r="Q78" s="267"/>
      <c r="R78" s="267"/>
      <c r="S78" s="267"/>
      <c r="T78" s="267"/>
      <c r="U78" s="267"/>
      <c r="V78" s="267"/>
      <c r="W78" s="267"/>
      <c r="X78" s="267"/>
      <c r="Y78" s="267"/>
      <c r="Z78" s="267"/>
      <c r="AA78" s="267"/>
    </row>
    <row r="79" spans="1:27" ht="12.75" customHeight="1">
      <c r="A79" s="25">
        <v>22110501</v>
      </c>
      <c r="B79" s="29" t="s">
        <v>156</v>
      </c>
      <c r="C79" s="26">
        <v>2100000</v>
      </c>
      <c r="D79" s="202"/>
      <c r="E79" s="23"/>
      <c r="F79" s="127"/>
      <c r="G79" s="267"/>
      <c r="H79" s="267"/>
      <c r="I79" s="255"/>
      <c r="J79" s="255"/>
      <c r="K79" s="267"/>
      <c r="L79" s="267"/>
      <c r="M79" s="267"/>
      <c r="N79" s="267"/>
      <c r="O79" s="267"/>
      <c r="P79" s="267"/>
      <c r="Q79" s="267"/>
      <c r="R79" s="267"/>
      <c r="S79" s="267"/>
      <c r="T79" s="267"/>
      <c r="U79" s="267"/>
      <c r="V79" s="267"/>
      <c r="W79" s="267"/>
      <c r="X79" s="267"/>
      <c r="Y79" s="267"/>
      <c r="Z79" s="267"/>
      <c r="AA79" s="267"/>
    </row>
    <row r="80" spans="1:27" ht="12.75" customHeight="1">
      <c r="A80" s="21">
        <v>221107</v>
      </c>
      <c r="B80" s="23" t="s">
        <v>81</v>
      </c>
      <c r="C80" s="23">
        <f>SUM(C81)</f>
        <v>2280000</v>
      </c>
      <c r="D80" s="202"/>
      <c r="E80" s="23"/>
      <c r="F80" s="127"/>
      <c r="G80" s="267"/>
      <c r="H80" s="267"/>
      <c r="I80" s="255"/>
      <c r="J80" s="255"/>
      <c r="K80" s="267"/>
      <c r="L80" s="267"/>
      <c r="M80" s="267"/>
      <c r="N80" s="267"/>
      <c r="O80" s="267"/>
      <c r="P80" s="267"/>
      <c r="Q80" s="267"/>
      <c r="R80" s="267"/>
      <c r="S80" s="267"/>
      <c r="T80" s="267"/>
      <c r="U80" s="267"/>
      <c r="V80" s="267"/>
      <c r="W80" s="267"/>
      <c r="X80" s="267"/>
      <c r="Y80" s="267"/>
      <c r="Z80" s="267"/>
      <c r="AA80" s="267"/>
    </row>
    <row r="81" spans="1:27" ht="12.75" customHeight="1">
      <c r="A81" s="25">
        <v>22110702</v>
      </c>
      <c r="B81" s="26" t="s">
        <v>82</v>
      </c>
      <c r="C81" s="26">
        <v>2280000</v>
      </c>
      <c r="D81" s="47"/>
      <c r="E81" s="26"/>
      <c r="F81" s="127"/>
      <c r="G81" s="267"/>
      <c r="H81" s="267"/>
      <c r="I81" s="255"/>
      <c r="J81" s="255"/>
      <c r="K81" s="267"/>
      <c r="L81" s="267"/>
      <c r="M81" s="267"/>
      <c r="N81" s="267"/>
      <c r="O81" s="267"/>
      <c r="P81" s="267"/>
      <c r="Q81" s="267"/>
      <c r="R81" s="267"/>
      <c r="S81" s="267"/>
      <c r="T81" s="267"/>
      <c r="U81" s="267"/>
      <c r="V81" s="267"/>
      <c r="W81" s="267"/>
      <c r="X81" s="267"/>
      <c r="Y81" s="267"/>
      <c r="Z81" s="267"/>
      <c r="AA81" s="267"/>
    </row>
    <row r="82" spans="1:27" ht="12.75" customHeight="1">
      <c r="A82" s="40"/>
      <c r="B82" s="40"/>
      <c r="C82" s="26"/>
      <c r="D82" s="265"/>
      <c r="E82" s="26"/>
      <c r="F82" s="127"/>
      <c r="G82" s="267"/>
      <c r="H82" s="267"/>
      <c r="I82" s="255"/>
      <c r="J82" s="255"/>
      <c r="K82" s="267"/>
      <c r="L82" s="267"/>
      <c r="M82" s="267"/>
      <c r="N82" s="267"/>
      <c r="O82" s="267"/>
      <c r="P82" s="267"/>
      <c r="Q82" s="267"/>
      <c r="R82" s="267"/>
      <c r="S82" s="267"/>
      <c r="T82" s="267"/>
      <c r="U82" s="267"/>
      <c r="V82" s="267"/>
      <c r="W82" s="267"/>
      <c r="X82" s="267"/>
      <c r="Y82" s="267"/>
      <c r="Z82" s="267"/>
      <c r="AA82" s="267"/>
    </row>
    <row r="83" spans="1:27" ht="12.75" customHeight="1" thickBot="1">
      <c r="A83" s="40"/>
      <c r="B83" s="40"/>
      <c r="C83" s="26"/>
      <c r="D83" s="265"/>
      <c r="E83" s="26"/>
      <c r="F83" s="127"/>
      <c r="G83" s="267"/>
      <c r="H83" s="267"/>
      <c r="I83" s="255"/>
      <c r="J83" s="255"/>
      <c r="K83" s="267"/>
      <c r="L83" s="267"/>
      <c r="M83" s="267"/>
      <c r="N83" s="267"/>
      <c r="O83" s="267"/>
      <c r="P83" s="267"/>
      <c r="Q83" s="267"/>
      <c r="R83" s="267"/>
      <c r="S83" s="267"/>
      <c r="T83" s="267"/>
      <c r="U83" s="267"/>
      <c r="V83" s="267"/>
      <c r="W83" s="267"/>
      <c r="X83" s="267"/>
      <c r="Y83" s="267"/>
      <c r="Z83" s="267"/>
      <c r="AA83" s="267"/>
    </row>
    <row r="84" spans="1:27" ht="12.75" customHeight="1">
      <c r="A84" s="684" t="s">
        <v>599</v>
      </c>
      <c r="B84" s="685"/>
      <c r="C84" s="689" t="s">
        <v>600</v>
      </c>
      <c r="E84" s="127"/>
      <c r="F84" s="267"/>
      <c r="G84" s="267"/>
      <c r="H84" s="255"/>
      <c r="I84" s="255"/>
      <c r="J84" s="267"/>
      <c r="K84" s="267"/>
      <c r="L84" s="267"/>
      <c r="M84" s="267"/>
      <c r="N84" s="267"/>
      <c r="O84" s="267"/>
      <c r="P84" s="267"/>
      <c r="Q84" s="267"/>
      <c r="R84" s="267"/>
      <c r="S84" s="267"/>
      <c r="T84" s="267"/>
      <c r="U84" s="267"/>
      <c r="V84" s="267"/>
      <c r="W84" s="267"/>
      <c r="X84" s="267"/>
      <c r="Y84" s="267"/>
      <c r="Z84" s="267"/>
    </row>
    <row r="85" spans="1:27" ht="12.75" customHeight="1" thickBot="1">
      <c r="A85" s="686"/>
      <c r="B85" s="687"/>
      <c r="C85" s="662"/>
      <c r="E85" s="127"/>
      <c r="F85" s="267"/>
      <c r="G85" s="267"/>
      <c r="H85" s="255"/>
      <c r="I85" s="255"/>
      <c r="J85" s="267"/>
      <c r="K85" s="267"/>
      <c r="L85" s="267"/>
      <c r="M85" s="267"/>
      <c r="N85" s="267"/>
      <c r="O85" s="267"/>
      <c r="P85" s="267"/>
      <c r="Q85" s="267"/>
      <c r="R85" s="267"/>
      <c r="S85" s="267"/>
      <c r="T85" s="267"/>
      <c r="U85" s="267"/>
      <c r="V85" s="267"/>
      <c r="W85" s="267"/>
      <c r="X85" s="267"/>
      <c r="Y85" s="267"/>
      <c r="Z85" s="267"/>
    </row>
    <row r="86" spans="1:27" ht="12.75" customHeight="1">
      <c r="A86" s="668" t="s">
        <v>601</v>
      </c>
      <c r="B86" s="669"/>
      <c r="C86" s="670"/>
      <c r="E86" s="127"/>
      <c r="F86" s="267"/>
      <c r="G86" s="267"/>
      <c r="H86" s="255"/>
      <c r="I86" s="255"/>
      <c r="J86" s="267"/>
      <c r="K86" s="267"/>
      <c r="L86" s="267"/>
      <c r="M86" s="267"/>
      <c r="N86" s="267"/>
      <c r="O86" s="267"/>
      <c r="P86" s="267"/>
      <c r="Q86" s="267"/>
      <c r="R86" s="267"/>
      <c r="S86" s="267"/>
      <c r="T86" s="267"/>
      <c r="U86" s="267"/>
      <c r="V86" s="267"/>
      <c r="W86" s="267"/>
      <c r="X86" s="267"/>
      <c r="Y86" s="267"/>
      <c r="Z86" s="267"/>
    </row>
    <row r="87" spans="1:27" ht="12.75" customHeight="1">
      <c r="A87" s="671"/>
      <c r="B87" s="672"/>
      <c r="C87" s="673"/>
      <c r="E87" s="127"/>
      <c r="F87" s="267"/>
      <c r="G87" s="267"/>
      <c r="H87" s="255"/>
      <c r="I87" s="255"/>
      <c r="J87" s="267"/>
      <c r="K87" s="267"/>
      <c r="L87" s="267"/>
      <c r="M87" s="267"/>
      <c r="N87" s="267"/>
      <c r="O87" s="267"/>
      <c r="P87" s="267"/>
      <c r="Q87" s="267"/>
      <c r="R87" s="267"/>
      <c r="S87" s="267"/>
      <c r="T87" s="267"/>
      <c r="U87" s="267"/>
      <c r="V87" s="267"/>
      <c r="W87" s="267"/>
      <c r="X87" s="267"/>
      <c r="Y87" s="267"/>
      <c r="Z87" s="267"/>
    </row>
    <row r="88" spans="1:27" ht="12.75" customHeight="1">
      <c r="A88" s="671"/>
      <c r="B88" s="672"/>
      <c r="C88" s="673"/>
      <c r="E88" s="127"/>
      <c r="F88" s="267"/>
      <c r="G88" s="267"/>
      <c r="H88" s="255"/>
      <c r="I88" s="255"/>
      <c r="J88" s="267"/>
      <c r="K88" s="267"/>
      <c r="L88" s="267"/>
      <c r="M88" s="267"/>
      <c r="N88" s="267"/>
      <c r="O88" s="267"/>
      <c r="P88" s="267"/>
      <c r="Q88" s="267"/>
      <c r="R88" s="267"/>
      <c r="S88" s="267"/>
      <c r="T88" s="267"/>
      <c r="U88" s="267"/>
      <c r="V88" s="267"/>
      <c r="W88" s="267"/>
      <c r="X88" s="267"/>
      <c r="Y88" s="267"/>
      <c r="Z88" s="267"/>
    </row>
    <row r="89" spans="1:27" ht="12.75" customHeight="1" thickBot="1">
      <c r="A89" s="674"/>
      <c r="B89" s="675"/>
      <c r="C89" s="676"/>
      <c r="E89" s="127"/>
      <c r="F89" s="267"/>
      <c r="G89" s="267"/>
      <c r="H89" s="255"/>
      <c r="I89" s="255"/>
      <c r="J89" s="267"/>
      <c r="K89" s="267"/>
      <c r="L89" s="267"/>
      <c r="M89" s="267"/>
      <c r="N89" s="267"/>
      <c r="O89" s="267"/>
      <c r="P89" s="267"/>
      <c r="Q89" s="267"/>
      <c r="R89" s="267"/>
      <c r="S89" s="267"/>
      <c r="T89" s="267"/>
      <c r="U89" s="267"/>
      <c r="V89" s="267"/>
      <c r="W89" s="267"/>
      <c r="X89" s="267"/>
      <c r="Y89" s="267"/>
      <c r="Z89" s="267"/>
    </row>
    <row r="90" spans="1:27" ht="12.75" customHeight="1">
      <c r="A90" s="57" t="s">
        <v>4</v>
      </c>
      <c r="B90" s="29"/>
      <c r="C90" s="137"/>
      <c r="E90" s="127"/>
      <c r="F90" s="267"/>
      <c r="G90" s="267"/>
      <c r="H90" s="255"/>
      <c r="I90" s="255"/>
      <c r="J90" s="267"/>
      <c r="K90" s="267"/>
      <c r="L90" s="267"/>
      <c r="M90" s="267"/>
      <c r="N90" s="267"/>
      <c r="O90" s="267"/>
      <c r="P90" s="267"/>
      <c r="Q90" s="267"/>
      <c r="R90" s="267"/>
      <c r="S90" s="267"/>
      <c r="T90" s="267"/>
      <c r="U90" s="267"/>
      <c r="V90" s="267"/>
      <c r="W90" s="267"/>
      <c r="X90" s="267"/>
      <c r="Y90" s="267"/>
      <c r="Z90" s="267"/>
    </row>
    <row r="91" spans="1:27" ht="12.75" customHeight="1">
      <c r="A91" s="63" t="s">
        <v>597</v>
      </c>
      <c r="B91" s="29"/>
      <c r="C91" s="137"/>
      <c r="E91" s="127"/>
      <c r="F91" s="267"/>
      <c r="G91" s="267"/>
      <c r="H91" s="255"/>
      <c r="I91" s="255"/>
      <c r="J91" s="267"/>
      <c r="K91" s="267"/>
      <c r="L91" s="267"/>
      <c r="M91" s="267"/>
      <c r="N91" s="267"/>
      <c r="O91" s="267"/>
      <c r="P91" s="267"/>
      <c r="Q91" s="267"/>
      <c r="R91" s="267"/>
      <c r="S91" s="267"/>
      <c r="T91" s="267"/>
      <c r="U91" s="267"/>
      <c r="V91" s="267"/>
      <c r="W91" s="267"/>
      <c r="X91" s="267"/>
      <c r="Y91" s="267"/>
      <c r="Z91" s="267"/>
    </row>
    <row r="92" spans="1:27" ht="12.75" customHeight="1">
      <c r="A92" s="63" t="s">
        <v>598</v>
      </c>
      <c r="B92" s="29"/>
      <c r="C92" s="137"/>
      <c r="E92" s="127"/>
      <c r="F92" s="267"/>
      <c r="G92" s="267"/>
      <c r="H92" s="255"/>
      <c r="I92" s="255"/>
      <c r="J92" s="267"/>
      <c r="K92" s="267"/>
      <c r="L92" s="267"/>
      <c r="M92" s="267"/>
      <c r="N92" s="267"/>
      <c r="O92" s="267"/>
      <c r="P92" s="267"/>
      <c r="Q92" s="267"/>
      <c r="R92" s="267"/>
      <c r="S92" s="267"/>
      <c r="T92" s="267"/>
      <c r="U92" s="267"/>
      <c r="V92" s="267"/>
      <c r="W92" s="267"/>
      <c r="X92" s="267"/>
      <c r="Y92" s="267"/>
      <c r="Z92" s="267"/>
    </row>
    <row r="93" spans="1:27" ht="12.75" customHeight="1" thickBot="1">
      <c r="A93" s="64" t="s">
        <v>88</v>
      </c>
      <c r="B93" s="29"/>
      <c r="C93" s="137"/>
      <c r="E93" s="127"/>
      <c r="F93" s="267"/>
      <c r="G93" s="267"/>
      <c r="H93" s="255"/>
      <c r="I93" s="255"/>
      <c r="J93" s="267"/>
      <c r="K93" s="267"/>
      <c r="L93" s="267"/>
      <c r="M93" s="267"/>
      <c r="N93" s="267"/>
      <c r="O93" s="267"/>
      <c r="P93" s="267"/>
      <c r="Q93" s="267"/>
      <c r="R93" s="267"/>
      <c r="S93" s="267"/>
      <c r="T93" s="267"/>
      <c r="U93" s="267"/>
      <c r="V93" s="267"/>
      <c r="W93" s="267"/>
      <c r="X93" s="267"/>
      <c r="Y93" s="267"/>
      <c r="Z93" s="267"/>
    </row>
    <row r="94" spans="1:27" ht="12.75" customHeight="1" thickBot="1">
      <c r="A94" s="65" t="s">
        <v>89</v>
      </c>
      <c r="B94" s="271"/>
      <c r="C94" s="529">
        <f>C96+C122+C142+C146</f>
        <v>16291403700</v>
      </c>
      <c r="E94" s="127"/>
      <c r="F94" s="267"/>
      <c r="G94" s="267"/>
      <c r="H94" s="255"/>
      <c r="I94" s="255"/>
      <c r="J94" s="267"/>
      <c r="K94" s="267"/>
      <c r="L94" s="267"/>
      <c r="M94" s="267"/>
      <c r="N94" s="267"/>
      <c r="O94" s="267"/>
      <c r="P94" s="267"/>
      <c r="Q94" s="267"/>
      <c r="R94" s="267"/>
      <c r="S94" s="267"/>
      <c r="T94" s="267"/>
      <c r="U94" s="267"/>
      <c r="V94" s="267"/>
      <c r="W94" s="267"/>
      <c r="X94" s="267"/>
      <c r="Y94" s="267"/>
      <c r="Z94" s="267"/>
    </row>
    <row r="95" spans="1:27" ht="12.75" customHeight="1" thickBot="1">
      <c r="A95" s="40"/>
      <c r="B95" s="40"/>
      <c r="C95" s="26"/>
      <c r="D95" s="265"/>
      <c r="E95" s="26"/>
      <c r="F95" s="127"/>
      <c r="G95" s="267"/>
      <c r="H95" s="267"/>
      <c r="I95" s="255"/>
      <c r="J95" s="255"/>
      <c r="K95" s="267"/>
      <c r="L95" s="267"/>
      <c r="M95" s="267"/>
      <c r="N95" s="267"/>
      <c r="O95" s="267"/>
      <c r="P95" s="267"/>
      <c r="Q95" s="267"/>
      <c r="R95" s="267"/>
      <c r="S95" s="267"/>
      <c r="T95" s="267"/>
      <c r="U95" s="267"/>
      <c r="V95" s="267"/>
      <c r="W95" s="267"/>
      <c r="X95" s="267"/>
      <c r="Y95" s="267"/>
      <c r="Z95" s="267"/>
      <c r="AA95" s="267"/>
    </row>
    <row r="96" spans="1:27" ht="12.75" customHeight="1">
      <c r="A96" s="697" t="s">
        <v>32</v>
      </c>
      <c r="B96" s="657"/>
      <c r="C96" s="126">
        <f>(C97+C100+C103+C105+C107+C113+C116+C118)</f>
        <v>142022800</v>
      </c>
      <c r="D96" s="46"/>
      <c r="E96" s="23"/>
      <c r="F96" s="127"/>
      <c r="G96" s="113"/>
      <c r="H96" s="113"/>
      <c r="I96" s="255"/>
      <c r="J96" s="255"/>
      <c r="K96" s="113"/>
      <c r="L96" s="113"/>
      <c r="M96" s="113"/>
      <c r="N96" s="113"/>
      <c r="O96" s="113"/>
      <c r="P96" s="113"/>
      <c r="Q96" s="113"/>
      <c r="R96" s="113"/>
      <c r="S96" s="113"/>
      <c r="T96" s="113"/>
      <c r="U96" s="113"/>
      <c r="V96" s="113"/>
      <c r="W96" s="113"/>
      <c r="X96" s="113"/>
      <c r="Y96" s="113"/>
      <c r="Z96" s="113"/>
      <c r="AA96" s="113"/>
    </row>
    <row r="97" spans="1:27" ht="12.75" customHeight="1">
      <c r="A97" s="21">
        <v>211201</v>
      </c>
      <c r="B97" s="21" t="s">
        <v>33</v>
      </c>
      <c r="C97" s="50">
        <f>C98+C99</f>
        <v>99850000</v>
      </c>
      <c r="D97" s="46"/>
      <c r="E97" s="23"/>
      <c r="F97" s="127"/>
      <c r="G97" s="254"/>
      <c r="H97" s="254"/>
      <c r="I97" s="255"/>
      <c r="J97" s="255"/>
      <c r="K97" s="254"/>
      <c r="L97" s="254"/>
      <c r="M97" s="254"/>
      <c r="N97" s="254"/>
      <c r="O97" s="254"/>
      <c r="P97" s="254"/>
      <c r="Q97" s="254"/>
      <c r="R97" s="254"/>
      <c r="S97" s="254"/>
      <c r="T97" s="254"/>
      <c r="U97" s="254"/>
      <c r="V97" s="254"/>
      <c r="W97" s="254"/>
      <c r="X97" s="254"/>
      <c r="Y97" s="254"/>
      <c r="Z97" s="254"/>
      <c r="AA97" s="254"/>
    </row>
    <row r="98" spans="1:27" ht="12.75" customHeight="1">
      <c r="A98" s="25">
        <v>21120101</v>
      </c>
      <c r="B98" s="29" t="s">
        <v>34</v>
      </c>
      <c r="C98" s="51">
        <v>1650000</v>
      </c>
      <c r="D98" s="46"/>
      <c r="E98" s="23"/>
      <c r="F98" s="127"/>
      <c r="G98" s="113"/>
      <c r="H98" s="113"/>
      <c r="I98" s="255"/>
      <c r="J98" s="255"/>
      <c r="K98" s="113"/>
      <c r="L98" s="113"/>
      <c r="M98" s="113"/>
      <c r="N98" s="113"/>
      <c r="O98" s="113"/>
      <c r="P98" s="113"/>
      <c r="Q98" s="113"/>
      <c r="R98" s="113"/>
      <c r="S98" s="113"/>
      <c r="T98" s="113"/>
      <c r="U98" s="113"/>
      <c r="V98" s="113"/>
      <c r="W98" s="113"/>
      <c r="X98" s="113"/>
      <c r="Y98" s="113"/>
      <c r="Z98" s="113"/>
      <c r="AA98" s="113"/>
    </row>
    <row r="99" spans="1:27" ht="12.75" customHeight="1">
      <c r="A99" s="25">
        <v>21120103</v>
      </c>
      <c r="B99" s="29" t="s">
        <v>462</v>
      </c>
      <c r="C99" s="26">
        <v>98200000</v>
      </c>
      <c r="D99" s="46"/>
      <c r="E99" s="23"/>
      <c r="F99" s="127"/>
      <c r="G99" s="254"/>
      <c r="H99" s="254"/>
      <c r="I99" s="255"/>
      <c r="J99" s="255"/>
      <c r="K99" s="254"/>
      <c r="L99" s="254"/>
      <c r="M99" s="254"/>
      <c r="N99" s="254"/>
      <c r="O99" s="254"/>
      <c r="P99" s="254"/>
      <c r="Q99" s="254"/>
      <c r="R99" s="254"/>
      <c r="S99" s="254"/>
      <c r="T99" s="254"/>
      <c r="U99" s="254"/>
      <c r="V99" s="254"/>
      <c r="W99" s="254"/>
      <c r="X99" s="254"/>
      <c r="Y99" s="254"/>
      <c r="Z99" s="254"/>
      <c r="AA99" s="254"/>
    </row>
    <row r="100" spans="1:27" ht="12.75" customHeight="1">
      <c r="A100" s="21">
        <v>211202</v>
      </c>
      <c r="B100" s="7" t="s">
        <v>110</v>
      </c>
      <c r="C100" s="23">
        <f>SUM(C101:C102)</f>
        <v>5990000</v>
      </c>
      <c r="D100" s="46"/>
      <c r="E100" s="23"/>
      <c r="F100" s="127"/>
      <c r="G100" s="254"/>
      <c r="H100" s="254"/>
      <c r="I100" s="255"/>
      <c r="J100" s="255"/>
      <c r="K100" s="254"/>
      <c r="L100" s="254"/>
      <c r="M100" s="254"/>
      <c r="N100" s="254"/>
      <c r="O100" s="254"/>
      <c r="P100" s="254"/>
      <c r="Q100" s="254"/>
      <c r="R100" s="254"/>
      <c r="S100" s="254"/>
      <c r="T100" s="254"/>
      <c r="U100" s="254"/>
      <c r="V100" s="254"/>
      <c r="W100" s="254"/>
      <c r="X100" s="254"/>
      <c r="Y100" s="254"/>
      <c r="Z100" s="254"/>
      <c r="AA100" s="254"/>
    </row>
    <row r="101" spans="1:27" ht="12.75" customHeight="1">
      <c r="A101" s="25">
        <v>21120202</v>
      </c>
      <c r="B101" s="32" t="s">
        <v>111</v>
      </c>
      <c r="C101" s="26">
        <v>1140000</v>
      </c>
      <c r="D101" s="46"/>
      <c r="E101" s="26"/>
      <c r="F101" s="127"/>
      <c r="G101" s="254"/>
      <c r="H101" s="254"/>
      <c r="I101" s="255"/>
      <c r="J101" s="255"/>
      <c r="K101" s="254"/>
      <c r="L101" s="254"/>
      <c r="M101" s="254"/>
      <c r="N101" s="254"/>
      <c r="O101" s="254"/>
      <c r="P101" s="254"/>
      <c r="Q101" s="254"/>
      <c r="R101" s="254"/>
      <c r="S101" s="254"/>
      <c r="T101" s="254"/>
      <c r="U101" s="254"/>
      <c r="V101" s="254"/>
      <c r="W101" s="254"/>
      <c r="X101" s="254"/>
      <c r="Y101" s="254"/>
      <c r="Z101" s="254"/>
      <c r="AA101" s="254"/>
    </row>
    <row r="102" spans="1:27" ht="12.75" customHeight="1">
      <c r="A102" s="25">
        <v>21120203</v>
      </c>
      <c r="B102" s="32" t="s">
        <v>121</v>
      </c>
      <c r="C102" s="26">
        <v>4850000</v>
      </c>
      <c r="D102" s="46"/>
      <c r="E102" s="23"/>
      <c r="F102" s="127"/>
      <c r="G102" s="254"/>
      <c r="H102" s="254"/>
      <c r="I102" s="255"/>
      <c r="J102" s="255"/>
      <c r="K102" s="254"/>
      <c r="L102" s="254"/>
      <c r="M102" s="254"/>
      <c r="N102" s="254"/>
      <c r="O102" s="254"/>
      <c r="P102" s="254"/>
      <c r="Q102" s="254"/>
      <c r="R102" s="254"/>
      <c r="S102" s="254"/>
      <c r="T102" s="254"/>
      <c r="U102" s="254"/>
      <c r="V102" s="254"/>
      <c r="W102" s="254"/>
      <c r="X102" s="254"/>
      <c r="Y102" s="254"/>
      <c r="Z102" s="254"/>
      <c r="AA102" s="254"/>
    </row>
    <row r="103" spans="1:27" ht="12.75" customHeight="1">
      <c r="A103" s="21">
        <v>211203</v>
      </c>
      <c r="B103" s="49" t="s">
        <v>35</v>
      </c>
      <c r="C103" s="23">
        <f>C104</f>
        <v>1350000</v>
      </c>
      <c r="D103" s="46"/>
      <c r="E103" s="23"/>
      <c r="F103" s="127"/>
      <c r="G103" s="254"/>
      <c r="H103" s="254"/>
      <c r="I103" s="255"/>
      <c r="J103" s="255"/>
      <c r="K103" s="254"/>
      <c r="L103" s="254"/>
      <c r="M103" s="254"/>
      <c r="N103" s="254"/>
      <c r="O103" s="254"/>
      <c r="P103" s="254"/>
      <c r="Q103" s="254"/>
      <c r="R103" s="254"/>
      <c r="S103" s="254"/>
      <c r="T103" s="254"/>
      <c r="U103" s="254"/>
      <c r="V103" s="254"/>
      <c r="W103" s="254"/>
      <c r="X103" s="254"/>
      <c r="Y103" s="254"/>
      <c r="Z103" s="254"/>
      <c r="AA103" s="254"/>
    </row>
    <row r="104" spans="1:27" ht="12.75" customHeight="1">
      <c r="A104" s="25">
        <v>21120302</v>
      </c>
      <c r="B104" s="29" t="s">
        <v>37</v>
      </c>
      <c r="C104" s="26">
        <v>1350000</v>
      </c>
      <c r="D104" s="46"/>
      <c r="E104" s="23"/>
      <c r="F104" s="127"/>
      <c r="G104" s="254"/>
      <c r="H104" s="254"/>
      <c r="I104" s="255"/>
      <c r="J104" s="255"/>
      <c r="K104" s="254"/>
      <c r="L104" s="254"/>
      <c r="M104" s="254"/>
      <c r="N104" s="254"/>
      <c r="O104" s="254"/>
      <c r="P104" s="254"/>
      <c r="Q104" s="254"/>
      <c r="R104" s="254"/>
      <c r="S104" s="254"/>
      <c r="T104" s="254"/>
      <c r="U104" s="254"/>
      <c r="V104" s="254"/>
      <c r="W104" s="254"/>
      <c r="X104" s="254"/>
      <c r="Y104" s="254"/>
      <c r="Z104" s="254"/>
      <c r="AA104" s="254"/>
    </row>
    <row r="105" spans="1:27" ht="12.75" customHeight="1">
      <c r="A105" s="21">
        <v>211204</v>
      </c>
      <c r="B105" s="49" t="s">
        <v>38</v>
      </c>
      <c r="C105" s="23">
        <f>C106</f>
        <v>1530000</v>
      </c>
      <c r="D105" s="46"/>
      <c r="E105" s="23"/>
      <c r="F105" s="127"/>
      <c r="G105" s="254"/>
      <c r="H105" s="254"/>
      <c r="I105" s="255"/>
      <c r="J105" s="255"/>
      <c r="K105" s="254"/>
      <c r="L105" s="254"/>
      <c r="M105" s="254"/>
      <c r="N105" s="254"/>
      <c r="O105" s="254"/>
      <c r="P105" s="254"/>
      <c r="Q105" s="254"/>
      <c r="R105" s="254"/>
      <c r="S105" s="254"/>
      <c r="T105" s="254"/>
      <c r="U105" s="254"/>
      <c r="V105" s="254"/>
      <c r="W105" s="254"/>
      <c r="X105" s="254"/>
      <c r="Y105" s="254"/>
      <c r="Z105" s="254"/>
      <c r="AA105" s="254"/>
    </row>
    <row r="106" spans="1:27" ht="12.75" customHeight="1">
      <c r="A106" s="25">
        <v>21120401</v>
      </c>
      <c r="B106" s="26" t="s">
        <v>39</v>
      </c>
      <c r="C106" s="26">
        <v>1530000</v>
      </c>
      <c r="D106" s="46"/>
      <c r="E106" s="23"/>
      <c r="F106" s="127"/>
      <c r="G106" s="113"/>
      <c r="H106" s="113"/>
      <c r="I106" s="255"/>
      <c r="J106" s="255"/>
      <c r="K106" s="113"/>
      <c r="L106" s="113"/>
      <c r="M106" s="113"/>
      <c r="N106" s="113"/>
      <c r="O106" s="113"/>
      <c r="P106" s="113"/>
      <c r="Q106" s="113"/>
      <c r="R106" s="113"/>
      <c r="S106" s="113"/>
      <c r="T106" s="113"/>
      <c r="U106" s="113"/>
      <c r="V106" s="113"/>
      <c r="W106" s="113"/>
      <c r="X106" s="113"/>
      <c r="Y106" s="113"/>
      <c r="Z106" s="113"/>
      <c r="AA106" s="113"/>
    </row>
    <row r="107" spans="1:27" ht="12.75" customHeight="1">
      <c r="A107" s="21">
        <v>211205</v>
      </c>
      <c r="B107" s="23" t="s">
        <v>122</v>
      </c>
      <c r="C107" s="23">
        <f>+SUM(C108:C112)</f>
        <v>24683800</v>
      </c>
      <c r="D107" s="46"/>
      <c r="E107" s="23"/>
      <c r="F107" s="127"/>
      <c r="G107" s="254"/>
      <c r="H107" s="254"/>
      <c r="I107" s="255"/>
      <c r="J107" s="255"/>
      <c r="K107" s="254"/>
      <c r="L107" s="254"/>
      <c r="M107" s="254"/>
      <c r="N107" s="254"/>
      <c r="O107" s="254"/>
      <c r="P107" s="254"/>
      <c r="Q107" s="254"/>
      <c r="R107" s="254"/>
      <c r="S107" s="254"/>
      <c r="T107" s="254"/>
      <c r="U107" s="254"/>
      <c r="V107" s="254"/>
      <c r="W107" s="254"/>
      <c r="X107" s="254"/>
      <c r="Y107" s="254"/>
      <c r="Z107" s="254"/>
      <c r="AA107" s="254"/>
    </row>
    <row r="108" spans="1:27" ht="12.75" customHeight="1">
      <c r="A108" s="25">
        <v>21120501</v>
      </c>
      <c r="B108" s="29" t="s">
        <v>123</v>
      </c>
      <c r="C108" s="26">
        <v>7640000</v>
      </c>
      <c r="D108" s="46"/>
      <c r="E108" s="23"/>
      <c r="F108" s="127"/>
      <c r="G108" s="254"/>
      <c r="H108" s="254"/>
      <c r="I108" s="255"/>
      <c r="J108" s="255"/>
      <c r="K108" s="254"/>
      <c r="L108" s="254"/>
      <c r="M108" s="254"/>
      <c r="N108" s="254"/>
      <c r="O108" s="254"/>
      <c r="P108" s="254"/>
      <c r="Q108" s="254"/>
      <c r="R108" s="254"/>
      <c r="S108" s="254"/>
      <c r="T108" s="254"/>
      <c r="U108" s="254"/>
      <c r="V108" s="254"/>
      <c r="W108" s="254"/>
      <c r="X108" s="254"/>
      <c r="Y108" s="254"/>
      <c r="Z108" s="254"/>
      <c r="AA108" s="254"/>
    </row>
    <row r="109" spans="1:27" ht="12.75" customHeight="1">
      <c r="A109" s="25">
        <v>21120502</v>
      </c>
      <c r="B109" s="29" t="s">
        <v>124</v>
      </c>
      <c r="C109" s="26">
        <v>8550000</v>
      </c>
      <c r="D109" s="46"/>
      <c r="E109" s="23"/>
      <c r="F109" s="127"/>
      <c r="G109" s="254"/>
      <c r="H109" s="254"/>
      <c r="I109" s="255"/>
      <c r="J109" s="255"/>
      <c r="K109" s="254"/>
      <c r="L109" s="254"/>
      <c r="M109" s="254"/>
      <c r="N109" s="254"/>
      <c r="O109" s="254"/>
      <c r="P109" s="254"/>
      <c r="Q109" s="254"/>
      <c r="R109" s="254"/>
      <c r="S109" s="254"/>
      <c r="T109" s="254"/>
      <c r="U109" s="254"/>
      <c r="V109" s="254"/>
      <c r="W109" s="254"/>
      <c r="X109" s="254"/>
      <c r="Y109" s="254"/>
      <c r="Z109" s="254"/>
      <c r="AA109" s="254"/>
    </row>
    <row r="110" spans="1:27" ht="12.75" customHeight="1">
      <c r="A110" s="25">
        <v>21120503</v>
      </c>
      <c r="B110" s="29" t="s">
        <v>463</v>
      </c>
      <c r="C110" s="26">
        <v>2255000</v>
      </c>
      <c r="D110" s="46"/>
      <c r="E110" s="23"/>
      <c r="F110" s="127"/>
      <c r="G110" s="254"/>
      <c r="H110" s="254"/>
      <c r="I110" s="255"/>
      <c r="J110" s="255"/>
      <c r="K110" s="254"/>
      <c r="L110" s="254"/>
      <c r="M110" s="254"/>
      <c r="N110" s="254"/>
      <c r="O110" s="254"/>
      <c r="P110" s="254"/>
      <c r="Q110" s="254"/>
      <c r="R110" s="254"/>
      <c r="S110" s="254"/>
      <c r="T110" s="254"/>
      <c r="U110" s="254"/>
      <c r="V110" s="254"/>
      <c r="W110" s="254"/>
      <c r="X110" s="254"/>
      <c r="Y110" s="254"/>
      <c r="Z110" s="254"/>
      <c r="AA110" s="254"/>
    </row>
    <row r="111" spans="1:27" ht="12.75" customHeight="1">
      <c r="A111" s="25">
        <v>21120504</v>
      </c>
      <c r="B111" s="29" t="s">
        <v>464</v>
      </c>
      <c r="C111" s="26">
        <v>3168000</v>
      </c>
      <c r="D111" s="46"/>
      <c r="E111" s="23"/>
      <c r="F111" s="127"/>
      <c r="G111" s="254"/>
      <c r="H111" s="254"/>
      <c r="I111" s="255"/>
      <c r="J111" s="255"/>
      <c r="K111" s="254"/>
      <c r="L111" s="254"/>
      <c r="M111" s="254"/>
      <c r="N111" s="254"/>
      <c r="O111" s="254"/>
      <c r="P111" s="254"/>
      <c r="Q111" s="254"/>
      <c r="R111" s="254"/>
      <c r="S111" s="254"/>
      <c r="T111" s="254"/>
      <c r="U111" s="254"/>
      <c r="V111" s="254"/>
      <c r="W111" s="254"/>
      <c r="X111" s="254"/>
      <c r="Y111" s="254"/>
      <c r="Z111" s="254"/>
      <c r="AA111" s="254"/>
    </row>
    <row r="112" spans="1:27" ht="12.75" customHeight="1">
      <c r="A112" s="25">
        <v>21120505</v>
      </c>
      <c r="B112" s="29" t="s">
        <v>392</v>
      </c>
      <c r="C112" s="26">
        <v>3070800</v>
      </c>
      <c r="D112" s="46"/>
      <c r="E112" s="23"/>
      <c r="F112" s="127"/>
      <c r="G112" s="254"/>
      <c r="H112" s="254"/>
      <c r="I112" s="255"/>
      <c r="J112" s="255"/>
      <c r="K112" s="254"/>
      <c r="L112" s="254"/>
      <c r="M112" s="254"/>
      <c r="N112" s="254"/>
      <c r="O112" s="254"/>
      <c r="P112" s="254"/>
      <c r="Q112" s="254"/>
      <c r="R112" s="254"/>
      <c r="S112" s="254"/>
      <c r="T112" s="254"/>
      <c r="U112" s="254"/>
      <c r="V112" s="254"/>
      <c r="W112" s="254"/>
      <c r="X112" s="254"/>
      <c r="Y112" s="254"/>
      <c r="Z112" s="254"/>
      <c r="AA112" s="254"/>
    </row>
    <row r="113" spans="1:27" ht="12.75" customHeight="1">
      <c r="A113" s="21">
        <v>211207</v>
      </c>
      <c r="B113" s="23" t="s">
        <v>40</v>
      </c>
      <c r="C113" s="23">
        <f>SUM(C114:C115)</f>
        <v>2030000</v>
      </c>
      <c r="D113" s="46"/>
      <c r="E113" s="23"/>
      <c r="F113" s="127"/>
      <c r="G113" s="254"/>
      <c r="H113" s="254"/>
      <c r="I113" s="255"/>
      <c r="J113" s="255"/>
      <c r="K113" s="254"/>
      <c r="L113" s="254"/>
      <c r="M113" s="254"/>
      <c r="N113" s="254"/>
      <c r="O113" s="254"/>
      <c r="P113" s="254"/>
      <c r="Q113" s="254"/>
      <c r="R113" s="254"/>
      <c r="S113" s="254"/>
      <c r="T113" s="254"/>
      <c r="U113" s="254"/>
      <c r="V113" s="254"/>
      <c r="W113" s="254"/>
      <c r="X113" s="254"/>
      <c r="Y113" s="254"/>
      <c r="Z113" s="254"/>
      <c r="AA113" s="254"/>
    </row>
    <row r="114" spans="1:27" ht="12.75" customHeight="1">
      <c r="A114" s="25">
        <v>21120702</v>
      </c>
      <c r="B114" s="26" t="s">
        <v>41</v>
      </c>
      <c r="C114" s="26">
        <v>950000</v>
      </c>
      <c r="D114" s="46"/>
      <c r="E114" s="23"/>
      <c r="F114" s="127"/>
      <c r="G114" s="254"/>
      <c r="H114" s="254"/>
      <c r="I114" s="255"/>
      <c r="J114" s="255"/>
      <c r="K114" s="254"/>
      <c r="L114" s="254"/>
      <c r="M114" s="254"/>
      <c r="N114" s="254"/>
      <c r="O114" s="254"/>
      <c r="P114" s="254"/>
      <c r="Q114" s="254"/>
      <c r="R114" s="254"/>
      <c r="S114" s="254"/>
      <c r="T114" s="254"/>
      <c r="U114" s="254"/>
      <c r="V114" s="254"/>
      <c r="W114" s="254"/>
      <c r="X114" s="254"/>
      <c r="Y114" s="254"/>
      <c r="Z114" s="254"/>
      <c r="AA114" s="254"/>
    </row>
    <row r="115" spans="1:27" ht="12.75" customHeight="1">
      <c r="A115" s="25">
        <v>21120711</v>
      </c>
      <c r="B115" s="26" t="s">
        <v>46</v>
      </c>
      <c r="C115" s="26">
        <v>1080000</v>
      </c>
      <c r="D115" s="46"/>
      <c r="E115" s="23"/>
      <c r="F115" s="127"/>
      <c r="G115" s="254"/>
      <c r="H115" s="254"/>
      <c r="I115" s="255"/>
      <c r="J115" s="255"/>
      <c r="K115" s="254"/>
      <c r="L115" s="254"/>
      <c r="M115" s="254"/>
      <c r="N115" s="254"/>
      <c r="O115" s="254"/>
      <c r="P115" s="254"/>
      <c r="Q115" s="254"/>
      <c r="R115" s="254"/>
      <c r="S115" s="254"/>
      <c r="T115" s="254"/>
      <c r="U115" s="254"/>
      <c r="V115" s="254"/>
      <c r="W115" s="254"/>
      <c r="X115" s="254"/>
      <c r="Y115" s="254"/>
      <c r="Z115" s="254"/>
      <c r="AA115" s="254"/>
    </row>
    <row r="116" spans="1:27" ht="12.75" customHeight="1">
      <c r="A116" s="21">
        <v>211208</v>
      </c>
      <c r="B116" s="23" t="s">
        <v>47</v>
      </c>
      <c r="C116" s="23">
        <f>C117</f>
        <v>2664000</v>
      </c>
      <c r="D116" s="46"/>
      <c r="E116" s="23"/>
      <c r="F116" s="127"/>
      <c r="G116" s="254"/>
      <c r="H116" s="254"/>
      <c r="I116" s="255"/>
      <c r="J116" s="255"/>
      <c r="K116" s="254"/>
      <c r="L116" s="254"/>
      <c r="M116" s="254"/>
      <c r="N116" s="254"/>
      <c r="O116" s="254"/>
      <c r="P116" s="254"/>
      <c r="Q116" s="254"/>
      <c r="R116" s="254"/>
      <c r="S116" s="254"/>
      <c r="T116" s="254"/>
      <c r="U116" s="254"/>
      <c r="V116" s="254"/>
      <c r="W116" s="254"/>
      <c r="X116" s="254"/>
      <c r="Y116" s="254"/>
      <c r="Z116" s="254"/>
      <c r="AA116" s="254"/>
    </row>
    <row r="117" spans="1:27" ht="12.75" customHeight="1">
      <c r="A117" s="25">
        <v>21120805</v>
      </c>
      <c r="B117" s="26" t="s">
        <v>49</v>
      </c>
      <c r="C117" s="26">
        <v>2664000</v>
      </c>
      <c r="D117" s="46"/>
      <c r="E117" s="23"/>
      <c r="F117" s="127"/>
      <c r="G117" s="113"/>
      <c r="H117" s="113"/>
      <c r="I117" s="255"/>
      <c r="J117" s="255"/>
      <c r="K117" s="113"/>
      <c r="L117" s="113"/>
      <c r="M117" s="113"/>
      <c r="N117" s="113"/>
      <c r="O117" s="113"/>
      <c r="P117" s="113"/>
      <c r="Q117" s="113"/>
      <c r="R117" s="113"/>
      <c r="S117" s="113"/>
      <c r="T117" s="113"/>
      <c r="U117" s="113"/>
      <c r="V117" s="113"/>
      <c r="W117" s="113"/>
      <c r="X117" s="113"/>
      <c r="Y117" s="113"/>
      <c r="Z117" s="113"/>
      <c r="AA117" s="113"/>
    </row>
    <row r="118" spans="1:27" ht="12.75" customHeight="1">
      <c r="A118" s="21">
        <v>211209</v>
      </c>
      <c r="B118" s="23" t="s">
        <v>50</v>
      </c>
      <c r="C118" s="23">
        <f>SUM(C119:C120)</f>
        <v>3925000</v>
      </c>
      <c r="D118" s="46"/>
      <c r="E118" s="23"/>
      <c r="F118" s="127"/>
      <c r="G118" s="254"/>
      <c r="H118" s="254"/>
      <c r="I118" s="255"/>
      <c r="J118" s="255"/>
      <c r="K118" s="254"/>
      <c r="L118" s="254"/>
      <c r="M118" s="254"/>
      <c r="N118" s="254"/>
      <c r="O118" s="254"/>
      <c r="P118" s="254"/>
      <c r="Q118" s="254"/>
      <c r="R118" s="254"/>
      <c r="S118" s="254"/>
      <c r="T118" s="254"/>
      <c r="U118" s="254"/>
      <c r="V118" s="254"/>
      <c r="W118" s="254"/>
      <c r="X118" s="254"/>
      <c r="Y118" s="254"/>
      <c r="Z118" s="254"/>
      <c r="AA118" s="254"/>
    </row>
    <row r="119" spans="1:27" ht="12.75" customHeight="1">
      <c r="A119" s="25">
        <v>21120901</v>
      </c>
      <c r="B119" s="26" t="s">
        <v>51</v>
      </c>
      <c r="C119" s="26">
        <v>950000</v>
      </c>
      <c r="D119" s="46"/>
      <c r="E119" s="23"/>
      <c r="F119" s="127"/>
      <c r="G119" s="113"/>
      <c r="H119" s="113"/>
      <c r="I119" s="255"/>
      <c r="J119" s="255"/>
      <c r="K119" s="113"/>
      <c r="L119" s="113"/>
      <c r="M119" s="113"/>
      <c r="N119" s="113"/>
      <c r="O119" s="113"/>
      <c r="P119" s="113"/>
      <c r="Q119" s="113"/>
      <c r="R119" s="113"/>
      <c r="S119" s="113"/>
      <c r="T119" s="113"/>
      <c r="U119" s="113"/>
      <c r="V119" s="113"/>
      <c r="W119" s="113"/>
      <c r="X119" s="113"/>
      <c r="Y119" s="113"/>
      <c r="Z119" s="113"/>
      <c r="AA119" s="113"/>
    </row>
    <row r="120" spans="1:27" ht="12.75" customHeight="1">
      <c r="A120" s="25">
        <v>21120906</v>
      </c>
      <c r="B120" s="26" t="s">
        <v>52</v>
      </c>
      <c r="C120" s="26">
        <v>2975000</v>
      </c>
      <c r="D120" s="46"/>
      <c r="E120" s="23"/>
      <c r="F120" s="127"/>
      <c r="G120" s="113"/>
      <c r="H120" s="113"/>
      <c r="I120" s="255"/>
      <c r="J120" s="255"/>
      <c r="K120" s="113"/>
      <c r="L120" s="113"/>
      <c r="M120" s="113"/>
      <c r="N120" s="113"/>
      <c r="O120" s="113"/>
      <c r="P120" s="113"/>
      <c r="Q120" s="113"/>
      <c r="R120" s="113"/>
      <c r="S120" s="113"/>
      <c r="T120" s="113"/>
      <c r="U120" s="113"/>
      <c r="V120" s="113"/>
      <c r="W120" s="113"/>
      <c r="X120" s="113"/>
      <c r="Y120" s="113"/>
      <c r="Z120" s="113"/>
      <c r="AA120" s="113"/>
    </row>
    <row r="121" spans="1:27" ht="12.75" customHeight="1">
      <c r="A121" s="25"/>
      <c r="B121" s="26"/>
      <c r="C121" s="26"/>
      <c r="D121" s="46"/>
      <c r="E121" s="23"/>
      <c r="F121" s="127"/>
      <c r="G121" s="113"/>
      <c r="H121" s="113"/>
      <c r="I121" s="255"/>
      <c r="J121" s="255"/>
      <c r="K121" s="113"/>
      <c r="L121" s="113"/>
      <c r="M121" s="113"/>
      <c r="N121" s="113"/>
      <c r="O121" s="113"/>
      <c r="P121" s="113"/>
      <c r="Q121" s="113"/>
      <c r="R121" s="113"/>
      <c r="S121" s="113"/>
      <c r="T121" s="113"/>
      <c r="U121" s="113"/>
      <c r="V121" s="113"/>
      <c r="W121" s="113"/>
      <c r="X121" s="113"/>
      <c r="Y121" s="113"/>
      <c r="Z121" s="113"/>
      <c r="AA121" s="113"/>
    </row>
    <row r="122" spans="1:27" ht="12.75" customHeight="1">
      <c r="A122" s="683" t="s">
        <v>10</v>
      </c>
      <c r="B122" s="657"/>
      <c r="C122" s="69">
        <f>(C123+C135+C130+C126+C137)</f>
        <v>15112759900</v>
      </c>
      <c r="D122" s="46"/>
      <c r="E122" s="23"/>
      <c r="F122" s="127"/>
      <c r="G122" s="113"/>
      <c r="H122" s="113"/>
      <c r="I122" s="255"/>
      <c r="J122" s="255"/>
      <c r="K122" s="113"/>
      <c r="L122" s="113"/>
      <c r="M122" s="113"/>
      <c r="N122" s="113"/>
      <c r="O122" s="113"/>
      <c r="P122" s="113"/>
      <c r="Q122" s="113"/>
      <c r="R122" s="113"/>
      <c r="S122" s="113"/>
      <c r="T122" s="113"/>
      <c r="U122" s="113"/>
      <c r="V122" s="113"/>
      <c r="W122" s="113"/>
      <c r="X122" s="113"/>
      <c r="Y122" s="113"/>
      <c r="Z122" s="113"/>
      <c r="AA122" s="113"/>
    </row>
    <row r="123" spans="1:27" ht="12.75" customHeight="1">
      <c r="A123" s="21">
        <v>211302</v>
      </c>
      <c r="B123" s="21" t="s">
        <v>53</v>
      </c>
      <c r="C123" s="50">
        <f>+SUM(C124:C125)</f>
        <v>50250000</v>
      </c>
      <c r="D123" s="46"/>
      <c r="E123" s="23"/>
      <c r="F123" s="127"/>
      <c r="G123" s="254"/>
      <c r="H123" s="254"/>
      <c r="I123" s="255"/>
      <c r="J123" s="255"/>
      <c r="K123" s="254"/>
      <c r="L123" s="254"/>
      <c r="M123" s="254"/>
      <c r="N123" s="254"/>
      <c r="O123" s="254"/>
      <c r="P123" s="254"/>
      <c r="Q123" s="254"/>
      <c r="R123" s="254"/>
      <c r="S123" s="254"/>
      <c r="T123" s="254"/>
      <c r="U123" s="254"/>
      <c r="V123" s="254"/>
      <c r="W123" s="254"/>
      <c r="X123" s="254"/>
      <c r="Y123" s="254"/>
      <c r="Z123" s="254"/>
      <c r="AA123" s="254"/>
    </row>
    <row r="124" spans="1:27" ht="12.75" customHeight="1">
      <c r="A124" s="25">
        <v>21130202</v>
      </c>
      <c r="B124" s="32" t="s">
        <v>248</v>
      </c>
      <c r="C124" s="51">
        <v>43500000</v>
      </c>
      <c r="D124" s="46"/>
      <c r="E124" s="23"/>
      <c r="F124" s="127"/>
      <c r="G124" s="254"/>
      <c r="H124" s="254"/>
      <c r="I124" s="255"/>
      <c r="J124" s="255"/>
      <c r="K124" s="254"/>
      <c r="L124" s="254"/>
      <c r="M124" s="254"/>
      <c r="N124" s="254"/>
      <c r="O124" s="254"/>
      <c r="P124" s="254"/>
      <c r="Q124" s="254"/>
      <c r="R124" s="254"/>
      <c r="S124" s="254"/>
      <c r="T124" s="254"/>
      <c r="U124" s="254"/>
      <c r="V124" s="254"/>
      <c r="W124" s="254"/>
      <c r="X124" s="254"/>
      <c r="Y124" s="254"/>
      <c r="Z124" s="254"/>
      <c r="AA124" s="254"/>
    </row>
    <row r="125" spans="1:27" ht="12.75" customHeight="1">
      <c r="A125" s="25">
        <v>21130204</v>
      </c>
      <c r="B125" s="29" t="s">
        <v>54</v>
      </c>
      <c r="C125" s="26">
        <v>6750000</v>
      </c>
      <c r="D125" s="46"/>
      <c r="E125" s="23"/>
      <c r="F125" s="127"/>
      <c r="G125" s="254"/>
      <c r="H125" s="254"/>
      <c r="I125" s="255"/>
      <c r="J125" s="255"/>
      <c r="K125" s="254"/>
      <c r="L125" s="254"/>
      <c r="M125" s="254"/>
      <c r="N125" s="254"/>
      <c r="O125" s="254"/>
      <c r="P125" s="254"/>
      <c r="Q125" s="254"/>
      <c r="R125" s="254"/>
      <c r="S125" s="254"/>
      <c r="T125" s="254"/>
      <c r="U125" s="254"/>
      <c r="V125" s="254"/>
      <c r="W125" s="254"/>
      <c r="X125" s="254"/>
      <c r="Y125" s="254"/>
      <c r="Z125" s="254"/>
      <c r="AA125" s="254"/>
    </row>
    <row r="126" spans="1:27" ht="12.75" customHeight="1">
      <c r="A126" s="21">
        <v>211303</v>
      </c>
      <c r="B126" s="23" t="s">
        <v>100</v>
      </c>
      <c r="C126" s="23">
        <f>+SUM(C127:C129)</f>
        <v>53670600</v>
      </c>
      <c r="D126" s="46"/>
      <c r="E126" s="23"/>
      <c r="F126" s="127"/>
      <c r="G126" s="254"/>
      <c r="H126" s="254"/>
      <c r="I126" s="255"/>
      <c r="J126" s="255"/>
      <c r="K126" s="254"/>
      <c r="L126" s="254"/>
      <c r="M126" s="254"/>
      <c r="N126" s="254"/>
      <c r="O126" s="254"/>
      <c r="P126" s="254"/>
      <c r="Q126" s="254"/>
      <c r="R126" s="254"/>
      <c r="S126" s="254"/>
      <c r="T126" s="254"/>
      <c r="U126" s="254"/>
      <c r="V126" s="254"/>
      <c r="W126" s="254"/>
      <c r="X126" s="254"/>
      <c r="Y126" s="254"/>
      <c r="Z126" s="254"/>
      <c r="AA126" s="254"/>
    </row>
    <row r="127" spans="1:27" ht="12.75" customHeight="1">
      <c r="A127" s="25">
        <v>21130301</v>
      </c>
      <c r="B127" s="26" t="s">
        <v>129</v>
      </c>
      <c r="C127" s="26">
        <v>47450000</v>
      </c>
      <c r="D127" s="280"/>
      <c r="E127" s="280"/>
      <c r="F127" s="280"/>
      <c r="G127" s="113"/>
      <c r="H127" s="113"/>
      <c r="I127" s="255"/>
      <c r="J127" s="255"/>
      <c r="K127" s="113"/>
      <c r="L127" s="113"/>
      <c r="M127" s="113"/>
      <c r="N127" s="113"/>
      <c r="O127" s="113"/>
      <c r="P127" s="113"/>
      <c r="Q127" s="113"/>
      <c r="R127" s="113"/>
      <c r="S127" s="113"/>
      <c r="T127" s="113"/>
      <c r="U127" s="113"/>
      <c r="V127" s="113"/>
      <c r="W127" s="113"/>
      <c r="X127" s="113"/>
      <c r="Y127" s="113"/>
      <c r="Z127" s="113"/>
      <c r="AA127" s="113"/>
    </row>
    <row r="128" spans="1:27" ht="12.75" customHeight="1">
      <c r="A128" s="25">
        <v>21130304</v>
      </c>
      <c r="B128" s="29" t="s">
        <v>130</v>
      </c>
      <c r="C128" s="26">
        <v>3694600</v>
      </c>
      <c r="D128" s="46"/>
      <c r="E128" s="23"/>
      <c r="F128" s="127"/>
      <c r="G128" s="113"/>
      <c r="H128" s="113"/>
      <c r="I128" s="255"/>
      <c r="J128" s="255"/>
      <c r="K128" s="113"/>
      <c r="L128" s="113"/>
      <c r="M128" s="113"/>
      <c r="N128" s="113"/>
      <c r="O128" s="113"/>
      <c r="P128" s="113"/>
      <c r="Q128" s="113"/>
      <c r="R128" s="113"/>
      <c r="S128" s="113"/>
      <c r="T128" s="113"/>
      <c r="U128" s="113"/>
      <c r="V128" s="113"/>
      <c r="W128" s="113"/>
      <c r="X128" s="113"/>
      <c r="Y128" s="113"/>
      <c r="Z128" s="113"/>
      <c r="AA128" s="113"/>
    </row>
    <row r="129" spans="1:27" ht="12.75" customHeight="1">
      <c r="A129" s="25">
        <v>21130307</v>
      </c>
      <c r="B129" s="26" t="s">
        <v>101</v>
      </c>
      <c r="C129" s="26">
        <v>2526000</v>
      </c>
      <c r="D129" s="46"/>
      <c r="E129" s="171"/>
      <c r="F129" s="127"/>
      <c r="G129" s="113"/>
      <c r="H129" s="113"/>
      <c r="I129" s="255"/>
      <c r="J129" s="255"/>
      <c r="K129" s="113"/>
      <c r="L129" s="113"/>
      <c r="M129" s="113"/>
      <c r="N129" s="113"/>
      <c r="O129" s="113"/>
      <c r="P129" s="113"/>
      <c r="Q129" s="113"/>
      <c r="R129" s="113"/>
      <c r="S129" s="113"/>
      <c r="T129" s="113"/>
      <c r="U129" s="113"/>
      <c r="V129" s="113"/>
      <c r="W129" s="113"/>
      <c r="X129" s="113"/>
      <c r="Y129" s="113"/>
      <c r="Z129" s="113"/>
      <c r="AA129" s="113"/>
    </row>
    <row r="130" spans="1:27" ht="12.75" customHeight="1">
      <c r="A130" s="21">
        <v>211304</v>
      </c>
      <c r="B130" s="49" t="s">
        <v>250</v>
      </c>
      <c r="C130" s="23">
        <f>SUM(C131:C134)</f>
        <v>14921589300</v>
      </c>
      <c r="D130" s="47"/>
      <c r="E130" s="23"/>
      <c r="F130" s="127"/>
      <c r="G130" s="254"/>
      <c r="H130" s="254"/>
      <c r="I130" s="255"/>
      <c r="J130" s="255"/>
      <c r="K130" s="254"/>
      <c r="L130" s="254"/>
      <c r="M130" s="254"/>
      <c r="N130" s="254"/>
      <c r="O130" s="254"/>
      <c r="P130" s="254"/>
      <c r="Q130" s="254"/>
      <c r="R130" s="254"/>
      <c r="S130" s="254"/>
      <c r="T130" s="254"/>
      <c r="U130" s="254"/>
      <c r="V130" s="254"/>
      <c r="W130" s="254"/>
      <c r="X130" s="254"/>
      <c r="Y130" s="254"/>
      <c r="Z130" s="254"/>
      <c r="AA130" s="254"/>
    </row>
    <row r="131" spans="1:27" ht="12.75" customHeight="1">
      <c r="A131" s="25">
        <v>21130401</v>
      </c>
      <c r="B131" s="29" t="s">
        <v>602</v>
      </c>
      <c r="C131" s="26">
        <v>4944119300</v>
      </c>
      <c r="D131" s="202"/>
      <c r="E131" s="23"/>
      <c r="F131" s="127"/>
      <c r="G131" s="450"/>
      <c r="I131" s="255"/>
      <c r="J131" s="255"/>
      <c r="K131" s="287"/>
      <c r="L131" s="254"/>
      <c r="M131" s="254"/>
      <c r="N131" s="254"/>
      <c r="O131" s="254"/>
      <c r="P131" s="254"/>
      <c r="Q131" s="254"/>
      <c r="R131" s="254"/>
      <c r="S131" s="254"/>
      <c r="T131" s="254"/>
      <c r="U131" s="254"/>
      <c r="V131" s="254"/>
      <c r="W131" s="254"/>
      <c r="X131" s="254"/>
      <c r="Y131" s="254"/>
      <c r="Z131" s="254"/>
      <c r="AA131" s="254"/>
    </row>
    <row r="132" spans="1:27" ht="12.75" customHeight="1">
      <c r="A132" s="25">
        <v>21130402</v>
      </c>
      <c r="B132" s="29" t="s">
        <v>603</v>
      </c>
      <c r="C132" s="26">
        <v>3559275000</v>
      </c>
      <c r="D132" s="46"/>
      <c r="E132" s="23"/>
      <c r="F132" s="127"/>
      <c r="G132" s="254"/>
      <c r="I132" s="255"/>
      <c r="J132" s="255"/>
      <c r="K132" s="287"/>
      <c r="L132" s="254"/>
      <c r="M132" s="254"/>
      <c r="N132" s="254"/>
      <c r="O132" s="254"/>
      <c r="P132" s="254"/>
      <c r="Q132" s="254"/>
      <c r="R132" s="254"/>
      <c r="S132" s="254"/>
      <c r="T132" s="254"/>
      <c r="U132" s="254"/>
      <c r="V132" s="254"/>
      <c r="W132" s="254"/>
      <c r="X132" s="254"/>
      <c r="Y132" s="254"/>
      <c r="Z132" s="254"/>
      <c r="AA132" s="254"/>
    </row>
    <row r="133" spans="1:27" ht="12.75" customHeight="1">
      <c r="A133" s="25">
        <v>21130403</v>
      </c>
      <c r="B133" s="29" t="s">
        <v>251</v>
      </c>
      <c r="C133" s="26">
        <v>6402695000</v>
      </c>
      <c r="D133" s="46"/>
      <c r="E133" s="23"/>
      <c r="F133" s="127"/>
      <c r="G133" s="254"/>
      <c r="I133" s="255"/>
      <c r="J133" s="255"/>
      <c r="K133" s="119"/>
      <c r="L133" s="254"/>
      <c r="M133" s="254"/>
      <c r="N133" s="254"/>
      <c r="O133" s="254"/>
      <c r="P133" s="254"/>
      <c r="Q133" s="254"/>
      <c r="R133" s="254"/>
      <c r="S133" s="254"/>
      <c r="T133" s="254"/>
      <c r="U133" s="254"/>
      <c r="V133" s="254"/>
      <c r="W133" s="254"/>
      <c r="X133" s="254"/>
      <c r="Y133" s="254"/>
      <c r="Z133" s="254"/>
      <c r="AA133" s="254"/>
    </row>
    <row r="134" spans="1:27" ht="12.75" customHeight="1">
      <c r="A134" s="25">
        <v>21130406</v>
      </c>
      <c r="B134" s="29" t="s">
        <v>288</v>
      </c>
      <c r="C134" s="26">
        <v>15500000</v>
      </c>
      <c r="D134" s="46"/>
      <c r="E134" s="23"/>
      <c r="F134" s="127"/>
      <c r="G134" s="254"/>
      <c r="I134" s="255"/>
      <c r="J134" s="255"/>
      <c r="K134" s="287"/>
      <c r="L134" s="254"/>
      <c r="M134" s="254"/>
      <c r="N134" s="254"/>
      <c r="O134" s="254"/>
      <c r="P134" s="254"/>
      <c r="Q134" s="254"/>
      <c r="R134" s="254"/>
      <c r="S134" s="254"/>
      <c r="T134" s="254"/>
      <c r="U134" s="254"/>
      <c r="V134" s="254"/>
      <c r="W134" s="254"/>
      <c r="X134" s="254"/>
      <c r="Y134" s="254"/>
      <c r="Z134" s="254"/>
      <c r="AA134" s="254"/>
    </row>
    <row r="135" spans="1:27" ht="12.75" customHeight="1">
      <c r="A135" s="21">
        <v>211305</v>
      </c>
      <c r="B135" s="49" t="s">
        <v>55</v>
      </c>
      <c r="C135" s="23">
        <f>C136</f>
        <v>59700000</v>
      </c>
      <c r="D135" s="46"/>
      <c r="E135" s="23"/>
      <c r="F135" s="127"/>
      <c r="G135" s="254"/>
      <c r="I135" s="255"/>
      <c r="J135" s="255"/>
      <c r="K135" s="119"/>
      <c r="L135" s="254"/>
      <c r="M135" s="254"/>
      <c r="N135" s="254"/>
      <c r="O135" s="254"/>
      <c r="P135" s="254"/>
      <c r="Q135" s="254"/>
      <c r="R135" s="254"/>
      <c r="S135" s="254"/>
      <c r="T135" s="254"/>
      <c r="U135" s="254"/>
      <c r="V135" s="254"/>
      <c r="W135" s="254"/>
      <c r="X135" s="254"/>
      <c r="Y135" s="254"/>
      <c r="Z135" s="254"/>
      <c r="AA135" s="254"/>
    </row>
    <row r="136" spans="1:27" ht="12.75" customHeight="1">
      <c r="A136" s="25">
        <v>21130502</v>
      </c>
      <c r="B136" s="26" t="s">
        <v>56</v>
      </c>
      <c r="C136" s="26">
        <v>59700000</v>
      </c>
      <c r="D136" s="46"/>
      <c r="E136" s="23"/>
      <c r="F136" s="127"/>
      <c r="G136" s="113"/>
      <c r="I136" s="255"/>
      <c r="J136" s="255"/>
      <c r="K136" s="119"/>
      <c r="L136" s="113"/>
      <c r="M136" s="113"/>
      <c r="N136" s="113"/>
      <c r="O136" s="113"/>
      <c r="P136" s="113"/>
      <c r="Q136" s="113"/>
      <c r="R136" s="113"/>
      <c r="S136" s="113"/>
      <c r="T136" s="113"/>
      <c r="U136" s="113"/>
      <c r="V136" s="113"/>
      <c r="W136" s="113"/>
      <c r="X136" s="113"/>
      <c r="Y136" s="113"/>
      <c r="Z136" s="113"/>
      <c r="AA136" s="113"/>
    </row>
    <row r="137" spans="1:27" ht="12.75" customHeight="1">
      <c r="A137" s="21">
        <v>211309</v>
      </c>
      <c r="B137" s="23" t="s">
        <v>61</v>
      </c>
      <c r="C137" s="23">
        <f>SUM(C138:C140)</f>
        <v>27550000</v>
      </c>
      <c r="D137" s="46"/>
      <c r="E137" s="23"/>
      <c r="F137" s="199"/>
      <c r="G137" s="254"/>
      <c r="I137" s="255"/>
      <c r="J137" s="255"/>
      <c r="K137" s="494"/>
      <c r="L137" s="254"/>
      <c r="M137" s="254"/>
      <c r="N137" s="254"/>
      <c r="O137" s="254"/>
      <c r="P137" s="254"/>
      <c r="Q137" s="254"/>
      <c r="R137" s="254"/>
      <c r="S137" s="254"/>
      <c r="T137" s="254"/>
      <c r="U137" s="254"/>
      <c r="V137" s="254"/>
      <c r="W137" s="254"/>
      <c r="X137" s="254"/>
      <c r="Y137" s="254"/>
      <c r="Z137" s="254"/>
      <c r="AA137" s="254"/>
    </row>
    <row r="138" spans="1:27" ht="12.75" customHeight="1">
      <c r="A138" s="25">
        <v>21130901</v>
      </c>
      <c r="B138" s="26" t="s">
        <v>62</v>
      </c>
      <c r="C138" s="26">
        <v>24400000</v>
      </c>
      <c r="D138" s="46"/>
      <c r="E138" s="23"/>
      <c r="F138" s="38"/>
      <c r="G138" s="113"/>
      <c r="I138" s="255"/>
      <c r="J138" s="255"/>
      <c r="K138" s="113"/>
      <c r="L138" s="113"/>
      <c r="M138" s="113"/>
      <c r="N138" s="113"/>
      <c r="O138" s="113"/>
      <c r="P138" s="113"/>
      <c r="Q138" s="113"/>
      <c r="R138" s="113"/>
      <c r="S138" s="113"/>
      <c r="T138" s="113"/>
      <c r="U138" s="113"/>
      <c r="V138" s="113"/>
      <c r="W138" s="113"/>
      <c r="X138" s="113"/>
      <c r="Y138" s="113"/>
      <c r="Z138" s="113"/>
      <c r="AA138" s="113"/>
    </row>
    <row r="139" spans="1:27" ht="12.75" customHeight="1">
      <c r="A139" s="25">
        <v>21130903</v>
      </c>
      <c r="B139" s="26" t="s">
        <v>63</v>
      </c>
      <c r="C139" s="26">
        <v>400000</v>
      </c>
      <c r="D139" s="46"/>
      <c r="E139" s="199"/>
      <c r="F139" s="38"/>
      <c r="G139" s="113"/>
      <c r="I139" s="255"/>
      <c r="J139" s="255"/>
      <c r="K139" s="113"/>
      <c r="L139" s="113"/>
      <c r="M139" s="113"/>
      <c r="N139" s="113"/>
      <c r="O139" s="113"/>
      <c r="P139" s="113"/>
      <c r="Q139" s="113"/>
      <c r="R139" s="113"/>
      <c r="S139" s="113"/>
      <c r="T139" s="113"/>
      <c r="U139" s="113"/>
      <c r="V139" s="113"/>
      <c r="W139" s="113"/>
      <c r="X139" s="113"/>
      <c r="Y139" s="113"/>
      <c r="Z139" s="113"/>
      <c r="AA139" s="113"/>
    </row>
    <row r="140" spans="1:27" ht="12.75" customHeight="1">
      <c r="A140" s="25">
        <v>21130908</v>
      </c>
      <c r="B140" s="26" t="s">
        <v>64</v>
      </c>
      <c r="C140" s="26">
        <v>2750000</v>
      </c>
      <c r="D140" s="46"/>
      <c r="E140" s="199"/>
      <c r="F140" s="38"/>
      <c r="G140" s="113"/>
      <c r="I140" s="255"/>
      <c r="J140" s="255"/>
      <c r="K140" s="113"/>
      <c r="L140" s="113"/>
      <c r="M140" s="113"/>
      <c r="N140" s="113"/>
      <c r="O140" s="113"/>
      <c r="P140" s="113"/>
      <c r="Q140" s="113"/>
      <c r="R140" s="113"/>
      <c r="S140" s="113"/>
      <c r="T140" s="113"/>
      <c r="U140" s="113"/>
      <c r="V140" s="113"/>
      <c r="W140" s="113"/>
      <c r="X140" s="113"/>
      <c r="Y140" s="113"/>
      <c r="Z140" s="113"/>
      <c r="AA140" s="113"/>
    </row>
    <row r="141" spans="1:27" ht="12.75" customHeight="1">
      <c r="A141" s="25"/>
      <c r="B141" s="26"/>
      <c r="C141" s="26"/>
      <c r="D141" s="46"/>
      <c r="E141" s="199"/>
      <c r="F141" s="515"/>
      <c r="G141" s="113"/>
      <c r="I141" s="255"/>
      <c r="J141" s="255"/>
      <c r="K141" s="113"/>
      <c r="L141" s="113"/>
      <c r="M141" s="113"/>
      <c r="N141" s="113"/>
      <c r="O141" s="113"/>
      <c r="P141" s="113"/>
      <c r="Q141" s="113"/>
      <c r="R141" s="113"/>
      <c r="S141" s="113"/>
      <c r="T141" s="113"/>
      <c r="U141" s="113"/>
      <c r="V141" s="113"/>
      <c r="W141" s="113"/>
      <c r="X141" s="113"/>
      <c r="Y141" s="113"/>
      <c r="Z141" s="113"/>
      <c r="AA141" s="113"/>
    </row>
    <row r="142" spans="1:27" ht="12.75" customHeight="1">
      <c r="A142" s="720" t="s">
        <v>65</v>
      </c>
      <c r="B142" s="657"/>
      <c r="C142" s="110">
        <f>+C143</f>
        <v>968121000</v>
      </c>
      <c r="D142" s="46"/>
      <c r="E142" s="199"/>
      <c r="G142" s="113"/>
      <c r="I142" s="255"/>
      <c r="J142" s="255"/>
      <c r="K142" s="113"/>
      <c r="L142" s="113"/>
      <c r="M142" s="113"/>
      <c r="N142" s="113"/>
      <c r="O142" s="113"/>
      <c r="P142" s="113"/>
      <c r="Q142" s="113"/>
      <c r="R142" s="113"/>
      <c r="S142" s="113"/>
      <c r="T142" s="113"/>
      <c r="U142" s="113"/>
      <c r="V142" s="113"/>
      <c r="W142" s="113"/>
      <c r="X142" s="113"/>
      <c r="Y142" s="113"/>
      <c r="Z142" s="113"/>
      <c r="AA142" s="113"/>
    </row>
    <row r="143" spans="1:27" ht="12.75" customHeight="1">
      <c r="A143" s="21">
        <v>211401</v>
      </c>
      <c r="B143" s="21" t="s">
        <v>66</v>
      </c>
      <c r="C143" s="106">
        <f>C144</f>
        <v>968121000</v>
      </c>
      <c r="D143" s="46"/>
      <c r="E143" s="127"/>
      <c r="F143" s="8"/>
      <c r="G143" s="92"/>
      <c r="H143" s="101"/>
      <c r="I143" s="255"/>
      <c r="J143" s="255"/>
      <c r="K143" s="113"/>
      <c r="L143" s="113"/>
      <c r="M143" s="113"/>
      <c r="N143" s="113"/>
      <c r="O143" s="113"/>
      <c r="P143" s="113"/>
      <c r="Q143" s="113"/>
      <c r="R143" s="113"/>
      <c r="S143" s="113"/>
      <c r="T143" s="113"/>
      <c r="U143" s="113"/>
      <c r="V143" s="113"/>
      <c r="W143" s="113"/>
      <c r="X143" s="113"/>
      <c r="Y143" s="113"/>
      <c r="Z143" s="113"/>
      <c r="AA143" s="113"/>
    </row>
    <row r="144" spans="1:27" ht="12.75" customHeight="1">
      <c r="A144" s="25">
        <v>21140108</v>
      </c>
      <c r="B144" s="26" t="s">
        <v>70</v>
      </c>
      <c r="C144" s="48">
        <f>968121000</f>
        <v>968121000</v>
      </c>
      <c r="D144" s="46"/>
      <c r="E144" s="127"/>
      <c r="F144" s="516"/>
      <c r="G144" s="517"/>
      <c r="H144" s="134"/>
      <c r="I144" s="255"/>
      <c r="J144" s="255"/>
      <c r="K144" s="113"/>
      <c r="L144" s="113"/>
      <c r="M144" s="113"/>
      <c r="N144" s="113"/>
      <c r="O144" s="113"/>
      <c r="P144" s="113"/>
      <c r="Q144" s="113"/>
      <c r="R144" s="113"/>
      <c r="S144" s="113"/>
      <c r="T144" s="113"/>
      <c r="U144" s="113"/>
      <c r="V144" s="113"/>
      <c r="W144" s="113"/>
      <c r="X144" s="113"/>
      <c r="Y144" s="113"/>
      <c r="Z144" s="113"/>
      <c r="AA144" s="113"/>
    </row>
    <row r="145" spans="1:27" ht="12.75" customHeight="1">
      <c r="A145" s="29"/>
      <c r="B145" s="26"/>
      <c r="C145" s="26"/>
      <c r="D145" s="46"/>
      <c r="F145" s="20"/>
      <c r="G145" s="517"/>
      <c r="H145" s="101"/>
      <c r="I145" s="255"/>
      <c r="J145" s="255"/>
      <c r="K145" s="113"/>
      <c r="L145" s="113"/>
      <c r="M145" s="113"/>
      <c r="N145" s="113"/>
      <c r="O145" s="113"/>
      <c r="P145" s="113"/>
      <c r="Q145" s="113"/>
      <c r="R145" s="113"/>
      <c r="S145" s="113"/>
      <c r="T145" s="113"/>
      <c r="U145" s="113"/>
      <c r="V145" s="113"/>
      <c r="W145" s="113"/>
      <c r="X145" s="113"/>
      <c r="Y145" s="113"/>
      <c r="Z145" s="113"/>
      <c r="AA145" s="113"/>
    </row>
    <row r="146" spans="1:27" ht="12.75" customHeight="1">
      <c r="A146" s="698" t="s">
        <v>74</v>
      </c>
      <c r="B146" s="657"/>
      <c r="C146" s="86">
        <f>(C150+C147+C152)</f>
        <v>68500000</v>
      </c>
      <c r="D146" s="46"/>
      <c r="F146" s="20"/>
      <c r="G146" s="35"/>
      <c r="H146" s="101"/>
      <c r="I146" s="255"/>
      <c r="J146" s="255"/>
      <c r="K146" s="113"/>
      <c r="L146" s="113"/>
      <c r="M146" s="113"/>
      <c r="N146" s="113"/>
      <c r="O146" s="113"/>
      <c r="P146" s="113"/>
      <c r="Q146" s="113"/>
      <c r="R146" s="113"/>
      <c r="S146" s="113"/>
      <c r="T146" s="113"/>
      <c r="U146" s="113"/>
      <c r="V146" s="113"/>
      <c r="W146" s="113"/>
      <c r="X146" s="113"/>
      <c r="Y146" s="113"/>
      <c r="Z146" s="113"/>
      <c r="AA146" s="113"/>
    </row>
    <row r="147" spans="1:27" ht="12.75" customHeight="1">
      <c r="A147" s="21">
        <v>221102</v>
      </c>
      <c r="B147" s="49" t="s">
        <v>132</v>
      </c>
      <c r="C147" s="23">
        <f>SUM(C148:C149)</f>
        <v>60150000</v>
      </c>
      <c r="D147" s="46"/>
      <c r="G147" s="254"/>
      <c r="H147" s="254"/>
      <c r="I147" s="255"/>
      <c r="J147" s="255"/>
      <c r="K147" s="254"/>
      <c r="L147" s="254"/>
      <c r="M147" s="254"/>
      <c r="N147" s="254"/>
      <c r="O147" s="254"/>
      <c r="P147" s="254"/>
      <c r="Q147" s="254"/>
      <c r="R147" s="254"/>
      <c r="S147" s="254"/>
      <c r="T147" s="254"/>
      <c r="U147" s="254"/>
      <c r="V147" s="254"/>
      <c r="W147" s="254"/>
      <c r="X147" s="254"/>
      <c r="Y147" s="254"/>
      <c r="Z147" s="254"/>
      <c r="AA147" s="254"/>
    </row>
    <row r="148" spans="1:27" ht="12.75" customHeight="1">
      <c r="A148" s="25">
        <v>22110204</v>
      </c>
      <c r="B148" s="29" t="s">
        <v>260</v>
      </c>
      <c r="C148" s="26">
        <v>55500000</v>
      </c>
      <c r="D148" s="46"/>
      <c r="E148" s="23"/>
      <c r="F148" s="127"/>
      <c r="G148" s="113"/>
      <c r="H148" s="113"/>
      <c r="I148" s="255"/>
      <c r="J148" s="255"/>
      <c r="K148" s="113"/>
      <c r="L148" s="113"/>
      <c r="M148" s="113"/>
      <c r="N148" s="113"/>
      <c r="O148" s="113"/>
      <c r="P148" s="113"/>
      <c r="Q148" s="113"/>
      <c r="R148" s="113"/>
      <c r="S148" s="113"/>
      <c r="T148" s="113"/>
      <c r="U148" s="113"/>
      <c r="V148" s="113"/>
      <c r="W148" s="113"/>
      <c r="X148" s="113"/>
      <c r="Y148" s="113"/>
      <c r="Z148" s="113"/>
      <c r="AA148" s="113"/>
    </row>
    <row r="149" spans="1:27" ht="12.75" customHeight="1">
      <c r="A149" s="25">
        <v>22110205</v>
      </c>
      <c r="B149" s="29" t="s">
        <v>134</v>
      </c>
      <c r="C149" s="26">
        <v>4650000</v>
      </c>
      <c r="D149" s="46"/>
      <c r="E149" s="23"/>
      <c r="F149" s="127"/>
      <c r="G149" s="113"/>
      <c r="H149" s="113"/>
      <c r="I149" s="255"/>
      <c r="J149" s="255"/>
      <c r="K149" s="113"/>
      <c r="L149" s="113"/>
      <c r="M149" s="113"/>
      <c r="N149" s="113"/>
      <c r="O149" s="113"/>
      <c r="P149" s="113"/>
      <c r="Q149" s="113"/>
      <c r="R149" s="113"/>
      <c r="S149" s="113"/>
      <c r="T149" s="113"/>
      <c r="U149" s="113"/>
      <c r="V149" s="113"/>
      <c r="W149" s="113"/>
      <c r="X149" s="113"/>
      <c r="Y149" s="113"/>
      <c r="Z149" s="113"/>
      <c r="AA149" s="113"/>
    </row>
    <row r="150" spans="1:27" ht="12.75" customHeight="1">
      <c r="A150" s="21">
        <v>221104</v>
      </c>
      <c r="B150" s="21" t="s">
        <v>78</v>
      </c>
      <c r="C150" s="23">
        <f>SUM(C151)</f>
        <v>2350000</v>
      </c>
      <c r="D150" s="46"/>
      <c r="E150" s="23"/>
      <c r="F150" s="127"/>
      <c r="G150" s="254"/>
      <c r="H150" s="254"/>
      <c r="I150" s="255"/>
      <c r="J150" s="255"/>
      <c r="K150" s="254"/>
      <c r="L150" s="254"/>
      <c r="M150" s="254"/>
      <c r="N150" s="254"/>
      <c r="O150" s="254"/>
      <c r="P150" s="254"/>
      <c r="Q150" s="254"/>
      <c r="R150" s="254"/>
      <c r="S150" s="254"/>
      <c r="T150" s="254"/>
      <c r="U150" s="254"/>
      <c r="V150" s="254"/>
      <c r="W150" s="254"/>
      <c r="X150" s="254"/>
      <c r="Y150" s="254"/>
      <c r="Z150" s="254"/>
      <c r="AA150" s="254"/>
    </row>
    <row r="151" spans="1:27" ht="12.75" customHeight="1">
      <c r="A151" s="25">
        <v>22110401</v>
      </c>
      <c r="B151" s="29" t="s">
        <v>79</v>
      </c>
      <c r="C151" s="26">
        <v>2350000</v>
      </c>
      <c r="D151" s="46"/>
      <c r="E151" s="23"/>
      <c r="F151" s="127"/>
      <c r="G151" s="113"/>
      <c r="H151" s="113"/>
      <c r="I151" s="255"/>
      <c r="J151" s="255"/>
      <c r="K151" s="113"/>
      <c r="L151" s="113"/>
      <c r="M151" s="113"/>
      <c r="N151" s="113"/>
      <c r="O151" s="113"/>
      <c r="P151" s="113"/>
      <c r="Q151" s="113"/>
      <c r="R151" s="113"/>
      <c r="S151" s="113"/>
      <c r="T151" s="113"/>
      <c r="U151" s="113"/>
      <c r="V151" s="113"/>
      <c r="W151" s="113"/>
      <c r="X151" s="113"/>
      <c r="Y151" s="113"/>
      <c r="Z151" s="113"/>
      <c r="AA151" s="113"/>
    </row>
    <row r="152" spans="1:27" ht="12.75" customHeight="1">
      <c r="A152" s="21">
        <v>221107</v>
      </c>
      <c r="B152" s="49" t="s">
        <v>81</v>
      </c>
      <c r="C152" s="23">
        <f>SUM(C153)</f>
        <v>6000000</v>
      </c>
      <c r="D152" s="46"/>
      <c r="E152" s="23"/>
      <c r="F152" s="127"/>
      <c r="G152" s="254"/>
      <c r="H152" s="254"/>
      <c r="I152" s="255"/>
      <c r="J152" s="255"/>
      <c r="K152" s="254"/>
      <c r="L152" s="254"/>
      <c r="M152" s="254"/>
      <c r="N152" s="254"/>
      <c r="O152" s="254"/>
      <c r="P152" s="254"/>
      <c r="Q152" s="254"/>
      <c r="R152" s="254"/>
      <c r="S152" s="254"/>
      <c r="T152" s="254"/>
      <c r="U152" s="254"/>
      <c r="V152" s="254"/>
      <c r="W152" s="254"/>
      <c r="X152" s="254"/>
      <c r="Y152" s="254"/>
      <c r="Z152" s="254"/>
      <c r="AA152" s="254"/>
    </row>
    <row r="153" spans="1:27" ht="12.75" customHeight="1">
      <c r="A153" s="25">
        <v>22110702</v>
      </c>
      <c r="B153" s="29" t="s">
        <v>82</v>
      </c>
      <c r="C153" s="26">
        <v>6000000</v>
      </c>
      <c r="D153" s="46"/>
      <c r="E153" s="23"/>
      <c r="F153" s="127"/>
      <c r="G153" s="113"/>
      <c r="H153" s="113"/>
      <c r="I153" s="255"/>
      <c r="J153" s="255"/>
      <c r="K153" s="113"/>
      <c r="L153" s="113"/>
      <c r="M153" s="113"/>
      <c r="N153" s="113"/>
      <c r="O153" s="113"/>
      <c r="P153" s="113"/>
      <c r="Q153" s="113"/>
      <c r="R153" s="113"/>
      <c r="S153" s="113"/>
      <c r="T153" s="113"/>
      <c r="U153" s="113"/>
      <c r="V153" s="113"/>
      <c r="W153" s="113"/>
      <c r="X153" s="113"/>
      <c r="Y153" s="113"/>
      <c r="Z153" s="113"/>
      <c r="AA153" s="113"/>
    </row>
    <row r="154" spans="1:27" ht="12.75" customHeight="1">
      <c r="A154" s="29"/>
      <c r="B154" s="29"/>
      <c r="C154" s="26"/>
      <c r="D154" s="46"/>
      <c r="E154" s="23"/>
      <c r="F154" s="127"/>
      <c r="G154" s="113"/>
      <c r="H154" s="113"/>
      <c r="I154" s="255"/>
      <c r="J154" s="255"/>
      <c r="K154" s="113"/>
      <c r="L154" s="113"/>
      <c r="M154" s="113"/>
      <c r="N154" s="113"/>
      <c r="O154" s="113"/>
      <c r="P154" s="113"/>
      <c r="Q154" s="113"/>
      <c r="R154" s="113"/>
      <c r="S154" s="113"/>
      <c r="T154" s="113"/>
      <c r="U154" s="113"/>
      <c r="V154" s="113"/>
      <c r="W154" s="113"/>
      <c r="X154" s="113"/>
      <c r="Y154" s="113"/>
      <c r="Z154" s="113"/>
      <c r="AA154" s="113"/>
    </row>
    <row r="155" spans="1:27" ht="12.75" customHeight="1" thickBot="1">
      <c r="A155" s="49"/>
      <c r="B155" s="29"/>
      <c r="C155" s="23"/>
      <c r="D155" s="46"/>
      <c r="E155" s="23"/>
      <c r="F155" s="127"/>
      <c r="G155" s="254"/>
      <c r="H155" s="254"/>
      <c r="I155" s="255"/>
      <c r="J155" s="255"/>
      <c r="K155" s="254"/>
      <c r="L155" s="254"/>
      <c r="M155" s="254"/>
      <c r="N155" s="254"/>
      <c r="O155" s="254"/>
      <c r="P155" s="254"/>
      <c r="Q155" s="254"/>
      <c r="R155" s="254"/>
      <c r="S155" s="254"/>
      <c r="T155" s="254"/>
      <c r="U155" s="254"/>
      <c r="V155" s="254"/>
      <c r="W155" s="254"/>
      <c r="X155" s="254"/>
      <c r="Y155" s="254"/>
      <c r="Z155" s="254"/>
      <c r="AA155" s="254"/>
    </row>
    <row r="156" spans="1:27" ht="12.75" customHeight="1">
      <c r="A156" s="684" t="s">
        <v>604</v>
      </c>
      <c r="B156" s="685"/>
      <c r="C156" s="689" t="s">
        <v>605</v>
      </c>
      <c r="E156" s="127"/>
      <c r="F156" s="254"/>
      <c r="G156" s="254"/>
      <c r="H156" s="255"/>
      <c r="I156" s="255"/>
      <c r="J156" s="254"/>
      <c r="K156" s="254"/>
      <c r="L156" s="254"/>
      <c r="M156" s="254"/>
      <c r="N156" s="254"/>
      <c r="O156" s="254"/>
      <c r="P156" s="254"/>
      <c r="Q156" s="254"/>
      <c r="R156" s="254"/>
      <c r="S156" s="254"/>
      <c r="T156" s="254"/>
      <c r="U156" s="254"/>
      <c r="V156" s="254"/>
      <c r="W156" s="254"/>
      <c r="X156" s="254"/>
      <c r="Y156" s="254"/>
      <c r="Z156" s="254"/>
    </row>
    <row r="157" spans="1:27" ht="12.75" customHeight="1" thickBot="1">
      <c r="A157" s="686"/>
      <c r="B157" s="687"/>
      <c r="C157" s="662"/>
      <c r="E157" s="127"/>
      <c r="F157" s="254"/>
      <c r="G157" s="254"/>
      <c r="H157" s="255"/>
      <c r="I157" s="255"/>
      <c r="J157" s="254"/>
      <c r="K157" s="254"/>
      <c r="L157" s="254"/>
      <c r="M157" s="254"/>
      <c r="N157" s="254"/>
      <c r="O157" s="254"/>
      <c r="P157" s="254"/>
      <c r="Q157" s="254"/>
      <c r="R157" s="254"/>
      <c r="S157" s="254"/>
      <c r="T157" s="254"/>
      <c r="U157" s="254"/>
      <c r="V157" s="254"/>
      <c r="W157" s="254"/>
      <c r="X157" s="254"/>
      <c r="Y157" s="254"/>
      <c r="Z157" s="254"/>
    </row>
    <row r="158" spans="1:27" ht="12.75" customHeight="1">
      <c r="A158" s="668" t="s">
        <v>606</v>
      </c>
      <c r="B158" s="669"/>
      <c r="C158" s="670"/>
      <c r="E158" s="127"/>
      <c r="F158" s="254"/>
      <c r="G158" s="254"/>
      <c r="H158" s="255"/>
      <c r="I158" s="255"/>
      <c r="J158" s="254"/>
      <c r="K158" s="254"/>
      <c r="L158" s="254"/>
      <c r="M158" s="254"/>
      <c r="N158" s="254"/>
      <c r="O158" s="254"/>
      <c r="P158" s="254"/>
      <c r="Q158" s="254"/>
      <c r="R158" s="254"/>
      <c r="S158" s="254"/>
      <c r="T158" s="254"/>
      <c r="U158" s="254"/>
      <c r="V158" s="254"/>
      <c r="W158" s="254"/>
      <c r="X158" s="254"/>
      <c r="Y158" s="254"/>
      <c r="Z158" s="254"/>
    </row>
    <row r="159" spans="1:27" ht="12.75" customHeight="1">
      <c r="A159" s="671"/>
      <c r="B159" s="672"/>
      <c r="C159" s="673"/>
      <c r="E159" s="127"/>
      <c r="F159" s="254"/>
      <c r="G159" s="254"/>
      <c r="H159" s="255"/>
      <c r="I159" s="255"/>
      <c r="J159" s="254"/>
      <c r="K159" s="254"/>
      <c r="L159" s="254"/>
      <c r="M159" s="254"/>
      <c r="N159" s="254"/>
      <c r="O159" s="254"/>
      <c r="P159" s="254"/>
      <c r="Q159" s="254"/>
      <c r="R159" s="254"/>
      <c r="S159" s="254"/>
      <c r="T159" s="254"/>
      <c r="U159" s="254"/>
      <c r="V159" s="254"/>
      <c r="W159" s="254"/>
      <c r="X159" s="254"/>
      <c r="Y159" s="254"/>
      <c r="Z159" s="254"/>
    </row>
    <row r="160" spans="1:27" ht="12.75" customHeight="1">
      <c r="A160" s="671"/>
      <c r="B160" s="672"/>
      <c r="C160" s="673"/>
      <c r="E160" s="127"/>
      <c r="F160" s="254"/>
      <c r="G160" s="254"/>
      <c r="H160" s="255"/>
      <c r="I160" s="255"/>
      <c r="J160" s="254"/>
      <c r="K160" s="254"/>
      <c r="L160" s="254"/>
      <c r="M160" s="254"/>
      <c r="N160" s="254"/>
      <c r="O160" s="254"/>
      <c r="P160" s="254"/>
      <c r="Q160" s="254"/>
      <c r="R160" s="254"/>
      <c r="S160" s="254"/>
      <c r="T160" s="254"/>
      <c r="U160" s="254"/>
      <c r="V160" s="254"/>
      <c r="W160" s="254"/>
      <c r="X160" s="254"/>
      <c r="Y160" s="254"/>
      <c r="Z160" s="254"/>
    </row>
    <row r="161" spans="1:27" ht="12.75" customHeight="1">
      <c r="A161" s="671"/>
      <c r="B161" s="672"/>
      <c r="C161" s="673"/>
      <c r="E161" s="127"/>
      <c r="F161" s="254"/>
      <c r="G161" s="254"/>
      <c r="H161" s="255"/>
      <c r="I161" s="255"/>
      <c r="J161" s="254"/>
      <c r="K161" s="254"/>
      <c r="L161" s="254"/>
      <c r="M161" s="254"/>
      <c r="N161" s="254"/>
      <c r="O161" s="254"/>
      <c r="P161" s="254"/>
      <c r="Q161" s="254"/>
      <c r="R161" s="254"/>
      <c r="S161" s="254"/>
      <c r="T161" s="254"/>
      <c r="U161" s="254"/>
      <c r="V161" s="254"/>
      <c r="W161" s="254"/>
      <c r="X161" s="254"/>
      <c r="Y161" s="254"/>
      <c r="Z161" s="254"/>
    </row>
    <row r="162" spans="1:27" ht="12.75" customHeight="1">
      <c r="A162" s="671"/>
      <c r="B162" s="672"/>
      <c r="C162" s="673"/>
      <c r="E162" s="127"/>
      <c r="F162" s="254"/>
      <c r="G162" s="254"/>
      <c r="H162" s="255"/>
      <c r="I162" s="255"/>
      <c r="J162" s="254"/>
      <c r="K162" s="254"/>
      <c r="L162" s="254"/>
      <c r="M162" s="254"/>
      <c r="N162" s="254"/>
      <c r="O162" s="254"/>
      <c r="P162" s="254"/>
      <c r="Q162" s="254"/>
      <c r="R162" s="254"/>
      <c r="S162" s="254"/>
      <c r="T162" s="254"/>
      <c r="U162" s="254"/>
      <c r="V162" s="254"/>
      <c r="W162" s="254"/>
      <c r="X162" s="254"/>
      <c r="Y162" s="254"/>
      <c r="Z162" s="254"/>
    </row>
    <row r="163" spans="1:27" ht="12.75" customHeight="1">
      <c r="A163" s="671"/>
      <c r="B163" s="672"/>
      <c r="C163" s="673"/>
      <c r="E163" s="127"/>
      <c r="F163" s="254"/>
      <c r="G163" s="254"/>
      <c r="H163" s="255"/>
      <c r="I163" s="255"/>
      <c r="J163" s="254"/>
      <c r="K163" s="254"/>
      <c r="L163" s="254"/>
      <c r="M163" s="254"/>
      <c r="N163" s="254"/>
      <c r="O163" s="254"/>
      <c r="P163" s="254"/>
      <c r="Q163" s="254"/>
      <c r="R163" s="254"/>
      <c r="S163" s="254"/>
      <c r="T163" s="254"/>
      <c r="U163" s="254"/>
      <c r="V163" s="254"/>
      <c r="W163" s="254"/>
      <c r="X163" s="254"/>
      <c r="Y163" s="254"/>
      <c r="Z163" s="254"/>
    </row>
    <row r="164" spans="1:27" ht="12.75" customHeight="1" thickBot="1">
      <c r="A164" s="674"/>
      <c r="B164" s="675"/>
      <c r="C164" s="676"/>
      <c r="E164" s="127"/>
      <c r="F164" s="254"/>
      <c r="G164" s="254"/>
      <c r="H164" s="255"/>
      <c r="I164" s="255"/>
      <c r="J164" s="254"/>
      <c r="K164" s="254"/>
      <c r="L164" s="254"/>
      <c r="M164" s="254"/>
      <c r="N164" s="254"/>
      <c r="O164" s="254"/>
      <c r="P164" s="254"/>
      <c r="Q164" s="254"/>
      <c r="R164" s="254"/>
      <c r="S164" s="254"/>
      <c r="T164" s="254"/>
      <c r="U164" s="254"/>
      <c r="V164" s="254"/>
      <c r="W164" s="254"/>
      <c r="X164" s="254"/>
      <c r="Y164" s="254"/>
      <c r="Z164" s="254"/>
    </row>
    <row r="165" spans="1:27" ht="12.75" customHeight="1">
      <c r="A165" s="57" t="s">
        <v>4</v>
      </c>
      <c r="B165" s="29"/>
      <c r="C165" s="137"/>
      <c r="E165" s="127"/>
      <c r="F165" s="254"/>
      <c r="G165" s="254"/>
      <c r="H165" s="255"/>
      <c r="I165" s="255"/>
      <c r="J165" s="254"/>
      <c r="K165" s="254"/>
      <c r="L165" s="254"/>
      <c r="M165" s="254"/>
      <c r="N165" s="254"/>
      <c r="O165" s="254"/>
      <c r="P165" s="254"/>
      <c r="Q165" s="254"/>
      <c r="R165" s="254"/>
      <c r="S165" s="254"/>
      <c r="T165" s="254"/>
      <c r="U165" s="254"/>
      <c r="V165" s="254"/>
      <c r="W165" s="254"/>
      <c r="X165" s="254"/>
      <c r="Y165" s="254"/>
      <c r="Z165" s="254"/>
    </row>
    <row r="166" spans="1:27" ht="12.75" customHeight="1">
      <c r="A166" s="63" t="s">
        <v>597</v>
      </c>
      <c r="B166" s="29"/>
      <c r="C166" s="137"/>
      <c r="E166" s="127"/>
      <c r="F166" s="254"/>
      <c r="G166" s="254"/>
      <c r="H166" s="255"/>
      <c r="I166" s="255"/>
      <c r="J166" s="254"/>
      <c r="K166" s="254"/>
      <c r="L166" s="254"/>
      <c r="M166" s="254"/>
      <c r="N166" s="254"/>
      <c r="O166" s="254"/>
      <c r="P166" s="254"/>
      <c r="Q166" s="254"/>
      <c r="R166" s="254"/>
      <c r="S166" s="254"/>
      <c r="T166" s="254"/>
      <c r="U166" s="254"/>
      <c r="V166" s="254"/>
      <c r="W166" s="254"/>
      <c r="X166" s="254"/>
      <c r="Y166" s="254"/>
      <c r="Z166" s="254"/>
    </row>
    <row r="167" spans="1:27" ht="12.75" customHeight="1">
      <c r="A167" s="63" t="s">
        <v>598</v>
      </c>
      <c r="B167" s="29"/>
      <c r="C167" s="137"/>
      <c r="E167" s="127"/>
      <c r="F167" s="254"/>
      <c r="G167" s="254"/>
      <c r="H167" s="255"/>
      <c r="I167" s="255"/>
      <c r="J167" s="254"/>
      <c r="K167" s="254"/>
      <c r="L167" s="254"/>
      <c r="M167" s="254"/>
      <c r="N167" s="254"/>
      <c r="O167" s="254"/>
      <c r="P167" s="254"/>
      <c r="Q167" s="254"/>
      <c r="R167" s="254"/>
      <c r="S167" s="254"/>
      <c r="T167" s="254"/>
      <c r="U167" s="254"/>
      <c r="V167" s="254"/>
      <c r="W167" s="254"/>
      <c r="X167" s="254"/>
      <c r="Y167" s="254"/>
      <c r="Z167" s="254"/>
    </row>
    <row r="168" spans="1:27" ht="12.75" customHeight="1" thickBot="1">
      <c r="A168" s="64" t="s">
        <v>88</v>
      </c>
      <c r="B168" s="29"/>
      <c r="C168" s="137"/>
      <c r="E168" s="127"/>
      <c r="F168" s="254"/>
      <c r="G168" s="254"/>
      <c r="H168" s="255"/>
      <c r="I168" s="255"/>
      <c r="J168" s="254"/>
      <c r="K168" s="254"/>
      <c r="L168" s="254"/>
      <c r="M168" s="254"/>
      <c r="N168" s="254"/>
      <c r="O168" s="254"/>
      <c r="P168" s="254"/>
      <c r="Q168" s="254"/>
      <c r="R168" s="254"/>
      <c r="S168" s="254"/>
      <c r="T168" s="254"/>
      <c r="U168" s="254"/>
      <c r="V168" s="254"/>
      <c r="W168" s="254"/>
      <c r="X168" s="254"/>
      <c r="Y168" s="254"/>
      <c r="Z168" s="254"/>
    </row>
    <row r="169" spans="1:27" ht="12.75" customHeight="1" thickBot="1">
      <c r="A169" s="65" t="s">
        <v>89</v>
      </c>
      <c r="B169" s="271"/>
      <c r="C169" s="529">
        <f>(C171+C202+C225)</f>
        <v>6970876800</v>
      </c>
      <c r="E169" s="127"/>
      <c r="F169" s="254"/>
      <c r="G169" s="254"/>
      <c r="H169" s="255"/>
      <c r="I169" s="255"/>
      <c r="J169" s="254"/>
      <c r="K169" s="254"/>
      <c r="L169" s="254"/>
      <c r="M169" s="254"/>
      <c r="N169" s="254"/>
      <c r="O169" s="254"/>
      <c r="P169" s="254"/>
      <c r="Q169" s="254"/>
      <c r="R169" s="254"/>
      <c r="S169" s="254"/>
      <c r="T169" s="254"/>
      <c r="U169" s="254"/>
      <c r="V169" s="254"/>
      <c r="W169" s="254"/>
      <c r="X169" s="254"/>
      <c r="Y169" s="254"/>
      <c r="Z169" s="254"/>
    </row>
    <row r="170" spans="1:27" ht="12.75" customHeight="1" thickBot="1">
      <c r="A170" s="49"/>
      <c r="B170" s="29"/>
      <c r="C170" s="23"/>
      <c r="D170" s="46"/>
      <c r="E170" s="23"/>
      <c r="F170" s="127"/>
      <c r="G170" s="254"/>
      <c r="H170" s="254"/>
      <c r="I170" s="255"/>
      <c r="J170" s="255"/>
      <c r="K170" s="254"/>
      <c r="L170" s="254"/>
      <c r="M170" s="254"/>
      <c r="N170" s="254"/>
      <c r="O170" s="254"/>
      <c r="P170" s="254"/>
      <c r="Q170" s="254"/>
      <c r="R170" s="254"/>
      <c r="S170" s="254"/>
      <c r="T170" s="254"/>
      <c r="U170" s="254"/>
      <c r="V170" s="254"/>
      <c r="W170" s="254"/>
      <c r="X170" s="254"/>
      <c r="Y170" s="254"/>
      <c r="Z170" s="254"/>
      <c r="AA170" s="254"/>
    </row>
    <row r="171" spans="1:27" ht="12.75" customHeight="1">
      <c r="A171" s="697" t="s">
        <v>32</v>
      </c>
      <c r="B171" s="657"/>
      <c r="C171" s="126">
        <f>(C172+C175+C177+C179+C185+C190+C197)</f>
        <v>1513723500</v>
      </c>
      <c r="D171" s="46"/>
      <c r="E171" s="23"/>
      <c r="F171" s="127"/>
      <c r="G171" s="254"/>
      <c r="H171" s="254"/>
      <c r="I171" s="255"/>
      <c r="J171" s="255"/>
      <c r="K171" s="254"/>
      <c r="L171" s="254"/>
      <c r="M171" s="254"/>
      <c r="N171" s="254"/>
      <c r="O171" s="254"/>
      <c r="P171" s="254"/>
      <c r="Q171" s="254"/>
      <c r="R171" s="254"/>
      <c r="S171" s="254"/>
      <c r="T171" s="254"/>
      <c r="U171" s="254"/>
      <c r="V171" s="254"/>
      <c r="W171" s="254"/>
      <c r="X171" s="254"/>
      <c r="Y171" s="254"/>
      <c r="Z171" s="254"/>
      <c r="AA171" s="254"/>
    </row>
    <row r="172" spans="1:27" ht="12.75" customHeight="1">
      <c r="A172" s="21">
        <v>211201</v>
      </c>
      <c r="B172" s="21" t="s">
        <v>33</v>
      </c>
      <c r="C172" s="50">
        <f>SUM(C173:C174)</f>
        <v>116210000</v>
      </c>
      <c r="D172" s="46"/>
      <c r="E172" s="23"/>
      <c r="F172" s="127"/>
      <c r="G172" s="254"/>
      <c r="H172" s="254"/>
      <c r="I172" s="255"/>
      <c r="J172" s="255"/>
      <c r="K172" s="254"/>
      <c r="L172" s="254"/>
      <c r="M172" s="254"/>
      <c r="N172" s="254"/>
      <c r="O172" s="254"/>
      <c r="P172" s="254"/>
      <c r="Q172" s="254"/>
      <c r="R172" s="254"/>
      <c r="S172" s="254"/>
      <c r="T172" s="254"/>
      <c r="U172" s="254"/>
      <c r="V172" s="254"/>
      <c r="W172" s="254"/>
      <c r="X172" s="254"/>
      <c r="Y172" s="254"/>
      <c r="Z172" s="254"/>
      <c r="AA172" s="254"/>
    </row>
    <row r="173" spans="1:27" ht="12.75" customHeight="1">
      <c r="A173" s="25">
        <v>21120101</v>
      </c>
      <c r="B173" s="29" t="s">
        <v>34</v>
      </c>
      <c r="C173" s="51">
        <f>25800000</f>
        <v>25800000</v>
      </c>
      <c r="D173" s="46"/>
      <c r="E173" s="23"/>
      <c r="F173" s="127"/>
      <c r="G173" s="254"/>
      <c r="H173" s="254"/>
      <c r="I173" s="255"/>
      <c r="J173" s="255"/>
      <c r="K173" s="254"/>
      <c r="L173" s="254"/>
      <c r="M173" s="254"/>
      <c r="N173" s="254"/>
      <c r="O173" s="254"/>
      <c r="P173" s="254"/>
      <c r="Q173" s="254"/>
      <c r="R173" s="254"/>
      <c r="S173" s="254"/>
      <c r="T173" s="254"/>
      <c r="U173" s="254"/>
      <c r="V173" s="254"/>
      <c r="W173" s="254"/>
      <c r="X173" s="254"/>
      <c r="Y173" s="254"/>
      <c r="Z173" s="254"/>
      <c r="AA173" s="254"/>
    </row>
    <row r="174" spans="1:27" ht="12.75" customHeight="1">
      <c r="A174" s="25">
        <v>21120103</v>
      </c>
      <c r="B174" s="29" t="s">
        <v>462</v>
      </c>
      <c r="C174" s="51">
        <v>90410000</v>
      </c>
      <c r="D174" s="46"/>
      <c r="E174" s="23"/>
      <c r="F174" s="127"/>
      <c r="G174" s="287"/>
      <c r="H174" s="254"/>
      <c r="I174" s="255"/>
      <c r="J174" s="255"/>
      <c r="K174" s="254"/>
      <c r="L174" s="254"/>
      <c r="M174" s="254"/>
      <c r="N174" s="254"/>
      <c r="O174" s="254"/>
      <c r="P174" s="254"/>
      <c r="Q174" s="254"/>
      <c r="R174" s="254"/>
      <c r="S174" s="254"/>
      <c r="T174" s="254"/>
      <c r="U174" s="254"/>
      <c r="V174" s="254"/>
      <c r="W174" s="254"/>
      <c r="X174" s="254"/>
      <c r="Y174" s="254"/>
      <c r="Z174" s="254"/>
      <c r="AA174" s="254"/>
    </row>
    <row r="175" spans="1:27" ht="12.75" customHeight="1">
      <c r="A175" s="21">
        <v>211202</v>
      </c>
      <c r="B175" s="49" t="s">
        <v>110</v>
      </c>
      <c r="C175" s="50">
        <f>C176</f>
        <v>21500000</v>
      </c>
      <c r="D175" s="46"/>
      <c r="E175" s="23"/>
      <c r="F175" s="127"/>
      <c r="G175" s="254"/>
      <c r="H175" s="254"/>
      <c r="I175" s="255"/>
      <c r="J175" s="255"/>
      <c r="K175" s="254"/>
      <c r="L175" s="254"/>
      <c r="M175" s="254"/>
      <c r="N175" s="254"/>
      <c r="O175" s="254"/>
      <c r="P175" s="254"/>
      <c r="Q175" s="254"/>
      <c r="R175" s="254"/>
      <c r="S175" s="254"/>
      <c r="T175" s="254"/>
      <c r="U175" s="254"/>
      <c r="V175" s="254"/>
      <c r="W175" s="254"/>
      <c r="X175" s="254"/>
      <c r="Y175" s="254"/>
      <c r="Z175" s="254"/>
      <c r="AA175" s="254"/>
    </row>
    <row r="176" spans="1:27" ht="12.75" customHeight="1">
      <c r="A176" s="25">
        <v>21120203</v>
      </c>
      <c r="B176" s="29" t="s">
        <v>121</v>
      </c>
      <c r="C176" s="51">
        <v>21500000</v>
      </c>
      <c r="D176" s="46"/>
      <c r="E176" s="23"/>
      <c r="F176" s="127"/>
      <c r="G176" s="254"/>
      <c r="H176" s="254"/>
      <c r="I176" s="255"/>
      <c r="J176" s="255"/>
      <c r="K176" s="254"/>
      <c r="L176" s="254"/>
      <c r="M176" s="254"/>
      <c r="N176" s="254"/>
      <c r="O176" s="254"/>
      <c r="P176" s="254"/>
      <c r="Q176" s="254"/>
      <c r="R176" s="254"/>
      <c r="S176" s="254"/>
      <c r="T176" s="254"/>
      <c r="U176" s="254"/>
      <c r="V176" s="254"/>
      <c r="W176" s="254"/>
      <c r="X176" s="254"/>
      <c r="Y176" s="254"/>
      <c r="Z176" s="254"/>
      <c r="AA176" s="254"/>
    </row>
    <row r="177" spans="1:27" ht="12.75" customHeight="1">
      <c r="A177" s="21">
        <v>211204</v>
      </c>
      <c r="B177" s="49" t="s">
        <v>38</v>
      </c>
      <c r="C177" s="23">
        <f>C178</f>
        <v>6560000</v>
      </c>
      <c r="D177" s="46"/>
      <c r="E177" s="23"/>
      <c r="F177" s="127"/>
      <c r="G177" s="254"/>
      <c r="H177" s="254"/>
      <c r="I177" s="255"/>
      <c r="J177" s="255"/>
      <c r="K177" s="254"/>
      <c r="L177" s="254"/>
      <c r="M177" s="254"/>
      <c r="N177" s="254"/>
      <c r="O177" s="254"/>
      <c r="P177" s="254"/>
      <c r="Q177" s="254"/>
      <c r="R177" s="254"/>
      <c r="S177" s="254"/>
      <c r="T177" s="254"/>
      <c r="U177" s="254"/>
      <c r="V177" s="254"/>
      <c r="W177" s="254"/>
      <c r="X177" s="254"/>
      <c r="Y177" s="254"/>
      <c r="Z177" s="254"/>
      <c r="AA177" s="254"/>
    </row>
    <row r="178" spans="1:27" ht="12.75" customHeight="1">
      <c r="A178" s="25">
        <v>21120401</v>
      </c>
      <c r="B178" s="26" t="s">
        <v>39</v>
      </c>
      <c r="C178" s="26">
        <v>6560000</v>
      </c>
      <c r="D178" s="46"/>
      <c r="E178" s="23"/>
      <c r="F178" s="127"/>
      <c r="G178" s="254"/>
      <c r="H178" s="254"/>
      <c r="I178" s="255"/>
      <c r="J178" s="255"/>
      <c r="K178" s="254"/>
      <c r="L178" s="254"/>
      <c r="M178" s="254"/>
      <c r="N178" s="254"/>
      <c r="O178" s="254"/>
      <c r="P178" s="254"/>
      <c r="Q178" s="254"/>
      <c r="R178" s="254"/>
      <c r="S178" s="254"/>
      <c r="T178" s="254"/>
      <c r="U178" s="254"/>
      <c r="V178" s="254"/>
      <c r="W178" s="254"/>
      <c r="X178" s="254"/>
      <c r="Y178" s="254"/>
      <c r="Z178" s="254"/>
      <c r="AA178" s="254"/>
    </row>
    <row r="179" spans="1:27" ht="12.75" customHeight="1">
      <c r="A179" s="21">
        <v>211205</v>
      </c>
      <c r="B179" s="23" t="s">
        <v>122</v>
      </c>
      <c r="C179" s="23">
        <f>+SUM(C180:C184)</f>
        <v>412888800</v>
      </c>
      <c r="D179" s="46"/>
      <c r="E179" s="23"/>
      <c r="F179" s="127"/>
      <c r="G179" s="254"/>
      <c r="H179" s="254"/>
      <c r="I179" s="255"/>
      <c r="J179" s="255"/>
      <c r="K179" s="254"/>
      <c r="L179" s="254"/>
      <c r="M179" s="254"/>
      <c r="N179" s="254"/>
      <c r="O179" s="254"/>
      <c r="P179" s="254"/>
      <c r="Q179" s="254"/>
      <c r="R179" s="254"/>
      <c r="S179" s="254"/>
      <c r="T179" s="254"/>
      <c r="U179" s="254"/>
      <c r="V179" s="254"/>
      <c r="W179" s="254"/>
      <c r="X179" s="254"/>
      <c r="Y179" s="254"/>
      <c r="Z179" s="254"/>
      <c r="AA179" s="254"/>
    </row>
    <row r="180" spans="1:27" ht="12.75" customHeight="1">
      <c r="A180" s="25">
        <v>21120501</v>
      </c>
      <c r="B180" s="26" t="s">
        <v>123</v>
      </c>
      <c r="C180" s="26">
        <v>377600000</v>
      </c>
      <c r="D180" s="46"/>
      <c r="E180" s="23"/>
      <c r="F180" s="127"/>
      <c r="G180" s="254"/>
      <c r="H180" s="254"/>
      <c r="I180" s="255"/>
      <c r="J180" s="255"/>
      <c r="K180" s="254"/>
      <c r="L180" s="254"/>
      <c r="M180" s="254"/>
      <c r="N180" s="254"/>
      <c r="O180" s="254"/>
      <c r="P180" s="254"/>
      <c r="Q180" s="254"/>
      <c r="R180" s="254"/>
      <c r="S180" s="254"/>
      <c r="T180" s="254"/>
      <c r="U180" s="254"/>
      <c r="V180" s="254"/>
      <c r="W180" s="254"/>
      <c r="X180" s="254"/>
      <c r="Y180" s="254"/>
      <c r="Z180" s="254"/>
      <c r="AA180" s="254"/>
    </row>
    <row r="181" spans="1:27" ht="12.75" customHeight="1">
      <c r="A181" s="25">
        <v>21120502</v>
      </c>
      <c r="B181" s="26" t="s">
        <v>124</v>
      </c>
      <c r="C181" s="26">
        <v>15600000</v>
      </c>
      <c r="D181" s="46"/>
      <c r="E181" s="23"/>
      <c r="F181" s="127"/>
      <c r="G181" s="254"/>
      <c r="H181" s="254"/>
      <c r="I181" s="255"/>
      <c r="J181" s="255"/>
      <c r="K181" s="254"/>
      <c r="L181" s="254"/>
      <c r="M181" s="254"/>
      <c r="N181" s="254"/>
      <c r="O181" s="254"/>
      <c r="P181" s="254"/>
      <c r="Q181" s="254"/>
      <c r="R181" s="254"/>
      <c r="S181" s="254"/>
      <c r="T181" s="254"/>
      <c r="U181" s="254"/>
      <c r="V181" s="254"/>
      <c r="W181" s="254"/>
      <c r="X181" s="254"/>
      <c r="Y181" s="254"/>
      <c r="Z181" s="254"/>
      <c r="AA181" s="254"/>
    </row>
    <row r="182" spans="1:27" ht="12.75" customHeight="1">
      <c r="A182" s="25">
        <v>21120503</v>
      </c>
      <c r="B182" s="26" t="s">
        <v>241</v>
      </c>
      <c r="C182" s="26">
        <f>12950000</f>
        <v>12950000</v>
      </c>
      <c r="D182" s="46"/>
      <c r="E182" s="23"/>
      <c r="F182" s="127"/>
      <c r="G182" s="254"/>
      <c r="H182" s="254"/>
      <c r="I182" s="255"/>
      <c r="J182" s="255"/>
      <c r="K182" s="254"/>
      <c r="L182" s="254"/>
      <c r="M182" s="254"/>
      <c r="N182" s="254"/>
      <c r="O182" s="254"/>
      <c r="P182" s="254"/>
      <c r="Q182" s="254"/>
      <c r="R182" s="254"/>
      <c r="S182" s="254"/>
      <c r="T182" s="254"/>
      <c r="U182" s="254"/>
      <c r="V182" s="254"/>
      <c r="W182" s="254"/>
      <c r="X182" s="254"/>
      <c r="Y182" s="254"/>
      <c r="Z182" s="254"/>
      <c r="AA182" s="254"/>
    </row>
    <row r="183" spans="1:27" ht="12.75" customHeight="1">
      <c r="A183" s="25">
        <v>21120504</v>
      </c>
      <c r="B183" s="29" t="s">
        <v>464</v>
      </c>
      <c r="C183" s="26">
        <v>3418000</v>
      </c>
      <c r="D183" s="46"/>
      <c r="E183" s="23"/>
      <c r="F183" s="127"/>
      <c r="G183" s="254"/>
      <c r="H183" s="254"/>
      <c r="I183" s="255"/>
      <c r="J183" s="255"/>
      <c r="K183" s="254"/>
      <c r="L183" s="254"/>
      <c r="M183" s="254"/>
      <c r="N183" s="254"/>
      <c r="O183" s="254"/>
      <c r="P183" s="254"/>
      <c r="Q183" s="254"/>
      <c r="R183" s="254"/>
      <c r="S183" s="254"/>
      <c r="T183" s="254"/>
      <c r="U183" s="254"/>
      <c r="V183" s="254"/>
      <c r="W183" s="254"/>
      <c r="X183" s="254"/>
      <c r="Y183" s="254"/>
      <c r="Z183" s="254"/>
      <c r="AA183" s="254"/>
    </row>
    <row r="184" spans="1:27" ht="12.75" customHeight="1">
      <c r="A184" s="25">
        <v>21120505</v>
      </c>
      <c r="B184" s="29" t="s">
        <v>392</v>
      </c>
      <c r="C184" s="26">
        <v>3320800</v>
      </c>
      <c r="D184" s="46"/>
      <c r="E184" s="23"/>
      <c r="F184" s="127"/>
      <c r="G184" s="254"/>
      <c r="H184" s="254"/>
      <c r="I184" s="255"/>
      <c r="J184" s="255"/>
      <c r="K184" s="254"/>
      <c r="L184" s="254"/>
      <c r="M184" s="254"/>
      <c r="N184" s="254"/>
      <c r="O184" s="254"/>
      <c r="P184" s="254"/>
      <c r="Q184" s="254"/>
      <c r="R184" s="254"/>
      <c r="S184" s="254"/>
      <c r="T184" s="254"/>
      <c r="U184" s="254"/>
      <c r="V184" s="254"/>
      <c r="W184" s="254"/>
      <c r="X184" s="254"/>
      <c r="Y184" s="254"/>
      <c r="Z184" s="254"/>
      <c r="AA184" s="254"/>
    </row>
    <row r="185" spans="1:27" ht="12.75" customHeight="1">
      <c r="A185" s="21">
        <v>211207</v>
      </c>
      <c r="B185" s="23" t="s">
        <v>40</v>
      </c>
      <c r="C185" s="23">
        <f>+SUM(C186:C189)</f>
        <v>205277500</v>
      </c>
      <c r="D185" s="46"/>
      <c r="E185" s="23"/>
      <c r="F185" s="127"/>
      <c r="G185" s="254"/>
      <c r="H185" s="254"/>
      <c r="I185" s="255"/>
      <c r="J185" s="255"/>
      <c r="K185" s="254"/>
      <c r="L185" s="254"/>
      <c r="M185" s="254"/>
      <c r="N185" s="254"/>
      <c r="O185" s="254"/>
      <c r="P185" s="254"/>
      <c r="Q185" s="254"/>
      <c r="R185" s="254"/>
      <c r="S185" s="254"/>
      <c r="T185" s="254"/>
      <c r="U185" s="254"/>
      <c r="V185" s="254"/>
      <c r="W185" s="254"/>
      <c r="X185" s="254"/>
      <c r="Y185" s="254"/>
      <c r="Z185" s="254"/>
      <c r="AA185" s="254"/>
    </row>
    <row r="186" spans="1:27" ht="12.75" customHeight="1">
      <c r="A186" s="25">
        <v>21120701</v>
      </c>
      <c r="B186" s="26" t="s">
        <v>125</v>
      </c>
      <c r="C186" s="26">
        <v>49385000</v>
      </c>
      <c r="D186" s="46"/>
      <c r="E186" s="23"/>
      <c r="F186" s="127"/>
      <c r="G186" s="254"/>
      <c r="H186" s="254"/>
      <c r="I186" s="255"/>
      <c r="J186" s="255"/>
      <c r="K186" s="254"/>
      <c r="L186" s="254"/>
      <c r="M186" s="254"/>
      <c r="N186" s="254"/>
      <c r="O186" s="254"/>
      <c r="P186" s="254"/>
      <c r="Q186" s="254"/>
      <c r="R186" s="254"/>
      <c r="S186" s="254"/>
      <c r="T186" s="254"/>
      <c r="U186" s="254"/>
      <c r="V186" s="254"/>
      <c r="W186" s="254"/>
      <c r="X186" s="254"/>
      <c r="Y186" s="254"/>
      <c r="Z186" s="254"/>
      <c r="AA186" s="254"/>
    </row>
    <row r="187" spans="1:27" ht="12.75" customHeight="1">
      <c r="A187" s="25">
        <v>21120704</v>
      </c>
      <c r="B187" s="26" t="s">
        <v>42</v>
      </c>
      <c r="C187" s="26">
        <v>67062500</v>
      </c>
      <c r="D187" s="46"/>
      <c r="E187" s="23"/>
      <c r="F187" s="127"/>
      <c r="G187" s="254"/>
      <c r="H187" s="254"/>
      <c r="I187" s="255"/>
      <c r="J187" s="255"/>
      <c r="K187" s="254"/>
      <c r="L187" s="254"/>
      <c r="M187" s="254"/>
      <c r="N187" s="254"/>
      <c r="O187" s="254"/>
      <c r="P187" s="254"/>
      <c r="Q187" s="254"/>
      <c r="R187" s="254"/>
      <c r="S187" s="254"/>
      <c r="T187" s="254"/>
      <c r="U187" s="254"/>
      <c r="V187" s="254"/>
      <c r="W187" s="254"/>
      <c r="X187" s="254"/>
      <c r="Y187" s="254"/>
      <c r="Z187" s="254"/>
      <c r="AA187" s="254"/>
    </row>
    <row r="188" spans="1:27" ht="12.75" customHeight="1">
      <c r="A188" s="25">
        <v>21120705</v>
      </c>
      <c r="B188" s="26" t="s">
        <v>170</v>
      </c>
      <c r="C188" s="26">
        <v>79650000</v>
      </c>
      <c r="D188" s="46"/>
      <c r="E188" s="23"/>
      <c r="F188" s="127"/>
      <c r="G188" s="254"/>
      <c r="H188" s="254"/>
      <c r="I188" s="255"/>
      <c r="J188" s="255"/>
      <c r="K188" s="254"/>
      <c r="L188" s="254"/>
      <c r="M188" s="254"/>
      <c r="N188" s="254"/>
      <c r="O188" s="254"/>
      <c r="P188" s="254"/>
      <c r="Q188" s="254"/>
      <c r="R188" s="254"/>
      <c r="S188" s="254"/>
      <c r="T188" s="254"/>
      <c r="U188" s="254"/>
      <c r="V188" s="254"/>
      <c r="W188" s="254"/>
      <c r="X188" s="254"/>
      <c r="Y188" s="254"/>
      <c r="Z188" s="254"/>
      <c r="AA188" s="254"/>
    </row>
    <row r="189" spans="1:27" ht="12.75" customHeight="1">
      <c r="A189" s="25">
        <v>21120706</v>
      </c>
      <c r="B189" s="26" t="s">
        <v>126</v>
      </c>
      <c r="C189" s="26">
        <v>9180000</v>
      </c>
      <c r="D189" s="46"/>
      <c r="E189" s="23"/>
      <c r="F189" s="127"/>
      <c r="G189" s="254"/>
      <c r="H189" s="254"/>
      <c r="I189" s="255"/>
      <c r="J189" s="255"/>
      <c r="K189" s="254"/>
      <c r="L189" s="254"/>
      <c r="M189" s="254"/>
      <c r="N189" s="254"/>
      <c r="O189" s="254"/>
      <c r="P189" s="254"/>
      <c r="Q189" s="254"/>
      <c r="R189" s="254"/>
      <c r="S189" s="254"/>
      <c r="T189" s="254"/>
      <c r="U189" s="254"/>
      <c r="V189" s="254"/>
      <c r="W189" s="254"/>
      <c r="X189" s="254"/>
      <c r="Y189" s="254"/>
      <c r="Z189" s="254"/>
      <c r="AA189" s="254"/>
    </row>
    <row r="190" spans="1:27" ht="12.75" customHeight="1">
      <c r="A190" s="21">
        <v>211208</v>
      </c>
      <c r="B190" s="23" t="s">
        <v>47</v>
      </c>
      <c r="C190" s="23">
        <f>+SUM(C191:C196)</f>
        <v>731863800</v>
      </c>
      <c r="D190" s="46"/>
      <c r="E190" s="23"/>
      <c r="F190" s="127"/>
      <c r="G190" s="254"/>
      <c r="H190" s="254"/>
      <c r="I190" s="255"/>
      <c r="J190" s="255"/>
      <c r="K190" s="254"/>
      <c r="L190" s="254"/>
      <c r="M190" s="254"/>
      <c r="N190" s="254"/>
      <c r="O190" s="254"/>
      <c r="P190" s="254"/>
      <c r="Q190" s="254"/>
      <c r="R190" s="254"/>
      <c r="S190" s="254"/>
      <c r="T190" s="254"/>
      <c r="U190" s="254"/>
      <c r="V190" s="254"/>
      <c r="W190" s="254"/>
      <c r="X190" s="254"/>
      <c r="Y190" s="254"/>
      <c r="Z190" s="254"/>
      <c r="AA190" s="254"/>
    </row>
    <row r="191" spans="1:27" ht="12.75" customHeight="1">
      <c r="A191" s="25">
        <v>21120801</v>
      </c>
      <c r="B191" s="26" t="s">
        <v>48</v>
      </c>
      <c r="C191" s="26">
        <v>7320000</v>
      </c>
      <c r="D191" s="46"/>
      <c r="E191" s="23"/>
      <c r="F191" s="127"/>
      <c r="G191" s="254"/>
      <c r="H191" s="254"/>
      <c r="I191" s="255"/>
      <c r="J191" s="255"/>
      <c r="K191" s="254"/>
      <c r="L191" s="254"/>
      <c r="M191" s="254"/>
      <c r="N191" s="254"/>
      <c r="O191" s="254"/>
      <c r="P191" s="254"/>
      <c r="Q191" s="254"/>
      <c r="R191" s="254"/>
      <c r="S191" s="254"/>
      <c r="T191" s="254"/>
      <c r="U191" s="254"/>
      <c r="V191" s="254"/>
      <c r="W191" s="254"/>
      <c r="X191" s="254"/>
      <c r="Y191" s="254"/>
      <c r="Z191" s="254"/>
      <c r="AA191" s="254"/>
    </row>
    <row r="192" spans="1:27" ht="12.75" customHeight="1">
      <c r="A192" s="25">
        <v>21120802</v>
      </c>
      <c r="B192" s="26" t="s">
        <v>473</v>
      </c>
      <c r="C192" s="26">
        <v>38450000</v>
      </c>
      <c r="D192" s="46"/>
      <c r="E192" s="23"/>
      <c r="F192" s="127"/>
      <c r="G192" s="254"/>
      <c r="H192" s="254"/>
      <c r="I192" s="255"/>
      <c r="J192" s="255"/>
      <c r="K192" s="254"/>
      <c r="L192" s="254"/>
      <c r="M192" s="254"/>
      <c r="N192" s="254"/>
      <c r="O192" s="254"/>
      <c r="P192" s="254"/>
      <c r="Q192" s="254"/>
      <c r="R192" s="254"/>
      <c r="S192" s="254"/>
      <c r="T192" s="254"/>
      <c r="U192" s="254"/>
      <c r="V192" s="254"/>
      <c r="W192" s="254"/>
      <c r="X192" s="254"/>
      <c r="Y192" s="254"/>
      <c r="Z192" s="254"/>
      <c r="AA192" s="254"/>
    </row>
    <row r="193" spans="1:27" ht="12.75" customHeight="1">
      <c r="A193" s="25">
        <v>21120803</v>
      </c>
      <c r="B193" s="26" t="s">
        <v>228</v>
      </c>
      <c r="C193" s="26">
        <v>571800000</v>
      </c>
      <c r="D193" s="46"/>
      <c r="E193" s="23"/>
      <c r="F193" s="127"/>
      <c r="G193" s="254"/>
      <c r="H193" s="254"/>
      <c r="I193" s="255"/>
      <c r="J193" s="255"/>
      <c r="K193" s="254"/>
      <c r="L193" s="254"/>
      <c r="M193" s="254"/>
      <c r="N193" s="254"/>
      <c r="O193" s="254"/>
      <c r="P193" s="254"/>
      <c r="Q193" s="254"/>
      <c r="R193" s="254"/>
      <c r="S193" s="254"/>
      <c r="T193" s="254"/>
      <c r="U193" s="254"/>
      <c r="V193" s="254"/>
      <c r="W193" s="254"/>
      <c r="X193" s="254"/>
      <c r="Y193" s="254"/>
      <c r="Z193" s="254"/>
      <c r="AA193" s="254"/>
    </row>
    <row r="194" spans="1:27" ht="12.75" customHeight="1">
      <c r="A194" s="25">
        <v>21120804</v>
      </c>
      <c r="B194" s="26" t="s">
        <v>474</v>
      </c>
      <c r="C194" s="26">
        <f>57550000</f>
        <v>57550000</v>
      </c>
      <c r="D194" s="46"/>
      <c r="E194" s="23"/>
      <c r="F194" s="127"/>
      <c r="G194" s="254"/>
      <c r="H194" s="254"/>
      <c r="I194" s="255"/>
      <c r="J194" s="255"/>
      <c r="K194" s="254"/>
      <c r="L194" s="254"/>
      <c r="M194" s="254"/>
      <c r="N194" s="254"/>
      <c r="O194" s="254"/>
      <c r="P194" s="254"/>
      <c r="Q194" s="254"/>
      <c r="R194" s="254"/>
      <c r="S194" s="254"/>
      <c r="T194" s="254"/>
      <c r="U194" s="254"/>
      <c r="V194" s="254"/>
      <c r="W194" s="254"/>
      <c r="X194" s="254"/>
      <c r="Y194" s="254"/>
      <c r="Z194" s="254"/>
      <c r="AA194" s="254"/>
    </row>
    <row r="195" spans="1:27" ht="12.75" customHeight="1">
      <c r="A195" s="25">
        <v>21120805</v>
      </c>
      <c r="B195" s="26" t="s">
        <v>49</v>
      </c>
      <c r="C195" s="26">
        <v>39450000</v>
      </c>
      <c r="D195" s="46"/>
      <c r="E195" s="23"/>
      <c r="F195" s="127"/>
      <c r="G195" s="254"/>
      <c r="H195" s="254"/>
      <c r="I195" s="255"/>
      <c r="J195" s="255"/>
      <c r="K195" s="254"/>
      <c r="L195" s="254"/>
      <c r="M195" s="254"/>
      <c r="N195" s="254"/>
      <c r="O195" s="254"/>
      <c r="P195" s="254"/>
      <c r="Q195" s="254"/>
      <c r="R195" s="254"/>
      <c r="S195" s="254"/>
      <c r="T195" s="254"/>
      <c r="U195" s="254"/>
      <c r="V195" s="254"/>
      <c r="W195" s="254"/>
      <c r="X195" s="254"/>
      <c r="Y195" s="254"/>
      <c r="Z195" s="254"/>
      <c r="AA195" s="254"/>
    </row>
    <row r="196" spans="1:27" ht="12.75" customHeight="1">
      <c r="A196" s="25">
        <v>21120806</v>
      </c>
      <c r="B196" s="26" t="s">
        <v>247</v>
      </c>
      <c r="C196" s="26">
        <v>17293800</v>
      </c>
      <c r="D196" s="46"/>
      <c r="E196" s="23"/>
      <c r="F196" s="127"/>
      <c r="G196" s="254"/>
      <c r="H196" s="254"/>
      <c r="I196" s="255"/>
      <c r="J196" s="255"/>
      <c r="K196" s="254"/>
      <c r="L196" s="254"/>
      <c r="M196" s="254"/>
      <c r="N196" s="254"/>
      <c r="O196" s="254"/>
      <c r="P196" s="254"/>
      <c r="Q196" s="254"/>
      <c r="R196" s="254"/>
      <c r="S196" s="254"/>
      <c r="T196" s="254"/>
      <c r="U196" s="254"/>
      <c r="V196" s="254"/>
      <c r="W196" s="254"/>
      <c r="X196" s="254"/>
      <c r="Y196" s="254"/>
      <c r="Z196" s="254"/>
      <c r="AA196" s="254"/>
    </row>
    <row r="197" spans="1:27" ht="12.75" customHeight="1">
      <c r="A197" s="21">
        <v>211209</v>
      </c>
      <c r="B197" s="23" t="s">
        <v>50</v>
      </c>
      <c r="C197" s="23">
        <f>+SUM(C198:C200)</f>
        <v>19423400</v>
      </c>
      <c r="D197" s="46"/>
      <c r="E197" s="23"/>
      <c r="F197" s="127"/>
      <c r="G197" s="254"/>
      <c r="H197" s="254"/>
      <c r="I197" s="255"/>
      <c r="J197" s="255"/>
      <c r="K197" s="254"/>
      <c r="L197" s="254"/>
      <c r="M197" s="254"/>
      <c r="N197" s="254"/>
      <c r="O197" s="254"/>
      <c r="P197" s="254"/>
      <c r="Q197" s="254"/>
      <c r="R197" s="254"/>
      <c r="S197" s="254"/>
      <c r="T197" s="254"/>
      <c r="U197" s="254"/>
      <c r="V197" s="254"/>
      <c r="W197" s="254"/>
      <c r="X197" s="254"/>
      <c r="Y197" s="254"/>
      <c r="Z197" s="254"/>
      <c r="AA197" s="254"/>
    </row>
    <row r="198" spans="1:27" ht="12.75" customHeight="1">
      <c r="A198" s="25">
        <v>21120901</v>
      </c>
      <c r="B198" s="26" t="s">
        <v>51</v>
      </c>
      <c r="C198" s="26">
        <v>10500000</v>
      </c>
      <c r="D198" s="46"/>
      <c r="E198" s="23"/>
      <c r="F198" s="127"/>
      <c r="G198" s="254"/>
      <c r="H198" s="254"/>
      <c r="I198" s="255"/>
      <c r="J198" s="255"/>
      <c r="K198" s="254"/>
      <c r="L198" s="254"/>
      <c r="M198" s="254"/>
      <c r="N198" s="254"/>
      <c r="O198" s="254"/>
      <c r="P198" s="254"/>
      <c r="Q198" s="254"/>
      <c r="R198" s="254"/>
      <c r="S198" s="254"/>
      <c r="T198" s="254"/>
      <c r="U198" s="254"/>
      <c r="V198" s="254"/>
      <c r="W198" s="254"/>
      <c r="X198" s="254"/>
      <c r="Y198" s="254"/>
      <c r="Z198" s="254"/>
      <c r="AA198" s="254"/>
    </row>
    <row r="199" spans="1:27" ht="12.75" customHeight="1">
      <c r="A199" s="25">
        <v>21120903</v>
      </c>
      <c r="B199" s="26" t="s">
        <v>128</v>
      </c>
      <c r="C199" s="26">
        <v>3173400</v>
      </c>
      <c r="D199" s="46"/>
      <c r="E199" s="23"/>
      <c r="F199" s="127"/>
      <c r="G199" s="254"/>
      <c r="H199" s="254"/>
      <c r="I199" s="255"/>
      <c r="J199" s="255"/>
      <c r="K199" s="254"/>
      <c r="L199" s="254"/>
      <c r="M199" s="254"/>
      <c r="N199" s="254"/>
      <c r="O199" s="254"/>
      <c r="P199" s="254"/>
      <c r="Q199" s="254"/>
      <c r="R199" s="254"/>
      <c r="S199" s="254"/>
      <c r="T199" s="254"/>
      <c r="U199" s="254"/>
      <c r="V199" s="254"/>
      <c r="W199" s="254"/>
      <c r="X199" s="254"/>
      <c r="Y199" s="254"/>
      <c r="Z199" s="254"/>
      <c r="AA199" s="254"/>
    </row>
    <row r="200" spans="1:27" ht="12.75" customHeight="1">
      <c r="A200" s="25">
        <v>21120906</v>
      </c>
      <c r="B200" s="26" t="s">
        <v>52</v>
      </c>
      <c r="C200" s="26">
        <v>5750000</v>
      </c>
      <c r="D200" s="46"/>
      <c r="E200" s="23"/>
      <c r="F200" s="127"/>
      <c r="G200" s="254"/>
      <c r="H200" s="254"/>
      <c r="I200" s="255"/>
      <c r="J200" s="255"/>
      <c r="K200" s="254"/>
      <c r="L200" s="254"/>
      <c r="M200" s="254"/>
      <c r="N200" s="254"/>
      <c r="O200" s="254"/>
      <c r="P200" s="254"/>
      <c r="Q200" s="254"/>
      <c r="R200" s="254"/>
      <c r="S200" s="254"/>
      <c r="T200" s="254"/>
      <c r="U200" s="254"/>
      <c r="V200" s="254"/>
      <c r="W200" s="254"/>
      <c r="X200" s="254"/>
      <c r="Y200" s="254"/>
      <c r="Z200" s="254"/>
      <c r="AA200" s="254"/>
    </row>
    <row r="201" spans="1:27" ht="12.75" customHeight="1">
      <c r="A201" s="29"/>
      <c r="B201" s="26"/>
      <c r="C201" s="26"/>
      <c r="D201" s="46"/>
      <c r="E201" s="23"/>
      <c r="F201" s="127"/>
      <c r="G201" s="254"/>
      <c r="H201" s="254"/>
      <c r="I201" s="255"/>
      <c r="J201" s="255"/>
      <c r="K201" s="254"/>
      <c r="L201" s="254"/>
      <c r="M201" s="254"/>
      <c r="N201" s="254"/>
      <c r="O201" s="254"/>
      <c r="P201" s="254"/>
      <c r="Q201" s="254"/>
      <c r="R201" s="254"/>
      <c r="S201" s="254"/>
      <c r="T201" s="254"/>
      <c r="U201" s="254"/>
      <c r="V201" s="254"/>
      <c r="W201" s="254"/>
      <c r="X201" s="254"/>
      <c r="Y201" s="254"/>
      <c r="Z201" s="254"/>
      <c r="AA201" s="254"/>
    </row>
    <row r="202" spans="1:27" ht="12.75" customHeight="1">
      <c r="A202" s="683" t="s">
        <v>10</v>
      </c>
      <c r="B202" s="657"/>
      <c r="C202" s="69">
        <f>(C203+C207+C213+C216+C219+C221)</f>
        <v>5151203300</v>
      </c>
      <c r="D202" s="46"/>
      <c r="E202" s="23"/>
      <c r="F202" s="127"/>
      <c r="G202" s="254"/>
      <c r="H202" s="254"/>
      <c r="I202" s="255"/>
      <c r="J202" s="255"/>
      <c r="K202" s="254"/>
      <c r="L202" s="254"/>
      <c r="M202" s="254"/>
      <c r="N202" s="254"/>
      <c r="O202" s="254"/>
      <c r="P202" s="254"/>
      <c r="Q202" s="254"/>
      <c r="R202" s="254"/>
      <c r="S202" s="254"/>
      <c r="T202" s="254"/>
      <c r="U202" s="254"/>
      <c r="V202" s="254"/>
      <c r="W202" s="254"/>
      <c r="X202" s="254"/>
      <c r="Y202" s="254"/>
      <c r="Z202" s="254"/>
      <c r="AA202" s="254"/>
    </row>
    <row r="203" spans="1:27" ht="12.75" customHeight="1">
      <c r="A203" s="21">
        <v>211302</v>
      </c>
      <c r="B203" s="21" t="s">
        <v>53</v>
      </c>
      <c r="C203" s="23">
        <f>SUM(C204:C206)</f>
        <v>972050000</v>
      </c>
      <c r="D203" s="46"/>
      <c r="E203" s="23"/>
      <c r="F203" s="127"/>
      <c r="G203" s="254"/>
      <c r="H203" s="254"/>
      <c r="I203" s="255"/>
      <c r="J203" s="255"/>
      <c r="K203" s="254"/>
      <c r="L203" s="254"/>
      <c r="M203" s="254"/>
      <c r="N203" s="254"/>
      <c r="O203" s="254"/>
      <c r="P203" s="254"/>
      <c r="Q203" s="254"/>
      <c r="R203" s="254"/>
      <c r="S203" s="254"/>
      <c r="T203" s="254"/>
      <c r="U203" s="254"/>
      <c r="V203" s="254"/>
      <c r="W203" s="254"/>
      <c r="X203" s="254"/>
      <c r="Y203" s="254"/>
      <c r="Z203" s="254"/>
      <c r="AA203" s="254"/>
    </row>
    <row r="204" spans="1:27" ht="12.75" customHeight="1">
      <c r="A204" s="25">
        <v>21130202</v>
      </c>
      <c r="B204" s="25" t="s">
        <v>248</v>
      </c>
      <c r="C204" s="26">
        <v>864000000</v>
      </c>
      <c r="D204" s="46"/>
      <c r="E204" s="23"/>
      <c r="F204" s="127"/>
      <c r="G204" s="852"/>
      <c r="H204" s="287"/>
      <c r="I204" s="255"/>
      <c r="J204" s="255"/>
      <c r="K204" s="254"/>
      <c r="L204" s="254"/>
      <c r="M204" s="254"/>
      <c r="N204" s="254"/>
      <c r="O204" s="254"/>
      <c r="P204" s="254"/>
      <c r="Q204" s="254"/>
      <c r="R204" s="254"/>
      <c r="S204" s="254"/>
      <c r="T204" s="254"/>
      <c r="U204" s="254"/>
      <c r="V204" s="254"/>
      <c r="W204" s="254"/>
      <c r="X204" s="254"/>
      <c r="Y204" s="254"/>
      <c r="Z204" s="254"/>
      <c r="AA204" s="254"/>
    </row>
    <row r="205" spans="1:27" ht="12.75" customHeight="1">
      <c r="A205" s="25">
        <v>21130203</v>
      </c>
      <c r="B205" s="25" t="s">
        <v>607</v>
      </c>
      <c r="C205" s="26">
        <v>85500000</v>
      </c>
      <c r="D205" s="46"/>
      <c r="E205" s="23"/>
      <c r="F205" s="127"/>
      <c r="G205" s="804"/>
      <c r="H205" s="254"/>
      <c r="I205" s="255"/>
      <c r="J205" s="255"/>
      <c r="K205" s="254"/>
      <c r="L205" s="254"/>
      <c r="M205" s="254"/>
      <c r="N205" s="254"/>
      <c r="O205" s="254"/>
      <c r="P205" s="254"/>
      <c r="Q205" s="254"/>
      <c r="R205" s="254"/>
      <c r="S205" s="254"/>
      <c r="T205" s="254"/>
      <c r="U205" s="254"/>
      <c r="V205" s="254"/>
      <c r="W205" s="254"/>
      <c r="X205" s="254"/>
      <c r="Y205" s="254"/>
      <c r="Z205" s="254"/>
      <c r="AA205" s="254"/>
    </row>
    <row r="206" spans="1:27" ht="12.75" customHeight="1">
      <c r="A206" s="25">
        <v>21130204</v>
      </c>
      <c r="B206" s="25" t="s">
        <v>54</v>
      </c>
      <c r="C206" s="26">
        <v>22550000</v>
      </c>
      <c r="D206" s="46"/>
      <c r="E206" s="23"/>
      <c r="F206" s="127"/>
      <c r="G206" s="804"/>
      <c r="H206" s="254"/>
      <c r="I206" s="255"/>
      <c r="J206" s="255"/>
      <c r="K206" s="254"/>
      <c r="L206" s="254"/>
      <c r="M206" s="254"/>
      <c r="N206" s="254"/>
      <c r="O206" s="254"/>
      <c r="P206" s="254"/>
      <c r="Q206" s="254"/>
      <c r="R206" s="254"/>
      <c r="S206" s="254"/>
      <c r="T206" s="254"/>
      <c r="U206" s="254"/>
      <c r="V206" s="254"/>
      <c r="W206" s="254"/>
      <c r="X206" s="254"/>
      <c r="Y206" s="254"/>
      <c r="Z206" s="254"/>
      <c r="AA206" s="254"/>
    </row>
    <row r="207" spans="1:27" ht="12.75" customHeight="1">
      <c r="A207" s="21">
        <v>211303</v>
      </c>
      <c r="B207" s="49" t="s">
        <v>100</v>
      </c>
      <c r="C207" s="23">
        <f>SUM(C208:C212)</f>
        <v>371191300</v>
      </c>
      <c r="D207" s="46"/>
      <c r="E207" s="23"/>
      <c r="F207" s="127"/>
      <c r="G207" s="254"/>
      <c r="H207" s="254"/>
      <c r="I207" s="255"/>
      <c r="J207" s="255"/>
      <c r="K207" s="254"/>
      <c r="L207" s="254"/>
      <c r="M207" s="254"/>
      <c r="N207" s="254"/>
      <c r="O207" s="254"/>
      <c r="P207" s="254"/>
      <c r="Q207" s="254"/>
      <c r="R207" s="254"/>
      <c r="S207" s="254"/>
      <c r="T207" s="254"/>
      <c r="U207" s="254"/>
      <c r="V207" s="254"/>
      <c r="W207" s="254"/>
      <c r="X207" s="254"/>
      <c r="Y207" s="254"/>
      <c r="Z207" s="254"/>
      <c r="AA207" s="254"/>
    </row>
    <row r="208" spans="1:27" ht="12.75" customHeight="1">
      <c r="A208" s="25">
        <v>21130301</v>
      </c>
      <c r="B208" s="29" t="s">
        <v>129</v>
      </c>
      <c r="C208" s="26">
        <v>11165000</v>
      </c>
      <c r="D208" s="46"/>
      <c r="E208" s="23"/>
      <c r="F208" s="127"/>
      <c r="G208" s="254"/>
      <c r="H208" s="254"/>
      <c r="I208" s="255"/>
      <c r="J208" s="255"/>
      <c r="K208" s="254"/>
      <c r="L208" s="254"/>
      <c r="M208" s="254"/>
      <c r="N208" s="254"/>
      <c r="O208" s="254"/>
      <c r="P208" s="254"/>
      <c r="Q208" s="254"/>
      <c r="R208" s="254"/>
      <c r="S208" s="254"/>
      <c r="T208" s="254"/>
      <c r="U208" s="254"/>
      <c r="V208" s="254"/>
      <c r="W208" s="254"/>
      <c r="X208" s="254"/>
      <c r="Y208" s="254"/>
      <c r="Z208" s="254"/>
      <c r="AA208" s="254"/>
    </row>
    <row r="209" spans="1:27" ht="12.75" customHeight="1">
      <c r="A209" s="25">
        <v>21130304</v>
      </c>
      <c r="B209" s="29" t="s">
        <v>130</v>
      </c>
      <c r="C209" s="26">
        <v>61520500</v>
      </c>
      <c r="D209" s="46"/>
      <c r="E209" s="23"/>
      <c r="F209" s="127"/>
      <c r="G209" s="254"/>
      <c r="H209" s="254"/>
      <c r="I209" s="255"/>
      <c r="J209" s="255"/>
      <c r="K209" s="254"/>
      <c r="L209" s="254"/>
      <c r="M209" s="254"/>
      <c r="N209" s="254"/>
      <c r="O209" s="254"/>
      <c r="P209" s="254"/>
      <c r="Q209" s="254"/>
      <c r="R209" s="254"/>
      <c r="S209" s="254"/>
      <c r="T209" s="254"/>
      <c r="U209" s="254"/>
      <c r="V209" s="254"/>
      <c r="W209" s="254"/>
      <c r="X209" s="254"/>
      <c r="Y209" s="254"/>
      <c r="Z209" s="254"/>
      <c r="AA209" s="254"/>
    </row>
    <row r="210" spans="1:27" ht="12.75" customHeight="1">
      <c r="A210" s="25">
        <v>21130305</v>
      </c>
      <c r="B210" s="29" t="s">
        <v>131</v>
      </c>
      <c r="C210" s="26">
        <v>243440000</v>
      </c>
      <c r="D210" s="46"/>
      <c r="E210" s="23"/>
      <c r="F210" s="127"/>
      <c r="G210" s="254"/>
      <c r="H210" s="254"/>
      <c r="I210" s="255"/>
      <c r="J210" s="255"/>
      <c r="K210" s="254"/>
      <c r="L210" s="254"/>
      <c r="M210" s="254"/>
      <c r="N210" s="254"/>
      <c r="O210" s="254"/>
      <c r="P210" s="254"/>
      <c r="Q210" s="254"/>
      <c r="R210" s="254"/>
      <c r="S210" s="254"/>
      <c r="T210" s="254"/>
      <c r="U210" s="254"/>
      <c r="V210" s="254"/>
      <c r="W210" s="254"/>
      <c r="X210" s="254"/>
      <c r="Y210" s="254"/>
      <c r="Z210" s="254"/>
      <c r="AA210" s="254"/>
    </row>
    <row r="211" spans="1:27" ht="12.75" customHeight="1">
      <c r="A211" s="25">
        <v>21130306</v>
      </c>
      <c r="B211" s="29" t="s">
        <v>144</v>
      </c>
      <c r="C211" s="26">
        <v>40250000</v>
      </c>
      <c r="D211" s="46"/>
      <c r="E211" s="23"/>
      <c r="F211" s="127"/>
      <c r="G211" s="287"/>
      <c r="H211" s="287"/>
      <c r="I211" s="255"/>
      <c r="J211" s="255"/>
      <c r="K211" s="254"/>
      <c r="L211" s="254"/>
      <c r="M211" s="254"/>
      <c r="N211" s="254"/>
      <c r="O211" s="254"/>
      <c r="P211" s="254"/>
      <c r="Q211" s="254"/>
      <c r="R211" s="254"/>
      <c r="S211" s="254"/>
      <c r="T211" s="254"/>
      <c r="U211" s="254"/>
      <c r="V211" s="254"/>
      <c r="W211" s="254"/>
      <c r="X211" s="254"/>
      <c r="Y211" s="254"/>
      <c r="Z211" s="254"/>
      <c r="AA211" s="254"/>
    </row>
    <row r="212" spans="1:27" ht="12.75" customHeight="1">
      <c r="A212" s="25">
        <v>21130307</v>
      </c>
      <c r="B212" s="29" t="s">
        <v>101</v>
      </c>
      <c r="C212" s="26">
        <v>14815800</v>
      </c>
      <c r="D212" s="46"/>
      <c r="E212" s="23"/>
      <c r="F212" s="127"/>
      <c r="G212" s="254"/>
      <c r="H212" s="254"/>
      <c r="I212" s="255"/>
      <c r="J212" s="255"/>
      <c r="K212" s="254"/>
      <c r="L212" s="254"/>
      <c r="M212" s="254"/>
      <c r="N212" s="254"/>
      <c r="O212" s="254"/>
      <c r="P212" s="254"/>
      <c r="Q212" s="254"/>
      <c r="R212" s="254"/>
      <c r="S212" s="254"/>
      <c r="T212" s="254"/>
      <c r="U212" s="254"/>
      <c r="V212" s="254"/>
      <c r="W212" s="254"/>
      <c r="X212" s="254"/>
      <c r="Y212" s="254"/>
      <c r="Z212" s="254"/>
      <c r="AA212" s="254"/>
    </row>
    <row r="213" spans="1:27" ht="12.75" customHeight="1">
      <c r="A213" s="21">
        <v>211304</v>
      </c>
      <c r="B213" s="49" t="s">
        <v>250</v>
      </c>
      <c r="C213" s="23">
        <f>SUM(C214:C215)</f>
        <v>3710712000</v>
      </c>
      <c r="D213" s="46"/>
      <c r="E213" s="132"/>
      <c r="F213" s="127"/>
      <c r="G213" s="254"/>
      <c r="H213" s="254"/>
      <c r="I213" s="255"/>
      <c r="J213" s="255"/>
      <c r="K213" s="254"/>
      <c r="L213" s="254"/>
      <c r="M213" s="254"/>
      <c r="N213" s="254"/>
      <c r="O213" s="254"/>
      <c r="P213" s="254"/>
      <c r="Q213" s="254"/>
      <c r="R213" s="254"/>
      <c r="S213" s="254"/>
      <c r="T213" s="254"/>
      <c r="U213" s="254"/>
      <c r="V213" s="254"/>
      <c r="W213" s="254"/>
      <c r="X213" s="254"/>
      <c r="Y213" s="254"/>
      <c r="Z213" s="254"/>
      <c r="AA213" s="254"/>
    </row>
    <row r="214" spans="1:27" ht="12.75" customHeight="1">
      <c r="A214" s="25">
        <v>21130404</v>
      </c>
      <c r="B214" s="29" t="s">
        <v>608</v>
      </c>
      <c r="C214" s="26">
        <v>3700212000</v>
      </c>
      <c r="D214" s="46"/>
      <c r="E214" s="23"/>
      <c r="F214" s="127"/>
      <c r="G214" s="368"/>
      <c r="H214" s="369"/>
      <c r="I214" s="255"/>
      <c r="J214" s="255"/>
      <c r="K214" s="254"/>
      <c r="L214" s="254"/>
      <c r="M214" s="254"/>
      <c r="N214" s="254"/>
      <c r="O214" s="254"/>
      <c r="P214" s="254"/>
      <c r="Q214" s="254"/>
      <c r="R214" s="254"/>
      <c r="S214" s="254"/>
      <c r="T214" s="254"/>
      <c r="U214" s="254"/>
      <c r="V214" s="254"/>
      <c r="W214" s="254"/>
      <c r="X214" s="254"/>
      <c r="Y214" s="254"/>
      <c r="Z214" s="254"/>
      <c r="AA214" s="254"/>
    </row>
    <row r="215" spans="1:27" ht="12.75" customHeight="1">
      <c r="A215" s="25">
        <v>21130406</v>
      </c>
      <c r="B215" s="29" t="s">
        <v>288</v>
      </c>
      <c r="C215" s="26">
        <v>10500000</v>
      </c>
      <c r="D215" s="46"/>
      <c r="E215" s="23"/>
      <c r="F215" s="127"/>
      <c r="G215" s="254"/>
      <c r="H215" s="370"/>
      <c r="I215" s="255"/>
      <c r="J215" s="255"/>
      <c r="K215" s="254"/>
      <c r="L215" s="254"/>
      <c r="M215" s="254"/>
      <c r="N215" s="254"/>
      <c r="O215" s="254"/>
      <c r="P215" s="254"/>
      <c r="Q215" s="254"/>
      <c r="R215" s="254"/>
      <c r="S215" s="254"/>
      <c r="T215" s="254"/>
      <c r="U215" s="254"/>
      <c r="V215" s="254"/>
      <c r="W215" s="254"/>
      <c r="X215" s="254"/>
      <c r="Y215" s="254"/>
      <c r="Z215" s="254"/>
      <c r="AA215" s="254"/>
    </row>
    <row r="216" spans="1:27" ht="12.75" customHeight="1">
      <c r="A216" s="21">
        <v>211305</v>
      </c>
      <c r="B216" s="49" t="s">
        <v>55</v>
      </c>
      <c r="C216" s="23">
        <f>SUM(C217:C218)</f>
        <v>48500000</v>
      </c>
      <c r="D216" s="46"/>
      <c r="E216" s="127"/>
      <c r="F216" s="254"/>
      <c r="G216" s="254"/>
      <c r="H216" s="287"/>
      <c r="I216" s="255"/>
      <c r="J216" s="255"/>
      <c r="K216" s="254"/>
      <c r="L216" s="254"/>
      <c r="M216" s="254"/>
      <c r="N216" s="254"/>
      <c r="O216" s="254"/>
      <c r="P216" s="254"/>
      <c r="Q216" s="254"/>
      <c r="R216" s="254"/>
      <c r="S216" s="254"/>
      <c r="T216" s="254"/>
      <c r="U216" s="254"/>
      <c r="V216" s="254"/>
      <c r="W216" s="254"/>
      <c r="X216" s="254"/>
      <c r="Y216" s="254"/>
      <c r="Z216" s="254"/>
      <c r="AA216" s="254"/>
    </row>
    <row r="217" spans="1:27" ht="12.75" customHeight="1">
      <c r="A217" s="25">
        <v>21130501</v>
      </c>
      <c r="B217" s="32" t="s">
        <v>115</v>
      </c>
      <c r="C217" s="26">
        <v>3500000</v>
      </c>
      <c r="D217" s="46"/>
      <c r="E217" s="23"/>
      <c r="F217" s="127"/>
      <c r="G217" s="254"/>
      <c r="H217" s="254"/>
      <c r="I217" s="255"/>
      <c r="J217" s="255"/>
      <c r="K217" s="254"/>
      <c r="L217" s="254"/>
      <c r="M217" s="254"/>
      <c r="N217" s="254"/>
      <c r="O217" s="254"/>
      <c r="P217" s="254"/>
      <c r="Q217" s="254"/>
      <c r="R217" s="254"/>
      <c r="S217" s="254"/>
      <c r="T217" s="254"/>
      <c r="U217" s="254"/>
      <c r="V217" s="254"/>
      <c r="W217" s="254"/>
      <c r="X217" s="254"/>
      <c r="Y217" s="254"/>
      <c r="Z217" s="254"/>
      <c r="AA217" s="254"/>
    </row>
    <row r="218" spans="1:27" ht="12.75" customHeight="1">
      <c r="A218" s="25">
        <v>21130502</v>
      </c>
      <c r="B218" s="26" t="s">
        <v>56</v>
      </c>
      <c r="C218" s="26">
        <v>45000000</v>
      </c>
      <c r="D218" s="46"/>
      <c r="E218" s="23"/>
      <c r="F218" s="127"/>
      <c r="G218" s="254"/>
      <c r="H218" s="254"/>
      <c r="I218" s="255"/>
      <c r="J218" s="255"/>
      <c r="K218" s="254"/>
      <c r="L218" s="254"/>
      <c r="M218" s="254"/>
      <c r="N218" s="254"/>
      <c r="O218" s="254"/>
      <c r="P218" s="254"/>
      <c r="Q218" s="254"/>
      <c r="R218" s="254"/>
      <c r="S218" s="254"/>
      <c r="T218" s="254"/>
      <c r="U218" s="254"/>
      <c r="V218" s="254"/>
      <c r="W218" s="254"/>
      <c r="X218" s="254"/>
      <c r="Y218" s="254"/>
      <c r="Z218" s="254"/>
      <c r="AA218" s="254"/>
    </row>
    <row r="219" spans="1:27" ht="12.75" customHeight="1">
      <c r="A219" s="21">
        <v>211306</v>
      </c>
      <c r="B219" s="23" t="s">
        <v>57</v>
      </c>
      <c r="C219" s="23">
        <f>C220</f>
        <v>1120000</v>
      </c>
      <c r="D219" s="46"/>
      <c r="E219" s="23"/>
      <c r="F219" s="127"/>
      <c r="G219" s="254"/>
      <c r="H219" s="254"/>
      <c r="I219" s="255"/>
      <c r="J219" s="255"/>
      <c r="K219" s="254"/>
      <c r="L219" s="254"/>
      <c r="M219" s="254"/>
      <c r="N219" s="254"/>
      <c r="O219" s="254"/>
      <c r="P219" s="254"/>
      <c r="Q219" s="254"/>
      <c r="R219" s="254"/>
      <c r="S219" s="254"/>
      <c r="T219" s="254"/>
      <c r="U219" s="254"/>
      <c r="V219" s="254"/>
      <c r="W219" s="254"/>
      <c r="X219" s="254"/>
      <c r="Y219" s="254"/>
      <c r="Z219" s="254"/>
      <c r="AA219" s="254"/>
    </row>
    <row r="220" spans="1:27" ht="12.75" customHeight="1">
      <c r="A220" s="25">
        <v>21130604</v>
      </c>
      <c r="B220" s="29" t="s">
        <v>58</v>
      </c>
      <c r="C220" s="26">
        <v>1120000</v>
      </c>
      <c r="D220" s="46"/>
      <c r="E220" s="23"/>
      <c r="F220" s="127"/>
      <c r="G220" s="254"/>
      <c r="H220" s="254"/>
      <c r="I220" s="255"/>
      <c r="J220" s="255"/>
      <c r="K220" s="254"/>
      <c r="L220" s="254"/>
      <c r="M220" s="254"/>
      <c r="N220" s="254"/>
      <c r="O220" s="254"/>
      <c r="P220" s="254"/>
      <c r="Q220" s="254"/>
      <c r="R220" s="254"/>
      <c r="S220" s="254"/>
      <c r="T220" s="254"/>
      <c r="U220" s="254"/>
      <c r="V220" s="254"/>
      <c r="W220" s="254"/>
      <c r="X220" s="254"/>
      <c r="Y220" s="254"/>
      <c r="Z220" s="254"/>
      <c r="AA220" s="254"/>
    </row>
    <row r="221" spans="1:27" ht="12.75" customHeight="1">
      <c r="A221" s="21">
        <v>211309</v>
      </c>
      <c r="B221" s="23" t="s">
        <v>61</v>
      </c>
      <c r="C221" s="23">
        <f>SUM(C222:C223)</f>
        <v>47630000</v>
      </c>
      <c r="D221" s="46"/>
      <c r="E221" s="23"/>
      <c r="F221" s="127"/>
      <c r="G221" s="254"/>
      <c r="H221" s="254"/>
      <c r="I221" s="255"/>
      <c r="J221" s="255"/>
      <c r="K221" s="254"/>
      <c r="L221" s="254"/>
      <c r="M221" s="254"/>
      <c r="N221" s="254"/>
      <c r="O221" s="254"/>
      <c r="P221" s="254"/>
      <c r="Q221" s="254"/>
      <c r="R221" s="254"/>
      <c r="S221" s="254"/>
      <c r="T221" s="254"/>
      <c r="U221" s="254"/>
      <c r="V221" s="254"/>
      <c r="W221" s="254"/>
      <c r="X221" s="254"/>
      <c r="Y221" s="254"/>
      <c r="Z221" s="254"/>
      <c r="AA221" s="254"/>
    </row>
    <row r="222" spans="1:27" ht="12.75" customHeight="1">
      <c r="A222" s="25">
        <v>21130901</v>
      </c>
      <c r="B222" s="26" t="s">
        <v>62</v>
      </c>
      <c r="C222" s="26">
        <v>35900000</v>
      </c>
      <c r="D222" s="46"/>
      <c r="E222" s="23"/>
      <c r="F222" s="127"/>
      <c r="G222" s="254"/>
      <c r="H222" s="254"/>
      <c r="I222" s="255"/>
      <c r="J222" s="255"/>
      <c r="K222" s="254"/>
      <c r="L222" s="254"/>
      <c r="M222" s="254"/>
      <c r="N222" s="254"/>
      <c r="O222" s="254"/>
      <c r="P222" s="254"/>
      <c r="Q222" s="254"/>
      <c r="R222" s="254"/>
      <c r="S222" s="254"/>
      <c r="T222" s="254"/>
      <c r="U222" s="254"/>
      <c r="V222" s="254"/>
      <c r="W222" s="254"/>
      <c r="X222" s="254"/>
      <c r="Y222" s="254"/>
      <c r="Z222" s="254"/>
      <c r="AA222" s="254"/>
    </row>
    <row r="223" spans="1:27" ht="12.75" customHeight="1">
      <c r="A223" s="25">
        <v>21130908</v>
      </c>
      <c r="B223" s="26" t="s">
        <v>64</v>
      </c>
      <c r="C223" s="26">
        <v>11730000</v>
      </c>
      <c r="D223" s="46"/>
      <c r="E223" s="23"/>
      <c r="F223" s="127"/>
      <c r="G223" s="254"/>
      <c r="H223" s="254"/>
      <c r="I223" s="255"/>
      <c r="J223" s="255"/>
      <c r="K223" s="254"/>
      <c r="L223" s="254"/>
      <c r="M223" s="254"/>
      <c r="N223" s="254"/>
      <c r="O223" s="254"/>
      <c r="P223" s="254"/>
      <c r="Q223" s="254"/>
      <c r="R223" s="254"/>
      <c r="S223" s="254"/>
      <c r="T223" s="254"/>
      <c r="U223" s="254"/>
      <c r="V223" s="254"/>
      <c r="W223" s="254"/>
      <c r="X223" s="254"/>
      <c r="Y223" s="254"/>
      <c r="Z223" s="254"/>
      <c r="AA223" s="254"/>
    </row>
    <row r="224" spans="1:27" ht="12.75" customHeight="1">
      <c r="A224" s="29"/>
      <c r="B224" s="26"/>
      <c r="C224" s="26"/>
      <c r="D224" s="46"/>
      <c r="E224" s="23"/>
      <c r="F224" s="127"/>
      <c r="G224" s="254"/>
      <c r="H224" s="254"/>
      <c r="I224" s="255"/>
      <c r="J224" s="255"/>
      <c r="K224" s="254"/>
      <c r="L224" s="254"/>
      <c r="M224" s="254"/>
      <c r="N224" s="254"/>
      <c r="O224" s="254"/>
      <c r="P224" s="254"/>
      <c r="Q224" s="254"/>
      <c r="R224" s="254"/>
      <c r="S224" s="254"/>
      <c r="T224" s="254"/>
      <c r="U224" s="254"/>
      <c r="V224" s="254"/>
      <c r="W224" s="254"/>
      <c r="X224" s="254"/>
      <c r="Y224" s="254"/>
      <c r="Z224" s="254"/>
      <c r="AA224" s="254"/>
    </row>
    <row r="225" spans="1:27" ht="12.75" customHeight="1">
      <c r="A225" s="698" t="s">
        <v>74</v>
      </c>
      <c r="B225" s="657"/>
      <c r="C225" s="86">
        <f>(C226+C232+C234+C236)</f>
        <v>305950000</v>
      </c>
      <c r="D225" s="46"/>
      <c r="E225" s="23"/>
      <c r="F225" s="127"/>
      <c r="G225" s="254"/>
      <c r="H225" s="254"/>
      <c r="I225" s="255"/>
      <c r="J225" s="255"/>
      <c r="K225" s="254"/>
      <c r="L225" s="254"/>
      <c r="M225" s="254"/>
      <c r="N225" s="254"/>
      <c r="O225" s="254"/>
      <c r="P225" s="254"/>
      <c r="Q225" s="254"/>
      <c r="R225" s="254"/>
      <c r="S225" s="254"/>
      <c r="T225" s="254"/>
      <c r="U225" s="254"/>
      <c r="V225" s="254"/>
      <c r="W225" s="254"/>
      <c r="X225" s="254"/>
      <c r="Y225" s="254"/>
      <c r="Z225" s="254"/>
      <c r="AA225" s="254"/>
    </row>
    <row r="226" spans="1:27" ht="12.75" customHeight="1">
      <c r="A226" s="21">
        <v>221102</v>
      </c>
      <c r="B226" s="21" t="s">
        <v>132</v>
      </c>
      <c r="C226" s="23">
        <f>+SUM(C227:C231)</f>
        <v>262600000</v>
      </c>
      <c r="D226" s="46"/>
      <c r="E226" s="23"/>
      <c r="F226" s="127"/>
      <c r="G226" s="254"/>
      <c r="H226" s="254"/>
      <c r="I226" s="255"/>
      <c r="J226" s="255"/>
      <c r="K226" s="254"/>
      <c r="L226" s="254"/>
      <c r="M226" s="254"/>
      <c r="N226" s="254"/>
      <c r="O226" s="254"/>
      <c r="P226" s="254"/>
      <c r="Q226" s="254"/>
      <c r="R226" s="254"/>
      <c r="S226" s="254"/>
      <c r="T226" s="254"/>
      <c r="U226" s="254"/>
      <c r="V226" s="254"/>
      <c r="W226" s="254"/>
      <c r="X226" s="254"/>
      <c r="Y226" s="254"/>
      <c r="Z226" s="254"/>
      <c r="AA226" s="254"/>
    </row>
    <row r="227" spans="1:27" ht="12.75" customHeight="1">
      <c r="A227" s="25">
        <v>22110202</v>
      </c>
      <c r="B227" s="25" t="s">
        <v>259</v>
      </c>
      <c r="C227" s="26">
        <v>55300000</v>
      </c>
      <c r="D227" s="46"/>
      <c r="E227" s="23"/>
      <c r="F227" s="127"/>
      <c r="G227" s="254"/>
      <c r="H227" s="254"/>
      <c r="I227" s="255"/>
      <c r="J227" s="255"/>
      <c r="K227" s="254"/>
      <c r="L227" s="254"/>
      <c r="M227" s="254"/>
      <c r="N227" s="254"/>
      <c r="O227" s="254"/>
      <c r="P227" s="254"/>
      <c r="Q227" s="254"/>
      <c r="R227" s="254"/>
      <c r="S227" s="254"/>
      <c r="T227" s="254"/>
      <c r="U227" s="254"/>
      <c r="V227" s="254"/>
      <c r="W227" s="254"/>
      <c r="X227" s="254"/>
      <c r="Y227" s="254"/>
      <c r="Z227" s="254"/>
      <c r="AA227" s="254"/>
    </row>
    <row r="228" spans="1:27" ht="12.75" customHeight="1">
      <c r="A228" s="25">
        <v>22110203</v>
      </c>
      <c r="B228" s="25" t="s">
        <v>289</v>
      </c>
      <c r="C228" s="26">
        <v>68800000</v>
      </c>
      <c r="D228" s="202"/>
      <c r="E228" s="23"/>
      <c r="F228" s="127"/>
      <c r="G228" s="254"/>
      <c r="H228" s="254"/>
      <c r="I228" s="255"/>
      <c r="J228" s="255"/>
      <c r="K228" s="254"/>
      <c r="L228" s="254"/>
      <c r="M228" s="254"/>
      <c r="N228" s="254"/>
      <c r="O228" s="254"/>
      <c r="P228" s="254"/>
      <c r="Q228" s="254"/>
      <c r="R228" s="254"/>
      <c r="S228" s="254"/>
      <c r="T228" s="254"/>
      <c r="U228" s="254"/>
      <c r="V228" s="254"/>
      <c r="W228" s="254"/>
      <c r="X228" s="254"/>
      <c r="Y228" s="254"/>
      <c r="Z228" s="254"/>
      <c r="AA228" s="254"/>
    </row>
    <row r="229" spans="1:27" ht="12.75" customHeight="1">
      <c r="A229" s="25">
        <v>22110204</v>
      </c>
      <c r="B229" s="25" t="s">
        <v>133</v>
      </c>
      <c r="C229" s="26">
        <v>108000000</v>
      </c>
      <c r="D229" s="202"/>
      <c r="E229" s="23"/>
      <c r="F229" s="127"/>
      <c r="G229" s="254"/>
      <c r="H229" s="254"/>
      <c r="I229" s="255"/>
      <c r="J229" s="255"/>
      <c r="K229" s="254"/>
      <c r="L229" s="254"/>
      <c r="M229" s="254"/>
      <c r="N229" s="254"/>
      <c r="O229" s="254"/>
      <c r="P229" s="254"/>
      <c r="Q229" s="254"/>
      <c r="R229" s="254"/>
      <c r="S229" s="254"/>
      <c r="T229" s="254"/>
      <c r="U229" s="254"/>
      <c r="V229" s="254"/>
      <c r="W229" s="254"/>
      <c r="X229" s="254"/>
      <c r="Y229" s="254"/>
      <c r="Z229" s="254"/>
      <c r="AA229" s="254"/>
    </row>
    <row r="230" spans="1:27" ht="12.75" customHeight="1">
      <c r="A230" s="25">
        <v>22110205</v>
      </c>
      <c r="B230" s="25" t="s">
        <v>134</v>
      </c>
      <c r="C230" s="26">
        <v>12000000</v>
      </c>
      <c r="D230" s="46"/>
      <c r="E230" s="23"/>
      <c r="F230" s="127"/>
      <c r="G230" s="254"/>
      <c r="H230" s="254"/>
      <c r="I230" s="255"/>
      <c r="J230" s="255"/>
      <c r="K230" s="254"/>
      <c r="L230" s="254"/>
      <c r="M230" s="254"/>
      <c r="N230" s="254"/>
      <c r="O230" s="254"/>
      <c r="P230" s="254"/>
      <c r="Q230" s="254"/>
      <c r="R230" s="254"/>
      <c r="S230" s="254"/>
      <c r="T230" s="254"/>
      <c r="U230" s="254"/>
      <c r="V230" s="254"/>
      <c r="W230" s="254"/>
      <c r="X230" s="254"/>
      <c r="Y230" s="254"/>
      <c r="Z230" s="254"/>
      <c r="AA230" s="254"/>
    </row>
    <row r="231" spans="1:27" ht="12.75" customHeight="1">
      <c r="A231" s="25">
        <v>22110206</v>
      </c>
      <c r="B231" s="25" t="s">
        <v>609</v>
      </c>
      <c r="C231" s="26">
        <v>18500000</v>
      </c>
      <c r="D231" s="46"/>
      <c r="E231" s="202"/>
      <c r="F231" s="127"/>
      <c r="G231" s="254"/>
      <c r="H231" s="254"/>
      <c r="I231" s="255"/>
      <c r="J231" s="255"/>
      <c r="K231" s="254"/>
      <c r="L231" s="254"/>
      <c r="M231" s="254"/>
      <c r="N231" s="254"/>
      <c r="O231" s="254"/>
      <c r="P231" s="254"/>
      <c r="Q231" s="254"/>
      <c r="R231" s="254"/>
      <c r="S231" s="254"/>
      <c r="T231" s="254"/>
      <c r="U231" s="254"/>
      <c r="V231" s="254"/>
      <c r="W231" s="254"/>
      <c r="X231" s="254"/>
      <c r="Y231" s="254"/>
      <c r="Z231" s="254"/>
      <c r="AA231" s="254"/>
    </row>
    <row r="232" spans="1:27" ht="12.75" customHeight="1">
      <c r="A232" s="21">
        <v>221103</v>
      </c>
      <c r="B232" s="21" t="s">
        <v>135</v>
      </c>
      <c r="C232" s="23">
        <f>SUM(C233)</f>
        <v>40000000</v>
      </c>
      <c r="D232" s="46"/>
      <c r="E232" s="23"/>
      <c r="F232" s="127"/>
      <c r="G232" s="254"/>
      <c r="H232" s="254"/>
      <c r="I232" s="255"/>
      <c r="J232" s="255"/>
      <c r="K232" s="254"/>
      <c r="L232" s="254"/>
      <c r="M232" s="254"/>
      <c r="N232" s="254"/>
      <c r="O232" s="254"/>
      <c r="P232" s="254"/>
      <c r="Q232" s="254"/>
      <c r="R232" s="254"/>
      <c r="S232" s="254"/>
      <c r="T232" s="254"/>
      <c r="U232" s="254"/>
      <c r="V232" s="254"/>
      <c r="W232" s="254"/>
      <c r="X232" s="254"/>
      <c r="Y232" s="254"/>
      <c r="Z232" s="254"/>
      <c r="AA232" s="254"/>
    </row>
    <row r="233" spans="1:27" ht="12.75" customHeight="1">
      <c r="A233" s="25">
        <v>22110301</v>
      </c>
      <c r="B233" s="25" t="s">
        <v>136</v>
      </c>
      <c r="C233" s="26">
        <v>40000000</v>
      </c>
      <c r="E233" s="23"/>
      <c r="F233" s="127"/>
      <c r="G233" s="254"/>
      <c r="H233" s="254"/>
      <c r="I233" s="255"/>
      <c r="J233" s="255"/>
      <c r="K233" s="254"/>
      <c r="L233" s="254"/>
      <c r="M233" s="254"/>
      <c r="N233" s="254"/>
      <c r="O233" s="254"/>
      <c r="P233" s="254"/>
      <c r="Q233" s="254"/>
      <c r="R233" s="254"/>
      <c r="S233" s="254"/>
      <c r="T233" s="254"/>
      <c r="U233" s="254"/>
      <c r="V233" s="254"/>
      <c r="W233" s="254"/>
      <c r="X233" s="254"/>
      <c r="Y233" s="254"/>
      <c r="Z233" s="254"/>
      <c r="AA233" s="254"/>
    </row>
    <row r="234" spans="1:27" ht="12.75" customHeight="1">
      <c r="A234" s="21">
        <v>221104</v>
      </c>
      <c r="B234" s="21" t="s">
        <v>78</v>
      </c>
      <c r="C234" s="23">
        <f>C235</f>
        <v>1350000</v>
      </c>
      <c r="D234" s="46"/>
      <c r="E234" s="23"/>
      <c r="F234" s="127"/>
      <c r="G234" s="254"/>
      <c r="H234" s="254"/>
      <c r="I234" s="255"/>
      <c r="J234" s="255"/>
      <c r="K234" s="254"/>
      <c r="L234" s="254"/>
      <c r="M234" s="254"/>
      <c r="N234" s="254"/>
      <c r="O234" s="254"/>
      <c r="P234" s="254"/>
      <c r="Q234" s="254"/>
      <c r="R234" s="254"/>
      <c r="S234" s="254"/>
      <c r="T234" s="254"/>
      <c r="U234" s="254"/>
      <c r="V234" s="254"/>
      <c r="W234" s="254"/>
      <c r="X234" s="254"/>
      <c r="Y234" s="254"/>
      <c r="Z234" s="254"/>
      <c r="AA234" s="254"/>
    </row>
    <row r="235" spans="1:27" ht="12.75" customHeight="1">
      <c r="A235" s="25">
        <v>22110401</v>
      </c>
      <c r="B235" s="29" t="s">
        <v>79</v>
      </c>
      <c r="C235" s="26">
        <v>1350000</v>
      </c>
      <c r="D235" s="46"/>
      <c r="E235" s="23"/>
      <c r="F235" s="127"/>
      <c r="G235" s="254"/>
      <c r="H235" s="254"/>
      <c r="I235" s="255"/>
      <c r="J235" s="255"/>
      <c r="K235" s="254"/>
      <c r="L235" s="254"/>
      <c r="M235" s="254"/>
      <c r="N235" s="254"/>
      <c r="O235" s="254"/>
      <c r="P235" s="254"/>
      <c r="Q235" s="254"/>
      <c r="R235" s="254"/>
      <c r="S235" s="254"/>
      <c r="T235" s="254"/>
      <c r="U235" s="254"/>
      <c r="V235" s="254"/>
      <c r="W235" s="254"/>
      <c r="X235" s="254"/>
      <c r="Y235" s="254"/>
      <c r="Z235" s="254"/>
      <c r="AA235" s="254"/>
    </row>
    <row r="236" spans="1:27" ht="12.75" customHeight="1">
      <c r="A236" s="21">
        <v>221107</v>
      </c>
      <c r="B236" s="49" t="s">
        <v>81</v>
      </c>
      <c r="C236" s="23">
        <f>C237</f>
        <v>2000000</v>
      </c>
      <c r="D236" s="46"/>
      <c r="E236" s="23"/>
      <c r="F236" s="127"/>
      <c r="G236" s="254"/>
      <c r="H236" s="254"/>
      <c r="I236" s="255"/>
      <c r="J236" s="255"/>
      <c r="K236" s="254"/>
      <c r="L236" s="254"/>
      <c r="M236" s="254"/>
      <c r="N236" s="254"/>
      <c r="O236" s="254"/>
      <c r="P236" s="254"/>
      <c r="Q236" s="254"/>
      <c r="R236" s="254"/>
      <c r="S236" s="254"/>
      <c r="T236" s="254"/>
      <c r="U236" s="254"/>
      <c r="V236" s="254"/>
      <c r="W236" s="254"/>
      <c r="X236" s="254"/>
      <c r="Y236" s="254"/>
      <c r="Z236" s="254"/>
      <c r="AA236" s="254"/>
    </row>
    <row r="237" spans="1:27" ht="12.75" customHeight="1">
      <c r="A237" s="25">
        <v>22110702</v>
      </c>
      <c r="B237" s="29" t="s">
        <v>82</v>
      </c>
      <c r="C237" s="26">
        <v>2000000</v>
      </c>
      <c r="D237" s="46"/>
      <c r="E237" s="23"/>
      <c r="F237" s="127"/>
      <c r="G237" s="254"/>
      <c r="H237" s="254"/>
      <c r="I237" s="255"/>
      <c r="J237" s="255"/>
      <c r="K237" s="254"/>
      <c r="L237" s="254"/>
      <c r="M237" s="254"/>
      <c r="N237" s="254"/>
      <c r="O237" s="254"/>
      <c r="P237" s="254"/>
      <c r="Q237" s="254"/>
      <c r="R237" s="254"/>
      <c r="S237" s="254"/>
      <c r="T237" s="254"/>
      <c r="U237" s="254"/>
      <c r="V237" s="254"/>
      <c r="W237" s="254"/>
      <c r="X237" s="254"/>
      <c r="Y237" s="254"/>
      <c r="Z237" s="254"/>
      <c r="AA237" s="254"/>
    </row>
    <row r="238" spans="1:27" ht="12.75" customHeight="1">
      <c r="A238" s="49"/>
      <c r="B238" s="29"/>
      <c r="C238" s="23"/>
      <c r="D238" s="46"/>
      <c r="E238" s="23"/>
      <c r="F238" s="127"/>
      <c r="G238" s="254"/>
      <c r="H238" s="254"/>
      <c r="I238" s="255"/>
      <c r="J238" s="255"/>
      <c r="K238" s="254"/>
      <c r="L238" s="254"/>
      <c r="M238" s="254"/>
      <c r="N238" s="254"/>
      <c r="O238" s="254"/>
      <c r="P238" s="254"/>
      <c r="Q238" s="254"/>
      <c r="R238" s="254"/>
      <c r="S238" s="254"/>
      <c r="T238" s="254"/>
      <c r="U238" s="254"/>
      <c r="V238" s="254"/>
      <c r="W238" s="254"/>
      <c r="X238" s="254"/>
      <c r="Y238" s="254"/>
      <c r="Z238" s="254"/>
      <c r="AA238" s="254"/>
    </row>
    <row r="239" spans="1:27" ht="12.75" customHeight="1">
      <c r="A239" s="29"/>
      <c r="B239" s="29"/>
      <c r="C239" s="26"/>
      <c r="D239" s="26"/>
      <c r="E239" s="26"/>
      <c r="H239" s="127"/>
      <c r="I239" s="113"/>
      <c r="J239" s="113"/>
      <c r="K239" s="113"/>
      <c r="L239" s="255"/>
      <c r="M239" s="113"/>
      <c r="N239" s="113"/>
      <c r="O239" s="113"/>
      <c r="P239" s="113"/>
      <c r="Q239" s="113"/>
      <c r="R239" s="113"/>
      <c r="S239" s="113"/>
      <c r="T239" s="113"/>
      <c r="U239" s="113"/>
      <c r="V239" s="113"/>
      <c r="W239" s="113"/>
      <c r="X239" s="113"/>
      <c r="Y239" s="113"/>
      <c r="Z239" s="113"/>
      <c r="AA239" s="113"/>
    </row>
    <row r="240" spans="1:27" ht="12.75" customHeight="1">
      <c r="A240" s="29"/>
      <c r="B240" s="29"/>
      <c r="C240" s="26"/>
      <c r="D240" s="571"/>
      <c r="E240" s="460"/>
      <c r="N240" s="113"/>
      <c r="O240" s="113"/>
      <c r="P240" s="113"/>
      <c r="Q240" s="113"/>
      <c r="R240" s="113"/>
      <c r="S240" s="113"/>
      <c r="T240" s="113"/>
      <c r="U240" s="113"/>
      <c r="V240" s="113"/>
      <c r="W240" s="113"/>
      <c r="X240" s="113"/>
      <c r="Y240" s="113"/>
      <c r="Z240" s="113"/>
      <c r="AA240" s="113"/>
    </row>
    <row r="241" spans="1:27" ht="12.75" customHeight="1">
      <c r="A241" s="794" t="s">
        <v>478</v>
      </c>
      <c r="B241" s="794"/>
      <c r="C241" s="794"/>
      <c r="D241" s="527"/>
      <c r="E241" s="527"/>
      <c r="F241" s="51"/>
      <c r="G241" s="23"/>
      <c r="H241" s="283"/>
      <c r="I241" s="284"/>
      <c r="J241" s="284"/>
      <c r="K241" s="254"/>
      <c r="L241" s="255"/>
      <c r="M241" s="113"/>
      <c r="N241" s="113"/>
      <c r="O241" s="113"/>
      <c r="P241" s="113"/>
      <c r="Q241" s="113"/>
      <c r="R241" s="113"/>
      <c r="S241" s="113"/>
      <c r="T241" s="113"/>
      <c r="U241" s="113"/>
      <c r="V241" s="113"/>
      <c r="W241" s="113"/>
      <c r="X241" s="113"/>
      <c r="Y241" s="113"/>
      <c r="Z241" s="113"/>
      <c r="AA241" s="113"/>
    </row>
    <row r="242" spans="1:27" ht="12.75" customHeight="1" thickBot="1">
      <c r="A242" s="29"/>
      <c r="B242" s="29"/>
      <c r="C242" s="26"/>
      <c r="F242" s="50"/>
      <c r="G242" s="23"/>
      <c r="H242" s="127"/>
      <c r="I242" s="119"/>
      <c r="J242" s="119"/>
      <c r="K242" s="113"/>
      <c r="L242" s="255"/>
      <c r="M242" s="113"/>
      <c r="N242" s="113"/>
      <c r="O242" s="113"/>
      <c r="P242" s="113"/>
      <c r="Q242" s="113"/>
      <c r="R242" s="113"/>
      <c r="S242" s="113"/>
      <c r="T242" s="113"/>
      <c r="U242" s="113"/>
      <c r="V242" s="113"/>
      <c r="W242" s="113"/>
      <c r="X242" s="113"/>
      <c r="Y242" s="113"/>
      <c r="Z242" s="113"/>
      <c r="AA242" s="113"/>
    </row>
    <row r="243" spans="1:27" ht="12.75" customHeight="1">
      <c r="A243" s="678" t="s">
        <v>610</v>
      </c>
      <c r="B243" s="679"/>
      <c r="C243" s="689" t="s">
        <v>611</v>
      </c>
      <c r="E243" s="127"/>
      <c r="F243" s="113"/>
      <c r="G243" s="127"/>
      <c r="H243" s="33"/>
      <c r="I243" s="33"/>
      <c r="J243" s="113"/>
      <c r="K243" s="255"/>
      <c r="L243" s="113"/>
      <c r="M243" s="113"/>
      <c r="N243" s="254"/>
      <c r="O243" s="254"/>
      <c r="P243" s="254"/>
      <c r="Q243" s="254"/>
      <c r="R243" s="254"/>
      <c r="S243" s="254"/>
      <c r="T243" s="254"/>
      <c r="U243" s="254"/>
      <c r="V243" s="254"/>
      <c r="W243" s="254"/>
      <c r="X243" s="254"/>
      <c r="Y243" s="254"/>
      <c r="Z243" s="254"/>
    </row>
    <row r="244" spans="1:27" ht="12.75" customHeight="1" thickBot="1">
      <c r="A244" s="680"/>
      <c r="B244" s="681"/>
      <c r="C244" s="662"/>
      <c r="E244" s="127"/>
      <c r="F244" s="279"/>
      <c r="G244" s="127"/>
      <c r="H244" s="276"/>
      <c r="I244" s="276"/>
      <c r="J244" s="113"/>
      <c r="K244" s="255"/>
      <c r="L244" s="113"/>
      <c r="M244" s="113"/>
      <c r="N244" s="254"/>
      <c r="O244" s="254"/>
      <c r="P244" s="254"/>
      <c r="Q244" s="254"/>
      <c r="R244" s="254"/>
      <c r="S244" s="254"/>
      <c r="T244" s="254"/>
      <c r="U244" s="254"/>
      <c r="V244" s="254"/>
      <c r="W244" s="254"/>
      <c r="X244" s="254"/>
      <c r="Y244" s="254"/>
      <c r="Z244" s="254"/>
    </row>
    <row r="245" spans="1:27" ht="12.75" customHeight="1">
      <c r="A245" s="684" t="s">
        <v>612</v>
      </c>
      <c r="B245" s="691"/>
      <c r="C245" s="685"/>
      <c r="E245" s="127"/>
      <c r="F245" s="279"/>
      <c r="G245" s="127"/>
      <c r="H245" s="119"/>
      <c r="I245" s="119"/>
      <c r="J245" s="113"/>
      <c r="K245" s="255"/>
      <c r="L245" s="113"/>
      <c r="M245" s="113"/>
      <c r="N245" s="254"/>
      <c r="O245" s="254"/>
      <c r="P245" s="254"/>
      <c r="Q245" s="254"/>
      <c r="R245" s="254"/>
      <c r="S245" s="254"/>
      <c r="T245" s="254"/>
      <c r="U245" s="254"/>
      <c r="V245" s="254"/>
      <c r="W245" s="254"/>
      <c r="X245" s="254"/>
      <c r="Y245" s="254"/>
      <c r="Z245" s="254"/>
    </row>
    <row r="246" spans="1:27" ht="12.75" customHeight="1">
      <c r="A246" s="718"/>
      <c r="B246" s="851"/>
      <c r="C246" s="719"/>
      <c r="E246" s="127"/>
      <c r="F246" s="279"/>
      <c r="G246" s="127"/>
      <c r="H246" s="119"/>
      <c r="I246" s="119"/>
      <c r="J246" s="113"/>
      <c r="K246" s="255"/>
      <c r="L246" s="113"/>
      <c r="M246" s="113"/>
      <c r="N246" s="254"/>
      <c r="O246" s="254"/>
      <c r="P246" s="254"/>
      <c r="Q246" s="254"/>
      <c r="R246" s="254"/>
      <c r="S246" s="254"/>
      <c r="T246" s="254"/>
      <c r="U246" s="254"/>
      <c r="V246" s="254"/>
      <c r="W246" s="254"/>
      <c r="X246" s="254"/>
      <c r="Y246" s="254"/>
      <c r="Z246" s="254"/>
    </row>
    <row r="247" spans="1:27" ht="12.75" customHeight="1" thickBot="1">
      <c r="A247" s="686"/>
      <c r="B247" s="692"/>
      <c r="C247" s="687"/>
      <c r="E247" s="127"/>
      <c r="F247" s="279"/>
      <c r="G247" s="127"/>
      <c r="H247" s="119"/>
      <c r="I247" s="119"/>
      <c r="J247" s="113"/>
      <c r="K247" s="255"/>
      <c r="L247" s="113"/>
      <c r="M247" s="113"/>
      <c r="N247" s="254"/>
      <c r="O247" s="254"/>
      <c r="P247" s="254"/>
      <c r="Q247" s="254"/>
      <c r="R247" s="254"/>
      <c r="S247" s="254"/>
      <c r="T247" s="254"/>
      <c r="U247" s="254"/>
      <c r="V247" s="254"/>
      <c r="W247" s="254"/>
      <c r="X247" s="254"/>
      <c r="Y247" s="254"/>
      <c r="Z247" s="254"/>
    </row>
    <row r="248" spans="1:27" ht="12.75" customHeight="1">
      <c r="A248" s="63" t="s">
        <v>4</v>
      </c>
      <c r="B248" s="29"/>
      <c r="C248" s="137"/>
      <c r="E248" s="127"/>
      <c r="F248" s="279"/>
      <c r="G248" s="127"/>
      <c r="H248" s="119"/>
      <c r="I248" s="119"/>
      <c r="J248" s="113"/>
      <c r="K248" s="255"/>
      <c r="L248" s="113"/>
      <c r="M248" s="113"/>
      <c r="N248" s="254"/>
      <c r="O248" s="254"/>
      <c r="P248" s="254"/>
      <c r="Q248" s="254"/>
      <c r="R248" s="254"/>
      <c r="S248" s="254"/>
      <c r="T248" s="254"/>
      <c r="U248" s="254"/>
      <c r="V248" s="254"/>
      <c r="W248" s="254"/>
      <c r="X248" s="254"/>
      <c r="Y248" s="254"/>
      <c r="Z248" s="254"/>
    </row>
    <row r="249" spans="1:27" ht="12.75" customHeight="1">
      <c r="A249" s="63" t="s">
        <v>597</v>
      </c>
      <c r="B249" s="29"/>
      <c r="C249" s="137"/>
      <c r="E249" s="127"/>
      <c r="F249" s="254"/>
      <c r="G249" s="127"/>
      <c r="H249" s="276"/>
      <c r="I249" s="276"/>
      <c r="J249" s="113"/>
      <c r="K249" s="255"/>
      <c r="L249" s="113"/>
      <c r="M249" s="113"/>
      <c r="N249" s="113"/>
      <c r="O249" s="113"/>
      <c r="P249" s="113"/>
      <c r="Q249" s="113"/>
      <c r="R249" s="113"/>
      <c r="S249" s="113"/>
      <c r="T249" s="113"/>
      <c r="U249" s="113"/>
      <c r="V249" s="113"/>
      <c r="W249" s="113"/>
      <c r="X249" s="113"/>
      <c r="Y249" s="113"/>
      <c r="Z249" s="113"/>
    </row>
    <row r="250" spans="1:27" ht="12.75" customHeight="1">
      <c r="A250" s="63" t="s">
        <v>598</v>
      </c>
      <c r="B250" s="29"/>
      <c r="C250" s="137"/>
      <c r="E250" s="127"/>
      <c r="F250" s="254"/>
      <c r="G250" s="127"/>
      <c r="H250" s="276"/>
      <c r="I250" s="276"/>
      <c r="J250" s="113"/>
      <c r="K250" s="255"/>
      <c r="L250" s="113"/>
      <c r="M250" s="113"/>
      <c r="N250" s="113"/>
      <c r="O250" s="113"/>
      <c r="P250" s="113"/>
      <c r="Q250" s="113"/>
      <c r="R250" s="113"/>
      <c r="S250" s="113"/>
      <c r="T250" s="113"/>
      <c r="U250" s="113"/>
      <c r="V250" s="113"/>
      <c r="W250" s="113"/>
      <c r="X250" s="113"/>
      <c r="Y250" s="113"/>
      <c r="Z250" s="113"/>
    </row>
    <row r="251" spans="1:27" ht="12.75" customHeight="1" thickBot="1">
      <c r="A251" s="63" t="s">
        <v>88</v>
      </c>
      <c r="B251" s="29"/>
      <c r="C251" s="137"/>
      <c r="E251" s="127"/>
      <c r="F251" s="254"/>
      <c r="G251" s="127"/>
      <c r="H251" s="119"/>
      <c r="I251" s="119"/>
      <c r="J251" s="113"/>
      <c r="K251" s="255"/>
      <c r="L251" s="113"/>
      <c r="M251" s="113"/>
      <c r="N251" s="113"/>
      <c r="O251" s="113"/>
      <c r="P251" s="113"/>
      <c r="Q251" s="113"/>
      <c r="R251" s="113"/>
      <c r="S251" s="113"/>
      <c r="T251" s="113"/>
      <c r="U251" s="113"/>
      <c r="V251" s="113"/>
      <c r="W251" s="113"/>
      <c r="X251" s="113"/>
      <c r="Y251" s="113"/>
      <c r="Z251" s="113"/>
    </row>
    <row r="252" spans="1:27" ht="12.75" customHeight="1" thickBot="1">
      <c r="A252" s="65" t="s">
        <v>482</v>
      </c>
      <c r="B252" s="271"/>
      <c r="C252" s="529">
        <f>C254+C260</f>
        <v>3655000000</v>
      </c>
      <c r="E252" s="127"/>
      <c r="F252" s="254"/>
      <c r="G252" s="127"/>
      <c r="H252" s="119"/>
      <c r="I252" s="119"/>
      <c r="J252" s="113"/>
      <c r="K252" s="255"/>
      <c r="L252" s="113"/>
      <c r="M252" s="113"/>
      <c r="N252" s="113"/>
      <c r="O252" s="113"/>
      <c r="P252" s="113"/>
      <c r="Q252" s="113"/>
      <c r="R252" s="113"/>
      <c r="S252" s="113"/>
      <c r="T252" s="113"/>
      <c r="U252" s="113"/>
      <c r="V252" s="113"/>
      <c r="W252" s="113"/>
      <c r="X252" s="113"/>
      <c r="Y252" s="113"/>
      <c r="Z252" s="113"/>
    </row>
    <row r="253" spans="1:27" ht="12.75" customHeight="1" thickBot="1">
      <c r="A253" s="65"/>
      <c r="B253" s="271"/>
      <c r="C253" s="512"/>
      <c r="D253" s="46"/>
      <c r="E253" s="23"/>
      <c r="F253" s="127"/>
      <c r="G253" s="254"/>
      <c r="H253" s="127"/>
      <c r="I253" s="119"/>
      <c r="J253" s="119"/>
      <c r="K253" s="113"/>
      <c r="L253" s="255"/>
      <c r="M253" s="113"/>
      <c r="N253" s="113"/>
      <c r="O253" s="113"/>
      <c r="P253" s="113"/>
      <c r="Q253" s="113"/>
      <c r="R253" s="113"/>
      <c r="S253" s="113"/>
      <c r="T253" s="113"/>
      <c r="U253" s="113"/>
      <c r="V253" s="113"/>
      <c r="W253" s="113"/>
      <c r="X253" s="113"/>
      <c r="Y253" s="113"/>
      <c r="Z253" s="113"/>
      <c r="AA253" s="113"/>
    </row>
    <row r="254" spans="1:27" ht="12.75" customHeight="1" thickBot="1">
      <c r="A254" s="677" t="s">
        <v>65</v>
      </c>
      <c r="B254" s="657"/>
      <c r="C254" s="68">
        <f>C255+C257</f>
        <v>405000000</v>
      </c>
      <c r="E254" s="371"/>
      <c r="F254" s="127"/>
      <c r="G254" s="254"/>
      <c r="H254" s="127"/>
      <c r="I254" s="119"/>
      <c r="J254" s="119"/>
      <c r="K254" s="113"/>
      <c r="L254" s="255"/>
      <c r="M254" s="113"/>
      <c r="N254" s="113"/>
      <c r="O254" s="113"/>
      <c r="P254" s="113"/>
      <c r="Q254" s="113"/>
      <c r="R254" s="113"/>
      <c r="S254" s="113"/>
      <c r="T254" s="113"/>
      <c r="U254" s="113"/>
      <c r="V254" s="113"/>
      <c r="W254" s="113"/>
      <c r="X254" s="113"/>
      <c r="Y254" s="113"/>
      <c r="Z254" s="113"/>
      <c r="AA254" s="113"/>
    </row>
    <row r="255" spans="1:27" ht="12.75" customHeight="1">
      <c r="A255" s="21">
        <v>211401</v>
      </c>
      <c r="B255" s="21" t="s">
        <v>66</v>
      </c>
      <c r="C255" s="23">
        <f>C256</f>
        <v>105000000</v>
      </c>
      <c r="D255" s="50"/>
      <c r="E255" s="23"/>
      <c r="F255" s="127"/>
      <c r="G255" s="254"/>
      <c r="H255" s="127"/>
      <c r="I255" s="119"/>
      <c r="J255" s="119"/>
      <c r="K255" s="113"/>
      <c r="L255" s="255"/>
      <c r="M255" s="29"/>
      <c r="N255" s="113"/>
      <c r="O255" s="113"/>
      <c r="P255" s="113"/>
      <c r="Q255" s="113"/>
      <c r="R255" s="113"/>
      <c r="S255" s="113"/>
      <c r="T255" s="113"/>
      <c r="U255" s="113"/>
      <c r="V255" s="113"/>
      <c r="W255" s="113"/>
      <c r="X255" s="113"/>
      <c r="Y255" s="113"/>
      <c r="Z255" s="113"/>
      <c r="AA255" s="113"/>
    </row>
    <row r="256" spans="1:27" ht="12.75" customHeight="1">
      <c r="A256" s="25">
        <v>21140107</v>
      </c>
      <c r="B256" s="29" t="s">
        <v>408</v>
      </c>
      <c r="C256" s="26">
        <v>105000000</v>
      </c>
      <c r="D256" s="50"/>
      <c r="E256" s="23"/>
      <c r="F256" s="127"/>
      <c r="G256" s="254"/>
      <c r="H256" s="127"/>
      <c r="I256" s="119"/>
      <c r="J256" s="119"/>
      <c r="K256" s="113"/>
      <c r="L256" s="255"/>
      <c r="M256" s="29"/>
      <c r="N256" s="113"/>
      <c r="O256" s="113"/>
      <c r="P256" s="113"/>
      <c r="Q256" s="113"/>
      <c r="R256" s="113"/>
      <c r="S256" s="113"/>
      <c r="T256" s="113"/>
      <c r="U256" s="113"/>
      <c r="V256" s="113"/>
      <c r="W256" s="113"/>
      <c r="X256" s="113"/>
      <c r="Y256" s="113"/>
      <c r="Z256" s="113"/>
      <c r="AA256" s="113"/>
    </row>
    <row r="257" spans="1:27" ht="12.75" customHeight="1">
      <c r="A257" s="21">
        <v>211402</v>
      </c>
      <c r="B257" s="21" t="s">
        <v>505</v>
      </c>
      <c r="C257" s="23">
        <f>C258</f>
        <v>300000000</v>
      </c>
      <c r="D257" s="50"/>
      <c r="E257" s="23"/>
      <c r="F257" s="127"/>
      <c r="G257" s="254"/>
      <c r="H257" s="127"/>
      <c r="I257" s="119"/>
      <c r="J257" s="119"/>
      <c r="K257" s="113"/>
      <c r="L257" s="255"/>
      <c r="M257" s="254"/>
      <c r="N257" s="113"/>
      <c r="O257" s="113"/>
      <c r="P257" s="113"/>
      <c r="Q257" s="113"/>
      <c r="R257" s="113"/>
      <c r="S257" s="113"/>
      <c r="T257" s="113"/>
      <c r="U257" s="113"/>
      <c r="V257" s="113"/>
      <c r="W257" s="113"/>
      <c r="X257" s="113"/>
      <c r="Y257" s="113"/>
      <c r="Z257" s="113"/>
      <c r="AA257" s="113"/>
    </row>
    <row r="258" spans="1:27" ht="12.75" customHeight="1">
      <c r="A258" s="290">
        <v>21140216</v>
      </c>
      <c r="B258" s="291" t="s">
        <v>507</v>
      </c>
      <c r="C258" s="292">
        <v>300000000</v>
      </c>
      <c r="D258" s="50"/>
      <c r="E258" s="23"/>
      <c r="F258" s="127"/>
      <c r="G258" s="254"/>
      <c r="H258" s="127"/>
      <c r="I258" s="119"/>
      <c r="J258" s="119"/>
      <c r="K258" s="113"/>
      <c r="L258" s="255"/>
      <c r="M258" s="254"/>
      <c r="N258" s="113"/>
      <c r="O258" s="113"/>
      <c r="P258" s="113"/>
      <c r="Q258" s="113"/>
      <c r="R258" s="113"/>
      <c r="S258" s="113"/>
      <c r="T258" s="113"/>
      <c r="U258" s="113"/>
      <c r="V258" s="113"/>
      <c r="W258" s="113"/>
      <c r="X258" s="113"/>
      <c r="Y258" s="113"/>
      <c r="Z258" s="113"/>
      <c r="AA258" s="113"/>
    </row>
    <row r="259" spans="1:27" ht="12.75" customHeight="1">
      <c r="A259" s="290"/>
      <c r="B259" s="291"/>
      <c r="C259" s="292"/>
      <c r="D259" s="50"/>
      <c r="E259" s="23"/>
      <c r="F259" s="127"/>
      <c r="G259" s="254"/>
      <c r="H259" s="127"/>
      <c r="I259" s="113"/>
      <c r="J259" s="113"/>
      <c r="K259" s="113"/>
      <c r="L259" s="255"/>
      <c r="M259" s="254"/>
      <c r="N259" s="113"/>
      <c r="O259" s="113"/>
      <c r="P259" s="113"/>
      <c r="Q259" s="113"/>
      <c r="R259" s="113"/>
      <c r="S259" s="113"/>
      <c r="T259" s="113"/>
      <c r="U259" s="113"/>
      <c r="V259" s="113"/>
      <c r="W259" s="113"/>
      <c r="X259" s="113"/>
      <c r="Y259" s="113"/>
      <c r="Z259" s="113"/>
      <c r="AA259" s="113"/>
    </row>
    <row r="260" spans="1:27" ht="12.75" customHeight="1">
      <c r="A260" s="677" t="s">
        <v>92</v>
      </c>
      <c r="B260" s="657"/>
      <c r="C260" s="68">
        <f>C261</f>
        <v>3250000000</v>
      </c>
      <c r="D260" s="50"/>
      <c r="E260" s="23"/>
      <c r="F260" s="127"/>
      <c r="G260" s="254"/>
      <c r="H260" s="127"/>
      <c r="I260" s="119"/>
      <c r="J260" s="119"/>
      <c r="K260" s="113"/>
      <c r="L260" s="255"/>
      <c r="M260" s="254"/>
      <c r="N260" s="113"/>
      <c r="O260" s="113"/>
      <c r="P260" s="113"/>
      <c r="Q260" s="113"/>
      <c r="R260" s="113"/>
      <c r="S260" s="113"/>
      <c r="T260" s="113"/>
      <c r="U260" s="113"/>
      <c r="V260" s="113"/>
      <c r="W260" s="113"/>
      <c r="X260" s="113"/>
      <c r="Y260" s="113"/>
      <c r="Z260" s="113"/>
      <c r="AA260" s="113"/>
    </row>
    <row r="261" spans="1:27" ht="12.75" customHeight="1">
      <c r="A261" s="21">
        <v>221202</v>
      </c>
      <c r="B261" s="21" t="s">
        <v>95</v>
      </c>
      <c r="C261" s="23">
        <f>SUM(C262:C270)</f>
        <v>3250000000</v>
      </c>
      <c r="D261" s="50"/>
      <c r="E261" s="23"/>
      <c r="F261" s="127"/>
      <c r="G261" s="254"/>
      <c r="H261" s="127"/>
      <c r="I261" s="119"/>
      <c r="J261" s="119"/>
      <c r="K261" s="113"/>
      <c r="L261" s="286"/>
      <c r="M261" s="254"/>
      <c r="N261" s="113"/>
      <c r="O261" s="113"/>
      <c r="P261" s="113"/>
      <c r="Q261" s="113"/>
      <c r="R261" s="113"/>
      <c r="S261" s="113"/>
      <c r="T261" s="113"/>
      <c r="U261" s="113"/>
      <c r="V261" s="113"/>
      <c r="W261" s="113"/>
      <c r="X261" s="113"/>
      <c r="Y261" s="113"/>
      <c r="Z261" s="113"/>
      <c r="AA261" s="113"/>
    </row>
    <row r="262" spans="1:27" ht="12.75" customHeight="1">
      <c r="A262" s="25">
        <v>22120202</v>
      </c>
      <c r="B262" s="29" t="s">
        <v>411</v>
      </c>
      <c r="C262" s="450">
        <v>500000000</v>
      </c>
      <c r="D262" s="50"/>
      <c r="E262" s="23"/>
      <c r="F262" s="26"/>
      <c r="G262" s="254"/>
      <c r="H262" s="127"/>
      <c r="I262" s="113"/>
      <c r="J262" s="113"/>
      <c r="K262" s="113"/>
      <c r="L262" s="286"/>
      <c r="M262" s="254"/>
      <c r="N262" s="113"/>
      <c r="O262" s="113"/>
      <c r="P262" s="113"/>
      <c r="Q262" s="113"/>
      <c r="R262" s="113"/>
      <c r="S262" s="113"/>
      <c r="T262" s="113"/>
      <c r="U262" s="113"/>
      <c r="V262" s="113"/>
      <c r="W262" s="113"/>
      <c r="X262" s="113"/>
      <c r="Y262" s="113"/>
      <c r="Z262" s="113"/>
      <c r="AA262" s="113"/>
    </row>
    <row r="263" spans="1:27" ht="12.75" customHeight="1">
      <c r="A263" s="25">
        <v>22120204</v>
      </c>
      <c r="B263" s="29" t="s">
        <v>613</v>
      </c>
      <c r="C263" s="450">
        <v>100000000</v>
      </c>
      <c r="D263" s="202"/>
      <c r="E263" s="23"/>
      <c r="F263" s="26"/>
      <c r="G263" s="254"/>
      <c r="H263" s="127"/>
      <c r="I263" s="113"/>
      <c r="J263" s="113"/>
      <c r="K263" s="113"/>
      <c r="L263" s="286"/>
      <c r="M263" s="254"/>
      <c r="N263" s="113"/>
      <c r="O263" s="113"/>
      <c r="P263" s="113"/>
      <c r="Q263" s="113"/>
      <c r="R263" s="113"/>
      <c r="S263" s="113"/>
      <c r="T263" s="113"/>
      <c r="U263" s="113"/>
      <c r="V263" s="113"/>
      <c r="W263" s="113"/>
      <c r="X263" s="113"/>
      <c r="Y263" s="113"/>
      <c r="Z263" s="113"/>
      <c r="AA263" s="113"/>
    </row>
    <row r="264" spans="1:27" ht="12.75" customHeight="1">
      <c r="A264" s="25">
        <v>22120205</v>
      </c>
      <c r="B264" s="29" t="s">
        <v>614</v>
      </c>
      <c r="C264" s="450">
        <v>100000000</v>
      </c>
      <c r="D264" s="202"/>
      <c r="E264" s="23"/>
      <c r="F264" s="26"/>
      <c r="G264" s="254"/>
      <c r="H264" s="127"/>
      <c r="I264" s="113"/>
      <c r="J264" s="113"/>
      <c r="K264" s="113"/>
      <c r="L264" s="286"/>
      <c r="M264" s="254"/>
      <c r="N264" s="113"/>
      <c r="O264" s="113"/>
      <c r="P264" s="113"/>
      <c r="Q264" s="113"/>
      <c r="R264" s="113"/>
      <c r="S264" s="113"/>
      <c r="T264" s="113"/>
      <c r="U264" s="113"/>
      <c r="V264" s="113"/>
      <c r="W264" s="113"/>
      <c r="X264" s="113"/>
      <c r="Y264" s="113"/>
      <c r="Z264" s="113"/>
      <c r="AA264" s="113"/>
    </row>
    <row r="265" spans="1:27" ht="12.75" customHeight="1">
      <c r="A265" s="25">
        <v>22120206</v>
      </c>
      <c r="B265" s="29" t="s">
        <v>615</v>
      </c>
      <c r="C265" s="26">
        <v>1000000000</v>
      </c>
      <c r="D265" s="46"/>
      <c r="E265" s="23"/>
      <c r="F265" s="26"/>
      <c r="G265" s="254"/>
      <c r="H265" s="127"/>
      <c r="I265" s="113"/>
      <c r="J265" s="113"/>
      <c r="K265" s="113"/>
      <c r="L265" s="286"/>
      <c r="M265" s="254"/>
      <c r="N265" s="113"/>
      <c r="O265" s="113"/>
      <c r="P265" s="113"/>
      <c r="Q265" s="113"/>
      <c r="R265" s="113"/>
      <c r="S265" s="113"/>
      <c r="T265" s="113"/>
      <c r="U265" s="113"/>
      <c r="V265" s="113"/>
      <c r="W265" s="113"/>
      <c r="X265" s="113"/>
      <c r="Y265" s="113"/>
      <c r="Z265" s="113"/>
      <c r="AA265" s="113"/>
    </row>
    <row r="266" spans="1:27" ht="12.75" customHeight="1">
      <c r="A266" s="25">
        <v>22120207</v>
      </c>
      <c r="B266" s="29" t="s">
        <v>489</v>
      </c>
      <c r="C266" s="450">
        <v>700000000</v>
      </c>
      <c r="D266" s="50"/>
      <c r="E266" s="23"/>
      <c r="F266" s="26"/>
      <c r="G266" s="254"/>
      <c r="H266" s="127"/>
      <c r="I266" s="113"/>
      <c r="J266" s="113"/>
      <c r="K266" s="113"/>
      <c r="L266" s="286"/>
      <c r="M266" s="254"/>
      <c r="N266" s="113"/>
      <c r="O266" s="113"/>
      <c r="P266" s="113"/>
      <c r="Q266" s="113"/>
      <c r="R266" s="113"/>
      <c r="S266" s="113"/>
      <c r="T266" s="113"/>
      <c r="U266" s="113"/>
      <c r="V266" s="113"/>
      <c r="W266" s="113"/>
      <c r="X266" s="113"/>
      <c r="Y266" s="113"/>
      <c r="Z266" s="113"/>
      <c r="AA266" s="113"/>
    </row>
    <row r="267" spans="1:27" ht="12.75" customHeight="1">
      <c r="A267" s="25">
        <v>22120209</v>
      </c>
      <c r="B267" s="29" t="s">
        <v>492</v>
      </c>
      <c r="C267" s="450">
        <v>50000000</v>
      </c>
      <c r="D267" s="50"/>
      <c r="E267" s="23"/>
      <c r="F267" s="26"/>
      <c r="G267" s="254"/>
      <c r="H267" s="127"/>
      <c r="I267" s="113"/>
      <c r="J267" s="113"/>
      <c r="K267" s="113"/>
      <c r="L267" s="286"/>
      <c r="M267" s="254"/>
      <c r="N267" s="113"/>
      <c r="O267" s="113"/>
      <c r="P267" s="113"/>
      <c r="Q267" s="113"/>
      <c r="R267" s="113"/>
      <c r="S267" s="113"/>
      <c r="T267" s="113"/>
      <c r="U267" s="113"/>
      <c r="V267" s="113"/>
      <c r="W267" s="113"/>
      <c r="X267" s="113"/>
      <c r="Y267" s="113"/>
      <c r="Z267" s="113"/>
      <c r="AA267" s="113"/>
    </row>
    <row r="268" spans="1:27" ht="12.75" customHeight="1">
      <c r="A268" s="25">
        <v>22120214</v>
      </c>
      <c r="B268" s="29" t="s">
        <v>616</v>
      </c>
      <c r="C268" s="26">
        <v>400000000</v>
      </c>
      <c r="D268" s="518"/>
      <c r="E268" s="514"/>
      <c r="F268" s="460"/>
      <c r="G268" s="519"/>
      <c r="H268" s="471"/>
      <c r="I268" s="36"/>
      <c r="J268" s="36"/>
      <c r="N268" s="113"/>
      <c r="O268" s="113"/>
      <c r="P268" s="113"/>
      <c r="Q268" s="113"/>
      <c r="R268" s="113"/>
      <c r="S268" s="113"/>
      <c r="T268" s="113"/>
      <c r="U268" s="113"/>
      <c r="V268" s="113"/>
      <c r="W268" s="113"/>
      <c r="X268" s="113"/>
      <c r="Y268" s="113"/>
      <c r="Z268" s="113"/>
      <c r="AA268" s="113"/>
    </row>
    <row r="269" spans="1:27" ht="12.75" customHeight="1">
      <c r="A269" s="25">
        <v>22120226</v>
      </c>
      <c r="B269" s="29" t="s">
        <v>495</v>
      </c>
      <c r="C269" s="26">
        <v>100000000</v>
      </c>
      <c r="D269" s="471"/>
      <c r="E269" s="514"/>
      <c r="F269" s="460"/>
      <c r="G269" s="519"/>
      <c r="H269" s="471"/>
      <c r="I269" s="113"/>
      <c r="J269" s="113"/>
      <c r="K269" s="113"/>
      <c r="L269" s="286"/>
      <c r="N269" s="113"/>
      <c r="O269" s="113"/>
      <c r="P269" s="113"/>
      <c r="Q269" s="113"/>
      <c r="R269" s="113"/>
      <c r="S269" s="113"/>
      <c r="T269" s="113"/>
      <c r="U269" s="113"/>
      <c r="V269" s="113"/>
      <c r="W269" s="113"/>
      <c r="X269" s="113"/>
      <c r="Y269" s="113"/>
      <c r="Z269" s="113"/>
      <c r="AA269" s="113"/>
    </row>
    <row r="270" spans="1:27" ht="12.75" customHeight="1">
      <c r="A270" s="25">
        <v>22120228</v>
      </c>
      <c r="B270" s="29" t="s">
        <v>617</v>
      </c>
      <c r="C270" s="450">
        <v>300000000</v>
      </c>
      <c r="D270" s="520"/>
      <c r="E270" s="514"/>
      <c r="F270" s="460"/>
      <c r="G270" s="519"/>
      <c r="H270" s="471"/>
      <c r="I270" s="113"/>
      <c r="J270" s="113"/>
      <c r="K270" s="113"/>
      <c r="L270" s="286"/>
      <c r="N270" s="113"/>
      <c r="O270" s="113"/>
      <c r="P270" s="113"/>
      <c r="Q270" s="113"/>
      <c r="R270" s="113"/>
      <c r="S270" s="113"/>
      <c r="T270" s="113"/>
      <c r="U270" s="113"/>
      <c r="V270" s="113"/>
      <c r="W270" s="113"/>
      <c r="X270" s="113"/>
      <c r="Y270" s="113"/>
      <c r="Z270" s="113"/>
      <c r="AA270" s="113"/>
    </row>
    <row r="271" spans="1:27" ht="12.75" customHeight="1">
      <c r="A271" s="25"/>
      <c r="C271" s="26"/>
      <c r="D271" s="518"/>
      <c r="E271" s="514"/>
      <c r="F271" s="460"/>
      <c r="G271" s="519"/>
      <c r="H271" s="493"/>
      <c r="I271" s="113"/>
      <c r="J271" s="113"/>
      <c r="K271" s="113"/>
      <c r="L271" s="286"/>
      <c r="M271" s="254"/>
      <c r="N271" s="113"/>
      <c r="O271" s="113"/>
      <c r="P271" s="113"/>
      <c r="Q271" s="113"/>
      <c r="R271" s="113"/>
      <c r="S271" s="113"/>
      <c r="T271" s="113"/>
      <c r="U271" s="113"/>
      <c r="V271" s="113"/>
      <c r="W271" s="113"/>
      <c r="X271" s="113"/>
      <c r="Y271" s="113"/>
      <c r="Z271" s="113"/>
      <c r="AA271" s="113"/>
    </row>
    <row r="272" spans="1:27" ht="12.75" customHeight="1">
      <c r="D272" s="521"/>
      <c r="E272" s="521"/>
      <c r="F272" s="455"/>
      <c r="G272" s="471"/>
      <c r="H272" s="519"/>
      <c r="I272" s="255"/>
      <c r="J272" s="255"/>
      <c r="K272" s="254"/>
      <c r="L272" s="254"/>
      <c r="M272" s="254"/>
      <c r="N272" s="113"/>
      <c r="O272" s="113"/>
      <c r="P272" s="113"/>
      <c r="Q272" s="113"/>
      <c r="R272" s="113"/>
      <c r="S272" s="113"/>
      <c r="T272" s="113"/>
      <c r="U272" s="113"/>
      <c r="V272" s="113"/>
      <c r="W272" s="113"/>
      <c r="X272" s="113"/>
      <c r="Y272" s="113"/>
      <c r="Z272" s="113"/>
      <c r="AA272" s="113"/>
    </row>
    <row r="273" spans="2:27" ht="12.75" customHeight="1">
      <c r="D273" s="521"/>
      <c r="E273" s="521"/>
      <c r="F273" s="493"/>
      <c r="G273" s="522"/>
      <c r="H273" s="519"/>
      <c r="I273" s="255"/>
      <c r="J273" s="255"/>
      <c r="K273" s="254"/>
      <c r="L273" s="254"/>
      <c r="M273" s="254"/>
      <c r="N273" s="113"/>
      <c r="O273" s="113"/>
      <c r="P273" s="113"/>
      <c r="Q273" s="113"/>
      <c r="R273" s="113"/>
      <c r="S273" s="113"/>
      <c r="T273" s="113"/>
      <c r="U273" s="113"/>
      <c r="V273" s="113"/>
      <c r="W273" s="113"/>
      <c r="X273" s="113"/>
      <c r="Y273" s="113"/>
      <c r="Z273" s="113"/>
      <c r="AA273" s="113"/>
    </row>
    <row r="274" spans="2:27" ht="12.75" customHeight="1">
      <c r="B274" s="36"/>
      <c r="D274" s="471"/>
      <c r="E274" s="471"/>
      <c r="F274" s="493"/>
      <c r="G274" s="522"/>
      <c r="H274" s="519"/>
      <c r="I274" s="255"/>
      <c r="J274" s="255"/>
      <c r="K274" s="254"/>
      <c r="L274" s="254"/>
      <c r="M274" s="254"/>
      <c r="N274" s="113"/>
      <c r="O274" s="113"/>
      <c r="P274" s="113"/>
      <c r="Q274" s="113"/>
      <c r="R274" s="113"/>
      <c r="S274" s="113"/>
      <c r="T274" s="113"/>
      <c r="U274" s="113"/>
      <c r="V274" s="113"/>
      <c r="W274" s="113"/>
      <c r="X274" s="113"/>
      <c r="Y274" s="113"/>
      <c r="Z274" s="113"/>
      <c r="AA274" s="113"/>
    </row>
    <row r="275" spans="2:27" ht="12.75" customHeight="1">
      <c r="D275" s="471"/>
      <c r="E275" s="471"/>
      <c r="F275" s="493"/>
      <c r="G275" s="522"/>
      <c r="H275" s="519"/>
      <c r="I275" s="255"/>
      <c r="J275" s="255"/>
      <c r="K275" s="254"/>
      <c r="L275" s="254"/>
      <c r="M275" s="254"/>
      <c r="N275" s="254"/>
      <c r="O275" s="254"/>
      <c r="P275" s="254"/>
      <c r="Q275" s="254"/>
      <c r="R275" s="254"/>
      <c r="S275" s="254"/>
      <c r="T275" s="254"/>
      <c r="U275" s="254"/>
      <c r="V275" s="254"/>
      <c r="W275" s="254"/>
      <c r="X275" s="254"/>
      <c r="Y275" s="254"/>
      <c r="Z275" s="254"/>
      <c r="AA275" s="254"/>
    </row>
    <row r="276" spans="2:27" ht="12.75" customHeight="1">
      <c r="D276" s="471"/>
      <c r="E276" s="471"/>
      <c r="F276" s="493"/>
      <c r="G276" s="522"/>
      <c r="H276" s="519"/>
      <c r="I276" s="255"/>
      <c r="J276" s="255"/>
      <c r="K276" s="254"/>
      <c r="L276" s="254"/>
      <c r="M276" s="254"/>
      <c r="N276" s="254"/>
      <c r="O276" s="254"/>
      <c r="P276" s="254"/>
      <c r="Q276" s="254"/>
      <c r="R276" s="254"/>
      <c r="S276" s="254"/>
      <c r="T276" s="254"/>
      <c r="U276" s="254"/>
      <c r="V276" s="254"/>
      <c r="W276" s="254"/>
      <c r="X276" s="254"/>
      <c r="Y276" s="254"/>
      <c r="Z276" s="254"/>
      <c r="AA276" s="254"/>
    </row>
    <row r="277" spans="2:27" ht="12.75" customHeight="1">
      <c r="D277" s="471"/>
      <c r="E277" s="471"/>
      <c r="F277" s="493"/>
      <c r="G277" s="522"/>
      <c r="H277" s="519"/>
      <c r="I277" s="255"/>
      <c r="J277" s="255"/>
      <c r="K277" s="254"/>
      <c r="L277" s="254"/>
      <c r="M277" s="254"/>
      <c r="N277" s="254"/>
      <c r="O277" s="254"/>
      <c r="P277" s="254"/>
      <c r="Q277" s="254"/>
      <c r="R277" s="254"/>
      <c r="S277" s="254"/>
      <c r="T277" s="254"/>
      <c r="U277" s="254"/>
      <c r="V277" s="254"/>
      <c r="W277" s="254"/>
      <c r="X277" s="254"/>
      <c r="Y277" s="254"/>
      <c r="Z277" s="254"/>
      <c r="AA277" s="254"/>
    </row>
    <row r="278" spans="2:27" ht="12.75" customHeight="1">
      <c r="F278" s="127"/>
      <c r="G278" s="113"/>
      <c r="H278" s="113"/>
      <c r="I278" s="286"/>
      <c r="J278" s="286"/>
      <c r="K278" s="254"/>
      <c r="L278" s="254"/>
      <c r="M278" s="254"/>
      <c r="N278" s="254"/>
      <c r="O278" s="254"/>
      <c r="P278" s="254"/>
      <c r="Q278" s="254"/>
      <c r="R278" s="254"/>
      <c r="S278" s="254"/>
      <c r="T278" s="254"/>
      <c r="U278" s="254"/>
      <c r="V278" s="254"/>
      <c r="W278" s="254"/>
      <c r="X278" s="254"/>
      <c r="Y278" s="254"/>
      <c r="Z278" s="254"/>
      <c r="AA278" s="254"/>
    </row>
    <row r="279" spans="2:27" ht="12.75" customHeight="1">
      <c r="F279" s="127"/>
      <c r="G279" s="113"/>
      <c r="H279" s="113"/>
      <c r="I279" s="286"/>
      <c r="J279" s="286"/>
      <c r="K279" s="254"/>
      <c r="L279" s="254"/>
      <c r="M279" s="254"/>
      <c r="N279" s="254"/>
      <c r="O279" s="254"/>
      <c r="P279" s="254"/>
      <c r="Q279" s="254"/>
      <c r="R279" s="254"/>
      <c r="S279" s="254"/>
      <c r="T279" s="254"/>
      <c r="U279" s="254"/>
      <c r="V279" s="254"/>
      <c r="W279" s="254"/>
      <c r="X279" s="254"/>
      <c r="Y279" s="254"/>
      <c r="Z279" s="254"/>
      <c r="AA279" s="254"/>
    </row>
    <row r="280" spans="2:27" ht="12.75" customHeight="1">
      <c r="F280" s="127"/>
      <c r="G280" s="113"/>
      <c r="H280" s="113"/>
      <c r="I280" s="286"/>
      <c r="J280" s="286"/>
      <c r="K280" s="254"/>
      <c r="L280" s="254"/>
      <c r="M280" s="254"/>
      <c r="N280" s="254"/>
      <c r="O280" s="254"/>
      <c r="P280" s="254"/>
      <c r="Q280" s="254"/>
      <c r="R280" s="254"/>
      <c r="S280" s="254"/>
      <c r="T280" s="254"/>
      <c r="U280" s="254"/>
      <c r="V280" s="254"/>
      <c r="W280" s="254"/>
      <c r="X280" s="254"/>
      <c r="Y280" s="254"/>
      <c r="Z280" s="254"/>
      <c r="AA280" s="254"/>
    </row>
    <row r="281" spans="2:27" ht="12.75" customHeight="1">
      <c r="F281" s="127"/>
      <c r="G281" s="113"/>
      <c r="H281" s="113"/>
      <c r="I281" s="286"/>
      <c r="J281" s="286"/>
      <c r="K281" s="254"/>
      <c r="L281" s="254"/>
      <c r="M281" s="254"/>
      <c r="N281" s="254"/>
      <c r="O281" s="254"/>
      <c r="P281" s="254"/>
      <c r="Q281" s="254"/>
      <c r="R281" s="254"/>
      <c r="S281" s="254"/>
      <c r="T281" s="254"/>
      <c r="U281" s="254"/>
      <c r="V281" s="254"/>
      <c r="W281" s="254"/>
      <c r="X281" s="254"/>
      <c r="Y281" s="254"/>
      <c r="Z281" s="254"/>
      <c r="AA281" s="254"/>
    </row>
    <row r="282" spans="2:27" ht="12.75" customHeight="1">
      <c r="F282" s="127"/>
      <c r="G282" s="113"/>
      <c r="H282" s="254"/>
      <c r="I282" s="255"/>
      <c r="J282" s="255"/>
      <c r="K282" s="254"/>
      <c r="L282" s="254"/>
      <c r="M282" s="254"/>
      <c r="N282" s="254"/>
      <c r="O282" s="254"/>
      <c r="P282" s="254"/>
      <c r="Q282" s="254"/>
      <c r="R282" s="254"/>
      <c r="S282" s="254"/>
      <c r="T282" s="254"/>
      <c r="U282" s="254"/>
      <c r="V282" s="254"/>
      <c r="W282" s="254"/>
      <c r="X282" s="254"/>
      <c r="Y282" s="254"/>
      <c r="Z282" s="254"/>
      <c r="AA282" s="254"/>
    </row>
    <row r="283" spans="2:27" ht="12.75" customHeight="1">
      <c r="F283" s="127"/>
      <c r="G283" s="113"/>
      <c r="H283" s="254"/>
      <c r="I283" s="255"/>
      <c r="J283" s="255"/>
      <c r="K283" s="254"/>
      <c r="L283" s="254"/>
      <c r="M283" s="254"/>
      <c r="N283" s="254"/>
      <c r="O283" s="254"/>
      <c r="P283" s="254"/>
      <c r="Q283" s="254"/>
      <c r="R283" s="254"/>
      <c r="S283" s="254"/>
      <c r="T283" s="254"/>
      <c r="U283" s="254"/>
      <c r="V283" s="254"/>
      <c r="W283" s="254"/>
      <c r="X283" s="254"/>
      <c r="Y283" s="254"/>
      <c r="Z283" s="254"/>
      <c r="AA283" s="254"/>
    </row>
    <row r="284" spans="2:27" ht="12.75" customHeight="1">
      <c r="H284" s="254"/>
      <c r="I284" s="255"/>
      <c r="J284" s="255"/>
      <c r="K284" s="254"/>
      <c r="L284" s="254"/>
      <c r="M284" s="254"/>
      <c r="N284" s="254"/>
      <c r="O284" s="254"/>
      <c r="P284" s="254"/>
      <c r="Q284" s="254"/>
      <c r="R284" s="254"/>
      <c r="S284" s="254"/>
      <c r="T284" s="254"/>
      <c r="U284" s="254"/>
      <c r="V284" s="254"/>
      <c r="W284" s="254"/>
      <c r="X284" s="254"/>
      <c r="Y284" s="254"/>
      <c r="Z284" s="254"/>
      <c r="AA284" s="254"/>
    </row>
    <row r="285" spans="2:27" ht="12.75" customHeight="1">
      <c r="H285" s="254"/>
      <c r="I285" s="255"/>
      <c r="J285" s="255"/>
      <c r="K285" s="254"/>
      <c r="L285" s="254"/>
      <c r="M285" s="254"/>
      <c r="N285" s="254"/>
      <c r="O285" s="254"/>
      <c r="P285" s="254"/>
      <c r="Q285" s="254"/>
      <c r="R285" s="254"/>
      <c r="S285" s="254"/>
      <c r="T285" s="254"/>
      <c r="U285" s="254"/>
      <c r="V285" s="254"/>
      <c r="W285" s="254"/>
      <c r="X285" s="254"/>
      <c r="Y285" s="254"/>
      <c r="Z285" s="254"/>
      <c r="AA285" s="254"/>
    </row>
    <row r="286" spans="2:27" ht="12.75" customHeight="1">
      <c r="H286" s="254"/>
      <c r="I286" s="255"/>
      <c r="J286" s="255"/>
      <c r="K286" s="254"/>
      <c r="L286" s="254"/>
      <c r="M286" s="254"/>
      <c r="N286" s="254"/>
      <c r="O286" s="254"/>
      <c r="P286" s="254"/>
      <c r="Q286" s="254"/>
      <c r="R286" s="254"/>
      <c r="S286" s="254"/>
      <c r="T286" s="254"/>
      <c r="U286" s="254"/>
      <c r="V286" s="254"/>
      <c r="W286" s="254"/>
      <c r="X286" s="254"/>
      <c r="Y286" s="254"/>
      <c r="Z286" s="254"/>
      <c r="AA286" s="254"/>
    </row>
    <row r="287" spans="2:27" ht="12.75" customHeight="1">
      <c r="H287" s="254"/>
      <c r="I287" s="255"/>
      <c r="J287" s="255"/>
      <c r="K287" s="254"/>
      <c r="L287" s="254"/>
      <c r="M287" s="254"/>
      <c r="N287" s="254"/>
      <c r="O287" s="254"/>
      <c r="P287" s="254"/>
      <c r="Q287" s="254"/>
      <c r="R287" s="254"/>
      <c r="S287" s="254"/>
      <c r="T287" s="254"/>
      <c r="U287" s="254"/>
      <c r="V287" s="254"/>
      <c r="W287" s="254"/>
      <c r="X287" s="254"/>
      <c r="Y287" s="254"/>
      <c r="Z287" s="254"/>
      <c r="AA287" s="254"/>
    </row>
    <row r="288" spans="2:27" ht="12.75" customHeight="1">
      <c r="H288" s="254"/>
      <c r="I288" s="255"/>
      <c r="J288" s="255"/>
      <c r="K288" s="254"/>
      <c r="L288" s="254"/>
      <c r="M288" s="254"/>
      <c r="N288" s="254"/>
      <c r="O288" s="254"/>
      <c r="P288" s="254"/>
      <c r="Q288" s="254"/>
      <c r="R288" s="254"/>
      <c r="S288" s="254"/>
      <c r="T288" s="254"/>
      <c r="U288" s="254"/>
      <c r="V288" s="254"/>
      <c r="W288" s="254"/>
      <c r="X288" s="254"/>
      <c r="Y288" s="254"/>
      <c r="Z288" s="254"/>
      <c r="AA288" s="254"/>
    </row>
    <row r="289" spans="8:27" ht="12.75" customHeight="1">
      <c r="H289" s="254"/>
      <c r="I289" s="255"/>
      <c r="J289" s="255"/>
      <c r="K289" s="254"/>
      <c r="L289" s="254"/>
      <c r="M289" s="254"/>
      <c r="N289" s="254"/>
      <c r="O289" s="254"/>
      <c r="P289" s="254"/>
      <c r="Q289" s="254"/>
      <c r="R289" s="254"/>
      <c r="S289" s="254"/>
      <c r="T289" s="254"/>
      <c r="U289" s="254"/>
      <c r="V289" s="254"/>
      <c r="W289" s="254"/>
      <c r="X289" s="254"/>
      <c r="Y289" s="254"/>
      <c r="Z289" s="254"/>
      <c r="AA289" s="254"/>
    </row>
    <row r="290" spans="8:27" ht="12.75" customHeight="1">
      <c r="H290" s="113"/>
      <c r="I290" s="255"/>
      <c r="J290" s="255"/>
      <c r="K290" s="254"/>
      <c r="L290" s="254"/>
      <c r="M290" s="254"/>
      <c r="N290" s="254"/>
      <c r="O290" s="254"/>
      <c r="P290" s="254"/>
      <c r="Q290" s="254"/>
      <c r="R290" s="254"/>
      <c r="S290" s="254"/>
      <c r="T290" s="254"/>
      <c r="U290" s="254"/>
      <c r="V290" s="254"/>
      <c r="W290" s="254"/>
      <c r="X290" s="254"/>
      <c r="Y290" s="254"/>
      <c r="Z290" s="254"/>
      <c r="AA290" s="254"/>
    </row>
    <row r="291" spans="8:27" ht="12.75" customHeight="1">
      <c r="H291" s="113"/>
      <c r="I291" s="255"/>
      <c r="J291" s="255"/>
      <c r="K291" s="254"/>
      <c r="L291" s="254"/>
      <c r="M291" s="254"/>
      <c r="N291" s="254"/>
      <c r="O291" s="254"/>
      <c r="P291" s="254"/>
      <c r="Q291" s="254"/>
      <c r="R291" s="254"/>
      <c r="S291" s="254"/>
      <c r="T291" s="254"/>
      <c r="U291" s="254"/>
      <c r="V291" s="254"/>
      <c r="W291" s="254"/>
      <c r="X291" s="254"/>
      <c r="Y291" s="254"/>
      <c r="Z291" s="254"/>
      <c r="AA291" s="254"/>
    </row>
    <row r="292" spans="8:27" ht="12.75" customHeight="1">
      <c r="H292" s="113"/>
      <c r="I292" s="255"/>
      <c r="J292" s="255"/>
      <c r="K292" s="254"/>
      <c r="L292" s="254"/>
      <c r="M292" s="254"/>
      <c r="N292" s="254"/>
      <c r="O292" s="254"/>
      <c r="P292" s="254"/>
      <c r="Q292" s="254"/>
      <c r="R292" s="254"/>
      <c r="S292" s="254"/>
      <c r="T292" s="254"/>
      <c r="U292" s="254"/>
      <c r="V292" s="254"/>
      <c r="W292" s="254"/>
      <c r="X292" s="254"/>
      <c r="Y292" s="254"/>
      <c r="Z292" s="254"/>
      <c r="AA292" s="254"/>
    </row>
    <row r="293" spans="8:27" ht="12.75" customHeight="1">
      <c r="H293" s="113"/>
      <c r="I293" s="255"/>
      <c r="J293" s="255"/>
      <c r="K293" s="254"/>
      <c r="L293" s="254"/>
      <c r="M293" s="254"/>
      <c r="N293" s="254"/>
      <c r="O293" s="254"/>
      <c r="P293" s="254"/>
      <c r="Q293" s="254"/>
      <c r="R293" s="254"/>
      <c r="S293" s="254"/>
      <c r="T293" s="254"/>
      <c r="U293" s="254"/>
      <c r="V293" s="254"/>
      <c r="W293" s="254"/>
      <c r="X293" s="254"/>
      <c r="Y293" s="254"/>
      <c r="Z293" s="254"/>
      <c r="AA293" s="254"/>
    </row>
    <row r="294" spans="8:27" ht="12.75" customHeight="1">
      <c r="H294" s="113"/>
      <c r="I294" s="255"/>
      <c r="J294" s="255"/>
      <c r="K294" s="254"/>
      <c r="L294" s="254"/>
      <c r="M294" s="254"/>
      <c r="N294" s="254"/>
      <c r="O294" s="254"/>
      <c r="P294" s="254"/>
      <c r="Q294" s="254"/>
      <c r="R294" s="254"/>
      <c r="S294" s="254"/>
      <c r="T294" s="254"/>
      <c r="U294" s="254"/>
      <c r="V294" s="254"/>
      <c r="W294" s="254"/>
      <c r="X294" s="254"/>
      <c r="Y294" s="254"/>
      <c r="Z294" s="254"/>
      <c r="AA294" s="254"/>
    </row>
    <row r="295" spans="8:27" ht="12.75" customHeight="1">
      <c r="H295" s="113"/>
      <c r="I295" s="255"/>
      <c r="J295" s="255"/>
      <c r="K295" s="254"/>
      <c r="L295" s="254"/>
      <c r="M295" s="254"/>
      <c r="N295" s="254"/>
      <c r="O295" s="254"/>
      <c r="P295" s="254"/>
      <c r="Q295" s="254"/>
      <c r="R295" s="254"/>
      <c r="S295" s="254"/>
      <c r="T295" s="254"/>
      <c r="U295" s="254"/>
      <c r="V295" s="254"/>
      <c r="W295" s="254"/>
      <c r="X295" s="254"/>
      <c r="Y295" s="254"/>
      <c r="Z295" s="254"/>
      <c r="AA295" s="254"/>
    </row>
    <row r="296" spans="8:27" ht="12.75" customHeight="1">
      <c r="H296" s="254"/>
      <c r="I296" s="255"/>
      <c r="J296" s="255"/>
      <c r="K296" s="254"/>
      <c r="L296" s="254"/>
      <c r="M296" s="254"/>
      <c r="N296" s="113"/>
      <c r="O296" s="113"/>
      <c r="P296" s="113"/>
      <c r="Q296" s="113"/>
      <c r="R296" s="113"/>
      <c r="S296" s="113"/>
      <c r="T296" s="113"/>
      <c r="U296" s="113"/>
      <c r="V296" s="113"/>
      <c r="W296" s="113"/>
      <c r="X296" s="113"/>
      <c r="Y296" s="113"/>
      <c r="Z296" s="113"/>
      <c r="AA296" s="113"/>
    </row>
    <row r="297" spans="8:27" ht="12.75" customHeight="1">
      <c r="H297" s="254"/>
      <c r="I297" s="255"/>
      <c r="J297" s="255"/>
      <c r="K297" s="254"/>
      <c r="L297" s="254"/>
      <c r="M297" s="254"/>
      <c r="N297" s="113"/>
      <c r="O297" s="113"/>
      <c r="P297" s="113"/>
      <c r="Q297" s="113"/>
      <c r="R297" s="113"/>
      <c r="S297" s="113"/>
      <c r="T297" s="113"/>
      <c r="U297" s="113"/>
      <c r="V297" s="113"/>
      <c r="W297" s="113"/>
      <c r="X297" s="113"/>
      <c r="Y297" s="113"/>
      <c r="Z297" s="113"/>
      <c r="AA297" s="113"/>
    </row>
    <row r="298" spans="8:27" ht="12.75" customHeight="1">
      <c r="H298" s="113"/>
      <c r="I298" s="255"/>
      <c r="J298" s="255"/>
      <c r="K298" s="254"/>
      <c r="L298" s="254"/>
      <c r="M298" s="254"/>
      <c r="N298" s="113"/>
      <c r="O298" s="113"/>
      <c r="P298" s="113"/>
      <c r="Q298" s="113"/>
      <c r="R298" s="113"/>
      <c r="S298" s="113"/>
      <c r="T298" s="113"/>
      <c r="U298" s="113"/>
      <c r="V298" s="113"/>
      <c r="W298" s="113"/>
      <c r="X298" s="113"/>
      <c r="Y298" s="113"/>
      <c r="Z298" s="113"/>
      <c r="AA298" s="113"/>
    </row>
    <row r="299" spans="8:27" ht="12.75" customHeight="1">
      <c r="H299" s="113"/>
      <c r="I299" s="255"/>
      <c r="J299" s="255"/>
      <c r="K299" s="254"/>
      <c r="L299" s="254"/>
      <c r="M299" s="254"/>
      <c r="N299" s="113"/>
      <c r="O299" s="113"/>
      <c r="P299" s="113"/>
      <c r="Q299" s="113"/>
      <c r="R299" s="113"/>
      <c r="S299" s="113"/>
      <c r="T299" s="113"/>
      <c r="U299" s="113"/>
      <c r="V299" s="113"/>
      <c r="W299" s="113"/>
      <c r="X299" s="113"/>
      <c r="Y299" s="113"/>
      <c r="Z299" s="113"/>
      <c r="AA299" s="113"/>
    </row>
    <row r="300" spans="8:27" ht="12.75" customHeight="1">
      <c r="H300" s="113"/>
      <c r="I300" s="255"/>
      <c r="J300" s="255"/>
      <c r="K300" s="254"/>
      <c r="L300" s="254"/>
      <c r="M300" s="254"/>
      <c r="N300" s="254"/>
      <c r="O300" s="254"/>
      <c r="P300" s="254"/>
      <c r="Q300" s="254"/>
      <c r="R300" s="254"/>
      <c r="S300" s="254"/>
      <c r="T300" s="254"/>
      <c r="U300" s="254"/>
      <c r="V300" s="254"/>
      <c r="W300" s="254"/>
      <c r="X300" s="254"/>
      <c r="Y300" s="254"/>
      <c r="Z300" s="254"/>
      <c r="AA300" s="254"/>
    </row>
    <row r="301" spans="8:27" ht="12.75" customHeight="1">
      <c r="H301" s="113"/>
      <c r="I301" s="255"/>
      <c r="J301" s="255"/>
      <c r="K301" s="254"/>
      <c r="L301" s="254"/>
      <c r="M301" s="254"/>
      <c r="N301" s="254"/>
      <c r="O301" s="254"/>
      <c r="P301" s="254"/>
      <c r="Q301" s="254"/>
      <c r="R301" s="254"/>
      <c r="S301" s="254"/>
      <c r="T301" s="254"/>
      <c r="U301" s="254"/>
      <c r="V301" s="254"/>
      <c r="W301" s="254"/>
      <c r="X301" s="254"/>
      <c r="Y301" s="254"/>
      <c r="Z301" s="254"/>
      <c r="AA301" s="254"/>
    </row>
    <row r="302" spans="8:27" ht="12.75" customHeight="1">
      <c r="H302" s="113"/>
      <c r="I302" s="255"/>
      <c r="J302" s="255"/>
      <c r="K302" s="254"/>
      <c r="L302" s="254"/>
      <c r="M302" s="254"/>
      <c r="N302" s="254"/>
      <c r="O302" s="254"/>
      <c r="P302" s="254"/>
      <c r="Q302" s="254"/>
      <c r="R302" s="254"/>
      <c r="S302" s="254"/>
      <c r="T302" s="254"/>
      <c r="U302" s="254"/>
      <c r="V302" s="254"/>
      <c r="W302" s="254"/>
      <c r="X302" s="254"/>
      <c r="Y302" s="254"/>
      <c r="Z302" s="254"/>
      <c r="AA302" s="254"/>
    </row>
    <row r="303" spans="8:27" ht="12.75" customHeight="1">
      <c r="H303" s="113"/>
      <c r="I303" s="255"/>
      <c r="J303" s="255"/>
      <c r="K303" s="113"/>
      <c r="L303" s="113"/>
      <c r="M303" s="113"/>
      <c r="N303" s="254"/>
      <c r="O303" s="254"/>
      <c r="P303" s="254"/>
      <c r="Q303" s="254"/>
      <c r="R303" s="254"/>
      <c r="S303" s="254"/>
      <c r="T303" s="254"/>
      <c r="U303" s="254"/>
      <c r="V303" s="254"/>
      <c r="W303" s="254"/>
      <c r="X303" s="254"/>
      <c r="Y303" s="254"/>
      <c r="Z303" s="254"/>
      <c r="AA303" s="254"/>
    </row>
    <row r="304" spans="8:27" ht="12.75" customHeight="1">
      <c r="H304" s="113"/>
      <c r="I304" s="255"/>
      <c r="J304" s="255"/>
      <c r="K304" s="254"/>
      <c r="L304" s="254"/>
      <c r="M304" s="254"/>
      <c r="N304" s="254"/>
      <c r="O304" s="254"/>
      <c r="P304" s="254"/>
      <c r="Q304" s="254"/>
      <c r="R304" s="254"/>
      <c r="S304" s="254"/>
      <c r="T304" s="254"/>
      <c r="U304" s="254"/>
      <c r="V304" s="254"/>
      <c r="W304" s="254"/>
      <c r="X304" s="254"/>
      <c r="Y304" s="254"/>
      <c r="Z304" s="254"/>
      <c r="AA304" s="254"/>
    </row>
    <row r="305" spans="8:27" ht="12.75" customHeight="1">
      <c r="H305" s="113"/>
      <c r="I305" s="255"/>
      <c r="J305" s="255"/>
      <c r="K305" s="254"/>
      <c r="L305" s="254"/>
      <c r="M305" s="254"/>
      <c r="N305" s="254"/>
      <c r="O305" s="254"/>
      <c r="P305" s="254"/>
      <c r="Q305" s="254"/>
      <c r="R305" s="254"/>
      <c r="S305" s="254"/>
      <c r="T305" s="254"/>
      <c r="U305" s="254"/>
      <c r="V305" s="254"/>
      <c r="W305" s="254"/>
      <c r="X305" s="254"/>
      <c r="Y305" s="254"/>
      <c r="Z305" s="254"/>
      <c r="AA305" s="254"/>
    </row>
    <row r="306" spans="8:27" ht="12.75" customHeight="1">
      <c r="H306" s="113"/>
      <c r="I306" s="255"/>
      <c r="J306" s="255"/>
      <c r="K306" s="254"/>
      <c r="L306" s="254"/>
      <c r="M306" s="254"/>
      <c r="N306" s="254"/>
      <c r="O306" s="254"/>
      <c r="P306" s="254"/>
      <c r="Q306" s="254"/>
      <c r="R306" s="254"/>
      <c r="S306" s="254"/>
      <c r="T306" s="254"/>
      <c r="U306" s="254"/>
      <c r="V306" s="254"/>
      <c r="W306" s="254"/>
      <c r="X306" s="254"/>
      <c r="Y306" s="254"/>
      <c r="Z306" s="254"/>
      <c r="AA306" s="254"/>
    </row>
    <row r="307" spans="8:27" ht="12.75" customHeight="1">
      <c r="H307" s="113"/>
      <c r="I307" s="255"/>
      <c r="J307" s="255"/>
      <c r="K307" s="113"/>
      <c r="L307" s="113"/>
      <c r="M307" s="113"/>
      <c r="N307" s="113"/>
      <c r="O307" s="113"/>
      <c r="P307" s="113"/>
      <c r="Q307" s="113"/>
      <c r="R307" s="113"/>
      <c r="S307" s="113"/>
      <c r="T307" s="113"/>
      <c r="U307" s="113"/>
      <c r="V307" s="113"/>
      <c r="W307" s="113"/>
      <c r="X307" s="113"/>
      <c r="Y307" s="113"/>
      <c r="Z307" s="113"/>
      <c r="AA307" s="113"/>
    </row>
    <row r="308" spans="8:27" ht="12.75" customHeight="1">
      <c r="H308" s="113"/>
      <c r="I308" s="255"/>
      <c r="J308" s="255"/>
      <c r="K308" s="113"/>
      <c r="L308" s="113"/>
      <c r="M308" s="113"/>
      <c r="N308" s="254"/>
      <c r="O308" s="254"/>
      <c r="P308" s="254"/>
      <c r="Q308" s="254"/>
      <c r="R308" s="254"/>
      <c r="S308" s="254"/>
      <c r="T308" s="254"/>
      <c r="U308" s="254"/>
      <c r="V308" s="254"/>
      <c r="W308" s="254"/>
      <c r="X308" s="254"/>
      <c r="Y308" s="254"/>
      <c r="Z308" s="254"/>
      <c r="AA308" s="254"/>
    </row>
    <row r="309" spans="8:27" ht="12.75" customHeight="1">
      <c r="H309" s="113"/>
      <c r="I309" s="255"/>
      <c r="J309" s="255"/>
      <c r="K309" s="113"/>
      <c r="L309" s="113"/>
      <c r="M309" s="113"/>
      <c r="N309" s="254"/>
      <c r="O309" s="254"/>
      <c r="P309" s="254"/>
      <c r="Q309" s="254"/>
      <c r="R309" s="254"/>
      <c r="S309" s="254"/>
      <c r="T309" s="254"/>
      <c r="U309" s="254"/>
      <c r="V309" s="254"/>
      <c r="W309" s="254"/>
      <c r="X309" s="254"/>
      <c r="Y309" s="254"/>
      <c r="Z309" s="254"/>
      <c r="AA309" s="254"/>
    </row>
    <row r="310" spans="8:27" ht="12.75" customHeight="1">
      <c r="H310" s="113"/>
      <c r="I310" s="255"/>
      <c r="J310" s="255"/>
      <c r="K310" s="113"/>
      <c r="L310" s="113"/>
      <c r="M310" s="113"/>
      <c r="N310" s="254"/>
      <c r="O310" s="254"/>
      <c r="P310" s="254"/>
      <c r="Q310" s="254"/>
      <c r="R310" s="254"/>
      <c r="S310" s="254"/>
      <c r="T310" s="254"/>
      <c r="U310" s="254"/>
      <c r="V310" s="254"/>
      <c r="W310" s="254"/>
      <c r="X310" s="254"/>
      <c r="Y310" s="254"/>
      <c r="Z310" s="254"/>
      <c r="AA310" s="254"/>
    </row>
    <row r="311" spans="8:27" ht="12.75" customHeight="1">
      <c r="H311" s="113"/>
      <c r="I311" s="255"/>
      <c r="J311" s="255"/>
      <c r="K311" s="113"/>
      <c r="L311" s="113"/>
      <c r="M311" s="113"/>
      <c r="N311" s="254"/>
      <c r="O311" s="254"/>
      <c r="P311" s="254"/>
      <c r="Q311" s="254"/>
      <c r="R311" s="254"/>
      <c r="S311" s="254"/>
      <c r="T311" s="254"/>
      <c r="U311" s="254"/>
      <c r="V311" s="254"/>
      <c r="W311" s="254"/>
      <c r="X311" s="254"/>
      <c r="Y311" s="254"/>
      <c r="Z311" s="254"/>
      <c r="AA311" s="254"/>
    </row>
    <row r="312" spans="8:27" ht="12.75" customHeight="1">
      <c r="H312" s="113"/>
      <c r="I312" s="255"/>
      <c r="J312" s="255"/>
      <c r="K312" s="113"/>
      <c r="L312" s="113"/>
      <c r="M312" s="113"/>
      <c r="N312" s="113"/>
      <c r="O312" s="113"/>
      <c r="P312" s="113"/>
      <c r="Q312" s="113"/>
      <c r="R312" s="113"/>
      <c r="S312" s="113"/>
      <c r="T312" s="113"/>
      <c r="U312" s="113"/>
      <c r="V312" s="113"/>
      <c r="W312" s="113"/>
      <c r="X312" s="113"/>
      <c r="Y312" s="113"/>
      <c r="Z312" s="113"/>
      <c r="AA312" s="113"/>
    </row>
    <row r="313" spans="8:27" ht="12.75" customHeight="1">
      <c r="H313" s="113"/>
      <c r="I313" s="255"/>
      <c r="J313" s="255"/>
      <c r="K313" s="113"/>
      <c r="L313" s="113"/>
      <c r="M313" s="113"/>
      <c r="N313" s="113"/>
      <c r="O313" s="113"/>
      <c r="P313" s="113"/>
      <c r="Q313" s="113"/>
      <c r="R313" s="113"/>
      <c r="S313" s="113"/>
      <c r="T313" s="113"/>
      <c r="U313" s="113"/>
      <c r="V313" s="113"/>
      <c r="W313" s="113"/>
      <c r="X313" s="113"/>
      <c r="Y313" s="113"/>
      <c r="Z313" s="113"/>
      <c r="AA313" s="113"/>
    </row>
    <row r="314" spans="8:27" ht="12.75" customHeight="1">
      <c r="H314" s="113"/>
      <c r="I314" s="255"/>
      <c r="J314" s="255"/>
      <c r="K314" s="113"/>
      <c r="L314" s="113"/>
      <c r="M314" s="113"/>
      <c r="N314" s="113"/>
      <c r="O314" s="113"/>
      <c r="P314" s="113"/>
      <c r="Q314" s="113"/>
      <c r="R314" s="113"/>
      <c r="S314" s="113"/>
      <c r="T314" s="113"/>
      <c r="U314" s="113"/>
      <c r="V314" s="113"/>
      <c r="W314" s="113"/>
      <c r="X314" s="113"/>
      <c r="Y314" s="113"/>
      <c r="Z314" s="113"/>
      <c r="AA314" s="113"/>
    </row>
    <row r="315" spans="8:27" ht="12.75" customHeight="1">
      <c r="H315" s="113"/>
      <c r="I315" s="255"/>
      <c r="J315" s="255"/>
      <c r="K315" s="113"/>
      <c r="L315" s="113"/>
      <c r="M315" s="113"/>
      <c r="N315" s="113"/>
      <c r="O315" s="113"/>
      <c r="P315" s="113"/>
      <c r="Q315" s="113"/>
      <c r="R315" s="113"/>
      <c r="S315" s="113"/>
      <c r="T315" s="113"/>
      <c r="U315" s="113"/>
      <c r="V315" s="113"/>
      <c r="W315" s="113"/>
      <c r="X315" s="113"/>
      <c r="Y315" s="113"/>
      <c r="Z315" s="113"/>
      <c r="AA315" s="113"/>
    </row>
    <row r="316" spans="8:27" ht="12.75" customHeight="1">
      <c r="H316" s="113"/>
      <c r="I316" s="255"/>
      <c r="J316" s="255"/>
      <c r="K316" s="113"/>
      <c r="L316" s="113"/>
      <c r="M316" s="113"/>
      <c r="N316" s="113"/>
      <c r="O316" s="113"/>
      <c r="P316" s="113"/>
      <c r="Q316" s="113"/>
      <c r="R316" s="113"/>
      <c r="S316" s="113"/>
      <c r="T316" s="113"/>
      <c r="U316" s="113"/>
      <c r="V316" s="113"/>
      <c r="W316" s="113"/>
      <c r="X316" s="113"/>
      <c r="Y316" s="113"/>
      <c r="Z316" s="113"/>
      <c r="AA316" s="113"/>
    </row>
    <row r="317" spans="8:27" ht="12.75" customHeight="1">
      <c r="H317" s="113"/>
      <c r="I317" s="255"/>
      <c r="J317" s="255"/>
      <c r="K317" s="113"/>
      <c r="L317" s="113"/>
      <c r="M317" s="113"/>
      <c r="N317" s="113"/>
      <c r="O317" s="113"/>
      <c r="P317" s="113"/>
      <c r="Q317" s="113"/>
      <c r="R317" s="113"/>
      <c r="S317" s="113"/>
      <c r="T317" s="113"/>
      <c r="U317" s="113"/>
      <c r="V317" s="113"/>
      <c r="W317" s="113"/>
      <c r="X317" s="113"/>
      <c r="Y317" s="113"/>
      <c r="Z317" s="113"/>
      <c r="AA317" s="113"/>
    </row>
    <row r="318" spans="8:27" ht="12.75" customHeight="1">
      <c r="H318" s="113"/>
      <c r="I318" s="255"/>
      <c r="J318" s="255"/>
      <c r="K318" s="113"/>
      <c r="L318" s="113"/>
      <c r="M318" s="113"/>
      <c r="N318" s="113"/>
      <c r="O318" s="113"/>
      <c r="P318" s="113"/>
      <c r="Q318" s="113"/>
      <c r="R318" s="113"/>
      <c r="S318" s="113"/>
      <c r="T318" s="113"/>
      <c r="U318" s="113"/>
      <c r="V318" s="113"/>
      <c r="W318" s="113"/>
      <c r="X318" s="113"/>
      <c r="Y318" s="113"/>
      <c r="Z318" s="113"/>
      <c r="AA318" s="113"/>
    </row>
    <row r="319" spans="8:27" ht="12.75" customHeight="1">
      <c r="H319" s="372"/>
      <c r="I319" s="255"/>
      <c r="J319" s="255"/>
      <c r="K319" s="113"/>
      <c r="L319" s="113"/>
      <c r="M319" s="113"/>
      <c r="N319" s="113"/>
      <c r="O319" s="113"/>
      <c r="P319" s="113"/>
      <c r="Q319" s="113"/>
      <c r="R319" s="113"/>
      <c r="S319" s="113"/>
      <c r="T319" s="113"/>
      <c r="U319" s="113"/>
      <c r="V319" s="113"/>
      <c r="W319" s="113"/>
      <c r="X319" s="113"/>
      <c r="Y319" s="113"/>
      <c r="Z319" s="113"/>
      <c r="AA319" s="113"/>
    </row>
    <row r="320" spans="8:27" ht="12.75" customHeight="1">
      <c r="H320" s="113"/>
      <c r="I320" s="255"/>
      <c r="J320" s="255"/>
      <c r="K320" s="113"/>
      <c r="L320" s="113"/>
      <c r="M320" s="113"/>
      <c r="N320" s="113"/>
      <c r="O320" s="113"/>
      <c r="P320" s="113"/>
      <c r="Q320" s="113"/>
      <c r="R320" s="113"/>
      <c r="S320" s="113"/>
      <c r="T320" s="113"/>
      <c r="U320" s="113"/>
      <c r="V320" s="113"/>
      <c r="W320" s="113"/>
      <c r="X320" s="113"/>
      <c r="Y320" s="113"/>
      <c r="Z320" s="113"/>
      <c r="AA320" s="113"/>
    </row>
    <row r="321" spans="8:27" ht="12.75" customHeight="1">
      <c r="H321" s="119"/>
      <c r="I321" s="255"/>
      <c r="J321" s="255"/>
      <c r="K321" s="113"/>
      <c r="L321" s="113"/>
      <c r="M321" s="113"/>
      <c r="N321" s="113"/>
      <c r="O321" s="113"/>
      <c r="P321" s="113"/>
      <c r="Q321" s="113"/>
      <c r="R321" s="113"/>
      <c r="S321" s="113"/>
      <c r="T321" s="113"/>
      <c r="U321" s="113"/>
      <c r="V321" s="113"/>
      <c r="W321" s="113"/>
      <c r="X321" s="113"/>
      <c r="Y321" s="113"/>
      <c r="Z321" s="113"/>
      <c r="AA321" s="113"/>
    </row>
    <row r="322" spans="8:27" ht="12.75" customHeight="1">
      <c r="H322" s="113"/>
      <c r="I322" s="255"/>
      <c r="J322" s="255"/>
      <c r="K322" s="113"/>
      <c r="L322" s="113"/>
      <c r="M322" s="113"/>
      <c r="N322" s="113"/>
      <c r="O322" s="113"/>
      <c r="P322" s="113"/>
      <c r="Q322" s="113"/>
      <c r="R322" s="113"/>
      <c r="S322" s="113"/>
      <c r="T322" s="113"/>
      <c r="U322" s="113"/>
      <c r="V322" s="113"/>
      <c r="W322" s="113"/>
      <c r="X322" s="113"/>
      <c r="Y322" s="113"/>
      <c r="Z322" s="113"/>
      <c r="AA322" s="113"/>
    </row>
    <row r="323" spans="8:27" ht="12.75" customHeight="1">
      <c r="H323" s="113"/>
      <c r="I323" s="255"/>
      <c r="J323" s="255"/>
      <c r="K323" s="113"/>
      <c r="L323" s="113"/>
      <c r="M323" s="113"/>
      <c r="N323" s="113"/>
      <c r="O323" s="113"/>
      <c r="P323" s="113"/>
      <c r="Q323" s="113"/>
      <c r="R323" s="113"/>
      <c r="S323" s="113"/>
      <c r="T323" s="113"/>
      <c r="U323" s="113"/>
      <c r="V323" s="113"/>
      <c r="W323" s="113"/>
      <c r="X323" s="113"/>
      <c r="Y323" s="113"/>
      <c r="Z323" s="113"/>
      <c r="AA323" s="113"/>
    </row>
    <row r="324" spans="8:27" ht="12.75" customHeight="1">
      <c r="H324" s="113"/>
      <c r="I324" s="255"/>
      <c r="J324" s="255"/>
      <c r="K324" s="113"/>
      <c r="L324" s="113"/>
      <c r="M324" s="113"/>
      <c r="N324" s="113"/>
      <c r="O324" s="113"/>
      <c r="P324" s="113"/>
      <c r="Q324" s="113"/>
      <c r="R324" s="113"/>
      <c r="S324" s="113"/>
      <c r="T324" s="113"/>
      <c r="U324" s="113"/>
      <c r="V324" s="113"/>
      <c r="W324" s="113"/>
      <c r="X324" s="113"/>
      <c r="Y324" s="113"/>
      <c r="Z324" s="113"/>
      <c r="AA324" s="113"/>
    </row>
    <row r="325" spans="8:27" ht="12.75" customHeight="1">
      <c r="H325" s="113"/>
      <c r="I325" s="255"/>
      <c r="J325" s="255"/>
      <c r="K325" s="113"/>
      <c r="L325" s="113"/>
      <c r="M325" s="113"/>
      <c r="N325" s="113"/>
      <c r="O325" s="113"/>
      <c r="P325" s="113"/>
      <c r="Q325" s="113"/>
      <c r="R325" s="113"/>
      <c r="S325" s="113"/>
      <c r="T325" s="113"/>
      <c r="U325" s="113"/>
      <c r="V325" s="113"/>
      <c r="W325" s="113"/>
      <c r="X325" s="113"/>
      <c r="Y325" s="113"/>
      <c r="Z325" s="113"/>
      <c r="AA325" s="113"/>
    </row>
    <row r="326" spans="8:27" ht="12.75" customHeight="1">
      <c r="H326" s="113"/>
      <c r="I326" s="255"/>
      <c r="J326" s="255"/>
      <c r="K326" s="113"/>
      <c r="L326" s="113"/>
      <c r="M326" s="113"/>
      <c r="N326" s="113"/>
      <c r="O326" s="113"/>
      <c r="P326" s="113"/>
      <c r="Q326" s="113"/>
      <c r="R326" s="113"/>
      <c r="S326" s="113"/>
      <c r="T326" s="113"/>
      <c r="U326" s="113"/>
      <c r="V326" s="113"/>
      <c r="W326" s="113"/>
      <c r="X326" s="113"/>
      <c r="Y326" s="113"/>
      <c r="Z326" s="113"/>
      <c r="AA326" s="113"/>
    </row>
    <row r="327" spans="8:27" ht="12.75" customHeight="1">
      <c r="H327" s="113"/>
      <c r="I327" s="255"/>
      <c r="J327" s="255"/>
      <c r="K327" s="113"/>
      <c r="L327" s="113"/>
      <c r="M327" s="113"/>
      <c r="N327" s="113"/>
      <c r="O327" s="113"/>
      <c r="P327" s="113"/>
      <c r="Q327" s="113"/>
      <c r="R327" s="113"/>
      <c r="S327" s="113"/>
      <c r="T327" s="113"/>
      <c r="U327" s="113"/>
      <c r="V327" s="113"/>
      <c r="W327" s="113"/>
      <c r="X327" s="113"/>
      <c r="Y327" s="113"/>
      <c r="Z327" s="113"/>
      <c r="AA327" s="113"/>
    </row>
    <row r="328" spans="8:27" ht="12.75" customHeight="1">
      <c r="H328" s="113"/>
      <c r="I328" s="255"/>
      <c r="J328" s="255"/>
      <c r="K328" s="113"/>
      <c r="L328" s="113"/>
      <c r="M328" s="113"/>
      <c r="N328" s="113"/>
      <c r="O328" s="113"/>
      <c r="P328" s="113"/>
      <c r="Q328" s="113"/>
      <c r="R328" s="113"/>
      <c r="S328" s="113"/>
      <c r="T328" s="113"/>
      <c r="U328" s="113"/>
      <c r="V328" s="113"/>
      <c r="W328" s="113"/>
      <c r="X328" s="113"/>
      <c r="Y328" s="113"/>
      <c r="Z328" s="113"/>
      <c r="AA328" s="113"/>
    </row>
    <row r="329" spans="8:27" ht="12.75" customHeight="1">
      <c r="H329" s="113"/>
      <c r="I329" s="255"/>
      <c r="J329" s="255"/>
      <c r="K329" s="113"/>
      <c r="L329" s="113"/>
      <c r="M329" s="113"/>
      <c r="N329" s="113"/>
      <c r="O329" s="113"/>
      <c r="P329" s="113"/>
      <c r="Q329" s="113"/>
      <c r="R329" s="113"/>
      <c r="S329" s="113"/>
      <c r="T329" s="113"/>
      <c r="U329" s="113"/>
      <c r="V329" s="113"/>
      <c r="W329" s="113"/>
      <c r="X329" s="113"/>
      <c r="Y329" s="113"/>
      <c r="Z329" s="113"/>
      <c r="AA329" s="113"/>
    </row>
    <row r="330" spans="8:27" ht="12.75" customHeight="1">
      <c r="H330" s="113"/>
      <c r="I330" s="255"/>
      <c r="J330" s="255"/>
      <c r="K330" s="113"/>
      <c r="L330" s="113"/>
      <c r="M330" s="113"/>
      <c r="N330" s="113"/>
      <c r="O330" s="113"/>
      <c r="P330" s="113"/>
      <c r="Q330" s="113"/>
      <c r="R330" s="113"/>
      <c r="S330" s="113"/>
      <c r="T330" s="113"/>
      <c r="U330" s="113"/>
      <c r="V330" s="113"/>
      <c r="W330" s="113"/>
      <c r="X330" s="113"/>
      <c r="Y330" s="113"/>
      <c r="Z330" s="113"/>
      <c r="AA330" s="113"/>
    </row>
    <row r="331" spans="8:27" ht="12.75" customHeight="1">
      <c r="H331" s="113"/>
      <c r="I331" s="255"/>
      <c r="J331" s="255"/>
      <c r="K331" s="113"/>
      <c r="L331" s="113"/>
      <c r="M331" s="113"/>
      <c r="N331" s="113"/>
      <c r="O331" s="113"/>
      <c r="P331" s="113"/>
      <c r="Q331" s="113"/>
      <c r="R331" s="113"/>
      <c r="S331" s="113"/>
      <c r="T331" s="113"/>
      <c r="U331" s="113"/>
      <c r="V331" s="113"/>
      <c r="W331" s="113"/>
      <c r="X331" s="113"/>
      <c r="Y331" s="113"/>
      <c r="Z331" s="113"/>
      <c r="AA331" s="113"/>
    </row>
    <row r="332" spans="8:27" ht="12.75" customHeight="1">
      <c r="H332" s="113"/>
      <c r="I332" s="255"/>
      <c r="J332" s="255"/>
      <c r="K332" s="113"/>
      <c r="L332" s="113"/>
      <c r="M332" s="113"/>
      <c r="N332" s="113"/>
      <c r="O332" s="113"/>
      <c r="P332" s="113"/>
      <c r="Q332" s="113"/>
      <c r="R332" s="113"/>
      <c r="S332" s="113"/>
      <c r="T332" s="113"/>
      <c r="U332" s="113"/>
      <c r="V332" s="113"/>
      <c r="W332" s="113"/>
      <c r="X332" s="113"/>
      <c r="Y332" s="113"/>
      <c r="Z332" s="113"/>
      <c r="AA332" s="113"/>
    </row>
    <row r="333" spans="8:27" ht="12.75" customHeight="1">
      <c r="H333" s="113"/>
      <c r="I333" s="255"/>
      <c r="J333" s="255"/>
      <c r="K333" s="113"/>
      <c r="L333" s="113"/>
      <c r="M333" s="113"/>
      <c r="N333" s="113"/>
      <c r="O333" s="113"/>
      <c r="P333" s="113"/>
      <c r="Q333" s="113"/>
      <c r="R333" s="113"/>
      <c r="S333" s="113"/>
      <c r="T333" s="113"/>
      <c r="U333" s="113"/>
      <c r="V333" s="113"/>
      <c r="W333" s="113"/>
      <c r="X333" s="113"/>
      <c r="Y333" s="113"/>
      <c r="Z333" s="113"/>
      <c r="AA333" s="113"/>
    </row>
    <row r="334" spans="8:27" ht="12.75" customHeight="1">
      <c r="H334" s="113"/>
      <c r="I334" s="255"/>
      <c r="J334" s="255"/>
      <c r="K334" s="113"/>
      <c r="L334" s="113"/>
      <c r="M334" s="113"/>
      <c r="N334" s="113"/>
      <c r="O334" s="113"/>
      <c r="P334" s="113"/>
      <c r="Q334" s="113"/>
      <c r="R334" s="113"/>
      <c r="S334" s="113"/>
      <c r="T334" s="113"/>
      <c r="U334" s="113"/>
      <c r="V334" s="113"/>
      <c r="W334" s="113"/>
      <c r="X334" s="113"/>
      <c r="Y334" s="113"/>
      <c r="Z334" s="113"/>
      <c r="AA334" s="113"/>
    </row>
    <row r="335" spans="8:27" ht="12.75" customHeight="1">
      <c r="H335" s="113"/>
      <c r="I335" s="255"/>
      <c r="J335" s="255"/>
      <c r="K335" s="113"/>
      <c r="L335" s="113"/>
      <c r="M335" s="113"/>
      <c r="N335" s="113"/>
      <c r="O335" s="113"/>
      <c r="P335" s="113"/>
      <c r="Q335" s="113"/>
      <c r="R335" s="113"/>
      <c r="S335" s="113"/>
      <c r="T335" s="113"/>
      <c r="U335" s="113"/>
      <c r="V335" s="113"/>
      <c r="W335" s="113"/>
      <c r="X335" s="113"/>
      <c r="Y335" s="113"/>
      <c r="Z335" s="113"/>
      <c r="AA335" s="113"/>
    </row>
    <row r="336" spans="8:27" ht="12.75" customHeight="1">
      <c r="H336" s="113"/>
      <c r="I336" s="255"/>
      <c r="J336" s="255"/>
      <c r="K336" s="113"/>
      <c r="L336" s="113"/>
      <c r="M336" s="113"/>
      <c r="N336" s="113"/>
      <c r="O336" s="113"/>
      <c r="P336" s="113"/>
      <c r="Q336" s="113"/>
      <c r="R336" s="113"/>
      <c r="S336" s="113"/>
      <c r="T336" s="113"/>
      <c r="U336" s="113"/>
      <c r="V336" s="113"/>
      <c r="W336" s="113"/>
      <c r="X336" s="113"/>
      <c r="Y336" s="113"/>
      <c r="Z336" s="113"/>
      <c r="AA336" s="113"/>
    </row>
    <row r="337" spans="8:27" ht="12.75" customHeight="1">
      <c r="H337" s="113"/>
      <c r="I337" s="255"/>
      <c r="J337" s="255"/>
      <c r="K337" s="113"/>
      <c r="L337" s="113"/>
      <c r="M337" s="113"/>
      <c r="N337" s="113"/>
      <c r="O337" s="113"/>
      <c r="P337" s="113"/>
      <c r="Q337" s="113"/>
      <c r="R337" s="113"/>
      <c r="S337" s="113"/>
      <c r="T337" s="113"/>
      <c r="U337" s="113"/>
      <c r="V337" s="113"/>
      <c r="W337" s="113"/>
      <c r="X337" s="113"/>
      <c r="Y337" s="113"/>
      <c r="Z337" s="113"/>
      <c r="AA337" s="113"/>
    </row>
    <row r="338" spans="8:27" ht="12.75" customHeight="1">
      <c r="H338" s="113"/>
      <c r="I338" s="255"/>
      <c r="J338" s="255"/>
      <c r="K338" s="113"/>
      <c r="L338" s="113"/>
      <c r="M338" s="113"/>
      <c r="N338" s="113"/>
      <c r="O338" s="113"/>
      <c r="P338" s="113"/>
      <c r="Q338" s="113"/>
      <c r="R338" s="113"/>
      <c r="S338" s="113"/>
      <c r="T338" s="113"/>
      <c r="U338" s="113"/>
      <c r="V338" s="113"/>
      <c r="W338" s="113"/>
      <c r="X338" s="113"/>
      <c r="Y338" s="113"/>
      <c r="Z338" s="113"/>
      <c r="AA338" s="113"/>
    </row>
    <row r="339" spans="8:27" ht="12.75" customHeight="1">
      <c r="H339" s="113"/>
      <c r="I339" s="255"/>
      <c r="J339" s="255"/>
      <c r="K339" s="113"/>
      <c r="L339" s="113"/>
      <c r="M339" s="113"/>
      <c r="N339" s="113"/>
      <c r="O339" s="113"/>
      <c r="P339" s="113"/>
      <c r="Q339" s="113"/>
      <c r="R339" s="113"/>
      <c r="S339" s="113"/>
      <c r="T339" s="113"/>
      <c r="U339" s="113"/>
      <c r="V339" s="113"/>
      <c r="W339" s="113"/>
      <c r="X339" s="113"/>
      <c r="Y339" s="113"/>
      <c r="Z339" s="113"/>
      <c r="AA339" s="113"/>
    </row>
    <row r="340" spans="8:27" ht="12.75" customHeight="1">
      <c r="H340" s="113"/>
      <c r="I340" s="255"/>
      <c r="J340" s="255"/>
      <c r="K340" s="113"/>
      <c r="L340" s="113"/>
      <c r="M340" s="113"/>
      <c r="N340" s="113"/>
      <c r="O340" s="113"/>
      <c r="P340" s="113"/>
      <c r="Q340" s="113"/>
      <c r="R340" s="113"/>
      <c r="S340" s="113"/>
      <c r="T340" s="113"/>
      <c r="U340" s="113"/>
      <c r="V340" s="113"/>
      <c r="W340" s="113"/>
      <c r="X340" s="113"/>
      <c r="Y340" s="113"/>
      <c r="Z340" s="113"/>
      <c r="AA340" s="113"/>
    </row>
    <row r="341" spans="8:27" ht="12.75" customHeight="1">
      <c r="H341" s="113"/>
      <c r="I341" s="255"/>
      <c r="J341" s="255"/>
      <c r="K341" s="113"/>
      <c r="L341" s="113"/>
      <c r="M341" s="113"/>
      <c r="N341" s="113"/>
      <c r="O341" s="113"/>
      <c r="P341" s="113"/>
      <c r="Q341" s="113"/>
      <c r="R341" s="113"/>
      <c r="S341" s="113"/>
      <c r="T341" s="113"/>
      <c r="U341" s="113"/>
      <c r="V341" s="113"/>
      <c r="W341" s="113"/>
      <c r="X341" s="113"/>
      <c r="Y341" s="113"/>
      <c r="Z341" s="113"/>
      <c r="AA341" s="113"/>
    </row>
    <row r="342" spans="8:27" ht="12.75" customHeight="1">
      <c r="H342" s="113"/>
      <c r="I342" s="255"/>
      <c r="J342" s="255"/>
      <c r="K342" s="113"/>
      <c r="L342" s="113"/>
      <c r="M342" s="113"/>
      <c r="N342" s="113"/>
      <c r="O342" s="113"/>
      <c r="P342" s="113"/>
      <c r="Q342" s="113"/>
      <c r="R342" s="113"/>
      <c r="S342" s="113"/>
      <c r="T342" s="113"/>
      <c r="U342" s="113"/>
      <c r="V342" s="113"/>
      <c r="W342" s="113"/>
      <c r="X342" s="113"/>
      <c r="Y342" s="113"/>
      <c r="Z342" s="113"/>
      <c r="AA342" s="113"/>
    </row>
    <row r="343" spans="8:27" ht="12.75" customHeight="1">
      <c r="H343" s="113"/>
      <c r="I343" s="255"/>
      <c r="J343" s="255"/>
      <c r="K343" s="113"/>
      <c r="L343" s="113"/>
      <c r="M343" s="113"/>
      <c r="N343" s="113"/>
      <c r="O343" s="113"/>
      <c r="P343" s="113"/>
      <c r="Q343" s="113"/>
      <c r="R343" s="113"/>
      <c r="S343" s="113"/>
      <c r="T343" s="113"/>
      <c r="U343" s="113"/>
      <c r="V343" s="113"/>
      <c r="W343" s="113"/>
      <c r="X343" s="113"/>
      <c r="Y343" s="113"/>
      <c r="Z343" s="113"/>
      <c r="AA343" s="113"/>
    </row>
    <row r="344" spans="8:27" ht="12.75" customHeight="1">
      <c r="H344" s="113"/>
      <c r="I344" s="255"/>
      <c r="J344" s="255"/>
      <c r="K344" s="113"/>
      <c r="L344" s="113"/>
      <c r="M344" s="113"/>
      <c r="N344" s="113"/>
      <c r="O344" s="113"/>
      <c r="P344" s="113"/>
      <c r="Q344" s="113"/>
      <c r="R344" s="113"/>
      <c r="S344" s="113"/>
      <c r="T344" s="113"/>
      <c r="U344" s="113"/>
      <c r="V344" s="113"/>
      <c r="W344" s="113"/>
      <c r="X344" s="113"/>
      <c r="Y344" s="113"/>
      <c r="Z344" s="113"/>
      <c r="AA344" s="113"/>
    </row>
    <row r="345" spans="8:27" ht="12.75" customHeight="1">
      <c r="H345" s="113"/>
      <c r="I345" s="255"/>
      <c r="J345" s="255"/>
      <c r="K345" s="113"/>
      <c r="L345" s="113"/>
      <c r="M345" s="113"/>
      <c r="N345" s="113"/>
      <c r="O345" s="113"/>
      <c r="P345" s="113"/>
      <c r="Q345" s="113"/>
      <c r="R345" s="113"/>
      <c r="S345" s="113"/>
      <c r="T345" s="113"/>
      <c r="U345" s="113"/>
      <c r="V345" s="113"/>
      <c r="W345" s="113"/>
      <c r="X345" s="113"/>
      <c r="Y345" s="113"/>
      <c r="Z345" s="113"/>
      <c r="AA345" s="113"/>
    </row>
    <row r="346" spans="8:27" ht="12.75" customHeight="1">
      <c r="H346" s="26"/>
      <c r="I346" s="255"/>
      <c r="J346" s="255"/>
      <c r="K346" s="113"/>
      <c r="L346" s="113"/>
      <c r="M346" s="113"/>
      <c r="N346" s="113"/>
      <c r="O346" s="113"/>
      <c r="P346" s="113"/>
      <c r="Q346" s="113"/>
      <c r="R346" s="113"/>
      <c r="S346" s="113"/>
      <c r="T346" s="113"/>
      <c r="U346" s="113"/>
      <c r="V346" s="113"/>
      <c r="W346" s="113"/>
      <c r="X346" s="113"/>
      <c r="Y346" s="113"/>
      <c r="Z346" s="113"/>
      <c r="AA346" s="113"/>
    </row>
    <row r="347" spans="8:27" ht="12.75" customHeight="1">
      <c r="H347" s="26"/>
      <c r="I347" s="255"/>
      <c r="J347" s="255"/>
      <c r="K347" s="113"/>
      <c r="L347" s="113"/>
      <c r="M347" s="113"/>
      <c r="N347" s="113"/>
      <c r="O347" s="113"/>
      <c r="P347" s="113"/>
      <c r="Q347" s="113"/>
      <c r="R347" s="113"/>
      <c r="S347" s="113"/>
      <c r="T347" s="113"/>
      <c r="U347" s="113"/>
      <c r="V347" s="113"/>
      <c r="W347" s="113"/>
      <c r="X347" s="113"/>
      <c r="Y347" s="113"/>
      <c r="Z347" s="113"/>
      <c r="AA347" s="113"/>
    </row>
    <row r="348" spans="8:27" ht="12.75" customHeight="1">
      <c r="H348" s="26"/>
      <c r="I348" s="255"/>
      <c r="J348" s="255"/>
      <c r="K348" s="113"/>
      <c r="L348" s="113"/>
      <c r="M348" s="113"/>
      <c r="N348" s="113"/>
      <c r="O348" s="113"/>
      <c r="P348" s="113"/>
      <c r="Q348" s="113"/>
      <c r="R348" s="113"/>
      <c r="S348" s="113"/>
      <c r="T348" s="113"/>
      <c r="U348" s="113"/>
      <c r="V348" s="113"/>
      <c r="W348" s="113"/>
      <c r="X348" s="113"/>
      <c r="Y348" s="113"/>
      <c r="Z348" s="113"/>
      <c r="AA348" s="113"/>
    </row>
    <row r="349" spans="8:27" ht="12.75" customHeight="1">
      <c r="H349" s="26"/>
      <c r="I349" s="255"/>
      <c r="J349" s="255"/>
      <c r="K349" s="113"/>
      <c r="L349" s="113"/>
      <c r="M349" s="113"/>
      <c r="N349" s="113"/>
      <c r="O349" s="113"/>
      <c r="P349" s="113"/>
      <c r="Q349" s="113"/>
      <c r="R349" s="113"/>
      <c r="S349" s="113"/>
      <c r="T349" s="113"/>
      <c r="U349" s="113"/>
      <c r="V349" s="113"/>
      <c r="W349" s="113"/>
      <c r="X349" s="113"/>
      <c r="Y349" s="113"/>
      <c r="Z349" s="113"/>
      <c r="AA349" s="113"/>
    </row>
    <row r="350" spans="8:27" ht="12.75" customHeight="1">
      <c r="H350" s="26"/>
      <c r="I350" s="255"/>
      <c r="J350" s="255"/>
      <c r="K350" s="113"/>
      <c r="L350" s="113"/>
      <c r="M350" s="113"/>
      <c r="N350" s="113"/>
      <c r="O350" s="113"/>
      <c r="P350" s="113"/>
      <c r="Q350" s="113"/>
      <c r="R350" s="113"/>
      <c r="S350" s="113"/>
      <c r="T350" s="113"/>
      <c r="U350" s="113"/>
      <c r="V350" s="113"/>
      <c r="W350" s="113"/>
      <c r="X350" s="113"/>
      <c r="Y350" s="113"/>
      <c r="Z350" s="113"/>
      <c r="AA350" s="113"/>
    </row>
    <row r="351" spans="8:27" ht="12.75" customHeight="1">
      <c r="I351" s="280"/>
      <c r="J351" s="280"/>
      <c r="K351" s="113"/>
      <c r="L351" s="113"/>
      <c r="M351" s="113"/>
      <c r="N351" s="113"/>
      <c r="O351" s="113"/>
      <c r="P351" s="113"/>
      <c r="Q351" s="113"/>
      <c r="R351" s="113"/>
      <c r="S351" s="113"/>
      <c r="T351" s="113"/>
      <c r="U351" s="113"/>
      <c r="V351" s="113"/>
      <c r="W351" s="113"/>
      <c r="X351" s="113"/>
      <c r="Y351" s="113"/>
      <c r="Z351" s="113"/>
      <c r="AA351" s="113"/>
    </row>
    <row r="352" spans="8:27" ht="12.75" customHeight="1">
      <c r="I352" s="255"/>
      <c r="J352" s="255"/>
      <c r="K352" s="113"/>
      <c r="L352" s="113"/>
      <c r="M352" s="113"/>
      <c r="N352" s="113"/>
      <c r="O352" s="113"/>
      <c r="P352" s="113"/>
      <c r="Q352" s="113"/>
      <c r="R352" s="113"/>
      <c r="S352" s="113"/>
      <c r="T352" s="113"/>
      <c r="U352" s="113"/>
      <c r="V352" s="113"/>
      <c r="W352" s="113"/>
      <c r="X352" s="113"/>
      <c r="Y352" s="113"/>
      <c r="Z352" s="113"/>
      <c r="AA352" s="113"/>
    </row>
    <row r="353" spans="8:27" ht="12.75" customHeight="1">
      <c r="H353" s="29"/>
      <c r="I353" s="29"/>
      <c r="J353" s="29"/>
      <c r="K353" s="113"/>
      <c r="L353" s="113"/>
      <c r="M353" s="113"/>
      <c r="N353" s="254"/>
      <c r="O353" s="254"/>
      <c r="P353" s="254"/>
      <c r="Q353" s="254"/>
      <c r="R353" s="254"/>
      <c r="S353" s="254"/>
      <c r="T353" s="254"/>
      <c r="U353" s="254"/>
      <c r="V353" s="254"/>
      <c r="W353" s="254"/>
      <c r="X353" s="254"/>
      <c r="Y353" s="254"/>
      <c r="Z353" s="254"/>
      <c r="AA353" s="254"/>
    </row>
    <row r="354" spans="8:27" ht="12.75" customHeight="1">
      <c r="H354" s="113"/>
      <c r="I354" s="255"/>
      <c r="J354" s="255"/>
      <c r="K354" s="113"/>
      <c r="L354" s="113"/>
      <c r="M354" s="113"/>
      <c r="N354" s="254"/>
      <c r="O354" s="254"/>
      <c r="P354" s="254"/>
      <c r="Q354" s="254"/>
      <c r="R354" s="254"/>
      <c r="S354" s="254"/>
      <c r="T354" s="254"/>
      <c r="U354" s="254"/>
      <c r="V354" s="254"/>
      <c r="W354" s="254"/>
      <c r="X354" s="254"/>
      <c r="Y354" s="254"/>
      <c r="Z354" s="254"/>
      <c r="AA354" s="254"/>
    </row>
    <row r="355" spans="8:27" ht="12.75" customHeight="1">
      <c r="H355" s="113"/>
      <c r="I355" s="255"/>
      <c r="J355" s="255"/>
      <c r="K355" s="113"/>
      <c r="L355" s="113"/>
      <c r="M355" s="113"/>
      <c r="N355" s="113"/>
      <c r="O355" s="113"/>
      <c r="P355" s="113"/>
      <c r="Q355" s="113"/>
      <c r="R355" s="113"/>
      <c r="S355" s="113"/>
      <c r="T355" s="113"/>
      <c r="U355" s="113"/>
      <c r="V355" s="113"/>
      <c r="W355" s="113"/>
      <c r="X355" s="113"/>
      <c r="Y355" s="113"/>
      <c r="Z355" s="113"/>
      <c r="AA355" s="113"/>
    </row>
    <row r="356" spans="8:27" ht="12.75" customHeight="1">
      <c r="H356" s="113"/>
      <c r="I356" s="255"/>
      <c r="J356" s="255"/>
      <c r="K356" s="113"/>
      <c r="L356" s="113"/>
      <c r="M356" s="113"/>
      <c r="N356" s="113"/>
      <c r="O356" s="113"/>
      <c r="P356" s="113"/>
      <c r="Q356" s="113"/>
      <c r="R356" s="113"/>
      <c r="S356" s="113"/>
      <c r="T356" s="113"/>
      <c r="U356" s="113"/>
      <c r="V356" s="113"/>
      <c r="W356" s="113"/>
      <c r="X356" s="113"/>
      <c r="Y356" s="113"/>
      <c r="Z356" s="113"/>
      <c r="AA356" s="113"/>
    </row>
    <row r="357" spans="8:27" ht="12.75" customHeight="1">
      <c r="H357" s="113"/>
      <c r="I357" s="255"/>
      <c r="J357" s="255"/>
      <c r="K357" s="113"/>
      <c r="L357" s="113"/>
      <c r="M357" s="113"/>
      <c r="N357" s="113"/>
      <c r="O357" s="113"/>
      <c r="P357" s="113"/>
      <c r="Q357" s="113"/>
      <c r="R357" s="113"/>
      <c r="S357" s="113"/>
      <c r="T357" s="113"/>
      <c r="U357" s="113"/>
      <c r="V357" s="113"/>
      <c r="W357" s="113"/>
      <c r="X357" s="113"/>
      <c r="Y357" s="113"/>
      <c r="Z357" s="113"/>
      <c r="AA357" s="113"/>
    </row>
    <row r="358" spans="8:27" ht="12.75" customHeight="1">
      <c r="H358" s="113"/>
      <c r="I358" s="255"/>
      <c r="J358" s="255"/>
      <c r="K358" s="113"/>
      <c r="L358" s="113"/>
      <c r="M358" s="113"/>
      <c r="N358" s="113"/>
      <c r="O358" s="113"/>
      <c r="P358" s="113"/>
      <c r="Q358" s="113"/>
      <c r="R358" s="113"/>
      <c r="S358" s="113"/>
      <c r="T358" s="113"/>
      <c r="U358" s="113"/>
      <c r="V358" s="113"/>
      <c r="W358" s="113"/>
      <c r="X358" s="113"/>
      <c r="Y358" s="113"/>
      <c r="Z358" s="113"/>
      <c r="AA358" s="113"/>
    </row>
    <row r="359" spans="8:27" ht="12.75" customHeight="1">
      <c r="H359" s="113"/>
      <c r="I359" s="255"/>
      <c r="J359" s="255"/>
      <c r="K359" s="113"/>
      <c r="L359" s="113"/>
      <c r="M359" s="113"/>
      <c r="N359" s="113"/>
      <c r="O359" s="113"/>
      <c r="P359" s="113"/>
      <c r="Q359" s="113"/>
      <c r="R359" s="113"/>
      <c r="S359" s="113"/>
      <c r="T359" s="113"/>
      <c r="U359" s="113"/>
      <c r="V359" s="113"/>
      <c r="W359" s="113"/>
      <c r="X359" s="113"/>
      <c r="Y359" s="113"/>
      <c r="Z359" s="113"/>
      <c r="AA359" s="113"/>
    </row>
    <row r="360" spans="8:27" ht="12.75" customHeight="1">
      <c r="H360" s="113"/>
      <c r="I360" s="255"/>
      <c r="J360" s="255"/>
      <c r="K360" s="113"/>
      <c r="L360" s="113"/>
      <c r="M360" s="113"/>
      <c r="N360" s="113"/>
      <c r="O360" s="113"/>
      <c r="P360" s="113"/>
      <c r="Q360" s="113"/>
      <c r="R360" s="113"/>
      <c r="S360" s="113"/>
      <c r="T360" s="113"/>
      <c r="U360" s="113"/>
      <c r="V360" s="113"/>
      <c r="W360" s="113"/>
      <c r="X360" s="113"/>
      <c r="Y360" s="113"/>
      <c r="Z360" s="113"/>
      <c r="AA360" s="113"/>
    </row>
    <row r="361" spans="8:27" ht="12.75" customHeight="1">
      <c r="H361" s="113"/>
      <c r="I361" s="255"/>
      <c r="J361" s="255"/>
      <c r="K361" s="29"/>
      <c r="L361" s="29"/>
      <c r="M361" s="29"/>
      <c r="N361" s="113"/>
      <c r="O361" s="113"/>
      <c r="P361" s="113"/>
      <c r="Q361" s="113"/>
      <c r="R361" s="113"/>
      <c r="S361" s="113"/>
      <c r="T361" s="113"/>
      <c r="U361" s="113"/>
      <c r="V361" s="113"/>
      <c r="W361" s="113"/>
      <c r="X361" s="113"/>
      <c r="Y361" s="113"/>
      <c r="Z361" s="113"/>
      <c r="AA361" s="113"/>
    </row>
    <row r="362" spans="8:27" ht="12.75" customHeight="1">
      <c r="H362" s="113"/>
      <c r="I362" s="255"/>
      <c r="J362" s="255"/>
      <c r="K362" s="29"/>
      <c r="L362" s="29"/>
      <c r="M362" s="29"/>
      <c r="N362" s="113"/>
      <c r="O362" s="113"/>
      <c r="P362" s="113"/>
      <c r="Q362" s="113"/>
      <c r="R362" s="113"/>
      <c r="S362" s="113"/>
      <c r="T362" s="113"/>
      <c r="U362" s="113"/>
      <c r="V362" s="113"/>
      <c r="W362" s="113"/>
      <c r="X362" s="113"/>
      <c r="Y362" s="113"/>
      <c r="Z362" s="113"/>
      <c r="AA362" s="113"/>
    </row>
    <row r="363" spans="8:27" ht="12.75" customHeight="1">
      <c r="H363" s="113"/>
      <c r="I363" s="255"/>
      <c r="J363" s="255"/>
      <c r="K363" s="29"/>
      <c r="L363" s="29"/>
      <c r="M363" s="29"/>
      <c r="N363" s="113"/>
      <c r="O363" s="113"/>
      <c r="P363" s="113"/>
      <c r="Q363" s="113"/>
      <c r="R363" s="113"/>
      <c r="S363" s="113"/>
      <c r="T363" s="113"/>
      <c r="U363" s="113"/>
      <c r="V363" s="113"/>
      <c r="W363" s="113"/>
      <c r="X363" s="113"/>
      <c r="Y363" s="113"/>
      <c r="Z363" s="113"/>
      <c r="AA363" s="113"/>
    </row>
    <row r="364" spans="8:27" ht="12.75" customHeight="1">
      <c r="H364" s="113"/>
      <c r="I364" s="255"/>
      <c r="J364" s="255"/>
      <c r="K364" s="29"/>
      <c r="L364" s="29"/>
      <c r="M364" s="29"/>
      <c r="N364" s="113"/>
      <c r="O364" s="113"/>
      <c r="P364" s="113"/>
      <c r="Q364" s="113"/>
      <c r="R364" s="113"/>
      <c r="S364" s="113"/>
      <c r="T364" s="113"/>
      <c r="U364" s="113"/>
      <c r="V364" s="113"/>
      <c r="W364" s="113"/>
      <c r="X364" s="113"/>
      <c r="Y364" s="113"/>
      <c r="Z364" s="113"/>
      <c r="AA364" s="113"/>
    </row>
    <row r="365" spans="8:27" ht="12.75" customHeight="1"/>
    <row r="366" spans="8:27" ht="12.75" customHeight="1"/>
    <row r="367" spans="8:27" ht="12.75" customHeight="1"/>
    <row r="368" spans="8:27" ht="12.75" customHeight="1"/>
    <row r="369" ht="12.75" customHeight="1"/>
    <row r="370" ht="12.75" customHeight="1"/>
    <row r="371" ht="12.75" customHeight="1"/>
    <row r="372" ht="12.75" customHeight="1"/>
  </sheetData>
  <sortState xmlns:xlrd2="http://schemas.microsoft.com/office/spreadsheetml/2017/richdata2" ref="A262:AA270">
    <sortCondition ref="A262:A270"/>
  </sortState>
  <mergeCells count="27">
    <mergeCell ref="A260:B260"/>
    <mergeCell ref="A202:B202"/>
    <mergeCell ref="G204:G206"/>
    <mergeCell ref="A225:B225"/>
    <mergeCell ref="C243:C244"/>
    <mergeCell ref="A241:C241"/>
    <mergeCell ref="A146:B146"/>
    <mergeCell ref="C156:C157"/>
    <mergeCell ref="A156:B157"/>
    <mergeCell ref="A171:B171"/>
    <mergeCell ref="A254:B254"/>
    <mergeCell ref="A158:C164"/>
    <mergeCell ref="A243:B244"/>
    <mergeCell ref="A245:C247"/>
    <mergeCell ref="C3:C4"/>
    <mergeCell ref="A17:B17"/>
    <mergeCell ref="A3:B4"/>
    <mergeCell ref="A5:C10"/>
    <mergeCell ref="A40:B40"/>
    <mergeCell ref="A142:B142"/>
    <mergeCell ref="A84:B85"/>
    <mergeCell ref="A86:C89"/>
    <mergeCell ref="A57:B57"/>
    <mergeCell ref="A74:B74"/>
    <mergeCell ref="C84:C85"/>
    <mergeCell ref="A96:B96"/>
    <mergeCell ref="A122:B122"/>
  </mergeCells>
  <pageMargins left="0.98425196850393704" right="0.19685039370078741" top="0.78740157480314965" bottom="0.59055118110236227" header="0" footer="0"/>
  <pageSetup paperSize="9" orientation="portrait" r:id="rId1"/>
  <headerFooter>
    <oddFooter xml:space="preserve">&amp;C&amp;"Arial Narrow,Normal"&amp;9&amp;P SERVICIOS URBANOS&amp;"-,Normal"&amp;10 </oddFooter>
  </headerFooter>
  <rowBreaks count="4" manualBreakCount="4">
    <brk id="56" max="2" man="1"/>
    <brk id="115" max="2" man="1"/>
    <brk id="170" max="2" man="1"/>
    <brk id="224" max="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6FF33"/>
  </sheetPr>
  <dimension ref="A1:Z992"/>
  <sheetViews>
    <sheetView topLeftCell="A179" zoomScaleNormal="100" workbookViewId="0">
      <selection activeCell="D190" sqref="D190"/>
    </sheetView>
  </sheetViews>
  <sheetFormatPr baseColWidth="10" defaultColWidth="12.5703125" defaultRowHeight="15" customHeight="1"/>
  <cols>
    <col min="1" max="1" width="7.7109375" customWidth="1"/>
    <col min="2" max="2" width="60.5703125" customWidth="1"/>
    <col min="3" max="4" width="13.7109375" customWidth="1"/>
    <col min="5" max="5" width="14.7109375" customWidth="1"/>
    <col min="6" max="6" width="16" customWidth="1"/>
    <col min="7" max="7" width="16.28515625" customWidth="1"/>
    <col min="8" max="8" width="14.85546875" customWidth="1"/>
    <col min="9" max="9" width="14" customWidth="1"/>
    <col min="10" max="10" width="14.85546875" customWidth="1"/>
    <col min="11" max="24" width="11.28515625" customWidth="1"/>
    <col min="25" max="26" width="14.28515625" customWidth="1"/>
  </cols>
  <sheetData>
    <row r="1" spans="1:26" ht="13.5" customHeight="1">
      <c r="A1" s="153" t="s">
        <v>618</v>
      </c>
      <c r="B1" s="373"/>
      <c r="C1" s="374"/>
      <c r="D1" s="374"/>
      <c r="E1" s="374"/>
      <c r="F1" s="32"/>
      <c r="G1" s="32"/>
      <c r="H1" s="32"/>
      <c r="I1" s="32"/>
      <c r="J1" s="32"/>
      <c r="K1" s="32"/>
      <c r="L1" s="32"/>
      <c r="M1" s="32"/>
      <c r="N1" s="32"/>
      <c r="O1" s="32"/>
      <c r="P1" s="32"/>
      <c r="Q1" s="32"/>
      <c r="R1" s="32"/>
      <c r="S1" s="32"/>
      <c r="T1" s="32"/>
      <c r="U1" s="32"/>
      <c r="V1" s="32"/>
      <c r="W1" s="32"/>
      <c r="X1" s="32"/>
      <c r="Y1" s="2"/>
      <c r="Z1" s="2"/>
    </row>
    <row r="2" spans="1:26" ht="13.5" customHeight="1" thickBot="1">
      <c r="A2" s="32"/>
      <c r="B2" s="111"/>
      <c r="C2" s="374"/>
      <c r="D2" s="374"/>
      <c r="E2" s="374"/>
      <c r="F2" s="32"/>
      <c r="G2" s="32"/>
      <c r="H2" s="32"/>
      <c r="I2" s="32"/>
      <c r="J2" s="32"/>
      <c r="K2" s="32"/>
      <c r="L2" s="32"/>
      <c r="M2" s="32"/>
      <c r="N2" s="32"/>
      <c r="O2" s="32"/>
      <c r="P2" s="32"/>
      <c r="Q2" s="32"/>
      <c r="R2" s="32"/>
      <c r="S2" s="32"/>
      <c r="T2" s="32"/>
      <c r="U2" s="32"/>
      <c r="V2" s="32"/>
      <c r="W2" s="32"/>
      <c r="X2" s="32"/>
      <c r="Y2" s="2"/>
      <c r="Z2" s="2"/>
    </row>
    <row r="3" spans="1:26" ht="13.5" customHeight="1">
      <c r="A3" s="678" t="s">
        <v>619</v>
      </c>
      <c r="B3" s="679"/>
      <c r="C3" s="661" t="s">
        <v>620</v>
      </c>
      <c r="E3" s="32"/>
      <c r="F3" s="20"/>
      <c r="G3" s="32"/>
      <c r="H3" s="32"/>
      <c r="I3" s="32"/>
      <c r="J3" s="32"/>
      <c r="K3" s="32"/>
      <c r="L3" s="32"/>
      <c r="M3" s="32"/>
      <c r="N3" s="32"/>
      <c r="O3" s="32"/>
      <c r="P3" s="32"/>
      <c r="Q3" s="32"/>
      <c r="R3" s="32"/>
      <c r="S3" s="32"/>
      <c r="T3" s="32"/>
      <c r="U3" s="32"/>
      <c r="V3" s="32"/>
      <c r="W3" s="32"/>
      <c r="X3" s="2"/>
      <c r="Y3" s="2"/>
    </row>
    <row r="4" spans="1:26" ht="13.5" customHeight="1" thickBot="1">
      <c r="A4" s="680"/>
      <c r="B4" s="681"/>
      <c r="C4" s="662"/>
      <c r="E4" s="464"/>
      <c r="F4" s="465"/>
      <c r="G4" s="464"/>
      <c r="H4" s="464"/>
      <c r="I4" s="464"/>
      <c r="J4" s="464"/>
      <c r="K4" s="464"/>
      <c r="L4" s="32"/>
      <c r="M4" s="32"/>
      <c r="N4" s="32"/>
      <c r="O4" s="32"/>
      <c r="P4" s="32"/>
      <c r="Q4" s="32"/>
      <c r="R4" s="32"/>
      <c r="S4" s="32"/>
      <c r="T4" s="32"/>
      <c r="U4" s="32"/>
      <c r="V4" s="32"/>
      <c r="W4" s="32"/>
      <c r="X4" s="2"/>
      <c r="Y4" s="2"/>
    </row>
    <row r="5" spans="1:26" ht="13.5" customHeight="1">
      <c r="A5" s="6" t="s">
        <v>4</v>
      </c>
      <c r="B5" s="32"/>
      <c r="C5" s="375"/>
      <c r="E5" s="464"/>
      <c r="F5" s="545"/>
      <c r="G5" s="464"/>
      <c r="H5" s="464"/>
      <c r="I5" s="464"/>
      <c r="J5" s="464"/>
      <c r="K5" s="464"/>
      <c r="L5" s="32"/>
      <c r="M5" s="32"/>
      <c r="N5" s="32"/>
      <c r="O5" s="32"/>
      <c r="P5" s="32"/>
      <c r="Q5" s="32"/>
      <c r="R5" s="32"/>
      <c r="S5" s="32"/>
      <c r="T5" s="32"/>
      <c r="U5" s="32"/>
      <c r="V5" s="32"/>
      <c r="W5" s="32"/>
      <c r="X5" s="2"/>
      <c r="Y5" s="2"/>
    </row>
    <row r="6" spans="1:26" ht="13.5" customHeight="1">
      <c r="A6" s="6" t="s">
        <v>621</v>
      </c>
      <c r="B6" s="32"/>
      <c r="C6" s="375"/>
      <c r="E6" s="464"/>
      <c r="F6" s="464"/>
      <c r="G6" s="464"/>
      <c r="H6" s="464"/>
      <c r="I6" s="464"/>
      <c r="J6" s="464"/>
      <c r="K6" s="464"/>
      <c r="L6" s="32"/>
      <c r="M6" s="32"/>
      <c r="N6" s="32"/>
      <c r="O6" s="32"/>
      <c r="P6" s="32"/>
      <c r="Q6" s="32"/>
      <c r="R6" s="32"/>
      <c r="S6" s="32"/>
      <c r="T6" s="32"/>
      <c r="U6" s="32"/>
      <c r="V6" s="32"/>
      <c r="W6" s="32"/>
      <c r="X6" s="2"/>
      <c r="Y6" s="2"/>
    </row>
    <row r="7" spans="1:26" ht="13.5" customHeight="1">
      <c r="A7" s="6" t="s">
        <v>622</v>
      </c>
      <c r="B7" s="32"/>
      <c r="C7" s="375"/>
      <c r="E7" s="464"/>
      <c r="F7" s="464"/>
      <c r="G7" s="464"/>
      <c r="H7" s="464"/>
      <c r="I7" s="464"/>
      <c r="J7" s="464"/>
      <c r="K7" s="464"/>
      <c r="L7" s="32"/>
      <c r="M7" s="32"/>
      <c r="N7" s="32"/>
      <c r="O7" s="32"/>
      <c r="P7" s="32"/>
      <c r="Q7" s="32"/>
      <c r="R7" s="32"/>
      <c r="S7" s="32"/>
      <c r="T7" s="32"/>
      <c r="U7" s="32"/>
      <c r="V7" s="32"/>
      <c r="W7" s="32"/>
      <c r="X7" s="2"/>
      <c r="Y7" s="2"/>
    </row>
    <row r="8" spans="1:26" ht="13.5" customHeight="1" thickBot="1">
      <c r="A8" s="6" t="s">
        <v>7</v>
      </c>
      <c r="B8" s="32"/>
      <c r="C8" s="375"/>
      <c r="E8" s="464"/>
      <c r="F8" s="464"/>
      <c r="G8" s="464"/>
      <c r="H8" s="464"/>
      <c r="I8" s="464"/>
      <c r="J8" s="464"/>
      <c r="K8" s="464"/>
      <c r="L8" s="32"/>
      <c r="M8" s="32"/>
      <c r="N8" s="32"/>
      <c r="O8" s="32"/>
      <c r="P8" s="32"/>
      <c r="Q8" s="32"/>
      <c r="R8" s="32"/>
      <c r="S8" s="32"/>
      <c r="T8" s="32"/>
      <c r="U8" s="32"/>
      <c r="V8" s="32"/>
      <c r="W8" s="32"/>
      <c r="X8" s="2"/>
      <c r="Y8" s="2"/>
    </row>
    <row r="9" spans="1:26" ht="13.5" customHeight="1" thickBot="1">
      <c r="A9" s="13" t="s">
        <v>8</v>
      </c>
      <c r="B9" s="14"/>
      <c r="C9" s="124">
        <f>C11+C43+C108</f>
        <v>611364887</v>
      </c>
      <c r="E9" s="541"/>
      <c r="F9" s="464"/>
      <c r="G9" s="464"/>
      <c r="H9" s="464"/>
      <c r="I9" s="464"/>
      <c r="J9" s="464"/>
      <c r="K9" s="464"/>
      <c r="L9" s="32"/>
      <c r="M9" s="32"/>
      <c r="N9" s="32"/>
      <c r="O9" s="32"/>
      <c r="P9" s="32"/>
      <c r="Q9" s="32"/>
      <c r="R9" s="32"/>
      <c r="S9" s="32"/>
      <c r="T9" s="32"/>
      <c r="U9" s="32"/>
      <c r="V9" s="32"/>
      <c r="W9" s="32"/>
      <c r="X9" s="2"/>
      <c r="Y9" s="2"/>
    </row>
    <row r="10" spans="1:26" ht="13.5" customHeight="1" thickBot="1">
      <c r="A10" s="7"/>
      <c r="B10" s="7"/>
      <c r="C10" s="8"/>
      <c r="D10" s="8"/>
      <c r="E10" s="610"/>
      <c r="F10" s="567"/>
      <c r="G10" s="567"/>
      <c r="H10" s="567"/>
      <c r="I10" s="567"/>
      <c r="J10" s="567"/>
      <c r="K10" s="464"/>
      <c r="L10" s="32"/>
      <c r="M10" s="32"/>
      <c r="N10" s="32"/>
      <c r="O10" s="32"/>
      <c r="P10" s="32"/>
      <c r="Q10" s="32"/>
      <c r="R10" s="32"/>
      <c r="S10" s="32"/>
      <c r="T10" s="32"/>
      <c r="U10" s="32"/>
      <c r="V10" s="32"/>
      <c r="W10" s="32"/>
      <c r="X10" s="32"/>
      <c r="Y10" s="2"/>
      <c r="Z10" s="2"/>
    </row>
    <row r="11" spans="1:26" ht="13.5" customHeight="1" thickBot="1">
      <c r="A11" s="663" t="s">
        <v>9</v>
      </c>
      <c r="B11" s="657"/>
      <c r="C11" s="19">
        <f>C12+C19+C26</f>
        <v>410344887</v>
      </c>
      <c r="D11" s="8"/>
      <c r="E11" s="610"/>
      <c r="F11" s="533"/>
      <c r="G11" s="533"/>
      <c r="H11" s="533"/>
      <c r="I11" s="533"/>
      <c r="J11" s="533"/>
      <c r="K11" s="464"/>
      <c r="L11" s="32"/>
      <c r="M11" s="32"/>
      <c r="N11" s="32"/>
      <c r="O11" s="32"/>
      <c r="P11" s="32"/>
      <c r="Q11" s="32"/>
      <c r="R11" s="32"/>
      <c r="S11" s="32"/>
      <c r="T11" s="32"/>
      <c r="U11" s="32"/>
      <c r="V11" s="32"/>
      <c r="W11" s="32"/>
      <c r="X11" s="32"/>
      <c r="Y11" s="2"/>
      <c r="Z11" s="2"/>
    </row>
    <row r="12" spans="1:26" ht="12.75" customHeight="1">
      <c r="A12" s="21">
        <v>211101</v>
      </c>
      <c r="B12" s="22" t="s">
        <v>11</v>
      </c>
      <c r="C12" s="23">
        <f>SUM(C13:C18)</f>
        <v>75271103</v>
      </c>
      <c r="D12" s="51"/>
      <c r="E12" s="460"/>
      <c r="F12" s="532"/>
      <c r="G12" s="532"/>
      <c r="H12" s="532"/>
      <c r="I12" s="532"/>
      <c r="J12" s="532"/>
      <c r="K12" s="464"/>
      <c r="L12" s="32"/>
      <c r="M12" s="32"/>
      <c r="N12" s="32"/>
      <c r="O12" s="32"/>
      <c r="P12" s="32"/>
      <c r="Q12" s="32"/>
      <c r="R12" s="32"/>
      <c r="S12" s="32"/>
      <c r="T12" s="32"/>
      <c r="U12" s="32"/>
      <c r="V12" s="32"/>
      <c r="W12" s="32"/>
      <c r="X12" s="32"/>
      <c r="Y12" s="2"/>
      <c r="Z12" s="2"/>
    </row>
    <row r="13" spans="1:26" ht="12.75" customHeight="1">
      <c r="A13" s="25">
        <v>21110101</v>
      </c>
      <c r="B13" s="26" t="s">
        <v>12</v>
      </c>
      <c r="C13" s="26">
        <v>59629722</v>
      </c>
      <c r="D13" s="51"/>
      <c r="E13" s="514"/>
      <c r="F13" s="532"/>
      <c r="G13" s="532"/>
      <c r="H13" s="532"/>
      <c r="I13" s="532"/>
      <c r="J13" s="532"/>
      <c r="K13" s="464"/>
      <c r="L13" s="32"/>
      <c r="M13" s="32"/>
      <c r="N13" s="32"/>
      <c r="O13" s="32"/>
      <c r="P13" s="32"/>
      <c r="Q13" s="32"/>
      <c r="R13" s="32"/>
      <c r="S13" s="32"/>
      <c r="T13" s="32"/>
      <c r="U13" s="32"/>
      <c r="V13" s="32"/>
      <c r="W13" s="32"/>
      <c r="X13" s="32"/>
      <c r="Y13" s="2"/>
      <c r="Z13" s="2"/>
    </row>
    <row r="14" spans="1:26" ht="12.75" customHeight="1">
      <c r="A14" s="25">
        <v>21110102</v>
      </c>
      <c r="B14" s="26" t="s">
        <v>13</v>
      </c>
      <c r="C14" s="26">
        <v>11213543</v>
      </c>
      <c r="D14" s="51"/>
      <c r="E14" s="514"/>
      <c r="F14" s="532"/>
      <c r="G14" s="532"/>
      <c r="H14" s="534"/>
      <c r="I14" s="532"/>
      <c r="J14" s="532"/>
      <c r="K14" s="464"/>
      <c r="L14" s="32"/>
      <c r="M14" s="32"/>
      <c r="N14" s="32"/>
      <c r="O14" s="32"/>
      <c r="P14" s="32"/>
      <c r="Q14" s="32"/>
      <c r="R14" s="32"/>
      <c r="S14" s="32"/>
      <c r="T14" s="32"/>
      <c r="U14" s="32"/>
      <c r="V14" s="32"/>
      <c r="W14" s="32"/>
      <c r="X14" s="32"/>
      <c r="Y14" s="2"/>
      <c r="Z14" s="2"/>
    </row>
    <row r="15" spans="1:26" ht="12.75" customHeight="1">
      <c r="A15" s="25">
        <v>21110103</v>
      </c>
      <c r="B15" s="26" t="s">
        <v>14</v>
      </c>
      <c r="C15" s="26">
        <v>4063661</v>
      </c>
      <c r="D15" s="51"/>
      <c r="E15" s="514"/>
      <c r="F15" s="460"/>
      <c r="G15" s="460"/>
      <c r="H15" s="545"/>
      <c r="I15" s="539"/>
      <c r="J15" s="539"/>
      <c r="K15" s="539"/>
      <c r="L15" s="27"/>
      <c r="M15" s="27"/>
      <c r="N15" s="27"/>
      <c r="O15" s="27"/>
      <c r="P15" s="27"/>
      <c r="Q15" s="27"/>
      <c r="R15" s="27"/>
      <c r="S15" s="27"/>
      <c r="T15" s="27"/>
      <c r="U15" s="27"/>
      <c r="V15" s="27"/>
      <c r="W15" s="27"/>
      <c r="X15" s="27"/>
      <c r="Y15" s="2"/>
      <c r="Z15" s="2"/>
    </row>
    <row r="16" spans="1:26" ht="12.75" customHeight="1">
      <c r="A16" s="25">
        <v>21110104</v>
      </c>
      <c r="B16" s="26" t="s">
        <v>15</v>
      </c>
      <c r="C16" s="26">
        <v>1</v>
      </c>
      <c r="D16" s="51"/>
      <c r="E16" s="514"/>
      <c r="F16" s="539"/>
      <c r="G16" s="539"/>
      <c r="H16" s="539"/>
      <c r="I16" s="539"/>
      <c r="J16" s="539"/>
      <c r="K16" s="539"/>
      <c r="L16" s="27"/>
      <c r="M16" s="27"/>
      <c r="N16" s="27"/>
      <c r="O16" s="27"/>
      <c r="P16" s="27"/>
      <c r="Q16" s="27"/>
      <c r="R16" s="27"/>
      <c r="S16" s="27"/>
      <c r="T16" s="27"/>
      <c r="U16" s="27"/>
      <c r="V16" s="27"/>
      <c r="W16" s="27"/>
      <c r="X16" s="27"/>
      <c r="Y16" s="2"/>
      <c r="Z16" s="2"/>
    </row>
    <row r="17" spans="1:26" ht="12.75" customHeight="1">
      <c r="A17" s="25">
        <v>21110105</v>
      </c>
      <c r="B17" s="26" t="s">
        <v>16</v>
      </c>
      <c r="C17" s="26">
        <v>364175</v>
      </c>
      <c r="D17" s="51"/>
      <c r="E17" s="514"/>
      <c r="F17" s="539"/>
      <c r="G17" s="539"/>
      <c r="H17" s="539"/>
      <c r="I17" s="539"/>
      <c r="J17" s="539"/>
      <c r="K17" s="539"/>
      <c r="L17" s="27"/>
      <c r="M17" s="27"/>
      <c r="N17" s="27"/>
      <c r="O17" s="27"/>
      <c r="P17" s="27"/>
      <c r="Q17" s="27"/>
      <c r="R17" s="27"/>
      <c r="S17" s="27"/>
      <c r="T17" s="27"/>
      <c r="U17" s="27"/>
      <c r="V17" s="27"/>
      <c r="W17" s="27"/>
      <c r="X17" s="27"/>
      <c r="Y17" s="2"/>
      <c r="Z17" s="2"/>
    </row>
    <row r="18" spans="1:26" ht="12.75" customHeight="1">
      <c r="A18" s="25">
        <v>21110106</v>
      </c>
      <c r="B18" s="26" t="s">
        <v>17</v>
      </c>
      <c r="C18" s="26">
        <v>1</v>
      </c>
      <c r="D18" s="51"/>
      <c r="E18" s="514"/>
      <c r="F18" s="539"/>
      <c r="G18" s="539"/>
      <c r="H18" s="539"/>
      <c r="I18" s="539"/>
      <c r="J18" s="539"/>
      <c r="K18" s="539"/>
      <c r="L18" s="27"/>
      <c r="M18" s="27"/>
      <c r="N18" s="27"/>
      <c r="O18" s="27"/>
      <c r="P18" s="27"/>
      <c r="Q18" s="27"/>
      <c r="R18" s="27"/>
      <c r="S18" s="27"/>
      <c r="T18" s="27"/>
      <c r="U18" s="27"/>
      <c r="V18" s="27"/>
      <c r="W18" s="27"/>
      <c r="X18" s="27"/>
      <c r="Y18" s="2"/>
      <c r="Z18" s="2"/>
    </row>
    <row r="19" spans="1:26" ht="12.75" customHeight="1">
      <c r="A19" s="21">
        <v>211102</v>
      </c>
      <c r="B19" s="23" t="s">
        <v>18</v>
      </c>
      <c r="C19" s="23">
        <f>SUM(C20:C25)</f>
        <v>257605306</v>
      </c>
      <c r="D19" s="51"/>
      <c r="E19" s="514"/>
      <c r="F19" s="539"/>
      <c r="G19" s="539"/>
      <c r="H19" s="539"/>
      <c r="I19" s="539"/>
      <c r="J19" s="539"/>
      <c r="K19" s="539"/>
      <c r="L19" s="27"/>
      <c r="M19" s="27"/>
      <c r="N19" s="27"/>
      <c r="O19" s="27"/>
      <c r="P19" s="27"/>
      <c r="Q19" s="27"/>
      <c r="R19" s="27"/>
      <c r="S19" s="27"/>
      <c r="T19" s="27"/>
      <c r="U19" s="27"/>
      <c r="V19" s="27"/>
      <c r="W19" s="27"/>
      <c r="X19" s="27"/>
      <c r="Y19" s="2"/>
      <c r="Z19" s="2"/>
    </row>
    <row r="20" spans="1:26" ht="12.75" customHeight="1">
      <c r="A20" s="25">
        <v>21110201</v>
      </c>
      <c r="B20" s="26" t="s">
        <v>19</v>
      </c>
      <c r="C20" s="26">
        <v>207271734</v>
      </c>
      <c r="D20" s="51"/>
      <c r="E20" s="514"/>
      <c r="F20" s="539"/>
      <c r="G20" s="539"/>
      <c r="H20" s="539"/>
      <c r="I20" s="539"/>
      <c r="J20" s="539"/>
      <c r="K20" s="539"/>
      <c r="L20" s="27"/>
      <c r="M20" s="27"/>
      <c r="N20" s="27"/>
      <c r="O20" s="27"/>
      <c r="P20" s="27"/>
      <c r="Q20" s="27"/>
      <c r="R20" s="27"/>
      <c r="S20" s="27"/>
      <c r="T20" s="27"/>
      <c r="U20" s="27"/>
      <c r="V20" s="27"/>
      <c r="W20" s="27"/>
      <c r="X20" s="27"/>
      <c r="Y20" s="2"/>
      <c r="Z20" s="2"/>
    </row>
    <row r="21" spans="1:26" ht="12.75" customHeight="1">
      <c r="A21" s="25">
        <v>21110202</v>
      </c>
      <c r="B21" s="26" t="s">
        <v>20</v>
      </c>
      <c r="C21" s="26">
        <v>42490705</v>
      </c>
      <c r="D21" s="51"/>
      <c r="E21" s="514"/>
      <c r="F21" s="464"/>
      <c r="G21" s="464"/>
      <c r="H21" s="464"/>
      <c r="I21" s="464"/>
      <c r="J21" s="464"/>
      <c r="K21" s="464"/>
      <c r="L21" s="32"/>
      <c r="M21" s="32"/>
      <c r="N21" s="32"/>
      <c r="O21" s="32"/>
      <c r="P21" s="32"/>
      <c r="Q21" s="32"/>
      <c r="R21" s="32"/>
      <c r="S21" s="32"/>
      <c r="T21" s="32"/>
      <c r="U21" s="32"/>
      <c r="V21" s="32"/>
      <c r="W21" s="32"/>
      <c r="X21" s="32"/>
      <c r="Y21" s="2"/>
      <c r="Z21" s="2"/>
    </row>
    <row r="22" spans="1:26" ht="12.75" customHeight="1">
      <c r="A22" s="25">
        <v>21110203</v>
      </c>
      <c r="B22" s="26" t="s">
        <v>21</v>
      </c>
      <c r="C22" s="26">
        <v>7842864</v>
      </c>
      <c r="D22" s="51"/>
      <c r="E22" s="23"/>
      <c r="F22" s="32"/>
      <c r="G22" s="32"/>
      <c r="H22" s="32"/>
      <c r="I22" s="32"/>
      <c r="J22" s="32"/>
      <c r="K22" s="32"/>
      <c r="L22" s="32"/>
      <c r="M22" s="32"/>
      <c r="N22" s="32"/>
      <c r="O22" s="32"/>
      <c r="P22" s="32"/>
      <c r="Q22" s="32"/>
      <c r="R22" s="32"/>
      <c r="S22" s="32"/>
      <c r="T22" s="32"/>
      <c r="U22" s="32"/>
      <c r="V22" s="32"/>
      <c r="W22" s="32"/>
      <c r="X22" s="32"/>
      <c r="Y22" s="2"/>
      <c r="Z22" s="2"/>
    </row>
    <row r="23" spans="1:26" ht="12.75" customHeight="1">
      <c r="A23" s="25">
        <v>21110204</v>
      </c>
      <c r="B23" s="26" t="s">
        <v>22</v>
      </c>
      <c r="C23" s="26">
        <v>1</v>
      </c>
      <c r="D23" s="51"/>
      <c r="E23" s="23"/>
      <c r="F23" s="27"/>
      <c r="G23" s="27"/>
      <c r="H23" s="27"/>
      <c r="I23" s="27"/>
      <c r="J23" s="27"/>
      <c r="K23" s="27"/>
      <c r="L23" s="27"/>
      <c r="M23" s="27"/>
      <c r="N23" s="27"/>
      <c r="O23" s="27"/>
      <c r="P23" s="27"/>
      <c r="Q23" s="27"/>
      <c r="R23" s="27"/>
      <c r="S23" s="27"/>
      <c r="T23" s="27"/>
      <c r="U23" s="27"/>
      <c r="V23" s="27"/>
      <c r="W23" s="27"/>
      <c r="X23" s="27"/>
      <c r="Y23" s="2"/>
      <c r="Z23" s="2"/>
    </row>
    <row r="24" spans="1:26" ht="12.75" customHeight="1">
      <c r="A24" s="25">
        <v>21110205</v>
      </c>
      <c r="B24" s="26" t="s">
        <v>23</v>
      </c>
      <c r="C24" s="26">
        <v>1</v>
      </c>
      <c r="D24" s="51"/>
      <c r="E24" s="23"/>
      <c r="F24" s="27"/>
      <c r="G24" s="27"/>
      <c r="H24" s="27"/>
      <c r="I24" s="27"/>
      <c r="J24" s="27"/>
      <c r="K24" s="27"/>
      <c r="L24" s="27"/>
      <c r="M24" s="27"/>
      <c r="N24" s="27"/>
      <c r="O24" s="27"/>
      <c r="P24" s="27"/>
      <c r="Q24" s="27"/>
      <c r="R24" s="27"/>
      <c r="S24" s="27"/>
      <c r="T24" s="27"/>
      <c r="U24" s="27"/>
      <c r="V24" s="27"/>
      <c r="W24" s="27"/>
      <c r="X24" s="27"/>
      <c r="Y24" s="2"/>
      <c r="Z24" s="2"/>
    </row>
    <row r="25" spans="1:26" ht="12.75" customHeight="1">
      <c r="A25" s="25">
        <v>21110206</v>
      </c>
      <c r="B25" s="26" t="s">
        <v>24</v>
      </c>
      <c r="C25" s="26">
        <v>1</v>
      </c>
      <c r="D25" s="51"/>
      <c r="E25" s="23"/>
      <c r="F25" s="27"/>
      <c r="G25" s="27"/>
      <c r="H25" s="27"/>
      <c r="I25" s="27"/>
      <c r="J25" s="27"/>
      <c r="K25" s="27"/>
      <c r="L25" s="27"/>
      <c r="M25" s="27"/>
      <c r="N25" s="27"/>
      <c r="O25" s="27"/>
      <c r="P25" s="27"/>
      <c r="Q25" s="27"/>
      <c r="R25" s="27"/>
      <c r="S25" s="27"/>
      <c r="T25" s="27"/>
      <c r="U25" s="27"/>
      <c r="V25" s="27"/>
      <c r="W25" s="27"/>
      <c r="X25" s="27"/>
      <c r="Y25" s="2"/>
      <c r="Z25" s="2"/>
    </row>
    <row r="26" spans="1:26" ht="12.75" customHeight="1">
      <c r="A26" s="21">
        <v>211103</v>
      </c>
      <c r="B26" s="23" t="s">
        <v>25</v>
      </c>
      <c r="C26" s="23">
        <f>SUM(C27:C32)</f>
        <v>77468478</v>
      </c>
      <c r="D26" s="51"/>
      <c r="E26" s="23"/>
      <c r="F26" s="27"/>
      <c r="G26" s="27"/>
      <c r="H26" s="27"/>
      <c r="I26" s="27"/>
      <c r="J26" s="27"/>
      <c r="K26" s="27"/>
      <c r="L26" s="27"/>
      <c r="M26" s="27"/>
      <c r="N26" s="27"/>
      <c r="O26" s="27"/>
      <c r="P26" s="27"/>
      <c r="Q26" s="27"/>
      <c r="R26" s="27"/>
      <c r="S26" s="27"/>
      <c r="T26" s="27"/>
      <c r="U26" s="27"/>
      <c r="V26" s="27"/>
      <c r="W26" s="27"/>
      <c r="X26" s="27"/>
      <c r="Y26" s="2"/>
      <c r="Z26" s="2"/>
    </row>
    <row r="27" spans="1:26" ht="12.75" customHeight="1">
      <c r="A27" s="25">
        <v>21110301</v>
      </c>
      <c r="B27" s="26" t="s">
        <v>26</v>
      </c>
      <c r="C27" s="26">
        <v>60884363</v>
      </c>
      <c r="D27" s="51"/>
      <c r="E27" s="23"/>
      <c r="F27" s="32"/>
      <c r="G27" s="32"/>
      <c r="H27" s="32"/>
      <c r="I27" s="32"/>
      <c r="J27" s="32"/>
      <c r="K27" s="32"/>
      <c r="L27" s="32"/>
      <c r="M27" s="32"/>
      <c r="N27" s="32"/>
      <c r="O27" s="32"/>
      <c r="P27" s="32"/>
      <c r="Q27" s="32"/>
      <c r="R27" s="32"/>
      <c r="S27" s="32"/>
      <c r="T27" s="32"/>
      <c r="U27" s="32"/>
      <c r="V27" s="32"/>
      <c r="W27" s="32"/>
      <c r="X27" s="32"/>
      <c r="Y27" s="2"/>
      <c r="Z27" s="2"/>
    </row>
    <row r="28" spans="1:26" ht="12.75" customHeight="1">
      <c r="A28" s="25">
        <v>21110302</v>
      </c>
      <c r="B28" s="26" t="s">
        <v>27</v>
      </c>
      <c r="C28" s="26">
        <v>12145130</v>
      </c>
      <c r="D28" s="51"/>
      <c r="E28" s="23"/>
      <c r="F28" s="32"/>
      <c r="G28" s="32"/>
      <c r="H28" s="32"/>
      <c r="I28" s="32"/>
      <c r="J28" s="32"/>
      <c r="K28" s="32"/>
      <c r="L28" s="32"/>
      <c r="M28" s="32"/>
      <c r="N28" s="32"/>
      <c r="O28" s="32"/>
      <c r="P28" s="32"/>
      <c r="Q28" s="32"/>
      <c r="R28" s="32"/>
      <c r="S28" s="32"/>
      <c r="T28" s="32"/>
      <c r="U28" s="32"/>
      <c r="V28" s="32"/>
      <c r="W28" s="32"/>
      <c r="X28" s="32"/>
      <c r="Y28" s="2"/>
      <c r="Z28" s="2"/>
    </row>
    <row r="29" spans="1:26" ht="12.75" customHeight="1">
      <c r="A29" s="25">
        <v>21110303</v>
      </c>
      <c r="B29" s="26" t="s">
        <v>28</v>
      </c>
      <c r="C29" s="26">
        <v>2345638</v>
      </c>
      <c r="D29" s="51"/>
      <c r="E29" s="23"/>
      <c r="F29" s="27"/>
      <c r="G29" s="27"/>
      <c r="H29" s="27"/>
      <c r="I29" s="27"/>
      <c r="J29" s="27"/>
      <c r="K29" s="27"/>
      <c r="L29" s="27"/>
      <c r="M29" s="27"/>
      <c r="N29" s="27"/>
      <c r="O29" s="27"/>
      <c r="P29" s="27"/>
      <c r="Q29" s="27"/>
      <c r="R29" s="27"/>
      <c r="S29" s="27"/>
      <c r="T29" s="27"/>
      <c r="U29" s="27"/>
      <c r="V29" s="27"/>
      <c r="W29" s="27"/>
      <c r="X29" s="27"/>
      <c r="Y29" s="2"/>
      <c r="Z29" s="2"/>
    </row>
    <row r="30" spans="1:26" ht="12.75" customHeight="1">
      <c r="A30" s="25">
        <v>21110304</v>
      </c>
      <c r="B30" s="26" t="s">
        <v>29</v>
      </c>
      <c r="C30" s="26">
        <v>1</v>
      </c>
      <c r="D30" s="51"/>
      <c r="E30" s="23"/>
      <c r="F30" s="27"/>
      <c r="G30" s="27"/>
      <c r="H30" s="27"/>
      <c r="I30" s="27"/>
      <c r="J30" s="27"/>
      <c r="K30" s="27"/>
      <c r="L30" s="27"/>
      <c r="M30" s="27"/>
      <c r="N30" s="27"/>
      <c r="O30" s="27"/>
      <c r="P30" s="27"/>
      <c r="Q30" s="27"/>
      <c r="R30" s="27"/>
      <c r="S30" s="27"/>
      <c r="T30" s="27"/>
      <c r="U30" s="27"/>
      <c r="V30" s="27"/>
      <c r="W30" s="27"/>
      <c r="X30" s="27"/>
      <c r="Y30" s="2"/>
      <c r="Z30" s="2"/>
    </row>
    <row r="31" spans="1:26" ht="12.75" customHeight="1">
      <c r="A31" s="25">
        <v>21110305</v>
      </c>
      <c r="B31" s="26" t="s">
        <v>30</v>
      </c>
      <c r="C31" s="26">
        <v>2093345</v>
      </c>
      <c r="D31" s="51"/>
      <c r="E31" s="23"/>
      <c r="F31" s="27"/>
      <c r="G31" s="27"/>
      <c r="H31" s="27"/>
      <c r="I31" s="27"/>
      <c r="J31" s="27"/>
      <c r="K31" s="27"/>
      <c r="L31" s="27"/>
      <c r="M31" s="27"/>
      <c r="N31" s="27"/>
      <c r="O31" s="27"/>
      <c r="P31" s="27"/>
      <c r="Q31" s="27"/>
      <c r="R31" s="27"/>
      <c r="S31" s="27"/>
      <c r="T31" s="27"/>
      <c r="U31" s="27"/>
      <c r="V31" s="27"/>
      <c r="W31" s="27"/>
      <c r="X31" s="27"/>
      <c r="Y31" s="2"/>
      <c r="Z31" s="2"/>
    </row>
    <row r="32" spans="1:26" ht="12.75" customHeight="1">
      <c r="A32" s="25">
        <v>21110306</v>
      </c>
      <c r="B32" s="26" t="s">
        <v>31</v>
      </c>
      <c r="C32" s="26">
        <v>1</v>
      </c>
      <c r="D32" s="51"/>
      <c r="E32" s="23"/>
      <c r="F32" s="27"/>
      <c r="G32" s="27"/>
      <c r="H32" s="27"/>
      <c r="I32" s="27"/>
      <c r="J32" s="27"/>
      <c r="K32" s="27"/>
      <c r="L32" s="27"/>
      <c r="M32" s="27"/>
      <c r="N32" s="27"/>
      <c r="O32" s="27"/>
      <c r="P32" s="27"/>
      <c r="Q32" s="27"/>
      <c r="R32" s="27"/>
      <c r="S32" s="27"/>
      <c r="T32" s="27"/>
      <c r="U32" s="27"/>
      <c r="V32" s="27"/>
      <c r="W32" s="27"/>
      <c r="X32" s="27"/>
      <c r="Y32" s="2"/>
      <c r="Z32" s="2"/>
    </row>
    <row r="33" spans="1:26" ht="12.75" customHeight="1">
      <c r="A33" s="29"/>
      <c r="B33" s="26"/>
      <c r="C33" s="26"/>
      <c r="D33" s="51"/>
      <c r="E33" s="23"/>
      <c r="F33" s="27"/>
      <c r="G33" s="27"/>
      <c r="H33" s="27"/>
      <c r="I33" s="27"/>
      <c r="J33" s="27"/>
      <c r="K33" s="27"/>
      <c r="L33" s="27"/>
      <c r="M33" s="27"/>
      <c r="N33" s="27"/>
      <c r="O33" s="27"/>
      <c r="P33" s="27"/>
      <c r="Q33" s="27"/>
      <c r="R33" s="27"/>
      <c r="S33" s="27"/>
      <c r="T33" s="27"/>
      <c r="U33" s="27"/>
      <c r="V33" s="27"/>
      <c r="W33" s="27"/>
      <c r="X33" s="27"/>
      <c r="Y33" s="2"/>
      <c r="Z33" s="2"/>
    </row>
    <row r="34" spans="1:26" ht="12.75" customHeight="1" thickBot="1">
      <c r="A34" s="29"/>
      <c r="B34" s="26"/>
      <c r="C34" s="26"/>
      <c r="D34" s="51"/>
      <c r="E34" s="23"/>
      <c r="F34" s="27"/>
      <c r="G34" s="27"/>
      <c r="H34" s="27"/>
      <c r="I34" s="27"/>
      <c r="J34" s="27"/>
      <c r="K34" s="27"/>
      <c r="L34" s="27"/>
      <c r="M34" s="27"/>
      <c r="N34" s="27"/>
      <c r="O34" s="27"/>
      <c r="P34" s="27"/>
      <c r="Q34" s="27"/>
      <c r="R34" s="27"/>
      <c r="S34" s="27"/>
      <c r="T34" s="27"/>
      <c r="U34" s="27"/>
      <c r="V34" s="27"/>
      <c r="W34" s="27"/>
      <c r="X34" s="27"/>
      <c r="Y34" s="2"/>
      <c r="Z34" s="2"/>
    </row>
    <row r="35" spans="1:26" ht="13.5" customHeight="1">
      <c r="A35" s="3" t="s">
        <v>623</v>
      </c>
      <c r="B35" s="4"/>
      <c r="C35" s="661" t="s">
        <v>624</v>
      </c>
      <c r="E35" s="92"/>
      <c r="F35" s="32"/>
      <c r="G35" s="32"/>
      <c r="H35" s="32"/>
      <c r="I35" s="32"/>
      <c r="J35" s="32"/>
      <c r="K35" s="32"/>
      <c r="L35" s="32"/>
      <c r="M35" s="32"/>
      <c r="N35" s="32"/>
      <c r="O35" s="32"/>
      <c r="P35" s="32"/>
      <c r="Q35" s="32"/>
      <c r="R35" s="32"/>
      <c r="S35" s="32"/>
      <c r="T35" s="32"/>
      <c r="U35" s="32"/>
      <c r="V35" s="32"/>
      <c r="W35" s="32"/>
      <c r="X35" s="32"/>
      <c r="Y35" s="2"/>
      <c r="Z35" s="2"/>
    </row>
    <row r="36" spans="1:26" ht="13.5" customHeight="1" thickBot="1">
      <c r="A36" s="10"/>
      <c r="B36" s="376" t="s">
        <v>625</v>
      </c>
      <c r="C36" s="662"/>
      <c r="E36" s="92"/>
      <c r="F36" s="32"/>
      <c r="G36" s="32"/>
      <c r="H36" s="32"/>
      <c r="I36" s="32"/>
      <c r="J36" s="32"/>
      <c r="K36" s="32"/>
      <c r="L36" s="32"/>
      <c r="M36" s="32"/>
      <c r="N36" s="32"/>
      <c r="O36" s="32"/>
      <c r="P36" s="32"/>
      <c r="Q36" s="32"/>
      <c r="R36" s="32"/>
      <c r="S36" s="32"/>
      <c r="T36" s="32"/>
      <c r="U36" s="32"/>
      <c r="V36" s="32"/>
      <c r="W36" s="32"/>
      <c r="X36" s="32"/>
      <c r="Y36" s="2"/>
      <c r="Z36" s="2"/>
    </row>
    <row r="37" spans="1:26" ht="13.5" customHeight="1">
      <c r="A37" s="853" t="s">
        <v>626</v>
      </c>
      <c r="B37" s="854"/>
      <c r="C37" s="855"/>
      <c r="E37" s="20"/>
      <c r="F37" s="32"/>
      <c r="G37" s="32"/>
      <c r="H37" s="32"/>
      <c r="I37" s="32"/>
      <c r="J37" s="32"/>
      <c r="K37" s="32"/>
      <c r="L37" s="32"/>
      <c r="M37" s="32"/>
      <c r="N37" s="32"/>
      <c r="O37" s="32"/>
      <c r="P37" s="32"/>
      <c r="Q37" s="32"/>
      <c r="R37" s="32"/>
      <c r="S37" s="32"/>
      <c r="T37" s="32"/>
      <c r="U37" s="32"/>
      <c r="V37" s="32"/>
      <c r="W37" s="32"/>
      <c r="X37" s="32"/>
      <c r="Y37" s="2"/>
      <c r="Z37" s="2"/>
    </row>
    <row r="38" spans="1:26" ht="13.5" customHeight="1" thickBot="1">
      <c r="A38" s="856"/>
      <c r="B38" s="857"/>
      <c r="C38" s="858"/>
      <c r="E38" s="20"/>
      <c r="F38" s="32"/>
      <c r="G38" s="32"/>
      <c r="H38" s="32"/>
      <c r="I38" s="32"/>
      <c r="J38" s="32"/>
      <c r="K38" s="32"/>
      <c r="L38" s="32"/>
      <c r="M38" s="32"/>
      <c r="N38" s="32"/>
      <c r="O38" s="32"/>
      <c r="P38" s="32"/>
      <c r="Q38" s="32"/>
      <c r="R38" s="32"/>
      <c r="S38" s="32"/>
      <c r="T38" s="32"/>
      <c r="U38" s="32"/>
      <c r="V38" s="32"/>
      <c r="W38" s="32"/>
      <c r="X38" s="32"/>
      <c r="Y38" s="2"/>
      <c r="Z38" s="2"/>
    </row>
    <row r="39" spans="1:26" ht="13.5" customHeight="1">
      <c r="A39" s="6" t="s">
        <v>4</v>
      </c>
      <c r="B39" s="7"/>
      <c r="C39" s="9"/>
      <c r="E39" s="92"/>
      <c r="F39" s="32"/>
      <c r="G39" s="32"/>
      <c r="H39" s="32"/>
      <c r="I39" s="32"/>
      <c r="J39" s="32"/>
      <c r="K39" s="32"/>
      <c r="L39" s="32"/>
      <c r="M39" s="32"/>
      <c r="N39" s="32"/>
      <c r="O39" s="32"/>
      <c r="P39" s="32"/>
      <c r="Q39" s="32"/>
      <c r="R39" s="32"/>
      <c r="S39" s="32"/>
      <c r="T39" s="32"/>
      <c r="U39" s="32"/>
      <c r="V39" s="32"/>
      <c r="W39" s="32"/>
      <c r="X39" s="32"/>
      <c r="Y39" s="2"/>
      <c r="Z39" s="2"/>
    </row>
    <row r="40" spans="1:26" ht="13.5" customHeight="1">
      <c r="A40" s="6" t="s">
        <v>621</v>
      </c>
      <c r="B40" s="7"/>
      <c r="C40" s="9"/>
      <c r="E40" s="92"/>
      <c r="F40" s="32"/>
      <c r="G40" s="32"/>
      <c r="H40" s="32"/>
      <c r="I40" s="32"/>
      <c r="J40" s="32"/>
      <c r="K40" s="32"/>
      <c r="L40" s="32"/>
      <c r="M40" s="32"/>
      <c r="N40" s="32"/>
      <c r="O40" s="32"/>
      <c r="P40" s="32"/>
      <c r="Q40" s="32"/>
      <c r="R40" s="32"/>
      <c r="S40" s="32"/>
      <c r="T40" s="32"/>
      <c r="U40" s="32"/>
      <c r="V40" s="32"/>
      <c r="W40" s="32"/>
      <c r="X40" s="32"/>
      <c r="Y40" s="2"/>
      <c r="Z40" s="2"/>
    </row>
    <row r="41" spans="1:26" ht="13.5" customHeight="1">
      <c r="A41" s="6" t="s">
        <v>627</v>
      </c>
      <c r="B41" s="7"/>
      <c r="C41" s="9"/>
      <c r="E41" s="92"/>
      <c r="F41" s="32"/>
      <c r="G41" s="32"/>
      <c r="H41" s="32"/>
      <c r="I41" s="32"/>
      <c r="J41" s="32"/>
      <c r="K41" s="32"/>
      <c r="L41" s="32"/>
      <c r="M41" s="32"/>
      <c r="N41" s="32"/>
      <c r="O41" s="32"/>
      <c r="P41" s="32"/>
      <c r="Q41" s="32"/>
      <c r="R41" s="32"/>
      <c r="S41" s="32"/>
      <c r="T41" s="32"/>
      <c r="U41" s="32"/>
      <c r="V41" s="32"/>
      <c r="W41" s="32"/>
      <c r="X41" s="32"/>
      <c r="Y41" s="2"/>
      <c r="Z41" s="2"/>
    </row>
    <row r="42" spans="1:26" ht="13.5" customHeight="1" thickBot="1">
      <c r="A42" s="6" t="s">
        <v>7</v>
      </c>
      <c r="B42" s="7"/>
      <c r="C42" s="9"/>
      <c r="E42" s="92"/>
      <c r="F42" s="32"/>
      <c r="G42" s="32"/>
      <c r="H42" s="32"/>
      <c r="I42" s="32"/>
      <c r="J42" s="32"/>
      <c r="K42" s="32"/>
      <c r="L42" s="32"/>
      <c r="M42" s="32"/>
      <c r="N42" s="32"/>
      <c r="O42" s="32"/>
      <c r="P42" s="32"/>
      <c r="Q42" s="32"/>
      <c r="R42" s="32"/>
      <c r="S42" s="32"/>
      <c r="T42" s="32"/>
      <c r="U42" s="32"/>
      <c r="V42" s="32"/>
      <c r="W42" s="32"/>
      <c r="X42" s="32"/>
      <c r="Y42" s="2"/>
      <c r="Z42" s="2"/>
    </row>
    <row r="43" spans="1:26" ht="13.5" customHeight="1" thickBot="1">
      <c r="A43" s="13" t="s">
        <v>424</v>
      </c>
      <c r="B43" s="14"/>
      <c r="C43" s="16">
        <f>+C45+C64+C91</f>
        <v>100510000</v>
      </c>
      <c r="E43" s="377"/>
      <c r="F43" s="24"/>
      <c r="G43" s="32"/>
      <c r="H43" s="32"/>
      <c r="I43" s="32"/>
      <c r="J43" s="32"/>
      <c r="K43" s="32"/>
      <c r="L43" s="32"/>
      <c r="M43" s="32"/>
      <c r="N43" s="32"/>
      <c r="O43" s="32"/>
      <c r="P43" s="32"/>
      <c r="Q43" s="32"/>
      <c r="R43" s="32"/>
      <c r="S43" s="32"/>
      <c r="T43" s="32"/>
      <c r="U43" s="32"/>
      <c r="V43" s="32"/>
      <c r="W43" s="32"/>
      <c r="X43" s="32"/>
      <c r="Y43" s="2"/>
      <c r="Z43" s="2"/>
    </row>
    <row r="44" spans="1:26" ht="13.5" customHeight="1" thickBot="1">
      <c r="A44" s="32"/>
      <c r="B44" s="32"/>
      <c r="C44" s="20"/>
      <c r="D44" s="98"/>
      <c r="E44" s="378"/>
      <c r="F44" s="32"/>
      <c r="G44" s="32"/>
      <c r="H44" s="32"/>
      <c r="I44" s="32"/>
      <c r="J44" s="32"/>
      <c r="K44" s="32"/>
      <c r="L44" s="32"/>
      <c r="M44" s="32"/>
      <c r="N44" s="32"/>
      <c r="O44" s="32"/>
      <c r="P44" s="32"/>
      <c r="Q44" s="32"/>
      <c r="R44" s="32"/>
      <c r="S44" s="32"/>
      <c r="T44" s="32"/>
      <c r="U44" s="32"/>
      <c r="V44" s="32"/>
      <c r="W44" s="32"/>
      <c r="X44" s="32"/>
      <c r="Y44" s="2"/>
      <c r="Z44" s="2"/>
    </row>
    <row r="45" spans="1:26" ht="13.5" customHeight="1">
      <c r="A45" s="656" t="s">
        <v>32</v>
      </c>
      <c r="B45" s="657"/>
      <c r="C45" s="30">
        <f>C46+C48+C51+C57+C60+C53</f>
        <v>25725000</v>
      </c>
      <c r="D45" s="20"/>
      <c r="E45" s="99"/>
      <c r="F45" s="32"/>
      <c r="G45" s="32"/>
      <c r="H45" s="32"/>
      <c r="I45" s="32"/>
      <c r="J45" s="32"/>
      <c r="K45" s="32"/>
      <c r="L45" s="32"/>
      <c r="M45" s="32"/>
      <c r="N45" s="32"/>
      <c r="O45" s="32"/>
      <c r="P45" s="32"/>
      <c r="Q45" s="32"/>
      <c r="R45" s="32"/>
      <c r="S45" s="32"/>
      <c r="T45" s="32"/>
      <c r="U45" s="32"/>
      <c r="V45" s="32"/>
      <c r="W45" s="32"/>
      <c r="X45" s="32"/>
      <c r="Y45" s="2"/>
      <c r="Z45" s="2"/>
    </row>
    <row r="46" spans="1:26" ht="13.5" customHeight="1">
      <c r="A46" s="21">
        <v>211201</v>
      </c>
      <c r="B46" s="22" t="s">
        <v>33</v>
      </c>
      <c r="C46" s="8">
        <f>SUM(C47)</f>
        <v>3680000</v>
      </c>
      <c r="D46" s="20"/>
      <c r="E46" s="99"/>
      <c r="F46" s="32"/>
      <c r="G46" s="32"/>
      <c r="H46" s="32"/>
      <c r="I46" s="32"/>
      <c r="J46" s="32"/>
      <c r="K46" s="32"/>
      <c r="L46" s="32"/>
      <c r="M46" s="32"/>
      <c r="N46" s="32"/>
      <c r="O46" s="32"/>
      <c r="P46" s="32"/>
      <c r="Q46" s="32"/>
      <c r="R46" s="32"/>
      <c r="S46" s="32"/>
      <c r="T46" s="32"/>
      <c r="U46" s="32"/>
      <c r="V46" s="32"/>
      <c r="W46" s="32"/>
      <c r="X46" s="32"/>
      <c r="Y46" s="2"/>
      <c r="Z46" s="2"/>
    </row>
    <row r="47" spans="1:26" ht="13.5" customHeight="1">
      <c r="A47" s="25">
        <v>21120101</v>
      </c>
      <c r="B47" s="32" t="s">
        <v>34</v>
      </c>
      <c r="C47" s="26">
        <v>3680000</v>
      </c>
      <c r="D47" s="20"/>
      <c r="E47" s="23"/>
      <c r="F47" s="32"/>
      <c r="G47" s="32"/>
      <c r="H47" s="32"/>
      <c r="I47" s="32"/>
      <c r="J47" s="32"/>
      <c r="K47" s="32"/>
      <c r="L47" s="32"/>
      <c r="M47" s="32"/>
      <c r="N47" s="32"/>
      <c r="O47" s="32"/>
      <c r="P47" s="32"/>
      <c r="Q47" s="32"/>
      <c r="R47" s="32"/>
      <c r="S47" s="32"/>
      <c r="T47" s="32"/>
      <c r="U47" s="32"/>
      <c r="V47" s="32"/>
      <c r="W47" s="32"/>
      <c r="X47" s="32"/>
      <c r="Y47" s="2"/>
      <c r="Z47" s="2"/>
    </row>
    <row r="48" spans="1:26" ht="13.5" customHeight="1">
      <c r="A48" s="21">
        <v>211203</v>
      </c>
      <c r="B48" s="7" t="s">
        <v>35</v>
      </c>
      <c r="C48" s="8">
        <f>+SUM(C49:C50)</f>
        <v>3100000</v>
      </c>
      <c r="D48" s="20"/>
      <c r="E48" s="23"/>
      <c r="F48" s="32"/>
      <c r="G48" s="32"/>
      <c r="H48" s="32"/>
      <c r="I48" s="32"/>
      <c r="J48" s="32"/>
      <c r="K48" s="32"/>
      <c r="L48" s="32"/>
      <c r="M48" s="32"/>
      <c r="N48" s="32"/>
      <c r="O48" s="32"/>
      <c r="P48" s="32"/>
      <c r="Q48" s="32"/>
      <c r="R48" s="32"/>
      <c r="S48" s="32"/>
      <c r="T48" s="32"/>
      <c r="U48" s="32"/>
      <c r="V48" s="32"/>
      <c r="W48" s="32"/>
      <c r="X48" s="32"/>
      <c r="Y48" s="2"/>
      <c r="Z48" s="2"/>
    </row>
    <row r="49" spans="1:26" ht="13.5" customHeight="1">
      <c r="A49" s="25">
        <v>21120301</v>
      </c>
      <c r="B49" s="32" t="s">
        <v>36</v>
      </c>
      <c r="C49" s="26">
        <v>950000</v>
      </c>
      <c r="D49" s="20"/>
      <c r="E49" s="171"/>
      <c r="F49" s="38"/>
      <c r="G49" s="38"/>
      <c r="H49" s="38"/>
      <c r="I49" s="38"/>
      <c r="J49" s="32"/>
      <c r="K49" s="32"/>
      <c r="L49" s="32"/>
      <c r="M49" s="32"/>
      <c r="N49" s="32"/>
      <c r="O49" s="32"/>
      <c r="P49" s="32"/>
      <c r="Q49" s="32"/>
      <c r="R49" s="32"/>
      <c r="S49" s="32"/>
      <c r="T49" s="32"/>
      <c r="U49" s="32"/>
      <c r="V49" s="32"/>
      <c r="W49" s="32"/>
      <c r="X49" s="32"/>
      <c r="Y49" s="2"/>
      <c r="Z49" s="2"/>
    </row>
    <row r="50" spans="1:26" ht="13.5" customHeight="1">
      <c r="A50" s="25">
        <v>21120302</v>
      </c>
      <c r="B50" s="32" t="s">
        <v>37</v>
      </c>
      <c r="C50" s="26">
        <v>2150000</v>
      </c>
      <c r="D50" s="20"/>
      <c r="E50" s="23"/>
      <c r="F50" s="32"/>
      <c r="G50" s="32"/>
      <c r="H50" s="32"/>
      <c r="I50" s="32"/>
      <c r="J50" s="32"/>
      <c r="K50" s="32"/>
      <c r="L50" s="32"/>
      <c r="M50" s="32"/>
      <c r="N50" s="32"/>
      <c r="O50" s="32"/>
      <c r="P50" s="32"/>
      <c r="Q50" s="32"/>
      <c r="R50" s="32"/>
      <c r="S50" s="32"/>
      <c r="T50" s="32"/>
      <c r="U50" s="32"/>
      <c r="V50" s="32"/>
      <c r="W50" s="32"/>
      <c r="X50" s="32"/>
      <c r="Y50" s="2"/>
      <c r="Z50" s="2"/>
    </row>
    <row r="51" spans="1:26" ht="13.5" customHeight="1">
      <c r="A51" s="21">
        <v>211204</v>
      </c>
      <c r="B51" s="7" t="s">
        <v>38</v>
      </c>
      <c r="C51" s="23">
        <f>SUM(C52)</f>
        <v>6850000</v>
      </c>
      <c r="D51" s="20"/>
      <c r="E51" s="23"/>
      <c r="F51" s="32"/>
      <c r="G51" s="32"/>
      <c r="H51" s="32"/>
      <c r="I51" s="32"/>
      <c r="J51" s="32"/>
      <c r="K51" s="32"/>
      <c r="L51" s="32"/>
      <c r="M51" s="32"/>
      <c r="N51" s="32"/>
      <c r="O51" s="32"/>
      <c r="P51" s="32"/>
      <c r="Q51" s="32"/>
      <c r="R51" s="32"/>
      <c r="S51" s="32"/>
      <c r="T51" s="32"/>
      <c r="U51" s="32"/>
      <c r="V51" s="32"/>
      <c r="W51" s="32"/>
      <c r="X51" s="32"/>
      <c r="Y51" s="2"/>
      <c r="Z51" s="2"/>
    </row>
    <row r="52" spans="1:26" ht="13.5" customHeight="1">
      <c r="A52" s="25">
        <v>21120401</v>
      </c>
      <c r="B52" s="26" t="s">
        <v>39</v>
      </c>
      <c r="C52" s="26">
        <v>6850000</v>
      </c>
      <c r="D52" s="20"/>
      <c r="E52" s="23"/>
      <c r="F52" s="32"/>
      <c r="G52" s="32"/>
      <c r="H52" s="32"/>
      <c r="I52" s="32"/>
      <c r="J52" s="32"/>
      <c r="K52" s="32"/>
      <c r="L52" s="32"/>
      <c r="M52" s="32"/>
      <c r="N52" s="32"/>
      <c r="O52" s="32"/>
      <c r="P52" s="32"/>
      <c r="Q52" s="32"/>
      <c r="R52" s="32"/>
      <c r="S52" s="32"/>
      <c r="T52" s="32"/>
      <c r="U52" s="32"/>
      <c r="V52" s="32"/>
      <c r="W52" s="32"/>
      <c r="X52" s="32"/>
      <c r="Y52" s="2"/>
      <c r="Z52" s="2"/>
    </row>
    <row r="53" spans="1:26" ht="13.5" customHeight="1">
      <c r="A53" s="21">
        <v>211207</v>
      </c>
      <c r="B53" s="7" t="s">
        <v>40</v>
      </c>
      <c r="C53" s="23">
        <f>+SUM(C54:C56)</f>
        <v>3600000</v>
      </c>
      <c r="D53" s="20"/>
      <c r="E53" s="125"/>
      <c r="F53" s="29"/>
      <c r="G53" s="29"/>
      <c r="H53" s="29"/>
      <c r="I53" s="29"/>
      <c r="J53" s="29"/>
      <c r="K53" s="29"/>
      <c r="L53" s="29"/>
      <c r="M53" s="29"/>
      <c r="N53" s="29"/>
      <c r="O53" s="29"/>
      <c r="P53" s="29"/>
      <c r="Q53" s="29"/>
      <c r="R53" s="29"/>
      <c r="S53" s="29"/>
      <c r="T53" s="29"/>
      <c r="U53" s="29"/>
      <c r="V53" s="29"/>
      <c r="W53" s="29"/>
      <c r="X53" s="29"/>
      <c r="Y53" s="2"/>
      <c r="Z53" s="2"/>
    </row>
    <row r="54" spans="1:26" ht="13.5" customHeight="1">
      <c r="A54" s="25">
        <v>21120702</v>
      </c>
      <c r="B54" s="32" t="s">
        <v>41</v>
      </c>
      <c r="C54" s="26">
        <v>1530000</v>
      </c>
      <c r="D54" s="20"/>
      <c r="E54" s="125"/>
      <c r="F54" s="29"/>
      <c r="G54" s="29"/>
      <c r="H54" s="29"/>
      <c r="I54" s="29"/>
      <c r="J54" s="29"/>
      <c r="K54" s="29"/>
      <c r="L54" s="29"/>
      <c r="M54" s="29"/>
      <c r="N54" s="29"/>
      <c r="O54" s="29"/>
      <c r="P54" s="29"/>
      <c r="Q54" s="29"/>
      <c r="R54" s="29"/>
      <c r="S54" s="29"/>
      <c r="T54" s="29"/>
      <c r="U54" s="29"/>
      <c r="V54" s="29"/>
      <c r="W54" s="29"/>
      <c r="X54" s="29"/>
      <c r="Y54" s="2"/>
      <c r="Z54" s="2"/>
    </row>
    <row r="55" spans="1:26" ht="13.5" customHeight="1">
      <c r="A55" s="25">
        <v>21120709</v>
      </c>
      <c r="B55" s="26" t="s">
        <v>44</v>
      </c>
      <c r="C55" s="26">
        <v>940000</v>
      </c>
      <c r="D55" s="20"/>
      <c r="E55" s="23"/>
      <c r="F55" s="32"/>
      <c r="G55" s="32"/>
      <c r="H55" s="32"/>
      <c r="I55" s="32"/>
      <c r="J55" s="32"/>
      <c r="K55" s="32"/>
      <c r="L55" s="32"/>
      <c r="M55" s="32"/>
      <c r="N55" s="32"/>
      <c r="O55" s="32"/>
      <c r="P55" s="32"/>
      <c r="Q55" s="32"/>
      <c r="R55" s="32"/>
      <c r="S55" s="32"/>
      <c r="T55" s="32"/>
      <c r="U55" s="32"/>
      <c r="V55" s="32"/>
      <c r="W55" s="32"/>
      <c r="X55" s="32"/>
      <c r="Y55" s="2"/>
      <c r="Z55" s="2"/>
    </row>
    <row r="56" spans="1:26" ht="13.5" customHeight="1">
      <c r="A56" s="25">
        <v>21120710</v>
      </c>
      <c r="B56" s="26" t="s">
        <v>45</v>
      </c>
      <c r="C56" s="26">
        <v>1130000</v>
      </c>
      <c r="D56" s="20"/>
      <c r="E56" s="23"/>
      <c r="F56" s="32"/>
      <c r="G56" s="32"/>
      <c r="H56" s="32"/>
      <c r="I56" s="32"/>
      <c r="J56" s="32"/>
      <c r="K56" s="32"/>
      <c r="L56" s="32"/>
      <c r="M56" s="32"/>
      <c r="N56" s="32"/>
      <c r="O56" s="32"/>
      <c r="P56" s="32"/>
      <c r="Q56" s="32"/>
      <c r="R56" s="32"/>
      <c r="S56" s="32"/>
      <c r="T56" s="32"/>
      <c r="U56" s="32"/>
      <c r="V56" s="32"/>
      <c r="W56" s="32"/>
      <c r="X56" s="32"/>
      <c r="Y56" s="2"/>
      <c r="Z56" s="2"/>
    </row>
    <row r="57" spans="1:26" ht="13.5" customHeight="1">
      <c r="A57" s="21">
        <v>211208</v>
      </c>
      <c r="B57" s="23" t="s">
        <v>47</v>
      </c>
      <c r="C57" s="23">
        <f>SUM(C58:C59)</f>
        <v>4000000</v>
      </c>
      <c r="D57" s="20"/>
      <c r="E57" s="23"/>
      <c r="F57" s="32"/>
      <c r="G57" s="32"/>
      <c r="H57" s="32"/>
      <c r="I57" s="32"/>
      <c r="J57" s="32"/>
      <c r="K57" s="32"/>
      <c r="L57" s="32"/>
      <c r="M57" s="32"/>
      <c r="N57" s="32"/>
      <c r="O57" s="32"/>
      <c r="P57" s="32"/>
      <c r="Q57" s="32"/>
      <c r="R57" s="32"/>
      <c r="S57" s="32"/>
      <c r="T57" s="32"/>
      <c r="U57" s="32"/>
      <c r="V57" s="32"/>
      <c r="W57" s="32"/>
      <c r="X57" s="32"/>
      <c r="Y57" s="2"/>
      <c r="Z57" s="2"/>
    </row>
    <row r="58" spans="1:26" ht="13.5" customHeight="1">
      <c r="A58" s="25">
        <v>21120801</v>
      </c>
      <c r="B58" s="32" t="s">
        <v>48</v>
      </c>
      <c r="C58" s="26">
        <v>2050000</v>
      </c>
      <c r="D58" s="20"/>
      <c r="E58" s="20"/>
      <c r="F58" s="32"/>
      <c r="G58" s="32"/>
      <c r="H58" s="32"/>
      <c r="I58" s="32"/>
      <c r="J58" s="32"/>
      <c r="K58" s="32"/>
      <c r="L58" s="32"/>
      <c r="M58" s="32"/>
      <c r="N58" s="32"/>
      <c r="O58" s="32"/>
      <c r="P58" s="32"/>
      <c r="Q58" s="32"/>
      <c r="R58" s="32"/>
      <c r="S58" s="32"/>
      <c r="T58" s="32"/>
      <c r="U58" s="32"/>
      <c r="V58" s="32"/>
      <c r="W58" s="32"/>
      <c r="X58" s="32"/>
      <c r="Y58" s="2"/>
      <c r="Z58" s="2"/>
    </row>
    <row r="59" spans="1:26" ht="13.5" customHeight="1">
      <c r="A59" s="25">
        <v>21120805</v>
      </c>
      <c r="B59" s="26" t="s">
        <v>49</v>
      </c>
      <c r="C59" s="20">
        <v>1950000</v>
      </c>
      <c r="D59" s="20"/>
      <c r="E59" s="20"/>
      <c r="F59" s="32"/>
      <c r="G59" s="32"/>
      <c r="H59" s="32"/>
      <c r="I59" s="32"/>
      <c r="J59" s="32"/>
      <c r="K59" s="32"/>
      <c r="L59" s="32"/>
      <c r="M59" s="32"/>
      <c r="N59" s="32"/>
      <c r="O59" s="32"/>
      <c r="P59" s="32"/>
      <c r="Q59" s="32"/>
      <c r="R59" s="32"/>
      <c r="S59" s="32"/>
      <c r="T59" s="32"/>
      <c r="U59" s="32"/>
      <c r="V59" s="32"/>
      <c r="W59" s="32"/>
      <c r="X59" s="32"/>
      <c r="Y59" s="2"/>
      <c r="Z59" s="2"/>
    </row>
    <row r="60" spans="1:26" ht="13.5" customHeight="1">
      <c r="A60" s="21">
        <v>211209</v>
      </c>
      <c r="B60" s="23" t="s">
        <v>50</v>
      </c>
      <c r="C60" s="8">
        <f>SUM(C61:C62)</f>
        <v>4495000</v>
      </c>
      <c r="D60" s="20"/>
      <c r="E60" s="20"/>
      <c r="F60" s="32"/>
      <c r="G60" s="32"/>
      <c r="H60" s="32"/>
      <c r="I60" s="32"/>
      <c r="J60" s="32"/>
      <c r="K60" s="32"/>
      <c r="L60" s="32"/>
      <c r="M60" s="32"/>
      <c r="N60" s="32"/>
      <c r="O60" s="32"/>
      <c r="P60" s="32"/>
      <c r="Q60" s="32"/>
      <c r="R60" s="32"/>
      <c r="S60" s="32"/>
      <c r="T60" s="32"/>
      <c r="U60" s="32"/>
      <c r="V60" s="32"/>
      <c r="W60" s="32"/>
      <c r="X60" s="32"/>
      <c r="Y60" s="2"/>
      <c r="Z60" s="2"/>
    </row>
    <row r="61" spans="1:26" ht="13.5" customHeight="1">
      <c r="A61" s="25">
        <v>21120901</v>
      </c>
      <c r="B61" s="26" t="s">
        <v>51</v>
      </c>
      <c r="C61" s="26">
        <v>2245000</v>
      </c>
      <c r="D61" s="20"/>
      <c r="E61" s="23"/>
      <c r="F61" s="32"/>
      <c r="G61" s="32"/>
      <c r="H61" s="32"/>
      <c r="I61" s="32"/>
      <c r="J61" s="32"/>
      <c r="K61" s="32"/>
      <c r="L61" s="32"/>
      <c r="M61" s="32"/>
      <c r="N61" s="32"/>
      <c r="O61" s="32"/>
      <c r="P61" s="32"/>
      <c r="Q61" s="32"/>
      <c r="R61" s="32"/>
      <c r="S61" s="32"/>
      <c r="T61" s="32"/>
      <c r="U61" s="32"/>
      <c r="V61" s="32"/>
      <c r="W61" s="32"/>
      <c r="X61" s="32"/>
      <c r="Y61" s="2"/>
      <c r="Z61" s="2"/>
    </row>
    <row r="62" spans="1:26" ht="13.5" customHeight="1">
      <c r="A62" s="25">
        <v>21120906</v>
      </c>
      <c r="B62" s="26" t="s">
        <v>52</v>
      </c>
      <c r="C62" s="26">
        <v>2250000</v>
      </c>
      <c r="D62" s="20"/>
      <c r="E62" s="23"/>
      <c r="F62" s="32"/>
      <c r="G62" s="32"/>
      <c r="H62" s="32"/>
      <c r="I62" s="32"/>
      <c r="J62" s="32"/>
      <c r="K62" s="32"/>
      <c r="L62" s="32"/>
      <c r="M62" s="32"/>
      <c r="N62" s="32"/>
      <c r="O62" s="32"/>
      <c r="P62" s="32"/>
      <c r="Q62" s="32"/>
      <c r="R62" s="32"/>
      <c r="S62" s="32"/>
      <c r="T62" s="32"/>
      <c r="U62" s="32"/>
      <c r="V62" s="32"/>
      <c r="W62" s="32"/>
      <c r="X62" s="32"/>
      <c r="Y62" s="2"/>
      <c r="Z62" s="2"/>
    </row>
    <row r="63" spans="1:26" ht="13.5" customHeight="1">
      <c r="A63" s="29"/>
      <c r="B63" s="26"/>
      <c r="C63" s="26"/>
      <c r="D63" s="20"/>
      <c r="E63" s="23"/>
      <c r="F63" s="32"/>
      <c r="G63" s="32"/>
      <c r="H63" s="32"/>
      <c r="I63" s="32"/>
      <c r="J63" s="32"/>
      <c r="K63" s="32"/>
      <c r="L63" s="32"/>
      <c r="M63" s="32"/>
      <c r="N63" s="32"/>
      <c r="O63" s="32"/>
      <c r="P63" s="32"/>
      <c r="Q63" s="32"/>
      <c r="R63" s="32"/>
      <c r="S63" s="32"/>
      <c r="T63" s="32"/>
      <c r="U63" s="32"/>
      <c r="V63" s="32"/>
      <c r="W63" s="32"/>
      <c r="X63" s="32"/>
      <c r="Y63" s="2"/>
      <c r="Z63" s="2"/>
    </row>
    <row r="64" spans="1:26" ht="13.5" customHeight="1">
      <c r="A64" s="658" t="s">
        <v>10</v>
      </c>
      <c r="B64" s="657"/>
      <c r="C64" s="34">
        <f>C65+C70+C73+C78+C81+C84+C86</f>
        <v>69185000</v>
      </c>
      <c r="D64" s="20"/>
      <c r="E64" s="92"/>
      <c r="F64" s="32"/>
      <c r="G64" s="32"/>
      <c r="H64" s="32"/>
      <c r="I64" s="32"/>
      <c r="J64" s="32"/>
      <c r="K64" s="32"/>
      <c r="L64" s="32"/>
      <c r="M64" s="32"/>
      <c r="N64" s="32"/>
      <c r="O64" s="32"/>
      <c r="P64" s="32"/>
      <c r="Q64" s="32"/>
      <c r="R64" s="32"/>
      <c r="S64" s="32"/>
      <c r="T64" s="32"/>
      <c r="U64" s="32"/>
      <c r="V64" s="32"/>
      <c r="W64" s="32"/>
      <c r="X64" s="32"/>
      <c r="Y64" s="2"/>
      <c r="Z64" s="2"/>
    </row>
    <row r="65" spans="1:26" ht="13.5" customHeight="1">
      <c r="A65" s="21">
        <v>211301</v>
      </c>
      <c r="B65" s="22" t="s">
        <v>301</v>
      </c>
      <c r="C65" s="8">
        <f>+SUM(C66:C69)</f>
        <v>25150000</v>
      </c>
      <c r="D65" s="20"/>
      <c r="E65" s="92"/>
      <c r="F65" s="32"/>
      <c r="G65" s="32"/>
      <c r="H65" s="32"/>
      <c r="I65" s="32"/>
      <c r="J65" s="32"/>
      <c r="K65" s="32"/>
      <c r="L65" s="32"/>
      <c r="M65" s="32"/>
      <c r="N65" s="32"/>
      <c r="O65" s="32"/>
      <c r="P65" s="32"/>
      <c r="Q65" s="32"/>
      <c r="R65" s="32"/>
      <c r="S65" s="32"/>
      <c r="T65" s="32"/>
      <c r="U65" s="32"/>
      <c r="V65" s="32"/>
      <c r="W65" s="32"/>
      <c r="X65" s="32"/>
      <c r="Y65" s="2"/>
      <c r="Z65" s="2"/>
    </row>
    <row r="66" spans="1:26" ht="13.5" customHeight="1">
      <c r="A66" s="25">
        <v>21130102</v>
      </c>
      <c r="B66" s="32" t="s">
        <v>303</v>
      </c>
      <c r="C66" s="26">
        <v>250000</v>
      </c>
      <c r="D66" s="44"/>
      <c r="E66" s="32"/>
      <c r="F66" s="32"/>
      <c r="G66" s="32"/>
      <c r="H66" s="32"/>
      <c r="I66" s="32"/>
      <c r="J66" s="32"/>
      <c r="K66" s="32"/>
      <c r="L66" s="32"/>
      <c r="M66" s="32"/>
      <c r="N66" s="32"/>
      <c r="O66" s="32"/>
      <c r="P66" s="32"/>
      <c r="Q66" s="32"/>
      <c r="R66" s="32"/>
      <c r="S66" s="32"/>
      <c r="T66" s="32"/>
      <c r="U66" s="32"/>
      <c r="V66" s="32"/>
      <c r="W66" s="32"/>
      <c r="X66" s="32"/>
      <c r="Y66" s="2"/>
      <c r="Z66" s="2"/>
    </row>
    <row r="67" spans="1:26" ht="13.5" customHeight="1">
      <c r="A67" s="25">
        <v>21130103</v>
      </c>
      <c r="B67" s="32" t="s">
        <v>304</v>
      </c>
      <c r="C67" s="26">
        <v>850000</v>
      </c>
      <c r="D67" s="51"/>
      <c r="E67" s="23"/>
      <c r="F67" s="32"/>
      <c r="G67" s="32"/>
      <c r="H67" s="32"/>
      <c r="I67" s="32"/>
      <c r="J67" s="32"/>
      <c r="K67" s="32"/>
      <c r="L67" s="32"/>
      <c r="M67" s="32"/>
      <c r="N67" s="32"/>
      <c r="O67" s="32"/>
      <c r="P67" s="32"/>
      <c r="Q67" s="32"/>
      <c r="R67" s="32"/>
      <c r="S67" s="32"/>
      <c r="T67" s="32"/>
      <c r="U67" s="32"/>
      <c r="V67" s="32"/>
      <c r="W67" s="32"/>
      <c r="X67" s="32"/>
      <c r="Y67" s="2"/>
      <c r="Z67" s="2"/>
    </row>
    <row r="68" spans="1:26" ht="13.5" customHeight="1">
      <c r="A68" s="25">
        <v>21130104</v>
      </c>
      <c r="B68" s="32" t="s">
        <v>377</v>
      </c>
      <c r="C68" s="26">
        <v>450000</v>
      </c>
      <c r="D68" s="51"/>
      <c r="E68" s="23"/>
      <c r="F68" s="32"/>
      <c r="G68" s="32"/>
      <c r="H68" s="32"/>
      <c r="I68" s="32"/>
      <c r="J68" s="32"/>
      <c r="K68" s="32"/>
      <c r="L68" s="32"/>
      <c r="M68" s="32"/>
      <c r="N68" s="32"/>
      <c r="O68" s="32"/>
      <c r="P68" s="32"/>
      <c r="Q68" s="32"/>
      <c r="R68" s="32"/>
      <c r="S68" s="32"/>
      <c r="T68" s="32"/>
      <c r="U68" s="32"/>
      <c r="V68" s="32"/>
      <c r="W68" s="32"/>
      <c r="X68" s="32"/>
      <c r="Y68" s="2"/>
      <c r="Z68" s="2"/>
    </row>
    <row r="69" spans="1:26" ht="13.5" customHeight="1">
      <c r="A69" s="25">
        <v>21130105</v>
      </c>
      <c r="B69" s="32" t="s">
        <v>305</v>
      </c>
      <c r="C69" s="26">
        <v>23600000</v>
      </c>
      <c r="D69" s="32"/>
      <c r="E69" s="2"/>
      <c r="F69" s="32"/>
      <c r="G69" s="32"/>
      <c r="H69" s="38"/>
      <c r="I69" s="38"/>
      <c r="J69" s="32"/>
      <c r="K69" s="32"/>
      <c r="L69" s="32"/>
      <c r="M69" s="32"/>
      <c r="N69" s="32"/>
      <c r="O69" s="32"/>
      <c r="P69" s="32"/>
      <c r="Q69" s="32"/>
      <c r="R69" s="32"/>
      <c r="S69" s="32"/>
      <c r="T69" s="32"/>
      <c r="U69" s="32"/>
      <c r="V69" s="32"/>
      <c r="W69" s="32"/>
      <c r="X69" s="32"/>
      <c r="Y69" s="2"/>
      <c r="Z69" s="2"/>
    </row>
    <row r="70" spans="1:26" ht="13.5" customHeight="1">
      <c r="A70" s="21">
        <v>211302</v>
      </c>
      <c r="B70" s="7" t="s">
        <v>53</v>
      </c>
      <c r="C70" s="23">
        <f>+SUM(C71:C72)</f>
        <v>18135000</v>
      </c>
      <c r="D70" s="32"/>
      <c r="E70" s="32"/>
      <c r="F70" s="32"/>
      <c r="G70" s="32"/>
      <c r="H70" s="32"/>
      <c r="I70" s="32"/>
      <c r="J70" s="32"/>
      <c r="K70" s="32"/>
      <c r="L70" s="32"/>
      <c r="M70" s="32"/>
      <c r="N70" s="32"/>
      <c r="O70" s="32"/>
      <c r="P70" s="32"/>
      <c r="Q70" s="32"/>
      <c r="R70" s="32"/>
      <c r="S70" s="32"/>
      <c r="T70" s="32"/>
      <c r="U70" s="32"/>
      <c r="V70" s="32"/>
      <c r="W70" s="32"/>
      <c r="X70" s="32"/>
      <c r="Y70" s="2"/>
      <c r="Z70" s="2"/>
    </row>
    <row r="71" spans="1:26" ht="13.5" customHeight="1">
      <c r="A71" s="25">
        <v>21130201</v>
      </c>
      <c r="B71" s="32" t="s">
        <v>143</v>
      </c>
      <c r="C71" s="26">
        <f>16185000</f>
        <v>16185000</v>
      </c>
      <c r="D71" s="32"/>
      <c r="E71" s="32"/>
      <c r="F71" s="32"/>
      <c r="G71" s="32"/>
      <c r="H71" s="32"/>
      <c r="I71" s="32"/>
      <c r="J71" s="32"/>
      <c r="K71" s="32"/>
      <c r="L71" s="32"/>
      <c r="M71" s="32"/>
      <c r="N71" s="32"/>
      <c r="O71" s="32"/>
      <c r="P71" s="32"/>
      <c r="Q71" s="32"/>
      <c r="R71" s="32"/>
      <c r="S71" s="32"/>
      <c r="T71" s="32"/>
      <c r="U71" s="32"/>
      <c r="V71" s="32"/>
      <c r="W71" s="32"/>
      <c r="X71" s="32"/>
      <c r="Y71" s="2"/>
      <c r="Z71" s="2"/>
    </row>
    <row r="72" spans="1:26" ht="13.5" customHeight="1">
      <c r="A72" s="35">
        <v>21130204</v>
      </c>
      <c r="B72" s="32" t="s">
        <v>54</v>
      </c>
      <c r="C72" s="26">
        <v>1950000</v>
      </c>
      <c r="D72" s="2"/>
      <c r="E72" s="20"/>
      <c r="F72" s="32"/>
      <c r="G72" s="32"/>
      <c r="H72" s="32"/>
      <c r="I72" s="32"/>
      <c r="J72" s="32"/>
      <c r="K72" s="32"/>
      <c r="L72" s="32"/>
      <c r="M72" s="32"/>
      <c r="N72" s="32"/>
      <c r="O72" s="32"/>
      <c r="P72" s="32"/>
      <c r="Q72" s="32"/>
      <c r="R72" s="32"/>
      <c r="S72" s="32"/>
      <c r="T72" s="32"/>
      <c r="U72" s="32"/>
      <c r="V72" s="32"/>
      <c r="W72" s="32"/>
      <c r="X72" s="32"/>
      <c r="Y72" s="2"/>
      <c r="Z72" s="2"/>
    </row>
    <row r="73" spans="1:26" ht="13.5" customHeight="1">
      <c r="A73" s="22">
        <v>211303</v>
      </c>
      <c r="B73" s="7" t="s">
        <v>100</v>
      </c>
      <c r="C73" s="23">
        <f>+SUM(C74:C77)</f>
        <v>10220000</v>
      </c>
      <c r="D73" s="20"/>
      <c r="E73" s="32"/>
      <c r="F73" s="32"/>
      <c r="G73" s="32"/>
      <c r="H73" s="32"/>
      <c r="I73" s="32"/>
      <c r="J73" s="32"/>
      <c r="K73" s="32"/>
      <c r="L73" s="32"/>
      <c r="M73" s="32"/>
      <c r="N73" s="32"/>
      <c r="O73" s="32"/>
      <c r="P73" s="32"/>
      <c r="Q73" s="32"/>
      <c r="R73" s="32"/>
      <c r="S73" s="32"/>
      <c r="T73" s="32"/>
      <c r="U73" s="32"/>
      <c r="V73" s="32"/>
      <c r="W73" s="32"/>
      <c r="X73" s="32"/>
      <c r="Y73" s="2"/>
      <c r="Z73" s="2"/>
    </row>
    <row r="74" spans="1:26" ht="13.5" customHeight="1">
      <c r="A74" s="35">
        <v>21130301</v>
      </c>
      <c r="B74" s="32" t="s">
        <v>129</v>
      </c>
      <c r="C74" s="26">
        <v>5620000</v>
      </c>
      <c r="D74" s="20"/>
      <c r="E74" s="32"/>
      <c r="F74" s="20"/>
      <c r="G74" s="32"/>
      <c r="H74" s="32"/>
      <c r="I74" s="32"/>
      <c r="J74" s="32"/>
      <c r="K74" s="32"/>
      <c r="L74" s="32"/>
      <c r="M74" s="32"/>
      <c r="N74" s="32"/>
      <c r="O74" s="32"/>
      <c r="P74" s="32"/>
      <c r="Q74" s="32"/>
      <c r="R74" s="32"/>
      <c r="S74" s="32"/>
      <c r="T74" s="32"/>
      <c r="U74" s="32"/>
      <c r="V74" s="32"/>
      <c r="W74" s="32"/>
      <c r="X74" s="32"/>
      <c r="Y74" s="2"/>
      <c r="Z74" s="2"/>
    </row>
    <row r="75" spans="1:26" ht="13.5" customHeight="1">
      <c r="A75" s="35">
        <v>21130302</v>
      </c>
      <c r="B75" s="32" t="s">
        <v>151</v>
      </c>
      <c r="C75" s="26">
        <v>1600000</v>
      </c>
      <c r="D75" s="20"/>
      <c r="E75" s="32"/>
      <c r="F75" s="32"/>
      <c r="G75" s="32"/>
      <c r="H75" s="32"/>
      <c r="I75" s="32"/>
      <c r="J75" s="32"/>
      <c r="K75" s="32"/>
      <c r="L75" s="32"/>
      <c r="M75" s="32"/>
      <c r="N75" s="32"/>
      <c r="O75" s="32"/>
      <c r="P75" s="32"/>
      <c r="Q75" s="32"/>
      <c r="R75" s="32"/>
      <c r="S75" s="32"/>
      <c r="T75" s="32"/>
      <c r="U75" s="32"/>
      <c r="V75" s="32"/>
      <c r="W75" s="32"/>
      <c r="X75" s="32"/>
      <c r="Y75" s="2"/>
      <c r="Z75" s="2"/>
    </row>
    <row r="76" spans="1:26" ht="13.5" customHeight="1">
      <c r="A76" s="35">
        <v>21130306</v>
      </c>
      <c r="B76" s="32" t="s">
        <v>144</v>
      </c>
      <c r="C76" s="20">
        <v>1350000</v>
      </c>
      <c r="D76" s="20"/>
      <c r="E76" s="32"/>
      <c r="F76" s="32"/>
      <c r="G76" s="32"/>
      <c r="H76" s="32"/>
      <c r="I76" s="32"/>
      <c r="J76" s="32"/>
      <c r="K76" s="32"/>
      <c r="L76" s="32"/>
      <c r="M76" s="32"/>
      <c r="N76" s="32"/>
      <c r="O76" s="32"/>
      <c r="P76" s="32"/>
      <c r="Q76" s="32"/>
      <c r="R76" s="32"/>
      <c r="S76" s="32"/>
      <c r="T76" s="32"/>
      <c r="U76" s="32"/>
      <c r="V76" s="32"/>
      <c r="W76" s="32"/>
      <c r="X76" s="32"/>
      <c r="Y76" s="2"/>
      <c r="Z76" s="2"/>
    </row>
    <row r="77" spans="1:26" ht="13.5" customHeight="1">
      <c r="A77" s="35">
        <v>21130307</v>
      </c>
      <c r="B77" s="32" t="s">
        <v>101</v>
      </c>
      <c r="C77" s="26">
        <v>1650000</v>
      </c>
      <c r="D77" s="20"/>
      <c r="E77" s="32"/>
      <c r="F77" s="32"/>
      <c r="G77" s="32"/>
      <c r="H77" s="32"/>
      <c r="I77" s="32"/>
      <c r="J77" s="32"/>
      <c r="K77" s="32"/>
      <c r="L77" s="32"/>
      <c r="M77" s="32"/>
      <c r="N77" s="32"/>
      <c r="O77" s="32"/>
      <c r="P77" s="32"/>
      <c r="Q77" s="32"/>
      <c r="R77" s="32"/>
      <c r="S77" s="32"/>
      <c r="T77" s="32"/>
      <c r="U77" s="32"/>
      <c r="V77" s="32"/>
      <c r="W77" s="32"/>
      <c r="X77" s="32"/>
      <c r="Y77" s="2"/>
      <c r="Z77" s="2"/>
    </row>
    <row r="78" spans="1:26" ht="13.5" customHeight="1">
      <c r="A78" s="21">
        <v>211305</v>
      </c>
      <c r="B78" s="7" t="s">
        <v>55</v>
      </c>
      <c r="C78" s="23">
        <f>SUM(C79:C80)</f>
        <v>8300000</v>
      </c>
      <c r="D78" s="20"/>
      <c r="E78" s="32"/>
      <c r="F78" s="32"/>
      <c r="G78" s="7"/>
      <c r="H78" s="32"/>
      <c r="I78" s="7"/>
      <c r="J78" s="32"/>
      <c r="K78" s="7"/>
      <c r="L78" s="32"/>
      <c r="M78" s="7"/>
      <c r="N78" s="32"/>
      <c r="O78" s="7"/>
      <c r="P78" s="32"/>
      <c r="Q78" s="7"/>
      <c r="R78" s="32"/>
      <c r="S78" s="7"/>
      <c r="T78" s="32"/>
      <c r="U78" s="7"/>
      <c r="V78" s="32"/>
      <c r="W78" s="7"/>
      <c r="X78" s="32"/>
      <c r="Y78" s="2"/>
      <c r="Z78" s="2"/>
    </row>
    <row r="79" spans="1:26" ht="13.5" customHeight="1">
      <c r="A79" s="25">
        <v>21130501</v>
      </c>
      <c r="B79" s="32" t="s">
        <v>115</v>
      </c>
      <c r="C79" s="20">
        <v>800000</v>
      </c>
      <c r="D79" s="20"/>
      <c r="E79" s="32"/>
      <c r="F79" s="32"/>
      <c r="G79" s="32"/>
      <c r="H79" s="32"/>
      <c r="I79" s="32"/>
      <c r="J79" s="32"/>
      <c r="K79" s="32"/>
      <c r="L79" s="32"/>
      <c r="M79" s="32"/>
      <c r="N79" s="32"/>
      <c r="O79" s="32"/>
      <c r="P79" s="32"/>
      <c r="Q79" s="32"/>
      <c r="R79" s="32"/>
      <c r="S79" s="32"/>
      <c r="T79" s="32"/>
      <c r="U79" s="32"/>
      <c r="V79" s="32"/>
      <c r="W79" s="32"/>
      <c r="X79" s="32"/>
      <c r="Y79" s="2"/>
      <c r="Z79" s="2"/>
    </row>
    <row r="80" spans="1:26" ht="13.5" customHeight="1">
      <c r="A80" s="25">
        <v>21130502</v>
      </c>
      <c r="B80" s="26" t="s">
        <v>56</v>
      </c>
      <c r="C80" s="20">
        <v>7500000</v>
      </c>
      <c r="D80" s="20"/>
      <c r="E80" s="32"/>
      <c r="F80" s="32"/>
      <c r="G80" s="32"/>
      <c r="H80" s="32"/>
      <c r="I80" s="32"/>
      <c r="J80" s="32"/>
      <c r="K80" s="32"/>
      <c r="L80" s="32"/>
      <c r="M80" s="32"/>
      <c r="N80" s="32"/>
      <c r="O80" s="32"/>
      <c r="P80" s="32"/>
      <c r="Q80" s="32"/>
      <c r="R80" s="32"/>
      <c r="S80" s="32"/>
      <c r="T80" s="32"/>
      <c r="U80" s="32"/>
      <c r="V80" s="32"/>
      <c r="W80" s="32"/>
      <c r="X80" s="32"/>
      <c r="Y80" s="2"/>
      <c r="Z80" s="2"/>
    </row>
    <row r="81" spans="1:26" ht="13.5" customHeight="1">
      <c r="A81" s="21">
        <v>211306</v>
      </c>
      <c r="B81" s="23" t="s">
        <v>57</v>
      </c>
      <c r="C81" s="8">
        <f>SUM(C82:C83)</f>
        <v>1500000</v>
      </c>
      <c r="D81" s="20"/>
      <c r="E81" s="32"/>
      <c r="F81" s="32"/>
      <c r="G81" s="32"/>
      <c r="H81" s="32"/>
      <c r="I81" s="32"/>
      <c r="J81" s="32"/>
      <c r="K81" s="32"/>
      <c r="L81" s="32"/>
      <c r="M81" s="32"/>
      <c r="N81" s="32"/>
      <c r="O81" s="32"/>
      <c r="P81" s="32"/>
      <c r="Q81" s="32"/>
      <c r="R81" s="32"/>
      <c r="S81" s="32"/>
      <c r="T81" s="32"/>
      <c r="U81" s="32"/>
      <c r="V81" s="32"/>
      <c r="W81" s="32"/>
      <c r="X81" s="32"/>
      <c r="Y81" s="2"/>
      <c r="Z81" s="2"/>
    </row>
    <row r="82" spans="1:26" ht="13.5" customHeight="1">
      <c r="A82" s="25">
        <v>21130607</v>
      </c>
      <c r="B82" s="26" t="s">
        <v>60</v>
      </c>
      <c r="C82" s="20">
        <v>1000000</v>
      </c>
      <c r="D82" s="20"/>
      <c r="E82" s="32"/>
      <c r="F82" s="32"/>
      <c r="G82" s="32"/>
      <c r="H82" s="32"/>
      <c r="I82" s="32"/>
      <c r="J82" s="32"/>
      <c r="K82" s="32"/>
      <c r="L82" s="32"/>
      <c r="M82" s="32"/>
      <c r="N82" s="32"/>
      <c r="O82" s="32"/>
      <c r="P82" s="32"/>
      <c r="Q82" s="32"/>
      <c r="R82" s="32"/>
      <c r="S82" s="32"/>
      <c r="T82" s="32"/>
      <c r="U82" s="32"/>
      <c r="V82" s="32"/>
      <c r="W82" s="32"/>
      <c r="X82" s="32"/>
      <c r="Y82" s="2"/>
      <c r="Z82" s="2"/>
    </row>
    <row r="83" spans="1:26" ht="12.75" customHeight="1">
      <c r="A83" s="25">
        <v>21130608</v>
      </c>
      <c r="B83" s="32" t="s">
        <v>313</v>
      </c>
      <c r="C83" s="20">
        <v>500000</v>
      </c>
      <c r="D83" s="20"/>
      <c r="E83" s="32"/>
      <c r="F83" s="32"/>
      <c r="G83" s="32"/>
      <c r="H83" s="32"/>
      <c r="I83" s="32"/>
      <c r="J83" s="32"/>
      <c r="K83" s="32"/>
      <c r="L83" s="32"/>
      <c r="M83" s="32"/>
      <c r="N83" s="32"/>
      <c r="O83" s="32"/>
      <c r="P83" s="32"/>
      <c r="Q83" s="32"/>
      <c r="R83" s="32"/>
      <c r="S83" s="32"/>
      <c r="T83" s="32"/>
      <c r="U83" s="32"/>
      <c r="V83" s="32"/>
      <c r="W83" s="32"/>
      <c r="X83" s="32"/>
      <c r="Y83" s="2"/>
      <c r="Z83" s="2"/>
    </row>
    <row r="84" spans="1:26" ht="13.5" customHeight="1">
      <c r="A84" s="21">
        <v>211307</v>
      </c>
      <c r="B84" s="7" t="s">
        <v>102</v>
      </c>
      <c r="C84" s="8">
        <f>SUM(C85)</f>
        <v>780000</v>
      </c>
      <c r="D84" s="20"/>
      <c r="E84" s="32"/>
      <c r="F84" s="32"/>
      <c r="G84" s="32"/>
      <c r="H84" s="32"/>
      <c r="I84" s="32"/>
      <c r="J84" s="32"/>
      <c r="K84" s="32"/>
      <c r="L84" s="32"/>
      <c r="M84" s="32"/>
      <c r="N84" s="32"/>
      <c r="O84" s="32"/>
      <c r="P84" s="32"/>
      <c r="Q84" s="32"/>
      <c r="R84" s="32"/>
      <c r="S84" s="32"/>
      <c r="T84" s="32"/>
      <c r="U84" s="32"/>
      <c r="V84" s="32"/>
      <c r="W84" s="32"/>
      <c r="X84" s="32"/>
      <c r="Y84" s="2"/>
      <c r="Z84" s="2"/>
    </row>
    <row r="85" spans="1:26" ht="13.5" customHeight="1">
      <c r="A85" s="25">
        <v>21130701</v>
      </c>
      <c r="B85" s="32" t="s">
        <v>103</v>
      </c>
      <c r="C85" s="20">
        <v>780000</v>
      </c>
      <c r="D85" s="20"/>
      <c r="E85" s="20"/>
      <c r="F85" s="32"/>
      <c r="G85" s="32"/>
      <c r="H85" s="32"/>
      <c r="I85" s="32"/>
      <c r="J85" s="32"/>
      <c r="K85" s="32"/>
      <c r="L85" s="32"/>
      <c r="M85" s="32"/>
      <c r="N85" s="32"/>
      <c r="O85" s="32"/>
      <c r="P85" s="32"/>
      <c r="Q85" s="32"/>
      <c r="R85" s="32"/>
      <c r="S85" s="32"/>
      <c r="T85" s="32"/>
      <c r="U85" s="32"/>
      <c r="V85" s="32"/>
      <c r="W85" s="32"/>
      <c r="X85" s="32"/>
      <c r="Y85" s="2"/>
      <c r="Z85" s="2"/>
    </row>
    <row r="86" spans="1:26" ht="13.5" customHeight="1">
      <c r="A86" s="21">
        <v>211309</v>
      </c>
      <c r="B86" s="23" t="s">
        <v>61</v>
      </c>
      <c r="C86" s="8">
        <f>+SUM(C87:C89)</f>
        <v>5100000</v>
      </c>
      <c r="D86" s="20"/>
      <c r="E86" s="20"/>
      <c r="F86" s="32"/>
      <c r="G86" s="32"/>
      <c r="H86" s="32"/>
      <c r="I86" s="32"/>
      <c r="J86" s="32"/>
      <c r="K86" s="32"/>
      <c r="L86" s="32"/>
      <c r="M86" s="32"/>
      <c r="N86" s="32"/>
      <c r="O86" s="32"/>
      <c r="P86" s="32"/>
      <c r="Q86" s="32"/>
      <c r="R86" s="32"/>
      <c r="S86" s="32"/>
      <c r="T86" s="32"/>
      <c r="U86" s="32"/>
      <c r="V86" s="32"/>
      <c r="W86" s="32"/>
      <c r="X86" s="32"/>
      <c r="Y86" s="2"/>
      <c r="Z86" s="2"/>
    </row>
    <row r="87" spans="1:26" ht="13.5" customHeight="1">
      <c r="A87" s="25">
        <v>21130901</v>
      </c>
      <c r="B87" s="26" t="s">
        <v>62</v>
      </c>
      <c r="C87" s="20">
        <v>4200000</v>
      </c>
      <c r="D87" s="20"/>
      <c r="E87" s="20"/>
      <c r="F87" s="32"/>
      <c r="G87" s="32"/>
      <c r="H87" s="32"/>
      <c r="I87" s="32"/>
      <c r="J87" s="32"/>
      <c r="K87" s="32"/>
      <c r="L87" s="32"/>
      <c r="M87" s="32"/>
      <c r="N87" s="32"/>
      <c r="O87" s="32"/>
      <c r="P87" s="32"/>
      <c r="Q87" s="32"/>
      <c r="R87" s="32"/>
      <c r="S87" s="32"/>
      <c r="T87" s="32"/>
      <c r="U87" s="32"/>
      <c r="V87" s="32"/>
      <c r="W87" s="32"/>
      <c r="X87" s="32"/>
      <c r="Y87" s="2"/>
      <c r="Z87" s="2"/>
    </row>
    <row r="88" spans="1:26" ht="13.5" customHeight="1">
      <c r="A88" s="25">
        <v>21130903</v>
      </c>
      <c r="B88" s="26" t="s">
        <v>63</v>
      </c>
      <c r="C88" s="20">
        <v>300000</v>
      </c>
      <c r="D88" s="20"/>
      <c r="E88" s="20"/>
      <c r="F88" s="32"/>
      <c r="G88" s="32"/>
      <c r="H88" s="32"/>
      <c r="I88" s="32"/>
      <c r="J88" s="32"/>
      <c r="K88" s="32"/>
      <c r="L88" s="32"/>
      <c r="M88" s="32"/>
      <c r="N88" s="32"/>
      <c r="O88" s="32"/>
      <c r="P88" s="32"/>
      <c r="Q88" s="32"/>
      <c r="R88" s="32"/>
      <c r="S88" s="32"/>
      <c r="T88" s="32"/>
      <c r="U88" s="32"/>
      <c r="V88" s="32"/>
      <c r="W88" s="32"/>
      <c r="X88" s="32"/>
      <c r="Y88" s="2"/>
      <c r="Z88" s="2"/>
    </row>
    <row r="89" spans="1:26" ht="13.5" customHeight="1">
      <c r="A89" s="25">
        <v>21130908</v>
      </c>
      <c r="B89" s="26" t="s">
        <v>64</v>
      </c>
      <c r="C89" s="20">
        <v>600000</v>
      </c>
      <c r="D89" s="20"/>
      <c r="E89" s="26"/>
      <c r="F89" s="32"/>
      <c r="G89" s="32"/>
      <c r="H89" s="32"/>
      <c r="I89" s="32"/>
      <c r="J89" s="32"/>
      <c r="K89" s="32"/>
      <c r="L89" s="32"/>
      <c r="M89" s="32"/>
      <c r="N89" s="32"/>
      <c r="O89" s="32"/>
      <c r="P89" s="32"/>
      <c r="Q89" s="32"/>
      <c r="R89" s="32"/>
      <c r="S89" s="32"/>
      <c r="T89" s="32"/>
      <c r="U89" s="32"/>
      <c r="V89" s="32"/>
      <c r="W89" s="32"/>
      <c r="X89" s="32"/>
      <c r="Y89" s="2"/>
      <c r="Z89" s="2"/>
    </row>
    <row r="90" spans="1:26" ht="13.5" customHeight="1">
      <c r="A90" s="29"/>
      <c r="B90" s="26"/>
      <c r="C90" s="20"/>
      <c r="D90" s="23"/>
      <c r="E90" s="8"/>
      <c r="F90" s="32"/>
      <c r="G90" s="32"/>
      <c r="H90" s="32"/>
      <c r="I90" s="32"/>
      <c r="J90" s="32"/>
      <c r="K90" s="32"/>
      <c r="L90" s="32"/>
      <c r="M90" s="32"/>
      <c r="N90" s="32"/>
      <c r="O90" s="32"/>
      <c r="P90" s="32"/>
      <c r="Q90" s="32"/>
      <c r="R90" s="32"/>
      <c r="S90" s="32"/>
      <c r="T90" s="32"/>
      <c r="U90" s="32"/>
      <c r="V90" s="32"/>
      <c r="W90" s="32"/>
      <c r="X90" s="32"/>
      <c r="Y90" s="2"/>
      <c r="Z90" s="2"/>
    </row>
    <row r="91" spans="1:26" ht="13.5" customHeight="1">
      <c r="A91" s="660" t="s">
        <v>74</v>
      </c>
      <c r="B91" s="657"/>
      <c r="C91" s="53">
        <f>+C92+C94+C96</f>
        <v>5600000</v>
      </c>
      <c r="D91" s="20"/>
      <c r="E91" s="92"/>
      <c r="F91" s="32"/>
      <c r="G91" s="32"/>
      <c r="H91" s="32"/>
      <c r="I91" s="32"/>
      <c r="J91" s="32"/>
      <c r="K91" s="32"/>
      <c r="L91" s="32"/>
      <c r="M91" s="32"/>
      <c r="N91" s="32"/>
      <c r="O91" s="32"/>
      <c r="P91" s="32"/>
      <c r="Q91" s="32"/>
      <c r="R91" s="32"/>
      <c r="S91" s="32"/>
      <c r="T91" s="32"/>
      <c r="U91" s="32"/>
      <c r="V91" s="32"/>
      <c r="W91" s="32"/>
      <c r="X91" s="32"/>
      <c r="Y91" s="2"/>
      <c r="Z91" s="2"/>
    </row>
    <row r="92" spans="1:26" ht="13.5" customHeight="1">
      <c r="A92" s="21">
        <v>221104</v>
      </c>
      <c r="B92" s="22" t="s">
        <v>78</v>
      </c>
      <c r="C92" s="8">
        <f>SUM(C93)</f>
        <v>2800000</v>
      </c>
      <c r="D92" s="20"/>
      <c r="E92" s="92"/>
      <c r="F92" s="32"/>
      <c r="G92" s="32"/>
      <c r="H92" s="32"/>
      <c r="I92" s="32"/>
      <c r="J92" s="32"/>
      <c r="K92" s="32"/>
      <c r="L92" s="32"/>
      <c r="M92" s="32"/>
      <c r="N92" s="32"/>
      <c r="O92" s="32"/>
      <c r="P92" s="32"/>
      <c r="Q92" s="32"/>
      <c r="R92" s="32"/>
      <c r="S92" s="32"/>
      <c r="T92" s="32"/>
      <c r="U92" s="32"/>
      <c r="V92" s="32"/>
      <c r="W92" s="32"/>
      <c r="X92" s="32"/>
      <c r="Y92" s="2"/>
      <c r="Z92" s="2"/>
    </row>
    <row r="93" spans="1:26" ht="13.5" customHeight="1">
      <c r="A93" s="25">
        <v>22110401</v>
      </c>
      <c r="B93" s="32" t="s">
        <v>79</v>
      </c>
      <c r="C93" s="20">
        <v>2800000</v>
      </c>
      <c r="D93" s="20"/>
      <c r="E93" s="20"/>
      <c r="F93" s="32"/>
      <c r="G93" s="32"/>
      <c r="H93" s="32"/>
      <c r="I93" s="32"/>
      <c r="J93" s="32"/>
      <c r="K93" s="32"/>
      <c r="L93" s="32"/>
      <c r="M93" s="32"/>
      <c r="N93" s="32"/>
      <c r="O93" s="32"/>
      <c r="P93" s="32"/>
      <c r="Q93" s="32"/>
      <c r="R93" s="32"/>
      <c r="S93" s="32"/>
      <c r="T93" s="32"/>
      <c r="U93" s="32"/>
      <c r="V93" s="32"/>
      <c r="W93" s="32"/>
      <c r="X93" s="32"/>
      <c r="Y93" s="2"/>
      <c r="Z93" s="2"/>
    </row>
    <row r="94" spans="1:26" ht="13.5" customHeight="1">
      <c r="A94" s="21">
        <v>221105</v>
      </c>
      <c r="B94" s="23" t="s">
        <v>155</v>
      </c>
      <c r="C94" s="23">
        <f>SUM(C95)</f>
        <v>1800000</v>
      </c>
      <c r="D94" s="20"/>
      <c r="E94" s="379"/>
      <c r="F94" s="32"/>
      <c r="G94" s="32"/>
      <c r="H94" s="32"/>
      <c r="I94" s="32"/>
      <c r="J94" s="32"/>
      <c r="K94" s="32"/>
      <c r="L94" s="32"/>
      <c r="M94" s="32"/>
      <c r="N94" s="32"/>
      <c r="O94" s="32"/>
      <c r="P94" s="32"/>
      <c r="Q94" s="32"/>
      <c r="R94" s="32"/>
      <c r="S94" s="32"/>
      <c r="T94" s="32"/>
      <c r="U94" s="32"/>
      <c r="V94" s="32"/>
      <c r="W94" s="32"/>
      <c r="X94" s="32"/>
      <c r="Y94" s="2"/>
      <c r="Z94" s="2"/>
    </row>
    <row r="95" spans="1:26" ht="13.5" customHeight="1">
      <c r="A95" s="25">
        <v>22110501</v>
      </c>
      <c r="B95" s="26" t="s">
        <v>156</v>
      </c>
      <c r="C95" s="26">
        <v>1800000</v>
      </c>
      <c r="D95" s="51"/>
      <c r="E95" s="23"/>
      <c r="F95" s="32"/>
      <c r="G95" s="32"/>
      <c r="H95" s="32"/>
      <c r="I95" s="32"/>
      <c r="J95" s="32"/>
      <c r="K95" s="32"/>
      <c r="L95" s="32"/>
      <c r="M95" s="32"/>
      <c r="N95" s="32"/>
      <c r="O95" s="32"/>
      <c r="P95" s="32"/>
      <c r="Q95" s="32"/>
      <c r="R95" s="32"/>
      <c r="S95" s="32"/>
      <c r="T95" s="32"/>
      <c r="U95" s="32"/>
      <c r="V95" s="32"/>
      <c r="W95" s="32"/>
      <c r="X95" s="32"/>
      <c r="Y95" s="2"/>
      <c r="Z95" s="2"/>
    </row>
    <row r="96" spans="1:26" ht="13.5" customHeight="1">
      <c r="A96" s="21">
        <v>221107</v>
      </c>
      <c r="B96" s="23" t="s">
        <v>81</v>
      </c>
      <c r="C96" s="8">
        <f>SUM(C97)</f>
        <v>1000000</v>
      </c>
      <c r="D96" s="20"/>
      <c r="E96" s="20"/>
      <c r="F96" s="32"/>
      <c r="G96" s="32"/>
      <c r="H96" s="32"/>
      <c r="I96" s="32"/>
      <c r="J96" s="32"/>
      <c r="K96" s="32"/>
      <c r="L96" s="32"/>
      <c r="M96" s="32"/>
      <c r="N96" s="32"/>
      <c r="O96" s="32"/>
      <c r="P96" s="32"/>
      <c r="Q96" s="32"/>
      <c r="R96" s="32"/>
      <c r="S96" s="32"/>
      <c r="T96" s="32"/>
      <c r="U96" s="32"/>
      <c r="V96" s="32"/>
      <c r="W96" s="32"/>
      <c r="X96" s="32"/>
      <c r="Y96" s="2"/>
      <c r="Z96" s="2"/>
    </row>
    <row r="97" spans="1:26" ht="13.5" customHeight="1">
      <c r="A97" s="25">
        <v>22110702</v>
      </c>
      <c r="B97" s="26" t="s">
        <v>82</v>
      </c>
      <c r="C97" s="20">
        <v>1000000</v>
      </c>
      <c r="D97" s="20"/>
      <c r="E97" s="20"/>
      <c r="F97" s="32"/>
      <c r="G97" s="32"/>
      <c r="H97" s="32"/>
      <c r="I97" s="32"/>
      <c r="J97" s="32"/>
      <c r="K97" s="32"/>
      <c r="L97" s="32"/>
      <c r="M97" s="32"/>
      <c r="N97" s="32"/>
      <c r="O97" s="32"/>
      <c r="P97" s="32"/>
      <c r="Q97" s="32"/>
      <c r="R97" s="32"/>
      <c r="S97" s="32"/>
      <c r="T97" s="32"/>
      <c r="U97" s="32"/>
      <c r="V97" s="32"/>
      <c r="W97" s="32"/>
      <c r="X97" s="32"/>
      <c r="Y97" s="2"/>
      <c r="Z97" s="2"/>
    </row>
    <row r="98" spans="1:26" ht="13.5" customHeight="1">
      <c r="A98" s="25"/>
      <c r="B98" s="26"/>
      <c r="C98" s="20"/>
      <c r="D98" s="20"/>
      <c r="E98" s="20"/>
      <c r="F98" s="32"/>
      <c r="G98" s="32"/>
      <c r="H98" s="32"/>
      <c r="I98" s="32"/>
      <c r="J98" s="32"/>
      <c r="K98" s="32"/>
      <c r="L98" s="32"/>
      <c r="M98" s="32"/>
      <c r="N98" s="32"/>
      <c r="O98" s="32"/>
      <c r="P98" s="32"/>
      <c r="Q98" s="32"/>
      <c r="R98" s="32"/>
      <c r="S98" s="32"/>
      <c r="T98" s="32"/>
      <c r="U98" s="32"/>
      <c r="V98" s="32"/>
      <c r="W98" s="32"/>
      <c r="X98" s="32"/>
      <c r="Y98" s="2"/>
      <c r="Z98" s="2"/>
    </row>
    <row r="99" spans="1:26" ht="13.5" customHeight="1" thickBot="1">
      <c r="A99" s="32"/>
      <c r="B99" s="32"/>
      <c r="C99" s="20"/>
      <c r="D99" s="20"/>
      <c r="E99" s="92"/>
      <c r="F99" s="32"/>
      <c r="G99" s="32"/>
      <c r="H99" s="32"/>
      <c r="I99" s="32"/>
      <c r="J99" s="32"/>
      <c r="K99" s="32"/>
      <c r="L99" s="32"/>
      <c r="M99" s="32"/>
      <c r="N99" s="32"/>
      <c r="O99" s="32"/>
      <c r="P99" s="32"/>
      <c r="Q99" s="32"/>
      <c r="R99" s="32"/>
      <c r="S99" s="32"/>
      <c r="T99" s="32"/>
      <c r="U99" s="32"/>
      <c r="V99" s="32"/>
      <c r="W99" s="32"/>
      <c r="X99" s="32"/>
      <c r="Y99" s="2"/>
      <c r="Z99" s="2"/>
    </row>
    <row r="100" spans="1:26" ht="13.5" customHeight="1">
      <c r="A100" s="859" t="s">
        <v>623</v>
      </c>
      <c r="B100" s="860"/>
      <c r="C100" s="661" t="s">
        <v>628</v>
      </c>
      <c r="E100" s="92"/>
      <c r="F100" s="32"/>
      <c r="G100" s="32"/>
      <c r="H100" s="32"/>
      <c r="I100" s="32"/>
      <c r="J100" s="32"/>
      <c r="K100" s="32"/>
      <c r="L100" s="32"/>
      <c r="M100" s="32"/>
      <c r="N100" s="32"/>
      <c r="O100" s="32"/>
      <c r="P100" s="32"/>
      <c r="Q100" s="32"/>
      <c r="R100" s="32"/>
      <c r="S100" s="32"/>
      <c r="T100" s="32"/>
      <c r="U100" s="32"/>
      <c r="V100" s="32"/>
      <c r="W100" s="32"/>
      <c r="X100" s="32"/>
      <c r="Y100" s="2"/>
      <c r="Z100" s="2"/>
    </row>
    <row r="101" spans="1:26" ht="13.5" customHeight="1" thickBot="1">
      <c r="A101" s="10"/>
      <c r="B101" s="376" t="s">
        <v>629</v>
      </c>
      <c r="C101" s="662"/>
      <c r="E101" s="92"/>
      <c r="F101" s="32"/>
      <c r="G101" s="32"/>
      <c r="H101" s="32"/>
      <c r="I101" s="32"/>
      <c r="J101" s="32"/>
      <c r="K101" s="32"/>
      <c r="L101" s="32"/>
      <c r="M101" s="32"/>
      <c r="N101" s="32"/>
      <c r="O101" s="32"/>
      <c r="P101" s="32"/>
      <c r="Q101" s="32"/>
      <c r="R101" s="32"/>
      <c r="S101" s="32"/>
      <c r="T101" s="32"/>
      <c r="U101" s="32"/>
      <c r="V101" s="32"/>
      <c r="W101" s="32"/>
      <c r="X101" s="32"/>
      <c r="Y101" s="2"/>
      <c r="Z101" s="2"/>
    </row>
    <row r="102" spans="1:26" ht="13.5" customHeight="1">
      <c r="A102" s="853" t="s">
        <v>626</v>
      </c>
      <c r="B102" s="854"/>
      <c r="C102" s="855"/>
      <c r="E102" s="20"/>
      <c r="F102" s="32"/>
      <c r="G102" s="32"/>
      <c r="H102" s="32"/>
      <c r="I102" s="32"/>
      <c r="J102" s="32"/>
      <c r="K102" s="32"/>
      <c r="L102" s="32"/>
      <c r="M102" s="32"/>
      <c r="N102" s="32"/>
      <c r="O102" s="32"/>
      <c r="P102" s="32"/>
      <c r="Q102" s="32"/>
      <c r="R102" s="32"/>
      <c r="S102" s="32"/>
      <c r="T102" s="32"/>
      <c r="U102" s="32"/>
      <c r="V102" s="32"/>
      <c r="W102" s="32"/>
      <c r="X102" s="32"/>
      <c r="Y102" s="2"/>
      <c r="Z102" s="2"/>
    </row>
    <row r="103" spans="1:26" ht="13.5" customHeight="1" thickBot="1">
      <c r="A103" s="856"/>
      <c r="B103" s="857"/>
      <c r="C103" s="858"/>
      <c r="E103" s="20"/>
      <c r="F103" s="32"/>
      <c r="G103" s="32"/>
      <c r="H103" s="32"/>
      <c r="I103" s="32"/>
      <c r="J103" s="32"/>
      <c r="K103" s="32"/>
      <c r="L103" s="32"/>
      <c r="M103" s="32"/>
      <c r="N103" s="32"/>
      <c r="O103" s="32"/>
      <c r="P103" s="32"/>
      <c r="Q103" s="32"/>
      <c r="R103" s="32"/>
      <c r="S103" s="32"/>
      <c r="T103" s="32"/>
      <c r="U103" s="32"/>
      <c r="V103" s="32"/>
      <c r="W103" s="32"/>
      <c r="X103" s="32"/>
      <c r="Y103" s="2"/>
      <c r="Z103" s="2"/>
    </row>
    <row r="104" spans="1:26" ht="13.5" customHeight="1">
      <c r="A104" s="6" t="s">
        <v>4</v>
      </c>
      <c r="B104" s="7"/>
      <c r="C104" s="9"/>
      <c r="E104" s="92"/>
      <c r="F104" s="32"/>
      <c r="G104" s="32"/>
      <c r="H104" s="32"/>
      <c r="I104" s="32"/>
      <c r="J104" s="32"/>
      <c r="K104" s="32"/>
      <c r="L104" s="32"/>
      <c r="M104" s="32"/>
      <c r="N104" s="32"/>
      <c r="O104" s="32"/>
      <c r="P104" s="32"/>
      <c r="Q104" s="32"/>
      <c r="R104" s="32"/>
      <c r="S104" s="32"/>
      <c r="T104" s="32"/>
      <c r="U104" s="32"/>
      <c r="V104" s="32"/>
      <c r="W104" s="32"/>
      <c r="X104" s="32"/>
      <c r="Y104" s="2"/>
      <c r="Z104" s="2"/>
    </row>
    <row r="105" spans="1:26" ht="13.5" customHeight="1">
      <c r="A105" s="6" t="s">
        <v>621</v>
      </c>
      <c r="B105" s="7"/>
      <c r="C105" s="9"/>
      <c r="E105" s="92"/>
      <c r="F105" s="32"/>
      <c r="G105" s="32"/>
      <c r="H105" s="32"/>
      <c r="I105" s="32"/>
      <c r="J105" s="32"/>
      <c r="K105" s="32"/>
      <c r="L105" s="32"/>
      <c r="M105" s="32"/>
      <c r="N105" s="32"/>
      <c r="O105" s="32"/>
      <c r="P105" s="32"/>
      <c r="Q105" s="32"/>
      <c r="R105" s="32"/>
      <c r="S105" s="32"/>
      <c r="T105" s="32"/>
      <c r="U105" s="32"/>
      <c r="V105" s="32"/>
      <c r="W105" s="32"/>
      <c r="X105" s="32"/>
      <c r="Y105" s="2"/>
      <c r="Z105" s="2"/>
    </row>
    <row r="106" spans="1:26" ht="13.5" customHeight="1">
      <c r="A106" s="6" t="s">
        <v>630</v>
      </c>
      <c r="B106" s="7"/>
      <c r="C106" s="9"/>
      <c r="E106" s="92"/>
      <c r="F106" s="32"/>
      <c r="G106" s="32"/>
      <c r="H106" s="32"/>
      <c r="I106" s="32"/>
      <c r="J106" s="32"/>
      <c r="K106" s="32"/>
      <c r="L106" s="32"/>
      <c r="M106" s="32"/>
      <c r="N106" s="32"/>
      <c r="O106" s="32"/>
      <c r="P106" s="32"/>
      <c r="Q106" s="32"/>
      <c r="R106" s="32"/>
      <c r="S106" s="32"/>
      <c r="T106" s="32"/>
      <c r="U106" s="32"/>
      <c r="V106" s="32"/>
      <c r="W106" s="32"/>
      <c r="X106" s="32"/>
      <c r="Y106" s="2"/>
      <c r="Z106" s="2"/>
    </row>
    <row r="107" spans="1:26" ht="13.5" customHeight="1" thickBot="1">
      <c r="A107" s="6" t="s">
        <v>7</v>
      </c>
      <c r="B107" s="7"/>
      <c r="C107" s="9"/>
      <c r="E107" s="92"/>
      <c r="F107" s="32"/>
      <c r="G107" s="32"/>
      <c r="H107" s="32"/>
      <c r="I107" s="32"/>
      <c r="J107" s="32"/>
      <c r="K107" s="32"/>
      <c r="L107" s="32"/>
      <c r="M107" s="32"/>
      <c r="N107" s="32"/>
      <c r="O107" s="32"/>
      <c r="P107" s="32"/>
      <c r="Q107" s="32"/>
      <c r="R107" s="32"/>
      <c r="S107" s="32"/>
      <c r="T107" s="32"/>
      <c r="U107" s="32"/>
      <c r="V107" s="32"/>
      <c r="W107" s="32"/>
      <c r="X107" s="32"/>
      <c r="Y107" s="2"/>
      <c r="Z107" s="2"/>
    </row>
    <row r="108" spans="1:26" ht="13.5" customHeight="1" thickBot="1">
      <c r="A108" s="13" t="s">
        <v>424</v>
      </c>
      <c r="B108" s="14"/>
      <c r="C108" s="16">
        <f>+C110+C129+C156</f>
        <v>100510000</v>
      </c>
      <c r="E108" s="48"/>
      <c r="F108" s="24"/>
      <c r="G108" s="32"/>
      <c r="H108" s="32"/>
      <c r="I108" s="32"/>
      <c r="J108" s="32"/>
      <c r="K108" s="32"/>
      <c r="L108" s="32"/>
      <c r="M108" s="32"/>
      <c r="N108" s="32"/>
      <c r="O108" s="32"/>
      <c r="P108" s="32"/>
      <c r="Q108" s="32"/>
      <c r="R108" s="32"/>
      <c r="S108" s="32"/>
      <c r="T108" s="32"/>
      <c r="U108" s="32"/>
      <c r="V108" s="32"/>
      <c r="W108" s="32"/>
      <c r="X108" s="32"/>
      <c r="Y108" s="2"/>
      <c r="Z108" s="2"/>
    </row>
    <row r="109" spans="1:26" ht="13.5" customHeight="1" thickBot="1">
      <c r="A109" s="32"/>
      <c r="B109" s="32"/>
      <c r="C109" s="20"/>
      <c r="D109" s="98"/>
      <c r="E109" s="99"/>
      <c r="F109" s="32"/>
      <c r="G109" s="32"/>
      <c r="H109" s="32"/>
      <c r="I109" s="32"/>
      <c r="J109" s="32"/>
      <c r="K109" s="32"/>
      <c r="L109" s="32"/>
      <c r="M109" s="32"/>
      <c r="N109" s="32"/>
      <c r="O109" s="32"/>
      <c r="P109" s="32"/>
      <c r="Q109" s="32"/>
      <c r="R109" s="32"/>
      <c r="S109" s="32"/>
      <c r="T109" s="32"/>
      <c r="U109" s="32"/>
      <c r="V109" s="32"/>
      <c r="W109" s="32"/>
      <c r="X109" s="32"/>
      <c r="Y109" s="2"/>
      <c r="Z109" s="2"/>
    </row>
    <row r="110" spans="1:26" ht="13.5" customHeight="1">
      <c r="A110" s="656" t="s">
        <v>32</v>
      </c>
      <c r="B110" s="657"/>
      <c r="C110" s="30">
        <f>C111+C113+C116+C122+C125+C118</f>
        <v>25725000</v>
      </c>
      <c r="D110" s="20"/>
      <c r="E110" s="99"/>
      <c r="F110" s="32"/>
      <c r="G110" s="32"/>
      <c r="H110" s="32"/>
      <c r="I110" s="32"/>
      <c r="J110" s="32"/>
      <c r="K110" s="32"/>
      <c r="L110" s="32"/>
      <c r="M110" s="32"/>
      <c r="N110" s="32"/>
      <c r="O110" s="32"/>
      <c r="P110" s="32"/>
      <c r="Q110" s="32"/>
      <c r="R110" s="32"/>
      <c r="S110" s="32"/>
      <c r="T110" s="32"/>
      <c r="U110" s="32"/>
      <c r="V110" s="32"/>
      <c r="W110" s="32"/>
      <c r="X110" s="32"/>
      <c r="Y110" s="2"/>
      <c r="Z110" s="2"/>
    </row>
    <row r="111" spans="1:26" ht="13.5" customHeight="1">
      <c r="A111" s="21">
        <v>211201</v>
      </c>
      <c r="B111" s="22" t="s">
        <v>33</v>
      </c>
      <c r="C111" s="8">
        <f>SUM(C112)</f>
        <v>3680000</v>
      </c>
      <c r="D111" s="20"/>
      <c r="E111" s="99"/>
      <c r="F111" s="32"/>
      <c r="G111" s="32"/>
      <c r="H111" s="32"/>
      <c r="I111" s="32"/>
      <c r="J111" s="32"/>
      <c r="K111" s="32"/>
      <c r="L111" s="32"/>
      <c r="M111" s="32"/>
      <c r="N111" s="32"/>
      <c r="O111" s="32"/>
      <c r="P111" s="32"/>
      <c r="Q111" s="32"/>
      <c r="R111" s="32"/>
      <c r="S111" s="32"/>
      <c r="T111" s="32"/>
      <c r="U111" s="32"/>
      <c r="V111" s="32"/>
      <c r="W111" s="32"/>
      <c r="X111" s="32"/>
      <c r="Y111" s="2"/>
      <c r="Z111" s="2"/>
    </row>
    <row r="112" spans="1:26" ht="13.5" customHeight="1">
      <c r="A112" s="25">
        <v>21120101</v>
      </c>
      <c r="B112" s="32" t="s">
        <v>34</v>
      </c>
      <c r="C112" s="26">
        <v>3680000</v>
      </c>
      <c r="D112" s="32"/>
      <c r="E112" s="23"/>
      <c r="F112" s="32"/>
      <c r="G112" s="32"/>
      <c r="H112" s="32"/>
      <c r="I112" s="32"/>
      <c r="J112" s="32"/>
      <c r="K112" s="32"/>
      <c r="L112" s="32"/>
      <c r="M112" s="32"/>
      <c r="N112" s="32"/>
      <c r="O112" s="32"/>
      <c r="P112" s="32"/>
      <c r="Q112" s="32"/>
      <c r="R112" s="32"/>
      <c r="S112" s="32"/>
      <c r="T112" s="32"/>
      <c r="U112" s="32"/>
      <c r="V112" s="32"/>
      <c r="W112" s="32"/>
      <c r="X112" s="32"/>
      <c r="Y112" s="2"/>
      <c r="Z112" s="2"/>
    </row>
    <row r="113" spans="1:26" ht="13.5" customHeight="1">
      <c r="A113" s="21">
        <v>211203</v>
      </c>
      <c r="B113" s="7" t="s">
        <v>35</v>
      </c>
      <c r="C113" s="8">
        <f>+SUM(C114:C115)</f>
        <v>3100000</v>
      </c>
      <c r="D113" s="51"/>
      <c r="E113" s="23"/>
      <c r="F113" s="32"/>
      <c r="G113" s="32"/>
      <c r="H113" s="32"/>
      <c r="I113" s="32"/>
      <c r="J113" s="32"/>
      <c r="K113" s="32"/>
      <c r="L113" s="32"/>
      <c r="M113" s="32"/>
      <c r="N113" s="32"/>
      <c r="O113" s="32"/>
      <c r="P113" s="32"/>
      <c r="Q113" s="32"/>
      <c r="R113" s="32"/>
      <c r="S113" s="32"/>
      <c r="T113" s="32"/>
      <c r="U113" s="32"/>
      <c r="V113" s="32"/>
      <c r="W113" s="32"/>
      <c r="X113" s="32"/>
      <c r="Y113" s="2"/>
      <c r="Z113" s="2"/>
    </row>
    <row r="114" spans="1:26" ht="13.5" customHeight="1">
      <c r="A114" s="25">
        <v>21120301</v>
      </c>
      <c r="B114" s="32" t="s">
        <v>36</v>
      </c>
      <c r="C114" s="26">
        <v>950000</v>
      </c>
      <c r="D114" s="51"/>
      <c r="E114" s="23"/>
      <c r="F114" s="32"/>
      <c r="G114" s="32"/>
      <c r="H114" s="32"/>
      <c r="I114" s="32"/>
      <c r="J114" s="32"/>
      <c r="K114" s="32"/>
      <c r="L114" s="32"/>
      <c r="M114" s="32"/>
      <c r="N114" s="32"/>
      <c r="O114" s="32"/>
      <c r="P114" s="32"/>
      <c r="Q114" s="32"/>
      <c r="R114" s="32"/>
      <c r="S114" s="32"/>
      <c r="T114" s="32"/>
      <c r="U114" s="32"/>
      <c r="V114" s="32"/>
      <c r="W114" s="32"/>
      <c r="X114" s="32"/>
      <c r="Y114" s="2"/>
      <c r="Z114" s="2"/>
    </row>
    <row r="115" spans="1:26" ht="13.5" customHeight="1">
      <c r="A115" s="25">
        <v>21120302</v>
      </c>
      <c r="B115" s="32" t="s">
        <v>37</v>
      </c>
      <c r="C115" s="26">
        <v>2150000</v>
      </c>
      <c r="D115" s="51"/>
      <c r="E115" s="23"/>
      <c r="F115" s="32"/>
      <c r="G115" s="32"/>
      <c r="H115" s="32"/>
      <c r="I115" s="32"/>
      <c r="J115" s="32"/>
      <c r="K115" s="32"/>
      <c r="L115" s="32"/>
      <c r="M115" s="32"/>
      <c r="N115" s="32"/>
      <c r="O115" s="32"/>
      <c r="P115" s="32"/>
      <c r="Q115" s="32"/>
      <c r="R115" s="32"/>
      <c r="S115" s="32"/>
      <c r="T115" s="32"/>
      <c r="U115" s="32"/>
      <c r="V115" s="32"/>
      <c r="W115" s="32"/>
      <c r="X115" s="32"/>
      <c r="Y115" s="2"/>
      <c r="Z115" s="2"/>
    </row>
    <row r="116" spans="1:26" ht="13.5" customHeight="1">
      <c r="A116" s="21">
        <v>211204</v>
      </c>
      <c r="B116" s="7" t="s">
        <v>38</v>
      </c>
      <c r="C116" s="23">
        <f>SUM(C117)</f>
        <v>6850000</v>
      </c>
      <c r="D116" s="51"/>
      <c r="E116" s="23"/>
      <c r="F116" s="32"/>
      <c r="G116" s="32"/>
      <c r="H116" s="32"/>
      <c r="I116" s="32"/>
      <c r="J116" s="32"/>
      <c r="K116" s="32"/>
      <c r="L116" s="32"/>
      <c r="M116" s="32"/>
      <c r="N116" s="32"/>
      <c r="O116" s="32"/>
      <c r="P116" s="32"/>
      <c r="Q116" s="32"/>
      <c r="R116" s="32"/>
      <c r="S116" s="32"/>
      <c r="T116" s="32"/>
      <c r="U116" s="32"/>
      <c r="V116" s="32"/>
      <c r="W116" s="32"/>
      <c r="X116" s="32"/>
      <c r="Y116" s="2"/>
      <c r="Z116" s="2"/>
    </row>
    <row r="117" spans="1:26" ht="13.5" customHeight="1">
      <c r="A117" s="25">
        <v>21120401</v>
      </c>
      <c r="B117" s="26" t="s">
        <v>39</v>
      </c>
      <c r="C117" s="26">
        <v>6850000</v>
      </c>
      <c r="D117" s="51"/>
      <c r="E117" s="23"/>
      <c r="F117" s="32"/>
      <c r="G117" s="32"/>
      <c r="H117" s="32"/>
      <c r="I117" s="32"/>
      <c r="J117" s="32"/>
      <c r="K117" s="32"/>
      <c r="L117" s="32"/>
      <c r="M117" s="32"/>
      <c r="N117" s="32"/>
      <c r="O117" s="32"/>
      <c r="P117" s="32"/>
      <c r="Q117" s="32"/>
      <c r="R117" s="32"/>
      <c r="S117" s="32"/>
      <c r="T117" s="32"/>
      <c r="U117" s="32"/>
      <c r="V117" s="32"/>
      <c r="W117" s="32"/>
      <c r="X117" s="32"/>
      <c r="Y117" s="2"/>
      <c r="Z117" s="2"/>
    </row>
    <row r="118" spans="1:26" ht="13.5" customHeight="1">
      <c r="A118" s="21">
        <v>211207</v>
      </c>
      <c r="B118" s="7" t="s">
        <v>40</v>
      </c>
      <c r="C118" s="23">
        <f>+SUM(C119:C121)</f>
        <v>3600000</v>
      </c>
      <c r="D118" s="125"/>
      <c r="E118" s="125"/>
      <c r="F118" s="29"/>
      <c r="G118" s="29"/>
      <c r="H118" s="29"/>
      <c r="I118" s="29"/>
      <c r="J118" s="29"/>
      <c r="K118" s="29"/>
      <c r="L118" s="29"/>
      <c r="M118" s="29"/>
      <c r="N118" s="29"/>
      <c r="O118" s="29"/>
      <c r="P118" s="29"/>
      <c r="Q118" s="29"/>
      <c r="R118" s="29"/>
      <c r="S118" s="29"/>
      <c r="T118" s="29"/>
      <c r="U118" s="29"/>
      <c r="V118" s="29"/>
      <c r="W118" s="29"/>
      <c r="X118" s="29"/>
      <c r="Y118" s="2"/>
      <c r="Z118" s="2"/>
    </row>
    <row r="119" spans="1:26" ht="13.5" customHeight="1">
      <c r="A119" s="25">
        <v>21120702</v>
      </c>
      <c r="B119" s="32" t="s">
        <v>41</v>
      </c>
      <c r="C119" s="26">
        <v>1530000</v>
      </c>
      <c r="D119" s="125"/>
      <c r="E119" s="125"/>
      <c r="F119" s="29"/>
      <c r="G119" s="29"/>
      <c r="H119" s="29"/>
      <c r="I119" s="29"/>
      <c r="J119" s="29"/>
      <c r="K119" s="29"/>
      <c r="L119" s="29"/>
      <c r="M119" s="29"/>
      <c r="N119" s="29"/>
      <c r="O119" s="29"/>
      <c r="P119" s="29"/>
      <c r="Q119" s="29"/>
      <c r="R119" s="29"/>
      <c r="S119" s="29"/>
      <c r="T119" s="29"/>
      <c r="U119" s="29"/>
      <c r="V119" s="29"/>
      <c r="W119" s="29"/>
      <c r="X119" s="29"/>
      <c r="Y119" s="2"/>
      <c r="Z119" s="2"/>
    </row>
    <row r="120" spans="1:26" ht="13.5" customHeight="1">
      <c r="A120" s="25">
        <v>21120709</v>
      </c>
      <c r="B120" s="26" t="s">
        <v>44</v>
      </c>
      <c r="C120" s="26">
        <v>940000</v>
      </c>
      <c r="D120" s="125"/>
      <c r="E120" s="125"/>
      <c r="F120" s="29"/>
      <c r="G120" s="29"/>
      <c r="H120" s="29"/>
      <c r="I120" s="29"/>
      <c r="J120" s="29"/>
      <c r="K120" s="29"/>
      <c r="L120" s="29"/>
      <c r="M120" s="29"/>
      <c r="N120" s="29"/>
      <c r="O120" s="29"/>
      <c r="P120" s="29"/>
      <c r="Q120" s="29"/>
      <c r="R120" s="29"/>
      <c r="S120" s="29"/>
      <c r="T120" s="29"/>
      <c r="U120" s="29"/>
      <c r="V120" s="29"/>
      <c r="W120" s="29"/>
      <c r="X120" s="29"/>
      <c r="Y120" s="2"/>
      <c r="Z120" s="2"/>
    </row>
    <row r="121" spans="1:26" ht="13.5" customHeight="1">
      <c r="A121" s="25">
        <v>21120710</v>
      </c>
      <c r="B121" s="26" t="s">
        <v>45</v>
      </c>
      <c r="C121" s="26">
        <v>1130000</v>
      </c>
      <c r="D121" s="51"/>
      <c r="E121" s="23"/>
      <c r="F121" s="32"/>
      <c r="G121" s="32"/>
      <c r="H121" s="32"/>
      <c r="I121" s="32"/>
      <c r="J121" s="32"/>
      <c r="K121" s="32"/>
      <c r="L121" s="32"/>
      <c r="M121" s="32"/>
      <c r="N121" s="32"/>
      <c r="O121" s="32"/>
      <c r="P121" s="32"/>
      <c r="Q121" s="32"/>
      <c r="R121" s="32"/>
      <c r="S121" s="32"/>
      <c r="T121" s="32"/>
      <c r="U121" s="32"/>
      <c r="V121" s="32"/>
      <c r="W121" s="32"/>
      <c r="X121" s="32"/>
      <c r="Y121" s="2"/>
      <c r="Z121" s="2"/>
    </row>
    <row r="122" spans="1:26" ht="13.5" customHeight="1">
      <c r="A122" s="21">
        <v>211208</v>
      </c>
      <c r="B122" s="23" t="s">
        <v>47</v>
      </c>
      <c r="C122" s="23">
        <f>SUM(C123:C124)</f>
        <v>4000000</v>
      </c>
      <c r="D122" s="51"/>
      <c r="E122" s="23"/>
      <c r="F122" s="32"/>
      <c r="G122" s="32"/>
      <c r="H122" s="32"/>
      <c r="I122" s="32"/>
      <c r="J122" s="32"/>
      <c r="K122" s="32"/>
      <c r="L122" s="32"/>
      <c r="M122" s="32"/>
      <c r="N122" s="32"/>
      <c r="O122" s="32"/>
      <c r="P122" s="32"/>
      <c r="Q122" s="32"/>
      <c r="R122" s="32"/>
      <c r="S122" s="32"/>
      <c r="T122" s="32"/>
      <c r="U122" s="32"/>
      <c r="V122" s="32"/>
      <c r="W122" s="32"/>
      <c r="X122" s="32"/>
      <c r="Y122" s="2"/>
      <c r="Z122" s="2"/>
    </row>
    <row r="123" spans="1:26" ht="13.5" customHeight="1">
      <c r="A123" s="25">
        <v>21120801</v>
      </c>
      <c r="B123" s="32" t="s">
        <v>48</v>
      </c>
      <c r="C123" s="26">
        <v>2050000</v>
      </c>
      <c r="D123" s="51"/>
      <c r="E123" s="23"/>
      <c r="F123" s="32"/>
      <c r="G123" s="32"/>
      <c r="H123" s="32"/>
      <c r="I123" s="32"/>
      <c r="J123" s="32"/>
      <c r="K123" s="32"/>
      <c r="L123" s="32"/>
      <c r="M123" s="32"/>
      <c r="N123" s="32"/>
      <c r="O123" s="32"/>
      <c r="P123" s="32"/>
      <c r="Q123" s="32"/>
      <c r="R123" s="32"/>
      <c r="S123" s="32"/>
      <c r="T123" s="32"/>
      <c r="U123" s="32"/>
      <c r="V123" s="32"/>
      <c r="W123" s="32"/>
      <c r="X123" s="32"/>
      <c r="Y123" s="2"/>
      <c r="Z123" s="2"/>
    </row>
    <row r="124" spans="1:26" ht="13.5" customHeight="1">
      <c r="A124" s="25">
        <v>21120805</v>
      </c>
      <c r="B124" s="26" t="s">
        <v>49</v>
      </c>
      <c r="C124" s="20">
        <v>1950000</v>
      </c>
      <c r="D124" s="51"/>
      <c r="E124" s="23"/>
      <c r="F124" s="32"/>
      <c r="G124" s="32"/>
      <c r="H124" s="32"/>
      <c r="I124" s="32"/>
      <c r="J124" s="32"/>
      <c r="K124" s="32"/>
      <c r="L124" s="32"/>
      <c r="M124" s="32"/>
      <c r="N124" s="32"/>
      <c r="O124" s="32"/>
      <c r="P124" s="32"/>
      <c r="Q124" s="32"/>
      <c r="R124" s="32"/>
      <c r="S124" s="32"/>
      <c r="T124" s="32"/>
      <c r="U124" s="32"/>
      <c r="V124" s="32"/>
      <c r="W124" s="32"/>
      <c r="X124" s="32"/>
      <c r="Y124" s="2"/>
      <c r="Z124" s="2"/>
    </row>
    <row r="125" spans="1:26" ht="13.5" customHeight="1">
      <c r="A125" s="21">
        <v>211209</v>
      </c>
      <c r="B125" s="23" t="s">
        <v>50</v>
      </c>
      <c r="C125" s="8">
        <f>SUM(C126:C127)</f>
        <v>4495000</v>
      </c>
      <c r="D125" s="20"/>
      <c r="E125" s="20"/>
      <c r="F125" s="32"/>
      <c r="G125" s="32"/>
      <c r="H125" s="32"/>
      <c r="I125" s="32"/>
      <c r="J125" s="32"/>
      <c r="K125" s="32"/>
      <c r="L125" s="32"/>
      <c r="M125" s="32"/>
      <c r="N125" s="32"/>
      <c r="O125" s="32"/>
      <c r="P125" s="32"/>
      <c r="Q125" s="32"/>
      <c r="R125" s="32"/>
      <c r="S125" s="32"/>
      <c r="T125" s="32"/>
      <c r="U125" s="32"/>
      <c r="V125" s="32"/>
      <c r="W125" s="32"/>
      <c r="X125" s="32"/>
      <c r="Y125" s="2"/>
      <c r="Z125" s="2"/>
    </row>
    <row r="126" spans="1:26" ht="13.5" customHeight="1">
      <c r="A126" s="25">
        <v>21120901</v>
      </c>
      <c r="B126" s="26" t="s">
        <v>51</v>
      </c>
      <c r="C126" s="26">
        <v>2245000</v>
      </c>
      <c r="D126" s="20"/>
      <c r="E126" s="20"/>
      <c r="F126" s="32"/>
      <c r="G126" s="32"/>
      <c r="H126" s="32"/>
      <c r="I126" s="32"/>
      <c r="J126" s="32"/>
      <c r="K126" s="32"/>
      <c r="L126" s="32"/>
      <c r="M126" s="32"/>
      <c r="N126" s="32"/>
      <c r="O126" s="32"/>
      <c r="P126" s="32"/>
      <c r="Q126" s="32"/>
      <c r="R126" s="32"/>
      <c r="S126" s="32"/>
      <c r="T126" s="32"/>
      <c r="U126" s="32"/>
      <c r="V126" s="32"/>
      <c r="W126" s="32"/>
      <c r="X126" s="32"/>
      <c r="Y126" s="2"/>
      <c r="Z126" s="2"/>
    </row>
    <row r="127" spans="1:26" ht="13.5" customHeight="1">
      <c r="A127" s="25">
        <v>21120906</v>
      </c>
      <c r="B127" s="26" t="s">
        <v>52</v>
      </c>
      <c r="C127" s="26">
        <v>2250000</v>
      </c>
      <c r="D127" s="20"/>
      <c r="E127" s="20"/>
      <c r="F127" s="32"/>
      <c r="G127" s="32"/>
      <c r="H127" s="32"/>
      <c r="I127" s="32"/>
      <c r="J127" s="32"/>
      <c r="K127" s="32"/>
      <c r="L127" s="32"/>
      <c r="M127" s="32"/>
      <c r="N127" s="32"/>
      <c r="O127" s="32"/>
      <c r="P127" s="32"/>
      <c r="Q127" s="32"/>
      <c r="R127" s="32"/>
      <c r="S127" s="32"/>
      <c r="T127" s="32"/>
      <c r="U127" s="32"/>
      <c r="V127" s="32"/>
      <c r="W127" s="32"/>
      <c r="X127" s="32"/>
      <c r="Y127" s="2"/>
      <c r="Z127" s="2"/>
    </row>
    <row r="128" spans="1:26" ht="13.5" customHeight="1">
      <c r="A128" s="29"/>
      <c r="B128" s="26"/>
      <c r="C128" s="26"/>
      <c r="D128" s="51"/>
      <c r="E128" s="23"/>
      <c r="F128" s="32"/>
      <c r="G128" s="32"/>
      <c r="H128" s="32"/>
      <c r="I128" s="32"/>
      <c r="J128" s="32"/>
      <c r="K128" s="32"/>
      <c r="L128" s="32"/>
      <c r="M128" s="32"/>
      <c r="N128" s="32"/>
      <c r="O128" s="32"/>
      <c r="P128" s="32"/>
      <c r="Q128" s="32"/>
      <c r="R128" s="32"/>
      <c r="S128" s="32"/>
      <c r="T128" s="32"/>
      <c r="U128" s="32"/>
      <c r="V128" s="32"/>
      <c r="W128" s="32"/>
      <c r="X128" s="32"/>
      <c r="Y128" s="2"/>
      <c r="Z128" s="2"/>
    </row>
    <row r="129" spans="1:26" ht="13.5" customHeight="1">
      <c r="A129" s="658" t="s">
        <v>10</v>
      </c>
      <c r="B129" s="657"/>
      <c r="C129" s="34">
        <f>C130+C135+C138+C143+C146+C149+C151</f>
        <v>69185000</v>
      </c>
      <c r="D129" s="51"/>
      <c r="E129" s="23"/>
      <c r="F129" s="32"/>
      <c r="G129" s="32"/>
      <c r="H129" s="32"/>
      <c r="I129" s="32"/>
      <c r="J129" s="32"/>
      <c r="K129" s="32"/>
      <c r="L129" s="32"/>
      <c r="M129" s="32"/>
      <c r="N129" s="32"/>
      <c r="O129" s="32"/>
      <c r="P129" s="32"/>
      <c r="Q129" s="32"/>
      <c r="R129" s="32"/>
      <c r="S129" s="32"/>
      <c r="T129" s="32"/>
      <c r="U129" s="32"/>
      <c r="V129" s="32"/>
      <c r="W129" s="32"/>
      <c r="X129" s="32"/>
      <c r="Y129" s="2"/>
      <c r="Z129" s="2"/>
    </row>
    <row r="130" spans="1:26" ht="13.5" customHeight="1">
      <c r="A130" s="21">
        <v>211301</v>
      </c>
      <c r="B130" s="22" t="s">
        <v>301</v>
      </c>
      <c r="C130" s="8">
        <f>+SUM(C131:C134)</f>
        <v>25150000</v>
      </c>
      <c r="D130" s="51"/>
      <c r="E130" s="23"/>
      <c r="F130" s="32"/>
      <c r="G130" s="32"/>
      <c r="H130" s="32"/>
      <c r="I130" s="32"/>
      <c r="J130" s="32"/>
      <c r="K130" s="32"/>
      <c r="L130" s="32"/>
      <c r="M130" s="32"/>
      <c r="N130" s="32"/>
      <c r="O130" s="32"/>
      <c r="P130" s="32"/>
      <c r="Q130" s="32"/>
      <c r="R130" s="32"/>
      <c r="S130" s="32"/>
      <c r="T130" s="32"/>
      <c r="U130" s="32"/>
      <c r="V130" s="32"/>
      <c r="W130" s="32"/>
      <c r="X130" s="32"/>
      <c r="Y130" s="2"/>
      <c r="Z130" s="2"/>
    </row>
    <row r="131" spans="1:26" ht="13.5" customHeight="1">
      <c r="A131" s="25">
        <v>21130102</v>
      </c>
      <c r="B131" s="32" t="s">
        <v>303</v>
      </c>
      <c r="C131" s="26">
        <v>250000</v>
      </c>
      <c r="D131" s="20"/>
      <c r="E131" s="92"/>
      <c r="F131" s="32"/>
      <c r="G131" s="32"/>
      <c r="H131" s="32"/>
      <c r="I131" s="32"/>
      <c r="J131" s="32"/>
      <c r="K131" s="32"/>
      <c r="L131" s="32"/>
      <c r="M131" s="32"/>
      <c r="N131" s="32"/>
      <c r="O131" s="32"/>
      <c r="P131" s="32"/>
      <c r="Q131" s="32"/>
      <c r="R131" s="32"/>
      <c r="S131" s="32"/>
      <c r="T131" s="32"/>
      <c r="U131" s="32"/>
      <c r="V131" s="32"/>
      <c r="W131" s="32"/>
      <c r="X131" s="32"/>
      <c r="Y131" s="2"/>
      <c r="Z131" s="2"/>
    </row>
    <row r="132" spans="1:26" ht="13.5" customHeight="1">
      <c r="A132" s="25">
        <v>21130103</v>
      </c>
      <c r="B132" s="32" t="s">
        <v>304</v>
      </c>
      <c r="C132" s="26">
        <v>850000</v>
      </c>
      <c r="D132" s="20"/>
      <c r="E132" s="92"/>
      <c r="F132" s="32"/>
      <c r="G132" s="32"/>
      <c r="H132" s="32"/>
      <c r="I132" s="32"/>
      <c r="J132" s="32"/>
      <c r="K132" s="32"/>
      <c r="L132" s="32"/>
      <c r="M132" s="32"/>
      <c r="N132" s="32"/>
      <c r="O132" s="32"/>
      <c r="P132" s="32"/>
      <c r="Q132" s="32"/>
      <c r="R132" s="32"/>
      <c r="S132" s="32"/>
      <c r="T132" s="32"/>
      <c r="U132" s="32"/>
      <c r="V132" s="32"/>
      <c r="W132" s="32"/>
      <c r="X132" s="32"/>
      <c r="Y132" s="2"/>
      <c r="Z132" s="2"/>
    </row>
    <row r="133" spans="1:26" ht="13.5" customHeight="1">
      <c r="A133" s="25">
        <v>21130104</v>
      </c>
      <c r="B133" s="32" t="s">
        <v>377</v>
      </c>
      <c r="C133" s="26">
        <v>450000</v>
      </c>
      <c r="D133" s="44"/>
      <c r="E133" s="32"/>
      <c r="F133" s="32"/>
      <c r="G133" s="32"/>
      <c r="H133" s="32"/>
      <c r="I133" s="32"/>
      <c r="J133" s="32"/>
      <c r="K133" s="32"/>
      <c r="L133" s="32"/>
      <c r="M133" s="32"/>
      <c r="N133" s="32"/>
      <c r="O133" s="32"/>
      <c r="P133" s="32"/>
      <c r="Q133" s="32"/>
      <c r="R133" s="32"/>
      <c r="S133" s="32"/>
      <c r="T133" s="32"/>
      <c r="U133" s="32"/>
      <c r="V133" s="32"/>
      <c r="W133" s="32"/>
      <c r="X133" s="32"/>
      <c r="Y133" s="2"/>
      <c r="Z133" s="2"/>
    </row>
    <row r="134" spans="1:26" ht="13.5" customHeight="1">
      <c r="A134" s="25">
        <v>21130105</v>
      </c>
      <c r="B134" s="32" t="s">
        <v>305</v>
      </c>
      <c r="C134" s="26">
        <v>23600000</v>
      </c>
      <c r="D134" s="51"/>
      <c r="E134" s="23"/>
      <c r="F134" s="32"/>
      <c r="G134" s="32"/>
      <c r="H134" s="32"/>
      <c r="I134" s="32"/>
      <c r="J134" s="32"/>
      <c r="K134" s="32"/>
      <c r="L134" s="32"/>
      <c r="M134" s="32"/>
      <c r="N134" s="32"/>
      <c r="O134" s="32"/>
      <c r="P134" s="32"/>
      <c r="Q134" s="32"/>
      <c r="R134" s="32"/>
      <c r="S134" s="32"/>
      <c r="T134" s="32"/>
      <c r="U134" s="32"/>
      <c r="V134" s="32"/>
      <c r="W134" s="32"/>
      <c r="X134" s="32"/>
      <c r="Y134" s="2"/>
      <c r="Z134" s="2"/>
    </row>
    <row r="135" spans="1:26" ht="13.5" customHeight="1">
      <c r="A135" s="21">
        <v>211302</v>
      </c>
      <c r="B135" s="7" t="s">
        <v>53</v>
      </c>
      <c r="C135" s="23">
        <f>+SUM(C136:C137)</f>
        <v>18135000</v>
      </c>
      <c r="D135" s="51"/>
      <c r="E135" s="23"/>
      <c r="F135" s="32"/>
      <c r="G135" s="32"/>
      <c r="H135" s="32"/>
      <c r="I135" s="32"/>
      <c r="J135" s="32"/>
      <c r="K135" s="32"/>
      <c r="L135" s="32"/>
      <c r="M135" s="32"/>
      <c r="N135" s="32"/>
      <c r="O135" s="32"/>
      <c r="P135" s="32"/>
      <c r="Q135" s="32"/>
      <c r="R135" s="32"/>
      <c r="S135" s="32"/>
      <c r="T135" s="32"/>
      <c r="U135" s="32"/>
      <c r="V135" s="32"/>
      <c r="W135" s="32"/>
      <c r="X135" s="32"/>
      <c r="Y135" s="2"/>
      <c r="Z135" s="2"/>
    </row>
    <row r="136" spans="1:26" ht="13.5" customHeight="1">
      <c r="A136" s="25">
        <v>21130201</v>
      </c>
      <c r="B136" s="32" t="s">
        <v>143</v>
      </c>
      <c r="C136" s="26">
        <v>16185000</v>
      </c>
      <c r="D136" s="32"/>
      <c r="E136" s="2"/>
      <c r="F136" s="32"/>
      <c r="G136" s="32"/>
      <c r="H136" s="38"/>
      <c r="I136" s="38"/>
      <c r="J136" s="32"/>
      <c r="K136" s="32"/>
      <c r="L136" s="32"/>
      <c r="M136" s="32"/>
      <c r="N136" s="32"/>
      <c r="O136" s="32"/>
      <c r="P136" s="32"/>
      <c r="Q136" s="32"/>
      <c r="R136" s="32"/>
      <c r="S136" s="32"/>
      <c r="T136" s="32"/>
      <c r="U136" s="32"/>
      <c r="V136" s="32"/>
      <c r="W136" s="32"/>
      <c r="X136" s="32"/>
      <c r="Y136" s="2"/>
      <c r="Z136" s="2"/>
    </row>
    <row r="137" spans="1:26" ht="13.5" customHeight="1">
      <c r="A137" s="35">
        <v>21130204</v>
      </c>
      <c r="B137" s="32" t="s">
        <v>54</v>
      </c>
      <c r="C137" s="26">
        <v>1950000</v>
      </c>
      <c r="D137" s="32"/>
      <c r="E137" s="32"/>
      <c r="F137" s="32"/>
      <c r="G137" s="32"/>
      <c r="H137" s="32"/>
      <c r="I137" s="32"/>
      <c r="J137" s="32"/>
      <c r="K137" s="32"/>
      <c r="L137" s="32"/>
      <c r="M137" s="32"/>
      <c r="N137" s="32"/>
      <c r="O137" s="32"/>
      <c r="P137" s="32"/>
      <c r="Q137" s="32"/>
      <c r="R137" s="32"/>
      <c r="S137" s="32"/>
      <c r="T137" s="32"/>
      <c r="U137" s="32"/>
      <c r="V137" s="32"/>
      <c r="W137" s="32"/>
      <c r="X137" s="32"/>
      <c r="Y137" s="2"/>
      <c r="Z137" s="2"/>
    </row>
    <row r="138" spans="1:26" ht="13.5" customHeight="1">
      <c r="A138" s="22">
        <v>211303</v>
      </c>
      <c r="B138" s="7" t="s">
        <v>100</v>
      </c>
      <c r="C138" s="23">
        <f>+SUM(C139:C142)</f>
        <v>10220000</v>
      </c>
      <c r="D138" s="32"/>
      <c r="E138" s="32"/>
      <c r="F138" s="32"/>
      <c r="G138" s="32"/>
      <c r="H138" s="32"/>
      <c r="I138" s="32"/>
      <c r="J138" s="32"/>
      <c r="K138" s="32"/>
      <c r="L138" s="32"/>
      <c r="M138" s="32"/>
      <c r="N138" s="32"/>
      <c r="O138" s="32"/>
      <c r="P138" s="32"/>
      <c r="Q138" s="32"/>
      <c r="R138" s="32"/>
      <c r="S138" s="32"/>
      <c r="T138" s="32"/>
      <c r="U138" s="32"/>
      <c r="V138" s="32"/>
      <c r="W138" s="32"/>
      <c r="X138" s="32"/>
      <c r="Y138" s="2"/>
      <c r="Z138" s="2"/>
    </row>
    <row r="139" spans="1:26" ht="13.5" customHeight="1">
      <c r="A139" s="35">
        <v>21130301</v>
      </c>
      <c r="B139" s="32" t="s">
        <v>129</v>
      </c>
      <c r="C139" s="26">
        <v>5620000</v>
      </c>
      <c r="D139" s="32"/>
      <c r="E139" s="32"/>
      <c r="F139" s="32"/>
      <c r="G139" s="32"/>
      <c r="H139" s="32"/>
      <c r="I139" s="32"/>
      <c r="J139" s="32"/>
      <c r="K139" s="32"/>
      <c r="L139" s="32"/>
      <c r="M139" s="32"/>
      <c r="N139" s="32"/>
      <c r="O139" s="32"/>
      <c r="P139" s="32"/>
      <c r="Q139" s="32"/>
      <c r="R139" s="32"/>
      <c r="S139" s="32"/>
      <c r="T139" s="32"/>
      <c r="U139" s="32"/>
      <c r="V139" s="32"/>
      <c r="W139" s="32"/>
      <c r="X139" s="32"/>
      <c r="Y139" s="2"/>
      <c r="Z139" s="2"/>
    </row>
    <row r="140" spans="1:26" ht="13.5" customHeight="1">
      <c r="A140" s="35">
        <v>21130302</v>
      </c>
      <c r="B140" s="32" t="s">
        <v>151</v>
      </c>
      <c r="C140" s="26">
        <v>1600000</v>
      </c>
      <c r="D140" s="32"/>
      <c r="E140" s="32"/>
      <c r="F140" s="32"/>
      <c r="G140" s="32"/>
      <c r="H140" s="32"/>
      <c r="I140" s="32"/>
      <c r="J140" s="32"/>
      <c r="K140" s="32"/>
      <c r="L140" s="32"/>
      <c r="M140" s="32"/>
      <c r="N140" s="32"/>
      <c r="O140" s="32"/>
      <c r="P140" s="32"/>
      <c r="Q140" s="32"/>
      <c r="R140" s="32"/>
      <c r="S140" s="32"/>
      <c r="T140" s="32"/>
      <c r="U140" s="32"/>
      <c r="V140" s="32"/>
      <c r="W140" s="32"/>
      <c r="X140" s="32"/>
      <c r="Y140" s="2"/>
      <c r="Z140" s="2"/>
    </row>
    <row r="141" spans="1:26" ht="13.5" customHeight="1">
      <c r="A141" s="35">
        <v>21130306</v>
      </c>
      <c r="B141" s="32" t="s">
        <v>144</v>
      </c>
      <c r="C141" s="20">
        <v>1350000</v>
      </c>
      <c r="D141" s="32"/>
      <c r="E141" s="32"/>
      <c r="F141" s="32"/>
      <c r="G141" s="32"/>
      <c r="H141" s="32"/>
      <c r="I141" s="32"/>
      <c r="J141" s="32"/>
      <c r="K141" s="32"/>
      <c r="L141" s="32"/>
      <c r="M141" s="32"/>
      <c r="N141" s="32"/>
      <c r="O141" s="32"/>
      <c r="P141" s="32"/>
      <c r="Q141" s="32"/>
      <c r="R141" s="32"/>
      <c r="S141" s="32"/>
      <c r="T141" s="32"/>
      <c r="U141" s="32"/>
      <c r="V141" s="32"/>
      <c r="W141" s="32"/>
      <c r="X141" s="32"/>
      <c r="Y141" s="2"/>
      <c r="Z141" s="2"/>
    </row>
    <row r="142" spans="1:26" ht="13.5" customHeight="1">
      <c r="A142" s="35">
        <v>21130307</v>
      </c>
      <c r="B142" s="32" t="s">
        <v>101</v>
      </c>
      <c r="C142" s="26">
        <v>1650000</v>
      </c>
      <c r="D142" s="32"/>
      <c r="E142" s="32"/>
      <c r="F142" s="32"/>
      <c r="G142" s="32"/>
      <c r="H142" s="32"/>
      <c r="I142" s="32"/>
      <c r="J142" s="32"/>
      <c r="K142" s="32"/>
      <c r="L142" s="32"/>
      <c r="M142" s="32"/>
      <c r="N142" s="32"/>
      <c r="O142" s="32"/>
      <c r="P142" s="32"/>
      <c r="Q142" s="32"/>
      <c r="R142" s="32"/>
      <c r="S142" s="32"/>
      <c r="T142" s="32"/>
      <c r="U142" s="32"/>
      <c r="V142" s="32"/>
      <c r="W142" s="32"/>
      <c r="X142" s="32"/>
      <c r="Y142" s="2"/>
      <c r="Z142" s="2"/>
    </row>
    <row r="143" spans="1:26" ht="13.5" customHeight="1">
      <c r="A143" s="21">
        <v>211305</v>
      </c>
      <c r="B143" s="7" t="s">
        <v>55</v>
      </c>
      <c r="C143" s="23">
        <f>SUM(C144:C145)</f>
        <v>8300000</v>
      </c>
      <c r="D143" s="32"/>
      <c r="E143" s="32"/>
      <c r="F143" s="32"/>
      <c r="G143" s="32"/>
      <c r="H143" s="32"/>
      <c r="I143" s="32"/>
      <c r="J143" s="32"/>
      <c r="K143" s="32"/>
      <c r="L143" s="32"/>
      <c r="M143" s="32"/>
      <c r="N143" s="32"/>
      <c r="O143" s="32"/>
      <c r="P143" s="32"/>
      <c r="Q143" s="32"/>
      <c r="R143" s="32"/>
      <c r="S143" s="32"/>
      <c r="T143" s="32"/>
      <c r="U143" s="32"/>
      <c r="V143" s="32"/>
      <c r="W143" s="32"/>
      <c r="X143" s="32"/>
      <c r="Y143" s="2"/>
      <c r="Z143" s="2"/>
    </row>
    <row r="144" spans="1:26" ht="13.5" customHeight="1">
      <c r="A144" s="25">
        <v>21130501</v>
      </c>
      <c r="B144" s="32" t="s">
        <v>115</v>
      </c>
      <c r="C144" s="20">
        <v>800000</v>
      </c>
      <c r="D144" s="32"/>
      <c r="E144" s="32"/>
      <c r="F144" s="32"/>
      <c r="G144" s="32"/>
      <c r="H144" s="32"/>
      <c r="I144" s="32"/>
      <c r="J144" s="32"/>
      <c r="K144" s="32"/>
      <c r="L144" s="32"/>
      <c r="M144" s="32"/>
      <c r="N144" s="32"/>
      <c r="O144" s="32"/>
      <c r="P144" s="32"/>
      <c r="Q144" s="32"/>
      <c r="R144" s="32"/>
      <c r="S144" s="32"/>
      <c r="T144" s="32"/>
      <c r="U144" s="32"/>
      <c r="V144" s="32"/>
      <c r="W144" s="32"/>
      <c r="X144" s="32"/>
      <c r="Y144" s="2"/>
      <c r="Z144" s="2"/>
    </row>
    <row r="145" spans="1:26" ht="13.5" customHeight="1">
      <c r="A145" s="25">
        <v>21130502</v>
      </c>
      <c r="B145" s="26" t="s">
        <v>56</v>
      </c>
      <c r="C145" s="20">
        <v>7500000</v>
      </c>
      <c r="D145" s="32"/>
      <c r="E145" s="32"/>
      <c r="F145" s="32"/>
      <c r="G145" s="7"/>
      <c r="H145" s="32"/>
      <c r="I145" s="7"/>
      <c r="J145" s="32"/>
      <c r="K145" s="7"/>
      <c r="L145" s="32"/>
      <c r="M145" s="7"/>
      <c r="N145" s="32"/>
      <c r="O145" s="7"/>
      <c r="P145" s="32"/>
      <c r="Q145" s="7"/>
      <c r="R145" s="32"/>
      <c r="S145" s="7"/>
      <c r="T145" s="32"/>
      <c r="U145" s="7"/>
      <c r="V145" s="32"/>
      <c r="W145" s="7"/>
      <c r="X145" s="32"/>
      <c r="Y145" s="2"/>
      <c r="Z145" s="2"/>
    </row>
    <row r="146" spans="1:26" ht="13.5" customHeight="1">
      <c r="A146" s="21">
        <v>211306</v>
      </c>
      <c r="B146" s="23" t="s">
        <v>57</v>
      </c>
      <c r="C146" s="8">
        <f>SUM(C147:C148)</f>
        <v>1500000</v>
      </c>
      <c r="D146" s="32"/>
      <c r="E146" s="32"/>
      <c r="F146" s="32"/>
      <c r="G146" s="32"/>
      <c r="H146" s="32"/>
      <c r="I146" s="32"/>
      <c r="J146" s="32"/>
      <c r="K146" s="32"/>
      <c r="L146" s="32"/>
      <c r="M146" s="32"/>
      <c r="N146" s="32"/>
      <c r="O146" s="32"/>
      <c r="P146" s="32"/>
      <c r="Q146" s="32"/>
      <c r="R146" s="32"/>
      <c r="S146" s="32"/>
      <c r="T146" s="32"/>
      <c r="U146" s="32"/>
      <c r="V146" s="32"/>
      <c r="W146" s="32"/>
      <c r="X146" s="32"/>
      <c r="Y146" s="2"/>
      <c r="Z146" s="2"/>
    </row>
    <row r="147" spans="1:26" ht="13.5" customHeight="1">
      <c r="A147" s="25">
        <v>21130607</v>
      </c>
      <c r="B147" s="26" t="s">
        <v>60</v>
      </c>
      <c r="C147" s="20">
        <v>1000000</v>
      </c>
      <c r="D147" s="32"/>
      <c r="E147" s="32"/>
      <c r="F147" s="32"/>
      <c r="G147" s="32"/>
      <c r="H147" s="32"/>
      <c r="I147" s="32"/>
      <c r="J147" s="32"/>
      <c r="K147" s="32"/>
      <c r="L147" s="32"/>
      <c r="M147" s="32"/>
      <c r="N147" s="32"/>
      <c r="O147" s="32"/>
      <c r="P147" s="32"/>
      <c r="Q147" s="32"/>
      <c r="R147" s="32"/>
      <c r="S147" s="32"/>
      <c r="T147" s="32"/>
      <c r="U147" s="32"/>
      <c r="V147" s="32"/>
      <c r="W147" s="32"/>
      <c r="X147" s="32"/>
      <c r="Y147" s="2"/>
      <c r="Z147" s="2"/>
    </row>
    <row r="148" spans="1:26" ht="13.5" customHeight="1">
      <c r="A148" s="25">
        <v>21130608</v>
      </c>
      <c r="B148" s="32" t="s">
        <v>313</v>
      </c>
      <c r="C148" s="20">
        <v>500000</v>
      </c>
      <c r="D148" s="32"/>
      <c r="E148" s="32"/>
      <c r="F148" s="32"/>
      <c r="G148" s="32"/>
      <c r="H148" s="32"/>
      <c r="I148" s="32"/>
      <c r="J148" s="32"/>
      <c r="K148" s="32"/>
      <c r="L148" s="32"/>
      <c r="M148" s="32"/>
      <c r="N148" s="32"/>
      <c r="O148" s="32"/>
      <c r="P148" s="32"/>
      <c r="Q148" s="32"/>
      <c r="R148" s="32"/>
      <c r="S148" s="32"/>
      <c r="T148" s="32"/>
      <c r="U148" s="32"/>
      <c r="V148" s="32"/>
      <c r="W148" s="32"/>
      <c r="X148" s="32"/>
      <c r="Y148" s="2"/>
      <c r="Z148" s="2"/>
    </row>
    <row r="149" spans="1:26" ht="13.5" customHeight="1">
      <c r="A149" s="21">
        <v>211307</v>
      </c>
      <c r="B149" s="7" t="s">
        <v>102</v>
      </c>
      <c r="C149" s="8">
        <f>SUM(C150)</f>
        <v>780000</v>
      </c>
      <c r="D149" s="32"/>
      <c r="E149" s="32"/>
      <c r="F149" s="32"/>
      <c r="G149" s="32"/>
      <c r="H149" s="32"/>
      <c r="I149" s="32"/>
      <c r="J149" s="32"/>
      <c r="K149" s="32"/>
      <c r="L149" s="32"/>
      <c r="M149" s="32"/>
      <c r="N149" s="32"/>
      <c r="O149" s="32"/>
      <c r="P149" s="32"/>
      <c r="Q149" s="32"/>
      <c r="R149" s="32"/>
      <c r="S149" s="32"/>
      <c r="T149" s="32"/>
      <c r="U149" s="32"/>
      <c r="V149" s="32"/>
      <c r="W149" s="32"/>
      <c r="X149" s="32"/>
      <c r="Y149" s="2"/>
      <c r="Z149" s="2"/>
    </row>
    <row r="150" spans="1:26" ht="13.5" customHeight="1">
      <c r="A150" s="25">
        <v>21130701</v>
      </c>
      <c r="B150" s="32" t="s">
        <v>103</v>
      </c>
      <c r="C150" s="20">
        <v>780000</v>
      </c>
      <c r="D150" s="32"/>
      <c r="E150" s="32"/>
      <c r="F150" s="32"/>
      <c r="G150" s="32"/>
      <c r="H150" s="32"/>
      <c r="I150" s="32"/>
      <c r="J150" s="32"/>
      <c r="K150" s="32"/>
      <c r="L150" s="32"/>
      <c r="M150" s="32"/>
      <c r="N150" s="32"/>
      <c r="O150" s="32"/>
      <c r="P150" s="32"/>
      <c r="Q150" s="32"/>
      <c r="R150" s="32"/>
      <c r="S150" s="32"/>
      <c r="T150" s="32"/>
      <c r="U150" s="32"/>
      <c r="V150" s="32"/>
      <c r="W150" s="32"/>
      <c r="X150" s="32"/>
      <c r="Y150" s="2"/>
      <c r="Z150" s="2"/>
    </row>
    <row r="151" spans="1:26" ht="13.5" customHeight="1">
      <c r="A151" s="21">
        <v>211309</v>
      </c>
      <c r="B151" s="23" t="s">
        <v>61</v>
      </c>
      <c r="C151" s="8">
        <f>+SUM(C152:C154)</f>
        <v>5100000</v>
      </c>
      <c r="D151" s="32"/>
      <c r="E151" s="32"/>
      <c r="F151" s="32"/>
      <c r="G151" s="32"/>
      <c r="H151" s="32"/>
      <c r="I151" s="32"/>
      <c r="J151" s="32"/>
      <c r="K151" s="32"/>
      <c r="L151" s="32"/>
      <c r="M151" s="32"/>
      <c r="N151" s="32"/>
      <c r="O151" s="32"/>
      <c r="P151" s="32"/>
      <c r="Q151" s="32"/>
      <c r="R151" s="32"/>
      <c r="S151" s="32"/>
      <c r="T151" s="32"/>
      <c r="U151" s="32"/>
      <c r="V151" s="32"/>
      <c r="W151" s="32"/>
      <c r="X151" s="32"/>
      <c r="Y151" s="2"/>
      <c r="Z151" s="2"/>
    </row>
    <row r="152" spans="1:26" ht="13.5" customHeight="1">
      <c r="A152" s="25">
        <v>21130901</v>
      </c>
      <c r="B152" s="26" t="s">
        <v>62</v>
      </c>
      <c r="C152" s="20">
        <v>4200000</v>
      </c>
      <c r="D152" s="20"/>
      <c r="E152" s="20"/>
      <c r="F152" s="32"/>
      <c r="G152" s="32"/>
      <c r="H152" s="32"/>
      <c r="I152" s="32"/>
      <c r="J152" s="32"/>
      <c r="K152" s="32"/>
      <c r="L152" s="32"/>
      <c r="M152" s="32"/>
      <c r="N152" s="32"/>
      <c r="O152" s="32"/>
      <c r="P152" s="32"/>
      <c r="Q152" s="32"/>
      <c r="R152" s="32"/>
      <c r="S152" s="32"/>
      <c r="T152" s="32"/>
      <c r="U152" s="32"/>
      <c r="V152" s="32"/>
      <c r="W152" s="32"/>
      <c r="X152" s="32"/>
      <c r="Y152" s="2"/>
      <c r="Z152" s="2"/>
    </row>
    <row r="153" spans="1:26" ht="13.5" customHeight="1">
      <c r="A153" s="25">
        <v>21130903</v>
      </c>
      <c r="B153" s="26" t="s">
        <v>63</v>
      </c>
      <c r="C153" s="20">
        <v>300000</v>
      </c>
      <c r="D153" s="20"/>
      <c r="E153" s="20"/>
      <c r="F153" s="32"/>
      <c r="G153" s="32"/>
      <c r="H153" s="32"/>
      <c r="I153" s="32"/>
      <c r="J153" s="32"/>
      <c r="K153" s="32"/>
      <c r="L153" s="32"/>
      <c r="M153" s="32"/>
      <c r="N153" s="32"/>
      <c r="O153" s="32"/>
      <c r="P153" s="32"/>
      <c r="Q153" s="32"/>
      <c r="R153" s="32"/>
      <c r="S153" s="32"/>
      <c r="T153" s="32"/>
      <c r="U153" s="32"/>
      <c r="V153" s="32"/>
      <c r="W153" s="32"/>
      <c r="X153" s="32"/>
      <c r="Y153" s="2"/>
      <c r="Z153" s="2"/>
    </row>
    <row r="154" spans="1:26" ht="13.5" customHeight="1">
      <c r="A154" s="25">
        <v>21130908</v>
      </c>
      <c r="B154" s="26" t="s">
        <v>64</v>
      </c>
      <c r="C154" s="20">
        <v>600000</v>
      </c>
      <c r="D154" s="20"/>
      <c r="E154" s="20"/>
      <c r="F154" s="32"/>
      <c r="G154" s="32"/>
      <c r="H154" s="32"/>
      <c r="I154" s="32"/>
      <c r="J154" s="32"/>
      <c r="K154" s="32"/>
      <c r="L154" s="32"/>
      <c r="M154" s="32"/>
      <c r="N154" s="32"/>
      <c r="O154" s="32"/>
      <c r="P154" s="32"/>
      <c r="Q154" s="32"/>
      <c r="R154" s="32"/>
      <c r="S154" s="32"/>
      <c r="T154" s="32"/>
      <c r="U154" s="32"/>
      <c r="V154" s="32"/>
      <c r="W154" s="32"/>
      <c r="X154" s="32"/>
      <c r="Y154" s="2"/>
      <c r="Z154" s="2"/>
    </row>
    <row r="155" spans="1:26" ht="13.5" customHeight="1">
      <c r="A155" s="29"/>
      <c r="B155" s="26"/>
      <c r="C155" s="20"/>
      <c r="D155" s="8"/>
      <c r="E155" s="20"/>
      <c r="F155" s="32"/>
      <c r="G155" s="32"/>
      <c r="H155" s="32"/>
      <c r="I155" s="32"/>
      <c r="J155" s="32"/>
      <c r="K155" s="32"/>
      <c r="L155" s="32"/>
      <c r="M155" s="32"/>
      <c r="N155" s="32"/>
      <c r="O155" s="32"/>
      <c r="P155" s="32"/>
      <c r="Q155" s="32"/>
      <c r="R155" s="32"/>
      <c r="S155" s="32"/>
      <c r="T155" s="32"/>
      <c r="U155" s="32"/>
      <c r="V155" s="32"/>
      <c r="W155" s="32"/>
      <c r="X155" s="32"/>
      <c r="Y155" s="2"/>
      <c r="Z155" s="2"/>
    </row>
    <row r="156" spans="1:26" ht="12.75" customHeight="1">
      <c r="A156" s="660" t="s">
        <v>74</v>
      </c>
      <c r="B156" s="657"/>
      <c r="C156" s="53">
        <f>+C157+C159+C161</f>
        <v>5600000</v>
      </c>
      <c r="D156" s="23"/>
      <c r="E156" s="32"/>
      <c r="F156" s="32"/>
      <c r="G156" s="7"/>
      <c r="H156" s="32"/>
      <c r="I156" s="7"/>
      <c r="J156" s="32"/>
      <c r="K156" s="7"/>
      <c r="L156" s="32"/>
      <c r="M156" s="7"/>
      <c r="N156" s="32"/>
      <c r="O156" s="7"/>
      <c r="P156" s="32"/>
      <c r="Q156" s="7"/>
      <c r="R156" s="32"/>
      <c r="S156" s="7"/>
      <c r="T156" s="32"/>
      <c r="U156" s="7"/>
      <c r="V156" s="32"/>
      <c r="W156" s="7"/>
      <c r="X156" s="32"/>
      <c r="Y156" s="2"/>
      <c r="Z156" s="2"/>
    </row>
    <row r="157" spans="1:26" ht="13.5" customHeight="1">
      <c r="A157" s="21">
        <v>221104</v>
      </c>
      <c r="B157" s="22" t="s">
        <v>78</v>
      </c>
      <c r="C157" s="8">
        <f>SUM(C158)</f>
        <v>2800000</v>
      </c>
      <c r="D157" s="23"/>
      <c r="E157" s="8"/>
      <c r="F157" s="32"/>
      <c r="G157" s="32"/>
      <c r="H157" s="32"/>
      <c r="I157" s="32"/>
      <c r="J157" s="32"/>
      <c r="K157" s="32"/>
      <c r="L157" s="32"/>
      <c r="M157" s="32"/>
      <c r="N157" s="32"/>
      <c r="O157" s="32"/>
      <c r="P157" s="32"/>
      <c r="Q157" s="32"/>
      <c r="R157" s="32"/>
      <c r="S157" s="32"/>
      <c r="T157" s="32"/>
      <c r="U157" s="32"/>
      <c r="V157" s="32"/>
      <c r="W157" s="32"/>
      <c r="X157" s="32"/>
      <c r="Y157" s="2"/>
      <c r="Z157" s="2"/>
    </row>
    <row r="158" spans="1:26" ht="13.5" customHeight="1">
      <c r="A158" s="25">
        <v>22110401</v>
      </c>
      <c r="B158" s="32" t="s">
        <v>79</v>
      </c>
      <c r="C158" s="20">
        <v>2800000</v>
      </c>
      <c r="D158" s="20"/>
      <c r="E158" s="92"/>
      <c r="F158" s="32"/>
      <c r="G158" s="32"/>
      <c r="H158" s="32"/>
      <c r="I158" s="32"/>
      <c r="J158" s="32"/>
      <c r="K158" s="32"/>
      <c r="L158" s="32"/>
      <c r="M158" s="32"/>
      <c r="N158" s="32"/>
      <c r="O158" s="32"/>
      <c r="P158" s="32"/>
      <c r="Q158" s="32"/>
      <c r="R158" s="32"/>
      <c r="S158" s="32"/>
      <c r="T158" s="32"/>
      <c r="U158" s="32"/>
      <c r="V158" s="32"/>
      <c r="W158" s="32"/>
      <c r="X158" s="32"/>
      <c r="Y158" s="2"/>
      <c r="Z158" s="2"/>
    </row>
    <row r="159" spans="1:26" ht="13.5" customHeight="1">
      <c r="A159" s="21">
        <v>221105</v>
      </c>
      <c r="B159" s="23" t="s">
        <v>155</v>
      </c>
      <c r="C159" s="23">
        <f>SUM(C160)</f>
        <v>1800000</v>
      </c>
      <c r="D159" s="20"/>
      <c r="E159" s="92"/>
      <c r="F159" s="32"/>
      <c r="G159" s="32"/>
      <c r="H159" s="32"/>
      <c r="I159" s="32"/>
      <c r="J159" s="32"/>
      <c r="K159" s="32"/>
      <c r="L159" s="32"/>
      <c r="M159" s="32"/>
      <c r="N159" s="32"/>
      <c r="O159" s="32"/>
      <c r="P159" s="32"/>
      <c r="Q159" s="32"/>
      <c r="R159" s="32"/>
      <c r="S159" s="32"/>
      <c r="T159" s="32"/>
      <c r="U159" s="32"/>
      <c r="V159" s="32"/>
      <c r="W159" s="32"/>
      <c r="X159" s="32"/>
      <c r="Y159" s="2"/>
      <c r="Z159" s="2"/>
    </row>
    <row r="160" spans="1:26" ht="13.5" customHeight="1">
      <c r="A160" s="25">
        <v>22110501</v>
      </c>
      <c r="B160" s="26" t="s">
        <v>156</v>
      </c>
      <c r="C160" s="26">
        <v>1800000</v>
      </c>
      <c r="D160" s="20"/>
      <c r="E160" s="20"/>
      <c r="F160" s="32"/>
      <c r="G160" s="32"/>
      <c r="H160" s="32"/>
      <c r="I160" s="32"/>
      <c r="J160" s="32"/>
      <c r="K160" s="32"/>
      <c r="L160" s="32"/>
      <c r="M160" s="32"/>
      <c r="N160" s="32"/>
      <c r="O160" s="32"/>
      <c r="P160" s="32"/>
      <c r="Q160" s="32"/>
      <c r="R160" s="32"/>
      <c r="S160" s="32"/>
      <c r="T160" s="32"/>
      <c r="U160" s="32"/>
      <c r="V160" s="32"/>
      <c r="W160" s="32"/>
      <c r="X160" s="32"/>
      <c r="Y160" s="2"/>
      <c r="Z160" s="2"/>
    </row>
    <row r="161" spans="1:26" ht="13.5" customHeight="1">
      <c r="A161" s="21">
        <v>221107</v>
      </c>
      <c r="B161" s="23" t="s">
        <v>81</v>
      </c>
      <c r="C161" s="8">
        <f>SUM(C162)</f>
        <v>1000000</v>
      </c>
      <c r="D161" s="51"/>
      <c r="E161" s="23"/>
      <c r="F161" s="32"/>
      <c r="G161" s="32"/>
      <c r="H161" s="32"/>
      <c r="I161" s="32"/>
      <c r="J161" s="32"/>
      <c r="K161" s="32"/>
      <c r="L161" s="32"/>
      <c r="M161" s="32"/>
      <c r="N161" s="32"/>
      <c r="O161" s="32"/>
      <c r="P161" s="32"/>
      <c r="Q161" s="32"/>
      <c r="R161" s="32"/>
      <c r="S161" s="32"/>
      <c r="T161" s="32"/>
      <c r="U161" s="32"/>
      <c r="V161" s="32"/>
      <c r="W161" s="32"/>
      <c r="X161" s="32"/>
      <c r="Y161" s="2"/>
      <c r="Z161" s="2"/>
    </row>
    <row r="162" spans="1:26" ht="13.5" customHeight="1">
      <c r="A162" s="25">
        <v>22110702</v>
      </c>
      <c r="B162" s="26" t="s">
        <v>82</v>
      </c>
      <c r="C162" s="20">
        <v>1000000</v>
      </c>
      <c r="D162" s="51"/>
      <c r="E162" s="23"/>
      <c r="F162" s="32"/>
      <c r="G162" s="32"/>
      <c r="H162" s="32"/>
      <c r="I162" s="32"/>
      <c r="J162" s="32"/>
      <c r="K162" s="32"/>
      <c r="L162" s="32"/>
      <c r="M162" s="32"/>
      <c r="N162" s="32"/>
      <c r="O162" s="32"/>
      <c r="P162" s="32"/>
      <c r="Q162" s="32"/>
      <c r="R162" s="32"/>
      <c r="S162" s="32"/>
      <c r="T162" s="32"/>
      <c r="U162" s="32"/>
      <c r="V162" s="32"/>
      <c r="W162" s="32"/>
      <c r="X162" s="32"/>
      <c r="Y162" s="2"/>
      <c r="Z162" s="2"/>
    </row>
    <row r="163" spans="1:26" ht="13.5" customHeight="1">
      <c r="A163" s="25"/>
      <c r="B163" s="26"/>
      <c r="C163" s="20"/>
      <c r="D163" s="20"/>
      <c r="E163" s="20"/>
      <c r="F163" s="32"/>
      <c r="G163" s="32"/>
      <c r="H163" s="32"/>
      <c r="I163" s="32"/>
      <c r="J163" s="32"/>
      <c r="K163" s="32"/>
      <c r="L163" s="32"/>
      <c r="M163" s="32"/>
      <c r="N163" s="32"/>
      <c r="O163" s="32"/>
      <c r="P163" s="32"/>
      <c r="Q163" s="32"/>
      <c r="R163" s="32"/>
      <c r="S163" s="32"/>
      <c r="T163" s="32"/>
      <c r="U163" s="32"/>
      <c r="V163" s="32"/>
      <c r="W163" s="32"/>
      <c r="X163" s="32"/>
      <c r="Y163" s="2"/>
      <c r="Z163" s="2"/>
    </row>
    <row r="164" spans="1:26" ht="13.5" customHeight="1" thickBot="1">
      <c r="A164" s="32"/>
      <c r="B164" s="32"/>
      <c r="C164" s="20"/>
      <c r="D164" s="20"/>
      <c r="E164" s="92"/>
      <c r="F164" s="32"/>
      <c r="G164" s="32"/>
      <c r="H164" s="32"/>
      <c r="I164" s="32"/>
      <c r="J164" s="32"/>
      <c r="K164" s="32"/>
      <c r="L164" s="32"/>
      <c r="M164" s="32"/>
      <c r="N164" s="32"/>
      <c r="O164" s="32"/>
      <c r="P164" s="32"/>
      <c r="Q164" s="32"/>
      <c r="R164" s="32"/>
      <c r="S164" s="32"/>
      <c r="T164" s="32"/>
      <c r="U164" s="32"/>
      <c r="V164" s="32"/>
      <c r="W164" s="32"/>
      <c r="X164" s="32"/>
      <c r="Y164" s="2"/>
      <c r="Z164" s="2"/>
    </row>
    <row r="165" spans="1:26" ht="13.5" customHeight="1">
      <c r="A165" s="678" t="s">
        <v>631</v>
      </c>
      <c r="B165" s="679"/>
      <c r="C165" s="661" t="s">
        <v>632</v>
      </c>
      <c r="E165" s="32"/>
      <c r="F165" s="32"/>
      <c r="G165" s="32"/>
      <c r="H165" s="32"/>
      <c r="I165" s="32"/>
      <c r="J165" s="32"/>
      <c r="K165" s="32"/>
      <c r="L165" s="32"/>
      <c r="M165" s="32"/>
      <c r="N165" s="32"/>
      <c r="O165" s="32"/>
      <c r="P165" s="32"/>
      <c r="Q165" s="32"/>
      <c r="R165" s="32"/>
      <c r="S165" s="32"/>
      <c r="T165" s="32"/>
      <c r="U165" s="32"/>
      <c r="V165" s="32"/>
      <c r="W165" s="32"/>
      <c r="X165" s="2"/>
      <c r="Y165" s="2"/>
    </row>
    <row r="166" spans="1:26" ht="13.5" customHeight="1" thickBot="1">
      <c r="A166" s="680"/>
      <c r="B166" s="681"/>
      <c r="C166" s="662"/>
      <c r="E166" s="32"/>
      <c r="F166" s="32"/>
      <c r="G166" s="32"/>
      <c r="H166" s="32"/>
      <c r="I166" s="32"/>
      <c r="J166" s="32"/>
      <c r="K166" s="32"/>
      <c r="L166" s="32"/>
      <c r="M166" s="32"/>
      <c r="N166" s="32"/>
      <c r="O166" s="32"/>
      <c r="P166" s="32"/>
      <c r="Q166" s="32"/>
      <c r="R166" s="32"/>
      <c r="S166" s="32"/>
      <c r="T166" s="32"/>
      <c r="U166" s="32"/>
      <c r="V166" s="32"/>
      <c r="W166" s="32"/>
      <c r="X166" s="2"/>
      <c r="Y166" s="2"/>
    </row>
    <row r="167" spans="1:26" ht="13.5" customHeight="1">
      <c r="A167" s="6" t="s">
        <v>4</v>
      </c>
      <c r="B167" s="32"/>
      <c r="C167" s="375"/>
      <c r="E167" s="32"/>
      <c r="F167" s="32"/>
      <c r="G167" s="32"/>
      <c r="H167" s="32"/>
      <c r="I167" s="32"/>
      <c r="J167" s="32"/>
      <c r="K167" s="32"/>
      <c r="L167" s="32"/>
      <c r="M167" s="32"/>
      <c r="N167" s="32"/>
      <c r="O167" s="32"/>
      <c r="P167" s="32"/>
      <c r="Q167" s="32"/>
      <c r="R167" s="32"/>
      <c r="S167" s="32"/>
      <c r="T167" s="32"/>
      <c r="U167" s="32"/>
      <c r="V167" s="32"/>
      <c r="W167" s="32"/>
      <c r="X167" s="2"/>
      <c r="Y167" s="2"/>
    </row>
    <row r="168" spans="1:26" ht="13.5" customHeight="1">
      <c r="A168" s="6" t="s">
        <v>633</v>
      </c>
      <c r="B168" s="32"/>
      <c r="C168" s="375"/>
      <c r="E168" s="32"/>
      <c r="F168" s="32"/>
      <c r="G168" s="32"/>
      <c r="H168" s="32"/>
      <c r="I168" s="32"/>
      <c r="J168" s="32"/>
      <c r="K168" s="32"/>
      <c r="L168" s="32"/>
      <c r="M168" s="32"/>
      <c r="N168" s="32"/>
      <c r="O168" s="32"/>
      <c r="P168" s="32"/>
      <c r="Q168" s="32"/>
      <c r="R168" s="32"/>
      <c r="S168" s="32"/>
      <c r="T168" s="32"/>
      <c r="U168" s="32"/>
      <c r="V168" s="32"/>
      <c r="W168" s="32"/>
      <c r="X168" s="2"/>
      <c r="Y168" s="2"/>
    </row>
    <row r="169" spans="1:26" ht="13.5" customHeight="1">
      <c r="A169" s="6" t="s">
        <v>634</v>
      </c>
      <c r="B169" s="32"/>
      <c r="C169" s="375"/>
      <c r="E169" s="32"/>
      <c r="F169" s="32"/>
      <c r="G169" s="32"/>
      <c r="H169" s="32"/>
      <c r="I169" s="32"/>
      <c r="J169" s="32"/>
      <c r="K169" s="32"/>
      <c r="L169" s="32"/>
      <c r="M169" s="32"/>
      <c r="N169" s="32"/>
      <c r="O169" s="32"/>
      <c r="P169" s="32"/>
      <c r="Q169" s="32"/>
      <c r="R169" s="32"/>
      <c r="S169" s="32"/>
      <c r="T169" s="32"/>
      <c r="U169" s="32"/>
      <c r="V169" s="32"/>
      <c r="W169" s="32"/>
      <c r="X169" s="2"/>
      <c r="Y169" s="2"/>
    </row>
    <row r="170" spans="1:26" ht="13.5" customHeight="1" thickBot="1">
      <c r="A170" s="6" t="s">
        <v>7</v>
      </c>
      <c r="B170" s="32"/>
      <c r="C170" s="375"/>
      <c r="E170" s="32"/>
      <c r="F170" s="32"/>
      <c r="G170" s="32"/>
      <c r="H170" s="32"/>
      <c r="I170" s="32"/>
      <c r="J170" s="32"/>
      <c r="K170" s="32"/>
      <c r="L170" s="32"/>
      <c r="M170" s="32"/>
      <c r="N170" s="32"/>
      <c r="O170" s="32"/>
      <c r="P170" s="32"/>
      <c r="Q170" s="32"/>
      <c r="R170" s="32"/>
      <c r="S170" s="32"/>
      <c r="T170" s="32"/>
      <c r="U170" s="32"/>
      <c r="V170" s="32"/>
      <c r="W170" s="32"/>
      <c r="X170" s="2"/>
      <c r="Y170" s="2"/>
    </row>
    <row r="171" spans="1:26" ht="13.5" customHeight="1" thickBot="1">
      <c r="A171" s="13" t="s">
        <v>8</v>
      </c>
      <c r="B171" s="14"/>
      <c r="C171" s="124">
        <f>+C173+C179+C184</f>
        <v>7</v>
      </c>
      <c r="E171" s="32"/>
      <c r="F171" s="32"/>
      <c r="G171" s="32"/>
      <c r="H171" s="32"/>
      <c r="I171" s="32"/>
      <c r="J171" s="32"/>
      <c r="K171" s="32"/>
      <c r="L171" s="32"/>
      <c r="M171" s="32"/>
      <c r="N171" s="32"/>
      <c r="O171" s="32"/>
      <c r="P171" s="32"/>
      <c r="Q171" s="32"/>
      <c r="R171" s="32"/>
      <c r="S171" s="32"/>
      <c r="T171" s="32"/>
      <c r="U171" s="32"/>
      <c r="V171" s="32"/>
      <c r="W171" s="32"/>
      <c r="X171" s="2"/>
      <c r="Y171" s="2"/>
    </row>
    <row r="172" spans="1:26" ht="13.5" customHeight="1" thickBot="1">
      <c r="A172" s="7"/>
      <c r="B172" s="7"/>
      <c r="C172" s="8"/>
      <c r="D172" s="8"/>
      <c r="E172" s="98"/>
      <c r="F172" s="32"/>
      <c r="G172" s="32"/>
      <c r="H172" s="32"/>
      <c r="I172" s="32"/>
      <c r="J172" s="32"/>
      <c r="K172" s="32"/>
      <c r="L172" s="32"/>
      <c r="M172" s="32"/>
      <c r="N172" s="32"/>
      <c r="O172" s="32"/>
      <c r="P172" s="32"/>
      <c r="Q172" s="32"/>
      <c r="R172" s="32"/>
      <c r="S172" s="32"/>
      <c r="T172" s="32"/>
      <c r="U172" s="32"/>
      <c r="V172" s="32"/>
      <c r="W172" s="32"/>
      <c r="X172" s="32"/>
      <c r="Y172" s="2"/>
      <c r="Z172" s="2"/>
    </row>
    <row r="173" spans="1:26" ht="13.5" customHeight="1">
      <c r="A173" s="656" t="s">
        <v>32</v>
      </c>
      <c r="B173" s="657"/>
      <c r="C173" s="30">
        <f>+C174+C176</f>
        <v>2</v>
      </c>
      <c r="D173" s="20"/>
      <c r="E173" s="99"/>
      <c r="F173" s="32"/>
      <c r="G173" s="32"/>
      <c r="H173" s="32"/>
      <c r="I173" s="32"/>
      <c r="J173" s="32"/>
      <c r="K173" s="32"/>
      <c r="L173" s="32"/>
      <c r="M173" s="32"/>
      <c r="N173" s="32"/>
      <c r="O173" s="32"/>
      <c r="P173" s="32"/>
      <c r="Q173" s="32"/>
      <c r="R173" s="32"/>
      <c r="S173" s="32"/>
      <c r="T173" s="32"/>
      <c r="U173" s="32"/>
      <c r="V173" s="32"/>
      <c r="W173" s="32"/>
      <c r="X173" s="32"/>
      <c r="Y173" s="2"/>
      <c r="Z173" s="2"/>
    </row>
    <row r="174" spans="1:26" ht="13.5" customHeight="1">
      <c r="A174" s="21">
        <v>211204</v>
      </c>
      <c r="B174" s="7" t="s">
        <v>635</v>
      </c>
      <c r="C174" s="8">
        <f>SUM(C175)</f>
        <v>1</v>
      </c>
      <c r="D174" s="20"/>
      <c r="E174" s="92"/>
      <c r="F174" s="32"/>
      <c r="G174" s="32"/>
      <c r="H174" s="32"/>
      <c r="I174" s="32"/>
      <c r="J174" s="32"/>
      <c r="K174" s="32"/>
      <c r="L174" s="32"/>
      <c r="M174" s="32"/>
      <c r="N174" s="32"/>
      <c r="O174" s="32"/>
      <c r="P174" s="32"/>
      <c r="Q174" s="32"/>
      <c r="R174" s="32"/>
      <c r="S174" s="32"/>
      <c r="T174" s="32"/>
      <c r="U174" s="32"/>
      <c r="V174" s="32"/>
      <c r="W174" s="32"/>
      <c r="X174" s="32"/>
      <c r="Y174" s="2"/>
      <c r="Z174" s="2"/>
    </row>
    <row r="175" spans="1:26" ht="13.5" customHeight="1">
      <c r="A175" s="25">
        <v>21120401</v>
      </c>
      <c r="B175" s="26" t="s">
        <v>636</v>
      </c>
      <c r="C175" s="26">
        <v>1</v>
      </c>
      <c r="D175" s="51"/>
      <c r="E175" s="23"/>
      <c r="F175" s="32"/>
      <c r="G175" s="32"/>
      <c r="H175" s="32"/>
      <c r="I175" s="32"/>
      <c r="J175" s="32"/>
      <c r="K175" s="32"/>
      <c r="L175" s="32"/>
      <c r="M175" s="32"/>
      <c r="N175" s="32"/>
      <c r="O175" s="32"/>
      <c r="P175" s="32"/>
      <c r="Q175" s="32"/>
      <c r="R175" s="32"/>
      <c r="S175" s="32"/>
      <c r="T175" s="32"/>
      <c r="U175" s="32"/>
      <c r="V175" s="32"/>
      <c r="W175" s="32"/>
      <c r="X175" s="32"/>
      <c r="Y175" s="2"/>
      <c r="Z175" s="2"/>
    </row>
    <row r="176" spans="1:26" ht="13.5" customHeight="1">
      <c r="A176" s="21">
        <v>211209</v>
      </c>
      <c r="B176" s="23" t="s">
        <v>637</v>
      </c>
      <c r="C176" s="23">
        <f>SUM(C177)</f>
        <v>1</v>
      </c>
      <c r="D176" s="51"/>
      <c r="E176" s="23"/>
      <c r="F176" s="32"/>
      <c r="G176" s="32"/>
      <c r="H176" s="32"/>
      <c r="I176" s="32"/>
      <c r="J176" s="32"/>
      <c r="K176" s="32"/>
      <c r="L176" s="32"/>
      <c r="M176" s="32"/>
      <c r="N176" s="32"/>
      <c r="O176" s="32"/>
      <c r="P176" s="32"/>
      <c r="Q176" s="32"/>
      <c r="R176" s="32"/>
      <c r="S176" s="32"/>
      <c r="T176" s="32"/>
      <c r="U176" s="32"/>
      <c r="V176" s="32"/>
      <c r="W176" s="32"/>
      <c r="X176" s="32"/>
      <c r="Y176" s="2"/>
      <c r="Z176" s="2"/>
    </row>
    <row r="177" spans="1:26" ht="13.5" customHeight="1">
      <c r="A177" s="25">
        <v>21120901</v>
      </c>
      <c r="B177" s="26" t="s">
        <v>638</v>
      </c>
      <c r="C177" s="26">
        <v>1</v>
      </c>
      <c r="D177" s="51"/>
      <c r="E177" s="23"/>
      <c r="F177" s="32"/>
      <c r="G177" s="32"/>
      <c r="H177" s="32"/>
      <c r="I177" s="32"/>
      <c r="J177" s="32"/>
      <c r="K177" s="32"/>
      <c r="L177" s="32"/>
      <c r="M177" s="32"/>
      <c r="N177" s="32"/>
      <c r="O177" s="32"/>
      <c r="P177" s="32"/>
      <c r="Q177" s="32"/>
      <c r="R177" s="32"/>
      <c r="S177" s="32"/>
      <c r="T177" s="32"/>
      <c r="U177" s="32"/>
      <c r="V177" s="32"/>
      <c r="W177" s="32"/>
      <c r="X177" s="32"/>
      <c r="Y177" s="2"/>
      <c r="Z177" s="2"/>
    </row>
    <row r="178" spans="1:26" ht="13.5" customHeight="1">
      <c r="A178" s="25"/>
      <c r="B178" s="26"/>
      <c r="C178" s="26"/>
      <c r="D178" s="51"/>
      <c r="E178" s="23"/>
      <c r="F178" s="32"/>
      <c r="G178" s="32"/>
      <c r="H178" s="32"/>
      <c r="I178" s="32"/>
      <c r="J178" s="32"/>
      <c r="K178" s="32"/>
      <c r="L178" s="32"/>
      <c r="M178" s="32"/>
      <c r="N178" s="32"/>
      <c r="O178" s="32"/>
      <c r="P178" s="32"/>
      <c r="Q178" s="32"/>
      <c r="R178" s="32"/>
      <c r="S178" s="32"/>
      <c r="T178" s="32"/>
      <c r="U178" s="32"/>
      <c r="V178" s="32"/>
      <c r="W178" s="32"/>
      <c r="X178" s="32"/>
      <c r="Y178" s="2"/>
      <c r="Z178" s="2"/>
    </row>
    <row r="179" spans="1:26" ht="13.5" customHeight="1">
      <c r="A179" s="658" t="s">
        <v>10</v>
      </c>
      <c r="B179" s="657"/>
      <c r="C179" s="34">
        <f>C180</f>
        <v>2</v>
      </c>
      <c r="D179" s="20"/>
      <c r="E179" s="92"/>
      <c r="F179" s="32"/>
      <c r="G179" s="32"/>
      <c r="H179" s="32"/>
      <c r="I179" s="32"/>
      <c r="J179" s="32"/>
      <c r="K179" s="32"/>
      <c r="L179" s="32"/>
      <c r="M179" s="32"/>
      <c r="N179" s="32"/>
      <c r="O179" s="32"/>
      <c r="P179" s="32"/>
      <c r="Q179" s="32"/>
      <c r="R179" s="32"/>
      <c r="S179" s="32"/>
      <c r="T179" s="32"/>
      <c r="U179" s="32"/>
      <c r="V179" s="32"/>
      <c r="W179" s="32"/>
      <c r="X179" s="32"/>
      <c r="Y179" s="2"/>
      <c r="Z179" s="2"/>
    </row>
    <row r="180" spans="1:26" ht="13.5" customHeight="1">
      <c r="A180" s="21" t="s">
        <v>639</v>
      </c>
      <c r="B180" s="23" t="s">
        <v>640</v>
      </c>
      <c r="C180" s="8">
        <f>SUM(C181:C182)</f>
        <v>2</v>
      </c>
      <c r="D180" s="20"/>
      <c r="E180" s="20"/>
      <c r="F180" s="32"/>
      <c r="G180" s="32"/>
      <c r="H180" s="32"/>
      <c r="I180" s="32"/>
      <c r="J180" s="32"/>
      <c r="K180" s="32"/>
      <c r="L180" s="32"/>
      <c r="M180" s="32"/>
      <c r="N180" s="32"/>
      <c r="O180" s="32"/>
      <c r="P180" s="32"/>
      <c r="Q180" s="32"/>
      <c r="R180" s="32"/>
      <c r="S180" s="32"/>
      <c r="T180" s="32"/>
      <c r="U180" s="32"/>
      <c r="V180" s="32"/>
      <c r="W180" s="32"/>
      <c r="X180" s="32"/>
      <c r="Y180" s="2"/>
      <c r="Z180" s="2"/>
    </row>
    <row r="181" spans="1:26" ht="13.5" customHeight="1">
      <c r="A181" s="25" t="s">
        <v>641</v>
      </c>
      <c r="B181" s="26" t="s">
        <v>640</v>
      </c>
      <c r="C181" s="20">
        <v>1</v>
      </c>
      <c r="D181" s="23"/>
      <c r="E181" s="8"/>
      <c r="F181" s="32"/>
      <c r="G181" s="32"/>
      <c r="H181" s="32"/>
      <c r="I181" s="32"/>
      <c r="J181" s="32"/>
      <c r="K181" s="32"/>
      <c r="L181" s="32"/>
      <c r="M181" s="32"/>
      <c r="N181" s="32"/>
      <c r="O181" s="32"/>
      <c r="P181" s="32"/>
      <c r="Q181" s="32"/>
      <c r="R181" s="32"/>
      <c r="S181" s="32"/>
      <c r="T181" s="32"/>
      <c r="U181" s="32"/>
      <c r="V181" s="32"/>
      <c r="W181" s="32"/>
      <c r="X181" s="32"/>
      <c r="Y181" s="2"/>
      <c r="Z181" s="2"/>
    </row>
    <row r="182" spans="1:26" ht="13.5" customHeight="1">
      <c r="A182" s="25" t="s">
        <v>642</v>
      </c>
      <c r="B182" s="26" t="s">
        <v>643</v>
      </c>
      <c r="C182" s="20">
        <v>1</v>
      </c>
      <c r="D182" s="20"/>
      <c r="E182" s="20"/>
      <c r="F182" s="32"/>
      <c r="G182" s="32"/>
      <c r="H182" s="32"/>
      <c r="I182" s="32"/>
      <c r="J182" s="32"/>
      <c r="K182" s="32"/>
      <c r="L182" s="32"/>
      <c r="M182" s="32"/>
      <c r="N182" s="32"/>
      <c r="O182" s="32"/>
      <c r="P182" s="32"/>
      <c r="Q182" s="32"/>
      <c r="R182" s="32"/>
      <c r="S182" s="32"/>
      <c r="T182" s="32"/>
      <c r="U182" s="32"/>
      <c r="V182" s="32"/>
      <c r="W182" s="32"/>
      <c r="X182" s="32"/>
      <c r="Y182" s="2"/>
      <c r="Z182" s="2"/>
    </row>
    <row r="183" spans="1:26" ht="13.5" customHeight="1">
      <c r="A183" s="25"/>
      <c r="B183" s="26"/>
      <c r="C183" s="20"/>
      <c r="D183" s="20"/>
      <c r="E183" s="20"/>
      <c r="F183" s="32"/>
      <c r="G183" s="32"/>
      <c r="H183" s="32"/>
      <c r="I183" s="32"/>
      <c r="J183" s="32"/>
      <c r="K183" s="32"/>
      <c r="L183" s="32"/>
      <c r="M183" s="32"/>
      <c r="N183" s="32"/>
      <c r="O183" s="32"/>
      <c r="P183" s="32"/>
      <c r="Q183" s="32"/>
      <c r="R183" s="32"/>
      <c r="S183" s="32"/>
      <c r="T183" s="32"/>
      <c r="U183" s="32"/>
      <c r="V183" s="32"/>
      <c r="W183" s="32"/>
      <c r="X183" s="32"/>
      <c r="Y183" s="2"/>
      <c r="Z183" s="2"/>
    </row>
    <row r="184" spans="1:26" ht="13.5" customHeight="1">
      <c r="A184" s="660" t="s">
        <v>74</v>
      </c>
      <c r="B184" s="657"/>
      <c r="C184" s="53">
        <f>+C185+C187+C189</f>
        <v>3</v>
      </c>
      <c r="D184" s="20"/>
      <c r="E184" s="92"/>
      <c r="F184" s="32"/>
      <c r="G184" s="32"/>
      <c r="H184" s="32"/>
      <c r="I184" s="32"/>
      <c r="J184" s="32"/>
      <c r="K184" s="32"/>
      <c r="L184" s="32"/>
      <c r="M184" s="32"/>
      <c r="N184" s="32"/>
      <c r="O184" s="32"/>
      <c r="P184" s="32"/>
      <c r="Q184" s="32"/>
      <c r="R184" s="32"/>
      <c r="S184" s="32"/>
      <c r="T184" s="32"/>
      <c r="U184" s="32"/>
      <c r="V184" s="32"/>
      <c r="W184" s="32"/>
      <c r="X184" s="32"/>
      <c r="Y184" s="2"/>
      <c r="Z184" s="2"/>
    </row>
    <row r="185" spans="1:26" ht="13.5" customHeight="1">
      <c r="A185" s="21">
        <v>221104</v>
      </c>
      <c r="B185" s="22" t="s">
        <v>208</v>
      </c>
      <c r="C185" s="8">
        <f>SUM(C186)</f>
        <v>1</v>
      </c>
      <c r="D185" s="20"/>
      <c r="E185" s="92"/>
      <c r="F185" s="32"/>
      <c r="G185" s="32"/>
      <c r="H185" s="32"/>
      <c r="I185" s="32"/>
      <c r="J185" s="32"/>
      <c r="K185" s="32"/>
      <c r="L185" s="32"/>
      <c r="M185" s="32"/>
      <c r="N185" s="32"/>
      <c r="O185" s="32"/>
      <c r="P185" s="32"/>
      <c r="Q185" s="32"/>
      <c r="R185" s="32"/>
      <c r="S185" s="32"/>
      <c r="T185" s="32"/>
      <c r="U185" s="32"/>
      <c r="V185" s="32"/>
      <c r="W185" s="32"/>
      <c r="X185" s="32"/>
      <c r="Y185" s="2"/>
      <c r="Z185" s="2"/>
    </row>
    <row r="186" spans="1:26" ht="13.5" customHeight="1">
      <c r="A186" s="25">
        <v>22110401</v>
      </c>
      <c r="B186" s="32" t="s">
        <v>644</v>
      </c>
      <c r="C186" s="20">
        <v>1</v>
      </c>
      <c r="D186" s="20"/>
      <c r="E186" s="20"/>
      <c r="F186" s="32"/>
      <c r="G186" s="32"/>
      <c r="H186" s="32"/>
      <c r="I186" s="32"/>
      <c r="J186" s="32"/>
      <c r="K186" s="32"/>
      <c r="L186" s="32"/>
      <c r="M186" s="32"/>
      <c r="N186" s="32"/>
      <c r="O186" s="32"/>
      <c r="P186" s="32"/>
      <c r="Q186" s="32"/>
      <c r="R186" s="32"/>
      <c r="S186" s="32"/>
      <c r="T186" s="32"/>
      <c r="U186" s="32"/>
      <c r="V186" s="32"/>
      <c r="W186" s="32"/>
      <c r="X186" s="32"/>
      <c r="Y186" s="2"/>
      <c r="Z186" s="2"/>
    </row>
    <row r="187" spans="1:26" ht="13.5" customHeight="1">
      <c r="A187" s="22">
        <v>221105</v>
      </c>
      <c r="B187" s="7" t="s">
        <v>645</v>
      </c>
      <c r="C187" s="8">
        <f>SUM(C188)</f>
        <v>1</v>
      </c>
      <c r="D187" s="20"/>
      <c r="E187" s="20"/>
      <c r="F187" s="32"/>
      <c r="G187" s="32"/>
      <c r="H187" s="32"/>
      <c r="I187" s="32"/>
      <c r="J187" s="32"/>
      <c r="K187" s="32"/>
      <c r="L187" s="32"/>
      <c r="M187" s="32"/>
      <c r="N187" s="32"/>
      <c r="O187" s="32"/>
      <c r="P187" s="32"/>
      <c r="Q187" s="32"/>
      <c r="R187" s="32"/>
      <c r="S187" s="32"/>
      <c r="T187" s="32"/>
      <c r="U187" s="32"/>
      <c r="V187" s="32"/>
      <c r="W187" s="32"/>
      <c r="X187" s="32"/>
      <c r="Y187" s="2"/>
      <c r="Z187" s="2"/>
    </row>
    <row r="188" spans="1:26" ht="13.5" customHeight="1">
      <c r="A188" s="35">
        <v>22110501</v>
      </c>
      <c r="B188" s="32" t="s">
        <v>645</v>
      </c>
      <c r="C188" s="20">
        <v>1</v>
      </c>
      <c r="D188" s="20"/>
      <c r="E188" s="20"/>
      <c r="F188" s="32"/>
      <c r="G188" s="32"/>
      <c r="H188" s="32"/>
      <c r="I188" s="32"/>
      <c r="J188" s="32"/>
      <c r="K188" s="32"/>
      <c r="L188" s="32"/>
      <c r="M188" s="32"/>
      <c r="N188" s="32"/>
      <c r="O188" s="32"/>
      <c r="P188" s="32"/>
      <c r="Q188" s="32"/>
      <c r="R188" s="32"/>
      <c r="S188" s="32"/>
      <c r="T188" s="32"/>
      <c r="U188" s="32"/>
      <c r="V188" s="32"/>
      <c r="W188" s="32"/>
      <c r="X188" s="32"/>
      <c r="Y188" s="2"/>
      <c r="Z188" s="2"/>
    </row>
    <row r="189" spans="1:26" ht="13.5" customHeight="1">
      <c r="A189" s="21">
        <v>221107</v>
      </c>
      <c r="B189" s="23" t="s">
        <v>646</v>
      </c>
      <c r="C189" s="8">
        <f>SUM(C190)</f>
        <v>1</v>
      </c>
      <c r="D189" s="20"/>
      <c r="E189" s="20"/>
      <c r="F189" s="32"/>
      <c r="G189" s="32"/>
      <c r="H189" s="32"/>
      <c r="I189" s="32"/>
      <c r="J189" s="32"/>
      <c r="K189" s="32"/>
      <c r="L189" s="32"/>
      <c r="M189" s="32"/>
      <c r="N189" s="32"/>
      <c r="O189" s="32"/>
      <c r="P189" s="32"/>
      <c r="Q189" s="32"/>
      <c r="R189" s="32"/>
      <c r="S189" s="32"/>
      <c r="T189" s="32"/>
      <c r="U189" s="32"/>
      <c r="V189" s="32"/>
      <c r="W189" s="32"/>
      <c r="X189" s="32"/>
      <c r="Y189" s="2"/>
      <c r="Z189" s="2"/>
    </row>
    <row r="190" spans="1:26" ht="13.5" customHeight="1">
      <c r="A190" s="25">
        <v>22110702</v>
      </c>
      <c r="B190" s="26" t="s">
        <v>647</v>
      </c>
      <c r="C190" s="20">
        <v>1</v>
      </c>
      <c r="D190" s="20"/>
      <c r="E190" s="20"/>
      <c r="F190" s="32"/>
      <c r="G190" s="32"/>
      <c r="H190" s="32"/>
      <c r="I190" s="32"/>
      <c r="J190" s="32"/>
      <c r="K190" s="32"/>
      <c r="L190" s="32"/>
      <c r="M190" s="32"/>
      <c r="N190" s="32"/>
      <c r="O190" s="32"/>
      <c r="P190" s="32"/>
      <c r="Q190" s="32"/>
      <c r="R190" s="32"/>
      <c r="S190" s="32"/>
      <c r="T190" s="32"/>
      <c r="U190" s="32"/>
      <c r="V190" s="32"/>
      <c r="W190" s="32"/>
      <c r="X190" s="32"/>
      <c r="Y190" s="2"/>
      <c r="Z190" s="2"/>
    </row>
    <row r="191" spans="1:26" ht="13.5" customHeight="1">
      <c r="A191" s="35"/>
      <c r="B191" s="32"/>
      <c r="C191" s="20"/>
      <c r="D191" s="20"/>
      <c r="E191" s="92"/>
      <c r="F191" s="32"/>
      <c r="G191" s="32"/>
      <c r="H191" s="32"/>
      <c r="I191" s="32"/>
      <c r="J191" s="32"/>
      <c r="K191" s="32"/>
      <c r="L191" s="32"/>
      <c r="M191" s="32"/>
      <c r="N191" s="32"/>
      <c r="O191" s="32"/>
      <c r="P191" s="32"/>
      <c r="Q191" s="32"/>
      <c r="R191" s="32"/>
      <c r="S191" s="32"/>
      <c r="T191" s="32"/>
      <c r="U191" s="32"/>
      <c r="V191" s="32"/>
      <c r="W191" s="32"/>
      <c r="X191" s="32"/>
      <c r="Y191" s="2"/>
      <c r="Z191" s="2"/>
    </row>
    <row r="192" spans="1:26" ht="13.5" customHeight="1">
      <c r="A192" s="32"/>
      <c r="B192" s="32"/>
      <c r="C192" s="20"/>
      <c r="D192" s="20"/>
      <c r="E192" s="92"/>
      <c r="F192" s="32"/>
      <c r="G192" s="32"/>
      <c r="H192" s="32"/>
      <c r="I192" s="32"/>
      <c r="J192" s="32"/>
      <c r="K192" s="32"/>
      <c r="L192" s="32"/>
      <c r="M192" s="32"/>
      <c r="N192" s="32"/>
      <c r="O192" s="32"/>
      <c r="P192" s="32"/>
      <c r="Q192" s="32"/>
      <c r="R192" s="32"/>
      <c r="S192" s="32"/>
      <c r="T192" s="32"/>
      <c r="U192" s="32"/>
      <c r="V192" s="32"/>
      <c r="W192" s="32"/>
      <c r="X192" s="32"/>
      <c r="Y192" s="2"/>
      <c r="Z192" s="2"/>
    </row>
    <row r="193" spans="1:26" ht="13.5" customHeight="1">
      <c r="A193" s="32"/>
      <c r="B193" s="32"/>
      <c r="C193" s="20"/>
      <c r="D193" s="20"/>
      <c r="E193" s="92"/>
      <c r="F193" s="32"/>
      <c r="G193" s="32"/>
      <c r="H193" s="32"/>
      <c r="I193" s="32"/>
      <c r="J193" s="32"/>
      <c r="K193" s="32"/>
      <c r="L193" s="32"/>
      <c r="M193" s="32"/>
      <c r="N193" s="32"/>
      <c r="O193" s="32"/>
      <c r="P193" s="32"/>
      <c r="Q193" s="32"/>
      <c r="R193" s="32"/>
      <c r="S193" s="32"/>
      <c r="T193" s="32"/>
      <c r="U193" s="32"/>
      <c r="V193" s="32"/>
      <c r="W193" s="32"/>
      <c r="X193" s="32"/>
      <c r="Y193" s="2"/>
      <c r="Z193" s="2"/>
    </row>
    <row r="194" spans="1:26" ht="13.5" customHeight="1">
      <c r="A194" s="32"/>
      <c r="B194" s="32"/>
      <c r="C194" s="20"/>
      <c r="D194" s="20"/>
      <c r="E194" s="92"/>
      <c r="F194" s="32"/>
      <c r="G194" s="32"/>
      <c r="H194" s="32"/>
      <c r="I194" s="32"/>
      <c r="J194" s="32"/>
      <c r="K194" s="32"/>
      <c r="L194" s="32"/>
      <c r="M194" s="32"/>
      <c r="N194" s="32"/>
      <c r="O194" s="32"/>
      <c r="P194" s="32"/>
      <c r="Q194" s="32"/>
      <c r="R194" s="32"/>
      <c r="S194" s="32"/>
      <c r="T194" s="32"/>
      <c r="U194" s="32"/>
      <c r="V194" s="32"/>
      <c r="W194" s="32"/>
      <c r="X194" s="32"/>
      <c r="Y194" s="2"/>
      <c r="Z194" s="2"/>
    </row>
    <row r="195" spans="1:26" ht="13.5" customHeight="1">
      <c r="A195" s="32"/>
      <c r="B195" s="32"/>
      <c r="C195" s="20"/>
      <c r="D195" s="20"/>
      <c r="E195" s="92"/>
      <c r="F195" s="32"/>
      <c r="G195" s="32"/>
      <c r="H195" s="32"/>
      <c r="I195" s="32"/>
      <c r="J195" s="32"/>
      <c r="K195" s="32"/>
      <c r="L195" s="32"/>
      <c r="M195" s="32"/>
      <c r="N195" s="32"/>
      <c r="O195" s="32"/>
      <c r="P195" s="32"/>
      <c r="Q195" s="32"/>
      <c r="R195" s="32"/>
      <c r="S195" s="32"/>
      <c r="T195" s="32"/>
      <c r="U195" s="32"/>
      <c r="V195" s="32"/>
      <c r="W195" s="32"/>
      <c r="X195" s="32"/>
      <c r="Y195" s="2"/>
      <c r="Z195" s="2"/>
    </row>
    <row r="196" spans="1:26" ht="13.5" customHeight="1">
      <c r="A196" s="32"/>
      <c r="B196" s="32"/>
      <c r="C196" s="20"/>
      <c r="D196" s="20"/>
      <c r="E196" s="92"/>
      <c r="F196" s="32"/>
      <c r="G196" s="32"/>
      <c r="H196" s="32"/>
      <c r="I196" s="32"/>
      <c r="J196" s="32"/>
      <c r="K196" s="32"/>
      <c r="L196" s="32"/>
      <c r="M196" s="32"/>
      <c r="N196" s="32"/>
      <c r="O196" s="32"/>
      <c r="P196" s="32"/>
      <c r="Q196" s="32"/>
      <c r="R196" s="32"/>
      <c r="S196" s="32"/>
      <c r="T196" s="32"/>
      <c r="U196" s="32"/>
      <c r="V196" s="32"/>
      <c r="W196" s="32"/>
      <c r="X196" s="32"/>
      <c r="Y196" s="2"/>
      <c r="Z196" s="2"/>
    </row>
    <row r="197" spans="1:26" ht="13.5" customHeight="1">
      <c r="A197" s="32"/>
      <c r="B197" s="32"/>
      <c r="C197" s="20"/>
      <c r="D197" s="20"/>
      <c r="E197" s="92"/>
      <c r="F197" s="32"/>
      <c r="G197" s="32"/>
      <c r="H197" s="32"/>
      <c r="I197" s="32"/>
      <c r="J197" s="32"/>
      <c r="K197" s="32"/>
      <c r="L197" s="32"/>
      <c r="M197" s="32"/>
      <c r="N197" s="32"/>
      <c r="O197" s="32"/>
      <c r="P197" s="32"/>
      <c r="Q197" s="32"/>
      <c r="R197" s="32"/>
      <c r="S197" s="32"/>
      <c r="T197" s="32"/>
      <c r="U197" s="32"/>
      <c r="V197" s="32"/>
      <c r="W197" s="32"/>
      <c r="X197" s="32"/>
      <c r="Y197" s="2"/>
      <c r="Z197" s="2"/>
    </row>
    <row r="198" spans="1:26" ht="13.5" customHeight="1">
      <c r="A198" s="32"/>
      <c r="B198" s="32"/>
      <c r="C198" s="20"/>
      <c r="D198" s="20"/>
      <c r="E198" s="92"/>
      <c r="F198" s="32"/>
      <c r="G198" s="32"/>
      <c r="H198" s="32"/>
      <c r="I198" s="32"/>
      <c r="J198" s="32"/>
      <c r="K198" s="32"/>
      <c r="L198" s="32"/>
      <c r="M198" s="32"/>
      <c r="N198" s="32"/>
      <c r="O198" s="32"/>
      <c r="P198" s="32"/>
      <c r="Q198" s="32"/>
      <c r="R198" s="32"/>
      <c r="S198" s="32"/>
      <c r="T198" s="32"/>
      <c r="U198" s="32"/>
      <c r="V198" s="32"/>
      <c r="W198" s="32"/>
      <c r="X198" s="32"/>
      <c r="Y198" s="2"/>
      <c r="Z198" s="2"/>
    </row>
    <row r="199" spans="1:26" ht="13.5" customHeight="1">
      <c r="A199" s="32"/>
      <c r="B199" s="32"/>
      <c r="C199" s="20"/>
      <c r="D199" s="20"/>
      <c r="E199" s="92"/>
      <c r="F199" s="32"/>
      <c r="G199" s="32"/>
      <c r="H199" s="32"/>
      <c r="I199" s="32"/>
      <c r="J199" s="32"/>
      <c r="K199" s="32"/>
      <c r="L199" s="32"/>
      <c r="M199" s="32"/>
      <c r="N199" s="32"/>
      <c r="O199" s="32"/>
      <c r="P199" s="32"/>
      <c r="Q199" s="32"/>
      <c r="R199" s="32"/>
      <c r="S199" s="32"/>
      <c r="T199" s="32"/>
      <c r="U199" s="32"/>
      <c r="V199" s="32"/>
      <c r="W199" s="32"/>
      <c r="X199" s="32"/>
      <c r="Y199" s="2"/>
      <c r="Z199" s="2"/>
    </row>
    <row r="200" spans="1:26" ht="13.5" customHeight="1">
      <c r="A200" s="32"/>
      <c r="B200" s="32"/>
      <c r="C200" s="20"/>
      <c r="D200" s="20"/>
      <c r="E200" s="92"/>
      <c r="F200" s="32"/>
      <c r="G200" s="32"/>
      <c r="H200" s="32"/>
      <c r="I200" s="32"/>
      <c r="J200" s="32"/>
      <c r="K200" s="32"/>
      <c r="L200" s="32"/>
      <c r="M200" s="32"/>
      <c r="N200" s="32"/>
      <c r="O200" s="32"/>
      <c r="P200" s="32"/>
      <c r="Q200" s="32"/>
      <c r="R200" s="32"/>
      <c r="S200" s="32"/>
      <c r="T200" s="32"/>
      <c r="U200" s="32"/>
      <c r="V200" s="32"/>
      <c r="W200" s="32"/>
      <c r="X200" s="32"/>
      <c r="Y200" s="2"/>
      <c r="Z200" s="2"/>
    </row>
    <row r="201" spans="1:26" ht="13.5" customHeight="1">
      <c r="A201" s="32"/>
      <c r="B201" s="32"/>
      <c r="C201" s="20"/>
      <c r="D201" s="20"/>
      <c r="E201" s="92"/>
      <c r="F201" s="32"/>
      <c r="G201" s="32"/>
      <c r="H201" s="32"/>
      <c r="I201" s="32"/>
      <c r="J201" s="32"/>
      <c r="K201" s="32"/>
      <c r="L201" s="32"/>
      <c r="M201" s="32"/>
      <c r="N201" s="32"/>
      <c r="O201" s="32"/>
      <c r="P201" s="32"/>
      <c r="Q201" s="32"/>
      <c r="R201" s="32"/>
      <c r="S201" s="32"/>
      <c r="T201" s="32"/>
      <c r="U201" s="32"/>
      <c r="V201" s="32"/>
      <c r="W201" s="32"/>
      <c r="X201" s="32"/>
      <c r="Y201" s="2"/>
      <c r="Z201" s="2"/>
    </row>
    <row r="202" spans="1:26" ht="13.5" customHeight="1">
      <c r="A202" s="32"/>
      <c r="B202" s="32"/>
      <c r="C202" s="20"/>
      <c r="D202" s="20"/>
      <c r="E202" s="92"/>
      <c r="F202" s="32"/>
      <c r="G202" s="32"/>
      <c r="H202" s="32"/>
      <c r="I202" s="32"/>
      <c r="J202" s="32"/>
      <c r="K202" s="32"/>
      <c r="L202" s="32"/>
      <c r="M202" s="32"/>
      <c r="N202" s="32"/>
      <c r="O202" s="32"/>
      <c r="P202" s="32"/>
      <c r="Q202" s="32"/>
      <c r="R202" s="32"/>
      <c r="S202" s="32"/>
      <c r="T202" s="32"/>
      <c r="U202" s="32"/>
      <c r="V202" s="32"/>
      <c r="W202" s="32"/>
      <c r="X202" s="32"/>
      <c r="Y202" s="2"/>
      <c r="Z202" s="2"/>
    </row>
    <row r="203" spans="1:26" ht="13.5" customHeight="1">
      <c r="A203" s="32"/>
      <c r="B203" s="32"/>
      <c r="C203" s="20"/>
      <c r="D203" s="20"/>
      <c r="E203" s="92"/>
      <c r="F203" s="32"/>
      <c r="G203" s="32"/>
      <c r="H203" s="32"/>
      <c r="I203" s="32"/>
      <c r="J203" s="32"/>
      <c r="K203" s="32"/>
      <c r="L203" s="32"/>
      <c r="M203" s="32"/>
      <c r="N203" s="32"/>
      <c r="O203" s="32"/>
      <c r="P203" s="32"/>
      <c r="Q203" s="32"/>
      <c r="R203" s="32"/>
      <c r="S203" s="32"/>
      <c r="T203" s="32"/>
      <c r="U203" s="32"/>
      <c r="V203" s="32"/>
      <c r="W203" s="32"/>
      <c r="X203" s="32"/>
      <c r="Y203" s="2"/>
      <c r="Z203" s="2"/>
    </row>
    <row r="204" spans="1:26" ht="13.5" customHeight="1">
      <c r="A204" s="32"/>
      <c r="B204" s="32"/>
      <c r="C204" s="20"/>
      <c r="D204" s="20"/>
      <c r="E204" s="92"/>
      <c r="F204" s="32"/>
      <c r="G204" s="32"/>
      <c r="H204" s="32"/>
      <c r="I204" s="32"/>
      <c r="J204" s="32"/>
      <c r="K204" s="32"/>
      <c r="L204" s="32"/>
      <c r="M204" s="32"/>
      <c r="N204" s="32"/>
      <c r="O204" s="32"/>
      <c r="P204" s="32"/>
      <c r="Q204" s="32"/>
      <c r="R204" s="32"/>
      <c r="S204" s="32"/>
      <c r="T204" s="32"/>
      <c r="U204" s="32"/>
      <c r="V204" s="32"/>
      <c r="W204" s="32"/>
      <c r="X204" s="32"/>
      <c r="Y204" s="2"/>
      <c r="Z204" s="2"/>
    </row>
    <row r="205" spans="1:26" ht="13.5" customHeight="1">
      <c r="A205" s="32"/>
      <c r="B205" s="32"/>
      <c r="C205" s="20"/>
      <c r="D205" s="20"/>
      <c r="E205" s="92"/>
      <c r="F205" s="32"/>
      <c r="G205" s="32"/>
      <c r="H205" s="32"/>
      <c r="I205" s="32"/>
      <c r="J205" s="32"/>
      <c r="K205" s="32"/>
      <c r="L205" s="32"/>
      <c r="M205" s="32"/>
      <c r="N205" s="32"/>
      <c r="O205" s="32"/>
      <c r="P205" s="32"/>
      <c r="Q205" s="32"/>
      <c r="R205" s="32"/>
      <c r="S205" s="32"/>
      <c r="T205" s="32"/>
      <c r="U205" s="32"/>
      <c r="V205" s="32"/>
      <c r="W205" s="32"/>
      <c r="X205" s="32"/>
      <c r="Y205" s="2"/>
      <c r="Z205" s="2"/>
    </row>
    <row r="206" spans="1:26" ht="13.5" customHeight="1">
      <c r="A206" s="32"/>
      <c r="B206" s="32"/>
      <c r="C206" s="20"/>
      <c r="D206" s="20"/>
      <c r="E206" s="92"/>
      <c r="F206" s="32"/>
      <c r="G206" s="32"/>
      <c r="H206" s="32"/>
      <c r="I206" s="32"/>
      <c r="J206" s="32"/>
      <c r="K206" s="32"/>
      <c r="L206" s="32"/>
      <c r="M206" s="32"/>
      <c r="N206" s="32"/>
      <c r="O206" s="32"/>
      <c r="P206" s="32"/>
      <c r="Q206" s="32"/>
      <c r="R206" s="32"/>
      <c r="S206" s="32"/>
      <c r="T206" s="32"/>
      <c r="U206" s="32"/>
      <c r="V206" s="32"/>
      <c r="W206" s="32"/>
      <c r="X206" s="32"/>
      <c r="Y206" s="2"/>
      <c r="Z206" s="2"/>
    </row>
    <row r="207" spans="1:26" ht="13.5" customHeight="1">
      <c r="A207" s="32"/>
      <c r="B207" s="32"/>
      <c r="C207" s="20"/>
      <c r="D207" s="20"/>
      <c r="E207" s="92"/>
      <c r="F207" s="32"/>
      <c r="G207" s="32"/>
      <c r="H207" s="32"/>
      <c r="I207" s="32"/>
      <c r="J207" s="32"/>
      <c r="K207" s="32"/>
      <c r="L207" s="32"/>
      <c r="M207" s="32"/>
      <c r="N207" s="32"/>
      <c r="O207" s="32"/>
      <c r="P207" s="32"/>
      <c r="Q207" s="32"/>
      <c r="R207" s="32"/>
      <c r="S207" s="32"/>
      <c r="T207" s="32"/>
      <c r="U207" s="32"/>
      <c r="V207" s="32"/>
      <c r="W207" s="32"/>
      <c r="X207" s="32"/>
      <c r="Y207" s="2"/>
      <c r="Z207" s="2"/>
    </row>
    <row r="208" spans="1:26" ht="13.5" customHeight="1">
      <c r="A208" s="32"/>
      <c r="B208" s="32"/>
      <c r="C208" s="20"/>
      <c r="D208" s="20"/>
      <c r="E208" s="92"/>
      <c r="F208" s="32"/>
      <c r="G208" s="32"/>
      <c r="H208" s="32"/>
      <c r="I208" s="32"/>
      <c r="J208" s="32"/>
      <c r="K208" s="32"/>
      <c r="L208" s="32"/>
      <c r="M208" s="32"/>
      <c r="N208" s="32"/>
      <c r="O208" s="32"/>
      <c r="P208" s="32"/>
      <c r="Q208" s="32"/>
      <c r="R208" s="32"/>
      <c r="S208" s="32"/>
      <c r="T208" s="32"/>
      <c r="U208" s="32"/>
      <c r="V208" s="32"/>
      <c r="W208" s="32"/>
      <c r="X208" s="32"/>
      <c r="Y208" s="2"/>
      <c r="Z208" s="2"/>
    </row>
    <row r="209" spans="1:26" ht="13.5" customHeight="1">
      <c r="A209" s="32"/>
      <c r="B209" s="32"/>
      <c r="C209" s="20"/>
      <c r="D209" s="20"/>
      <c r="E209" s="92"/>
      <c r="F209" s="32"/>
      <c r="G209" s="32"/>
      <c r="H209" s="32"/>
      <c r="I209" s="32"/>
      <c r="J209" s="32"/>
      <c r="K209" s="32"/>
      <c r="L209" s="32"/>
      <c r="M209" s="32"/>
      <c r="N209" s="32"/>
      <c r="O209" s="32"/>
      <c r="P209" s="32"/>
      <c r="Q209" s="32"/>
      <c r="R209" s="32"/>
      <c r="S209" s="32"/>
      <c r="T209" s="32"/>
      <c r="U209" s="32"/>
      <c r="V209" s="32"/>
      <c r="W209" s="32"/>
      <c r="X209" s="32"/>
      <c r="Y209" s="2"/>
      <c r="Z209" s="2"/>
    </row>
    <row r="210" spans="1:26" ht="13.5" customHeight="1">
      <c r="A210" s="32"/>
      <c r="B210" s="32"/>
      <c r="C210" s="20"/>
      <c r="D210" s="20"/>
      <c r="E210" s="92"/>
      <c r="F210" s="32"/>
      <c r="G210" s="32"/>
      <c r="H210" s="32"/>
      <c r="I210" s="32"/>
      <c r="J210" s="32"/>
      <c r="K210" s="32"/>
      <c r="L210" s="32"/>
      <c r="M210" s="32"/>
      <c r="N210" s="32"/>
      <c r="O210" s="32"/>
      <c r="P210" s="32"/>
      <c r="Q210" s="32"/>
      <c r="R210" s="32"/>
      <c r="S210" s="32"/>
      <c r="T210" s="32"/>
      <c r="U210" s="32"/>
      <c r="V210" s="32"/>
      <c r="W210" s="32"/>
      <c r="X210" s="32"/>
      <c r="Y210" s="2"/>
      <c r="Z210" s="2"/>
    </row>
    <row r="211" spans="1:26" ht="13.5" customHeight="1">
      <c r="A211" s="32"/>
      <c r="B211" s="32"/>
      <c r="C211" s="20"/>
      <c r="D211" s="20"/>
      <c r="E211" s="92"/>
      <c r="F211" s="32"/>
      <c r="G211" s="32"/>
      <c r="H211" s="32"/>
      <c r="I211" s="32"/>
      <c r="J211" s="32"/>
      <c r="K211" s="32"/>
      <c r="L211" s="32"/>
      <c r="M211" s="32"/>
      <c r="N211" s="32"/>
      <c r="O211" s="32"/>
      <c r="P211" s="32"/>
      <c r="Q211" s="32"/>
      <c r="R211" s="32"/>
      <c r="S211" s="32"/>
      <c r="T211" s="32"/>
      <c r="U211" s="32"/>
      <c r="V211" s="32"/>
      <c r="W211" s="32"/>
      <c r="X211" s="32"/>
      <c r="Y211" s="2"/>
      <c r="Z211" s="2"/>
    </row>
    <row r="212" spans="1:26" ht="13.5" customHeight="1">
      <c r="A212" s="32"/>
      <c r="B212" s="32"/>
      <c r="C212" s="20"/>
      <c r="D212" s="20"/>
      <c r="E212" s="92"/>
      <c r="F212" s="32"/>
      <c r="G212" s="32"/>
      <c r="H212" s="32"/>
      <c r="I212" s="32"/>
      <c r="J212" s="32"/>
      <c r="K212" s="32"/>
      <c r="L212" s="32"/>
      <c r="M212" s="32"/>
      <c r="N212" s="32"/>
      <c r="O212" s="32"/>
      <c r="P212" s="32"/>
      <c r="Q212" s="32"/>
      <c r="R212" s="32"/>
      <c r="S212" s="32"/>
      <c r="T212" s="32"/>
      <c r="U212" s="32"/>
      <c r="V212" s="32"/>
      <c r="W212" s="32"/>
      <c r="X212" s="32"/>
      <c r="Y212" s="2"/>
      <c r="Z212" s="2"/>
    </row>
    <row r="213" spans="1:26" ht="13.5" customHeight="1">
      <c r="A213" s="32"/>
      <c r="B213" s="32"/>
      <c r="C213" s="20"/>
      <c r="D213" s="20"/>
      <c r="E213" s="92"/>
      <c r="F213" s="32"/>
      <c r="G213" s="32"/>
      <c r="H213" s="32"/>
      <c r="I213" s="32"/>
      <c r="J213" s="32"/>
      <c r="K213" s="32"/>
      <c r="L213" s="32"/>
      <c r="M213" s="32"/>
      <c r="N213" s="32"/>
      <c r="O213" s="32"/>
      <c r="P213" s="32"/>
      <c r="Q213" s="32"/>
      <c r="R213" s="32"/>
      <c r="S213" s="32"/>
      <c r="T213" s="32"/>
      <c r="U213" s="32"/>
      <c r="V213" s="32"/>
      <c r="W213" s="32"/>
      <c r="X213" s="32"/>
      <c r="Y213" s="2"/>
      <c r="Z213" s="2"/>
    </row>
    <row r="214" spans="1:26" ht="13.5" customHeight="1">
      <c r="A214" s="32"/>
      <c r="B214" s="32"/>
      <c r="C214" s="20"/>
      <c r="D214" s="20"/>
      <c r="E214" s="92"/>
      <c r="F214" s="32"/>
      <c r="G214" s="32"/>
      <c r="H214" s="32"/>
      <c r="I214" s="32"/>
      <c r="J214" s="32"/>
      <c r="K214" s="32"/>
      <c r="L214" s="32"/>
      <c r="M214" s="32"/>
      <c r="N214" s="32"/>
      <c r="O214" s="32"/>
      <c r="P214" s="32"/>
      <c r="Q214" s="32"/>
      <c r="R214" s="32"/>
      <c r="S214" s="32"/>
      <c r="T214" s="32"/>
      <c r="U214" s="32"/>
      <c r="V214" s="32"/>
      <c r="W214" s="32"/>
      <c r="X214" s="32"/>
      <c r="Y214" s="2"/>
      <c r="Z214" s="2"/>
    </row>
    <row r="215" spans="1:26" ht="13.5" customHeight="1">
      <c r="A215" s="32"/>
      <c r="B215" s="32"/>
      <c r="C215" s="20"/>
      <c r="D215" s="20"/>
      <c r="E215" s="92"/>
      <c r="F215" s="32"/>
      <c r="G215" s="32"/>
      <c r="H215" s="32"/>
      <c r="I215" s="32"/>
      <c r="J215" s="32"/>
      <c r="K215" s="32"/>
      <c r="L215" s="32"/>
      <c r="M215" s="32"/>
      <c r="N215" s="32"/>
      <c r="O215" s="32"/>
      <c r="P215" s="32"/>
      <c r="Q215" s="32"/>
      <c r="R215" s="32"/>
      <c r="S215" s="32"/>
      <c r="T215" s="32"/>
      <c r="U215" s="32"/>
      <c r="V215" s="32"/>
      <c r="W215" s="32"/>
      <c r="X215" s="32"/>
      <c r="Y215" s="2"/>
      <c r="Z215" s="2"/>
    </row>
    <row r="216" spans="1:26" ht="13.5" customHeight="1">
      <c r="A216" s="32"/>
      <c r="B216" s="32"/>
      <c r="C216" s="20"/>
      <c r="D216" s="20"/>
      <c r="E216" s="92"/>
      <c r="F216" s="32"/>
      <c r="G216" s="32"/>
      <c r="H216" s="32"/>
      <c r="I216" s="32"/>
      <c r="J216" s="32"/>
      <c r="K216" s="32"/>
      <c r="L216" s="32"/>
      <c r="M216" s="32"/>
      <c r="N216" s="32"/>
      <c r="O216" s="32"/>
      <c r="P216" s="32"/>
      <c r="Q216" s="32"/>
      <c r="R216" s="32"/>
      <c r="S216" s="32"/>
      <c r="T216" s="32"/>
      <c r="U216" s="32"/>
      <c r="V216" s="32"/>
      <c r="W216" s="32"/>
      <c r="X216" s="32"/>
      <c r="Y216" s="2"/>
      <c r="Z216" s="2"/>
    </row>
    <row r="217" spans="1:26" ht="13.5" customHeight="1">
      <c r="A217" s="32"/>
      <c r="B217" s="32"/>
      <c r="C217" s="20"/>
      <c r="D217" s="20"/>
      <c r="E217" s="92"/>
      <c r="F217" s="32"/>
      <c r="G217" s="32"/>
      <c r="H217" s="32"/>
      <c r="I217" s="32"/>
      <c r="J217" s="32"/>
      <c r="K217" s="32"/>
      <c r="L217" s="32"/>
      <c r="M217" s="32"/>
      <c r="N217" s="32"/>
      <c r="O217" s="32"/>
      <c r="P217" s="32"/>
      <c r="Q217" s="32"/>
      <c r="R217" s="32"/>
      <c r="S217" s="32"/>
      <c r="T217" s="32"/>
      <c r="U217" s="32"/>
      <c r="V217" s="32"/>
      <c r="W217" s="32"/>
      <c r="X217" s="32"/>
      <c r="Y217" s="2"/>
      <c r="Z217" s="2"/>
    </row>
    <row r="218" spans="1:26" ht="13.5" customHeight="1">
      <c r="A218" s="32"/>
      <c r="B218" s="32"/>
      <c r="C218" s="20"/>
      <c r="D218" s="20"/>
      <c r="E218" s="92"/>
      <c r="F218" s="32"/>
      <c r="G218" s="32"/>
      <c r="H218" s="32"/>
      <c r="I218" s="32"/>
      <c r="J218" s="32"/>
      <c r="K218" s="32"/>
      <c r="L218" s="32"/>
      <c r="M218" s="32"/>
      <c r="N218" s="32"/>
      <c r="O218" s="32"/>
      <c r="P218" s="32"/>
      <c r="Q218" s="32"/>
      <c r="R218" s="32"/>
      <c r="S218" s="32"/>
      <c r="T218" s="32"/>
      <c r="U218" s="32"/>
      <c r="V218" s="32"/>
      <c r="W218" s="32"/>
      <c r="X218" s="32"/>
      <c r="Y218" s="2"/>
      <c r="Z218" s="2"/>
    </row>
    <row r="219" spans="1:26" ht="13.5" customHeight="1">
      <c r="A219" s="32"/>
      <c r="B219" s="32"/>
      <c r="C219" s="20"/>
      <c r="D219" s="20"/>
      <c r="E219" s="92"/>
      <c r="F219" s="32"/>
      <c r="G219" s="32"/>
      <c r="H219" s="32"/>
      <c r="I219" s="32"/>
      <c r="J219" s="32"/>
      <c r="K219" s="32"/>
      <c r="L219" s="32"/>
      <c r="M219" s="32"/>
      <c r="N219" s="32"/>
      <c r="O219" s="32"/>
      <c r="P219" s="32"/>
      <c r="Q219" s="32"/>
      <c r="R219" s="32"/>
      <c r="S219" s="32"/>
      <c r="T219" s="32"/>
      <c r="U219" s="32"/>
      <c r="V219" s="32"/>
      <c r="W219" s="32"/>
      <c r="X219" s="32"/>
      <c r="Y219" s="2"/>
      <c r="Z219" s="2"/>
    </row>
    <row r="220" spans="1:26" ht="13.5" customHeight="1">
      <c r="A220" s="32"/>
      <c r="B220" s="32"/>
      <c r="C220" s="20"/>
      <c r="D220" s="20"/>
      <c r="E220" s="92"/>
      <c r="F220" s="32"/>
      <c r="G220" s="32"/>
      <c r="H220" s="32"/>
      <c r="I220" s="32"/>
      <c r="J220" s="32"/>
      <c r="K220" s="32"/>
      <c r="L220" s="32"/>
      <c r="M220" s="32"/>
      <c r="N220" s="32"/>
      <c r="O220" s="32"/>
      <c r="P220" s="32"/>
      <c r="Q220" s="32"/>
      <c r="R220" s="32"/>
      <c r="S220" s="32"/>
      <c r="T220" s="32"/>
      <c r="U220" s="32"/>
      <c r="V220" s="32"/>
      <c r="W220" s="32"/>
      <c r="X220" s="32"/>
      <c r="Y220" s="2"/>
      <c r="Z220" s="2"/>
    </row>
    <row r="221" spans="1:26" ht="13.5" customHeight="1">
      <c r="A221" s="32"/>
      <c r="B221" s="32"/>
      <c r="C221" s="20"/>
      <c r="D221" s="20"/>
      <c r="E221" s="92"/>
      <c r="F221" s="32"/>
      <c r="G221" s="32"/>
      <c r="H221" s="32"/>
      <c r="I221" s="32"/>
      <c r="J221" s="32"/>
      <c r="K221" s="32"/>
      <c r="L221" s="32"/>
      <c r="M221" s="32"/>
      <c r="N221" s="32"/>
      <c r="O221" s="32"/>
      <c r="P221" s="32"/>
      <c r="Q221" s="32"/>
      <c r="R221" s="32"/>
      <c r="S221" s="32"/>
      <c r="T221" s="32"/>
      <c r="U221" s="32"/>
      <c r="V221" s="32"/>
      <c r="W221" s="32"/>
      <c r="X221" s="32"/>
      <c r="Y221" s="2"/>
      <c r="Z221" s="2"/>
    </row>
    <row r="222" spans="1:26" ht="13.5" customHeight="1">
      <c r="A222" s="32"/>
      <c r="B222" s="32"/>
      <c r="C222" s="20"/>
      <c r="D222" s="20"/>
      <c r="E222" s="92"/>
      <c r="F222" s="32"/>
      <c r="G222" s="32"/>
      <c r="H222" s="32"/>
      <c r="I222" s="32"/>
      <c r="J222" s="32"/>
      <c r="K222" s="32"/>
      <c r="L222" s="32"/>
      <c r="M222" s="32"/>
      <c r="N222" s="32"/>
      <c r="O222" s="32"/>
      <c r="P222" s="32"/>
      <c r="Q222" s="32"/>
      <c r="R222" s="32"/>
      <c r="S222" s="32"/>
      <c r="T222" s="32"/>
      <c r="U222" s="32"/>
      <c r="V222" s="32"/>
      <c r="W222" s="32"/>
      <c r="X222" s="32"/>
      <c r="Y222" s="2"/>
      <c r="Z222" s="2"/>
    </row>
    <row r="223" spans="1:26" ht="13.5" customHeight="1">
      <c r="A223" s="32"/>
      <c r="B223" s="32"/>
      <c r="C223" s="20"/>
      <c r="D223" s="20"/>
      <c r="E223" s="92"/>
      <c r="F223" s="32"/>
      <c r="G223" s="32"/>
      <c r="H223" s="32"/>
      <c r="I223" s="32"/>
      <c r="J223" s="32"/>
      <c r="K223" s="32"/>
      <c r="L223" s="32"/>
      <c r="M223" s="32"/>
      <c r="N223" s="32"/>
      <c r="O223" s="32"/>
      <c r="P223" s="32"/>
      <c r="Q223" s="32"/>
      <c r="R223" s="32"/>
      <c r="S223" s="32"/>
      <c r="T223" s="32"/>
      <c r="U223" s="32"/>
      <c r="V223" s="32"/>
      <c r="W223" s="32"/>
      <c r="X223" s="32"/>
      <c r="Y223" s="2"/>
      <c r="Z223" s="2"/>
    </row>
    <row r="224" spans="1:26" ht="13.5" customHeight="1">
      <c r="A224" s="32"/>
      <c r="B224" s="32"/>
      <c r="C224" s="20"/>
      <c r="D224" s="20"/>
      <c r="E224" s="92"/>
      <c r="F224" s="32"/>
      <c r="G224" s="32"/>
      <c r="H224" s="32"/>
      <c r="I224" s="32"/>
      <c r="J224" s="32"/>
      <c r="K224" s="32"/>
      <c r="L224" s="32"/>
      <c r="M224" s="32"/>
      <c r="N224" s="32"/>
      <c r="O224" s="32"/>
      <c r="P224" s="32"/>
      <c r="Q224" s="32"/>
      <c r="R224" s="32"/>
      <c r="S224" s="32"/>
      <c r="T224" s="32"/>
      <c r="U224" s="32"/>
      <c r="V224" s="32"/>
      <c r="W224" s="32"/>
      <c r="X224" s="32"/>
      <c r="Y224" s="2"/>
      <c r="Z224" s="2"/>
    </row>
    <row r="225" spans="1:26" ht="13.5" customHeight="1">
      <c r="A225" s="32"/>
      <c r="B225" s="32"/>
      <c r="C225" s="20"/>
      <c r="D225" s="20"/>
      <c r="E225" s="92"/>
      <c r="F225" s="32"/>
      <c r="G225" s="32"/>
      <c r="H225" s="32"/>
      <c r="I225" s="32"/>
      <c r="J225" s="32"/>
      <c r="K225" s="32"/>
      <c r="L225" s="32"/>
      <c r="M225" s="32"/>
      <c r="N225" s="32"/>
      <c r="O225" s="32"/>
      <c r="P225" s="32"/>
      <c r="Q225" s="32"/>
      <c r="R225" s="32"/>
      <c r="S225" s="32"/>
      <c r="T225" s="32"/>
      <c r="U225" s="32"/>
      <c r="V225" s="32"/>
      <c r="W225" s="32"/>
      <c r="X225" s="32"/>
      <c r="Y225" s="2"/>
      <c r="Z225" s="2"/>
    </row>
    <row r="226" spans="1:26" ht="13.5" customHeight="1">
      <c r="A226" s="32"/>
      <c r="B226" s="32"/>
      <c r="C226" s="20"/>
      <c r="D226" s="20"/>
      <c r="E226" s="92"/>
      <c r="F226" s="32"/>
      <c r="G226" s="32"/>
      <c r="H226" s="32"/>
      <c r="I226" s="32"/>
      <c r="J226" s="32"/>
      <c r="K226" s="32"/>
      <c r="L226" s="32"/>
      <c r="M226" s="32"/>
      <c r="N226" s="32"/>
      <c r="O226" s="32"/>
      <c r="P226" s="32"/>
      <c r="Q226" s="32"/>
      <c r="R226" s="32"/>
      <c r="S226" s="32"/>
      <c r="T226" s="32"/>
      <c r="U226" s="32"/>
      <c r="V226" s="32"/>
      <c r="W226" s="32"/>
      <c r="X226" s="32"/>
      <c r="Y226" s="2"/>
      <c r="Z226" s="2"/>
    </row>
    <row r="227" spans="1:26" ht="13.5" customHeight="1">
      <c r="A227" s="32"/>
      <c r="B227" s="32"/>
      <c r="C227" s="20"/>
      <c r="D227" s="20"/>
      <c r="E227" s="92"/>
      <c r="F227" s="32"/>
      <c r="G227" s="32"/>
      <c r="H227" s="32"/>
      <c r="I227" s="32"/>
      <c r="J227" s="32"/>
      <c r="K227" s="32"/>
      <c r="L227" s="32"/>
      <c r="M227" s="32"/>
      <c r="N227" s="32"/>
      <c r="O227" s="32"/>
      <c r="P227" s="32"/>
      <c r="Q227" s="32"/>
      <c r="R227" s="32"/>
      <c r="S227" s="32"/>
      <c r="T227" s="32"/>
      <c r="U227" s="32"/>
      <c r="V227" s="32"/>
      <c r="W227" s="32"/>
      <c r="X227" s="32"/>
      <c r="Y227" s="2"/>
      <c r="Z227" s="2"/>
    </row>
    <row r="228" spans="1:26" ht="13.5" customHeight="1">
      <c r="A228" s="32"/>
      <c r="B228" s="32"/>
      <c r="C228" s="20"/>
      <c r="D228" s="20"/>
      <c r="E228" s="92"/>
      <c r="F228" s="32"/>
      <c r="G228" s="32"/>
      <c r="H228" s="32"/>
      <c r="I228" s="32"/>
      <c r="J228" s="32"/>
      <c r="K228" s="32"/>
      <c r="L228" s="32"/>
      <c r="M228" s="32"/>
      <c r="N228" s="32"/>
      <c r="O228" s="32"/>
      <c r="P228" s="32"/>
      <c r="Q228" s="32"/>
      <c r="R228" s="32"/>
      <c r="S228" s="32"/>
      <c r="T228" s="32"/>
      <c r="U228" s="32"/>
      <c r="V228" s="32"/>
      <c r="W228" s="32"/>
      <c r="X228" s="32"/>
      <c r="Y228" s="2"/>
      <c r="Z228" s="2"/>
    </row>
    <row r="229" spans="1:26" ht="13.5" customHeight="1">
      <c r="A229" s="32"/>
      <c r="B229" s="32"/>
      <c r="C229" s="20"/>
      <c r="D229" s="20"/>
      <c r="E229" s="92"/>
      <c r="F229" s="32"/>
      <c r="G229" s="32"/>
      <c r="H229" s="32"/>
      <c r="I229" s="32"/>
      <c r="J229" s="32"/>
      <c r="K229" s="32"/>
      <c r="L229" s="32"/>
      <c r="M229" s="32"/>
      <c r="N229" s="32"/>
      <c r="O229" s="32"/>
      <c r="P229" s="32"/>
      <c r="Q229" s="32"/>
      <c r="R229" s="32"/>
      <c r="S229" s="32"/>
      <c r="T229" s="32"/>
      <c r="U229" s="32"/>
      <c r="V229" s="32"/>
      <c r="W229" s="32"/>
      <c r="X229" s="32"/>
      <c r="Y229" s="2"/>
      <c r="Z229" s="2"/>
    </row>
    <row r="230" spans="1:26" ht="13.5" customHeight="1">
      <c r="A230" s="32"/>
      <c r="B230" s="32"/>
      <c r="C230" s="20"/>
      <c r="D230" s="20"/>
      <c r="E230" s="92"/>
      <c r="F230" s="32"/>
      <c r="G230" s="32"/>
      <c r="H230" s="32"/>
      <c r="I230" s="32"/>
      <c r="J230" s="32"/>
      <c r="K230" s="32"/>
      <c r="L230" s="32"/>
      <c r="M230" s="32"/>
      <c r="N230" s="32"/>
      <c r="O230" s="32"/>
      <c r="P230" s="32"/>
      <c r="Q230" s="32"/>
      <c r="R230" s="32"/>
      <c r="S230" s="32"/>
      <c r="T230" s="32"/>
      <c r="U230" s="32"/>
      <c r="V230" s="32"/>
      <c r="W230" s="32"/>
      <c r="X230" s="32"/>
      <c r="Y230" s="2"/>
      <c r="Z230" s="2"/>
    </row>
    <row r="231" spans="1:26" ht="13.5" customHeight="1">
      <c r="A231" s="32"/>
      <c r="B231" s="32"/>
      <c r="C231" s="20"/>
      <c r="D231" s="20"/>
      <c r="E231" s="92"/>
      <c r="F231" s="32"/>
      <c r="G231" s="32"/>
      <c r="H231" s="32"/>
      <c r="I231" s="32"/>
      <c r="J231" s="32"/>
      <c r="K231" s="32"/>
      <c r="L231" s="32"/>
      <c r="M231" s="32"/>
      <c r="N231" s="32"/>
      <c r="O231" s="32"/>
      <c r="P231" s="32"/>
      <c r="Q231" s="32"/>
      <c r="R231" s="32"/>
      <c r="S231" s="32"/>
      <c r="T231" s="32"/>
      <c r="U231" s="32"/>
      <c r="V231" s="32"/>
      <c r="W231" s="32"/>
      <c r="X231" s="32"/>
      <c r="Y231" s="2"/>
      <c r="Z231" s="2"/>
    </row>
    <row r="232" spans="1:26" ht="13.5" customHeight="1">
      <c r="A232" s="32"/>
      <c r="B232" s="32"/>
      <c r="C232" s="20"/>
      <c r="D232" s="20"/>
      <c r="E232" s="92"/>
      <c r="F232" s="32"/>
      <c r="G232" s="32"/>
      <c r="H232" s="32"/>
      <c r="I232" s="32"/>
      <c r="J232" s="32"/>
      <c r="K232" s="32"/>
      <c r="L232" s="32"/>
      <c r="M232" s="32"/>
      <c r="N232" s="32"/>
      <c r="O232" s="32"/>
      <c r="P232" s="32"/>
      <c r="Q232" s="32"/>
      <c r="R232" s="32"/>
      <c r="S232" s="32"/>
      <c r="T232" s="32"/>
      <c r="U232" s="32"/>
      <c r="V232" s="32"/>
      <c r="W232" s="32"/>
      <c r="X232" s="32"/>
      <c r="Y232" s="2"/>
      <c r="Z232" s="2"/>
    </row>
    <row r="233" spans="1:26" ht="13.5" customHeight="1">
      <c r="A233" s="32"/>
      <c r="B233" s="32"/>
      <c r="C233" s="20"/>
      <c r="D233" s="20"/>
      <c r="E233" s="92"/>
      <c r="F233" s="32"/>
      <c r="G233" s="32"/>
      <c r="H233" s="32"/>
      <c r="I233" s="32"/>
      <c r="J233" s="32"/>
      <c r="K233" s="32"/>
      <c r="L233" s="32"/>
      <c r="M233" s="32"/>
      <c r="N233" s="32"/>
      <c r="O233" s="32"/>
      <c r="P233" s="32"/>
      <c r="Q233" s="32"/>
      <c r="R233" s="32"/>
      <c r="S233" s="32"/>
      <c r="T233" s="32"/>
      <c r="U233" s="32"/>
      <c r="V233" s="32"/>
      <c r="W233" s="32"/>
      <c r="X233" s="32"/>
      <c r="Y233" s="2"/>
      <c r="Z233" s="2"/>
    </row>
    <row r="234" spans="1:26" ht="13.5" customHeight="1">
      <c r="A234" s="32"/>
      <c r="B234" s="32"/>
      <c r="C234" s="20"/>
      <c r="D234" s="20"/>
      <c r="E234" s="92"/>
      <c r="F234" s="32"/>
      <c r="G234" s="32"/>
      <c r="H234" s="32"/>
      <c r="I234" s="32"/>
      <c r="J234" s="32"/>
      <c r="K234" s="32"/>
      <c r="L234" s="32"/>
      <c r="M234" s="32"/>
      <c r="N234" s="32"/>
      <c r="O234" s="32"/>
      <c r="P234" s="32"/>
      <c r="Q234" s="32"/>
      <c r="R234" s="32"/>
      <c r="S234" s="32"/>
      <c r="T234" s="32"/>
      <c r="U234" s="32"/>
      <c r="V234" s="32"/>
      <c r="W234" s="32"/>
      <c r="X234" s="32"/>
      <c r="Y234" s="2"/>
      <c r="Z234" s="2"/>
    </row>
    <row r="235" spans="1:26" ht="13.5" customHeight="1">
      <c r="A235" s="32"/>
      <c r="B235" s="32"/>
      <c r="C235" s="20"/>
      <c r="D235" s="20"/>
      <c r="E235" s="92"/>
      <c r="F235" s="32"/>
      <c r="G235" s="32"/>
      <c r="H235" s="32"/>
      <c r="I235" s="32"/>
      <c r="J235" s="32"/>
      <c r="K235" s="32"/>
      <c r="L235" s="32"/>
      <c r="M235" s="32"/>
      <c r="N235" s="32"/>
      <c r="O235" s="32"/>
      <c r="P235" s="32"/>
      <c r="Q235" s="32"/>
      <c r="R235" s="32"/>
      <c r="S235" s="32"/>
      <c r="T235" s="32"/>
      <c r="U235" s="32"/>
      <c r="V235" s="32"/>
      <c r="W235" s="32"/>
      <c r="X235" s="32"/>
      <c r="Y235" s="2"/>
      <c r="Z235" s="2"/>
    </row>
    <row r="236" spans="1:26" ht="13.5" customHeight="1">
      <c r="A236" s="32"/>
      <c r="B236" s="32"/>
      <c r="C236" s="20"/>
      <c r="D236" s="20"/>
      <c r="E236" s="92"/>
      <c r="F236" s="32"/>
      <c r="G236" s="32"/>
      <c r="H236" s="32"/>
      <c r="I236" s="32"/>
      <c r="J236" s="32"/>
      <c r="K236" s="32"/>
      <c r="L236" s="32"/>
      <c r="M236" s="32"/>
      <c r="N236" s="32"/>
      <c r="O236" s="32"/>
      <c r="P236" s="32"/>
      <c r="Q236" s="32"/>
      <c r="R236" s="32"/>
      <c r="S236" s="32"/>
      <c r="T236" s="32"/>
      <c r="U236" s="32"/>
      <c r="V236" s="32"/>
      <c r="W236" s="32"/>
      <c r="X236" s="32"/>
      <c r="Y236" s="2"/>
      <c r="Z236" s="2"/>
    </row>
    <row r="237" spans="1:26" ht="13.5" customHeight="1">
      <c r="A237" s="32"/>
      <c r="B237" s="32"/>
      <c r="C237" s="20"/>
      <c r="D237" s="20"/>
      <c r="E237" s="92"/>
      <c r="F237" s="32"/>
      <c r="G237" s="32"/>
      <c r="H237" s="32"/>
      <c r="I237" s="32"/>
      <c r="J237" s="32"/>
      <c r="K237" s="32"/>
      <c r="L237" s="32"/>
      <c r="M237" s="32"/>
      <c r="N237" s="32"/>
      <c r="O237" s="32"/>
      <c r="P237" s="32"/>
      <c r="Q237" s="32"/>
      <c r="R237" s="32"/>
      <c r="S237" s="32"/>
      <c r="T237" s="32"/>
      <c r="U237" s="32"/>
      <c r="V237" s="32"/>
      <c r="W237" s="32"/>
      <c r="X237" s="32"/>
      <c r="Y237" s="2"/>
      <c r="Z237" s="2"/>
    </row>
    <row r="238" spans="1:26" ht="13.5" customHeight="1">
      <c r="A238" s="32"/>
      <c r="B238" s="32"/>
      <c r="C238" s="20"/>
      <c r="D238" s="20"/>
      <c r="E238" s="92"/>
      <c r="F238" s="32"/>
      <c r="G238" s="32"/>
      <c r="H238" s="32"/>
      <c r="I238" s="32"/>
      <c r="J238" s="32"/>
      <c r="K238" s="32"/>
      <c r="L238" s="32"/>
      <c r="M238" s="32"/>
      <c r="N238" s="32"/>
      <c r="O238" s="32"/>
      <c r="P238" s="32"/>
      <c r="Q238" s="32"/>
      <c r="R238" s="32"/>
      <c r="S238" s="32"/>
      <c r="T238" s="32"/>
      <c r="U238" s="32"/>
      <c r="V238" s="32"/>
      <c r="W238" s="32"/>
      <c r="X238" s="32"/>
      <c r="Y238" s="2"/>
      <c r="Z238" s="2"/>
    </row>
    <row r="239" spans="1:26" ht="13.5" customHeight="1">
      <c r="A239" s="32"/>
      <c r="B239" s="32"/>
      <c r="C239" s="20"/>
      <c r="D239" s="20"/>
      <c r="E239" s="92"/>
      <c r="F239" s="32"/>
      <c r="G239" s="32"/>
      <c r="H239" s="32"/>
      <c r="I239" s="32"/>
      <c r="J239" s="32"/>
      <c r="K239" s="32"/>
      <c r="L239" s="32"/>
      <c r="M239" s="32"/>
      <c r="N239" s="32"/>
      <c r="O239" s="32"/>
      <c r="P239" s="32"/>
      <c r="Q239" s="32"/>
      <c r="R239" s="32"/>
      <c r="S239" s="32"/>
      <c r="T239" s="32"/>
      <c r="U239" s="32"/>
      <c r="V239" s="32"/>
      <c r="W239" s="32"/>
      <c r="X239" s="32"/>
      <c r="Y239" s="2"/>
      <c r="Z239" s="2"/>
    </row>
    <row r="240" spans="1:26" ht="13.5" customHeight="1">
      <c r="A240" s="32"/>
      <c r="B240" s="32"/>
      <c r="C240" s="20"/>
      <c r="D240" s="20"/>
      <c r="E240" s="92"/>
      <c r="F240" s="32"/>
      <c r="G240" s="32"/>
      <c r="H240" s="32"/>
      <c r="I240" s="32"/>
      <c r="J240" s="32"/>
      <c r="K240" s="32"/>
      <c r="L240" s="32"/>
      <c r="M240" s="32"/>
      <c r="N240" s="32"/>
      <c r="O240" s="32"/>
      <c r="P240" s="32"/>
      <c r="Q240" s="32"/>
      <c r="R240" s="32"/>
      <c r="S240" s="32"/>
      <c r="T240" s="32"/>
      <c r="U240" s="32"/>
      <c r="V240" s="32"/>
      <c r="W240" s="32"/>
      <c r="X240" s="32"/>
      <c r="Y240" s="2"/>
      <c r="Z240" s="2"/>
    </row>
    <row r="241" spans="1:26" ht="13.5" customHeight="1">
      <c r="A241" s="32"/>
      <c r="B241" s="32"/>
      <c r="C241" s="20"/>
      <c r="D241" s="20"/>
      <c r="E241" s="92"/>
      <c r="F241" s="32"/>
      <c r="G241" s="32"/>
      <c r="H241" s="32"/>
      <c r="I241" s="32"/>
      <c r="J241" s="32"/>
      <c r="K241" s="32"/>
      <c r="L241" s="32"/>
      <c r="M241" s="32"/>
      <c r="N241" s="32"/>
      <c r="O241" s="32"/>
      <c r="P241" s="32"/>
      <c r="Q241" s="32"/>
      <c r="R241" s="32"/>
      <c r="S241" s="32"/>
      <c r="T241" s="32"/>
      <c r="U241" s="32"/>
      <c r="V241" s="32"/>
      <c r="W241" s="32"/>
      <c r="X241" s="32"/>
      <c r="Y241" s="2"/>
      <c r="Z241" s="2"/>
    </row>
    <row r="242" spans="1:26" ht="13.5" customHeight="1">
      <c r="A242" s="32"/>
      <c r="B242" s="32"/>
      <c r="C242" s="20"/>
      <c r="D242" s="20"/>
      <c r="E242" s="92"/>
      <c r="F242" s="32"/>
      <c r="G242" s="32"/>
      <c r="H242" s="32"/>
      <c r="I242" s="32"/>
      <c r="J242" s="32"/>
      <c r="K242" s="32"/>
      <c r="L242" s="32"/>
      <c r="M242" s="32"/>
      <c r="N242" s="32"/>
      <c r="O242" s="32"/>
      <c r="P242" s="32"/>
      <c r="Q242" s="32"/>
      <c r="R242" s="32"/>
      <c r="S242" s="32"/>
      <c r="T242" s="32"/>
      <c r="U242" s="32"/>
      <c r="V242" s="32"/>
      <c r="W242" s="32"/>
      <c r="X242" s="32"/>
      <c r="Y242" s="2"/>
      <c r="Z242" s="2"/>
    </row>
    <row r="243" spans="1:26" ht="13.5" customHeight="1">
      <c r="A243" s="32"/>
      <c r="B243" s="32"/>
      <c r="C243" s="20"/>
      <c r="D243" s="20"/>
      <c r="E243" s="92"/>
      <c r="F243" s="32"/>
      <c r="G243" s="32"/>
      <c r="H243" s="32"/>
      <c r="I243" s="32"/>
      <c r="J243" s="32"/>
      <c r="K243" s="32"/>
      <c r="L243" s="32"/>
      <c r="M243" s="32"/>
      <c r="N243" s="32"/>
      <c r="O243" s="32"/>
      <c r="P243" s="32"/>
      <c r="Q243" s="32"/>
      <c r="R243" s="32"/>
      <c r="S243" s="32"/>
      <c r="T243" s="32"/>
      <c r="U243" s="32"/>
      <c r="V243" s="32"/>
      <c r="W243" s="32"/>
      <c r="X243" s="32"/>
      <c r="Y243" s="2"/>
      <c r="Z243" s="2"/>
    </row>
    <row r="244" spans="1:26" ht="13.5" customHeight="1">
      <c r="A244" s="32"/>
      <c r="B244" s="32"/>
      <c r="C244" s="20"/>
      <c r="D244" s="20"/>
      <c r="E244" s="92"/>
      <c r="F244" s="32"/>
      <c r="G244" s="32"/>
      <c r="H244" s="32"/>
      <c r="I244" s="32"/>
      <c r="J244" s="32"/>
      <c r="K244" s="32"/>
      <c r="L244" s="32"/>
      <c r="M244" s="32"/>
      <c r="N244" s="32"/>
      <c r="O244" s="32"/>
      <c r="P244" s="32"/>
      <c r="Q244" s="32"/>
      <c r="R244" s="32"/>
      <c r="S244" s="32"/>
      <c r="T244" s="32"/>
      <c r="U244" s="32"/>
      <c r="V244" s="32"/>
      <c r="W244" s="32"/>
      <c r="X244" s="32"/>
      <c r="Y244" s="2"/>
      <c r="Z244" s="2"/>
    </row>
    <row r="245" spans="1:26" ht="13.5" customHeight="1">
      <c r="A245" s="32"/>
      <c r="B245" s="32"/>
      <c r="C245" s="20"/>
      <c r="D245" s="20"/>
      <c r="E245" s="92"/>
      <c r="F245" s="32"/>
      <c r="G245" s="32"/>
      <c r="H245" s="32"/>
      <c r="I245" s="32"/>
      <c r="J245" s="32"/>
      <c r="K245" s="32"/>
      <c r="L245" s="32"/>
      <c r="M245" s="32"/>
      <c r="N245" s="32"/>
      <c r="O245" s="32"/>
      <c r="P245" s="32"/>
      <c r="Q245" s="32"/>
      <c r="R245" s="32"/>
      <c r="S245" s="32"/>
      <c r="T245" s="32"/>
      <c r="U245" s="32"/>
      <c r="V245" s="32"/>
      <c r="W245" s="32"/>
      <c r="X245" s="32"/>
      <c r="Y245" s="2"/>
      <c r="Z245" s="2"/>
    </row>
    <row r="246" spans="1:26" ht="13.5" customHeight="1">
      <c r="A246" s="32"/>
      <c r="B246" s="32"/>
      <c r="C246" s="20"/>
      <c r="D246" s="20"/>
      <c r="E246" s="92"/>
      <c r="F246" s="32"/>
      <c r="G246" s="32"/>
      <c r="H246" s="32"/>
      <c r="I246" s="32"/>
      <c r="J246" s="32"/>
      <c r="K246" s="32"/>
      <c r="L246" s="32"/>
      <c r="M246" s="32"/>
      <c r="N246" s="32"/>
      <c r="O246" s="32"/>
      <c r="P246" s="32"/>
      <c r="Q246" s="32"/>
      <c r="R246" s="32"/>
      <c r="S246" s="32"/>
      <c r="T246" s="32"/>
      <c r="U246" s="32"/>
      <c r="V246" s="32"/>
      <c r="W246" s="32"/>
      <c r="X246" s="32"/>
      <c r="Y246" s="2"/>
      <c r="Z246" s="2"/>
    </row>
    <row r="247" spans="1:26" ht="13.5" customHeight="1">
      <c r="A247" s="32"/>
      <c r="B247" s="32"/>
      <c r="C247" s="20"/>
      <c r="D247" s="20"/>
      <c r="E247" s="92"/>
      <c r="F247" s="32"/>
      <c r="G247" s="32"/>
      <c r="H247" s="32"/>
      <c r="I247" s="32"/>
      <c r="J247" s="32"/>
      <c r="K247" s="32"/>
      <c r="L247" s="32"/>
      <c r="M247" s="32"/>
      <c r="N247" s="32"/>
      <c r="O247" s="32"/>
      <c r="P247" s="32"/>
      <c r="Q247" s="32"/>
      <c r="R247" s="32"/>
      <c r="S247" s="32"/>
      <c r="T247" s="32"/>
      <c r="U247" s="32"/>
      <c r="V247" s="32"/>
      <c r="W247" s="32"/>
      <c r="X247" s="32"/>
      <c r="Y247" s="2"/>
      <c r="Z247" s="2"/>
    </row>
    <row r="248" spans="1:26" ht="13.5" customHeight="1">
      <c r="A248" s="32"/>
      <c r="B248" s="32"/>
      <c r="C248" s="20"/>
      <c r="D248" s="20"/>
      <c r="E248" s="92"/>
      <c r="F248" s="32"/>
      <c r="G248" s="32"/>
      <c r="H248" s="32"/>
      <c r="I248" s="32"/>
      <c r="J248" s="32"/>
      <c r="K248" s="32"/>
      <c r="L248" s="32"/>
      <c r="M248" s="32"/>
      <c r="N248" s="32"/>
      <c r="O248" s="32"/>
      <c r="P248" s="32"/>
      <c r="Q248" s="32"/>
      <c r="R248" s="32"/>
      <c r="S248" s="32"/>
      <c r="T248" s="32"/>
      <c r="U248" s="32"/>
      <c r="V248" s="32"/>
      <c r="W248" s="32"/>
      <c r="X248" s="32"/>
      <c r="Y248" s="2"/>
      <c r="Z248" s="2"/>
    </row>
    <row r="249" spans="1:26" ht="13.5" customHeight="1">
      <c r="A249" s="32"/>
      <c r="B249" s="32"/>
      <c r="C249" s="20"/>
      <c r="D249" s="20"/>
      <c r="E249" s="92"/>
      <c r="F249" s="32"/>
      <c r="G249" s="32"/>
      <c r="H249" s="32"/>
      <c r="I249" s="32"/>
      <c r="J249" s="32"/>
      <c r="K249" s="32"/>
      <c r="L249" s="32"/>
      <c r="M249" s="32"/>
      <c r="N249" s="32"/>
      <c r="O249" s="32"/>
      <c r="P249" s="32"/>
      <c r="Q249" s="32"/>
      <c r="R249" s="32"/>
      <c r="S249" s="32"/>
      <c r="T249" s="32"/>
      <c r="U249" s="32"/>
      <c r="V249" s="32"/>
      <c r="W249" s="32"/>
      <c r="X249" s="32"/>
      <c r="Y249" s="2"/>
      <c r="Z249" s="2"/>
    </row>
    <row r="250" spans="1:26" ht="13.5" customHeight="1">
      <c r="A250" s="32"/>
      <c r="B250" s="32"/>
      <c r="C250" s="20"/>
      <c r="D250" s="20"/>
      <c r="E250" s="92"/>
      <c r="F250" s="32"/>
      <c r="G250" s="32"/>
      <c r="H250" s="32"/>
      <c r="I250" s="32"/>
      <c r="J250" s="32"/>
      <c r="K250" s="32"/>
      <c r="L250" s="32"/>
      <c r="M250" s="32"/>
      <c r="N250" s="32"/>
      <c r="O250" s="32"/>
      <c r="P250" s="32"/>
      <c r="Q250" s="32"/>
      <c r="R250" s="32"/>
      <c r="S250" s="32"/>
      <c r="T250" s="32"/>
      <c r="U250" s="32"/>
      <c r="V250" s="32"/>
      <c r="W250" s="32"/>
      <c r="X250" s="32"/>
      <c r="Y250" s="2"/>
      <c r="Z250" s="2"/>
    </row>
    <row r="251" spans="1:26" ht="13.5" customHeight="1">
      <c r="A251" s="32"/>
      <c r="B251" s="32"/>
      <c r="C251" s="20"/>
      <c r="D251" s="20"/>
      <c r="E251" s="92"/>
      <c r="F251" s="32"/>
      <c r="G251" s="32"/>
      <c r="H251" s="32"/>
      <c r="I251" s="32"/>
      <c r="J251" s="32"/>
      <c r="K251" s="32"/>
      <c r="L251" s="32"/>
      <c r="M251" s="32"/>
      <c r="N251" s="32"/>
      <c r="O251" s="32"/>
      <c r="P251" s="32"/>
      <c r="Q251" s="32"/>
      <c r="R251" s="32"/>
      <c r="S251" s="32"/>
      <c r="T251" s="32"/>
      <c r="U251" s="32"/>
      <c r="V251" s="32"/>
      <c r="W251" s="32"/>
      <c r="X251" s="32"/>
      <c r="Y251" s="2"/>
      <c r="Z251" s="2"/>
    </row>
    <row r="252" spans="1:26" ht="13.5" customHeight="1">
      <c r="A252" s="32"/>
      <c r="B252" s="32"/>
      <c r="C252" s="20"/>
      <c r="D252" s="20"/>
      <c r="E252" s="92"/>
      <c r="F252" s="32"/>
      <c r="G252" s="32"/>
      <c r="H252" s="32"/>
      <c r="I252" s="32"/>
      <c r="J252" s="32"/>
      <c r="K252" s="32"/>
      <c r="L252" s="32"/>
      <c r="M252" s="32"/>
      <c r="N252" s="32"/>
      <c r="O252" s="32"/>
      <c r="P252" s="32"/>
      <c r="Q252" s="32"/>
      <c r="R252" s="32"/>
      <c r="S252" s="32"/>
      <c r="T252" s="32"/>
      <c r="U252" s="32"/>
      <c r="V252" s="32"/>
      <c r="W252" s="32"/>
      <c r="X252" s="32"/>
      <c r="Y252" s="2"/>
      <c r="Z252" s="2"/>
    </row>
    <row r="253" spans="1:26" ht="13.5" customHeight="1">
      <c r="A253" s="32"/>
      <c r="B253" s="32"/>
      <c r="C253" s="20"/>
      <c r="D253" s="20"/>
      <c r="E253" s="92"/>
      <c r="F253" s="32"/>
      <c r="G253" s="32"/>
      <c r="H253" s="32"/>
      <c r="I253" s="32"/>
      <c r="J253" s="32"/>
      <c r="K253" s="32"/>
      <c r="L253" s="32"/>
      <c r="M253" s="32"/>
      <c r="N253" s="32"/>
      <c r="O253" s="32"/>
      <c r="P253" s="32"/>
      <c r="Q253" s="32"/>
      <c r="R253" s="32"/>
      <c r="S253" s="32"/>
      <c r="T253" s="32"/>
      <c r="U253" s="32"/>
      <c r="V253" s="32"/>
      <c r="W253" s="32"/>
      <c r="X253" s="32"/>
      <c r="Y253" s="2"/>
      <c r="Z253" s="2"/>
    </row>
    <row r="254" spans="1:26" ht="13.5" customHeight="1">
      <c r="A254" s="32"/>
      <c r="B254" s="32"/>
      <c r="C254" s="20"/>
      <c r="D254" s="20"/>
      <c r="E254" s="92"/>
      <c r="F254" s="32"/>
      <c r="G254" s="32"/>
      <c r="H254" s="32"/>
      <c r="I254" s="32"/>
      <c r="J254" s="32"/>
      <c r="K254" s="32"/>
      <c r="L254" s="32"/>
      <c r="M254" s="32"/>
      <c r="N254" s="32"/>
      <c r="O254" s="32"/>
      <c r="P254" s="32"/>
      <c r="Q254" s="32"/>
      <c r="R254" s="32"/>
      <c r="S254" s="32"/>
      <c r="T254" s="32"/>
      <c r="U254" s="32"/>
      <c r="V254" s="32"/>
      <c r="W254" s="32"/>
      <c r="X254" s="32"/>
      <c r="Y254" s="2"/>
      <c r="Z254" s="2"/>
    </row>
    <row r="255" spans="1:26" ht="13.5" customHeight="1">
      <c r="A255" s="32"/>
      <c r="B255" s="32"/>
      <c r="C255" s="20"/>
      <c r="D255" s="20"/>
      <c r="E255" s="92"/>
      <c r="F255" s="32"/>
      <c r="G255" s="32"/>
      <c r="H255" s="32"/>
      <c r="I255" s="32"/>
      <c r="J255" s="32"/>
      <c r="K255" s="32"/>
      <c r="L255" s="32"/>
      <c r="M255" s="32"/>
      <c r="N255" s="32"/>
      <c r="O255" s="32"/>
      <c r="P255" s="32"/>
      <c r="Q255" s="32"/>
      <c r="R255" s="32"/>
      <c r="S255" s="32"/>
      <c r="T255" s="32"/>
      <c r="U255" s="32"/>
      <c r="V255" s="32"/>
      <c r="W255" s="32"/>
      <c r="X255" s="32"/>
      <c r="Y255" s="2"/>
      <c r="Z255" s="2"/>
    </row>
    <row r="256" spans="1:26" ht="13.5" customHeight="1">
      <c r="A256" s="32"/>
      <c r="B256" s="32"/>
      <c r="C256" s="20"/>
      <c r="D256" s="20"/>
      <c r="E256" s="92"/>
      <c r="F256" s="32"/>
      <c r="G256" s="32"/>
      <c r="H256" s="32"/>
      <c r="I256" s="32"/>
      <c r="J256" s="32"/>
      <c r="K256" s="32"/>
      <c r="L256" s="32"/>
      <c r="M256" s="32"/>
      <c r="N256" s="32"/>
      <c r="O256" s="32"/>
      <c r="P256" s="32"/>
      <c r="Q256" s="32"/>
      <c r="R256" s="32"/>
      <c r="S256" s="32"/>
      <c r="T256" s="32"/>
      <c r="U256" s="32"/>
      <c r="V256" s="32"/>
      <c r="W256" s="32"/>
      <c r="X256" s="32"/>
      <c r="Y256" s="2"/>
      <c r="Z256" s="2"/>
    </row>
    <row r="257" spans="1:26" ht="13.5" customHeight="1">
      <c r="A257" s="32"/>
      <c r="B257" s="32"/>
      <c r="C257" s="20"/>
      <c r="D257" s="20"/>
      <c r="E257" s="92"/>
      <c r="F257" s="32"/>
      <c r="G257" s="32"/>
      <c r="H257" s="32"/>
      <c r="I257" s="32"/>
      <c r="J257" s="32"/>
      <c r="K257" s="32"/>
      <c r="L257" s="32"/>
      <c r="M257" s="32"/>
      <c r="N257" s="32"/>
      <c r="O257" s="32"/>
      <c r="P257" s="32"/>
      <c r="Q257" s="32"/>
      <c r="R257" s="32"/>
      <c r="S257" s="32"/>
      <c r="T257" s="32"/>
      <c r="U257" s="32"/>
      <c r="V257" s="32"/>
      <c r="W257" s="32"/>
      <c r="X257" s="32"/>
      <c r="Y257" s="2"/>
      <c r="Z257" s="2"/>
    </row>
    <row r="258" spans="1:26" ht="13.5" customHeight="1">
      <c r="A258" s="32"/>
      <c r="B258" s="32"/>
      <c r="C258" s="20"/>
      <c r="D258" s="20"/>
      <c r="E258" s="92"/>
      <c r="F258" s="32"/>
      <c r="G258" s="32"/>
      <c r="H258" s="32"/>
      <c r="I258" s="32"/>
      <c r="J258" s="32"/>
      <c r="K258" s="32"/>
      <c r="L258" s="32"/>
      <c r="M258" s="32"/>
      <c r="N258" s="32"/>
      <c r="O258" s="32"/>
      <c r="P258" s="32"/>
      <c r="Q258" s="32"/>
      <c r="R258" s="32"/>
      <c r="S258" s="32"/>
      <c r="T258" s="32"/>
      <c r="U258" s="32"/>
      <c r="V258" s="32"/>
      <c r="W258" s="32"/>
      <c r="X258" s="32"/>
      <c r="Y258" s="2"/>
      <c r="Z258" s="2"/>
    </row>
    <row r="259" spans="1:26" ht="13.5" customHeight="1">
      <c r="A259" s="32"/>
      <c r="B259" s="32"/>
      <c r="C259" s="20"/>
      <c r="D259" s="20"/>
      <c r="E259" s="92"/>
      <c r="F259" s="32"/>
      <c r="G259" s="32"/>
      <c r="H259" s="32"/>
      <c r="I259" s="32"/>
      <c r="J259" s="32"/>
      <c r="K259" s="32"/>
      <c r="L259" s="32"/>
      <c r="M259" s="32"/>
      <c r="N259" s="32"/>
      <c r="O259" s="32"/>
      <c r="P259" s="32"/>
      <c r="Q259" s="32"/>
      <c r="R259" s="32"/>
      <c r="S259" s="32"/>
      <c r="T259" s="32"/>
      <c r="U259" s="32"/>
      <c r="V259" s="32"/>
      <c r="W259" s="32"/>
      <c r="X259" s="32"/>
      <c r="Y259" s="2"/>
      <c r="Z259" s="2"/>
    </row>
    <row r="260" spans="1:26" ht="13.5" customHeight="1">
      <c r="A260" s="32"/>
      <c r="B260" s="32"/>
      <c r="C260" s="20"/>
      <c r="D260" s="20"/>
      <c r="E260" s="92"/>
      <c r="F260" s="32"/>
      <c r="G260" s="32"/>
      <c r="H260" s="32"/>
      <c r="I260" s="32"/>
      <c r="J260" s="32"/>
      <c r="K260" s="32"/>
      <c r="L260" s="32"/>
      <c r="M260" s="32"/>
      <c r="N260" s="32"/>
      <c r="O260" s="32"/>
      <c r="P260" s="32"/>
      <c r="Q260" s="32"/>
      <c r="R260" s="32"/>
      <c r="S260" s="32"/>
      <c r="T260" s="32"/>
      <c r="U260" s="32"/>
      <c r="V260" s="32"/>
      <c r="W260" s="32"/>
      <c r="X260" s="32"/>
      <c r="Y260" s="2"/>
      <c r="Z260" s="2"/>
    </row>
    <row r="261" spans="1:26" ht="13.5" customHeight="1">
      <c r="A261" s="32"/>
      <c r="B261" s="32"/>
      <c r="C261" s="20"/>
      <c r="D261" s="20"/>
      <c r="E261" s="92"/>
      <c r="F261" s="32"/>
      <c r="G261" s="32"/>
      <c r="H261" s="32"/>
      <c r="I261" s="32"/>
      <c r="J261" s="32"/>
      <c r="K261" s="32"/>
      <c r="L261" s="32"/>
      <c r="M261" s="32"/>
      <c r="N261" s="32"/>
      <c r="O261" s="32"/>
      <c r="P261" s="32"/>
      <c r="Q261" s="32"/>
      <c r="R261" s="32"/>
      <c r="S261" s="32"/>
      <c r="T261" s="32"/>
      <c r="U261" s="32"/>
      <c r="V261" s="32"/>
      <c r="W261" s="32"/>
      <c r="X261" s="32"/>
      <c r="Y261" s="2"/>
      <c r="Z261" s="2"/>
    </row>
    <row r="262" spans="1:26" ht="13.5" customHeight="1">
      <c r="A262" s="32"/>
      <c r="B262" s="32"/>
      <c r="C262" s="20"/>
      <c r="D262" s="20"/>
      <c r="E262" s="92"/>
      <c r="F262" s="32"/>
      <c r="G262" s="32"/>
      <c r="H262" s="32"/>
      <c r="I262" s="32"/>
      <c r="J262" s="32"/>
      <c r="K262" s="32"/>
      <c r="L262" s="32"/>
      <c r="M262" s="32"/>
      <c r="N262" s="32"/>
      <c r="O262" s="32"/>
      <c r="P262" s="32"/>
      <c r="Q262" s="32"/>
      <c r="R262" s="32"/>
      <c r="S262" s="32"/>
      <c r="T262" s="32"/>
      <c r="U262" s="32"/>
      <c r="V262" s="32"/>
      <c r="W262" s="32"/>
      <c r="X262" s="32"/>
      <c r="Y262" s="2"/>
      <c r="Z262" s="2"/>
    </row>
    <row r="263" spans="1:26" ht="13.5" customHeight="1">
      <c r="A263" s="32"/>
      <c r="B263" s="32"/>
      <c r="C263" s="20"/>
      <c r="D263" s="20"/>
      <c r="E263" s="92"/>
      <c r="F263" s="32"/>
      <c r="G263" s="32"/>
      <c r="H263" s="32"/>
      <c r="I263" s="32"/>
      <c r="J263" s="32"/>
      <c r="K263" s="32"/>
      <c r="L263" s="32"/>
      <c r="M263" s="32"/>
      <c r="N263" s="32"/>
      <c r="O263" s="32"/>
      <c r="P263" s="32"/>
      <c r="Q263" s="32"/>
      <c r="R263" s="32"/>
      <c r="S263" s="32"/>
      <c r="T263" s="32"/>
      <c r="U263" s="32"/>
      <c r="V263" s="32"/>
      <c r="W263" s="32"/>
      <c r="X263" s="32"/>
      <c r="Y263" s="2"/>
      <c r="Z263" s="2"/>
    </row>
    <row r="264" spans="1:26" ht="13.5" customHeight="1">
      <c r="A264" s="32"/>
      <c r="B264" s="32"/>
      <c r="C264" s="20"/>
      <c r="D264" s="20"/>
      <c r="E264" s="92"/>
      <c r="F264" s="32"/>
      <c r="G264" s="32"/>
      <c r="H264" s="32"/>
      <c r="I264" s="32"/>
      <c r="J264" s="32"/>
      <c r="K264" s="32"/>
      <c r="L264" s="32"/>
      <c r="M264" s="32"/>
      <c r="N264" s="32"/>
      <c r="O264" s="32"/>
      <c r="P264" s="32"/>
      <c r="Q264" s="32"/>
      <c r="R264" s="32"/>
      <c r="S264" s="32"/>
      <c r="T264" s="32"/>
      <c r="U264" s="32"/>
      <c r="V264" s="32"/>
      <c r="W264" s="32"/>
      <c r="X264" s="32"/>
      <c r="Y264" s="2"/>
      <c r="Z264" s="2"/>
    </row>
    <row r="265" spans="1:26" ht="13.5" customHeight="1">
      <c r="A265" s="32"/>
      <c r="B265" s="32"/>
      <c r="C265" s="20"/>
      <c r="D265" s="20"/>
      <c r="E265" s="92"/>
      <c r="F265" s="32"/>
      <c r="G265" s="32"/>
      <c r="H265" s="32"/>
      <c r="I265" s="32"/>
      <c r="J265" s="32"/>
      <c r="K265" s="32"/>
      <c r="L265" s="32"/>
      <c r="M265" s="32"/>
      <c r="N265" s="32"/>
      <c r="O265" s="32"/>
      <c r="P265" s="32"/>
      <c r="Q265" s="32"/>
      <c r="R265" s="32"/>
      <c r="S265" s="32"/>
      <c r="T265" s="32"/>
      <c r="U265" s="32"/>
      <c r="V265" s="32"/>
      <c r="W265" s="32"/>
      <c r="X265" s="32"/>
      <c r="Y265" s="2"/>
      <c r="Z265" s="2"/>
    </row>
    <row r="266" spans="1:26" ht="13.5" customHeight="1">
      <c r="A266" s="32"/>
      <c r="B266" s="32"/>
      <c r="C266" s="20"/>
      <c r="D266" s="20"/>
      <c r="E266" s="92"/>
      <c r="F266" s="32"/>
      <c r="G266" s="32"/>
      <c r="H266" s="32"/>
      <c r="I266" s="32"/>
      <c r="J266" s="32"/>
      <c r="K266" s="32"/>
      <c r="L266" s="32"/>
      <c r="M266" s="32"/>
      <c r="N266" s="32"/>
      <c r="O266" s="32"/>
      <c r="P266" s="32"/>
      <c r="Q266" s="32"/>
      <c r="R266" s="32"/>
      <c r="S266" s="32"/>
      <c r="T266" s="32"/>
      <c r="U266" s="32"/>
      <c r="V266" s="32"/>
      <c r="W266" s="32"/>
      <c r="X266" s="32"/>
      <c r="Y266" s="2"/>
      <c r="Z266" s="2"/>
    </row>
    <row r="267" spans="1:26" ht="13.5" customHeight="1">
      <c r="A267" s="32"/>
      <c r="B267" s="32"/>
      <c r="C267" s="20"/>
      <c r="D267" s="20"/>
      <c r="E267" s="92"/>
      <c r="F267" s="32"/>
      <c r="G267" s="32"/>
      <c r="H267" s="32"/>
      <c r="I267" s="32"/>
      <c r="J267" s="32"/>
      <c r="K267" s="32"/>
      <c r="L267" s="32"/>
      <c r="M267" s="32"/>
      <c r="N267" s="32"/>
      <c r="O267" s="32"/>
      <c r="P267" s="32"/>
      <c r="Q267" s="32"/>
      <c r="R267" s="32"/>
      <c r="S267" s="32"/>
      <c r="T267" s="32"/>
      <c r="U267" s="32"/>
      <c r="V267" s="32"/>
      <c r="W267" s="32"/>
      <c r="X267" s="32"/>
      <c r="Y267" s="2"/>
      <c r="Z267" s="2"/>
    </row>
    <row r="268" spans="1:26" ht="13.5" customHeight="1">
      <c r="A268" s="32"/>
      <c r="B268" s="32"/>
      <c r="C268" s="20"/>
      <c r="D268" s="20"/>
      <c r="E268" s="92"/>
      <c r="F268" s="32"/>
      <c r="G268" s="32"/>
      <c r="H268" s="32"/>
      <c r="I268" s="32"/>
      <c r="J268" s="32"/>
      <c r="K268" s="32"/>
      <c r="L268" s="32"/>
      <c r="M268" s="32"/>
      <c r="N268" s="32"/>
      <c r="O268" s="32"/>
      <c r="P268" s="32"/>
      <c r="Q268" s="32"/>
      <c r="R268" s="32"/>
      <c r="S268" s="32"/>
      <c r="T268" s="32"/>
      <c r="U268" s="32"/>
      <c r="V268" s="32"/>
      <c r="W268" s="32"/>
      <c r="X268" s="32"/>
      <c r="Y268" s="2"/>
      <c r="Z268" s="2"/>
    </row>
    <row r="269" spans="1:26" ht="13.5" customHeight="1">
      <c r="A269" s="32"/>
      <c r="B269" s="32"/>
      <c r="C269" s="20"/>
      <c r="D269" s="20"/>
      <c r="E269" s="92"/>
      <c r="F269" s="32"/>
      <c r="G269" s="32"/>
      <c r="H269" s="32"/>
      <c r="I269" s="32"/>
      <c r="J269" s="32"/>
      <c r="K269" s="32"/>
      <c r="L269" s="32"/>
      <c r="M269" s="32"/>
      <c r="N269" s="32"/>
      <c r="O269" s="32"/>
      <c r="P269" s="32"/>
      <c r="Q269" s="32"/>
      <c r="R269" s="32"/>
      <c r="S269" s="32"/>
      <c r="T269" s="32"/>
      <c r="U269" s="32"/>
      <c r="V269" s="32"/>
      <c r="W269" s="32"/>
      <c r="X269" s="32"/>
      <c r="Y269" s="2"/>
      <c r="Z269" s="2"/>
    </row>
    <row r="270" spans="1:26" ht="13.5" customHeight="1">
      <c r="A270" s="32"/>
      <c r="B270" s="32"/>
      <c r="C270" s="20"/>
      <c r="D270" s="20"/>
      <c r="E270" s="92"/>
      <c r="F270" s="32"/>
      <c r="G270" s="32"/>
      <c r="H270" s="32"/>
      <c r="I270" s="32"/>
      <c r="J270" s="32"/>
      <c r="K270" s="32"/>
      <c r="L270" s="32"/>
      <c r="M270" s="32"/>
      <c r="N270" s="32"/>
      <c r="O270" s="32"/>
      <c r="P270" s="32"/>
      <c r="Q270" s="32"/>
      <c r="R270" s="32"/>
      <c r="S270" s="32"/>
      <c r="T270" s="32"/>
      <c r="U270" s="32"/>
      <c r="V270" s="32"/>
      <c r="W270" s="32"/>
      <c r="X270" s="32"/>
      <c r="Y270" s="2"/>
      <c r="Z270" s="2"/>
    </row>
    <row r="271" spans="1:26" ht="13.5" customHeight="1">
      <c r="A271" s="32"/>
      <c r="B271" s="32"/>
      <c r="C271" s="20"/>
      <c r="D271" s="20"/>
      <c r="E271" s="92"/>
      <c r="F271" s="32"/>
      <c r="G271" s="32"/>
      <c r="H271" s="32"/>
      <c r="I271" s="32"/>
      <c r="J271" s="32"/>
      <c r="K271" s="32"/>
      <c r="L271" s="32"/>
      <c r="M271" s="32"/>
      <c r="N271" s="32"/>
      <c r="O271" s="32"/>
      <c r="P271" s="32"/>
      <c r="Q271" s="32"/>
      <c r="R271" s="32"/>
      <c r="S271" s="32"/>
      <c r="T271" s="32"/>
      <c r="U271" s="32"/>
      <c r="V271" s="32"/>
      <c r="W271" s="32"/>
      <c r="X271" s="32"/>
      <c r="Y271" s="2"/>
      <c r="Z271" s="2"/>
    </row>
    <row r="272" spans="1:26" ht="13.5" customHeight="1">
      <c r="A272" s="32"/>
      <c r="B272" s="32"/>
      <c r="C272" s="20"/>
      <c r="D272" s="20"/>
      <c r="E272" s="92"/>
      <c r="F272" s="32"/>
      <c r="G272" s="32"/>
      <c r="H272" s="32"/>
      <c r="I272" s="32"/>
      <c r="J272" s="32"/>
      <c r="K272" s="32"/>
      <c r="L272" s="32"/>
      <c r="M272" s="32"/>
      <c r="N272" s="32"/>
      <c r="O272" s="32"/>
      <c r="P272" s="32"/>
      <c r="Q272" s="32"/>
      <c r="R272" s="32"/>
      <c r="S272" s="32"/>
      <c r="T272" s="32"/>
      <c r="U272" s="32"/>
      <c r="V272" s="32"/>
      <c r="W272" s="32"/>
      <c r="X272" s="32"/>
      <c r="Y272" s="2"/>
      <c r="Z272" s="2"/>
    </row>
    <row r="273" spans="1:26" ht="13.5" customHeight="1">
      <c r="A273" s="32"/>
      <c r="B273" s="32"/>
      <c r="C273" s="20"/>
      <c r="D273" s="20"/>
      <c r="E273" s="92"/>
      <c r="F273" s="32"/>
      <c r="G273" s="32"/>
      <c r="H273" s="32"/>
      <c r="I273" s="32"/>
      <c r="J273" s="32"/>
      <c r="K273" s="32"/>
      <c r="L273" s="32"/>
      <c r="M273" s="32"/>
      <c r="N273" s="32"/>
      <c r="O273" s="32"/>
      <c r="P273" s="32"/>
      <c r="Q273" s="32"/>
      <c r="R273" s="32"/>
      <c r="S273" s="32"/>
      <c r="T273" s="32"/>
      <c r="U273" s="32"/>
      <c r="V273" s="32"/>
      <c r="W273" s="32"/>
      <c r="X273" s="32"/>
      <c r="Y273" s="2"/>
      <c r="Z273" s="2"/>
    </row>
    <row r="274" spans="1:26" ht="13.5" customHeight="1">
      <c r="A274" s="32"/>
      <c r="B274" s="32"/>
      <c r="C274" s="20"/>
      <c r="D274" s="20"/>
      <c r="E274" s="92"/>
      <c r="F274" s="32"/>
      <c r="G274" s="32"/>
      <c r="H274" s="32"/>
      <c r="I274" s="32"/>
      <c r="J274" s="32"/>
      <c r="K274" s="32"/>
      <c r="L274" s="32"/>
      <c r="M274" s="32"/>
      <c r="N274" s="32"/>
      <c r="O274" s="32"/>
      <c r="P274" s="32"/>
      <c r="Q274" s="32"/>
      <c r="R274" s="32"/>
      <c r="S274" s="32"/>
      <c r="T274" s="32"/>
      <c r="U274" s="32"/>
      <c r="V274" s="32"/>
      <c r="W274" s="32"/>
      <c r="X274" s="32"/>
      <c r="Y274" s="2"/>
      <c r="Z274" s="2"/>
    </row>
    <row r="275" spans="1:26" ht="13.5" customHeight="1">
      <c r="A275" s="32"/>
      <c r="B275" s="32"/>
      <c r="C275" s="20"/>
      <c r="D275" s="20"/>
      <c r="E275" s="92"/>
      <c r="F275" s="32"/>
      <c r="G275" s="32"/>
      <c r="H275" s="32"/>
      <c r="I275" s="32"/>
      <c r="J275" s="32"/>
      <c r="K275" s="32"/>
      <c r="L275" s="32"/>
      <c r="M275" s="32"/>
      <c r="N275" s="32"/>
      <c r="O275" s="32"/>
      <c r="P275" s="32"/>
      <c r="Q275" s="32"/>
      <c r="R275" s="32"/>
      <c r="S275" s="32"/>
      <c r="T275" s="32"/>
      <c r="U275" s="32"/>
      <c r="V275" s="32"/>
      <c r="W275" s="32"/>
      <c r="X275" s="32"/>
      <c r="Y275" s="2"/>
      <c r="Z275" s="2"/>
    </row>
    <row r="276" spans="1:26" ht="13.5" customHeight="1">
      <c r="A276" s="32"/>
      <c r="B276" s="32"/>
      <c r="C276" s="20"/>
      <c r="D276" s="20"/>
      <c r="E276" s="92"/>
      <c r="F276" s="32"/>
      <c r="G276" s="32"/>
      <c r="H276" s="32"/>
      <c r="I276" s="32"/>
      <c r="J276" s="32"/>
      <c r="K276" s="32"/>
      <c r="L276" s="32"/>
      <c r="M276" s="32"/>
      <c r="N276" s="32"/>
      <c r="O276" s="32"/>
      <c r="P276" s="32"/>
      <c r="Q276" s="32"/>
      <c r="R276" s="32"/>
      <c r="S276" s="32"/>
      <c r="T276" s="32"/>
      <c r="U276" s="32"/>
      <c r="V276" s="32"/>
      <c r="W276" s="32"/>
      <c r="X276" s="32"/>
      <c r="Y276" s="2"/>
      <c r="Z276" s="2"/>
    </row>
    <row r="277" spans="1:26" ht="13.5" customHeight="1">
      <c r="A277" s="32"/>
      <c r="B277" s="32"/>
      <c r="C277" s="20"/>
      <c r="D277" s="20"/>
      <c r="E277" s="92"/>
      <c r="F277" s="32"/>
      <c r="G277" s="32"/>
      <c r="H277" s="32"/>
      <c r="I277" s="32"/>
      <c r="J277" s="32"/>
      <c r="K277" s="32"/>
      <c r="L277" s="32"/>
      <c r="M277" s="32"/>
      <c r="N277" s="32"/>
      <c r="O277" s="32"/>
      <c r="P277" s="32"/>
      <c r="Q277" s="32"/>
      <c r="R277" s="32"/>
      <c r="S277" s="32"/>
      <c r="T277" s="32"/>
      <c r="U277" s="32"/>
      <c r="V277" s="32"/>
      <c r="W277" s="32"/>
      <c r="X277" s="32"/>
      <c r="Y277" s="2"/>
      <c r="Z277" s="2"/>
    </row>
    <row r="278" spans="1:26" ht="13.5" customHeight="1">
      <c r="A278" s="32"/>
      <c r="B278" s="32"/>
      <c r="C278" s="20"/>
      <c r="D278" s="20"/>
      <c r="E278" s="92"/>
      <c r="F278" s="32"/>
      <c r="G278" s="32"/>
      <c r="H278" s="32"/>
      <c r="I278" s="32"/>
      <c r="J278" s="32"/>
      <c r="K278" s="32"/>
      <c r="L278" s="32"/>
      <c r="M278" s="32"/>
      <c r="N278" s="32"/>
      <c r="O278" s="32"/>
      <c r="P278" s="32"/>
      <c r="Q278" s="32"/>
      <c r="R278" s="32"/>
      <c r="S278" s="32"/>
      <c r="T278" s="32"/>
      <c r="U278" s="32"/>
      <c r="V278" s="32"/>
      <c r="W278" s="32"/>
      <c r="X278" s="32"/>
      <c r="Y278" s="2"/>
      <c r="Z278" s="2"/>
    </row>
    <row r="279" spans="1:26" ht="13.5" customHeight="1">
      <c r="A279" s="32"/>
      <c r="B279" s="32"/>
      <c r="C279" s="20"/>
      <c r="D279" s="20"/>
      <c r="E279" s="92"/>
      <c r="F279" s="32"/>
      <c r="G279" s="32"/>
      <c r="H279" s="32"/>
      <c r="I279" s="32"/>
      <c r="J279" s="32"/>
      <c r="K279" s="32"/>
      <c r="L279" s="32"/>
      <c r="M279" s="32"/>
      <c r="N279" s="32"/>
      <c r="O279" s="32"/>
      <c r="P279" s="32"/>
      <c r="Q279" s="32"/>
      <c r="R279" s="32"/>
      <c r="S279" s="32"/>
      <c r="T279" s="32"/>
      <c r="U279" s="32"/>
      <c r="V279" s="32"/>
      <c r="W279" s="32"/>
      <c r="X279" s="32"/>
      <c r="Y279" s="2"/>
      <c r="Z279" s="2"/>
    </row>
    <row r="280" spans="1:26" ht="13.5" customHeight="1">
      <c r="A280" s="32"/>
      <c r="B280" s="32"/>
      <c r="C280" s="20"/>
      <c r="D280" s="20"/>
      <c r="E280" s="92"/>
      <c r="F280" s="32"/>
      <c r="G280" s="32"/>
      <c r="H280" s="32"/>
      <c r="I280" s="32"/>
      <c r="J280" s="32"/>
      <c r="K280" s="32"/>
      <c r="L280" s="32"/>
      <c r="M280" s="32"/>
      <c r="N280" s="32"/>
      <c r="O280" s="32"/>
      <c r="P280" s="32"/>
      <c r="Q280" s="32"/>
      <c r="R280" s="32"/>
      <c r="S280" s="32"/>
      <c r="T280" s="32"/>
      <c r="U280" s="32"/>
      <c r="V280" s="32"/>
      <c r="W280" s="32"/>
      <c r="X280" s="32"/>
      <c r="Y280" s="2"/>
      <c r="Z280" s="2"/>
    </row>
    <row r="281" spans="1:26" ht="13.5" customHeight="1">
      <c r="A281" s="32"/>
      <c r="B281" s="32"/>
      <c r="C281" s="20"/>
      <c r="D281" s="20"/>
      <c r="E281" s="92"/>
      <c r="F281" s="32"/>
      <c r="G281" s="32"/>
      <c r="H281" s="32"/>
      <c r="I281" s="32"/>
      <c r="J281" s="32"/>
      <c r="K281" s="32"/>
      <c r="L281" s="32"/>
      <c r="M281" s="32"/>
      <c r="N281" s="32"/>
      <c r="O281" s="32"/>
      <c r="P281" s="32"/>
      <c r="Q281" s="32"/>
      <c r="R281" s="32"/>
      <c r="S281" s="32"/>
      <c r="T281" s="32"/>
      <c r="U281" s="32"/>
      <c r="V281" s="32"/>
      <c r="W281" s="32"/>
      <c r="X281" s="32"/>
      <c r="Y281" s="2"/>
      <c r="Z281" s="2"/>
    </row>
    <row r="282" spans="1:26" ht="13.5" customHeight="1">
      <c r="A282" s="32"/>
      <c r="B282" s="32"/>
      <c r="C282" s="20"/>
      <c r="D282" s="20"/>
      <c r="E282" s="92"/>
      <c r="F282" s="32"/>
      <c r="G282" s="32"/>
      <c r="H282" s="32"/>
      <c r="I282" s="32"/>
      <c r="J282" s="32"/>
      <c r="K282" s="32"/>
      <c r="L282" s="32"/>
      <c r="M282" s="32"/>
      <c r="N282" s="32"/>
      <c r="O282" s="32"/>
      <c r="P282" s="32"/>
      <c r="Q282" s="32"/>
      <c r="R282" s="32"/>
      <c r="S282" s="32"/>
      <c r="T282" s="32"/>
      <c r="U282" s="32"/>
      <c r="V282" s="32"/>
      <c r="W282" s="32"/>
      <c r="X282" s="32"/>
      <c r="Y282" s="2"/>
      <c r="Z282" s="2"/>
    </row>
    <row r="283" spans="1:26" ht="13.5" customHeight="1">
      <c r="A283" s="32"/>
      <c r="B283" s="32"/>
      <c r="C283" s="20"/>
      <c r="D283" s="20"/>
      <c r="E283" s="92"/>
      <c r="F283" s="32"/>
      <c r="G283" s="32"/>
      <c r="H283" s="32"/>
      <c r="I283" s="32"/>
      <c r="J283" s="32"/>
      <c r="K283" s="32"/>
      <c r="L283" s="32"/>
      <c r="M283" s="32"/>
      <c r="N283" s="32"/>
      <c r="O283" s="32"/>
      <c r="P283" s="32"/>
      <c r="Q283" s="32"/>
      <c r="R283" s="32"/>
      <c r="S283" s="32"/>
      <c r="T283" s="32"/>
      <c r="U283" s="32"/>
      <c r="V283" s="32"/>
      <c r="W283" s="32"/>
      <c r="X283" s="32"/>
      <c r="Y283" s="2"/>
      <c r="Z283" s="2"/>
    </row>
    <row r="284" spans="1:26" ht="13.5" customHeight="1">
      <c r="A284" s="32"/>
      <c r="B284" s="32"/>
      <c r="C284" s="20"/>
      <c r="D284" s="20"/>
      <c r="E284" s="92"/>
      <c r="F284" s="32"/>
      <c r="G284" s="32"/>
      <c r="H284" s="32"/>
      <c r="I284" s="32"/>
      <c r="J284" s="32"/>
      <c r="K284" s="32"/>
      <c r="L284" s="32"/>
      <c r="M284" s="32"/>
      <c r="N284" s="32"/>
      <c r="O284" s="32"/>
      <c r="P284" s="32"/>
      <c r="Q284" s="32"/>
      <c r="R284" s="32"/>
      <c r="S284" s="32"/>
      <c r="T284" s="32"/>
      <c r="U284" s="32"/>
      <c r="V284" s="32"/>
      <c r="W284" s="32"/>
      <c r="X284" s="32"/>
      <c r="Y284" s="2"/>
      <c r="Z284" s="2"/>
    </row>
    <row r="285" spans="1:26" ht="13.5" customHeight="1">
      <c r="A285" s="32"/>
      <c r="B285" s="32"/>
      <c r="C285" s="20"/>
      <c r="D285" s="20"/>
      <c r="E285" s="92"/>
      <c r="F285" s="32"/>
      <c r="G285" s="32"/>
      <c r="H285" s="32"/>
      <c r="I285" s="32"/>
      <c r="J285" s="32"/>
      <c r="K285" s="32"/>
      <c r="L285" s="32"/>
      <c r="M285" s="32"/>
      <c r="N285" s="32"/>
      <c r="O285" s="32"/>
      <c r="P285" s="32"/>
      <c r="Q285" s="32"/>
      <c r="R285" s="32"/>
      <c r="S285" s="32"/>
      <c r="T285" s="32"/>
      <c r="U285" s="32"/>
      <c r="V285" s="32"/>
      <c r="W285" s="32"/>
      <c r="X285" s="32"/>
      <c r="Y285" s="2"/>
      <c r="Z285" s="2"/>
    </row>
    <row r="286" spans="1:26" ht="13.5" customHeight="1">
      <c r="A286" s="32"/>
      <c r="B286" s="32"/>
      <c r="C286" s="20"/>
      <c r="D286" s="20"/>
      <c r="E286" s="92"/>
      <c r="F286" s="32"/>
      <c r="G286" s="32"/>
      <c r="H286" s="32"/>
      <c r="I286" s="32"/>
      <c r="J286" s="32"/>
      <c r="K286" s="32"/>
      <c r="L286" s="32"/>
      <c r="M286" s="32"/>
      <c r="N286" s="32"/>
      <c r="O286" s="32"/>
      <c r="P286" s="32"/>
      <c r="Q286" s="32"/>
      <c r="R286" s="32"/>
      <c r="S286" s="32"/>
      <c r="T286" s="32"/>
      <c r="U286" s="32"/>
      <c r="V286" s="32"/>
      <c r="W286" s="32"/>
      <c r="X286" s="32"/>
      <c r="Y286" s="2"/>
      <c r="Z286" s="2"/>
    </row>
    <row r="287" spans="1:26" ht="13.5" customHeight="1">
      <c r="A287" s="32"/>
      <c r="B287" s="32"/>
      <c r="C287" s="20"/>
      <c r="D287" s="20"/>
      <c r="E287" s="92"/>
      <c r="F287" s="32"/>
      <c r="G287" s="32"/>
      <c r="H287" s="32"/>
      <c r="I287" s="32"/>
      <c r="J287" s="32"/>
      <c r="K287" s="32"/>
      <c r="L287" s="32"/>
      <c r="M287" s="32"/>
      <c r="N287" s="32"/>
      <c r="O287" s="32"/>
      <c r="P287" s="32"/>
      <c r="Q287" s="32"/>
      <c r="R287" s="32"/>
      <c r="S287" s="32"/>
      <c r="T287" s="32"/>
      <c r="U287" s="32"/>
      <c r="V287" s="32"/>
      <c r="W287" s="32"/>
      <c r="X287" s="32"/>
      <c r="Y287" s="2"/>
      <c r="Z287" s="2"/>
    </row>
    <row r="288" spans="1:26" ht="13.5" customHeight="1">
      <c r="A288" s="32"/>
      <c r="B288" s="32"/>
      <c r="C288" s="20"/>
      <c r="D288" s="20"/>
      <c r="E288" s="92"/>
      <c r="F288" s="32"/>
      <c r="G288" s="32"/>
      <c r="H288" s="32"/>
      <c r="I288" s="32"/>
      <c r="J288" s="32"/>
      <c r="K288" s="32"/>
      <c r="L288" s="32"/>
      <c r="M288" s="32"/>
      <c r="N288" s="32"/>
      <c r="O288" s="32"/>
      <c r="P288" s="32"/>
      <c r="Q288" s="32"/>
      <c r="R288" s="32"/>
      <c r="S288" s="32"/>
      <c r="T288" s="32"/>
      <c r="U288" s="32"/>
      <c r="V288" s="32"/>
      <c r="W288" s="32"/>
      <c r="X288" s="32"/>
      <c r="Y288" s="2"/>
      <c r="Z288" s="2"/>
    </row>
    <row r="289" spans="1:26" ht="13.5" customHeight="1">
      <c r="A289" s="32"/>
      <c r="B289" s="32"/>
      <c r="C289" s="20"/>
      <c r="D289" s="20"/>
      <c r="E289" s="92"/>
      <c r="F289" s="32"/>
      <c r="G289" s="32"/>
      <c r="H289" s="32"/>
      <c r="I289" s="32"/>
      <c r="J289" s="32"/>
      <c r="K289" s="32"/>
      <c r="L289" s="32"/>
      <c r="M289" s="32"/>
      <c r="N289" s="32"/>
      <c r="O289" s="32"/>
      <c r="P289" s="32"/>
      <c r="Q289" s="32"/>
      <c r="R289" s="32"/>
      <c r="S289" s="32"/>
      <c r="T289" s="32"/>
      <c r="U289" s="32"/>
      <c r="V289" s="32"/>
      <c r="W289" s="32"/>
      <c r="X289" s="32"/>
      <c r="Y289" s="2"/>
      <c r="Z289" s="2"/>
    </row>
    <row r="290" spans="1:26" ht="13.5" customHeight="1">
      <c r="A290" s="32"/>
      <c r="B290" s="32"/>
      <c r="C290" s="20"/>
      <c r="D290" s="20"/>
      <c r="E290" s="92"/>
      <c r="F290" s="32"/>
      <c r="G290" s="32"/>
      <c r="H290" s="32"/>
      <c r="I290" s="32"/>
      <c r="J290" s="32"/>
      <c r="K290" s="32"/>
      <c r="L290" s="32"/>
      <c r="M290" s="32"/>
      <c r="N290" s="32"/>
      <c r="O290" s="32"/>
      <c r="P290" s="32"/>
      <c r="Q290" s="32"/>
      <c r="R290" s="32"/>
      <c r="S290" s="32"/>
      <c r="T290" s="32"/>
      <c r="U290" s="32"/>
      <c r="V290" s="32"/>
      <c r="W290" s="32"/>
      <c r="X290" s="32"/>
      <c r="Y290" s="2"/>
      <c r="Z290" s="2"/>
    </row>
    <row r="291" spans="1:26" ht="13.5" customHeight="1">
      <c r="A291" s="32"/>
      <c r="B291" s="32"/>
      <c r="C291" s="20"/>
      <c r="D291" s="20"/>
      <c r="E291" s="92"/>
      <c r="F291" s="32"/>
      <c r="G291" s="32"/>
      <c r="H291" s="32"/>
      <c r="I291" s="32"/>
      <c r="J291" s="32"/>
      <c r="K291" s="32"/>
      <c r="L291" s="32"/>
      <c r="M291" s="32"/>
      <c r="N291" s="32"/>
      <c r="O291" s="32"/>
      <c r="P291" s="32"/>
      <c r="Q291" s="32"/>
      <c r="R291" s="32"/>
      <c r="S291" s="32"/>
      <c r="T291" s="32"/>
      <c r="U291" s="32"/>
      <c r="V291" s="32"/>
      <c r="W291" s="32"/>
      <c r="X291" s="32"/>
      <c r="Y291" s="2"/>
      <c r="Z291" s="2"/>
    </row>
    <row r="292" spans="1:26" ht="13.5" customHeight="1">
      <c r="A292" s="32"/>
      <c r="B292" s="32"/>
      <c r="C292" s="20"/>
      <c r="D292" s="20"/>
      <c r="E292" s="92"/>
      <c r="F292" s="32"/>
      <c r="G292" s="32"/>
      <c r="H292" s="32"/>
      <c r="I292" s="32"/>
      <c r="J292" s="32"/>
      <c r="K292" s="32"/>
      <c r="L292" s="32"/>
      <c r="M292" s="32"/>
      <c r="N292" s="32"/>
      <c r="O292" s="32"/>
      <c r="P292" s="32"/>
      <c r="Q292" s="32"/>
      <c r="R292" s="32"/>
      <c r="S292" s="32"/>
      <c r="T292" s="32"/>
      <c r="U292" s="32"/>
      <c r="V292" s="32"/>
      <c r="W292" s="32"/>
      <c r="X292" s="32"/>
      <c r="Y292" s="2"/>
      <c r="Z292" s="2"/>
    </row>
    <row r="293" spans="1:26" ht="13.5" customHeight="1">
      <c r="A293" s="32"/>
      <c r="B293" s="32"/>
      <c r="C293" s="20"/>
      <c r="D293" s="20"/>
      <c r="E293" s="92"/>
      <c r="F293" s="32"/>
      <c r="G293" s="32"/>
      <c r="H293" s="32"/>
      <c r="I293" s="32"/>
      <c r="J293" s="32"/>
      <c r="K293" s="32"/>
      <c r="L293" s="32"/>
      <c r="M293" s="32"/>
      <c r="N293" s="32"/>
      <c r="O293" s="32"/>
      <c r="P293" s="32"/>
      <c r="Q293" s="32"/>
      <c r="R293" s="32"/>
      <c r="S293" s="32"/>
      <c r="T293" s="32"/>
      <c r="U293" s="32"/>
      <c r="V293" s="32"/>
      <c r="W293" s="32"/>
      <c r="X293" s="32"/>
      <c r="Y293" s="2"/>
      <c r="Z293" s="2"/>
    </row>
    <row r="294" spans="1:26" ht="13.5" customHeight="1">
      <c r="A294" s="32"/>
      <c r="B294" s="32"/>
      <c r="C294" s="20"/>
      <c r="D294" s="20"/>
      <c r="E294" s="92"/>
      <c r="F294" s="32"/>
      <c r="G294" s="32"/>
      <c r="H294" s="32"/>
      <c r="I294" s="32"/>
      <c r="J294" s="32"/>
      <c r="K294" s="32"/>
      <c r="L294" s="32"/>
      <c r="M294" s="32"/>
      <c r="N294" s="32"/>
      <c r="O294" s="32"/>
      <c r="P294" s="32"/>
      <c r="Q294" s="32"/>
      <c r="R294" s="32"/>
      <c r="S294" s="32"/>
      <c r="T294" s="32"/>
      <c r="U294" s="32"/>
      <c r="V294" s="32"/>
      <c r="W294" s="32"/>
      <c r="X294" s="32"/>
      <c r="Y294" s="2"/>
      <c r="Z294" s="2"/>
    </row>
    <row r="295" spans="1:26" ht="13.5" customHeight="1">
      <c r="A295" s="32"/>
      <c r="B295" s="32"/>
      <c r="C295" s="20"/>
      <c r="D295" s="20"/>
      <c r="E295" s="92"/>
      <c r="F295" s="32"/>
      <c r="G295" s="32"/>
      <c r="H295" s="32"/>
      <c r="I295" s="32"/>
      <c r="J295" s="32"/>
      <c r="K295" s="32"/>
      <c r="L295" s="32"/>
      <c r="M295" s="32"/>
      <c r="N295" s="32"/>
      <c r="O295" s="32"/>
      <c r="P295" s="32"/>
      <c r="Q295" s="32"/>
      <c r="R295" s="32"/>
      <c r="S295" s="32"/>
      <c r="T295" s="32"/>
      <c r="U295" s="32"/>
      <c r="V295" s="32"/>
      <c r="W295" s="32"/>
      <c r="X295" s="32"/>
      <c r="Y295" s="2"/>
      <c r="Z295" s="2"/>
    </row>
    <row r="296" spans="1:26" ht="13.5" customHeight="1">
      <c r="A296" s="32"/>
      <c r="B296" s="32"/>
      <c r="C296" s="20"/>
      <c r="D296" s="20"/>
      <c r="E296" s="92"/>
      <c r="F296" s="32"/>
      <c r="G296" s="32"/>
      <c r="H296" s="32"/>
      <c r="I296" s="32"/>
      <c r="J296" s="32"/>
      <c r="K296" s="32"/>
      <c r="L296" s="32"/>
      <c r="M296" s="32"/>
      <c r="N296" s="32"/>
      <c r="O296" s="32"/>
      <c r="P296" s="32"/>
      <c r="Q296" s="32"/>
      <c r="R296" s="32"/>
      <c r="S296" s="32"/>
      <c r="T296" s="32"/>
      <c r="U296" s="32"/>
      <c r="V296" s="32"/>
      <c r="W296" s="32"/>
      <c r="X296" s="32"/>
      <c r="Y296" s="2"/>
      <c r="Z296" s="2"/>
    </row>
    <row r="297" spans="1:26" ht="13.5" customHeight="1">
      <c r="A297" s="32"/>
      <c r="B297" s="32"/>
      <c r="C297" s="20"/>
      <c r="D297" s="20"/>
      <c r="E297" s="92"/>
      <c r="F297" s="32"/>
      <c r="G297" s="32"/>
      <c r="H297" s="32"/>
      <c r="I297" s="32"/>
      <c r="J297" s="32"/>
      <c r="K297" s="32"/>
      <c r="L297" s="32"/>
      <c r="M297" s="32"/>
      <c r="N297" s="32"/>
      <c r="O297" s="32"/>
      <c r="P297" s="32"/>
      <c r="Q297" s="32"/>
      <c r="R297" s="32"/>
      <c r="S297" s="32"/>
      <c r="T297" s="32"/>
      <c r="U297" s="32"/>
      <c r="V297" s="32"/>
      <c r="W297" s="32"/>
      <c r="X297" s="32"/>
      <c r="Y297" s="2"/>
      <c r="Z297" s="2"/>
    </row>
    <row r="298" spans="1:26" ht="13.5" customHeight="1">
      <c r="A298" s="32"/>
      <c r="B298" s="32"/>
      <c r="C298" s="20"/>
      <c r="D298" s="20"/>
      <c r="E298" s="92"/>
      <c r="F298" s="32"/>
      <c r="G298" s="32"/>
      <c r="H298" s="32"/>
      <c r="I298" s="32"/>
      <c r="J298" s="32"/>
      <c r="K298" s="32"/>
      <c r="L298" s="32"/>
      <c r="M298" s="32"/>
      <c r="N298" s="32"/>
      <c r="O298" s="32"/>
      <c r="P298" s="32"/>
      <c r="Q298" s="32"/>
      <c r="R298" s="32"/>
      <c r="S298" s="32"/>
      <c r="T298" s="32"/>
      <c r="U298" s="32"/>
      <c r="V298" s="32"/>
      <c r="W298" s="32"/>
      <c r="X298" s="32"/>
      <c r="Y298" s="2"/>
      <c r="Z298" s="2"/>
    </row>
    <row r="299" spans="1:26" ht="13.5" customHeight="1">
      <c r="A299" s="32"/>
      <c r="B299" s="32"/>
      <c r="C299" s="20"/>
      <c r="D299" s="20"/>
      <c r="E299" s="92"/>
      <c r="F299" s="32"/>
      <c r="G299" s="32"/>
      <c r="H299" s="32"/>
      <c r="I299" s="32"/>
      <c r="J299" s="32"/>
      <c r="K299" s="32"/>
      <c r="L299" s="32"/>
      <c r="M299" s="32"/>
      <c r="N299" s="32"/>
      <c r="O299" s="32"/>
      <c r="P299" s="32"/>
      <c r="Q299" s="32"/>
      <c r="R299" s="32"/>
      <c r="S299" s="32"/>
      <c r="T299" s="32"/>
      <c r="U299" s="32"/>
      <c r="V299" s="32"/>
      <c r="W299" s="32"/>
      <c r="X299" s="32"/>
      <c r="Y299" s="2"/>
      <c r="Z299" s="2"/>
    </row>
    <row r="300" spans="1:26" ht="13.5" customHeight="1">
      <c r="A300" s="32"/>
      <c r="B300" s="32"/>
      <c r="C300" s="20"/>
      <c r="D300" s="20"/>
      <c r="E300" s="92"/>
      <c r="F300" s="32"/>
      <c r="G300" s="32"/>
      <c r="H300" s="32"/>
      <c r="I300" s="32"/>
      <c r="J300" s="32"/>
      <c r="K300" s="32"/>
      <c r="L300" s="32"/>
      <c r="M300" s="32"/>
      <c r="N300" s="32"/>
      <c r="O300" s="32"/>
      <c r="P300" s="32"/>
      <c r="Q300" s="32"/>
      <c r="R300" s="32"/>
      <c r="S300" s="32"/>
      <c r="T300" s="32"/>
      <c r="U300" s="32"/>
      <c r="V300" s="32"/>
      <c r="W300" s="32"/>
      <c r="X300" s="32"/>
      <c r="Y300" s="2"/>
      <c r="Z300" s="2"/>
    </row>
    <row r="301" spans="1:26" ht="13.5" customHeight="1">
      <c r="A301" s="32"/>
      <c r="B301" s="32"/>
      <c r="C301" s="20"/>
      <c r="D301" s="20"/>
      <c r="E301" s="92"/>
      <c r="F301" s="32"/>
      <c r="G301" s="32"/>
      <c r="H301" s="32"/>
      <c r="I301" s="32"/>
      <c r="J301" s="32"/>
      <c r="K301" s="32"/>
      <c r="L301" s="32"/>
      <c r="M301" s="32"/>
      <c r="N301" s="32"/>
      <c r="O301" s="32"/>
      <c r="P301" s="32"/>
      <c r="Q301" s="32"/>
      <c r="R301" s="32"/>
      <c r="S301" s="32"/>
      <c r="T301" s="32"/>
      <c r="U301" s="32"/>
      <c r="V301" s="32"/>
      <c r="W301" s="32"/>
      <c r="X301" s="32"/>
      <c r="Y301" s="2"/>
      <c r="Z301" s="2"/>
    </row>
    <row r="302" spans="1:26" ht="13.5" customHeight="1">
      <c r="A302" s="32"/>
      <c r="B302" s="32"/>
      <c r="C302" s="20"/>
      <c r="D302" s="20"/>
      <c r="E302" s="92"/>
      <c r="F302" s="32"/>
      <c r="G302" s="32"/>
      <c r="H302" s="32"/>
      <c r="I302" s="32"/>
      <c r="J302" s="32"/>
      <c r="K302" s="32"/>
      <c r="L302" s="32"/>
      <c r="M302" s="32"/>
      <c r="N302" s="32"/>
      <c r="O302" s="32"/>
      <c r="P302" s="32"/>
      <c r="Q302" s="32"/>
      <c r="R302" s="32"/>
      <c r="S302" s="32"/>
      <c r="T302" s="32"/>
      <c r="U302" s="32"/>
      <c r="V302" s="32"/>
      <c r="W302" s="32"/>
      <c r="X302" s="32"/>
      <c r="Y302" s="2"/>
      <c r="Z302" s="2"/>
    </row>
    <row r="303" spans="1:26" ht="13.5" customHeight="1">
      <c r="A303" s="32"/>
      <c r="B303" s="32"/>
      <c r="C303" s="20"/>
      <c r="D303" s="20"/>
      <c r="E303" s="92"/>
      <c r="F303" s="32"/>
      <c r="G303" s="32"/>
      <c r="H303" s="32"/>
      <c r="I303" s="32"/>
      <c r="J303" s="32"/>
      <c r="K303" s="32"/>
      <c r="L303" s="32"/>
      <c r="M303" s="32"/>
      <c r="N303" s="32"/>
      <c r="O303" s="32"/>
      <c r="P303" s="32"/>
      <c r="Q303" s="32"/>
      <c r="R303" s="32"/>
      <c r="S303" s="32"/>
      <c r="T303" s="32"/>
      <c r="U303" s="32"/>
      <c r="V303" s="32"/>
      <c r="W303" s="32"/>
      <c r="X303" s="32"/>
      <c r="Y303" s="2"/>
      <c r="Z303" s="2"/>
    </row>
    <row r="304" spans="1:26" ht="13.5" customHeight="1">
      <c r="A304" s="32"/>
      <c r="B304" s="32"/>
      <c r="C304" s="20"/>
      <c r="D304" s="20"/>
      <c r="E304" s="92"/>
      <c r="F304" s="32"/>
      <c r="G304" s="32"/>
      <c r="H304" s="32"/>
      <c r="I304" s="32"/>
      <c r="J304" s="32"/>
      <c r="K304" s="32"/>
      <c r="L304" s="32"/>
      <c r="M304" s="32"/>
      <c r="N304" s="32"/>
      <c r="O304" s="32"/>
      <c r="P304" s="32"/>
      <c r="Q304" s="32"/>
      <c r="R304" s="32"/>
      <c r="S304" s="32"/>
      <c r="T304" s="32"/>
      <c r="U304" s="32"/>
      <c r="V304" s="32"/>
      <c r="W304" s="32"/>
      <c r="X304" s="32"/>
      <c r="Y304" s="2"/>
      <c r="Z304" s="2"/>
    </row>
    <row r="305" spans="1:26" ht="13.5" customHeight="1">
      <c r="A305" s="32"/>
      <c r="B305" s="32"/>
      <c r="C305" s="20"/>
      <c r="D305" s="20"/>
      <c r="E305" s="92"/>
      <c r="F305" s="32"/>
      <c r="G305" s="32"/>
      <c r="H305" s="32"/>
      <c r="I305" s="32"/>
      <c r="J305" s="32"/>
      <c r="K305" s="32"/>
      <c r="L305" s="32"/>
      <c r="M305" s="32"/>
      <c r="N305" s="32"/>
      <c r="O305" s="32"/>
      <c r="P305" s="32"/>
      <c r="Q305" s="32"/>
      <c r="R305" s="32"/>
      <c r="S305" s="32"/>
      <c r="T305" s="32"/>
      <c r="U305" s="32"/>
      <c r="V305" s="32"/>
      <c r="W305" s="32"/>
      <c r="X305" s="32"/>
      <c r="Y305" s="2"/>
      <c r="Z305" s="2"/>
    </row>
    <row r="306" spans="1:26" ht="13.5" customHeight="1">
      <c r="A306" s="32"/>
      <c r="B306" s="32"/>
      <c r="C306" s="20"/>
      <c r="D306" s="20"/>
      <c r="E306" s="92"/>
      <c r="F306" s="32"/>
      <c r="G306" s="32"/>
      <c r="H306" s="32"/>
      <c r="I306" s="32"/>
      <c r="J306" s="32"/>
      <c r="K306" s="32"/>
      <c r="L306" s="32"/>
      <c r="M306" s="32"/>
      <c r="N306" s="32"/>
      <c r="O306" s="32"/>
      <c r="P306" s="32"/>
      <c r="Q306" s="32"/>
      <c r="R306" s="32"/>
      <c r="S306" s="32"/>
      <c r="T306" s="32"/>
      <c r="U306" s="32"/>
      <c r="V306" s="32"/>
      <c r="W306" s="32"/>
      <c r="X306" s="32"/>
      <c r="Y306" s="2"/>
      <c r="Z306" s="2"/>
    </row>
    <row r="307" spans="1:26" ht="13.5" customHeight="1">
      <c r="A307" s="32"/>
      <c r="B307" s="32"/>
      <c r="C307" s="20"/>
      <c r="D307" s="20"/>
      <c r="E307" s="92"/>
      <c r="F307" s="32"/>
      <c r="G307" s="32"/>
      <c r="H307" s="32"/>
      <c r="I307" s="32"/>
      <c r="J307" s="32"/>
      <c r="K307" s="32"/>
      <c r="L307" s="32"/>
      <c r="M307" s="32"/>
      <c r="N307" s="32"/>
      <c r="O307" s="32"/>
      <c r="P307" s="32"/>
      <c r="Q307" s="32"/>
      <c r="R307" s="32"/>
      <c r="S307" s="32"/>
      <c r="T307" s="32"/>
      <c r="U307" s="32"/>
      <c r="V307" s="32"/>
      <c r="W307" s="32"/>
      <c r="X307" s="32"/>
      <c r="Y307" s="2"/>
      <c r="Z307" s="2"/>
    </row>
    <row r="308" spans="1:26" ht="13.5" customHeight="1">
      <c r="A308" s="32"/>
      <c r="B308" s="32"/>
      <c r="C308" s="20"/>
      <c r="D308" s="20"/>
      <c r="E308" s="92"/>
      <c r="F308" s="32"/>
      <c r="G308" s="32"/>
      <c r="H308" s="32"/>
      <c r="I308" s="32"/>
      <c r="J308" s="32"/>
      <c r="K308" s="32"/>
      <c r="L308" s="32"/>
      <c r="M308" s="32"/>
      <c r="N308" s="32"/>
      <c r="O308" s="32"/>
      <c r="P308" s="32"/>
      <c r="Q308" s="32"/>
      <c r="R308" s="32"/>
      <c r="S308" s="32"/>
      <c r="T308" s="32"/>
      <c r="U308" s="32"/>
      <c r="V308" s="32"/>
      <c r="W308" s="32"/>
      <c r="X308" s="32"/>
      <c r="Y308" s="2"/>
      <c r="Z308" s="2"/>
    </row>
    <row r="309" spans="1:26" ht="13.5" customHeight="1">
      <c r="A309" s="32"/>
      <c r="B309" s="32"/>
      <c r="C309" s="20"/>
      <c r="D309" s="20"/>
      <c r="E309" s="92"/>
      <c r="F309" s="32"/>
      <c r="G309" s="32"/>
      <c r="H309" s="32"/>
      <c r="I309" s="32"/>
      <c r="J309" s="32"/>
      <c r="K309" s="32"/>
      <c r="L309" s="32"/>
      <c r="M309" s="32"/>
      <c r="N309" s="32"/>
      <c r="O309" s="32"/>
      <c r="P309" s="32"/>
      <c r="Q309" s="32"/>
      <c r="R309" s="32"/>
      <c r="S309" s="32"/>
      <c r="T309" s="32"/>
      <c r="U309" s="32"/>
      <c r="V309" s="32"/>
      <c r="W309" s="32"/>
      <c r="X309" s="32"/>
      <c r="Y309" s="2"/>
      <c r="Z309" s="2"/>
    </row>
    <row r="310" spans="1:26" ht="13.5" customHeight="1">
      <c r="A310" s="32"/>
      <c r="B310" s="32"/>
      <c r="C310" s="20"/>
      <c r="D310" s="20"/>
      <c r="E310" s="92"/>
      <c r="F310" s="32"/>
      <c r="G310" s="32"/>
      <c r="H310" s="32"/>
      <c r="I310" s="32"/>
      <c r="J310" s="32"/>
      <c r="K310" s="32"/>
      <c r="L310" s="32"/>
      <c r="M310" s="32"/>
      <c r="N310" s="32"/>
      <c r="O310" s="32"/>
      <c r="P310" s="32"/>
      <c r="Q310" s="32"/>
      <c r="R310" s="32"/>
      <c r="S310" s="32"/>
      <c r="T310" s="32"/>
      <c r="U310" s="32"/>
      <c r="V310" s="32"/>
      <c r="W310" s="32"/>
      <c r="X310" s="32"/>
      <c r="Y310" s="2"/>
      <c r="Z310" s="2"/>
    </row>
    <row r="311" spans="1:26" ht="13.5" customHeight="1">
      <c r="A311" s="32"/>
      <c r="B311" s="32"/>
      <c r="C311" s="20"/>
      <c r="D311" s="20"/>
      <c r="E311" s="92"/>
      <c r="F311" s="32"/>
      <c r="G311" s="32"/>
      <c r="H311" s="32"/>
      <c r="I311" s="32"/>
      <c r="J311" s="32"/>
      <c r="K311" s="32"/>
      <c r="L311" s="32"/>
      <c r="M311" s="32"/>
      <c r="N311" s="32"/>
      <c r="O311" s="32"/>
      <c r="P311" s="32"/>
      <c r="Q311" s="32"/>
      <c r="R311" s="32"/>
      <c r="S311" s="32"/>
      <c r="T311" s="32"/>
      <c r="U311" s="32"/>
      <c r="V311" s="32"/>
      <c r="W311" s="32"/>
      <c r="X311" s="32"/>
      <c r="Y311" s="2"/>
      <c r="Z311" s="2"/>
    </row>
    <row r="312" spans="1:26" ht="13.5" customHeight="1">
      <c r="A312" s="32"/>
      <c r="B312" s="32"/>
      <c r="C312" s="20"/>
      <c r="D312" s="20"/>
      <c r="E312" s="92"/>
      <c r="F312" s="32"/>
      <c r="G312" s="32"/>
      <c r="H312" s="32"/>
      <c r="I312" s="32"/>
      <c r="J312" s="32"/>
      <c r="K312" s="32"/>
      <c r="L312" s="32"/>
      <c r="M312" s="32"/>
      <c r="N312" s="32"/>
      <c r="O312" s="32"/>
      <c r="P312" s="32"/>
      <c r="Q312" s="32"/>
      <c r="R312" s="32"/>
      <c r="S312" s="32"/>
      <c r="T312" s="32"/>
      <c r="U312" s="32"/>
      <c r="V312" s="32"/>
      <c r="W312" s="32"/>
      <c r="X312" s="32"/>
      <c r="Y312" s="2"/>
      <c r="Z312" s="2"/>
    </row>
    <row r="313" spans="1:26" ht="13.5" customHeight="1">
      <c r="A313" s="32"/>
      <c r="B313" s="32"/>
      <c r="C313" s="20"/>
      <c r="D313" s="20"/>
      <c r="E313" s="92"/>
      <c r="F313" s="32"/>
      <c r="G313" s="32"/>
      <c r="H313" s="32"/>
      <c r="I313" s="32"/>
      <c r="J313" s="32"/>
      <c r="K313" s="32"/>
      <c r="L313" s="32"/>
      <c r="M313" s="32"/>
      <c r="N313" s="32"/>
      <c r="O313" s="32"/>
      <c r="P313" s="32"/>
      <c r="Q313" s="32"/>
      <c r="R313" s="32"/>
      <c r="S313" s="32"/>
      <c r="T313" s="32"/>
      <c r="U313" s="32"/>
      <c r="V313" s="32"/>
      <c r="W313" s="32"/>
      <c r="X313" s="32"/>
      <c r="Y313" s="2"/>
      <c r="Z313" s="2"/>
    </row>
    <row r="314" spans="1:26" ht="13.5" customHeight="1">
      <c r="A314" s="32"/>
      <c r="B314" s="32"/>
      <c r="C314" s="20"/>
      <c r="D314" s="20"/>
      <c r="E314" s="92"/>
      <c r="F314" s="32"/>
      <c r="G314" s="32"/>
      <c r="H314" s="32"/>
      <c r="I314" s="32"/>
      <c r="J314" s="32"/>
      <c r="K314" s="32"/>
      <c r="L314" s="32"/>
      <c r="M314" s="32"/>
      <c r="N314" s="32"/>
      <c r="O314" s="32"/>
      <c r="P314" s="32"/>
      <c r="Q314" s="32"/>
      <c r="R314" s="32"/>
      <c r="S314" s="32"/>
      <c r="T314" s="32"/>
      <c r="U314" s="32"/>
      <c r="V314" s="32"/>
      <c r="W314" s="32"/>
      <c r="X314" s="32"/>
      <c r="Y314" s="2"/>
      <c r="Z314" s="2"/>
    </row>
    <row r="315" spans="1:26" ht="13.5" customHeight="1">
      <c r="A315" s="32"/>
      <c r="B315" s="32"/>
      <c r="C315" s="20"/>
      <c r="D315" s="20"/>
      <c r="E315" s="92"/>
      <c r="F315" s="32"/>
      <c r="G315" s="32"/>
      <c r="H315" s="32"/>
      <c r="I315" s="32"/>
      <c r="J315" s="32"/>
      <c r="K315" s="32"/>
      <c r="L315" s="32"/>
      <c r="M315" s="32"/>
      <c r="N315" s="32"/>
      <c r="O315" s="32"/>
      <c r="P315" s="32"/>
      <c r="Q315" s="32"/>
      <c r="R315" s="32"/>
      <c r="S315" s="32"/>
      <c r="T315" s="32"/>
      <c r="U315" s="32"/>
      <c r="V315" s="32"/>
      <c r="W315" s="32"/>
      <c r="X315" s="32"/>
      <c r="Y315" s="2"/>
      <c r="Z315" s="2"/>
    </row>
    <row r="316" spans="1:26" ht="13.5" customHeight="1">
      <c r="A316" s="32"/>
      <c r="B316" s="32"/>
      <c r="C316" s="20"/>
      <c r="D316" s="20"/>
      <c r="E316" s="92"/>
      <c r="F316" s="32"/>
      <c r="G316" s="32"/>
      <c r="H316" s="32"/>
      <c r="I316" s="32"/>
      <c r="J316" s="32"/>
      <c r="K316" s="32"/>
      <c r="L316" s="32"/>
      <c r="M316" s="32"/>
      <c r="N316" s="32"/>
      <c r="O316" s="32"/>
      <c r="P316" s="32"/>
      <c r="Q316" s="32"/>
      <c r="R316" s="32"/>
      <c r="S316" s="32"/>
      <c r="T316" s="32"/>
      <c r="U316" s="32"/>
      <c r="V316" s="32"/>
      <c r="W316" s="32"/>
      <c r="X316" s="32"/>
      <c r="Y316" s="2"/>
      <c r="Z316" s="2"/>
    </row>
    <row r="317" spans="1:26" ht="13.5" customHeight="1">
      <c r="A317" s="32"/>
      <c r="B317" s="32"/>
      <c r="C317" s="20"/>
      <c r="D317" s="20"/>
      <c r="E317" s="92"/>
      <c r="F317" s="32"/>
      <c r="G317" s="32"/>
      <c r="H317" s="32"/>
      <c r="I317" s="32"/>
      <c r="J317" s="32"/>
      <c r="K317" s="32"/>
      <c r="L317" s="32"/>
      <c r="M317" s="32"/>
      <c r="N317" s="32"/>
      <c r="O317" s="32"/>
      <c r="P317" s="32"/>
      <c r="Q317" s="32"/>
      <c r="R317" s="32"/>
      <c r="S317" s="32"/>
      <c r="T317" s="32"/>
      <c r="U317" s="32"/>
      <c r="V317" s="32"/>
      <c r="W317" s="32"/>
      <c r="X317" s="32"/>
      <c r="Y317" s="2"/>
      <c r="Z317" s="2"/>
    </row>
    <row r="318" spans="1:26" ht="13.5" customHeight="1">
      <c r="A318" s="32"/>
      <c r="B318" s="32"/>
      <c r="C318" s="20"/>
      <c r="D318" s="20"/>
      <c r="E318" s="92"/>
      <c r="F318" s="32"/>
      <c r="G318" s="32"/>
      <c r="H318" s="32"/>
      <c r="I318" s="32"/>
      <c r="J318" s="32"/>
      <c r="K318" s="32"/>
      <c r="L318" s="32"/>
      <c r="M318" s="32"/>
      <c r="N318" s="32"/>
      <c r="O318" s="32"/>
      <c r="P318" s="32"/>
      <c r="Q318" s="32"/>
      <c r="R318" s="32"/>
      <c r="S318" s="32"/>
      <c r="T318" s="32"/>
      <c r="U318" s="32"/>
      <c r="V318" s="32"/>
      <c r="W318" s="32"/>
      <c r="X318" s="32"/>
      <c r="Y318" s="2"/>
      <c r="Z318" s="2"/>
    </row>
    <row r="319" spans="1:26" ht="13.5" customHeight="1">
      <c r="A319" s="32"/>
      <c r="B319" s="32"/>
      <c r="C319" s="20"/>
      <c r="D319" s="20"/>
      <c r="E319" s="92"/>
      <c r="F319" s="32"/>
      <c r="G319" s="32"/>
      <c r="H319" s="32"/>
      <c r="I319" s="32"/>
      <c r="J319" s="32"/>
      <c r="K319" s="32"/>
      <c r="L319" s="32"/>
      <c r="M319" s="32"/>
      <c r="N319" s="32"/>
      <c r="O319" s="32"/>
      <c r="P319" s="32"/>
      <c r="Q319" s="32"/>
      <c r="R319" s="32"/>
      <c r="S319" s="32"/>
      <c r="T319" s="32"/>
      <c r="U319" s="32"/>
      <c r="V319" s="32"/>
      <c r="W319" s="32"/>
      <c r="X319" s="32"/>
      <c r="Y319" s="2"/>
      <c r="Z319" s="2"/>
    </row>
    <row r="320" spans="1:26" ht="13.5" customHeight="1">
      <c r="A320" s="32"/>
      <c r="B320" s="32"/>
      <c r="C320" s="20"/>
      <c r="D320" s="20"/>
      <c r="E320" s="92"/>
      <c r="F320" s="32"/>
      <c r="G320" s="32"/>
      <c r="H320" s="32"/>
      <c r="I320" s="32"/>
      <c r="J320" s="32"/>
      <c r="K320" s="32"/>
      <c r="L320" s="32"/>
      <c r="M320" s="32"/>
      <c r="N320" s="32"/>
      <c r="O320" s="32"/>
      <c r="P320" s="32"/>
      <c r="Q320" s="32"/>
      <c r="R320" s="32"/>
      <c r="S320" s="32"/>
      <c r="T320" s="32"/>
      <c r="U320" s="32"/>
      <c r="V320" s="32"/>
      <c r="W320" s="32"/>
      <c r="X320" s="32"/>
      <c r="Y320" s="2"/>
      <c r="Z320" s="2"/>
    </row>
    <row r="321" spans="1:26" ht="13.5" customHeight="1">
      <c r="A321" s="32"/>
      <c r="B321" s="32"/>
      <c r="C321" s="20"/>
      <c r="D321" s="20"/>
      <c r="E321" s="92"/>
      <c r="F321" s="32"/>
      <c r="G321" s="32"/>
      <c r="H321" s="32"/>
      <c r="I321" s="32"/>
      <c r="J321" s="32"/>
      <c r="K321" s="32"/>
      <c r="L321" s="32"/>
      <c r="M321" s="32"/>
      <c r="N321" s="32"/>
      <c r="O321" s="32"/>
      <c r="P321" s="32"/>
      <c r="Q321" s="32"/>
      <c r="R321" s="32"/>
      <c r="S321" s="32"/>
      <c r="T321" s="32"/>
      <c r="U321" s="32"/>
      <c r="V321" s="32"/>
      <c r="W321" s="32"/>
      <c r="X321" s="32"/>
      <c r="Y321" s="2"/>
      <c r="Z321" s="2"/>
    </row>
    <row r="322" spans="1:26" ht="13.5" customHeight="1">
      <c r="A322" s="32"/>
      <c r="B322" s="32"/>
      <c r="C322" s="20"/>
      <c r="D322" s="20"/>
      <c r="E322" s="92"/>
      <c r="F322" s="32"/>
      <c r="G322" s="32"/>
      <c r="H322" s="32"/>
      <c r="I322" s="32"/>
      <c r="J322" s="32"/>
      <c r="K322" s="32"/>
      <c r="L322" s="32"/>
      <c r="M322" s="32"/>
      <c r="N322" s="32"/>
      <c r="O322" s="32"/>
      <c r="P322" s="32"/>
      <c r="Q322" s="32"/>
      <c r="R322" s="32"/>
      <c r="S322" s="32"/>
      <c r="T322" s="32"/>
      <c r="U322" s="32"/>
      <c r="V322" s="32"/>
      <c r="W322" s="32"/>
      <c r="X322" s="32"/>
      <c r="Y322" s="2"/>
      <c r="Z322" s="2"/>
    </row>
    <row r="323" spans="1:26" ht="13.5" customHeight="1">
      <c r="A323" s="32"/>
      <c r="B323" s="32"/>
      <c r="C323" s="20"/>
      <c r="D323" s="20"/>
      <c r="E323" s="92"/>
      <c r="F323" s="32"/>
      <c r="G323" s="32"/>
      <c r="H323" s="32"/>
      <c r="I323" s="32"/>
      <c r="J323" s="32"/>
      <c r="K323" s="32"/>
      <c r="L323" s="32"/>
      <c r="M323" s="32"/>
      <c r="N323" s="32"/>
      <c r="O323" s="32"/>
      <c r="P323" s="32"/>
      <c r="Q323" s="32"/>
      <c r="R323" s="32"/>
      <c r="S323" s="32"/>
      <c r="T323" s="32"/>
      <c r="U323" s="32"/>
      <c r="V323" s="32"/>
      <c r="W323" s="32"/>
      <c r="X323" s="32"/>
      <c r="Y323" s="2"/>
      <c r="Z323" s="2"/>
    </row>
    <row r="324" spans="1:26" ht="13.5" customHeight="1">
      <c r="A324" s="32"/>
      <c r="B324" s="32"/>
      <c r="C324" s="20"/>
      <c r="D324" s="20"/>
      <c r="E324" s="92"/>
      <c r="F324" s="32"/>
      <c r="G324" s="32"/>
      <c r="H324" s="32"/>
      <c r="I324" s="32"/>
      <c r="J324" s="32"/>
      <c r="K324" s="32"/>
      <c r="L324" s="32"/>
      <c r="M324" s="32"/>
      <c r="N324" s="32"/>
      <c r="O324" s="32"/>
      <c r="P324" s="32"/>
      <c r="Q324" s="32"/>
      <c r="R324" s="32"/>
      <c r="S324" s="32"/>
      <c r="T324" s="32"/>
      <c r="U324" s="32"/>
      <c r="V324" s="32"/>
      <c r="W324" s="32"/>
      <c r="X324" s="32"/>
      <c r="Y324" s="2"/>
      <c r="Z324" s="2"/>
    </row>
    <row r="325" spans="1:26" ht="13.5" customHeight="1">
      <c r="A325" s="32"/>
      <c r="B325" s="32"/>
      <c r="C325" s="20"/>
      <c r="D325" s="20"/>
      <c r="E325" s="92"/>
      <c r="F325" s="32"/>
      <c r="G325" s="32"/>
      <c r="H325" s="32"/>
      <c r="I325" s="32"/>
      <c r="J325" s="32"/>
      <c r="K325" s="32"/>
      <c r="L325" s="32"/>
      <c r="M325" s="32"/>
      <c r="N325" s="32"/>
      <c r="O325" s="32"/>
      <c r="P325" s="32"/>
      <c r="Q325" s="32"/>
      <c r="R325" s="32"/>
      <c r="S325" s="32"/>
      <c r="T325" s="32"/>
      <c r="U325" s="32"/>
      <c r="V325" s="32"/>
      <c r="W325" s="32"/>
      <c r="X325" s="32"/>
      <c r="Y325" s="2"/>
      <c r="Z325" s="2"/>
    </row>
    <row r="326" spans="1:26" ht="13.5" customHeight="1">
      <c r="A326" s="32"/>
      <c r="B326" s="32"/>
      <c r="C326" s="20"/>
      <c r="D326" s="20"/>
      <c r="E326" s="92"/>
      <c r="F326" s="32"/>
      <c r="G326" s="32"/>
      <c r="H326" s="32"/>
      <c r="I326" s="32"/>
      <c r="J326" s="32"/>
      <c r="K326" s="32"/>
      <c r="L326" s="32"/>
      <c r="M326" s="32"/>
      <c r="N326" s="32"/>
      <c r="O326" s="32"/>
      <c r="P326" s="32"/>
      <c r="Q326" s="32"/>
      <c r="R326" s="32"/>
      <c r="S326" s="32"/>
      <c r="T326" s="32"/>
      <c r="U326" s="32"/>
      <c r="V326" s="32"/>
      <c r="W326" s="32"/>
      <c r="X326" s="32"/>
      <c r="Y326" s="2"/>
      <c r="Z326" s="2"/>
    </row>
    <row r="327" spans="1:26" ht="13.5" customHeight="1">
      <c r="A327" s="32"/>
      <c r="B327" s="32"/>
      <c r="C327" s="20"/>
      <c r="D327" s="20"/>
      <c r="E327" s="92"/>
      <c r="F327" s="32"/>
      <c r="G327" s="32"/>
      <c r="H327" s="32"/>
      <c r="I327" s="32"/>
      <c r="J327" s="32"/>
      <c r="K327" s="32"/>
      <c r="L327" s="32"/>
      <c r="M327" s="32"/>
      <c r="N327" s="32"/>
      <c r="O327" s="32"/>
      <c r="P327" s="32"/>
      <c r="Q327" s="32"/>
      <c r="R327" s="32"/>
      <c r="S327" s="32"/>
      <c r="T327" s="32"/>
      <c r="U327" s="32"/>
      <c r="V327" s="32"/>
      <c r="W327" s="32"/>
      <c r="X327" s="32"/>
      <c r="Y327" s="2"/>
      <c r="Z327" s="2"/>
    </row>
    <row r="328" spans="1:26" ht="13.5" customHeight="1">
      <c r="A328" s="32"/>
      <c r="B328" s="32"/>
      <c r="C328" s="20"/>
      <c r="D328" s="20"/>
      <c r="E328" s="92"/>
      <c r="F328" s="32"/>
      <c r="G328" s="32"/>
      <c r="H328" s="32"/>
      <c r="I328" s="32"/>
      <c r="J328" s="32"/>
      <c r="K328" s="32"/>
      <c r="L328" s="32"/>
      <c r="M328" s="32"/>
      <c r="N328" s="32"/>
      <c r="O328" s="32"/>
      <c r="P328" s="32"/>
      <c r="Q328" s="32"/>
      <c r="R328" s="32"/>
      <c r="S328" s="32"/>
      <c r="T328" s="32"/>
      <c r="U328" s="32"/>
      <c r="V328" s="32"/>
      <c r="W328" s="32"/>
      <c r="X328" s="32"/>
      <c r="Y328" s="2"/>
      <c r="Z328" s="2"/>
    </row>
    <row r="329" spans="1:26" ht="13.5" customHeight="1">
      <c r="A329" s="32"/>
      <c r="B329" s="32"/>
      <c r="C329" s="20"/>
      <c r="D329" s="20"/>
      <c r="E329" s="92"/>
      <c r="F329" s="32"/>
      <c r="G329" s="32"/>
      <c r="H329" s="32"/>
      <c r="I329" s="32"/>
      <c r="J329" s="32"/>
      <c r="K329" s="32"/>
      <c r="L329" s="32"/>
      <c r="M329" s="32"/>
      <c r="N329" s="32"/>
      <c r="O329" s="32"/>
      <c r="P329" s="32"/>
      <c r="Q329" s="32"/>
      <c r="R329" s="32"/>
      <c r="S329" s="32"/>
      <c r="T329" s="32"/>
      <c r="U329" s="32"/>
      <c r="V329" s="32"/>
      <c r="W329" s="32"/>
      <c r="X329" s="32"/>
      <c r="Y329" s="2"/>
      <c r="Z329" s="2"/>
    </row>
    <row r="330" spans="1:26" ht="13.5" customHeight="1">
      <c r="A330" s="32"/>
      <c r="B330" s="32"/>
      <c r="C330" s="20"/>
      <c r="D330" s="20"/>
      <c r="E330" s="92"/>
      <c r="F330" s="32"/>
      <c r="G330" s="32"/>
      <c r="H330" s="32"/>
      <c r="I330" s="32"/>
      <c r="J330" s="32"/>
      <c r="K330" s="32"/>
      <c r="L330" s="32"/>
      <c r="M330" s="32"/>
      <c r="N330" s="32"/>
      <c r="O330" s="32"/>
      <c r="P330" s="32"/>
      <c r="Q330" s="32"/>
      <c r="R330" s="32"/>
      <c r="S330" s="32"/>
      <c r="T330" s="32"/>
      <c r="U330" s="32"/>
      <c r="V330" s="32"/>
      <c r="W330" s="32"/>
      <c r="X330" s="32"/>
      <c r="Y330" s="2"/>
      <c r="Z330" s="2"/>
    </row>
    <row r="331" spans="1:26" ht="13.5" customHeight="1">
      <c r="A331" s="32"/>
      <c r="B331" s="32"/>
      <c r="C331" s="20"/>
      <c r="D331" s="20"/>
      <c r="E331" s="92"/>
      <c r="F331" s="32"/>
      <c r="G331" s="32"/>
      <c r="H331" s="32"/>
      <c r="I331" s="32"/>
      <c r="J331" s="32"/>
      <c r="K331" s="32"/>
      <c r="L331" s="32"/>
      <c r="M331" s="32"/>
      <c r="N331" s="32"/>
      <c r="O331" s="32"/>
      <c r="P331" s="32"/>
      <c r="Q331" s="32"/>
      <c r="R331" s="32"/>
      <c r="S331" s="32"/>
      <c r="T331" s="32"/>
      <c r="U331" s="32"/>
      <c r="V331" s="32"/>
      <c r="W331" s="32"/>
      <c r="X331" s="32"/>
      <c r="Y331" s="2"/>
      <c r="Z331" s="2"/>
    </row>
    <row r="332" spans="1:26" ht="13.5" customHeight="1">
      <c r="A332" s="32"/>
      <c r="B332" s="32"/>
      <c r="C332" s="20"/>
      <c r="D332" s="20"/>
      <c r="E332" s="92"/>
      <c r="F332" s="32"/>
      <c r="G332" s="32"/>
      <c r="H332" s="32"/>
      <c r="I332" s="32"/>
      <c r="J332" s="32"/>
      <c r="K332" s="32"/>
      <c r="L332" s="32"/>
      <c r="M332" s="32"/>
      <c r="N332" s="32"/>
      <c r="O332" s="32"/>
      <c r="P332" s="32"/>
      <c r="Q332" s="32"/>
      <c r="R332" s="32"/>
      <c r="S332" s="32"/>
      <c r="T332" s="32"/>
      <c r="U332" s="32"/>
      <c r="V332" s="32"/>
      <c r="W332" s="32"/>
      <c r="X332" s="32"/>
      <c r="Y332" s="2"/>
      <c r="Z332" s="2"/>
    </row>
    <row r="333" spans="1:26" ht="13.5" customHeight="1">
      <c r="A333" s="32"/>
      <c r="B333" s="32"/>
      <c r="C333" s="20"/>
      <c r="D333" s="20"/>
      <c r="E333" s="92"/>
      <c r="F333" s="32"/>
      <c r="G333" s="32"/>
      <c r="H333" s="32"/>
      <c r="I333" s="32"/>
      <c r="J333" s="32"/>
      <c r="K333" s="32"/>
      <c r="L333" s="32"/>
      <c r="M333" s="32"/>
      <c r="N333" s="32"/>
      <c r="O333" s="32"/>
      <c r="P333" s="32"/>
      <c r="Q333" s="32"/>
      <c r="R333" s="32"/>
      <c r="S333" s="32"/>
      <c r="T333" s="32"/>
      <c r="U333" s="32"/>
      <c r="V333" s="32"/>
      <c r="W333" s="32"/>
      <c r="X333" s="32"/>
      <c r="Y333" s="2"/>
      <c r="Z333" s="2"/>
    </row>
    <row r="334" spans="1:26" ht="13.5" customHeight="1">
      <c r="A334" s="32"/>
      <c r="B334" s="32"/>
      <c r="C334" s="20"/>
      <c r="D334" s="20"/>
      <c r="E334" s="92"/>
      <c r="F334" s="32"/>
      <c r="G334" s="32"/>
      <c r="H334" s="32"/>
      <c r="I334" s="32"/>
      <c r="J334" s="32"/>
      <c r="K334" s="32"/>
      <c r="L334" s="32"/>
      <c r="M334" s="32"/>
      <c r="N334" s="32"/>
      <c r="O334" s="32"/>
      <c r="P334" s="32"/>
      <c r="Q334" s="32"/>
      <c r="R334" s="32"/>
      <c r="S334" s="32"/>
      <c r="T334" s="32"/>
      <c r="U334" s="32"/>
      <c r="V334" s="32"/>
      <c r="W334" s="32"/>
      <c r="X334" s="32"/>
      <c r="Y334" s="2"/>
      <c r="Z334" s="2"/>
    </row>
    <row r="335" spans="1:26" ht="13.5" customHeight="1">
      <c r="A335" s="32"/>
      <c r="B335" s="32"/>
      <c r="C335" s="20"/>
      <c r="D335" s="20"/>
      <c r="E335" s="92"/>
      <c r="F335" s="32"/>
      <c r="G335" s="32"/>
      <c r="H335" s="32"/>
      <c r="I335" s="32"/>
      <c r="J335" s="32"/>
      <c r="K335" s="32"/>
      <c r="L335" s="32"/>
      <c r="M335" s="32"/>
      <c r="N335" s="32"/>
      <c r="O335" s="32"/>
      <c r="P335" s="32"/>
      <c r="Q335" s="32"/>
      <c r="R335" s="32"/>
      <c r="S335" s="32"/>
      <c r="T335" s="32"/>
      <c r="U335" s="32"/>
      <c r="V335" s="32"/>
      <c r="W335" s="32"/>
      <c r="X335" s="32"/>
      <c r="Y335" s="2"/>
      <c r="Z335" s="2"/>
    </row>
    <row r="336" spans="1:26" ht="13.5" customHeight="1">
      <c r="A336" s="32"/>
      <c r="B336" s="32"/>
      <c r="C336" s="20"/>
      <c r="D336" s="20"/>
      <c r="E336" s="92"/>
      <c r="F336" s="32"/>
      <c r="G336" s="32"/>
      <c r="H336" s="32"/>
      <c r="I336" s="32"/>
      <c r="J336" s="32"/>
      <c r="K336" s="32"/>
      <c r="L336" s="32"/>
      <c r="M336" s="32"/>
      <c r="N336" s="32"/>
      <c r="O336" s="32"/>
      <c r="P336" s="32"/>
      <c r="Q336" s="32"/>
      <c r="R336" s="32"/>
      <c r="S336" s="32"/>
      <c r="T336" s="32"/>
      <c r="U336" s="32"/>
      <c r="V336" s="32"/>
      <c r="W336" s="32"/>
      <c r="X336" s="32"/>
      <c r="Y336" s="2"/>
      <c r="Z336" s="2"/>
    </row>
    <row r="337" spans="1:26" ht="13.5" customHeight="1">
      <c r="A337" s="32"/>
      <c r="B337" s="32"/>
      <c r="C337" s="20"/>
      <c r="D337" s="20"/>
      <c r="E337" s="92"/>
      <c r="F337" s="32"/>
      <c r="G337" s="32"/>
      <c r="H337" s="32"/>
      <c r="I337" s="32"/>
      <c r="J337" s="32"/>
      <c r="K337" s="32"/>
      <c r="L337" s="32"/>
      <c r="M337" s="32"/>
      <c r="N337" s="32"/>
      <c r="O337" s="32"/>
      <c r="P337" s="32"/>
      <c r="Q337" s="32"/>
      <c r="R337" s="32"/>
      <c r="S337" s="32"/>
      <c r="T337" s="32"/>
      <c r="U337" s="32"/>
      <c r="V337" s="32"/>
      <c r="W337" s="32"/>
      <c r="X337" s="32"/>
      <c r="Y337" s="2"/>
      <c r="Z337" s="2"/>
    </row>
    <row r="338" spans="1:26" ht="13.5" customHeight="1">
      <c r="A338" s="32"/>
      <c r="B338" s="32"/>
      <c r="C338" s="20"/>
      <c r="D338" s="20"/>
      <c r="E338" s="92"/>
      <c r="F338" s="32"/>
      <c r="G338" s="32"/>
      <c r="H338" s="32"/>
      <c r="I338" s="32"/>
      <c r="J338" s="32"/>
      <c r="K338" s="32"/>
      <c r="L338" s="32"/>
      <c r="M338" s="32"/>
      <c r="N338" s="32"/>
      <c r="O338" s="32"/>
      <c r="P338" s="32"/>
      <c r="Q338" s="32"/>
      <c r="R338" s="32"/>
      <c r="S338" s="32"/>
      <c r="T338" s="32"/>
      <c r="U338" s="32"/>
      <c r="V338" s="32"/>
      <c r="W338" s="32"/>
      <c r="X338" s="32"/>
      <c r="Y338" s="2"/>
      <c r="Z338" s="2"/>
    </row>
    <row r="339" spans="1:26" ht="13.5" customHeight="1">
      <c r="A339" s="32"/>
      <c r="B339" s="32"/>
      <c r="C339" s="20"/>
      <c r="D339" s="20"/>
      <c r="E339" s="92"/>
      <c r="F339" s="32"/>
      <c r="G339" s="32"/>
      <c r="H339" s="32"/>
      <c r="I339" s="32"/>
      <c r="J339" s="32"/>
      <c r="K339" s="32"/>
      <c r="L339" s="32"/>
      <c r="M339" s="32"/>
      <c r="N339" s="32"/>
      <c r="O339" s="32"/>
      <c r="P339" s="32"/>
      <c r="Q339" s="32"/>
      <c r="R339" s="32"/>
      <c r="S339" s="32"/>
      <c r="T339" s="32"/>
      <c r="U339" s="32"/>
      <c r="V339" s="32"/>
      <c r="W339" s="32"/>
      <c r="X339" s="32"/>
      <c r="Y339" s="2"/>
      <c r="Z339" s="2"/>
    </row>
    <row r="340" spans="1:26" ht="13.5" customHeight="1">
      <c r="A340" s="32"/>
      <c r="B340" s="32"/>
      <c r="C340" s="20"/>
      <c r="D340" s="20"/>
      <c r="E340" s="92"/>
      <c r="F340" s="32"/>
      <c r="G340" s="32"/>
      <c r="H340" s="32"/>
      <c r="I340" s="32"/>
      <c r="J340" s="32"/>
      <c r="K340" s="32"/>
      <c r="L340" s="32"/>
      <c r="M340" s="32"/>
      <c r="N340" s="32"/>
      <c r="O340" s="32"/>
      <c r="P340" s="32"/>
      <c r="Q340" s="32"/>
      <c r="R340" s="32"/>
      <c r="S340" s="32"/>
      <c r="T340" s="32"/>
      <c r="U340" s="32"/>
      <c r="V340" s="32"/>
      <c r="W340" s="32"/>
      <c r="X340" s="32"/>
      <c r="Y340" s="2"/>
      <c r="Z340" s="2"/>
    </row>
    <row r="341" spans="1:26" ht="13.5" customHeight="1">
      <c r="A341" s="32"/>
      <c r="B341" s="32"/>
      <c r="C341" s="20"/>
      <c r="D341" s="20"/>
      <c r="E341" s="92"/>
      <c r="F341" s="32"/>
      <c r="G341" s="32"/>
      <c r="H341" s="32"/>
      <c r="I341" s="32"/>
      <c r="J341" s="32"/>
      <c r="K341" s="32"/>
      <c r="L341" s="32"/>
      <c r="M341" s="32"/>
      <c r="N341" s="32"/>
      <c r="O341" s="32"/>
      <c r="P341" s="32"/>
      <c r="Q341" s="32"/>
      <c r="R341" s="32"/>
      <c r="S341" s="32"/>
      <c r="T341" s="32"/>
      <c r="U341" s="32"/>
      <c r="V341" s="32"/>
      <c r="W341" s="32"/>
      <c r="X341" s="32"/>
      <c r="Y341" s="2"/>
      <c r="Z341" s="2"/>
    </row>
    <row r="342" spans="1:26" ht="13.5" customHeight="1">
      <c r="A342" s="32"/>
      <c r="B342" s="32"/>
      <c r="C342" s="20"/>
      <c r="D342" s="20"/>
      <c r="E342" s="92"/>
      <c r="F342" s="32"/>
      <c r="G342" s="32"/>
      <c r="H342" s="32"/>
      <c r="I342" s="32"/>
      <c r="J342" s="32"/>
      <c r="K342" s="32"/>
      <c r="L342" s="32"/>
      <c r="M342" s="32"/>
      <c r="N342" s="32"/>
      <c r="O342" s="32"/>
      <c r="P342" s="32"/>
      <c r="Q342" s="32"/>
      <c r="R342" s="32"/>
      <c r="S342" s="32"/>
      <c r="T342" s="32"/>
      <c r="U342" s="32"/>
      <c r="V342" s="32"/>
      <c r="W342" s="32"/>
      <c r="X342" s="32"/>
      <c r="Y342" s="2"/>
      <c r="Z342" s="2"/>
    </row>
    <row r="343" spans="1:26" ht="13.5" customHeight="1">
      <c r="A343" s="32"/>
      <c r="B343" s="32"/>
      <c r="C343" s="20"/>
      <c r="D343" s="20"/>
      <c r="E343" s="92"/>
      <c r="F343" s="32"/>
      <c r="G343" s="32"/>
      <c r="H343" s="32"/>
      <c r="I343" s="32"/>
      <c r="J343" s="32"/>
      <c r="K343" s="32"/>
      <c r="L343" s="32"/>
      <c r="M343" s="32"/>
      <c r="N343" s="32"/>
      <c r="O343" s="32"/>
      <c r="P343" s="32"/>
      <c r="Q343" s="32"/>
      <c r="R343" s="32"/>
      <c r="S343" s="32"/>
      <c r="T343" s="32"/>
      <c r="U343" s="32"/>
      <c r="V343" s="32"/>
      <c r="W343" s="32"/>
      <c r="X343" s="32"/>
      <c r="Y343" s="2"/>
      <c r="Z343" s="2"/>
    </row>
    <row r="344" spans="1:26" ht="13.5" customHeight="1">
      <c r="A344" s="32"/>
      <c r="B344" s="32"/>
      <c r="C344" s="20"/>
      <c r="D344" s="20"/>
      <c r="E344" s="92"/>
      <c r="F344" s="32"/>
      <c r="G344" s="32"/>
      <c r="H344" s="32"/>
      <c r="I344" s="32"/>
      <c r="J344" s="32"/>
      <c r="K344" s="32"/>
      <c r="L344" s="32"/>
      <c r="M344" s="32"/>
      <c r="N344" s="32"/>
      <c r="O344" s="32"/>
      <c r="P344" s="32"/>
      <c r="Q344" s="32"/>
      <c r="R344" s="32"/>
      <c r="S344" s="32"/>
      <c r="T344" s="32"/>
      <c r="U344" s="32"/>
      <c r="V344" s="32"/>
      <c r="W344" s="32"/>
      <c r="X344" s="32"/>
      <c r="Y344" s="2"/>
      <c r="Z344" s="2"/>
    </row>
    <row r="345" spans="1:26" ht="13.5" customHeight="1">
      <c r="A345" s="32"/>
      <c r="B345" s="32"/>
      <c r="C345" s="20"/>
      <c r="D345" s="20"/>
      <c r="E345" s="92"/>
      <c r="F345" s="32"/>
      <c r="G345" s="32"/>
      <c r="H345" s="32"/>
      <c r="I345" s="32"/>
      <c r="J345" s="32"/>
      <c r="K345" s="32"/>
      <c r="L345" s="32"/>
      <c r="M345" s="32"/>
      <c r="N345" s="32"/>
      <c r="O345" s="32"/>
      <c r="P345" s="32"/>
      <c r="Q345" s="32"/>
      <c r="R345" s="32"/>
      <c r="S345" s="32"/>
      <c r="T345" s="32"/>
      <c r="U345" s="32"/>
      <c r="V345" s="32"/>
      <c r="W345" s="32"/>
      <c r="X345" s="32"/>
      <c r="Y345" s="2"/>
      <c r="Z345" s="2"/>
    </row>
    <row r="346" spans="1:26" ht="13.5" customHeight="1">
      <c r="A346" s="32"/>
      <c r="B346" s="32"/>
      <c r="C346" s="20"/>
      <c r="D346" s="20"/>
      <c r="E346" s="92"/>
      <c r="F346" s="32"/>
      <c r="G346" s="32"/>
      <c r="H346" s="32"/>
      <c r="I346" s="32"/>
      <c r="J346" s="32"/>
      <c r="K346" s="32"/>
      <c r="L346" s="32"/>
      <c r="M346" s="32"/>
      <c r="N346" s="32"/>
      <c r="O346" s="32"/>
      <c r="P346" s="32"/>
      <c r="Q346" s="32"/>
      <c r="R346" s="32"/>
      <c r="S346" s="32"/>
      <c r="T346" s="32"/>
      <c r="U346" s="32"/>
      <c r="V346" s="32"/>
      <c r="W346" s="32"/>
      <c r="X346" s="32"/>
      <c r="Y346" s="2"/>
      <c r="Z346" s="2"/>
    </row>
    <row r="347" spans="1:26" ht="13.5" customHeight="1">
      <c r="A347" s="32"/>
      <c r="B347" s="32"/>
      <c r="C347" s="20"/>
      <c r="D347" s="20"/>
      <c r="E347" s="92"/>
      <c r="F347" s="32"/>
      <c r="G347" s="32"/>
      <c r="H347" s="32"/>
      <c r="I347" s="32"/>
      <c r="J347" s="32"/>
      <c r="K347" s="32"/>
      <c r="L347" s="32"/>
      <c r="M347" s="32"/>
      <c r="N347" s="32"/>
      <c r="O347" s="32"/>
      <c r="P347" s="32"/>
      <c r="Q347" s="32"/>
      <c r="R347" s="32"/>
      <c r="S347" s="32"/>
      <c r="T347" s="32"/>
      <c r="U347" s="32"/>
      <c r="V347" s="32"/>
      <c r="W347" s="32"/>
      <c r="X347" s="32"/>
      <c r="Y347" s="2"/>
      <c r="Z347" s="2"/>
    </row>
    <row r="348" spans="1:26" ht="13.5" customHeight="1">
      <c r="A348" s="32"/>
      <c r="B348" s="32"/>
      <c r="C348" s="20"/>
      <c r="D348" s="20"/>
      <c r="E348" s="92"/>
      <c r="F348" s="32"/>
      <c r="G348" s="32"/>
      <c r="H348" s="32"/>
      <c r="I348" s="32"/>
      <c r="J348" s="32"/>
      <c r="K348" s="32"/>
      <c r="L348" s="32"/>
      <c r="M348" s="32"/>
      <c r="N348" s="32"/>
      <c r="O348" s="32"/>
      <c r="P348" s="32"/>
      <c r="Q348" s="32"/>
      <c r="R348" s="32"/>
      <c r="S348" s="32"/>
      <c r="T348" s="32"/>
      <c r="U348" s="32"/>
      <c r="V348" s="32"/>
      <c r="W348" s="32"/>
      <c r="X348" s="32"/>
      <c r="Y348" s="2"/>
      <c r="Z348" s="2"/>
    </row>
    <row r="349" spans="1:26" ht="13.5" customHeight="1">
      <c r="A349" s="32"/>
      <c r="B349" s="32"/>
      <c r="C349" s="20"/>
      <c r="D349" s="20"/>
      <c r="E349" s="92"/>
      <c r="F349" s="32"/>
      <c r="G349" s="32"/>
      <c r="H349" s="32"/>
      <c r="I349" s="32"/>
      <c r="J349" s="32"/>
      <c r="K349" s="32"/>
      <c r="L349" s="32"/>
      <c r="M349" s="32"/>
      <c r="N349" s="32"/>
      <c r="O349" s="32"/>
      <c r="P349" s="32"/>
      <c r="Q349" s="32"/>
      <c r="R349" s="32"/>
      <c r="S349" s="32"/>
      <c r="T349" s="32"/>
      <c r="U349" s="32"/>
      <c r="V349" s="32"/>
      <c r="W349" s="32"/>
      <c r="X349" s="32"/>
      <c r="Y349" s="2"/>
      <c r="Z349" s="2"/>
    </row>
    <row r="350" spans="1:26" ht="13.5" customHeight="1">
      <c r="A350" s="32"/>
      <c r="B350" s="32"/>
      <c r="C350" s="20"/>
      <c r="D350" s="20"/>
      <c r="E350" s="92"/>
      <c r="F350" s="32"/>
      <c r="G350" s="32"/>
      <c r="H350" s="32"/>
      <c r="I350" s="32"/>
      <c r="J350" s="32"/>
      <c r="K350" s="32"/>
      <c r="L350" s="32"/>
      <c r="M350" s="32"/>
      <c r="N350" s="32"/>
      <c r="O350" s="32"/>
      <c r="P350" s="32"/>
      <c r="Q350" s="32"/>
      <c r="R350" s="32"/>
      <c r="S350" s="32"/>
      <c r="T350" s="32"/>
      <c r="U350" s="32"/>
      <c r="V350" s="32"/>
      <c r="W350" s="32"/>
      <c r="X350" s="32"/>
      <c r="Y350" s="2"/>
      <c r="Z350" s="2"/>
    </row>
    <row r="351" spans="1:26" ht="13.5" customHeight="1">
      <c r="A351" s="32"/>
      <c r="B351" s="32"/>
      <c r="C351" s="20"/>
      <c r="D351" s="20"/>
      <c r="E351" s="92"/>
      <c r="F351" s="32"/>
      <c r="G351" s="32"/>
      <c r="H351" s="32"/>
      <c r="I351" s="32"/>
      <c r="J351" s="32"/>
      <c r="K351" s="32"/>
      <c r="L351" s="32"/>
      <c r="M351" s="32"/>
      <c r="N351" s="32"/>
      <c r="O351" s="32"/>
      <c r="P351" s="32"/>
      <c r="Q351" s="32"/>
      <c r="R351" s="32"/>
      <c r="S351" s="32"/>
      <c r="T351" s="32"/>
      <c r="U351" s="32"/>
      <c r="V351" s="32"/>
      <c r="W351" s="32"/>
      <c r="X351" s="32"/>
      <c r="Y351" s="2"/>
      <c r="Z351" s="2"/>
    </row>
    <row r="352" spans="1:26" ht="13.5" customHeight="1">
      <c r="A352" s="32"/>
      <c r="B352" s="32"/>
      <c r="C352" s="20"/>
      <c r="D352" s="20"/>
      <c r="E352" s="92"/>
      <c r="F352" s="32"/>
      <c r="G352" s="32"/>
      <c r="H352" s="32"/>
      <c r="I352" s="32"/>
      <c r="J352" s="32"/>
      <c r="K352" s="32"/>
      <c r="L352" s="32"/>
      <c r="M352" s="32"/>
      <c r="N352" s="32"/>
      <c r="O352" s="32"/>
      <c r="P352" s="32"/>
      <c r="Q352" s="32"/>
      <c r="R352" s="32"/>
      <c r="S352" s="32"/>
      <c r="T352" s="32"/>
      <c r="U352" s="32"/>
      <c r="V352" s="32"/>
      <c r="W352" s="32"/>
      <c r="X352" s="32"/>
      <c r="Y352" s="2"/>
      <c r="Z352" s="2"/>
    </row>
    <row r="353" spans="1:26" ht="13.5" customHeight="1">
      <c r="A353" s="32"/>
      <c r="B353" s="32"/>
      <c r="C353" s="20"/>
      <c r="D353" s="20"/>
      <c r="E353" s="92"/>
      <c r="F353" s="32"/>
      <c r="G353" s="32"/>
      <c r="H353" s="32"/>
      <c r="I353" s="32"/>
      <c r="J353" s="32"/>
      <c r="K353" s="32"/>
      <c r="L353" s="32"/>
      <c r="M353" s="32"/>
      <c r="N353" s="32"/>
      <c r="O353" s="32"/>
      <c r="P353" s="32"/>
      <c r="Q353" s="32"/>
      <c r="R353" s="32"/>
      <c r="S353" s="32"/>
      <c r="T353" s="32"/>
      <c r="U353" s="32"/>
      <c r="V353" s="32"/>
      <c r="W353" s="32"/>
      <c r="X353" s="32"/>
      <c r="Y353" s="2"/>
      <c r="Z353" s="2"/>
    </row>
    <row r="354" spans="1:26" ht="13.5" customHeight="1">
      <c r="A354" s="32"/>
      <c r="B354" s="32"/>
      <c r="C354" s="20"/>
      <c r="D354" s="20"/>
      <c r="E354" s="92"/>
      <c r="F354" s="32"/>
      <c r="G354" s="32"/>
      <c r="H354" s="32"/>
      <c r="I354" s="32"/>
      <c r="J354" s="32"/>
      <c r="K354" s="32"/>
      <c r="L354" s="32"/>
      <c r="M354" s="32"/>
      <c r="N354" s="32"/>
      <c r="O354" s="32"/>
      <c r="P354" s="32"/>
      <c r="Q354" s="32"/>
      <c r="R354" s="32"/>
      <c r="S354" s="32"/>
      <c r="T354" s="32"/>
      <c r="U354" s="32"/>
      <c r="V354" s="32"/>
      <c r="W354" s="32"/>
      <c r="X354" s="32"/>
      <c r="Y354" s="2"/>
      <c r="Z354" s="2"/>
    </row>
    <row r="355" spans="1:26" ht="13.5" customHeight="1">
      <c r="A355" s="32"/>
      <c r="B355" s="32"/>
      <c r="C355" s="20"/>
      <c r="D355" s="20"/>
      <c r="E355" s="92"/>
      <c r="F355" s="32"/>
      <c r="G355" s="32"/>
      <c r="H355" s="32"/>
      <c r="I355" s="32"/>
      <c r="J355" s="32"/>
      <c r="K355" s="32"/>
      <c r="L355" s="32"/>
      <c r="M355" s="32"/>
      <c r="N355" s="32"/>
      <c r="O355" s="32"/>
      <c r="P355" s="32"/>
      <c r="Q355" s="32"/>
      <c r="R355" s="32"/>
      <c r="S355" s="32"/>
      <c r="T355" s="32"/>
      <c r="U355" s="32"/>
      <c r="V355" s="32"/>
      <c r="W355" s="32"/>
      <c r="X355" s="32"/>
      <c r="Y355" s="2"/>
      <c r="Z355" s="2"/>
    </row>
    <row r="356" spans="1:26" ht="13.5" customHeight="1">
      <c r="A356" s="32"/>
      <c r="B356" s="32"/>
      <c r="C356" s="20"/>
      <c r="D356" s="20"/>
      <c r="E356" s="92"/>
      <c r="F356" s="32"/>
      <c r="G356" s="32"/>
      <c r="H356" s="32"/>
      <c r="I356" s="32"/>
      <c r="J356" s="32"/>
      <c r="K356" s="32"/>
      <c r="L356" s="32"/>
      <c r="M356" s="32"/>
      <c r="N356" s="32"/>
      <c r="O356" s="32"/>
      <c r="P356" s="32"/>
      <c r="Q356" s="32"/>
      <c r="R356" s="32"/>
      <c r="S356" s="32"/>
      <c r="T356" s="32"/>
      <c r="U356" s="32"/>
      <c r="V356" s="32"/>
      <c r="W356" s="32"/>
      <c r="X356" s="32"/>
      <c r="Y356" s="2"/>
      <c r="Z356" s="2"/>
    </row>
    <row r="357" spans="1:26" ht="13.5" customHeight="1">
      <c r="A357" s="32"/>
      <c r="B357" s="32"/>
      <c r="C357" s="20"/>
      <c r="D357" s="20"/>
      <c r="E357" s="92"/>
      <c r="F357" s="32"/>
      <c r="G357" s="32"/>
      <c r="H357" s="32"/>
      <c r="I357" s="32"/>
      <c r="J357" s="32"/>
      <c r="K357" s="32"/>
      <c r="L357" s="32"/>
      <c r="M357" s="32"/>
      <c r="N357" s="32"/>
      <c r="O357" s="32"/>
      <c r="P357" s="32"/>
      <c r="Q357" s="32"/>
      <c r="R357" s="32"/>
      <c r="S357" s="32"/>
      <c r="T357" s="32"/>
      <c r="U357" s="32"/>
      <c r="V357" s="32"/>
      <c r="W357" s="32"/>
      <c r="X357" s="32"/>
      <c r="Y357" s="2"/>
      <c r="Z357" s="2"/>
    </row>
    <row r="358" spans="1:26" ht="13.5" customHeight="1">
      <c r="A358" s="32"/>
      <c r="B358" s="32"/>
      <c r="C358" s="20"/>
      <c r="D358" s="20"/>
      <c r="E358" s="92"/>
      <c r="F358" s="32"/>
      <c r="G358" s="32"/>
      <c r="H358" s="32"/>
      <c r="I358" s="32"/>
      <c r="J358" s="32"/>
      <c r="K358" s="32"/>
      <c r="L358" s="32"/>
      <c r="M358" s="32"/>
      <c r="N358" s="32"/>
      <c r="O358" s="32"/>
      <c r="P358" s="32"/>
      <c r="Q358" s="32"/>
      <c r="R358" s="32"/>
      <c r="S358" s="32"/>
      <c r="T358" s="32"/>
      <c r="U358" s="32"/>
      <c r="V358" s="32"/>
      <c r="W358" s="32"/>
      <c r="X358" s="32"/>
      <c r="Y358" s="2"/>
      <c r="Z358" s="2"/>
    </row>
    <row r="359" spans="1:26" ht="13.5" customHeight="1">
      <c r="A359" s="32"/>
      <c r="B359" s="32"/>
      <c r="C359" s="20"/>
      <c r="D359" s="20"/>
      <c r="E359" s="92"/>
      <c r="F359" s="32"/>
      <c r="G359" s="32"/>
      <c r="H359" s="32"/>
      <c r="I359" s="32"/>
      <c r="J359" s="32"/>
      <c r="K359" s="32"/>
      <c r="L359" s="32"/>
      <c r="M359" s="32"/>
      <c r="N359" s="32"/>
      <c r="O359" s="32"/>
      <c r="P359" s="32"/>
      <c r="Q359" s="32"/>
      <c r="R359" s="32"/>
      <c r="S359" s="32"/>
      <c r="T359" s="32"/>
      <c r="U359" s="32"/>
      <c r="V359" s="32"/>
      <c r="W359" s="32"/>
      <c r="X359" s="32"/>
      <c r="Y359" s="2"/>
      <c r="Z359" s="2"/>
    </row>
    <row r="360" spans="1:26" ht="13.5" customHeight="1">
      <c r="A360" s="32"/>
      <c r="B360" s="32"/>
      <c r="C360" s="20"/>
      <c r="D360" s="20"/>
      <c r="E360" s="92"/>
      <c r="F360" s="32"/>
      <c r="G360" s="32"/>
      <c r="H360" s="32"/>
      <c r="I360" s="32"/>
      <c r="J360" s="32"/>
      <c r="K360" s="32"/>
      <c r="L360" s="32"/>
      <c r="M360" s="32"/>
      <c r="N360" s="32"/>
      <c r="O360" s="32"/>
      <c r="P360" s="32"/>
      <c r="Q360" s="32"/>
      <c r="R360" s="32"/>
      <c r="S360" s="32"/>
      <c r="T360" s="32"/>
      <c r="U360" s="32"/>
      <c r="V360" s="32"/>
      <c r="W360" s="32"/>
      <c r="X360" s="32"/>
      <c r="Y360" s="2"/>
      <c r="Z360" s="2"/>
    </row>
    <row r="361" spans="1:26" ht="13.5" customHeight="1">
      <c r="A361" s="32"/>
      <c r="B361" s="32"/>
      <c r="C361" s="20"/>
      <c r="D361" s="20"/>
      <c r="E361" s="92"/>
      <c r="F361" s="32"/>
      <c r="G361" s="32"/>
      <c r="H361" s="32"/>
      <c r="I361" s="32"/>
      <c r="J361" s="32"/>
      <c r="K361" s="32"/>
      <c r="L361" s="32"/>
      <c r="M361" s="32"/>
      <c r="N361" s="32"/>
      <c r="O361" s="32"/>
      <c r="P361" s="32"/>
      <c r="Q361" s="32"/>
      <c r="R361" s="32"/>
      <c r="S361" s="32"/>
      <c r="T361" s="32"/>
      <c r="U361" s="32"/>
      <c r="V361" s="32"/>
      <c r="W361" s="32"/>
      <c r="X361" s="32"/>
      <c r="Y361" s="2"/>
      <c r="Z361" s="2"/>
    </row>
    <row r="362" spans="1:26" ht="13.5" customHeight="1">
      <c r="A362" s="32"/>
      <c r="B362" s="32"/>
      <c r="C362" s="20"/>
      <c r="D362" s="20"/>
      <c r="E362" s="92"/>
      <c r="F362" s="32"/>
      <c r="G362" s="32"/>
      <c r="H362" s="32"/>
      <c r="I362" s="32"/>
      <c r="J362" s="32"/>
      <c r="K362" s="32"/>
      <c r="L362" s="32"/>
      <c r="M362" s="32"/>
      <c r="N362" s="32"/>
      <c r="O362" s="32"/>
      <c r="P362" s="32"/>
      <c r="Q362" s="32"/>
      <c r="R362" s="32"/>
      <c r="S362" s="32"/>
      <c r="T362" s="32"/>
      <c r="U362" s="32"/>
      <c r="V362" s="32"/>
      <c r="W362" s="32"/>
      <c r="X362" s="32"/>
      <c r="Y362" s="2"/>
      <c r="Z362" s="2"/>
    </row>
    <row r="363" spans="1:26" ht="13.5" customHeight="1">
      <c r="A363" s="32"/>
      <c r="B363" s="32"/>
      <c r="C363" s="20"/>
      <c r="D363" s="20"/>
      <c r="E363" s="92"/>
      <c r="F363" s="32"/>
      <c r="G363" s="32"/>
      <c r="H363" s="32"/>
      <c r="I363" s="32"/>
      <c r="J363" s="32"/>
      <c r="K363" s="32"/>
      <c r="L363" s="32"/>
      <c r="M363" s="32"/>
      <c r="N363" s="32"/>
      <c r="O363" s="32"/>
      <c r="P363" s="32"/>
      <c r="Q363" s="32"/>
      <c r="R363" s="32"/>
      <c r="S363" s="32"/>
      <c r="T363" s="32"/>
      <c r="U363" s="32"/>
      <c r="V363" s="32"/>
      <c r="W363" s="32"/>
      <c r="X363" s="32"/>
      <c r="Y363" s="2"/>
      <c r="Z363" s="2"/>
    </row>
    <row r="364" spans="1:26" ht="13.5" customHeight="1">
      <c r="A364" s="32"/>
      <c r="B364" s="32"/>
      <c r="C364" s="20"/>
      <c r="D364" s="20"/>
      <c r="E364" s="92"/>
      <c r="F364" s="32"/>
      <c r="G364" s="32"/>
      <c r="H364" s="32"/>
      <c r="I364" s="32"/>
      <c r="J364" s="32"/>
      <c r="K364" s="32"/>
      <c r="L364" s="32"/>
      <c r="M364" s="32"/>
      <c r="N364" s="32"/>
      <c r="O364" s="32"/>
      <c r="P364" s="32"/>
      <c r="Q364" s="32"/>
      <c r="R364" s="32"/>
      <c r="S364" s="32"/>
      <c r="T364" s="32"/>
      <c r="U364" s="32"/>
      <c r="V364" s="32"/>
      <c r="W364" s="32"/>
      <c r="X364" s="32"/>
      <c r="Y364" s="2"/>
      <c r="Z364" s="2"/>
    </row>
    <row r="365" spans="1:26" ht="13.5" customHeight="1">
      <c r="A365" s="32"/>
      <c r="B365" s="32"/>
      <c r="C365" s="20"/>
      <c r="D365" s="20"/>
      <c r="E365" s="92"/>
      <c r="F365" s="32"/>
      <c r="G365" s="32"/>
      <c r="H365" s="32"/>
      <c r="I365" s="32"/>
      <c r="J365" s="32"/>
      <c r="K365" s="32"/>
      <c r="L365" s="32"/>
      <c r="M365" s="32"/>
      <c r="N365" s="32"/>
      <c r="O365" s="32"/>
      <c r="P365" s="32"/>
      <c r="Q365" s="32"/>
      <c r="R365" s="32"/>
      <c r="S365" s="32"/>
      <c r="T365" s="32"/>
      <c r="U365" s="32"/>
      <c r="V365" s="32"/>
      <c r="W365" s="32"/>
      <c r="X365" s="32"/>
      <c r="Y365" s="2"/>
      <c r="Z365" s="2"/>
    </row>
    <row r="366" spans="1:26" ht="13.5" customHeight="1">
      <c r="A366" s="32"/>
      <c r="B366" s="32"/>
      <c r="C366" s="20"/>
      <c r="D366" s="20"/>
      <c r="E366" s="92"/>
      <c r="F366" s="32"/>
      <c r="G366" s="32"/>
      <c r="H366" s="32"/>
      <c r="I366" s="32"/>
      <c r="J366" s="32"/>
      <c r="K366" s="32"/>
      <c r="L366" s="32"/>
      <c r="M366" s="32"/>
      <c r="N366" s="32"/>
      <c r="O366" s="32"/>
      <c r="P366" s="32"/>
      <c r="Q366" s="32"/>
      <c r="R366" s="32"/>
      <c r="S366" s="32"/>
      <c r="T366" s="32"/>
      <c r="U366" s="32"/>
      <c r="V366" s="32"/>
      <c r="W366" s="32"/>
      <c r="X366" s="32"/>
      <c r="Y366" s="2"/>
      <c r="Z366" s="2"/>
    </row>
    <row r="367" spans="1:26" ht="13.5" customHeight="1">
      <c r="A367" s="32"/>
      <c r="B367" s="32"/>
      <c r="C367" s="20"/>
      <c r="D367" s="20"/>
      <c r="E367" s="92"/>
      <c r="F367" s="32"/>
      <c r="G367" s="32"/>
      <c r="H367" s="32"/>
      <c r="I367" s="32"/>
      <c r="J367" s="32"/>
      <c r="K367" s="32"/>
      <c r="L367" s="32"/>
      <c r="M367" s="32"/>
      <c r="N367" s="32"/>
      <c r="O367" s="32"/>
      <c r="P367" s="32"/>
      <c r="Q367" s="32"/>
      <c r="R367" s="32"/>
      <c r="S367" s="32"/>
      <c r="T367" s="32"/>
      <c r="U367" s="32"/>
      <c r="V367" s="32"/>
      <c r="W367" s="32"/>
      <c r="X367" s="32"/>
      <c r="Y367" s="2"/>
      <c r="Z367" s="2"/>
    </row>
    <row r="368" spans="1:26" ht="13.5" customHeight="1">
      <c r="A368" s="32"/>
      <c r="B368" s="32"/>
      <c r="C368" s="20"/>
      <c r="D368" s="20"/>
      <c r="E368" s="92"/>
      <c r="F368" s="32"/>
      <c r="G368" s="32"/>
      <c r="H368" s="32"/>
      <c r="I368" s="32"/>
      <c r="J368" s="32"/>
      <c r="K368" s="32"/>
      <c r="L368" s="32"/>
      <c r="M368" s="32"/>
      <c r="N368" s="32"/>
      <c r="O368" s="32"/>
      <c r="P368" s="32"/>
      <c r="Q368" s="32"/>
      <c r="R368" s="32"/>
      <c r="S368" s="32"/>
      <c r="T368" s="32"/>
      <c r="U368" s="32"/>
      <c r="V368" s="32"/>
      <c r="W368" s="32"/>
      <c r="X368" s="32"/>
      <c r="Y368" s="2"/>
      <c r="Z368" s="2"/>
    </row>
    <row r="369" spans="1:26" ht="13.5" customHeight="1">
      <c r="A369" s="32"/>
      <c r="B369" s="32"/>
      <c r="C369" s="20"/>
      <c r="D369" s="20"/>
      <c r="E369" s="92"/>
      <c r="F369" s="32"/>
      <c r="G369" s="32"/>
      <c r="H369" s="32"/>
      <c r="I369" s="32"/>
      <c r="J369" s="32"/>
      <c r="K369" s="32"/>
      <c r="L369" s="32"/>
      <c r="M369" s="32"/>
      <c r="N369" s="32"/>
      <c r="O369" s="32"/>
      <c r="P369" s="32"/>
      <c r="Q369" s="32"/>
      <c r="R369" s="32"/>
      <c r="S369" s="32"/>
      <c r="T369" s="32"/>
      <c r="U369" s="32"/>
      <c r="V369" s="32"/>
      <c r="W369" s="32"/>
      <c r="X369" s="32"/>
      <c r="Y369" s="2"/>
      <c r="Z369" s="2"/>
    </row>
    <row r="370" spans="1:26" ht="13.5" customHeight="1">
      <c r="A370" s="32"/>
      <c r="B370" s="32"/>
      <c r="C370" s="20"/>
      <c r="D370" s="20"/>
      <c r="E370" s="92"/>
      <c r="F370" s="32"/>
      <c r="G370" s="32"/>
      <c r="H370" s="32"/>
      <c r="I370" s="32"/>
      <c r="J370" s="32"/>
      <c r="K370" s="32"/>
      <c r="L370" s="32"/>
      <c r="M370" s="32"/>
      <c r="N370" s="32"/>
      <c r="O370" s="32"/>
      <c r="P370" s="32"/>
      <c r="Q370" s="32"/>
      <c r="R370" s="32"/>
      <c r="S370" s="32"/>
      <c r="T370" s="32"/>
      <c r="U370" s="32"/>
      <c r="V370" s="32"/>
      <c r="W370" s="32"/>
      <c r="X370" s="32"/>
      <c r="Y370" s="2"/>
      <c r="Z370" s="2"/>
    </row>
    <row r="371" spans="1:26" ht="13.5" customHeight="1">
      <c r="A371" s="32"/>
      <c r="B371" s="32"/>
      <c r="C371" s="20"/>
      <c r="D371" s="20"/>
      <c r="E371" s="92"/>
      <c r="F371" s="32"/>
      <c r="G371" s="32"/>
      <c r="H371" s="32"/>
      <c r="I371" s="32"/>
      <c r="J371" s="32"/>
      <c r="K371" s="32"/>
      <c r="L371" s="32"/>
      <c r="M371" s="32"/>
      <c r="N371" s="32"/>
      <c r="O371" s="32"/>
      <c r="P371" s="32"/>
      <c r="Q371" s="32"/>
      <c r="R371" s="32"/>
      <c r="S371" s="32"/>
      <c r="T371" s="32"/>
      <c r="U371" s="32"/>
      <c r="V371" s="32"/>
      <c r="W371" s="32"/>
      <c r="X371" s="32"/>
      <c r="Y371" s="2"/>
      <c r="Z371" s="2"/>
    </row>
    <row r="372" spans="1:26" ht="13.5" customHeight="1">
      <c r="A372" s="32"/>
      <c r="B372" s="32"/>
      <c r="C372" s="20"/>
      <c r="D372" s="20"/>
      <c r="E372" s="92"/>
      <c r="F372" s="32"/>
      <c r="G372" s="32"/>
      <c r="H372" s="32"/>
      <c r="I372" s="32"/>
      <c r="J372" s="32"/>
      <c r="K372" s="32"/>
      <c r="L372" s="32"/>
      <c r="M372" s="32"/>
      <c r="N372" s="32"/>
      <c r="O372" s="32"/>
      <c r="P372" s="32"/>
      <c r="Q372" s="32"/>
      <c r="R372" s="32"/>
      <c r="S372" s="32"/>
      <c r="T372" s="32"/>
      <c r="U372" s="32"/>
      <c r="V372" s="32"/>
      <c r="W372" s="32"/>
      <c r="X372" s="32"/>
      <c r="Y372" s="2"/>
      <c r="Z372" s="2"/>
    </row>
    <row r="373" spans="1:26" ht="13.5" customHeight="1">
      <c r="A373" s="32"/>
      <c r="B373" s="32"/>
      <c r="C373" s="20"/>
      <c r="D373" s="20"/>
      <c r="E373" s="92"/>
      <c r="F373" s="32"/>
      <c r="G373" s="32"/>
      <c r="H373" s="32"/>
      <c r="I373" s="32"/>
      <c r="J373" s="32"/>
      <c r="K373" s="32"/>
      <c r="L373" s="32"/>
      <c r="M373" s="32"/>
      <c r="N373" s="32"/>
      <c r="O373" s="32"/>
      <c r="P373" s="32"/>
      <c r="Q373" s="32"/>
      <c r="R373" s="32"/>
      <c r="S373" s="32"/>
      <c r="T373" s="32"/>
      <c r="U373" s="32"/>
      <c r="V373" s="32"/>
      <c r="W373" s="32"/>
      <c r="X373" s="32"/>
      <c r="Y373" s="2"/>
      <c r="Z373" s="2"/>
    </row>
    <row r="374" spans="1:26" ht="13.5" customHeight="1">
      <c r="A374" s="32"/>
      <c r="B374" s="32"/>
      <c r="C374" s="20"/>
      <c r="D374" s="20"/>
      <c r="E374" s="92"/>
      <c r="F374" s="32"/>
      <c r="G374" s="32"/>
      <c r="H374" s="32"/>
      <c r="I374" s="32"/>
      <c r="J374" s="32"/>
      <c r="K374" s="32"/>
      <c r="L374" s="32"/>
      <c r="M374" s="32"/>
      <c r="N374" s="32"/>
      <c r="O374" s="32"/>
      <c r="P374" s="32"/>
      <c r="Q374" s="32"/>
      <c r="R374" s="32"/>
      <c r="S374" s="32"/>
      <c r="T374" s="32"/>
      <c r="U374" s="32"/>
      <c r="V374" s="32"/>
      <c r="W374" s="32"/>
      <c r="X374" s="32"/>
      <c r="Y374" s="2"/>
      <c r="Z374" s="2"/>
    </row>
    <row r="375" spans="1:26" ht="13.5" customHeight="1">
      <c r="A375" s="32"/>
      <c r="B375" s="32"/>
      <c r="C375" s="20"/>
      <c r="D375" s="20"/>
      <c r="E375" s="92"/>
      <c r="F375" s="32"/>
      <c r="G375" s="32"/>
      <c r="H375" s="32"/>
      <c r="I375" s="32"/>
      <c r="J375" s="32"/>
      <c r="K375" s="32"/>
      <c r="L375" s="32"/>
      <c r="M375" s="32"/>
      <c r="N375" s="32"/>
      <c r="O375" s="32"/>
      <c r="P375" s="32"/>
      <c r="Q375" s="32"/>
      <c r="R375" s="32"/>
      <c r="S375" s="32"/>
      <c r="T375" s="32"/>
      <c r="U375" s="32"/>
      <c r="V375" s="32"/>
      <c r="W375" s="32"/>
      <c r="X375" s="32"/>
      <c r="Y375" s="2"/>
      <c r="Z375" s="2"/>
    </row>
    <row r="376" spans="1:26" ht="13.5" customHeight="1">
      <c r="A376" s="32"/>
      <c r="B376" s="32"/>
      <c r="C376" s="20"/>
      <c r="D376" s="20"/>
      <c r="E376" s="92"/>
      <c r="F376" s="32"/>
      <c r="G376" s="32"/>
      <c r="H376" s="32"/>
      <c r="I376" s="32"/>
      <c r="J376" s="32"/>
      <c r="K376" s="32"/>
      <c r="L376" s="32"/>
      <c r="M376" s="32"/>
      <c r="N376" s="32"/>
      <c r="O376" s="32"/>
      <c r="P376" s="32"/>
      <c r="Q376" s="32"/>
      <c r="R376" s="32"/>
      <c r="S376" s="32"/>
      <c r="T376" s="32"/>
      <c r="U376" s="32"/>
      <c r="V376" s="32"/>
      <c r="W376" s="32"/>
      <c r="X376" s="32"/>
      <c r="Y376" s="2"/>
      <c r="Z376" s="2"/>
    </row>
    <row r="377" spans="1:26" ht="13.5" customHeight="1">
      <c r="A377" s="32"/>
      <c r="B377" s="32"/>
      <c r="C377" s="20"/>
      <c r="D377" s="20"/>
      <c r="E377" s="92"/>
      <c r="F377" s="32"/>
      <c r="G377" s="32"/>
      <c r="H377" s="32"/>
      <c r="I377" s="32"/>
      <c r="J377" s="32"/>
      <c r="K377" s="32"/>
      <c r="L377" s="32"/>
      <c r="M377" s="32"/>
      <c r="N377" s="32"/>
      <c r="O377" s="32"/>
      <c r="P377" s="32"/>
      <c r="Q377" s="32"/>
      <c r="R377" s="32"/>
      <c r="S377" s="32"/>
      <c r="T377" s="32"/>
      <c r="U377" s="32"/>
      <c r="V377" s="32"/>
      <c r="W377" s="32"/>
      <c r="X377" s="32"/>
      <c r="Y377" s="2"/>
      <c r="Z377" s="2"/>
    </row>
    <row r="378" spans="1:26" ht="13.5" customHeight="1">
      <c r="A378" s="32"/>
      <c r="B378" s="32"/>
      <c r="C378" s="20"/>
      <c r="D378" s="20"/>
      <c r="E378" s="92"/>
      <c r="F378" s="32"/>
      <c r="G378" s="32"/>
      <c r="H378" s="32"/>
      <c r="I378" s="32"/>
      <c r="J378" s="32"/>
      <c r="K378" s="32"/>
      <c r="L378" s="32"/>
      <c r="M378" s="32"/>
      <c r="N378" s="32"/>
      <c r="O378" s="32"/>
      <c r="P378" s="32"/>
      <c r="Q378" s="32"/>
      <c r="R378" s="32"/>
      <c r="S378" s="32"/>
      <c r="T378" s="32"/>
      <c r="U378" s="32"/>
      <c r="V378" s="32"/>
      <c r="W378" s="32"/>
      <c r="X378" s="32"/>
      <c r="Y378" s="2"/>
      <c r="Z378" s="2"/>
    </row>
    <row r="379" spans="1:26" ht="13.5" customHeight="1">
      <c r="A379" s="32"/>
      <c r="B379" s="32"/>
      <c r="C379" s="20"/>
      <c r="D379" s="20"/>
      <c r="E379" s="92"/>
      <c r="F379" s="32"/>
      <c r="G379" s="32"/>
      <c r="H379" s="32"/>
      <c r="I379" s="32"/>
      <c r="J379" s="32"/>
      <c r="K379" s="32"/>
      <c r="L379" s="32"/>
      <c r="M379" s="32"/>
      <c r="N379" s="32"/>
      <c r="O379" s="32"/>
      <c r="P379" s="32"/>
      <c r="Q379" s="32"/>
      <c r="R379" s="32"/>
      <c r="S379" s="32"/>
      <c r="T379" s="32"/>
      <c r="U379" s="32"/>
      <c r="V379" s="32"/>
      <c r="W379" s="32"/>
      <c r="X379" s="32"/>
      <c r="Y379" s="2"/>
      <c r="Z379" s="2"/>
    </row>
    <row r="380" spans="1:26" ht="13.5" customHeight="1">
      <c r="A380" s="32"/>
      <c r="B380" s="32"/>
      <c r="C380" s="20"/>
      <c r="D380" s="20"/>
      <c r="E380" s="92"/>
      <c r="F380" s="32"/>
      <c r="G380" s="32"/>
      <c r="H380" s="32"/>
      <c r="I380" s="32"/>
      <c r="J380" s="32"/>
      <c r="K380" s="32"/>
      <c r="L380" s="32"/>
      <c r="M380" s="32"/>
      <c r="N380" s="32"/>
      <c r="O380" s="32"/>
      <c r="P380" s="32"/>
      <c r="Q380" s="32"/>
      <c r="R380" s="32"/>
      <c r="S380" s="32"/>
      <c r="T380" s="32"/>
      <c r="U380" s="32"/>
      <c r="V380" s="32"/>
      <c r="W380" s="32"/>
      <c r="X380" s="32"/>
      <c r="Y380" s="2"/>
      <c r="Z380" s="2"/>
    </row>
    <row r="381" spans="1:26" ht="13.5" customHeight="1">
      <c r="A381" s="32"/>
      <c r="B381" s="32"/>
      <c r="C381" s="20"/>
      <c r="D381" s="20"/>
      <c r="E381" s="92"/>
      <c r="F381" s="32"/>
      <c r="G381" s="32"/>
      <c r="H381" s="32"/>
      <c r="I381" s="32"/>
      <c r="J381" s="32"/>
      <c r="K381" s="32"/>
      <c r="L381" s="32"/>
      <c r="M381" s="32"/>
      <c r="N381" s="32"/>
      <c r="O381" s="32"/>
      <c r="P381" s="32"/>
      <c r="Q381" s="32"/>
      <c r="R381" s="32"/>
      <c r="S381" s="32"/>
      <c r="T381" s="32"/>
      <c r="U381" s="32"/>
      <c r="V381" s="32"/>
      <c r="W381" s="32"/>
      <c r="X381" s="32"/>
      <c r="Y381" s="2"/>
      <c r="Z381" s="2"/>
    </row>
    <row r="382" spans="1:26" ht="13.5" customHeight="1">
      <c r="A382" s="32"/>
      <c r="B382" s="32"/>
      <c r="C382" s="20"/>
      <c r="D382" s="20"/>
      <c r="E382" s="92"/>
      <c r="F382" s="32"/>
      <c r="G382" s="32"/>
      <c r="H382" s="32"/>
      <c r="I382" s="32"/>
      <c r="J382" s="32"/>
      <c r="K382" s="32"/>
      <c r="L382" s="32"/>
      <c r="M382" s="32"/>
      <c r="N382" s="32"/>
      <c r="O382" s="32"/>
      <c r="P382" s="32"/>
      <c r="Q382" s="32"/>
      <c r="R382" s="32"/>
      <c r="S382" s="32"/>
      <c r="T382" s="32"/>
      <c r="U382" s="32"/>
      <c r="V382" s="32"/>
      <c r="W382" s="32"/>
      <c r="X382" s="32"/>
      <c r="Y382" s="2"/>
      <c r="Z382" s="2"/>
    </row>
    <row r="383" spans="1:26" ht="13.5" customHeight="1">
      <c r="A383" s="32"/>
      <c r="B383" s="32"/>
      <c r="C383" s="20"/>
      <c r="D383" s="20"/>
      <c r="E383" s="92"/>
      <c r="F383" s="32"/>
      <c r="G383" s="32"/>
      <c r="H383" s="32"/>
      <c r="I383" s="32"/>
      <c r="J383" s="32"/>
      <c r="K383" s="32"/>
      <c r="L383" s="32"/>
      <c r="M383" s="32"/>
      <c r="N383" s="32"/>
      <c r="O383" s="32"/>
      <c r="P383" s="32"/>
      <c r="Q383" s="32"/>
      <c r="R383" s="32"/>
      <c r="S383" s="32"/>
      <c r="T383" s="32"/>
      <c r="U383" s="32"/>
      <c r="V383" s="32"/>
      <c r="W383" s="32"/>
      <c r="X383" s="32"/>
      <c r="Y383" s="2"/>
      <c r="Z383" s="2"/>
    </row>
    <row r="384" spans="1:26" ht="13.5" customHeight="1">
      <c r="A384" s="32"/>
      <c r="B384" s="32"/>
      <c r="C384" s="20"/>
      <c r="D384" s="20"/>
      <c r="E384" s="92"/>
      <c r="F384" s="32"/>
      <c r="G384" s="32"/>
      <c r="H384" s="32"/>
      <c r="I384" s="32"/>
      <c r="J384" s="32"/>
      <c r="K384" s="32"/>
      <c r="L384" s="32"/>
      <c r="M384" s="32"/>
      <c r="N384" s="32"/>
      <c r="O384" s="32"/>
      <c r="P384" s="32"/>
      <c r="Q384" s="32"/>
      <c r="R384" s="32"/>
      <c r="S384" s="32"/>
      <c r="T384" s="32"/>
      <c r="U384" s="32"/>
      <c r="V384" s="32"/>
      <c r="W384" s="32"/>
      <c r="X384" s="32"/>
      <c r="Y384" s="2"/>
      <c r="Z384" s="2"/>
    </row>
    <row r="385" spans="1:26" ht="13.5" customHeight="1">
      <c r="A385" s="32"/>
      <c r="B385" s="32"/>
      <c r="C385" s="20"/>
      <c r="D385" s="20"/>
      <c r="E385" s="92"/>
      <c r="F385" s="32"/>
      <c r="G385" s="32"/>
      <c r="H385" s="32"/>
      <c r="I385" s="32"/>
      <c r="J385" s="32"/>
      <c r="K385" s="32"/>
      <c r="L385" s="32"/>
      <c r="M385" s="32"/>
      <c r="N385" s="32"/>
      <c r="O385" s="32"/>
      <c r="P385" s="32"/>
      <c r="Q385" s="32"/>
      <c r="R385" s="32"/>
      <c r="S385" s="32"/>
      <c r="T385" s="32"/>
      <c r="U385" s="32"/>
      <c r="V385" s="32"/>
      <c r="W385" s="32"/>
      <c r="X385" s="32"/>
      <c r="Y385" s="2"/>
      <c r="Z385" s="2"/>
    </row>
    <row r="386" spans="1:26" ht="13.5" customHeight="1">
      <c r="A386" s="32"/>
      <c r="B386" s="32"/>
      <c r="C386" s="20"/>
      <c r="D386" s="20"/>
      <c r="E386" s="92"/>
      <c r="F386" s="32"/>
      <c r="G386" s="32"/>
      <c r="H386" s="32"/>
      <c r="I386" s="32"/>
      <c r="J386" s="32"/>
      <c r="K386" s="32"/>
      <c r="L386" s="32"/>
      <c r="M386" s="32"/>
      <c r="N386" s="32"/>
      <c r="O386" s="32"/>
      <c r="P386" s="32"/>
      <c r="Q386" s="32"/>
      <c r="R386" s="32"/>
      <c r="S386" s="32"/>
      <c r="T386" s="32"/>
      <c r="U386" s="32"/>
      <c r="V386" s="32"/>
      <c r="W386" s="32"/>
      <c r="X386" s="32"/>
      <c r="Y386" s="2"/>
      <c r="Z386" s="2"/>
    </row>
    <row r="387" spans="1:26" ht="13.5" customHeight="1">
      <c r="A387" s="32"/>
      <c r="B387" s="32"/>
      <c r="C387" s="20"/>
      <c r="D387" s="20"/>
      <c r="E387" s="92"/>
      <c r="F387" s="32"/>
      <c r="G387" s="32"/>
      <c r="H387" s="32"/>
      <c r="I387" s="32"/>
      <c r="J387" s="32"/>
      <c r="K387" s="32"/>
      <c r="L387" s="32"/>
      <c r="M387" s="32"/>
      <c r="N387" s="32"/>
      <c r="O387" s="32"/>
      <c r="P387" s="32"/>
      <c r="Q387" s="32"/>
      <c r="R387" s="32"/>
      <c r="S387" s="32"/>
      <c r="T387" s="32"/>
      <c r="U387" s="32"/>
      <c r="V387" s="32"/>
      <c r="W387" s="32"/>
      <c r="X387" s="32"/>
      <c r="Y387" s="2"/>
      <c r="Z387" s="2"/>
    </row>
    <row r="388" spans="1:26" ht="13.5" customHeight="1">
      <c r="A388" s="32"/>
      <c r="B388" s="32"/>
      <c r="C388" s="20"/>
      <c r="D388" s="20"/>
      <c r="E388" s="92"/>
      <c r="F388" s="32"/>
      <c r="G388" s="32"/>
      <c r="H388" s="32"/>
      <c r="I388" s="32"/>
      <c r="J388" s="32"/>
      <c r="K388" s="32"/>
      <c r="L388" s="32"/>
      <c r="M388" s="32"/>
      <c r="N388" s="32"/>
      <c r="O388" s="32"/>
      <c r="P388" s="32"/>
      <c r="Q388" s="32"/>
      <c r="R388" s="32"/>
      <c r="S388" s="32"/>
      <c r="T388" s="32"/>
      <c r="U388" s="32"/>
      <c r="V388" s="32"/>
      <c r="W388" s="32"/>
      <c r="X388" s="32"/>
      <c r="Y388" s="2"/>
      <c r="Z388" s="2"/>
    </row>
    <row r="389" spans="1:26" ht="13.5" customHeight="1">
      <c r="A389" s="32"/>
      <c r="B389" s="32"/>
      <c r="C389" s="20"/>
      <c r="D389" s="20"/>
      <c r="E389" s="92"/>
      <c r="F389" s="32"/>
      <c r="G389" s="32"/>
      <c r="H389" s="32"/>
      <c r="I389" s="32"/>
      <c r="J389" s="32"/>
      <c r="K389" s="32"/>
      <c r="L389" s="32"/>
      <c r="M389" s="32"/>
      <c r="N389" s="32"/>
      <c r="O389" s="32"/>
      <c r="P389" s="32"/>
      <c r="Q389" s="32"/>
      <c r="R389" s="32"/>
      <c r="S389" s="32"/>
      <c r="T389" s="32"/>
      <c r="U389" s="32"/>
      <c r="V389" s="32"/>
      <c r="W389" s="32"/>
      <c r="X389" s="32"/>
      <c r="Y389" s="2"/>
      <c r="Z389" s="2"/>
    </row>
    <row r="390" spans="1:26" ht="13.5" customHeight="1">
      <c r="A390" s="32"/>
      <c r="B390" s="32"/>
      <c r="C390" s="20"/>
      <c r="D390" s="20"/>
      <c r="E390" s="92"/>
      <c r="F390" s="32"/>
      <c r="G390" s="32"/>
      <c r="H390" s="32"/>
      <c r="I390" s="32"/>
      <c r="J390" s="32"/>
      <c r="K390" s="32"/>
      <c r="L390" s="32"/>
      <c r="M390" s="32"/>
      <c r="N390" s="32"/>
      <c r="O390" s="32"/>
      <c r="P390" s="32"/>
      <c r="Q390" s="32"/>
      <c r="R390" s="32"/>
      <c r="S390" s="32"/>
      <c r="T390" s="32"/>
      <c r="U390" s="32"/>
      <c r="V390" s="32"/>
      <c r="W390" s="32"/>
      <c r="X390" s="32"/>
      <c r="Y390" s="2"/>
      <c r="Z390" s="2"/>
    </row>
    <row r="391" spans="1:26"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sheetData>
  <mergeCells count="19">
    <mergeCell ref="A173:B173"/>
    <mergeCell ref="A179:B179"/>
    <mergeCell ref="A184:B184"/>
    <mergeCell ref="A110:B110"/>
    <mergeCell ref="A129:B129"/>
    <mergeCell ref="A156:B156"/>
    <mergeCell ref="A102:C103"/>
    <mergeCell ref="A165:B166"/>
    <mergeCell ref="C3:C4"/>
    <mergeCell ref="A11:B11"/>
    <mergeCell ref="C35:C36"/>
    <mergeCell ref="A3:B4"/>
    <mergeCell ref="A45:B45"/>
    <mergeCell ref="A64:B64"/>
    <mergeCell ref="A91:B91"/>
    <mergeCell ref="A100:B100"/>
    <mergeCell ref="C100:C101"/>
    <mergeCell ref="A37:C38"/>
    <mergeCell ref="C165:C166"/>
  </mergeCells>
  <pageMargins left="0.98425196850393704" right="0.19685039370078741" top="0.78740157480314965" bottom="0.59055118110236227" header="0" footer="0"/>
  <pageSetup paperSize="9" orientation="portrait" r:id="rId1"/>
  <headerFooter>
    <oddFooter xml:space="preserve">&amp;C&amp;"Arial Narrow,Normal"&amp;9&amp;P JUSTICIA ADMIN. DE FALTAS&amp;"-,Normal"&amp;10 </oddFooter>
  </headerFooter>
  <rowBreaks count="3" manualBreakCount="3">
    <brk id="56" max="2" man="1"/>
    <brk id="108" max="2" man="1"/>
    <brk id="164"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66FF33"/>
  </sheetPr>
  <dimension ref="A1:Z973"/>
  <sheetViews>
    <sheetView showRuler="0" topLeftCell="A87" zoomScaleNormal="100" workbookViewId="0">
      <selection activeCell="A87" sqref="A87:B87"/>
    </sheetView>
  </sheetViews>
  <sheetFormatPr baseColWidth="10" defaultColWidth="12.5703125" defaultRowHeight="15" customHeight="1"/>
  <cols>
    <col min="1" max="1" width="7.7109375" customWidth="1"/>
    <col min="2" max="2" width="61.7109375" customWidth="1"/>
    <col min="3" max="4" width="13.7109375" customWidth="1"/>
    <col min="5" max="5" width="14.7109375" customWidth="1"/>
    <col min="6" max="6" width="16.85546875" customWidth="1"/>
    <col min="7" max="7" width="17.28515625" customWidth="1"/>
    <col min="8" max="8" width="16.28515625" customWidth="1"/>
    <col min="9" max="10" width="14.28515625" customWidth="1"/>
    <col min="11" max="11" width="16.28515625" customWidth="1"/>
    <col min="12" max="20" width="10.7109375" customWidth="1"/>
    <col min="21" max="26" width="14.28515625" customWidth="1"/>
  </cols>
  <sheetData>
    <row r="1" spans="1:26" ht="12.75" customHeight="1">
      <c r="A1" s="153" t="s">
        <v>648</v>
      </c>
      <c r="B1" s="32"/>
      <c r="C1" s="20"/>
      <c r="D1" s="20"/>
      <c r="E1" s="20"/>
      <c r="F1" s="32"/>
      <c r="G1" s="32"/>
      <c r="H1" s="32"/>
      <c r="I1" s="32"/>
      <c r="J1" s="32"/>
      <c r="K1" s="32"/>
      <c r="L1" s="32"/>
      <c r="M1" s="32"/>
      <c r="N1" s="32"/>
      <c r="O1" s="32"/>
      <c r="P1" s="32"/>
      <c r="Q1" s="32"/>
      <c r="R1" s="32"/>
      <c r="S1" s="32"/>
      <c r="T1" s="32"/>
      <c r="U1" s="2"/>
      <c r="V1" s="2"/>
      <c r="W1" s="2"/>
      <c r="X1" s="2"/>
      <c r="Y1" s="2"/>
      <c r="Z1" s="2"/>
    </row>
    <row r="2" spans="1:26" ht="12.75" customHeight="1" thickBot="1">
      <c r="A2" s="32"/>
      <c r="B2" s="32"/>
      <c r="C2" s="20"/>
      <c r="D2" s="20"/>
      <c r="E2" s="20"/>
      <c r="F2" s="32"/>
      <c r="G2" s="32"/>
      <c r="H2" s="32"/>
      <c r="I2" s="32"/>
      <c r="J2" s="32"/>
      <c r="K2" s="32"/>
      <c r="L2" s="32"/>
      <c r="M2" s="32"/>
      <c r="N2" s="32"/>
      <c r="O2" s="32"/>
      <c r="P2" s="32"/>
      <c r="Q2" s="32"/>
      <c r="R2" s="32"/>
      <c r="S2" s="32"/>
      <c r="T2" s="32"/>
      <c r="U2" s="2"/>
      <c r="V2" s="2"/>
      <c r="W2" s="2"/>
      <c r="X2" s="2"/>
      <c r="Y2" s="2"/>
      <c r="Z2" s="2"/>
    </row>
    <row r="3" spans="1:26" ht="12.75" customHeight="1">
      <c r="A3" s="721" t="s">
        <v>868</v>
      </c>
      <c r="B3" s="685"/>
      <c r="C3" s="661" t="s">
        <v>649</v>
      </c>
      <c r="E3" s="32"/>
      <c r="F3" s="32"/>
      <c r="G3" s="32"/>
      <c r="H3" s="32"/>
      <c r="I3" s="32"/>
      <c r="J3" s="32"/>
      <c r="K3" s="32"/>
      <c r="L3" s="32"/>
      <c r="M3" s="32"/>
      <c r="N3" s="32"/>
      <c r="O3" s="32"/>
      <c r="P3" s="32"/>
      <c r="Q3" s="32"/>
      <c r="R3" s="32"/>
      <c r="S3" s="32"/>
      <c r="T3" s="2"/>
      <c r="U3" s="2"/>
      <c r="V3" s="2"/>
      <c r="W3" s="2"/>
      <c r="X3" s="2"/>
      <c r="Y3" s="2"/>
    </row>
    <row r="4" spans="1:26" ht="12.75" customHeight="1" thickBot="1">
      <c r="A4" s="686"/>
      <c r="B4" s="687"/>
      <c r="C4" s="662"/>
      <c r="E4" s="20"/>
      <c r="F4" s="35"/>
      <c r="G4" s="32"/>
      <c r="H4" s="32"/>
      <c r="I4" s="32"/>
      <c r="J4" s="32"/>
      <c r="K4" s="32"/>
      <c r="L4" s="32"/>
      <c r="M4" s="32"/>
      <c r="N4" s="32"/>
      <c r="O4" s="32"/>
      <c r="P4" s="32"/>
      <c r="Q4" s="32"/>
      <c r="R4" s="32"/>
      <c r="S4" s="32"/>
      <c r="T4" s="2"/>
      <c r="U4" s="2"/>
      <c r="V4" s="2"/>
      <c r="W4" s="2"/>
      <c r="X4" s="2"/>
      <c r="Y4" s="2"/>
    </row>
    <row r="5" spans="1:26" ht="12.75" customHeight="1">
      <c r="A5" s="668" t="s">
        <v>650</v>
      </c>
      <c r="B5" s="669"/>
      <c r="C5" s="670"/>
      <c r="E5" s="32"/>
      <c r="F5" s="35"/>
      <c r="G5" s="32"/>
      <c r="H5" s="32"/>
      <c r="I5" s="32"/>
      <c r="J5" s="32"/>
      <c r="K5" s="32"/>
      <c r="L5" s="32"/>
      <c r="M5" s="32"/>
      <c r="N5" s="32"/>
      <c r="O5" s="32"/>
      <c r="P5" s="32"/>
      <c r="Q5" s="32"/>
      <c r="R5" s="32"/>
      <c r="S5" s="32"/>
      <c r="T5" s="2"/>
      <c r="U5" s="2"/>
      <c r="V5" s="2"/>
      <c r="W5" s="2"/>
      <c r="X5" s="2"/>
      <c r="Y5" s="2"/>
    </row>
    <row r="6" spans="1:26" ht="12.75" customHeight="1">
      <c r="A6" s="671"/>
      <c r="B6" s="672"/>
      <c r="C6" s="673"/>
      <c r="E6" s="24"/>
      <c r="F6" s="32"/>
      <c r="G6" s="32"/>
      <c r="H6" s="32"/>
      <c r="I6" s="32"/>
      <c r="J6" s="32"/>
      <c r="K6" s="32"/>
      <c r="L6" s="32"/>
      <c r="M6" s="32"/>
      <c r="N6" s="32"/>
      <c r="O6" s="32"/>
      <c r="P6" s="32"/>
      <c r="Q6" s="32"/>
      <c r="R6" s="32"/>
      <c r="S6" s="32"/>
      <c r="T6" s="2"/>
      <c r="U6" s="2"/>
      <c r="V6" s="2"/>
      <c r="W6" s="2"/>
      <c r="X6" s="2"/>
      <c r="Y6" s="2"/>
    </row>
    <row r="7" spans="1:26" ht="12.75" customHeight="1">
      <c r="A7" s="671"/>
      <c r="B7" s="672"/>
      <c r="C7" s="673"/>
      <c r="E7" s="32"/>
      <c r="F7" s="32"/>
      <c r="G7" s="32"/>
      <c r="H7" s="32"/>
      <c r="I7" s="32"/>
      <c r="J7" s="32"/>
      <c r="K7" s="32"/>
      <c r="L7" s="32"/>
      <c r="M7" s="32"/>
      <c r="N7" s="32"/>
      <c r="O7" s="32"/>
      <c r="P7" s="32"/>
      <c r="Q7" s="32"/>
      <c r="R7" s="32"/>
      <c r="S7" s="32"/>
      <c r="T7" s="2"/>
      <c r="U7" s="2"/>
      <c r="V7" s="2"/>
      <c r="W7" s="2"/>
      <c r="X7" s="2"/>
      <c r="Y7" s="2"/>
    </row>
    <row r="8" spans="1:26" ht="18" customHeight="1" thickBot="1">
      <c r="A8" s="674"/>
      <c r="B8" s="675"/>
      <c r="C8" s="676"/>
      <c r="E8" s="32"/>
      <c r="F8" s="32"/>
      <c r="G8" s="32"/>
      <c r="H8" s="32"/>
      <c r="I8" s="32"/>
      <c r="J8" s="32"/>
      <c r="K8" s="32"/>
      <c r="L8" s="32"/>
      <c r="M8" s="32"/>
      <c r="N8" s="32"/>
      <c r="O8" s="32"/>
      <c r="P8" s="32"/>
      <c r="Q8" s="32"/>
      <c r="R8" s="32"/>
      <c r="S8" s="32"/>
      <c r="T8" s="2"/>
      <c r="U8" s="2"/>
      <c r="V8" s="2"/>
      <c r="W8" s="2"/>
      <c r="X8" s="2"/>
      <c r="Y8" s="2"/>
    </row>
    <row r="9" spans="1:26" ht="12.75" customHeight="1">
      <c r="A9" s="611" t="s">
        <v>4</v>
      </c>
      <c r="B9" s="49"/>
      <c r="C9" s="62"/>
      <c r="E9" s="464"/>
      <c r="F9" s="464"/>
      <c r="G9" s="464"/>
      <c r="H9" s="464"/>
      <c r="I9" s="464"/>
      <c r="J9" s="464"/>
      <c r="K9" s="464"/>
      <c r="L9" s="464"/>
      <c r="M9" s="464"/>
      <c r="N9" s="464"/>
      <c r="O9" s="464"/>
      <c r="P9" s="464"/>
      <c r="Q9" s="464"/>
      <c r="R9" s="464"/>
      <c r="S9" s="464"/>
      <c r="T9" s="532"/>
      <c r="U9" s="2"/>
      <c r="V9" s="2"/>
      <c r="W9" s="2"/>
      <c r="X9" s="2"/>
      <c r="Y9" s="2"/>
    </row>
    <row r="10" spans="1:26" ht="12.75" customHeight="1">
      <c r="A10" s="63" t="s">
        <v>651</v>
      </c>
      <c r="B10" s="49"/>
      <c r="C10" s="62"/>
      <c r="E10" s="464"/>
      <c r="F10" s="464"/>
      <c r="G10" s="464"/>
      <c r="H10" s="464"/>
      <c r="I10" s="464"/>
      <c r="J10" s="464"/>
      <c r="K10" s="464"/>
      <c r="L10" s="464"/>
      <c r="M10" s="464"/>
      <c r="N10" s="464"/>
      <c r="O10" s="464"/>
      <c r="P10" s="464"/>
      <c r="Q10" s="464"/>
      <c r="R10" s="464"/>
      <c r="S10" s="464"/>
      <c r="T10" s="532"/>
      <c r="U10" s="2"/>
      <c r="V10" s="2"/>
      <c r="W10" s="2"/>
      <c r="X10" s="2"/>
      <c r="Y10" s="2"/>
    </row>
    <row r="11" spans="1:26" ht="12.75" customHeight="1">
      <c r="A11" s="63" t="s">
        <v>652</v>
      </c>
      <c r="B11" s="49"/>
      <c r="C11" s="62"/>
      <c r="E11" s="464"/>
      <c r="F11" s="464"/>
      <c r="G11" s="464"/>
      <c r="H11" s="464"/>
      <c r="I11" s="464"/>
      <c r="J11" s="464"/>
      <c r="K11" s="464"/>
      <c r="L11" s="464"/>
      <c r="M11" s="464"/>
      <c r="N11" s="464"/>
      <c r="O11" s="464"/>
      <c r="P11" s="464"/>
      <c r="Q11" s="464"/>
      <c r="R11" s="464"/>
      <c r="S11" s="464"/>
      <c r="T11" s="532"/>
      <c r="U11" s="2"/>
      <c r="V11" s="2"/>
      <c r="W11" s="2"/>
      <c r="X11" s="2"/>
      <c r="Y11" s="2"/>
    </row>
    <row r="12" spans="1:26" ht="12.75" customHeight="1" thickBot="1">
      <c r="A12" s="63" t="s">
        <v>7</v>
      </c>
      <c r="B12" s="49"/>
      <c r="C12" s="62"/>
      <c r="E12" s="541"/>
      <c r="F12" s="464"/>
      <c r="G12" s="464"/>
      <c r="H12" s="464"/>
      <c r="I12" s="464"/>
      <c r="J12" s="464"/>
      <c r="K12" s="464"/>
      <c r="L12" s="464"/>
      <c r="M12" s="464"/>
      <c r="N12" s="464"/>
      <c r="O12" s="464"/>
      <c r="P12" s="464"/>
      <c r="Q12" s="464"/>
      <c r="R12" s="464"/>
      <c r="S12" s="464"/>
      <c r="T12" s="532"/>
      <c r="U12" s="2"/>
      <c r="V12" s="2"/>
      <c r="W12" s="2"/>
      <c r="X12" s="2"/>
      <c r="Y12" s="2"/>
    </row>
    <row r="13" spans="1:26" ht="12.75" customHeight="1" thickBot="1">
      <c r="A13" s="65" t="s">
        <v>8</v>
      </c>
      <c r="B13" s="115"/>
      <c r="C13" s="68">
        <f>(C15+C38+C59+C80+C87+C99)</f>
        <v>1676033305</v>
      </c>
      <c r="E13" s="533"/>
      <c r="F13" s="464"/>
      <c r="G13" s="464"/>
      <c r="H13" s="464"/>
      <c r="I13" s="464"/>
      <c r="J13" s="464"/>
      <c r="K13" s="532"/>
      <c r="L13" s="532"/>
      <c r="M13" s="464"/>
      <c r="N13" s="464"/>
      <c r="O13" s="464"/>
      <c r="P13" s="464"/>
      <c r="Q13" s="464"/>
      <c r="R13" s="464"/>
      <c r="S13" s="464"/>
      <c r="T13" s="532"/>
      <c r="U13" s="2"/>
      <c r="V13" s="2"/>
      <c r="W13" s="2"/>
      <c r="X13" s="2"/>
      <c r="Y13" s="2"/>
    </row>
    <row r="14" spans="1:26" ht="12.75" customHeight="1" thickBot="1">
      <c r="A14" s="49"/>
      <c r="B14" s="49"/>
      <c r="C14" s="23"/>
      <c r="D14" s="23"/>
      <c r="E14" s="514"/>
      <c r="F14" s="567"/>
      <c r="G14" s="567"/>
      <c r="H14" s="567"/>
      <c r="I14" s="567"/>
      <c r="J14" s="567"/>
      <c r="K14" s="464"/>
      <c r="L14" s="532"/>
      <c r="M14" s="532"/>
      <c r="N14" s="464"/>
      <c r="O14" s="464"/>
      <c r="P14" s="464"/>
      <c r="Q14" s="464"/>
      <c r="R14" s="464"/>
      <c r="S14" s="464"/>
      <c r="T14" s="464"/>
      <c r="U14" s="2"/>
      <c r="V14" s="2"/>
      <c r="W14" s="2"/>
      <c r="X14" s="2"/>
      <c r="Y14" s="2"/>
      <c r="Z14" s="2"/>
    </row>
    <row r="15" spans="1:26" ht="12.75" customHeight="1" thickBot="1">
      <c r="A15" s="861" t="s">
        <v>9</v>
      </c>
      <c r="B15" s="657"/>
      <c r="C15" s="351">
        <f>C16+C23+C30</f>
        <v>1501434955</v>
      </c>
      <c r="D15" s="23"/>
      <c r="E15" s="547"/>
      <c r="F15" s="533"/>
      <c r="G15" s="533"/>
      <c r="H15" s="533"/>
      <c r="I15" s="533"/>
      <c r="J15" s="533"/>
      <c r="K15" s="541"/>
      <c r="L15" s="532"/>
      <c r="M15" s="532"/>
      <c r="N15" s="464"/>
      <c r="O15" s="464"/>
      <c r="P15" s="464"/>
      <c r="Q15" s="464"/>
      <c r="R15" s="464"/>
      <c r="S15" s="464"/>
      <c r="T15" s="464"/>
      <c r="U15" s="2"/>
      <c r="V15" s="2"/>
      <c r="W15" s="2"/>
      <c r="X15" s="2"/>
      <c r="Y15" s="2"/>
      <c r="Z15" s="2"/>
    </row>
    <row r="16" spans="1:26" ht="12.75" customHeight="1">
      <c r="A16" s="21">
        <v>211101</v>
      </c>
      <c r="B16" s="22" t="s">
        <v>11</v>
      </c>
      <c r="C16" s="23">
        <f>SUM(C17:C22)</f>
        <v>23368097</v>
      </c>
      <c r="D16" s="51"/>
      <c r="E16" s="514"/>
      <c r="F16" s="532"/>
      <c r="G16" s="532"/>
      <c r="H16" s="532"/>
      <c r="I16" s="532"/>
      <c r="J16" s="532"/>
      <c r="K16" s="464"/>
      <c r="L16" s="532"/>
      <c r="M16" s="532"/>
      <c r="N16" s="464"/>
      <c r="O16" s="464"/>
      <c r="P16" s="464"/>
      <c r="Q16" s="464"/>
      <c r="R16" s="464"/>
      <c r="S16" s="464"/>
      <c r="T16" s="464"/>
      <c r="U16" s="2"/>
      <c r="V16" s="2"/>
      <c r="W16" s="2"/>
      <c r="X16" s="2"/>
      <c r="Y16" s="2"/>
      <c r="Z16" s="2"/>
    </row>
    <row r="17" spans="1:26" ht="12.75" customHeight="1">
      <c r="A17" s="25">
        <v>21110101</v>
      </c>
      <c r="B17" s="26" t="s">
        <v>12</v>
      </c>
      <c r="C17" s="26">
        <v>15136373</v>
      </c>
      <c r="D17" s="51"/>
      <c r="E17" s="514"/>
      <c r="F17" s="532"/>
      <c r="G17" s="532"/>
      <c r="H17" s="532"/>
      <c r="I17" s="532"/>
      <c r="J17" s="532"/>
      <c r="K17" s="464"/>
      <c r="L17" s="532"/>
      <c r="M17" s="532"/>
      <c r="N17" s="464"/>
      <c r="O17" s="464"/>
      <c r="P17" s="464"/>
      <c r="Q17" s="464"/>
      <c r="R17" s="464"/>
      <c r="S17" s="464"/>
      <c r="T17" s="464"/>
      <c r="U17" s="2"/>
      <c r="V17" s="2"/>
      <c r="W17" s="2"/>
      <c r="X17" s="2"/>
      <c r="Y17" s="2"/>
      <c r="Z17" s="2"/>
    </row>
    <row r="18" spans="1:26" ht="12.75" customHeight="1">
      <c r="A18" s="25">
        <v>21110102</v>
      </c>
      <c r="B18" s="26" t="s">
        <v>13</v>
      </c>
      <c r="C18" s="26">
        <v>2304507</v>
      </c>
      <c r="D18" s="51"/>
      <c r="E18" s="547"/>
      <c r="F18" s="532"/>
      <c r="G18" s="533"/>
      <c r="H18" s="534"/>
      <c r="I18" s="532"/>
      <c r="J18" s="532"/>
      <c r="K18" s="464"/>
      <c r="L18" s="532"/>
      <c r="M18" s="532"/>
      <c r="N18" s="464"/>
      <c r="O18" s="464"/>
      <c r="P18" s="464"/>
      <c r="Q18" s="464"/>
      <c r="R18" s="464"/>
      <c r="S18" s="464"/>
      <c r="T18" s="464"/>
      <c r="U18" s="2"/>
      <c r="V18" s="2"/>
      <c r="W18" s="2"/>
      <c r="X18" s="2"/>
      <c r="Y18" s="2"/>
      <c r="Z18" s="2"/>
    </row>
    <row r="19" spans="1:26" ht="12.75" customHeight="1">
      <c r="A19" s="25">
        <v>21110103</v>
      </c>
      <c r="B19" s="26" t="s">
        <v>14</v>
      </c>
      <c r="C19" s="26">
        <v>3020695</v>
      </c>
      <c r="D19" s="51"/>
      <c r="E19" s="547"/>
      <c r="F19" s="464"/>
      <c r="G19" s="464"/>
      <c r="H19" s="545"/>
      <c r="I19" s="464"/>
      <c r="J19" s="464"/>
      <c r="K19" s="464"/>
      <c r="L19" s="532"/>
      <c r="M19" s="532"/>
      <c r="N19" s="464"/>
      <c r="O19" s="464"/>
      <c r="P19" s="464"/>
      <c r="Q19" s="464"/>
      <c r="R19" s="464"/>
      <c r="S19" s="464"/>
      <c r="T19" s="464"/>
      <c r="U19" s="2"/>
      <c r="V19" s="2"/>
      <c r="W19" s="2"/>
      <c r="X19" s="2"/>
      <c r="Y19" s="2"/>
      <c r="Z19" s="2"/>
    </row>
    <row r="20" spans="1:26" ht="12.75" customHeight="1">
      <c r="A20" s="25">
        <v>21110104</v>
      </c>
      <c r="B20" s="26" t="s">
        <v>15</v>
      </c>
      <c r="C20" s="26">
        <v>1</v>
      </c>
      <c r="D20" s="51"/>
      <c r="E20" s="23"/>
      <c r="F20" s="35"/>
      <c r="G20" s="32"/>
      <c r="H20" s="32"/>
      <c r="I20" s="32"/>
      <c r="J20" s="32"/>
      <c r="K20" s="32"/>
      <c r="L20" s="32"/>
      <c r="M20" s="32"/>
      <c r="N20" s="32"/>
      <c r="O20" s="32"/>
      <c r="P20" s="32"/>
      <c r="Q20" s="32"/>
      <c r="R20" s="32"/>
      <c r="S20" s="32"/>
      <c r="T20" s="32"/>
      <c r="U20" s="2"/>
      <c r="V20" s="2"/>
      <c r="W20" s="2"/>
      <c r="X20" s="2"/>
      <c r="Y20" s="2"/>
      <c r="Z20" s="2"/>
    </row>
    <row r="21" spans="1:26" ht="12.75" customHeight="1">
      <c r="A21" s="25">
        <v>21110105</v>
      </c>
      <c r="B21" s="26" t="s">
        <v>16</v>
      </c>
      <c r="C21" s="26">
        <v>2906520</v>
      </c>
      <c r="D21" s="51"/>
      <c r="E21" s="23"/>
      <c r="F21" s="35"/>
      <c r="G21" s="32"/>
      <c r="H21" s="32"/>
      <c r="I21" s="32"/>
      <c r="J21" s="32"/>
      <c r="K21" s="32"/>
      <c r="L21" s="32"/>
      <c r="M21" s="32"/>
      <c r="N21" s="32"/>
      <c r="O21" s="32"/>
      <c r="P21" s="32"/>
      <c r="Q21" s="32"/>
      <c r="R21" s="32"/>
      <c r="S21" s="32"/>
      <c r="T21" s="32"/>
      <c r="U21" s="2"/>
      <c r="V21" s="2"/>
      <c r="W21" s="2"/>
      <c r="X21" s="2"/>
      <c r="Y21" s="2"/>
      <c r="Z21" s="2"/>
    </row>
    <row r="22" spans="1:26" ht="12.75" customHeight="1">
      <c r="A22" s="25">
        <v>21110106</v>
      </c>
      <c r="B22" s="26" t="s">
        <v>17</v>
      </c>
      <c r="C22" s="26">
        <v>1</v>
      </c>
      <c r="D22" s="51"/>
      <c r="E22" s="23"/>
      <c r="F22" s="100"/>
      <c r="G22" s="27"/>
      <c r="H22" s="27"/>
      <c r="I22" s="27"/>
      <c r="J22" s="27"/>
      <c r="K22" s="27"/>
      <c r="L22" s="27"/>
      <c r="M22" s="27"/>
      <c r="N22" s="27"/>
      <c r="O22" s="27"/>
      <c r="P22" s="27"/>
      <c r="Q22" s="27"/>
      <c r="R22" s="27"/>
      <c r="S22" s="27"/>
      <c r="T22" s="27"/>
      <c r="U22" s="2"/>
      <c r="V22" s="2"/>
      <c r="W22" s="2"/>
      <c r="X22" s="2"/>
      <c r="Y22" s="2"/>
      <c r="Z22" s="2"/>
    </row>
    <row r="23" spans="1:26" ht="12.75" customHeight="1">
      <c r="A23" s="21">
        <v>211102</v>
      </c>
      <c r="B23" s="23" t="s">
        <v>18</v>
      </c>
      <c r="C23" s="23">
        <f>SUM(C24:C29)</f>
        <v>1266243472</v>
      </c>
      <c r="D23" s="23"/>
      <c r="E23" s="40"/>
      <c r="F23" s="100"/>
      <c r="G23" s="27"/>
      <c r="H23" s="27"/>
      <c r="I23" s="27"/>
      <c r="J23" s="27"/>
      <c r="K23" s="27"/>
      <c r="L23" s="27"/>
      <c r="M23" s="27"/>
      <c r="N23" s="27"/>
      <c r="O23" s="27"/>
      <c r="P23" s="27"/>
      <c r="Q23" s="27"/>
      <c r="R23" s="27"/>
      <c r="S23" s="27"/>
      <c r="T23" s="27"/>
      <c r="U23" s="2"/>
      <c r="V23" s="2"/>
      <c r="W23" s="2"/>
      <c r="X23" s="2"/>
      <c r="Y23" s="2"/>
      <c r="Z23" s="2"/>
    </row>
    <row r="24" spans="1:26" ht="12.75" customHeight="1">
      <c r="A24" s="25">
        <v>21110201</v>
      </c>
      <c r="B24" s="26" t="s">
        <v>19</v>
      </c>
      <c r="C24" s="26">
        <v>1016267525</v>
      </c>
      <c r="D24" s="23"/>
      <c r="E24" s="40"/>
      <c r="F24" s="100"/>
      <c r="G24" s="27"/>
      <c r="H24" s="27"/>
      <c r="I24" s="27"/>
      <c r="J24" s="27"/>
      <c r="K24" s="27"/>
      <c r="L24" s="27"/>
      <c r="M24" s="27"/>
      <c r="N24" s="27"/>
      <c r="O24" s="27"/>
      <c r="P24" s="27"/>
      <c r="Q24" s="27"/>
      <c r="R24" s="27"/>
      <c r="S24" s="27"/>
      <c r="T24" s="27"/>
      <c r="U24" s="2"/>
      <c r="V24" s="2"/>
      <c r="W24" s="2"/>
      <c r="X24" s="2"/>
      <c r="Y24" s="2"/>
      <c r="Z24" s="2"/>
    </row>
    <row r="25" spans="1:26" ht="12.75" customHeight="1">
      <c r="A25" s="25">
        <v>21110202</v>
      </c>
      <c r="B25" s="26" t="s">
        <v>20</v>
      </c>
      <c r="C25" s="26">
        <v>208151076</v>
      </c>
      <c r="D25" s="23"/>
      <c r="E25" s="40"/>
      <c r="F25" s="100"/>
      <c r="G25" s="27"/>
      <c r="H25" s="27"/>
      <c r="I25" s="27"/>
      <c r="J25" s="27"/>
      <c r="K25" s="27"/>
      <c r="L25" s="27"/>
      <c r="M25" s="27"/>
      <c r="N25" s="27"/>
      <c r="O25" s="27"/>
      <c r="P25" s="27"/>
      <c r="Q25" s="27"/>
      <c r="R25" s="27"/>
      <c r="S25" s="27"/>
      <c r="T25" s="27"/>
      <c r="U25" s="2"/>
      <c r="V25" s="2"/>
      <c r="W25" s="2"/>
      <c r="X25" s="2"/>
      <c r="Y25" s="2"/>
      <c r="Z25" s="2"/>
    </row>
    <row r="26" spans="1:26" ht="12.75" customHeight="1">
      <c r="A26" s="25">
        <v>21110203</v>
      </c>
      <c r="B26" s="26" t="s">
        <v>21</v>
      </c>
      <c r="C26" s="26">
        <f>41422047</f>
        <v>41422047</v>
      </c>
      <c r="D26" s="23"/>
      <c r="E26" s="40"/>
      <c r="F26" s="27"/>
      <c r="G26" s="27"/>
      <c r="H26" s="27"/>
      <c r="I26" s="27"/>
      <c r="J26" s="27"/>
      <c r="K26" s="27"/>
      <c r="L26" s="27"/>
      <c r="M26" s="27"/>
      <c r="N26" s="27"/>
      <c r="O26" s="27"/>
      <c r="P26" s="27"/>
      <c r="Q26" s="27"/>
      <c r="R26" s="27"/>
      <c r="S26" s="27"/>
      <c r="T26" s="27"/>
      <c r="U26" s="2"/>
      <c r="V26" s="2"/>
      <c r="W26" s="2"/>
      <c r="X26" s="2"/>
      <c r="Y26" s="2"/>
      <c r="Z26" s="2"/>
    </row>
    <row r="27" spans="1:26" ht="12.75" customHeight="1">
      <c r="A27" s="25">
        <v>21110204</v>
      </c>
      <c r="B27" s="26" t="s">
        <v>22</v>
      </c>
      <c r="C27" s="26">
        <v>1</v>
      </c>
      <c r="D27" s="23"/>
      <c r="E27" s="40"/>
      <c r="F27" s="32"/>
      <c r="G27" s="32"/>
      <c r="H27" s="32"/>
      <c r="I27" s="32"/>
      <c r="J27" s="32"/>
      <c r="K27" s="32"/>
      <c r="L27" s="32"/>
      <c r="M27" s="32"/>
      <c r="N27" s="32"/>
      <c r="O27" s="32"/>
      <c r="P27" s="32"/>
      <c r="Q27" s="32"/>
      <c r="R27" s="32"/>
      <c r="S27" s="32"/>
      <c r="T27" s="32"/>
      <c r="U27" s="2"/>
      <c r="V27" s="2"/>
      <c r="W27" s="2"/>
      <c r="X27" s="2"/>
      <c r="Y27" s="2"/>
      <c r="Z27" s="2"/>
    </row>
    <row r="28" spans="1:26" ht="12.75" customHeight="1">
      <c r="A28" s="25">
        <v>21110205</v>
      </c>
      <c r="B28" s="26" t="s">
        <v>23</v>
      </c>
      <c r="C28" s="26">
        <v>402822</v>
      </c>
      <c r="D28" s="51"/>
      <c r="E28" s="23"/>
      <c r="F28" s="35"/>
      <c r="G28" s="32"/>
      <c r="H28" s="32"/>
      <c r="I28" s="32"/>
      <c r="J28" s="32"/>
      <c r="K28" s="32"/>
      <c r="L28" s="32"/>
      <c r="M28" s="32"/>
      <c r="N28" s="32"/>
      <c r="O28" s="32"/>
      <c r="P28" s="32"/>
      <c r="Q28" s="32"/>
      <c r="R28" s="32"/>
      <c r="S28" s="32"/>
      <c r="T28" s="32"/>
      <c r="U28" s="2"/>
      <c r="V28" s="2"/>
      <c r="W28" s="2"/>
      <c r="X28" s="2"/>
      <c r="Y28" s="2"/>
      <c r="Z28" s="2"/>
    </row>
    <row r="29" spans="1:26" ht="12.75" customHeight="1">
      <c r="A29" s="25">
        <v>21110206</v>
      </c>
      <c r="B29" s="26" t="s">
        <v>24</v>
      </c>
      <c r="C29" s="26">
        <v>1</v>
      </c>
      <c r="D29" s="51"/>
      <c r="E29" s="23"/>
      <c r="F29" s="100"/>
      <c r="G29" s="27"/>
      <c r="H29" s="27"/>
      <c r="I29" s="27"/>
      <c r="J29" s="27"/>
      <c r="K29" s="27"/>
      <c r="L29" s="27"/>
      <c r="M29" s="27"/>
      <c r="N29" s="27"/>
      <c r="O29" s="27"/>
      <c r="P29" s="27"/>
      <c r="Q29" s="27"/>
      <c r="R29" s="27"/>
      <c r="S29" s="27"/>
      <c r="T29" s="27"/>
      <c r="U29" s="2"/>
      <c r="V29" s="2"/>
      <c r="W29" s="2"/>
      <c r="X29" s="2"/>
      <c r="Y29" s="2"/>
      <c r="Z29" s="2"/>
    </row>
    <row r="30" spans="1:26" ht="12.75" customHeight="1">
      <c r="A30" s="21">
        <v>211103</v>
      </c>
      <c r="B30" s="23" t="s">
        <v>25</v>
      </c>
      <c r="C30" s="23">
        <f>SUM(C31:C36)</f>
        <v>211823386</v>
      </c>
      <c r="D30" s="51"/>
      <c r="E30" s="23"/>
      <c r="F30" s="100"/>
      <c r="G30" s="27"/>
      <c r="H30" s="27"/>
      <c r="I30" s="27"/>
      <c r="J30" s="27"/>
      <c r="K30" s="27"/>
      <c r="L30" s="27"/>
      <c r="M30" s="27"/>
      <c r="N30" s="27"/>
      <c r="O30" s="27"/>
      <c r="P30" s="27"/>
      <c r="Q30" s="27"/>
      <c r="R30" s="27"/>
      <c r="S30" s="27"/>
      <c r="T30" s="27"/>
      <c r="U30" s="2"/>
      <c r="V30" s="2"/>
      <c r="W30" s="2"/>
      <c r="X30" s="2"/>
      <c r="Y30" s="2"/>
      <c r="Z30" s="2"/>
    </row>
    <row r="31" spans="1:26" ht="12.75" customHeight="1">
      <c r="A31" s="25">
        <v>21110301</v>
      </c>
      <c r="B31" s="26" t="s">
        <v>26</v>
      </c>
      <c r="C31" s="26">
        <v>170794895</v>
      </c>
      <c r="D31" s="47"/>
      <c r="E31" s="23"/>
      <c r="F31" s="27"/>
      <c r="G31" s="27"/>
      <c r="H31" s="27"/>
      <c r="I31" s="27"/>
      <c r="J31" s="27"/>
      <c r="K31" s="27"/>
      <c r="L31" s="27"/>
      <c r="M31" s="27"/>
      <c r="N31" s="27"/>
      <c r="O31" s="27"/>
      <c r="P31" s="27"/>
      <c r="Q31" s="27"/>
      <c r="R31" s="27"/>
      <c r="S31" s="27"/>
      <c r="T31" s="27"/>
      <c r="U31" s="2"/>
      <c r="V31" s="2"/>
      <c r="W31" s="2"/>
      <c r="X31" s="2"/>
      <c r="Y31" s="2"/>
      <c r="Z31" s="2"/>
    </row>
    <row r="32" spans="1:26" ht="12.75" customHeight="1">
      <c r="A32" s="25">
        <v>21110302</v>
      </c>
      <c r="B32" s="26" t="s">
        <v>27</v>
      </c>
      <c r="C32" s="26">
        <v>34136796</v>
      </c>
      <c r="D32" s="47"/>
      <c r="E32" s="23"/>
      <c r="F32" s="35"/>
      <c r="G32" s="32"/>
      <c r="H32" s="32"/>
      <c r="I32" s="32"/>
      <c r="J32" s="32"/>
      <c r="K32" s="32"/>
      <c r="L32" s="32"/>
      <c r="M32" s="32"/>
      <c r="N32" s="32"/>
      <c r="O32" s="32"/>
      <c r="P32" s="32"/>
      <c r="Q32" s="32"/>
      <c r="R32" s="32"/>
      <c r="S32" s="32"/>
      <c r="T32" s="32"/>
      <c r="U32" s="2"/>
      <c r="V32" s="2"/>
      <c r="W32" s="2"/>
      <c r="X32" s="2"/>
      <c r="Y32" s="2"/>
      <c r="Z32" s="2"/>
    </row>
    <row r="33" spans="1:26" ht="12.75" customHeight="1">
      <c r="A33" s="25">
        <v>21110303</v>
      </c>
      <c r="B33" s="26" t="s">
        <v>28</v>
      </c>
      <c r="C33" s="26">
        <v>4213730</v>
      </c>
      <c r="D33" s="47"/>
      <c r="E33" s="23"/>
      <c r="F33" s="35"/>
      <c r="G33" s="32"/>
      <c r="H33" s="32"/>
      <c r="I33" s="32"/>
      <c r="J33" s="32"/>
      <c r="K33" s="32"/>
      <c r="L33" s="32"/>
      <c r="M33" s="32"/>
      <c r="N33" s="32"/>
      <c r="O33" s="32"/>
      <c r="P33" s="32"/>
      <c r="Q33" s="32"/>
      <c r="R33" s="32"/>
      <c r="S33" s="32"/>
      <c r="T33" s="32"/>
      <c r="U33" s="2"/>
      <c r="V33" s="2"/>
      <c r="W33" s="2"/>
      <c r="X33" s="2"/>
      <c r="Y33" s="2"/>
      <c r="Z33" s="2"/>
    </row>
    <row r="34" spans="1:26" ht="12.75" customHeight="1">
      <c r="A34" s="25">
        <v>21110304</v>
      </c>
      <c r="B34" s="26" t="s">
        <v>29</v>
      </c>
      <c r="C34" s="26">
        <v>1</v>
      </c>
      <c r="D34" s="51"/>
      <c r="E34" s="23"/>
      <c r="F34" s="100"/>
      <c r="G34" s="27"/>
      <c r="H34" s="27"/>
      <c r="I34" s="27"/>
      <c r="J34" s="27"/>
      <c r="K34" s="27"/>
      <c r="L34" s="27"/>
      <c r="M34" s="27"/>
      <c r="N34" s="27"/>
      <c r="O34" s="27"/>
      <c r="P34" s="27"/>
      <c r="Q34" s="27"/>
      <c r="R34" s="27"/>
      <c r="S34" s="27"/>
      <c r="T34" s="27"/>
      <c r="U34" s="2"/>
      <c r="V34" s="2"/>
      <c r="W34" s="2"/>
      <c r="X34" s="2"/>
      <c r="Y34" s="2"/>
      <c r="Z34" s="2"/>
    </row>
    <row r="35" spans="1:26" ht="12.75" customHeight="1">
      <c r="A35" s="25">
        <v>21110305</v>
      </c>
      <c r="B35" s="26" t="s">
        <v>30</v>
      </c>
      <c r="C35" s="26">
        <v>2677963</v>
      </c>
      <c r="D35" s="51"/>
      <c r="E35" s="23"/>
      <c r="F35" s="100"/>
      <c r="G35" s="27"/>
      <c r="H35" s="27"/>
      <c r="I35" s="27"/>
      <c r="J35" s="27"/>
      <c r="K35" s="27"/>
      <c r="L35" s="27"/>
      <c r="M35" s="27"/>
      <c r="N35" s="27"/>
      <c r="O35" s="27"/>
      <c r="P35" s="27"/>
      <c r="Q35" s="27"/>
      <c r="R35" s="27"/>
      <c r="S35" s="27"/>
      <c r="T35" s="27"/>
      <c r="U35" s="2"/>
      <c r="V35" s="2"/>
      <c r="W35" s="2"/>
      <c r="X35" s="2"/>
      <c r="Y35" s="2"/>
      <c r="Z35" s="2"/>
    </row>
    <row r="36" spans="1:26" ht="12.75" customHeight="1">
      <c r="A36" s="25">
        <v>21110306</v>
      </c>
      <c r="B36" s="26" t="s">
        <v>31</v>
      </c>
      <c r="C36" s="26">
        <v>1</v>
      </c>
      <c r="D36" s="51"/>
      <c r="E36" s="23"/>
      <c r="F36" s="32"/>
      <c r="G36" s="32"/>
      <c r="H36" s="32"/>
      <c r="I36" s="32"/>
      <c r="J36" s="32"/>
      <c r="K36" s="32"/>
      <c r="L36" s="32"/>
      <c r="M36" s="32"/>
      <c r="N36" s="32"/>
      <c r="O36" s="32"/>
      <c r="P36" s="32"/>
      <c r="Q36" s="32"/>
      <c r="R36" s="32"/>
      <c r="S36" s="32"/>
      <c r="T36" s="32"/>
      <c r="U36" s="2"/>
      <c r="V36" s="2"/>
      <c r="W36" s="2"/>
      <c r="X36" s="2"/>
      <c r="Y36" s="2"/>
      <c r="Z36" s="2"/>
    </row>
    <row r="37" spans="1:26" ht="12.75" customHeight="1">
      <c r="A37" s="29"/>
      <c r="B37" s="29"/>
      <c r="C37" s="26"/>
      <c r="D37" s="26"/>
      <c r="E37" s="26"/>
      <c r="F37" s="32"/>
      <c r="G37" s="32"/>
      <c r="H37" s="32"/>
      <c r="I37" s="32"/>
      <c r="J37" s="32"/>
      <c r="K37" s="32"/>
      <c r="L37" s="32"/>
      <c r="M37" s="32"/>
      <c r="N37" s="32"/>
      <c r="O37" s="32"/>
      <c r="P37" s="32"/>
      <c r="Q37" s="32"/>
      <c r="R37" s="32"/>
      <c r="S37" s="32"/>
      <c r="T37" s="32"/>
      <c r="U37" s="2"/>
      <c r="V37" s="2"/>
      <c r="W37" s="2"/>
      <c r="X37" s="2"/>
      <c r="Y37" s="2"/>
      <c r="Z37" s="2"/>
    </row>
    <row r="38" spans="1:26" ht="12.75" customHeight="1">
      <c r="A38" s="690" t="s">
        <v>32</v>
      </c>
      <c r="B38" s="812"/>
      <c r="C38" s="83">
        <f>C39+C41+C43+C45+C47+C54+C51</f>
        <v>37573600</v>
      </c>
      <c r="D38" s="26"/>
      <c r="E38" s="26"/>
      <c r="F38" s="32"/>
      <c r="G38" s="32"/>
      <c r="H38" s="32"/>
      <c r="I38" s="32"/>
      <c r="J38" s="32"/>
      <c r="K38" s="32"/>
      <c r="L38" s="32"/>
      <c r="M38" s="32"/>
      <c r="N38" s="32"/>
      <c r="O38" s="32"/>
      <c r="P38" s="32"/>
      <c r="Q38" s="32"/>
      <c r="R38" s="32"/>
      <c r="S38" s="32"/>
      <c r="T38" s="32"/>
      <c r="U38" s="2"/>
      <c r="V38" s="2"/>
      <c r="W38" s="2"/>
      <c r="X38" s="2"/>
      <c r="Y38" s="2"/>
      <c r="Z38" s="2"/>
    </row>
    <row r="39" spans="1:26" ht="13.5" customHeight="1">
      <c r="A39" s="21">
        <v>211201</v>
      </c>
      <c r="B39" s="49" t="s">
        <v>33</v>
      </c>
      <c r="C39" s="50">
        <f>SUM(C40)</f>
        <v>7550000</v>
      </c>
      <c r="D39" s="26"/>
      <c r="E39" s="47"/>
      <c r="F39" s="23"/>
      <c r="G39" s="32"/>
      <c r="H39" s="32"/>
      <c r="I39" s="32"/>
      <c r="J39" s="32"/>
      <c r="K39" s="32"/>
      <c r="L39" s="32"/>
      <c r="M39" s="32"/>
      <c r="N39" s="32"/>
      <c r="O39" s="32"/>
      <c r="P39" s="32"/>
      <c r="Q39" s="32"/>
      <c r="R39" s="32"/>
      <c r="S39" s="32"/>
      <c r="T39" s="32"/>
      <c r="U39" s="2"/>
      <c r="V39" s="2"/>
      <c r="W39" s="2"/>
      <c r="X39" s="2"/>
      <c r="Y39" s="2"/>
      <c r="Z39" s="2"/>
    </row>
    <row r="40" spans="1:26" ht="13.5" customHeight="1">
      <c r="A40" s="25">
        <v>21120101</v>
      </c>
      <c r="B40" s="29" t="s">
        <v>34</v>
      </c>
      <c r="C40" s="26">
        <v>7550000</v>
      </c>
      <c r="D40" s="26"/>
      <c r="E40" s="23"/>
      <c r="F40" s="23"/>
      <c r="G40" s="32"/>
      <c r="H40" s="32"/>
      <c r="I40" s="32"/>
      <c r="J40" s="32"/>
      <c r="K40" s="32"/>
      <c r="L40" s="32"/>
      <c r="M40" s="32"/>
      <c r="N40" s="32"/>
      <c r="O40" s="32"/>
      <c r="P40" s="32"/>
      <c r="Q40" s="32"/>
      <c r="R40" s="32"/>
      <c r="S40" s="32"/>
      <c r="T40" s="32"/>
      <c r="U40" s="2"/>
      <c r="V40" s="2"/>
      <c r="W40" s="2"/>
      <c r="X40" s="2"/>
      <c r="Y40" s="2"/>
      <c r="Z40" s="2"/>
    </row>
    <row r="41" spans="1:26" ht="13.5" customHeight="1">
      <c r="A41" s="21">
        <v>211202</v>
      </c>
      <c r="B41" s="49" t="s">
        <v>110</v>
      </c>
      <c r="C41" s="23">
        <f>SUM(C42)</f>
        <v>950000</v>
      </c>
      <c r="D41" s="26"/>
      <c r="E41" s="23"/>
      <c r="F41" s="23"/>
      <c r="G41" s="32"/>
      <c r="H41" s="32"/>
      <c r="I41" s="32"/>
      <c r="J41" s="32"/>
      <c r="K41" s="32"/>
      <c r="L41" s="32"/>
      <c r="M41" s="32"/>
      <c r="N41" s="32"/>
      <c r="O41" s="32"/>
      <c r="P41" s="32"/>
      <c r="Q41" s="32"/>
      <c r="R41" s="32"/>
      <c r="S41" s="32"/>
      <c r="T41" s="32"/>
      <c r="U41" s="2"/>
      <c r="V41" s="2"/>
      <c r="W41" s="2"/>
      <c r="X41" s="2"/>
      <c r="Y41" s="2"/>
      <c r="Z41" s="2"/>
    </row>
    <row r="42" spans="1:26" ht="13.5" customHeight="1">
      <c r="A42" s="25">
        <v>21120201</v>
      </c>
      <c r="B42" s="29" t="s">
        <v>166</v>
      </c>
      <c r="C42" s="26">
        <v>950000</v>
      </c>
      <c r="D42" s="26"/>
      <c r="E42" s="23"/>
      <c r="F42" s="23"/>
      <c r="G42" s="32"/>
      <c r="H42" s="32"/>
      <c r="I42" s="32"/>
      <c r="J42" s="32"/>
      <c r="K42" s="32"/>
      <c r="L42" s="32"/>
      <c r="M42" s="32"/>
      <c r="N42" s="32"/>
      <c r="O42" s="32"/>
      <c r="P42" s="32"/>
      <c r="Q42" s="32"/>
      <c r="R42" s="32"/>
      <c r="S42" s="32"/>
      <c r="T42" s="32"/>
      <c r="U42" s="2"/>
      <c r="V42" s="2"/>
      <c r="W42" s="2"/>
      <c r="X42" s="2"/>
      <c r="Y42" s="2"/>
      <c r="Z42" s="2"/>
    </row>
    <row r="43" spans="1:26" ht="13.5" customHeight="1">
      <c r="A43" s="21">
        <v>211203</v>
      </c>
      <c r="B43" s="49" t="s">
        <v>35</v>
      </c>
      <c r="C43" s="23">
        <f>SUM(C44)</f>
        <v>2452000</v>
      </c>
      <c r="D43" s="26"/>
      <c r="E43" s="23"/>
      <c r="F43" s="23"/>
      <c r="G43" s="32"/>
      <c r="H43" s="32"/>
      <c r="I43" s="32"/>
      <c r="J43" s="32"/>
      <c r="K43" s="32"/>
      <c r="L43" s="32"/>
      <c r="M43" s="32"/>
      <c r="N43" s="32"/>
      <c r="O43" s="32"/>
      <c r="P43" s="32"/>
      <c r="Q43" s="32"/>
      <c r="R43" s="32"/>
      <c r="S43" s="32"/>
      <c r="T43" s="32"/>
      <c r="U43" s="2"/>
      <c r="V43" s="2"/>
      <c r="W43" s="2"/>
      <c r="X43" s="2"/>
      <c r="Y43" s="2"/>
      <c r="Z43" s="2"/>
    </row>
    <row r="44" spans="1:26" ht="13.5" customHeight="1">
      <c r="A44" s="25">
        <v>21120302</v>
      </c>
      <c r="B44" s="29" t="s">
        <v>37</v>
      </c>
      <c r="C44" s="26">
        <v>2452000</v>
      </c>
      <c r="D44" s="26"/>
      <c r="E44" s="23"/>
      <c r="F44" s="35"/>
      <c r="G44" s="32"/>
      <c r="H44" s="32"/>
      <c r="I44" s="32"/>
      <c r="J44" s="32"/>
      <c r="K44" s="32"/>
      <c r="L44" s="32"/>
      <c r="M44" s="32"/>
      <c r="N44" s="32"/>
      <c r="O44" s="32"/>
      <c r="P44" s="32"/>
      <c r="Q44" s="32"/>
      <c r="R44" s="32"/>
      <c r="S44" s="32"/>
      <c r="T44" s="32"/>
      <c r="U44" s="2"/>
      <c r="V44" s="2"/>
      <c r="W44" s="2"/>
      <c r="X44" s="2"/>
      <c r="Y44" s="2"/>
      <c r="Z44" s="2"/>
    </row>
    <row r="45" spans="1:26" ht="13.5" customHeight="1">
      <c r="A45" s="21">
        <v>211204</v>
      </c>
      <c r="B45" s="49" t="s">
        <v>38</v>
      </c>
      <c r="C45" s="23">
        <f>SUM(C46)</f>
        <v>5165600</v>
      </c>
      <c r="D45" s="26"/>
      <c r="E45" s="23"/>
      <c r="F45" s="35"/>
      <c r="G45" s="32"/>
      <c r="H45" s="32"/>
      <c r="I45" s="32"/>
      <c r="J45" s="32"/>
      <c r="K45" s="32"/>
      <c r="L45" s="32"/>
      <c r="M45" s="32"/>
      <c r="N45" s="32"/>
      <c r="O45" s="32"/>
      <c r="P45" s="32"/>
      <c r="Q45" s="32"/>
      <c r="R45" s="32"/>
      <c r="S45" s="32"/>
      <c r="T45" s="32"/>
      <c r="U45" s="2"/>
      <c r="V45" s="2"/>
      <c r="W45" s="2"/>
      <c r="X45" s="2"/>
      <c r="Y45" s="2"/>
      <c r="Z45" s="2"/>
    </row>
    <row r="46" spans="1:26" ht="13.5" customHeight="1">
      <c r="A46" s="25">
        <v>21120401</v>
      </c>
      <c r="B46" s="26" t="s">
        <v>39</v>
      </c>
      <c r="C46" s="26">
        <v>5165600</v>
      </c>
      <c r="D46" s="26"/>
      <c r="E46" s="26"/>
      <c r="F46" s="22"/>
      <c r="G46" s="32"/>
      <c r="H46" s="32"/>
      <c r="I46" s="32"/>
      <c r="J46" s="32"/>
      <c r="K46" s="32"/>
      <c r="L46" s="32"/>
      <c r="M46" s="32"/>
      <c r="N46" s="32"/>
      <c r="O46" s="32"/>
      <c r="P46" s="32"/>
      <c r="Q46" s="32"/>
      <c r="R46" s="32"/>
      <c r="S46" s="32"/>
      <c r="T46" s="32"/>
      <c r="U46" s="2"/>
      <c r="V46" s="2"/>
      <c r="W46" s="2"/>
      <c r="X46" s="2"/>
      <c r="Y46" s="2"/>
      <c r="Z46" s="2"/>
    </row>
    <row r="47" spans="1:26" ht="12.75" customHeight="1">
      <c r="A47" s="21">
        <v>211207</v>
      </c>
      <c r="B47" s="49" t="s">
        <v>40</v>
      </c>
      <c r="C47" s="23">
        <f>SUM(C48:C50)</f>
        <v>6821000</v>
      </c>
      <c r="D47" s="26"/>
      <c r="E47" s="26"/>
      <c r="F47" s="32"/>
      <c r="G47" s="32"/>
      <c r="H47" s="32"/>
      <c r="I47" s="32"/>
      <c r="J47" s="32"/>
      <c r="K47" s="32"/>
      <c r="L47" s="32"/>
      <c r="M47" s="32"/>
      <c r="N47" s="32"/>
      <c r="O47" s="32"/>
      <c r="P47" s="32"/>
      <c r="Q47" s="32"/>
      <c r="R47" s="32"/>
      <c r="S47" s="32"/>
      <c r="T47" s="32"/>
      <c r="U47" s="2"/>
      <c r="V47" s="2"/>
      <c r="W47" s="2"/>
      <c r="X47" s="2"/>
      <c r="Y47" s="2"/>
      <c r="Z47" s="2"/>
    </row>
    <row r="48" spans="1:26" ht="12.75" customHeight="1">
      <c r="A48" s="25">
        <v>21120702</v>
      </c>
      <c r="B48" s="26" t="s">
        <v>41</v>
      </c>
      <c r="C48" s="26">
        <v>3190000</v>
      </c>
      <c r="D48" s="26"/>
      <c r="E48" s="23"/>
      <c r="F48" s="32"/>
      <c r="G48" s="32"/>
      <c r="H48" s="32"/>
      <c r="I48" s="32"/>
      <c r="J48" s="32"/>
      <c r="K48" s="32"/>
      <c r="L48" s="32"/>
      <c r="M48" s="32"/>
      <c r="N48" s="32"/>
      <c r="O48" s="32"/>
      <c r="P48" s="32"/>
      <c r="Q48" s="32"/>
      <c r="R48" s="32"/>
      <c r="S48" s="32"/>
      <c r="T48" s="32"/>
      <c r="U48" s="2"/>
      <c r="V48" s="2"/>
      <c r="W48" s="2"/>
      <c r="X48" s="2"/>
      <c r="Y48" s="2"/>
      <c r="Z48" s="2"/>
    </row>
    <row r="49" spans="1:26" ht="12.75" customHeight="1">
      <c r="A49" s="25">
        <v>21120709</v>
      </c>
      <c r="B49" s="26" t="s">
        <v>44</v>
      </c>
      <c r="C49" s="26">
        <v>1221000</v>
      </c>
      <c r="D49" s="26"/>
      <c r="E49" s="23"/>
      <c r="F49" s="32"/>
      <c r="G49" s="32"/>
      <c r="H49" s="32"/>
      <c r="I49" s="32"/>
      <c r="J49" s="32"/>
      <c r="K49" s="32"/>
      <c r="L49" s="32"/>
      <c r="M49" s="32"/>
      <c r="N49" s="32"/>
      <c r="O49" s="32"/>
      <c r="P49" s="32"/>
      <c r="Q49" s="32"/>
      <c r="R49" s="32"/>
      <c r="S49" s="32"/>
      <c r="T49" s="32"/>
      <c r="U49" s="2"/>
      <c r="V49" s="2"/>
      <c r="W49" s="2"/>
      <c r="X49" s="2"/>
      <c r="Y49" s="2"/>
      <c r="Z49" s="2"/>
    </row>
    <row r="50" spans="1:26" ht="12.75" customHeight="1">
      <c r="A50" s="25">
        <v>21120711</v>
      </c>
      <c r="B50" s="26" t="s">
        <v>46</v>
      </c>
      <c r="C50" s="26">
        <v>2410000</v>
      </c>
      <c r="D50" s="26"/>
      <c r="E50" s="23"/>
      <c r="F50" s="32"/>
      <c r="G50" s="32"/>
      <c r="H50" s="32"/>
      <c r="I50" s="32"/>
      <c r="J50" s="32"/>
      <c r="K50" s="32"/>
      <c r="L50" s="32"/>
      <c r="M50" s="32"/>
      <c r="N50" s="32"/>
      <c r="O50" s="32"/>
      <c r="P50" s="32"/>
      <c r="Q50" s="32"/>
      <c r="R50" s="32"/>
      <c r="S50" s="32"/>
      <c r="T50" s="32"/>
      <c r="U50" s="2"/>
      <c r="V50" s="2"/>
      <c r="W50" s="2"/>
      <c r="X50" s="2"/>
      <c r="Y50" s="2"/>
      <c r="Z50" s="2"/>
    </row>
    <row r="51" spans="1:26" ht="13.5" customHeight="1">
      <c r="A51" s="21">
        <v>211208</v>
      </c>
      <c r="B51" s="49" t="s">
        <v>47</v>
      </c>
      <c r="C51" s="23">
        <f>SUM(C52:C53)</f>
        <v>5995000</v>
      </c>
      <c r="D51" s="26"/>
      <c r="E51" s="47"/>
      <c r="F51" s="35"/>
      <c r="G51" s="32"/>
      <c r="H51" s="32"/>
      <c r="I51" s="32"/>
      <c r="J51" s="32"/>
      <c r="K51" s="32"/>
      <c r="L51" s="32"/>
      <c r="M51" s="32"/>
      <c r="N51" s="32"/>
      <c r="O51" s="32"/>
      <c r="P51" s="32"/>
      <c r="Q51" s="32"/>
      <c r="R51" s="32"/>
      <c r="S51" s="32"/>
      <c r="T51" s="32"/>
      <c r="U51" s="2"/>
      <c r="V51" s="2"/>
      <c r="W51" s="2"/>
      <c r="X51" s="2"/>
      <c r="Y51" s="2"/>
      <c r="Z51" s="2"/>
    </row>
    <row r="52" spans="1:26" ht="13.5" customHeight="1">
      <c r="A52" s="25">
        <v>21120801</v>
      </c>
      <c r="B52" s="26" t="s">
        <v>48</v>
      </c>
      <c r="C52" s="26">
        <v>3300000</v>
      </c>
      <c r="D52" s="26"/>
      <c r="E52" s="47"/>
      <c r="F52" s="35"/>
      <c r="G52" s="32"/>
      <c r="H52" s="32"/>
      <c r="I52" s="32"/>
      <c r="J52" s="32"/>
      <c r="K52" s="32"/>
      <c r="L52" s="32"/>
      <c r="M52" s="32"/>
      <c r="N52" s="32"/>
      <c r="O52" s="32"/>
      <c r="P52" s="32"/>
      <c r="Q52" s="32"/>
      <c r="R52" s="32"/>
      <c r="S52" s="32"/>
      <c r="T52" s="32"/>
      <c r="U52" s="2"/>
      <c r="V52" s="2"/>
      <c r="W52" s="2"/>
      <c r="X52" s="2"/>
      <c r="Y52" s="2"/>
      <c r="Z52" s="2"/>
    </row>
    <row r="53" spans="1:26" ht="13.5" customHeight="1">
      <c r="A53" s="25">
        <v>21120805</v>
      </c>
      <c r="B53" s="26" t="s">
        <v>49</v>
      </c>
      <c r="C53" s="26">
        <v>2695000</v>
      </c>
      <c r="D53" s="26"/>
      <c r="E53" s="26"/>
      <c r="F53" s="35"/>
      <c r="G53" s="32"/>
      <c r="H53" s="32"/>
      <c r="I53" s="32"/>
      <c r="J53" s="32"/>
      <c r="K53" s="32"/>
      <c r="L53" s="32"/>
      <c r="M53" s="32"/>
      <c r="N53" s="32"/>
      <c r="O53" s="32"/>
      <c r="P53" s="32"/>
      <c r="Q53" s="32"/>
      <c r="R53" s="32"/>
      <c r="S53" s="32"/>
      <c r="T53" s="32"/>
      <c r="U53" s="2"/>
      <c r="V53" s="2"/>
      <c r="W53" s="2"/>
      <c r="X53" s="2"/>
      <c r="Y53" s="2"/>
      <c r="Z53" s="2"/>
    </row>
    <row r="54" spans="1:26" ht="12.75" customHeight="1">
      <c r="A54" s="21">
        <v>211209</v>
      </c>
      <c r="B54" s="49" t="s">
        <v>50</v>
      </c>
      <c r="C54" s="23">
        <f>+SUM(C55:C57)</f>
        <v>8640000</v>
      </c>
      <c r="D54" s="26"/>
      <c r="E54" s="23"/>
      <c r="F54" s="32"/>
      <c r="G54" s="32"/>
      <c r="H54" s="32"/>
      <c r="I54" s="32"/>
      <c r="J54" s="32"/>
      <c r="K54" s="32"/>
      <c r="L54" s="32"/>
      <c r="M54" s="32"/>
      <c r="N54" s="32"/>
      <c r="O54" s="32"/>
      <c r="P54" s="32"/>
      <c r="Q54" s="32"/>
      <c r="R54" s="32"/>
      <c r="S54" s="32"/>
      <c r="T54" s="32"/>
      <c r="U54" s="2"/>
      <c r="V54" s="2"/>
      <c r="W54" s="2"/>
      <c r="X54" s="2"/>
      <c r="Y54" s="2"/>
      <c r="Z54" s="2"/>
    </row>
    <row r="55" spans="1:26" ht="12.75" customHeight="1">
      <c r="A55" s="25">
        <v>21120901</v>
      </c>
      <c r="B55" s="26" t="s">
        <v>51</v>
      </c>
      <c r="C55" s="26">
        <v>4345000</v>
      </c>
      <c r="D55" s="26"/>
      <c r="E55" s="23"/>
      <c r="F55" s="32"/>
      <c r="G55" s="32"/>
      <c r="H55" s="32"/>
      <c r="I55" s="32"/>
      <c r="J55" s="32"/>
      <c r="K55" s="32"/>
      <c r="L55" s="32"/>
      <c r="M55" s="32"/>
      <c r="N55" s="32"/>
      <c r="O55" s="32"/>
      <c r="P55" s="32"/>
      <c r="Q55" s="32"/>
      <c r="R55" s="32"/>
      <c r="S55" s="32"/>
      <c r="T55" s="32"/>
      <c r="U55" s="2"/>
      <c r="V55" s="2"/>
      <c r="W55" s="2"/>
      <c r="X55" s="2"/>
      <c r="Y55" s="2"/>
      <c r="Z55" s="2"/>
    </row>
    <row r="56" spans="1:26" ht="12.75" customHeight="1">
      <c r="A56" s="25">
        <v>21120902</v>
      </c>
      <c r="B56" s="26" t="s">
        <v>127</v>
      </c>
      <c r="C56" s="26">
        <v>2145000</v>
      </c>
      <c r="D56" s="26"/>
      <c r="E56" s="23"/>
      <c r="F56" s="20"/>
      <c r="G56" s="32"/>
      <c r="H56" s="32"/>
      <c r="I56" s="32"/>
      <c r="J56" s="32"/>
      <c r="K56" s="32"/>
      <c r="L56" s="32"/>
      <c r="M56" s="32"/>
      <c r="N56" s="32"/>
      <c r="O56" s="32"/>
      <c r="P56" s="32"/>
      <c r="Q56" s="32"/>
      <c r="R56" s="32"/>
      <c r="S56" s="32"/>
      <c r="T56" s="32"/>
      <c r="U56" s="2"/>
      <c r="V56" s="2"/>
      <c r="W56" s="2"/>
      <c r="X56" s="2"/>
      <c r="Y56" s="2"/>
      <c r="Z56" s="2"/>
    </row>
    <row r="57" spans="1:26" ht="13.5" customHeight="1">
      <c r="A57" s="25">
        <v>21120906</v>
      </c>
      <c r="B57" s="26" t="s">
        <v>52</v>
      </c>
      <c r="C57" s="26">
        <v>2150000</v>
      </c>
      <c r="D57" s="26"/>
      <c r="E57" s="47"/>
      <c r="F57" s="35"/>
      <c r="G57" s="32"/>
      <c r="H57" s="32"/>
      <c r="I57" s="32"/>
      <c r="J57" s="32"/>
      <c r="K57" s="32"/>
      <c r="L57" s="32"/>
      <c r="M57" s="32"/>
      <c r="N57" s="32"/>
      <c r="O57" s="32"/>
      <c r="P57" s="32"/>
      <c r="Q57" s="32"/>
      <c r="R57" s="32"/>
      <c r="S57" s="32"/>
      <c r="T57" s="32"/>
      <c r="U57" s="2"/>
      <c r="V57" s="2"/>
      <c r="W57" s="2"/>
      <c r="X57" s="2"/>
      <c r="Y57" s="2"/>
      <c r="Z57" s="2"/>
    </row>
    <row r="58" spans="1:26" ht="13.5" customHeight="1">
      <c r="A58" s="29"/>
      <c r="B58" s="26"/>
      <c r="C58" s="26"/>
      <c r="D58" s="26"/>
      <c r="E58" s="26"/>
      <c r="F58" s="35"/>
      <c r="G58" s="32"/>
      <c r="H58" s="32"/>
      <c r="I58" s="32"/>
      <c r="J58" s="32"/>
      <c r="K58" s="32"/>
      <c r="L58" s="32"/>
      <c r="M58" s="32"/>
      <c r="N58" s="32"/>
      <c r="O58" s="32"/>
      <c r="P58" s="32"/>
      <c r="Q58" s="32"/>
      <c r="R58" s="32"/>
      <c r="S58" s="32"/>
      <c r="T58" s="32"/>
      <c r="U58" s="2"/>
      <c r="V58" s="2"/>
      <c r="W58" s="2"/>
      <c r="X58" s="2"/>
      <c r="Y58" s="2"/>
      <c r="Z58" s="2"/>
    </row>
    <row r="59" spans="1:26" ht="12.75" customHeight="1">
      <c r="A59" s="683" t="s">
        <v>10</v>
      </c>
      <c r="B59" s="657"/>
      <c r="C59" s="69">
        <f>C60+C62+C64+C68+C71+C75</f>
        <v>61024750</v>
      </c>
      <c r="D59" s="26"/>
      <c r="E59" s="26"/>
      <c r="F59" s="20"/>
      <c r="G59" s="32"/>
      <c r="H59" s="32"/>
      <c r="I59" s="32"/>
      <c r="J59" s="32"/>
      <c r="K59" s="32"/>
      <c r="L59" s="32"/>
      <c r="M59" s="32"/>
      <c r="N59" s="32"/>
      <c r="O59" s="32"/>
      <c r="P59" s="32"/>
      <c r="Q59" s="32"/>
      <c r="R59" s="32"/>
      <c r="S59" s="32"/>
      <c r="T59" s="32"/>
      <c r="U59" s="2"/>
      <c r="V59" s="2"/>
      <c r="W59" s="2"/>
      <c r="X59" s="2"/>
      <c r="Y59" s="2"/>
      <c r="Z59" s="2"/>
    </row>
    <row r="60" spans="1:26" ht="12.75" customHeight="1">
      <c r="A60" s="21">
        <v>211301</v>
      </c>
      <c r="B60" s="49" t="s">
        <v>301</v>
      </c>
      <c r="C60" s="50">
        <f>SUM(C61)</f>
        <v>2750000</v>
      </c>
      <c r="D60" s="26"/>
      <c r="E60" s="47"/>
      <c r="F60" s="20"/>
      <c r="G60" s="32"/>
      <c r="H60" s="32"/>
      <c r="I60" s="32"/>
      <c r="J60" s="32"/>
      <c r="K60" s="32"/>
      <c r="L60" s="32"/>
      <c r="M60" s="32"/>
      <c r="N60" s="32"/>
      <c r="O60" s="32"/>
      <c r="P60" s="32"/>
      <c r="Q60" s="32"/>
      <c r="R60" s="32"/>
      <c r="S60" s="32"/>
      <c r="T60" s="32"/>
      <c r="U60" s="2"/>
      <c r="V60" s="2"/>
      <c r="W60" s="2"/>
      <c r="X60" s="2"/>
      <c r="Y60" s="2"/>
      <c r="Z60" s="2"/>
    </row>
    <row r="61" spans="1:26" ht="12.75" customHeight="1">
      <c r="A61" s="25">
        <v>21130106</v>
      </c>
      <c r="B61" s="29" t="s">
        <v>306</v>
      </c>
      <c r="C61" s="26">
        <v>2750000</v>
      </c>
      <c r="D61" s="26"/>
      <c r="E61" s="26"/>
      <c r="F61" s="20"/>
      <c r="G61" s="32"/>
      <c r="H61" s="32"/>
      <c r="I61" s="32"/>
      <c r="J61" s="32"/>
      <c r="K61" s="32"/>
      <c r="L61" s="32"/>
      <c r="M61" s="32"/>
      <c r="N61" s="32"/>
      <c r="O61" s="32"/>
      <c r="P61" s="32"/>
      <c r="Q61" s="32"/>
      <c r="R61" s="32"/>
      <c r="S61" s="32"/>
      <c r="T61" s="32"/>
      <c r="U61" s="2"/>
      <c r="V61" s="2"/>
      <c r="W61" s="2"/>
      <c r="X61" s="2"/>
      <c r="Y61" s="2"/>
      <c r="Z61" s="2"/>
    </row>
    <row r="62" spans="1:26" ht="12.75" customHeight="1">
      <c r="A62" s="21">
        <v>211302</v>
      </c>
      <c r="B62" s="49" t="s">
        <v>53</v>
      </c>
      <c r="C62" s="23">
        <f>SUM(C63)</f>
        <v>3500000</v>
      </c>
      <c r="D62" s="26"/>
      <c r="E62" s="23"/>
      <c r="F62" s="20"/>
      <c r="G62" s="32"/>
      <c r="H62" s="32"/>
      <c r="I62" s="32"/>
      <c r="J62" s="32"/>
      <c r="K62" s="32"/>
      <c r="L62" s="32"/>
      <c r="M62" s="32"/>
      <c r="N62" s="32"/>
      <c r="O62" s="32"/>
      <c r="P62" s="32"/>
      <c r="Q62" s="32"/>
      <c r="R62" s="32"/>
      <c r="S62" s="32"/>
      <c r="T62" s="32"/>
      <c r="U62" s="2"/>
      <c r="V62" s="2"/>
      <c r="W62" s="2"/>
      <c r="X62" s="2"/>
      <c r="Y62" s="2"/>
      <c r="Z62" s="2"/>
    </row>
    <row r="63" spans="1:26" ht="12.75" customHeight="1">
      <c r="A63" s="25">
        <v>21130204</v>
      </c>
      <c r="B63" s="29" t="s">
        <v>54</v>
      </c>
      <c r="C63" s="26">
        <v>3500000</v>
      </c>
      <c r="D63" s="26"/>
      <c r="E63" s="23"/>
      <c r="F63" s="26"/>
      <c r="G63" s="32"/>
      <c r="H63" s="32"/>
      <c r="I63" s="32"/>
      <c r="J63" s="32"/>
      <c r="K63" s="32"/>
      <c r="L63" s="32"/>
      <c r="M63" s="32"/>
      <c r="N63" s="32"/>
      <c r="O63" s="32"/>
      <c r="P63" s="32"/>
      <c r="Q63" s="32"/>
      <c r="R63" s="32"/>
      <c r="S63" s="32"/>
      <c r="T63" s="32"/>
      <c r="U63" s="2"/>
      <c r="V63" s="2"/>
      <c r="W63" s="2"/>
      <c r="X63" s="2"/>
      <c r="Y63" s="2"/>
      <c r="Z63" s="2"/>
    </row>
    <row r="64" spans="1:26" ht="12.75" customHeight="1">
      <c r="A64" s="21">
        <v>211303</v>
      </c>
      <c r="B64" s="49" t="s">
        <v>100</v>
      </c>
      <c r="C64" s="23">
        <f>SUM(C65:C67)</f>
        <v>23569750</v>
      </c>
      <c r="D64" s="26"/>
      <c r="E64" s="26"/>
      <c r="F64" s="20"/>
      <c r="G64" s="32"/>
      <c r="H64" s="32"/>
      <c r="I64" s="32"/>
      <c r="J64" s="32"/>
      <c r="K64" s="32"/>
      <c r="L64" s="32"/>
      <c r="M64" s="32"/>
      <c r="N64" s="32"/>
      <c r="O64" s="32"/>
      <c r="P64" s="32"/>
      <c r="Q64" s="32"/>
      <c r="R64" s="32"/>
      <c r="S64" s="32"/>
      <c r="T64" s="32"/>
      <c r="U64" s="2"/>
      <c r="V64" s="2"/>
      <c r="W64" s="2"/>
      <c r="X64" s="2"/>
      <c r="Y64" s="2"/>
      <c r="Z64" s="2"/>
    </row>
    <row r="65" spans="1:26" ht="12.75" customHeight="1">
      <c r="A65" s="35">
        <v>21130301</v>
      </c>
      <c r="B65" s="32" t="s">
        <v>129</v>
      </c>
      <c r="C65" s="26">
        <v>12900000</v>
      </c>
      <c r="D65" s="26"/>
      <c r="E65" s="26"/>
      <c r="F65" s="20"/>
      <c r="G65" s="38"/>
      <c r="H65" s="32"/>
      <c r="I65" s="32"/>
      <c r="J65" s="32"/>
      <c r="K65" s="32"/>
      <c r="L65" s="32"/>
      <c r="M65" s="32"/>
      <c r="N65" s="32"/>
      <c r="O65" s="32"/>
      <c r="P65" s="32"/>
      <c r="Q65" s="32"/>
      <c r="R65" s="32"/>
      <c r="S65" s="32"/>
      <c r="T65" s="32"/>
      <c r="U65" s="2"/>
      <c r="V65" s="2"/>
      <c r="W65" s="2"/>
      <c r="X65" s="2"/>
      <c r="Y65" s="2"/>
      <c r="Z65" s="2"/>
    </row>
    <row r="66" spans="1:26" ht="12.75" customHeight="1">
      <c r="A66" s="25">
        <v>21130306</v>
      </c>
      <c r="B66" s="29" t="s">
        <v>144</v>
      </c>
      <c r="C66" s="26">
        <v>6294750</v>
      </c>
      <c r="D66" s="26"/>
      <c r="E66" s="26"/>
      <c r="F66" s="20"/>
      <c r="G66" s="32"/>
      <c r="H66" s="32"/>
      <c r="I66" s="32"/>
      <c r="J66" s="32"/>
      <c r="K66" s="32"/>
      <c r="L66" s="32"/>
      <c r="M66" s="32"/>
      <c r="N66" s="32"/>
      <c r="O66" s="32"/>
      <c r="P66" s="32"/>
      <c r="Q66" s="32"/>
      <c r="R66" s="32"/>
      <c r="S66" s="32"/>
      <c r="T66" s="32"/>
      <c r="U66" s="2"/>
      <c r="V66" s="2"/>
      <c r="W66" s="2"/>
      <c r="X66" s="2"/>
      <c r="Y66" s="2"/>
      <c r="Z66" s="2"/>
    </row>
    <row r="67" spans="1:26" ht="12.75" customHeight="1">
      <c r="A67" s="25">
        <v>21130307</v>
      </c>
      <c r="B67" s="29" t="s">
        <v>101</v>
      </c>
      <c r="C67" s="26">
        <v>4375000</v>
      </c>
      <c r="D67" s="26"/>
      <c r="E67" s="2"/>
      <c r="F67" s="26"/>
      <c r="G67" s="32"/>
      <c r="H67" s="32"/>
      <c r="I67" s="32"/>
      <c r="J67" s="32"/>
      <c r="K67" s="32"/>
      <c r="L67" s="32"/>
      <c r="M67" s="32"/>
      <c r="N67" s="32"/>
      <c r="O67" s="32"/>
      <c r="P67" s="32"/>
      <c r="Q67" s="32"/>
      <c r="R67" s="32"/>
      <c r="S67" s="32"/>
      <c r="T67" s="32"/>
      <c r="U67" s="2"/>
      <c r="V67" s="2"/>
      <c r="W67" s="2"/>
      <c r="X67" s="2"/>
      <c r="Y67" s="2"/>
      <c r="Z67" s="2"/>
    </row>
    <row r="68" spans="1:26" ht="12.75" customHeight="1">
      <c r="A68" s="21">
        <v>211305</v>
      </c>
      <c r="B68" s="49" t="s">
        <v>55</v>
      </c>
      <c r="C68" s="23">
        <f>SUM(C69:C70)</f>
        <v>12000000</v>
      </c>
      <c r="D68" s="26"/>
      <c r="E68" s="2"/>
      <c r="F68" s="32"/>
      <c r="G68" s="32"/>
      <c r="H68" s="32"/>
      <c r="I68" s="32"/>
      <c r="J68" s="32"/>
      <c r="K68" s="32"/>
      <c r="L68" s="32"/>
      <c r="M68" s="32"/>
      <c r="N68" s="32"/>
      <c r="O68" s="32"/>
      <c r="P68" s="32"/>
      <c r="Q68" s="32"/>
      <c r="R68" s="32"/>
      <c r="S68" s="32"/>
      <c r="T68" s="32"/>
      <c r="U68" s="2"/>
      <c r="V68" s="2"/>
      <c r="W68" s="2"/>
      <c r="X68" s="2"/>
      <c r="Y68" s="2"/>
      <c r="Z68" s="2"/>
    </row>
    <row r="69" spans="1:26" ht="12.75" customHeight="1">
      <c r="A69" s="25">
        <v>21130501</v>
      </c>
      <c r="B69" s="32" t="s">
        <v>115</v>
      </c>
      <c r="C69" s="26">
        <v>2500000</v>
      </c>
      <c r="D69" s="26"/>
      <c r="E69" s="2"/>
      <c r="F69" s="35"/>
      <c r="G69" s="32"/>
      <c r="H69" s="32"/>
      <c r="I69" s="32"/>
      <c r="J69" s="32"/>
      <c r="K69" s="32"/>
      <c r="L69" s="32"/>
      <c r="M69" s="32"/>
      <c r="N69" s="32"/>
      <c r="O69" s="32"/>
      <c r="P69" s="32"/>
      <c r="Q69" s="32"/>
      <c r="R69" s="32"/>
      <c r="S69" s="32"/>
      <c r="T69" s="32"/>
      <c r="U69" s="2"/>
      <c r="V69" s="2"/>
      <c r="W69" s="2"/>
      <c r="X69" s="2"/>
      <c r="Y69" s="2"/>
      <c r="Z69" s="2"/>
    </row>
    <row r="70" spans="1:26" ht="12.75" customHeight="1">
      <c r="A70" s="25">
        <v>21130502</v>
      </c>
      <c r="B70" s="29" t="s">
        <v>56</v>
      </c>
      <c r="C70" s="26">
        <v>9500000</v>
      </c>
      <c r="D70" s="26"/>
      <c r="E70" s="26"/>
      <c r="I70" s="32"/>
      <c r="J70" s="32"/>
      <c r="K70" s="32"/>
      <c r="L70" s="32"/>
      <c r="M70" s="32"/>
      <c r="N70" s="32"/>
      <c r="O70" s="32"/>
      <c r="P70" s="32"/>
      <c r="Q70" s="32"/>
      <c r="R70" s="32"/>
      <c r="S70" s="32"/>
      <c r="T70" s="32"/>
      <c r="U70" s="2"/>
      <c r="V70" s="2"/>
      <c r="W70" s="2"/>
      <c r="X70" s="2"/>
      <c r="Y70" s="2"/>
      <c r="Z70" s="2"/>
    </row>
    <row r="71" spans="1:26" ht="12.75" customHeight="1">
      <c r="A71" s="21">
        <v>211306</v>
      </c>
      <c r="B71" s="49" t="s">
        <v>57</v>
      </c>
      <c r="C71" s="23">
        <f>SUM(C72:C74)</f>
        <v>4000000</v>
      </c>
      <c r="D71" s="26"/>
      <c r="E71" s="26"/>
      <c r="F71" s="35"/>
      <c r="G71" s="32"/>
      <c r="H71" s="32"/>
      <c r="I71" s="32"/>
      <c r="J71" s="32"/>
      <c r="K71" s="32"/>
      <c r="L71" s="32"/>
      <c r="M71" s="32"/>
      <c r="N71" s="32"/>
      <c r="O71" s="32"/>
      <c r="P71" s="32"/>
      <c r="Q71" s="32"/>
      <c r="R71" s="32"/>
      <c r="S71" s="32"/>
      <c r="T71" s="32"/>
      <c r="U71" s="2"/>
      <c r="V71" s="2"/>
      <c r="W71" s="2"/>
      <c r="X71" s="2"/>
      <c r="Y71" s="2"/>
      <c r="Z71" s="2"/>
    </row>
    <row r="72" spans="1:26" ht="13.5" customHeight="1">
      <c r="A72" s="25">
        <v>21130604</v>
      </c>
      <c r="B72" s="29" t="s">
        <v>58</v>
      </c>
      <c r="C72" s="26">
        <v>1950000</v>
      </c>
      <c r="D72" s="26"/>
      <c r="E72" s="26"/>
      <c r="F72" s="32"/>
      <c r="G72" s="32"/>
      <c r="H72" s="32"/>
      <c r="I72" s="32"/>
      <c r="J72" s="32"/>
      <c r="K72" s="32"/>
      <c r="L72" s="32"/>
      <c r="M72" s="32"/>
      <c r="N72" s="32"/>
      <c r="O72" s="32"/>
      <c r="P72" s="32"/>
      <c r="Q72" s="32"/>
      <c r="R72" s="32"/>
      <c r="S72" s="32"/>
      <c r="T72" s="32"/>
      <c r="U72" s="2"/>
      <c r="V72" s="2"/>
      <c r="W72" s="2"/>
      <c r="X72" s="2"/>
      <c r="Y72" s="2"/>
      <c r="Z72" s="2"/>
    </row>
    <row r="73" spans="1:26" ht="13.5" customHeight="1">
      <c r="A73" s="25">
        <v>21130605</v>
      </c>
      <c r="B73" s="29" t="s">
        <v>59</v>
      </c>
      <c r="C73" s="26">
        <v>950000</v>
      </c>
      <c r="D73" s="26"/>
      <c r="E73" s="26"/>
      <c r="F73" s="32"/>
      <c r="G73" s="32"/>
      <c r="H73" s="32"/>
      <c r="I73" s="32"/>
      <c r="J73" s="32"/>
      <c r="K73" s="32"/>
      <c r="L73" s="32"/>
      <c r="M73" s="32"/>
      <c r="N73" s="32"/>
      <c r="O73" s="32"/>
      <c r="P73" s="32"/>
      <c r="Q73" s="32"/>
      <c r="R73" s="32"/>
      <c r="S73" s="32"/>
      <c r="T73" s="32"/>
      <c r="U73" s="2"/>
      <c r="V73" s="2"/>
      <c r="W73" s="2"/>
      <c r="X73" s="2"/>
      <c r="Y73" s="2"/>
      <c r="Z73" s="2"/>
    </row>
    <row r="74" spans="1:26" ht="13.5" customHeight="1">
      <c r="A74" s="25">
        <v>21130607</v>
      </c>
      <c r="B74" s="26" t="s">
        <v>60</v>
      </c>
      <c r="C74" s="26">
        <v>1100000</v>
      </c>
      <c r="D74" s="26"/>
      <c r="E74" s="26"/>
      <c r="F74" s="32"/>
      <c r="G74" s="32"/>
      <c r="H74" s="32"/>
      <c r="I74" s="32"/>
      <c r="J74" s="32"/>
      <c r="K74" s="32"/>
      <c r="L74" s="32"/>
      <c r="M74" s="32"/>
      <c r="N74" s="32"/>
      <c r="O74" s="32"/>
      <c r="P74" s="32"/>
      <c r="Q74" s="32"/>
      <c r="R74" s="32"/>
      <c r="S74" s="32"/>
      <c r="T74" s="32"/>
      <c r="U74" s="2"/>
      <c r="V74" s="2"/>
      <c r="W74" s="2"/>
      <c r="X74" s="2"/>
      <c r="Y74" s="2"/>
      <c r="Z74" s="2"/>
    </row>
    <row r="75" spans="1:26" ht="13.5" customHeight="1">
      <c r="A75" s="21">
        <v>211309</v>
      </c>
      <c r="B75" s="23" t="s">
        <v>61</v>
      </c>
      <c r="C75" s="23">
        <f>SUM(C76:C78)</f>
        <v>15205000</v>
      </c>
      <c r="D75" s="26"/>
      <c r="E75" s="23"/>
      <c r="F75" s="2"/>
      <c r="G75" s="32"/>
      <c r="H75" s="32"/>
      <c r="I75" s="32"/>
      <c r="J75" s="32"/>
      <c r="K75" s="32"/>
      <c r="L75" s="32"/>
      <c r="M75" s="32"/>
      <c r="N75" s="32"/>
      <c r="O75" s="32"/>
      <c r="P75" s="32"/>
      <c r="Q75" s="32"/>
      <c r="R75" s="32"/>
      <c r="S75" s="32"/>
      <c r="T75" s="32"/>
      <c r="U75" s="2"/>
      <c r="V75" s="2"/>
      <c r="W75" s="2"/>
      <c r="X75" s="2"/>
      <c r="Y75" s="2"/>
      <c r="Z75" s="2"/>
    </row>
    <row r="76" spans="1:26" ht="13.5" customHeight="1">
      <c r="A76" s="25">
        <v>21130901</v>
      </c>
      <c r="B76" s="26" t="s">
        <v>62</v>
      </c>
      <c r="C76" s="26">
        <v>10100000</v>
      </c>
      <c r="D76" s="26"/>
      <c r="E76" s="26"/>
      <c r="F76" s="26"/>
      <c r="G76" s="38"/>
      <c r="H76" s="32"/>
      <c r="I76" s="32"/>
      <c r="J76" s="32"/>
      <c r="K76" s="32"/>
      <c r="L76" s="32"/>
      <c r="M76" s="32"/>
      <c r="N76" s="32"/>
      <c r="O76" s="32"/>
      <c r="P76" s="32"/>
      <c r="Q76" s="32"/>
      <c r="R76" s="32"/>
      <c r="S76" s="32"/>
      <c r="T76" s="32"/>
      <c r="U76" s="2"/>
      <c r="V76" s="2"/>
      <c r="W76" s="2"/>
      <c r="X76" s="2"/>
      <c r="Y76" s="2"/>
      <c r="Z76" s="2"/>
    </row>
    <row r="77" spans="1:26" ht="12.75" customHeight="1">
      <c r="A77" s="25">
        <v>21130903</v>
      </c>
      <c r="B77" s="26" t="s">
        <v>63</v>
      </c>
      <c r="C77" s="26">
        <v>3125000</v>
      </c>
      <c r="D77" s="26"/>
      <c r="E77" s="26"/>
      <c r="F77" s="2"/>
      <c r="G77" s="32"/>
      <c r="H77" s="32"/>
      <c r="I77" s="32"/>
      <c r="J77" s="32"/>
      <c r="K77" s="32"/>
      <c r="L77" s="32"/>
      <c r="M77" s="32"/>
      <c r="N77" s="32"/>
      <c r="O77" s="32"/>
      <c r="P77" s="32"/>
      <c r="Q77" s="32"/>
      <c r="R77" s="32"/>
      <c r="S77" s="32"/>
      <c r="T77" s="32"/>
      <c r="U77" s="2"/>
      <c r="V77" s="2"/>
      <c r="W77" s="2"/>
      <c r="X77" s="2"/>
      <c r="Y77" s="2"/>
      <c r="Z77" s="2"/>
    </row>
    <row r="78" spans="1:26" ht="12.75" customHeight="1">
      <c r="A78" s="25">
        <v>21130908</v>
      </c>
      <c r="B78" s="26" t="s">
        <v>64</v>
      </c>
      <c r="C78" s="26">
        <v>1980000</v>
      </c>
      <c r="D78" s="26"/>
      <c r="E78" s="26"/>
      <c r="F78" s="32"/>
      <c r="G78" s="32"/>
      <c r="H78" s="32"/>
      <c r="I78" s="32"/>
      <c r="J78" s="32"/>
      <c r="K78" s="32"/>
      <c r="L78" s="32"/>
      <c r="M78" s="32"/>
      <c r="N78" s="32"/>
      <c r="O78" s="32"/>
      <c r="P78" s="32"/>
      <c r="Q78" s="32"/>
      <c r="R78" s="32"/>
      <c r="S78" s="32"/>
      <c r="T78" s="32"/>
      <c r="U78" s="2"/>
      <c r="V78" s="2"/>
      <c r="W78" s="2"/>
      <c r="X78" s="2"/>
      <c r="Y78" s="2"/>
      <c r="Z78" s="2"/>
    </row>
    <row r="79" spans="1:26" ht="12.75" customHeight="1">
      <c r="A79" s="29"/>
      <c r="B79" s="26"/>
      <c r="C79" s="26"/>
      <c r="D79" s="26"/>
      <c r="E79" s="26"/>
      <c r="F79" s="32"/>
      <c r="G79" s="32"/>
      <c r="H79" s="32"/>
      <c r="I79" s="32"/>
      <c r="J79" s="32"/>
      <c r="K79" s="32"/>
      <c r="L79" s="32"/>
      <c r="M79" s="32"/>
      <c r="N79" s="32"/>
      <c r="O79" s="32"/>
      <c r="P79" s="32"/>
      <c r="Q79" s="32"/>
      <c r="R79" s="32"/>
      <c r="S79" s="32"/>
      <c r="T79" s="32"/>
      <c r="U79" s="2"/>
      <c r="V79" s="2"/>
      <c r="W79" s="2"/>
      <c r="X79" s="2"/>
      <c r="Y79" s="2"/>
      <c r="Z79" s="2"/>
    </row>
    <row r="80" spans="1:26" ht="12.75" customHeight="1">
      <c r="A80" s="659" t="s">
        <v>65</v>
      </c>
      <c r="B80" s="657"/>
      <c r="C80" s="43">
        <f>C81+C83</f>
        <v>17500000</v>
      </c>
      <c r="D80" s="26"/>
      <c r="E80" s="26"/>
      <c r="F80" s="32"/>
      <c r="G80" s="32"/>
      <c r="H80" s="32"/>
      <c r="I80" s="32"/>
      <c r="J80" s="32"/>
      <c r="K80" s="32"/>
      <c r="L80" s="32"/>
      <c r="M80" s="32"/>
      <c r="N80" s="32"/>
      <c r="O80" s="32"/>
      <c r="P80" s="32"/>
      <c r="Q80" s="32"/>
      <c r="R80" s="32"/>
      <c r="S80" s="32"/>
      <c r="T80" s="32"/>
      <c r="U80" s="2"/>
      <c r="V80" s="2"/>
      <c r="W80" s="2"/>
      <c r="X80" s="2"/>
      <c r="Y80" s="2"/>
      <c r="Z80" s="2"/>
    </row>
    <row r="81" spans="1:26" ht="12.75" customHeight="1">
      <c r="A81" s="21">
        <v>211401</v>
      </c>
      <c r="B81" s="49" t="s">
        <v>66</v>
      </c>
      <c r="C81" s="50">
        <f>SUM(C82)</f>
        <v>7500000</v>
      </c>
      <c r="D81" s="26"/>
      <c r="E81" s="47"/>
      <c r="F81" s="32"/>
      <c r="G81" s="32"/>
      <c r="H81" s="32"/>
      <c r="I81" s="32"/>
      <c r="J81" s="32"/>
      <c r="K81" s="32"/>
      <c r="L81" s="32"/>
      <c r="M81" s="32"/>
      <c r="N81" s="32"/>
      <c r="O81" s="32"/>
      <c r="P81" s="32"/>
      <c r="Q81" s="32"/>
      <c r="R81" s="32"/>
      <c r="S81" s="32"/>
      <c r="T81" s="32"/>
      <c r="U81" s="2"/>
      <c r="V81" s="2"/>
      <c r="W81" s="2"/>
      <c r="X81" s="2"/>
      <c r="Y81" s="2"/>
      <c r="Z81" s="2"/>
    </row>
    <row r="82" spans="1:26" ht="12.75" customHeight="1">
      <c r="A82" s="25">
        <v>21140109</v>
      </c>
      <c r="B82" s="32" t="s">
        <v>67</v>
      </c>
      <c r="C82" s="26">
        <v>7500000</v>
      </c>
      <c r="D82" s="26"/>
      <c r="E82" s="23"/>
      <c r="F82" s="32"/>
      <c r="G82" s="32"/>
      <c r="H82" s="32"/>
      <c r="I82" s="32"/>
      <c r="J82" s="32"/>
      <c r="K82" s="32"/>
      <c r="L82" s="32"/>
      <c r="M82" s="32"/>
      <c r="N82" s="32"/>
      <c r="O82" s="32"/>
      <c r="P82" s="32"/>
      <c r="Q82" s="32"/>
      <c r="R82" s="32"/>
      <c r="S82" s="32"/>
      <c r="T82" s="32"/>
      <c r="U82" s="2"/>
      <c r="V82" s="2"/>
      <c r="W82" s="2"/>
      <c r="X82" s="2"/>
      <c r="Y82" s="2"/>
      <c r="Z82" s="2"/>
    </row>
    <row r="83" spans="1:26" ht="12.75" customHeight="1">
      <c r="A83" s="21">
        <v>211402</v>
      </c>
      <c r="B83" s="49" t="s">
        <v>71</v>
      </c>
      <c r="C83" s="50">
        <f>SUM(C84:C85)</f>
        <v>10000000</v>
      </c>
      <c r="D83" s="26"/>
      <c r="E83" s="47"/>
      <c r="F83" s="32"/>
      <c r="G83" s="32"/>
      <c r="H83" s="32"/>
      <c r="I83" s="32"/>
      <c r="J83" s="32"/>
      <c r="K83" s="32"/>
      <c r="L83" s="32"/>
      <c r="M83" s="32"/>
      <c r="N83" s="32"/>
      <c r="O83" s="32"/>
      <c r="P83" s="32"/>
      <c r="Q83" s="32"/>
      <c r="R83" s="32"/>
      <c r="S83" s="32"/>
      <c r="T83" s="32"/>
      <c r="U83" s="2"/>
      <c r="V83" s="2"/>
      <c r="W83" s="2"/>
      <c r="X83" s="2"/>
      <c r="Y83" s="2"/>
      <c r="Z83" s="2"/>
    </row>
    <row r="84" spans="1:26" ht="12.75" customHeight="1">
      <c r="A84" s="25">
        <v>21140203</v>
      </c>
      <c r="B84" s="29" t="s">
        <v>72</v>
      </c>
      <c r="C84" s="26">
        <v>5000000</v>
      </c>
      <c r="D84" s="26"/>
      <c r="E84" s="23"/>
      <c r="F84" s="32"/>
      <c r="G84" s="32"/>
      <c r="H84" s="32"/>
      <c r="I84" s="32"/>
      <c r="J84" s="32"/>
      <c r="K84" s="32"/>
      <c r="L84" s="32"/>
      <c r="M84" s="32"/>
      <c r="N84" s="32"/>
      <c r="O84" s="32"/>
      <c r="P84" s="32"/>
      <c r="Q84" s="32"/>
      <c r="R84" s="32"/>
      <c r="S84" s="32"/>
      <c r="T84" s="32"/>
      <c r="U84" s="2"/>
      <c r="V84" s="2"/>
      <c r="W84" s="2"/>
      <c r="X84" s="2"/>
      <c r="Y84" s="2"/>
      <c r="Z84" s="2"/>
    </row>
    <row r="85" spans="1:26" ht="12.75" customHeight="1">
      <c r="A85" s="25">
        <v>21140208</v>
      </c>
      <c r="B85" s="26" t="s">
        <v>154</v>
      </c>
      <c r="C85" s="26">
        <v>5000000</v>
      </c>
      <c r="D85" s="26"/>
      <c r="E85" s="23"/>
      <c r="F85" s="32"/>
      <c r="G85" s="32"/>
      <c r="H85" s="32"/>
      <c r="I85" s="32"/>
      <c r="J85" s="32"/>
      <c r="K85" s="32"/>
      <c r="L85" s="32"/>
      <c r="M85" s="32"/>
      <c r="N85" s="32"/>
      <c r="O85" s="32"/>
      <c r="P85" s="32"/>
      <c r="Q85" s="32"/>
      <c r="R85" s="32"/>
      <c r="S85" s="32"/>
      <c r="T85" s="32"/>
      <c r="U85" s="2"/>
      <c r="V85" s="2"/>
      <c r="W85" s="2"/>
      <c r="X85" s="2"/>
      <c r="Y85" s="2"/>
      <c r="Z85" s="2"/>
    </row>
    <row r="86" spans="1:26" ht="12.75" customHeight="1">
      <c r="A86" s="29"/>
      <c r="B86" s="26"/>
      <c r="C86" s="26"/>
      <c r="D86" s="26"/>
      <c r="E86" s="23"/>
      <c r="F86" s="32"/>
      <c r="G86" s="32"/>
      <c r="H86" s="32"/>
      <c r="I86" s="32"/>
      <c r="J86" s="32"/>
      <c r="K86" s="32"/>
      <c r="L86" s="32"/>
      <c r="M86" s="32"/>
      <c r="N86" s="32"/>
      <c r="O86" s="32"/>
      <c r="P86" s="32"/>
      <c r="Q86" s="32"/>
      <c r="R86" s="32"/>
      <c r="S86" s="32"/>
      <c r="T86" s="32"/>
      <c r="U86" s="2"/>
      <c r="V86" s="2"/>
      <c r="W86" s="2"/>
      <c r="X86" s="2"/>
      <c r="Y86" s="2"/>
      <c r="Z86" s="2"/>
    </row>
    <row r="87" spans="1:26" ht="12.75" customHeight="1">
      <c r="A87" s="698" t="s">
        <v>74</v>
      </c>
      <c r="B87" s="657"/>
      <c r="C87" s="86">
        <f>+C88+C90+C94+C96</f>
        <v>17000000</v>
      </c>
      <c r="D87" s="26"/>
      <c r="E87" s="26"/>
      <c r="F87" s="32"/>
      <c r="G87" s="32"/>
      <c r="H87" s="32"/>
      <c r="I87" s="32"/>
      <c r="J87" s="32"/>
      <c r="K87" s="32"/>
      <c r="L87" s="32"/>
      <c r="M87" s="32"/>
      <c r="N87" s="32"/>
      <c r="O87" s="32"/>
      <c r="P87" s="32"/>
      <c r="Q87" s="32"/>
      <c r="R87" s="32"/>
      <c r="S87" s="32"/>
      <c r="T87" s="32"/>
      <c r="U87" s="2"/>
      <c r="V87" s="2"/>
      <c r="W87" s="2"/>
      <c r="X87" s="2"/>
      <c r="Y87" s="2"/>
      <c r="Z87" s="2"/>
    </row>
    <row r="88" spans="1:26" ht="12.75" customHeight="1">
      <c r="A88" s="21">
        <v>221102</v>
      </c>
      <c r="B88" s="49" t="s">
        <v>132</v>
      </c>
      <c r="C88" s="50">
        <f>SUM(C89)</f>
        <v>2500000</v>
      </c>
      <c r="D88" s="26"/>
      <c r="E88" s="47"/>
      <c r="F88" s="20"/>
      <c r="G88" s="32"/>
      <c r="H88" s="32"/>
      <c r="I88" s="32"/>
      <c r="J88" s="32"/>
      <c r="K88" s="32"/>
      <c r="L88" s="32"/>
      <c r="M88" s="32"/>
      <c r="N88" s="32"/>
      <c r="O88" s="32"/>
      <c r="P88" s="32"/>
      <c r="Q88" s="32"/>
      <c r="R88" s="32"/>
      <c r="S88" s="32"/>
      <c r="T88" s="32"/>
      <c r="U88" s="2"/>
      <c r="V88" s="2"/>
      <c r="W88" s="2"/>
      <c r="X88" s="2"/>
      <c r="Y88" s="2"/>
      <c r="Z88" s="2"/>
    </row>
    <row r="89" spans="1:26" ht="12.75" customHeight="1">
      <c r="A89" s="25">
        <v>22110202</v>
      </c>
      <c r="B89" s="26" t="s">
        <v>259</v>
      </c>
      <c r="C89" s="26">
        <v>2500000</v>
      </c>
      <c r="D89" s="26"/>
      <c r="E89" s="23"/>
      <c r="F89" s="32"/>
      <c r="G89" s="32"/>
      <c r="H89" s="32"/>
      <c r="I89" s="32"/>
      <c r="J89" s="32"/>
      <c r="K89" s="32"/>
      <c r="L89" s="32"/>
      <c r="M89" s="32"/>
      <c r="N89" s="32"/>
      <c r="O89" s="32"/>
      <c r="P89" s="32"/>
      <c r="Q89" s="32"/>
      <c r="R89" s="32"/>
      <c r="S89" s="32"/>
      <c r="T89" s="32"/>
      <c r="U89" s="2"/>
      <c r="V89" s="2"/>
      <c r="W89" s="2"/>
      <c r="X89" s="2"/>
      <c r="Y89" s="2"/>
      <c r="Z89" s="2"/>
    </row>
    <row r="90" spans="1:26" ht="12.75" customHeight="1">
      <c r="A90" s="21">
        <v>221104</v>
      </c>
      <c r="B90" s="49" t="s">
        <v>78</v>
      </c>
      <c r="C90" s="23">
        <f>SUM(C91:C93)</f>
        <v>9500000</v>
      </c>
      <c r="D90" s="26"/>
      <c r="E90" s="23"/>
      <c r="F90" s="32"/>
      <c r="G90" s="32"/>
      <c r="H90" s="32"/>
      <c r="I90" s="32"/>
      <c r="J90" s="32"/>
      <c r="K90" s="32"/>
      <c r="L90" s="32"/>
      <c r="M90" s="32"/>
      <c r="N90" s="32"/>
      <c r="O90" s="32"/>
      <c r="P90" s="32"/>
      <c r="Q90" s="32"/>
      <c r="R90" s="32"/>
      <c r="S90" s="32"/>
      <c r="T90" s="32"/>
      <c r="U90" s="2"/>
      <c r="V90" s="2"/>
      <c r="W90" s="2"/>
      <c r="X90" s="2"/>
      <c r="Y90" s="2"/>
      <c r="Z90" s="2"/>
    </row>
    <row r="91" spans="1:26" ht="13.5" customHeight="1">
      <c r="A91" s="25">
        <v>22110401</v>
      </c>
      <c r="B91" s="26" t="s">
        <v>79</v>
      </c>
      <c r="C91" s="26">
        <f>3650000</f>
        <v>3650000</v>
      </c>
      <c r="D91" s="26"/>
      <c r="E91" s="23"/>
      <c r="F91" s="32"/>
      <c r="G91" s="32"/>
      <c r="H91" s="32"/>
      <c r="I91" s="32"/>
      <c r="J91" s="32"/>
      <c r="K91" s="32"/>
      <c r="L91" s="32"/>
      <c r="M91" s="32"/>
      <c r="N91" s="32"/>
      <c r="O91" s="32"/>
      <c r="P91" s="32"/>
      <c r="Q91" s="32"/>
      <c r="R91" s="32"/>
      <c r="S91" s="32"/>
      <c r="T91" s="32"/>
      <c r="U91" s="2"/>
      <c r="V91" s="2"/>
      <c r="W91" s="2"/>
      <c r="X91" s="2"/>
      <c r="Y91" s="2"/>
      <c r="Z91" s="2"/>
    </row>
    <row r="92" spans="1:26" ht="13.5" customHeight="1">
      <c r="A92" s="25">
        <v>22110404</v>
      </c>
      <c r="B92" s="26" t="s">
        <v>106</v>
      </c>
      <c r="C92" s="26">
        <v>2500000</v>
      </c>
      <c r="D92" s="26"/>
      <c r="E92" s="23"/>
      <c r="F92" s="35"/>
      <c r="G92" s="32"/>
      <c r="H92" s="32"/>
      <c r="I92" s="32"/>
      <c r="J92" s="32"/>
      <c r="K92" s="32"/>
      <c r="L92" s="32"/>
      <c r="M92" s="32"/>
      <c r="N92" s="32"/>
      <c r="O92" s="32"/>
      <c r="P92" s="32"/>
      <c r="Q92" s="32"/>
      <c r="R92" s="32"/>
      <c r="S92" s="32"/>
      <c r="T92" s="32"/>
      <c r="U92" s="2"/>
      <c r="V92" s="2"/>
      <c r="W92" s="2"/>
      <c r="X92" s="2"/>
      <c r="Y92" s="2"/>
      <c r="Z92" s="2"/>
    </row>
    <row r="93" spans="1:26" ht="13.5" customHeight="1">
      <c r="A93" s="25">
        <v>22110409</v>
      </c>
      <c r="B93" s="26" t="s">
        <v>80</v>
      </c>
      <c r="C93" s="26">
        <v>3350000</v>
      </c>
      <c r="D93" s="26"/>
      <c r="E93" s="23"/>
      <c r="F93" s="35"/>
      <c r="G93" s="32"/>
      <c r="H93" s="32"/>
      <c r="I93" s="32"/>
      <c r="J93" s="32"/>
      <c r="K93" s="32"/>
      <c r="L93" s="32"/>
      <c r="M93" s="32"/>
      <c r="N93" s="32"/>
      <c r="O93" s="32"/>
      <c r="P93" s="32"/>
      <c r="Q93" s="32"/>
      <c r="R93" s="32"/>
      <c r="S93" s="32"/>
      <c r="T93" s="32"/>
      <c r="U93" s="2"/>
      <c r="V93" s="2"/>
      <c r="W93" s="2"/>
      <c r="X93" s="2"/>
      <c r="Y93" s="2"/>
      <c r="Z93" s="2"/>
    </row>
    <row r="94" spans="1:26" ht="13.5" customHeight="1">
      <c r="A94" s="21">
        <v>221105</v>
      </c>
      <c r="B94" s="23" t="s">
        <v>155</v>
      </c>
      <c r="C94" s="23">
        <f>SUM(C95)</f>
        <v>3500000</v>
      </c>
      <c r="D94" s="26"/>
      <c r="E94" s="23"/>
      <c r="F94" s="32"/>
      <c r="G94" s="32"/>
      <c r="H94" s="32"/>
      <c r="I94" s="32"/>
      <c r="J94" s="32"/>
      <c r="K94" s="32"/>
      <c r="L94" s="32"/>
      <c r="M94" s="32"/>
      <c r="N94" s="32"/>
      <c r="O94" s="32"/>
      <c r="P94" s="32"/>
      <c r="Q94" s="32"/>
      <c r="R94" s="32"/>
      <c r="S94" s="32"/>
      <c r="T94" s="32"/>
      <c r="U94" s="2"/>
      <c r="V94" s="2"/>
      <c r="W94" s="2"/>
      <c r="X94" s="2"/>
      <c r="Y94" s="2"/>
      <c r="Z94" s="2"/>
    </row>
    <row r="95" spans="1:26" ht="13.5" customHeight="1">
      <c r="A95" s="25">
        <v>22110501</v>
      </c>
      <c r="B95" s="26" t="s">
        <v>156</v>
      </c>
      <c r="C95" s="26">
        <v>3500000</v>
      </c>
      <c r="D95" s="26"/>
      <c r="E95" s="23"/>
      <c r="F95" s="35"/>
      <c r="G95" s="32"/>
      <c r="H95" s="32"/>
      <c r="I95" s="32"/>
      <c r="J95" s="32"/>
      <c r="K95" s="32"/>
      <c r="L95" s="32"/>
      <c r="M95" s="32"/>
      <c r="N95" s="32"/>
      <c r="O95" s="32"/>
      <c r="P95" s="32"/>
      <c r="Q95" s="32"/>
      <c r="R95" s="32"/>
      <c r="S95" s="32"/>
      <c r="T95" s="32"/>
      <c r="U95" s="2"/>
      <c r="V95" s="2"/>
      <c r="W95" s="2"/>
      <c r="X95" s="2"/>
      <c r="Y95" s="2"/>
      <c r="Z95" s="2"/>
    </row>
    <row r="96" spans="1:26" ht="13.5" customHeight="1">
      <c r="A96" s="21">
        <v>221107</v>
      </c>
      <c r="B96" s="49" t="s">
        <v>81</v>
      </c>
      <c r="C96" s="23">
        <f>SUM(C97)</f>
        <v>1500000</v>
      </c>
      <c r="D96" s="26"/>
      <c r="E96" s="23"/>
      <c r="F96" s="22"/>
      <c r="G96" s="32"/>
      <c r="H96" s="32"/>
      <c r="I96" s="32"/>
      <c r="J96" s="32"/>
      <c r="K96" s="32"/>
      <c r="L96" s="32"/>
      <c r="M96" s="32"/>
      <c r="N96" s="32"/>
      <c r="O96" s="32"/>
      <c r="P96" s="32"/>
      <c r="Q96" s="32"/>
      <c r="R96" s="32"/>
      <c r="S96" s="32"/>
      <c r="T96" s="32"/>
      <c r="U96" s="2"/>
      <c r="V96" s="2"/>
      <c r="W96" s="2"/>
      <c r="X96" s="2"/>
      <c r="Y96" s="2"/>
      <c r="Z96" s="2"/>
    </row>
    <row r="97" spans="1:26" ht="12.75" customHeight="1">
      <c r="A97" s="25">
        <v>22110702</v>
      </c>
      <c r="B97" s="26" t="s">
        <v>82</v>
      </c>
      <c r="C97" s="26">
        <v>1500000</v>
      </c>
      <c r="D97" s="26"/>
      <c r="E97" s="23"/>
      <c r="F97" s="32"/>
      <c r="G97" s="32"/>
      <c r="H97" s="32"/>
      <c r="I97" s="32"/>
      <c r="J97" s="32"/>
      <c r="K97" s="32"/>
      <c r="L97" s="32"/>
      <c r="M97" s="32"/>
      <c r="N97" s="32"/>
      <c r="O97" s="32"/>
      <c r="P97" s="32"/>
      <c r="Q97" s="32"/>
      <c r="R97" s="32"/>
      <c r="S97" s="32"/>
      <c r="T97" s="32"/>
      <c r="U97" s="2"/>
      <c r="V97" s="2"/>
      <c r="W97" s="2"/>
      <c r="X97" s="2"/>
      <c r="Y97" s="2"/>
      <c r="Z97" s="2"/>
    </row>
    <row r="98" spans="1:26" ht="12.75" customHeight="1">
      <c r="A98" s="29"/>
      <c r="B98" s="29"/>
      <c r="C98" s="26"/>
      <c r="D98" s="26"/>
      <c r="E98" s="26"/>
      <c r="F98" s="20"/>
      <c r="G98" s="32"/>
      <c r="H98" s="32"/>
      <c r="I98" s="32"/>
      <c r="J98" s="32"/>
      <c r="K98" s="32"/>
      <c r="L98" s="32"/>
      <c r="M98" s="32"/>
      <c r="N98" s="32"/>
      <c r="O98" s="32"/>
      <c r="P98" s="32"/>
      <c r="Q98" s="32"/>
      <c r="R98" s="32"/>
      <c r="S98" s="32"/>
      <c r="T98" s="32"/>
      <c r="U98" s="2"/>
      <c r="V98" s="2"/>
      <c r="W98" s="2"/>
      <c r="X98" s="2"/>
      <c r="Y98" s="2"/>
      <c r="Z98" s="2"/>
    </row>
    <row r="99" spans="1:26" ht="12.75" customHeight="1">
      <c r="A99" s="677" t="s">
        <v>92</v>
      </c>
      <c r="B99" s="657"/>
      <c r="C99" s="68">
        <f>C100</f>
        <v>41500000</v>
      </c>
      <c r="D99" s="26"/>
      <c r="E99" s="26"/>
      <c r="F99" s="20"/>
      <c r="G99" s="32"/>
      <c r="H99" s="32"/>
      <c r="I99" s="32"/>
      <c r="J99" s="32"/>
      <c r="K99" s="32"/>
      <c r="L99" s="32"/>
      <c r="M99" s="32"/>
      <c r="N99" s="32"/>
      <c r="O99" s="32"/>
      <c r="P99" s="32"/>
      <c r="Q99" s="32"/>
      <c r="R99" s="32"/>
      <c r="S99" s="32"/>
      <c r="T99" s="32"/>
      <c r="U99" s="2"/>
      <c r="V99" s="2"/>
      <c r="W99" s="2"/>
      <c r="X99" s="2"/>
      <c r="Y99" s="2"/>
      <c r="Z99" s="2"/>
    </row>
    <row r="100" spans="1:26" ht="12.75" customHeight="1">
      <c r="A100" s="21">
        <v>221201</v>
      </c>
      <c r="B100" s="21" t="s">
        <v>93</v>
      </c>
      <c r="C100" s="23">
        <f>SUM(C101)</f>
        <v>41500000</v>
      </c>
      <c r="D100" s="26"/>
      <c r="E100" s="26"/>
      <c r="F100" s="20"/>
      <c r="G100" s="32"/>
      <c r="H100" s="32"/>
      <c r="I100" s="32"/>
      <c r="J100" s="32"/>
      <c r="K100" s="32"/>
      <c r="L100" s="32"/>
      <c r="M100" s="32"/>
      <c r="N100" s="32"/>
      <c r="O100" s="32"/>
      <c r="P100" s="32"/>
      <c r="Q100" s="32"/>
      <c r="R100" s="32"/>
      <c r="S100" s="32"/>
      <c r="T100" s="32"/>
      <c r="U100" s="2"/>
      <c r="V100" s="2"/>
      <c r="W100" s="2"/>
      <c r="X100" s="2"/>
      <c r="Y100" s="2"/>
      <c r="Z100" s="2"/>
    </row>
    <row r="101" spans="1:26" ht="12.75" customHeight="1">
      <c r="A101" s="25">
        <v>22120118</v>
      </c>
      <c r="B101" s="29" t="s">
        <v>171</v>
      </c>
      <c r="C101" s="26">
        <v>41500000</v>
      </c>
      <c r="D101" s="26"/>
      <c r="E101" s="26"/>
      <c r="F101" s="20"/>
      <c r="G101" s="32"/>
      <c r="H101" s="32"/>
      <c r="I101" s="32"/>
      <c r="J101" s="32"/>
      <c r="K101" s="32"/>
      <c r="L101" s="32"/>
      <c r="M101" s="32"/>
      <c r="N101" s="32"/>
      <c r="O101" s="32"/>
      <c r="P101" s="32"/>
      <c r="Q101" s="32"/>
      <c r="R101" s="32"/>
      <c r="S101" s="32"/>
      <c r="T101" s="32"/>
      <c r="U101" s="2"/>
      <c r="V101" s="2"/>
      <c r="W101" s="2"/>
      <c r="X101" s="2"/>
      <c r="Y101" s="2"/>
      <c r="Z101" s="2"/>
    </row>
    <row r="102" spans="1:26" ht="12.75" customHeight="1">
      <c r="A102" s="93"/>
      <c r="B102" s="29"/>
      <c r="C102" s="26"/>
      <c r="D102" s="26"/>
      <c r="E102" s="26"/>
      <c r="F102" s="20"/>
      <c r="G102" s="32"/>
      <c r="H102" s="32"/>
      <c r="I102" s="32"/>
      <c r="J102" s="32"/>
      <c r="K102" s="32"/>
      <c r="L102" s="32"/>
      <c r="M102" s="32"/>
      <c r="N102" s="32"/>
      <c r="O102" s="32"/>
      <c r="P102" s="32"/>
      <c r="Q102" s="32"/>
      <c r="R102" s="32"/>
      <c r="S102" s="32"/>
      <c r="T102" s="32"/>
      <c r="U102" s="2"/>
      <c r="V102" s="2"/>
      <c r="W102" s="2"/>
      <c r="X102" s="2"/>
      <c r="Y102" s="2"/>
      <c r="Z102" s="2"/>
    </row>
    <row r="103" spans="1:26" ht="12.75" customHeight="1" thickBot="1">
      <c r="A103" s="29"/>
      <c r="B103" s="29"/>
      <c r="C103" s="26"/>
      <c r="D103" s="26"/>
      <c r="E103" s="26"/>
      <c r="F103" s="20"/>
      <c r="G103" s="32"/>
      <c r="H103" s="32"/>
      <c r="I103" s="32"/>
      <c r="J103" s="32"/>
      <c r="K103" s="32"/>
      <c r="L103" s="32"/>
      <c r="M103" s="32"/>
      <c r="N103" s="32"/>
      <c r="O103" s="32"/>
      <c r="P103" s="32"/>
      <c r="Q103" s="32"/>
      <c r="R103" s="32"/>
      <c r="S103" s="32"/>
      <c r="T103" s="32"/>
      <c r="U103" s="2"/>
      <c r="V103" s="2"/>
      <c r="W103" s="2"/>
      <c r="X103" s="2"/>
      <c r="Y103" s="2"/>
      <c r="Z103" s="2"/>
    </row>
    <row r="104" spans="1:26" ht="12.75" customHeight="1">
      <c r="A104" s="721" t="s">
        <v>869</v>
      </c>
      <c r="B104" s="685"/>
      <c r="C104" s="661" t="s">
        <v>653</v>
      </c>
      <c r="E104" s="20"/>
      <c r="F104" s="32"/>
      <c r="G104" s="32"/>
      <c r="H104" s="32"/>
      <c r="I104" s="32"/>
      <c r="J104" s="32"/>
      <c r="K104" s="32"/>
      <c r="L104" s="32"/>
      <c r="M104" s="32"/>
      <c r="N104" s="32"/>
      <c r="O104" s="32"/>
      <c r="P104" s="32"/>
      <c r="Q104" s="32"/>
      <c r="R104" s="32"/>
      <c r="S104" s="32"/>
      <c r="T104" s="2"/>
      <c r="U104" s="2"/>
      <c r="V104" s="2"/>
      <c r="W104" s="2"/>
      <c r="X104" s="2"/>
      <c r="Y104" s="2"/>
    </row>
    <row r="105" spans="1:26" ht="12.75" customHeight="1" thickBot="1">
      <c r="A105" s="686"/>
      <c r="B105" s="687"/>
      <c r="C105" s="662"/>
      <c r="E105" s="20"/>
      <c r="F105" s="32"/>
      <c r="G105" s="32"/>
      <c r="H105" s="32"/>
      <c r="I105" s="32"/>
      <c r="J105" s="32"/>
      <c r="K105" s="32"/>
      <c r="L105" s="32"/>
      <c r="M105" s="32"/>
      <c r="N105" s="32"/>
      <c r="O105" s="32"/>
      <c r="P105" s="32"/>
      <c r="Q105" s="32"/>
      <c r="R105" s="32"/>
      <c r="S105" s="32"/>
      <c r="T105" s="2"/>
      <c r="U105" s="2"/>
      <c r="V105" s="2"/>
      <c r="W105" s="2"/>
      <c r="X105" s="2"/>
      <c r="Y105" s="2"/>
    </row>
    <row r="106" spans="1:26" ht="12.75" customHeight="1">
      <c r="A106" s="668" t="s">
        <v>654</v>
      </c>
      <c r="B106" s="669"/>
      <c r="C106" s="670"/>
      <c r="E106" s="20"/>
      <c r="F106" s="32"/>
      <c r="G106" s="32"/>
      <c r="H106" s="32"/>
      <c r="I106" s="32"/>
      <c r="J106" s="32"/>
      <c r="K106" s="32"/>
      <c r="L106" s="32"/>
      <c r="M106" s="32"/>
      <c r="N106" s="32"/>
      <c r="O106" s="32"/>
      <c r="P106" s="32"/>
      <c r="Q106" s="32"/>
      <c r="R106" s="32"/>
      <c r="S106" s="32"/>
      <c r="T106" s="2"/>
      <c r="U106" s="2"/>
      <c r="V106" s="2"/>
      <c r="W106" s="2"/>
      <c r="X106" s="2"/>
      <c r="Y106" s="2"/>
    </row>
    <row r="107" spans="1:26" ht="12.75" customHeight="1">
      <c r="A107" s="671"/>
      <c r="B107" s="672"/>
      <c r="C107" s="673"/>
      <c r="E107" s="20"/>
      <c r="F107" s="32"/>
      <c r="G107" s="32"/>
      <c r="H107" s="32"/>
      <c r="I107" s="32"/>
      <c r="J107" s="32"/>
      <c r="K107" s="32"/>
      <c r="L107" s="32"/>
      <c r="M107" s="32"/>
      <c r="N107" s="32"/>
      <c r="O107" s="32"/>
      <c r="P107" s="32"/>
      <c r="Q107" s="32"/>
      <c r="R107" s="32"/>
      <c r="S107" s="32"/>
      <c r="T107" s="2"/>
      <c r="U107" s="2"/>
      <c r="V107" s="2"/>
      <c r="W107" s="2"/>
      <c r="X107" s="2"/>
      <c r="Y107" s="2"/>
    </row>
    <row r="108" spans="1:26" ht="17.25" customHeight="1" thickBot="1">
      <c r="A108" s="674"/>
      <c r="B108" s="675"/>
      <c r="C108" s="676"/>
      <c r="E108" s="20"/>
      <c r="F108" s="32"/>
      <c r="G108" s="32"/>
      <c r="H108" s="32"/>
      <c r="I108" s="32"/>
      <c r="J108" s="32"/>
      <c r="K108" s="32"/>
      <c r="L108" s="32"/>
      <c r="M108" s="32"/>
      <c r="N108" s="32"/>
      <c r="O108" s="32"/>
      <c r="P108" s="32"/>
      <c r="Q108" s="32"/>
      <c r="R108" s="32"/>
      <c r="S108" s="32"/>
      <c r="T108" s="2"/>
      <c r="U108" s="2"/>
      <c r="V108" s="2"/>
      <c r="W108" s="2"/>
      <c r="X108" s="2"/>
      <c r="Y108" s="2"/>
    </row>
    <row r="109" spans="1:26" ht="12.75" customHeight="1">
      <c r="A109" s="63" t="s">
        <v>4</v>
      </c>
      <c r="B109" s="49"/>
      <c r="C109" s="62"/>
      <c r="E109" s="32"/>
      <c r="F109" s="32"/>
      <c r="G109" s="32"/>
      <c r="H109" s="32"/>
      <c r="I109" s="32"/>
      <c r="J109" s="32"/>
      <c r="K109" s="32"/>
      <c r="L109" s="32"/>
      <c r="M109" s="32"/>
      <c r="N109" s="32"/>
      <c r="O109" s="32"/>
      <c r="P109" s="32"/>
      <c r="Q109" s="32"/>
      <c r="R109" s="32"/>
      <c r="S109" s="32"/>
      <c r="T109" s="2"/>
      <c r="U109" s="2"/>
      <c r="V109" s="2"/>
      <c r="W109" s="2"/>
      <c r="X109" s="2"/>
      <c r="Y109" s="2"/>
    </row>
    <row r="110" spans="1:26" ht="12.75" customHeight="1">
      <c r="A110" s="63" t="s">
        <v>651</v>
      </c>
      <c r="B110" s="49"/>
      <c r="C110" s="62"/>
      <c r="E110" s="32"/>
      <c r="F110" s="32"/>
      <c r="G110" s="32"/>
      <c r="H110" s="32"/>
      <c r="I110" s="32"/>
      <c r="J110" s="32"/>
      <c r="K110" s="32"/>
      <c r="L110" s="32"/>
      <c r="M110" s="32"/>
      <c r="N110" s="32"/>
      <c r="O110" s="32"/>
      <c r="P110" s="32"/>
      <c r="Q110" s="32"/>
      <c r="R110" s="32"/>
      <c r="S110" s="32"/>
      <c r="T110" s="2"/>
      <c r="U110" s="2"/>
      <c r="V110" s="2"/>
      <c r="W110" s="2"/>
      <c r="X110" s="2"/>
      <c r="Y110" s="2"/>
    </row>
    <row r="111" spans="1:26" ht="12.75" customHeight="1">
      <c r="A111" s="63" t="s">
        <v>652</v>
      </c>
      <c r="B111" s="49"/>
      <c r="C111" s="62"/>
      <c r="E111" s="32"/>
      <c r="F111" s="32"/>
      <c r="G111" s="32"/>
      <c r="H111" s="32"/>
      <c r="I111" s="32"/>
      <c r="J111" s="32"/>
      <c r="K111" s="32"/>
      <c r="L111" s="32"/>
      <c r="M111" s="32"/>
      <c r="N111" s="32"/>
      <c r="O111" s="32"/>
      <c r="P111" s="32"/>
      <c r="Q111" s="32"/>
      <c r="R111" s="32"/>
      <c r="S111" s="32"/>
      <c r="T111" s="2"/>
      <c r="U111" s="2"/>
      <c r="V111" s="2"/>
      <c r="W111" s="2"/>
      <c r="X111" s="2"/>
      <c r="Y111" s="2"/>
    </row>
    <row r="112" spans="1:26" ht="12.75" customHeight="1" thickBot="1">
      <c r="A112" s="63" t="s">
        <v>7</v>
      </c>
      <c r="B112" s="49"/>
      <c r="C112" s="62"/>
      <c r="E112" s="32"/>
      <c r="F112" s="32"/>
      <c r="G112" s="32"/>
      <c r="H112" s="32"/>
      <c r="I112" s="32"/>
      <c r="J112" s="32"/>
      <c r="K112" s="32"/>
      <c r="L112" s="32"/>
      <c r="M112" s="32"/>
      <c r="N112" s="32"/>
      <c r="O112" s="32"/>
      <c r="P112" s="32"/>
      <c r="Q112" s="32"/>
      <c r="R112" s="32"/>
      <c r="S112" s="32"/>
      <c r="T112" s="2"/>
      <c r="U112" s="2"/>
      <c r="V112" s="2"/>
      <c r="W112" s="2"/>
      <c r="X112" s="2"/>
      <c r="Y112" s="2"/>
    </row>
    <row r="113" spans="1:26" ht="12.75" customHeight="1" thickBot="1">
      <c r="A113" s="65" t="s">
        <v>8</v>
      </c>
      <c r="B113" s="115"/>
      <c r="C113" s="68">
        <f>C115+C131+C145</f>
        <v>76890000</v>
      </c>
      <c r="E113" s="20"/>
      <c r="F113" s="32"/>
      <c r="G113" s="32"/>
      <c r="H113" s="32"/>
      <c r="I113" s="32"/>
      <c r="J113" s="32"/>
      <c r="K113" s="32"/>
      <c r="L113" s="32"/>
      <c r="M113" s="32"/>
      <c r="N113" s="32"/>
      <c r="O113" s="32"/>
      <c r="P113" s="32"/>
      <c r="Q113" s="32"/>
      <c r="R113" s="32"/>
      <c r="S113" s="32"/>
      <c r="T113" s="2"/>
      <c r="U113" s="2"/>
      <c r="V113" s="2"/>
      <c r="W113" s="2"/>
      <c r="X113" s="2"/>
      <c r="Y113" s="2"/>
    </row>
    <row r="114" spans="1:26" ht="12.75" customHeight="1" thickBot="1">
      <c r="A114" s="49"/>
      <c r="B114" s="49"/>
      <c r="C114" s="23"/>
      <c r="D114" s="23"/>
      <c r="E114" s="23"/>
      <c r="F114" s="24"/>
      <c r="G114" s="32"/>
      <c r="H114" s="32"/>
      <c r="I114" s="32"/>
      <c r="J114" s="32"/>
      <c r="K114" s="32"/>
      <c r="L114" s="32"/>
      <c r="M114" s="32"/>
      <c r="N114" s="32"/>
      <c r="O114" s="32"/>
      <c r="P114" s="32"/>
      <c r="Q114" s="32"/>
      <c r="R114" s="32"/>
      <c r="S114" s="32"/>
      <c r="T114" s="32"/>
      <c r="U114" s="2"/>
      <c r="V114" s="2"/>
      <c r="W114" s="2"/>
      <c r="X114" s="2"/>
      <c r="Y114" s="2"/>
      <c r="Z114" s="2"/>
    </row>
    <row r="115" spans="1:26" ht="12.75" customHeight="1">
      <c r="A115" s="690" t="s">
        <v>32</v>
      </c>
      <c r="B115" s="657"/>
      <c r="C115" s="83">
        <f>C116+C118+C120+C123+C127+C125</f>
        <v>9890000</v>
      </c>
      <c r="D115" s="26"/>
      <c r="E115" s="143"/>
      <c r="F115" s="32"/>
      <c r="G115" s="32"/>
      <c r="H115" s="32"/>
      <c r="I115" s="32"/>
      <c r="J115" s="32"/>
      <c r="K115" s="32"/>
      <c r="L115" s="32"/>
      <c r="M115" s="32"/>
      <c r="N115" s="32"/>
      <c r="O115" s="32"/>
      <c r="P115" s="32"/>
      <c r="Q115" s="32"/>
      <c r="R115" s="32"/>
      <c r="S115" s="32"/>
      <c r="T115" s="32"/>
      <c r="U115" s="2"/>
      <c r="V115" s="2"/>
      <c r="W115" s="2"/>
      <c r="X115" s="2"/>
      <c r="Y115" s="2"/>
      <c r="Z115" s="2"/>
    </row>
    <row r="116" spans="1:26" ht="13.5" customHeight="1">
      <c r="A116" s="21">
        <v>211201</v>
      </c>
      <c r="B116" s="49" t="s">
        <v>33</v>
      </c>
      <c r="C116" s="50">
        <f>SUM(C117)</f>
        <v>1380000</v>
      </c>
      <c r="D116" s="26"/>
      <c r="E116" s="23"/>
      <c r="F116" s="23"/>
      <c r="G116" s="32"/>
      <c r="H116" s="32"/>
      <c r="I116" s="32"/>
      <c r="J116" s="32"/>
      <c r="K116" s="32"/>
      <c r="L116" s="32"/>
      <c r="M116" s="32"/>
      <c r="N116" s="32"/>
      <c r="O116" s="32"/>
      <c r="P116" s="32"/>
      <c r="Q116" s="32"/>
      <c r="R116" s="32"/>
      <c r="S116" s="32"/>
      <c r="T116" s="32"/>
      <c r="U116" s="2"/>
      <c r="V116" s="2"/>
      <c r="W116" s="2"/>
      <c r="X116" s="2"/>
      <c r="Y116" s="2"/>
      <c r="Z116" s="2"/>
    </row>
    <row r="117" spans="1:26" ht="13.5" customHeight="1">
      <c r="A117" s="25">
        <v>21120101</v>
      </c>
      <c r="B117" s="29" t="s">
        <v>34</v>
      </c>
      <c r="C117" s="26">
        <v>1380000</v>
      </c>
      <c r="D117" s="26"/>
      <c r="E117" s="23"/>
      <c r="F117" s="23"/>
      <c r="G117" s="32"/>
      <c r="H117" s="32"/>
      <c r="I117" s="32"/>
      <c r="J117" s="32"/>
      <c r="K117" s="32"/>
      <c r="L117" s="32"/>
      <c r="M117" s="32"/>
      <c r="N117" s="32"/>
      <c r="O117" s="32"/>
      <c r="P117" s="32"/>
      <c r="Q117" s="32"/>
      <c r="R117" s="32"/>
      <c r="S117" s="32"/>
      <c r="T117" s="32"/>
      <c r="U117" s="2"/>
      <c r="V117" s="2"/>
      <c r="W117" s="2"/>
      <c r="X117" s="2"/>
      <c r="Y117" s="2"/>
      <c r="Z117" s="2"/>
    </row>
    <row r="118" spans="1:26" ht="13.5" customHeight="1">
      <c r="A118" s="21">
        <v>211202</v>
      </c>
      <c r="B118" s="49" t="s">
        <v>110</v>
      </c>
      <c r="C118" s="23">
        <f>SUM(C119)</f>
        <v>900000</v>
      </c>
      <c r="D118" s="26"/>
      <c r="E118" s="23"/>
      <c r="F118" s="23"/>
      <c r="G118" s="32"/>
      <c r="H118" s="32"/>
      <c r="I118" s="32"/>
      <c r="J118" s="32"/>
      <c r="K118" s="32"/>
      <c r="L118" s="32"/>
      <c r="M118" s="32"/>
      <c r="N118" s="32"/>
      <c r="O118" s="32"/>
      <c r="P118" s="32"/>
      <c r="Q118" s="32"/>
      <c r="R118" s="32"/>
      <c r="S118" s="32"/>
      <c r="T118" s="32"/>
      <c r="U118" s="2"/>
      <c r="V118" s="2"/>
      <c r="W118" s="2"/>
      <c r="X118" s="2"/>
      <c r="Y118" s="2"/>
      <c r="Z118" s="2"/>
    </row>
    <row r="119" spans="1:26" ht="13.5" customHeight="1">
      <c r="A119" s="25">
        <v>21120202</v>
      </c>
      <c r="B119" s="32" t="s">
        <v>111</v>
      </c>
      <c r="C119" s="26">
        <v>900000</v>
      </c>
      <c r="D119" s="26"/>
      <c r="E119" s="23"/>
      <c r="F119" s="51"/>
      <c r="G119" s="32"/>
      <c r="H119" s="32"/>
      <c r="I119" s="32"/>
      <c r="J119" s="32"/>
      <c r="K119" s="32"/>
      <c r="L119" s="32"/>
      <c r="M119" s="32"/>
      <c r="N119" s="32"/>
      <c r="O119" s="32"/>
      <c r="P119" s="32"/>
      <c r="Q119" s="32"/>
      <c r="R119" s="32"/>
      <c r="S119" s="32"/>
      <c r="T119" s="32"/>
      <c r="U119" s="2"/>
      <c r="V119" s="2"/>
      <c r="W119" s="2"/>
      <c r="X119" s="2"/>
      <c r="Y119" s="2"/>
      <c r="Z119" s="2"/>
    </row>
    <row r="120" spans="1:26" ht="12.75" customHeight="1">
      <c r="A120" s="21">
        <v>211203</v>
      </c>
      <c r="B120" s="49" t="s">
        <v>35</v>
      </c>
      <c r="C120" s="50">
        <f>+SUM(C121:C122)</f>
        <v>3450000</v>
      </c>
      <c r="D120" s="26"/>
      <c r="E120" s="44"/>
      <c r="F120" s="32"/>
      <c r="G120" s="32"/>
      <c r="H120" s="32"/>
      <c r="I120" s="32"/>
      <c r="J120" s="32"/>
      <c r="K120" s="32"/>
      <c r="L120" s="32"/>
      <c r="M120" s="32"/>
      <c r="N120" s="32"/>
      <c r="O120" s="32"/>
      <c r="P120" s="32"/>
      <c r="Q120" s="32"/>
      <c r="R120" s="32"/>
      <c r="S120" s="32"/>
      <c r="T120" s="32"/>
      <c r="U120" s="2"/>
      <c r="V120" s="2"/>
      <c r="W120" s="2"/>
      <c r="X120" s="2"/>
      <c r="Y120" s="2"/>
      <c r="Z120" s="2"/>
    </row>
    <row r="121" spans="1:26" ht="12.75" customHeight="1">
      <c r="A121" s="25">
        <v>21120301</v>
      </c>
      <c r="B121" s="29" t="s">
        <v>36</v>
      </c>
      <c r="C121" s="26">
        <v>1350000</v>
      </c>
      <c r="D121" s="26"/>
      <c r="E121" s="23"/>
      <c r="F121" s="32"/>
      <c r="G121" s="32"/>
      <c r="H121" s="32"/>
      <c r="I121" s="32"/>
      <c r="J121" s="32"/>
      <c r="K121" s="32"/>
      <c r="L121" s="32"/>
      <c r="M121" s="32"/>
      <c r="N121" s="32"/>
      <c r="O121" s="32"/>
      <c r="P121" s="32"/>
      <c r="Q121" s="32"/>
      <c r="R121" s="32"/>
      <c r="S121" s="32"/>
      <c r="T121" s="32"/>
      <c r="U121" s="2"/>
      <c r="V121" s="2"/>
      <c r="W121" s="2"/>
      <c r="X121" s="2"/>
      <c r="Y121" s="2"/>
      <c r="Z121" s="2"/>
    </row>
    <row r="122" spans="1:26" ht="12.75" customHeight="1">
      <c r="A122" s="25">
        <v>21120302</v>
      </c>
      <c r="B122" s="29" t="s">
        <v>37</v>
      </c>
      <c r="C122" s="26">
        <v>2100000</v>
      </c>
      <c r="D122" s="26"/>
      <c r="E122" s="23"/>
      <c r="F122" s="32"/>
      <c r="G122" s="32"/>
      <c r="H122" s="32"/>
      <c r="I122" s="32"/>
      <c r="J122" s="32"/>
      <c r="K122" s="32"/>
      <c r="L122" s="32"/>
      <c r="M122" s="32"/>
      <c r="N122" s="32"/>
      <c r="O122" s="32"/>
      <c r="P122" s="32"/>
      <c r="Q122" s="32"/>
      <c r="R122" s="32"/>
      <c r="S122" s="32"/>
      <c r="T122" s="32"/>
      <c r="U122" s="2"/>
      <c r="V122" s="2"/>
      <c r="W122" s="2"/>
      <c r="X122" s="2"/>
      <c r="Y122" s="2"/>
      <c r="Z122" s="2"/>
    </row>
    <row r="123" spans="1:26" ht="12.75" customHeight="1">
      <c r="A123" s="21">
        <v>211204</v>
      </c>
      <c r="B123" s="49" t="s">
        <v>38</v>
      </c>
      <c r="C123" s="23">
        <f>C124</f>
        <v>500000</v>
      </c>
      <c r="D123" s="26"/>
      <c r="E123" s="23"/>
      <c r="F123" s="32"/>
      <c r="G123" s="32"/>
      <c r="H123" s="32"/>
      <c r="I123" s="32"/>
      <c r="J123" s="32"/>
      <c r="K123" s="32"/>
      <c r="L123" s="32"/>
      <c r="M123" s="32"/>
      <c r="N123" s="32"/>
      <c r="O123" s="32"/>
      <c r="P123" s="32"/>
      <c r="Q123" s="32"/>
      <c r="R123" s="32"/>
      <c r="S123" s="32"/>
      <c r="T123" s="32"/>
      <c r="U123" s="2"/>
      <c r="V123" s="2"/>
      <c r="W123" s="2"/>
      <c r="X123" s="2"/>
      <c r="Y123" s="2"/>
      <c r="Z123" s="2"/>
    </row>
    <row r="124" spans="1:26" ht="12.75" customHeight="1">
      <c r="A124" s="25">
        <v>21120401</v>
      </c>
      <c r="B124" s="26" t="s">
        <v>39</v>
      </c>
      <c r="C124" s="26">
        <v>500000</v>
      </c>
      <c r="D124" s="26"/>
      <c r="E124" s="23"/>
      <c r="F124" s="20"/>
      <c r="G124" s="32"/>
      <c r="H124" s="32"/>
      <c r="I124" s="32"/>
      <c r="J124" s="32"/>
      <c r="K124" s="32"/>
      <c r="L124" s="32"/>
      <c r="M124" s="32"/>
      <c r="N124" s="32"/>
      <c r="O124" s="32"/>
      <c r="P124" s="32"/>
      <c r="Q124" s="32"/>
      <c r="R124" s="32"/>
      <c r="S124" s="32"/>
      <c r="T124" s="32"/>
      <c r="U124" s="2"/>
      <c r="V124" s="2"/>
      <c r="W124" s="2"/>
      <c r="X124" s="2"/>
      <c r="Y124" s="2"/>
      <c r="Z124" s="2"/>
    </row>
    <row r="125" spans="1:26" ht="12.75" customHeight="1">
      <c r="A125" s="21">
        <v>211207</v>
      </c>
      <c r="B125" s="49" t="s">
        <v>40</v>
      </c>
      <c r="C125" s="23">
        <f>+SUM(C126)</f>
        <v>950000</v>
      </c>
      <c r="D125" s="26"/>
      <c r="E125" s="26"/>
      <c r="F125" s="32"/>
      <c r="G125" s="32"/>
      <c r="H125" s="32"/>
      <c r="I125" s="32"/>
      <c r="J125" s="32"/>
      <c r="K125" s="32"/>
      <c r="L125" s="32"/>
      <c r="M125" s="32"/>
      <c r="N125" s="32"/>
      <c r="O125" s="32"/>
      <c r="P125" s="32"/>
      <c r="Q125" s="32"/>
      <c r="R125" s="32"/>
      <c r="S125" s="32"/>
      <c r="T125" s="32"/>
      <c r="U125" s="2"/>
      <c r="V125" s="2"/>
      <c r="W125" s="2"/>
      <c r="X125" s="2"/>
      <c r="Y125" s="2"/>
      <c r="Z125" s="2"/>
    </row>
    <row r="126" spans="1:26" ht="12.75" customHeight="1">
      <c r="A126" s="25">
        <v>21120711</v>
      </c>
      <c r="B126" s="26" t="s">
        <v>46</v>
      </c>
      <c r="C126" s="26">
        <v>950000</v>
      </c>
      <c r="D126" s="26"/>
      <c r="E126" s="23"/>
      <c r="F126" s="32"/>
      <c r="G126" s="32"/>
      <c r="H126" s="32"/>
      <c r="I126" s="32"/>
      <c r="J126" s="32"/>
      <c r="K126" s="32"/>
      <c r="L126" s="32"/>
      <c r="M126" s="32"/>
      <c r="N126" s="32"/>
      <c r="O126" s="32"/>
      <c r="P126" s="32"/>
      <c r="Q126" s="32"/>
      <c r="R126" s="32"/>
      <c r="S126" s="32"/>
      <c r="T126" s="32"/>
      <c r="U126" s="2"/>
      <c r="V126" s="2"/>
      <c r="W126" s="2"/>
      <c r="X126" s="2"/>
      <c r="Y126" s="2"/>
      <c r="Z126" s="2"/>
    </row>
    <row r="127" spans="1:26" ht="12.75" customHeight="1">
      <c r="A127" s="21">
        <v>211209</v>
      </c>
      <c r="B127" s="23" t="s">
        <v>50</v>
      </c>
      <c r="C127" s="23">
        <f>+SUM(C128:C129)</f>
        <v>2710000</v>
      </c>
      <c r="D127" s="26"/>
      <c r="E127" s="26"/>
      <c r="F127" s="32"/>
      <c r="G127" s="32"/>
      <c r="H127" s="32"/>
      <c r="I127" s="32"/>
      <c r="J127" s="32"/>
      <c r="K127" s="32"/>
      <c r="L127" s="32"/>
      <c r="M127" s="32"/>
      <c r="N127" s="32"/>
      <c r="O127" s="32"/>
      <c r="P127" s="32"/>
      <c r="Q127" s="32"/>
      <c r="R127" s="32"/>
      <c r="S127" s="32"/>
      <c r="T127" s="32"/>
      <c r="U127" s="2"/>
      <c r="V127" s="2"/>
      <c r="W127" s="2"/>
      <c r="X127" s="2"/>
      <c r="Y127" s="2"/>
      <c r="Z127" s="2"/>
    </row>
    <row r="128" spans="1:26" ht="12.75" customHeight="1">
      <c r="A128" s="25">
        <v>21120905</v>
      </c>
      <c r="B128" s="26" t="s">
        <v>112</v>
      </c>
      <c r="C128" s="26">
        <v>1400000</v>
      </c>
      <c r="D128" s="26"/>
      <c r="E128" s="23"/>
      <c r="F128" s="32"/>
      <c r="G128" s="32"/>
      <c r="H128" s="32"/>
      <c r="I128" s="32"/>
      <c r="J128" s="32"/>
      <c r="K128" s="32"/>
      <c r="L128" s="32"/>
      <c r="M128" s="32"/>
      <c r="N128" s="32"/>
      <c r="O128" s="32"/>
      <c r="P128" s="32"/>
      <c r="Q128" s="32"/>
      <c r="R128" s="32"/>
      <c r="S128" s="32"/>
      <c r="T128" s="32"/>
      <c r="U128" s="2"/>
      <c r="V128" s="2"/>
      <c r="W128" s="2"/>
      <c r="X128" s="2"/>
      <c r="Y128" s="2"/>
      <c r="Z128" s="2"/>
    </row>
    <row r="129" spans="1:26" ht="12.75" customHeight="1">
      <c r="A129" s="25">
        <v>21120907</v>
      </c>
      <c r="B129" s="26" t="s">
        <v>113</v>
      </c>
      <c r="C129" s="20">
        <v>1310000</v>
      </c>
      <c r="D129" s="26"/>
      <c r="E129" s="20"/>
      <c r="F129" s="99"/>
      <c r="G129" s="35"/>
      <c r="H129" s="35"/>
      <c r="I129" s="35"/>
      <c r="J129" s="35"/>
      <c r="K129" s="35"/>
      <c r="L129" s="35"/>
      <c r="M129" s="35"/>
      <c r="N129" s="35"/>
      <c r="O129" s="35"/>
      <c r="P129" s="35"/>
      <c r="Q129" s="35"/>
      <c r="R129" s="35"/>
      <c r="S129" s="35"/>
      <c r="T129" s="35"/>
      <c r="U129" s="2"/>
      <c r="V129" s="2"/>
      <c r="W129" s="2"/>
      <c r="X129" s="2"/>
      <c r="Y129" s="2"/>
      <c r="Z129" s="2"/>
    </row>
    <row r="130" spans="1:26" ht="12.75" customHeight="1">
      <c r="A130" s="29"/>
      <c r="B130" s="26"/>
      <c r="C130" s="26"/>
      <c r="D130" s="26"/>
      <c r="E130" s="23"/>
      <c r="F130" s="32"/>
      <c r="G130" s="32"/>
      <c r="H130" s="32"/>
      <c r="I130" s="32"/>
      <c r="J130" s="32"/>
      <c r="K130" s="32"/>
      <c r="L130" s="32"/>
      <c r="M130" s="32"/>
      <c r="N130" s="32"/>
      <c r="O130" s="32"/>
      <c r="P130" s="32"/>
      <c r="Q130" s="32"/>
      <c r="R130" s="32"/>
      <c r="S130" s="32"/>
      <c r="T130" s="32"/>
      <c r="U130" s="2"/>
      <c r="V130" s="2"/>
      <c r="W130" s="2"/>
      <c r="X130" s="2"/>
      <c r="Y130" s="2"/>
      <c r="Z130" s="2"/>
    </row>
    <row r="131" spans="1:26" ht="13.5" customHeight="1">
      <c r="A131" s="683" t="s">
        <v>10</v>
      </c>
      <c r="B131" s="657"/>
      <c r="C131" s="69">
        <f>C132+C134+C136+C139</f>
        <v>64150000</v>
      </c>
      <c r="D131" s="26"/>
      <c r="E131" s="26"/>
      <c r="F131" s="22"/>
      <c r="G131" s="32"/>
      <c r="H131" s="32"/>
      <c r="I131" s="32"/>
      <c r="J131" s="32"/>
      <c r="K131" s="32"/>
      <c r="L131" s="32"/>
      <c r="M131" s="32"/>
      <c r="N131" s="32"/>
      <c r="O131" s="32"/>
      <c r="P131" s="32"/>
      <c r="Q131" s="32"/>
      <c r="R131" s="32"/>
      <c r="S131" s="32"/>
      <c r="T131" s="32"/>
      <c r="U131" s="2"/>
      <c r="V131" s="2"/>
      <c r="W131" s="2"/>
      <c r="X131" s="2"/>
      <c r="Y131" s="2"/>
      <c r="Z131" s="2"/>
    </row>
    <row r="132" spans="1:26" ht="12.75" customHeight="1">
      <c r="A132" s="21">
        <v>211305</v>
      </c>
      <c r="B132" s="49" t="s">
        <v>55</v>
      </c>
      <c r="C132" s="50">
        <f>SUM(C133)</f>
        <v>13500000</v>
      </c>
      <c r="D132" s="26"/>
      <c r="E132" s="47"/>
      <c r="F132" s="32"/>
      <c r="G132" s="32"/>
      <c r="H132" s="32"/>
      <c r="I132" s="32"/>
      <c r="J132" s="32"/>
      <c r="K132" s="32"/>
      <c r="L132" s="32"/>
      <c r="M132" s="32"/>
      <c r="N132" s="32"/>
      <c r="O132" s="32"/>
      <c r="P132" s="32"/>
      <c r="Q132" s="32"/>
      <c r="R132" s="32"/>
      <c r="S132" s="32"/>
      <c r="T132" s="32"/>
      <c r="U132" s="2"/>
      <c r="V132" s="2"/>
      <c r="W132" s="2"/>
      <c r="X132" s="2"/>
      <c r="Y132" s="2"/>
      <c r="Z132" s="2"/>
    </row>
    <row r="133" spans="1:26" ht="12.75" customHeight="1">
      <c r="A133" s="25">
        <v>21130502</v>
      </c>
      <c r="B133" s="29" t="s">
        <v>56</v>
      </c>
      <c r="C133" s="26">
        <v>13500000</v>
      </c>
      <c r="D133" s="26"/>
      <c r="E133" s="26"/>
      <c r="F133" s="38"/>
      <c r="G133" s="38"/>
      <c r="H133" s="32"/>
      <c r="I133" s="32"/>
      <c r="J133" s="32"/>
      <c r="K133" s="32"/>
      <c r="L133" s="32"/>
      <c r="M133" s="32"/>
      <c r="N133" s="32"/>
      <c r="O133" s="32"/>
      <c r="P133" s="32"/>
      <c r="Q133" s="32"/>
      <c r="R133" s="32"/>
      <c r="S133" s="32"/>
      <c r="T133" s="32"/>
      <c r="U133" s="2"/>
      <c r="V133" s="2"/>
      <c r="W133" s="2"/>
      <c r="X133" s="2"/>
      <c r="Y133" s="2"/>
      <c r="Z133" s="2"/>
    </row>
    <row r="134" spans="1:26" ht="12.75" customHeight="1">
      <c r="A134" s="21">
        <v>211306</v>
      </c>
      <c r="B134" s="49" t="s">
        <v>57</v>
      </c>
      <c r="C134" s="23">
        <f>C135</f>
        <v>500000</v>
      </c>
      <c r="D134" s="26"/>
      <c r="E134" s="26"/>
      <c r="F134" s="20"/>
      <c r="G134" s="32"/>
      <c r="H134" s="32"/>
      <c r="I134" s="32"/>
      <c r="J134" s="32"/>
      <c r="K134" s="32"/>
      <c r="L134" s="32"/>
      <c r="M134" s="32"/>
      <c r="N134" s="32"/>
      <c r="O134" s="32"/>
      <c r="P134" s="32"/>
      <c r="Q134" s="32"/>
      <c r="R134" s="32"/>
      <c r="S134" s="32"/>
      <c r="T134" s="32"/>
      <c r="U134" s="2"/>
      <c r="V134" s="2"/>
      <c r="W134" s="2"/>
      <c r="X134" s="2"/>
      <c r="Y134" s="2"/>
      <c r="Z134" s="2"/>
    </row>
    <row r="135" spans="1:26" ht="13.5" customHeight="1">
      <c r="A135" s="25">
        <v>21130607</v>
      </c>
      <c r="B135" s="26" t="s">
        <v>60</v>
      </c>
      <c r="C135" s="26">
        <v>500000</v>
      </c>
      <c r="D135" s="26"/>
      <c r="E135" s="26"/>
      <c r="F135" s="32"/>
      <c r="G135" s="32"/>
      <c r="H135" s="32"/>
      <c r="I135" s="32"/>
      <c r="J135" s="32"/>
      <c r="K135" s="32"/>
      <c r="L135" s="32"/>
      <c r="M135" s="32"/>
      <c r="N135" s="32"/>
      <c r="O135" s="32"/>
      <c r="P135" s="32"/>
      <c r="Q135" s="32"/>
      <c r="R135" s="32"/>
      <c r="S135" s="32"/>
      <c r="T135" s="32"/>
      <c r="U135" s="2"/>
      <c r="V135" s="2"/>
      <c r="W135" s="2"/>
      <c r="X135" s="2"/>
      <c r="Y135" s="2"/>
      <c r="Z135" s="2"/>
    </row>
    <row r="136" spans="1:26" ht="13.5" customHeight="1">
      <c r="A136" s="21">
        <v>211307</v>
      </c>
      <c r="B136" s="49" t="s">
        <v>102</v>
      </c>
      <c r="C136" s="23">
        <f>+SUM(C137:C138)</f>
        <v>14950000</v>
      </c>
      <c r="D136" s="26"/>
      <c r="E136" s="26"/>
      <c r="F136" s="32"/>
      <c r="G136" s="32"/>
      <c r="H136" s="32"/>
      <c r="I136" s="32"/>
      <c r="J136" s="32"/>
      <c r="K136" s="32"/>
      <c r="L136" s="32"/>
      <c r="M136" s="32"/>
      <c r="N136" s="32"/>
      <c r="O136" s="32"/>
      <c r="P136" s="32"/>
      <c r="Q136" s="32"/>
      <c r="R136" s="32"/>
      <c r="S136" s="32"/>
      <c r="T136" s="32"/>
      <c r="U136" s="2"/>
      <c r="V136" s="2"/>
      <c r="W136" s="2"/>
      <c r="X136" s="2"/>
      <c r="Y136" s="2"/>
      <c r="Z136" s="2"/>
    </row>
    <row r="137" spans="1:26" ht="13.5" customHeight="1">
      <c r="A137" s="25">
        <v>21130701</v>
      </c>
      <c r="B137" s="29" t="s">
        <v>103</v>
      </c>
      <c r="C137" s="26">
        <v>13000000</v>
      </c>
      <c r="D137" s="26"/>
      <c r="E137" s="26"/>
      <c r="F137" s="108"/>
      <c r="G137" s="38"/>
      <c r="H137" s="32"/>
      <c r="I137" s="32"/>
      <c r="J137" s="32"/>
      <c r="K137" s="32"/>
      <c r="L137" s="32"/>
      <c r="M137" s="32"/>
      <c r="N137" s="32"/>
      <c r="O137" s="32"/>
      <c r="P137" s="32"/>
      <c r="Q137" s="32"/>
      <c r="R137" s="32"/>
      <c r="S137" s="32"/>
      <c r="T137" s="32"/>
      <c r="U137" s="2"/>
      <c r="V137" s="2"/>
      <c r="W137" s="2"/>
      <c r="X137" s="2"/>
      <c r="Y137" s="2"/>
      <c r="Z137" s="2"/>
    </row>
    <row r="138" spans="1:26" ht="13.5" customHeight="1">
      <c r="A138" s="25">
        <v>21130702</v>
      </c>
      <c r="B138" s="29" t="s">
        <v>577</v>
      </c>
      <c r="C138" s="26">
        <v>1950000</v>
      </c>
      <c r="D138" s="26"/>
      <c r="E138" s="23"/>
      <c r="F138" s="35"/>
      <c r="G138" s="32"/>
      <c r="H138" s="32"/>
      <c r="I138" s="32"/>
      <c r="J138" s="32"/>
      <c r="K138" s="32"/>
      <c r="L138" s="32"/>
      <c r="M138" s="32"/>
      <c r="N138" s="32"/>
      <c r="O138" s="32"/>
      <c r="P138" s="32"/>
      <c r="Q138" s="32"/>
      <c r="R138" s="32"/>
      <c r="S138" s="32"/>
      <c r="T138" s="32"/>
      <c r="U138" s="2"/>
      <c r="V138" s="2"/>
      <c r="W138" s="2"/>
      <c r="X138" s="2"/>
      <c r="Y138" s="2"/>
      <c r="Z138" s="2"/>
    </row>
    <row r="139" spans="1:26" ht="12.75" customHeight="1">
      <c r="A139" s="21">
        <v>211309</v>
      </c>
      <c r="B139" s="23" t="s">
        <v>61</v>
      </c>
      <c r="C139" s="23">
        <f>+SUM(C140:C143)</f>
        <v>35200000</v>
      </c>
      <c r="D139" s="26"/>
      <c r="E139" s="23"/>
      <c r="F139" s="32"/>
      <c r="G139" s="32"/>
      <c r="H139" s="32"/>
      <c r="I139" s="32"/>
      <c r="J139" s="32"/>
      <c r="K139" s="32"/>
      <c r="L139" s="32"/>
      <c r="M139" s="32"/>
      <c r="N139" s="32"/>
      <c r="O139" s="32"/>
      <c r="P139" s="32"/>
      <c r="Q139" s="32"/>
      <c r="R139" s="32"/>
      <c r="S139" s="32"/>
      <c r="T139" s="32"/>
      <c r="U139" s="2"/>
      <c r="V139" s="2"/>
      <c r="W139" s="2"/>
      <c r="X139" s="2"/>
      <c r="Y139" s="2"/>
      <c r="Z139" s="2"/>
    </row>
    <row r="140" spans="1:26" ht="12.75" customHeight="1">
      <c r="A140" s="25">
        <v>21130901</v>
      </c>
      <c r="B140" s="26" t="s">
        <v>62</v>
      </c>
      <c r="C140" s="26">
        <v>21150000</v>
      </c>
      <c r="D140" s="26"/>
      <c r="E140" s="26"/>
      <c r="F140" s="38"/>
      <c r="G140" s="38"/>
      <c r="H140" s="32"/>
      <c r="I140" s="32"/>
      <c r="J140" s="32"/>
      <c r="K140" s="32"/>
      <c r="L140" s="32"/>
      <c r="M140" s="32"/>
      <c r="N140" s="32"/>
      <c r="O140" s="32"/>
      <c r="P140" s="32"/>
      <c r="Q140" s="32"/>
      <c r="R140" s="32"/>
      <c r="S140" s="32"/>
      <c r="T140" s="32"/>
      <c r="U140" s="2"/>
      <c r="V140" s="2"/>
      <c r="W140" s="2"/>
      <c r="X140" s="2"/>
      <c r="Y140" s="2"/>
      <c r="Z140" s="2"/>
    </row>
    <row r="141" spans="1:26" ht="12.75" customHeight="1">
      <c r="A141" s="25">
        <v>21130905</v>
      </c>
      <c r="B141" s="32" t="s">
        <v>116</v>
      </c>
      <c r="C141" s="26">
        <v>1150000</v>
      </c>
      <c r="D141" s="26"/>
      <c r="E141" s="26"/>
      <c r="F141" s="32"/>
      <c r="G141" s="32"/>
      <c r="H141" s="32"/>
      <c r="I141" s="32"/>
      <c r="J141" s="32"/>
      <c r="K141" s="32"/>
      <c r="L141" s="32"/>
      <c r="M141" s="32"/>
      <c r="N141" s="32"/>
      <c r="O141" s="32"/>
      <c r="P141" s="32"/>
      <c r="Q141" s="32"/>
      <c r="R141" s="32"/>
      <c r="S141" s="32"/>
      <c r="T141" s="32"/>
      <c r="U141" s="2"/>
      <c r="V141" s="2"/>
      <c r="W141" s="2"/>
      <c r="X141" s="2"/>
      <c r="Y141" s="2"/>
      <c r="Z141" s="2"/>
    </row>
    <row r="142" spans="1:26" ht="12.75" customHeight="1">
      <c r="A142" s="25">
        <v>21130906</v>
      </c>
      <c r="B142" s="32" t="s">
        <v>117</v>
      </c>
      <c r="C142" s="26">
        <f>11500000</f>
        <v>11500000</v>
      </c>
      <c r="D142" s="26"/>
      <c r="E142" s="26"/>
      <c r="F142" s="38"/>
      <c r="G142" s="32"/>
      <c r="H142" s="32"/>
      <c r="I142" s="32"/>
      <c r="J142" s="32"/>
      <c r="K142" s="32"/>
      <c r="L142" s="32"/>
      <c r="M142" s="32"/>
      <c r="N142" s="32"/>
      <c r="O142" s="32"/>
      <c r="P142" s="32"/>
      <c r="Q142" s="32"/>
      <c r="R142" s="32"/>
      <c r="S142" s="32"/>
      <c r="T142" s="32"/>
      <c r="U142" s="2"/>
      <c r="V142" s="2"/>
      <c r="W142" s="2"/>
      <c r="X142" s="2"/>
      <c r="Y142" s="2"/>
      <c r="Z142" s="2"/>
    </row>
    <row r="143" spans="1:26" ht="12.75" customHeight="1">
      <c r="A143" s="25">
        <v>21130908</v>
      </c>
      <c r="B143" s="26" t="s">
        <v>64</v>
      </c>
      <c r="C143" s="26">
        <v>1400000</v>
      </c>
      <c r="D143" s="26"/>
      <c r="E143" s="26"/>
      <c r="F143" s="32"/>
      <c r="G143" s="32"/>
      <c r="H143" s="32"/>
      <c r="I143" s="32"/>
      <c r="J143" s="32"/>
      <c r="K143" s="32"/>
      <c r="L143" s="32"/>
      <c r="M143" s="32"/>
      <c r="N143" s="32"/>
      <c r="O143" s="32"/>
      <c r="P143" s="32"/>
      <c r="Q143" s="32"/>
      <c r="R143" s="32"/>
      <c r="S143" s="32"/>
      <c r="T143" s="32"/>
      <c r="U143" s="2"/>
      <c r="V143" s="2"/>
      <c r="W143" s="2"/>
      <c r="X143" s="2"/>
      <c r="Y143" s="2"/>
      <c r="Z143" s="2"/>
    </row>
    <row r="144" spans="1:26" ht="12.75" customHeight="1">
      <c r="A144" s="29"/>
      <c r="B144" s="26"/>
      <c r="C144" s="26"/>
      <c r="D144" s="26"/>
      <c r="E144" s="26"/>
      <c r="F144" s="32"/>
      <c r="G144" s="32"/>
      <c r="H144" s="32"/>
      <c r="I144" s="32"/>
      <c r="J144" s="32"/>
      <c r="K144" s="32"/>
      <c r="L144" s="32"/>
      <c r="M144" s="32"/>
      <c r="N144" s="32"/>
      <c r="O144" s="32"/>
      <c r="P144" s="32"/>
      <c r="Q144" s="32"/>
      <c r="R144" s="32"/>
      <c r="S144" s="32"/>
      <c r="T144" s="32"/>
      <c r="U144" s="2"/>
      <c r="V144" s="2"/>
      <c r="W144" s="2"/>
      <c r="X144" s="2"/>
      <c r="Y144" s="2"/>
      <c r="Z144" s="2"/>
    </row>
    <row r="145" spans="1:26" ht="12.75" customHeight="1">
      <c r="A145" s="698" t="s">
        <v>74</v>
      </c>
      <c r="B145" s="657"/>
      <c r="C145" s="86">
        <f>C146+C148</f>
        <v>2850000</v>
      </c>
      <c r="D145" s="26"/>
      <c r="E145" s="26"/>
      <c r="F145" s="32"/>
      <c r="G145" s="32"/>
      <c r="H145" s="32"/>
      <c r="I145" s="32"/>
      <c r="J145" s="32"/>
      <c r="K145" s="32"/>
      <c r="L145" s="32"/>
      <c r="M145" s="32"/>
      <c r="N145" s="32"/>
      <c r="O145" s="32"/>
      <c r="P145" s="32"/>
      <c r="Q145" s="32"/>
      <c r="R145" s="32"/>
      <c r="S145" s="32"/>
      <c r="T145" s="32"/>
      <c r="U145" s="2"/>
      <c r="V145" s="2"/>
      <c r="W145" s="2"/>
      <c r="X145" s="2"/>
      <c r="Y145" s="2"/>
      <c r="Z145" s="2"/>
    </row>
    <row r="146" spans="1:26" ht="12.75" customHeight="1">
      <c r="A146" s="21">
        <v>221104</v>
      </c>
      <c r="B146" s="49" t="s">
        <v>78</v>
      </c>
      <c r="C146" s="50">
        <f>SUM(C147)</f>
        <v>2000000</v>
      </c>
      <c r="D146" s="26"/>
      <c r="E146" s="47"/>
      <c r="F146" s="32"/>
      <c r="G146" s="32"/>
      <c r="H146" s="32"/>
      <c r="I146" s="32"/>
      <c r="J146" s="32"/>
      <c r="K146" s="32"/>
      <c r="L146" s="32"/>
      <c r="M146" s="32"/>
      <c r="N146" s="32"/>
      <c r="O146" s="32"/>
      <c r="P146" s="32"/>
      <c r="Q146" s="32"/>
      <c r="R146" s="32"/>
      <c r="S146" s="32"/>
      <c r="T146" s="32"/>
      <c r="U146" s="2"/>
      <c r="V146" s="2"/>
      <c r="W146" s="2"/>
      <c r="X146" s="2"/>
      <c r="Y146" s="2"/>
      <c r="Z146" s="2"/>
    </row>
    <row r="147" spans="1:26" ht="12.75" customHeight="1">
      <c r="A147" s="25">
        <v>22110404</v>
      </c>
      <c r="B147" s="26" t="s">
        <v>106</v>
      </c>
      <c r="C147" s="26">
        <v>2000000</v>
      </c>
      <c r="D147" s="26"/>
      <c r="E147" s="26"/>
      <c r="F147" s="32"/>
      <c r="G147" s="32"/>
      <c r="H147" s="32"/>
      <c r="I147" s="32"/>
      <c r="J147" s="32"/>
      <c r="K147" s="32"/>
      <c r="L147" s="32"/>
      <c r="M147" s="32"/>
      <c r="N147" s="32"/>
      <c r="O147" s="32"/>
      <c r="P147" s="32"/>
      <c r="Q147" s="32"/>
      <c r="R147" s="32"/>
      <c r="S147" s="32"/>
      <c r="T147" s="32"/>
      <c r="U147" s="2"/>
      <c r="V147" s="2"/>
      <c r="W147" s="2"/>
      <c r="X147" s="2"/>
      <c r="Y147" s="2"/>
      <c r="Z147" s="2"/>
    </row>
    <row r="148" spans="1:26" ht="12.75" customHeight="1">
      <c r="A148" s="21">
        <v>221107</v>
      </c>
      <c r="B148" s="49" t="s">
        <v>81</v>
      </c>
      <c r="C148" s="23">
        <f>SUM(C149)</f>
        <v>850000</v>
      </c>
      <c r="D148" s="26"/>
      <c r="E148" s="26"/>
      <c r="F148" s="32"/>
      <c r="G148" s="32"/>
      <c r="H148" s="32"/>
      <c r="I148" s="32"/>
      <c r="J148" s="32"/>
      <c r="K148" s="32"/>
      <c r="L148" s="32"/>
      <c r="M148" s="32"/>
      <c r="N148" s="32"/>
      <c r="O148" s="32"/>
      <c r="P148" s="32"/>
      <c r="Q148" s="32"/>
      <c r="R148" s="32"/>
      <c r="S148" s="32"/>
      <c r="T148" s="32"/>
      <c r="U148" s="2"/>
      <c r="V148" s="2"/>
      <c r="W148" s="2"/>
      <c r="X148" s="2"/>
      <c r="Y148" s="2"/>
      <c r="Z148" s="2"/>
    </row>
    <row r="149" spans="1:26" ht="12.75" customHeight="1">
      <c r="A149" s="25">
        <v>22110702</v>
      </c>
      <c r="B149" s="26" t="s">
        <v>82</v>
      </c>
      <c r="C149" s="26">
        <v>850000</v>
      </c>
      <c r="D149" s="26"/>
      <c r="E149" s="26"/>
      <c r="F149" s="32"/>
      <c r="G149" s="32"/>
      <c r="H149" s="32"/>
      <c r="I149" s="32"/>
      <c r="J149" s="32"/>
      <c r="K149" s="32"/>
      <c r="L149" s="32"/>
      <c r="M149" s="32"/>
      <c r="N149" s="32"/>
      <c r="O149" s="32"/>
      <c r="P149" s="32"/>
      <c r="Q149" s="32"/>
      <c r="R149" s="32"/>
      <c r="S149" s="32"/>
      <c r="T149" s="32"/>
      <c r="U149" s="2"/>
      <c r="V149" s="2"/>
      <c r="W149" s="2"/>
      <c r="X149" s="2"/>
      <c r="Y149" s="2"/>
      <c r="Z149" s="2"/>
    </row>
    <row r="150" spans="1:26" ht="12.75" customHeight="1">
      <c r="A150" s="29"/>
      <c r="B150" s="26"/>
      <c r="C150" s="26"/>
      <c r="D150" s="26"/>
      <c r="E150" s="26"/>
      <c r="F150" s="32"/>
      <c r="G150" s="32"/>
      <c r="H150" s="32"/>
      <c r="I150" s="32"/>
      <c r="J150" s="32"/>
      <c r="K150" s="32"/>
      <c r="L150" s="32"/>
      <c r="M150" s="32"/>
      <c r="N150" s="32"/>
      <c r="O150" s="32"/>
      <c r="P150" s="32"/>
      <c r="Q150" s="32"/>
      <c r="R150" s="32"/>
      <c r="S150" s="32"/>
      <c r="T150" s="32"/>
      <c r="U150" s="2"/>
      <c r="V150" s="2"/>
      <c r="W150" s="2"/>
      <c r="X150" s="2"/>
      <c r="Y150" s="2"/>
      <c r="Z150" s="2"/>
    </row>
    <row r="151" spans="1:26" ht="12.75" customHeight="1" thickBot="1">
      <c r="A151" s="32"/>
      <c r="B151" s="32"/>
      <c r="C151" s="20"/>
      <c r="D151" s="20"/>
      <c r="E151" s="20"/>
      <c r="F151" s="32"/>
      <c r="G151" s="32"/>
      <c r="H151" s="32"/>
      <c r="I151" s="32"/>
      <c r="J151" s="32"/>
      <c r="K151" s="32"/>
      <c r="L151" s="32"/>
      <c r="M151" s="32"/>
      <c r="N151" s="32"/>
      <c r="O151" s="32"/>
      <c r="P151" s="32"/>
      <c r="Q151" s="32"/>
      <c r="R151" s="32"/>
      <c r="S151" s="32"/>
      <c r="T151" s="32"/>
      <c r="U151" s="2"/>
      <c r="V151" s="2"/>
      <c r="W151" s="2"/>
      <c r="X151" s="2"/>
      <c r="Y151" s="2"/>
      <c r="Z151" s="2"/>
    </row>
    <row r="152" spans="1:26" ht="12.75" customHeight="1">
      <c r="A152" s="684" t="s">
        <v>655</v>
      </c>
      <c r="B152" s="685"/>
      <c r="C152" s="661" t="s">
        <v>656</v>
      </c>
      <c r="E152" s="32"/>
      <c r="F152" s="32"/>
      <c r="G152" s="32"/>
      <c r="H152" s="32"/>
      <c r="I152" s="32"/>
      <c r="J152" s="32"/>
      <c r="K152" s="32"/>
      <c r="L152" s="32"/>
      <c r="M152" s="32"/>
      <c r="N152" s="32"/>
      <c r="O152" s="32"/>
      <c r="P152" s="32"/>
      <c r="Q152" s="32"/>
      <c r="R152" s="32"/>
      <c r="S152" s="32"/>
      <c r="T152" s="2"/>
      <c r="U152" s="2"/>
      <c r="V152" s="2"/>
      <c r="W152" s="2"/>
      <c r="X152" s="2"/>
      <c r="Y152" s="2"/>
    </row>
    <row r="153" spans="1:26" ht="12" customHeight="1" thickBot="1">
      <c r="A153" s="686"/>
      <c r="B153" s="687"/>
      <c r="C153" s="662"/>
      <c r="E153" s="32"/>
      <c r="F153" s="32"/>
      <c r="G153" s="32"/>
      <c r="H153" s="32"/>
      <c r="I153" s="32"/>
      <c r="J153" s="32"/>
      <c r="K153" s="32"/>
      <c r="L153" s="32"/>
      <c r="M153" s="32"/>
      <c r="N153" s="32"/>
      <c r="O153" s="32"/>
      <c r="P153" s="32"/>
      <c r="Q153" s="32"/>
      <c r="R153" s="32"/>
      <c r="S153" s="32"/>
      <c r="T153" s="2"/>
      <c r="U153" s="2"/>
      <c r="V153" s="2"/>
      <c r="W153" s="2"/>
      <c r="X153" s="2"/>
      <c r="Y153" s="2"/>
    </row>
    <row r="154" spans="1:26" ht="12.75" customHeight="1">
      <c r="A154" s="668" t="s">
        <v>657</v>
      </c>
      <c r="B154" s="669"/>
      <c r="C154" s="670"/>
      <c r="E154" s="32"/>
      <c r="F154" s="32"/>
      <c r="G154" s="32"/>
      <c r="H154" s="32"/>
      <c r="I154" s="32"/>
      <c r="J154" s="32"/>
      <c r="K154" s="32"/>
      <c r="L154" s="32"/>
      <c r="M154" s="32"/>
      <c r="N154" s="32"/>
      <c r="O154" s="32"/>
      <c r="P154" s="32"/>
      <c r="Q154" s="32"/>
      <c r="R154" s="32"/>
      <c r="S154" s="32"/>
      <c r="T154" s="2"/>
      <c r="U154" s="2"/>
      <c r="V154" s="2"/>
      <c r="W154" s="2"/>
      <c r="X154" s="2"/>
      <c r="Y154" s="2"/>
    </row>
    <row r="155" spans="1:26" ht="12.75" customHeight="1">
      <c r="A155" s="671"/>
      <c r="B155" s="672"/>
      <c r="C155" s="673"/>
      <c r="E155" s="32"/>
      <c r="F155" s="32"/>
      <c r="G155" s="32"/>
      <c r="H155" s="32"/>
      <c r="I155" s="32"/>
      <c r="J155" s="32"/>
      <c r="K155" s="32"/>
      <c r="L155" s="32"/>
      <c r="M155" s="32"/>
      <c r="N155" s="32"/>
      <c r="O155" s="32"/>
      <c r="P155" s="32"/>
      <c r="Q155" s="32"/>
      <c r="R155" s="32"/>
      <c r="S155" s="32"/>
      <c r="T155" s="2"/>
      <c r="U155" s="2"/>
      <c r="V155" s="2"/>
      <c r="W155" s="2"/>
      <c r="X155" s="2"/>
      <c r="Y155" s="2"/>
    </row>
    <row r="156" spans="1:26" ht="12.75" customHeight="1">
      <c r="A156" s="671"/>
      <c r="B156" s="672"/>
      <c r="C156" s="673"/>
      <c r="E156" s="32"/>
      <c r="F156" s="32"/>
      <c r="G156" s="32"/>
      <c r="H156" s="32"/>
      <c r="I156" s="32"/>
      <c r="J156" s="32"/>
      <c r="K156" s="32"/>
      <c r="L156" s="32"/>
      <c r="M156" s="32"/>
      <c r="N156" s="32"/>
      <c r="O156" s="32"/>
      <c r="P156" s="32"/>
      <c r="Q156" s="32"/>
      <c r="R156" s="32"/>
      <c r="S156" s="32"/>
      <c r="T156" s="2"/>
      <c r="U156" s="2"/>
      <c r="V156" s="2"/>
      <c r="W156" s="2"/>
      <c r="X156" s="2"/>
      <c r="Y156" s="2"/>
    </row>
    <row r="157" spans="1:26" ht="12.75" customHeight="1">
      <c r="A157" s="671"/>
      <c r="B157" s="672"/>
      <c r="C157" s="673"/>
      <c r="E157" s="32"/>
      <c r="F157" s="32"/>
      <c r="G157" s="32"/>
      <c r="H157" s="32"/>
      <c r="I157" s="32"/>
      <c r="J157" s="32"/>
      <c r="K157" s="32"/>
      <c r="L157" s="32"/>
      <c r="M157" s="32"/>
      <c r="N157" s="32"/>
      <c r="O157" s="32"/>
      <c r="P157" s="32"/>
      <c r="Q157" s="32"/>
      <c r="R157" s="32"/>
      <c r="S157" s="32"/>
      <c r="T157" s="2"/>
      <c r="U157" s="2"/>
      <c r="V157" s="2"/>
      <c r="W157" s="2"/>
      <c r="X157" s="2"/>
      <c r="Y157" s="2"/>
    </row>
    <row r="158" spans="1:26" ht="12.75" customHeight="1">
      <c r="A158" s="671"/>
      <c r="B158" s="672"/>
      <c r="C158" s="673"/>
      <c r="E158" s="32"/>
      <c r="F158" s="32"/>
      <c r="G158" s="32"/>
      <c r="H158" s="32"/>
      <c r="I158" s="32"/>
      <c r="J158" s="32"/>
      <c r="K158" s="32"/>
      <c r="L158" s="32"/>
      <c r="M158" s="32"/>
      <c r="N158" s="32"/>
      <c r="O158" s="32"/>
      <c r="P158" s="32"/>
      <c r="Q158" s="32"/>
      <c r="R158" s="32"/>
      <c r="S158" s="32"/>
      <c r="T158" s="2"/>
      <c r="U158" s="2"/>
      <c r="V158" s="2"/>
      <c r="W158" s="2"/>
      <c r="X158" s="2"/>
      <c r="Y158" s="2"/>
    </row>
    <row r="159" spans="1:26" ht="12.75" customHeight="1">
      <c r="A159" s="671"/>
      <c r="B159" s="672"/>
      <c r="C159" s="673"/>
      <c r="E159" s="32"/>
      <c r="F159" s="32"/>
      <c r="G159" s="32"/>
      <c r="H159" s="32"/>
      <c r="I159" s="32"/>
      <c r="J159" s="32"/>
      <c r="K159" s="32"/>
      <c r="L159" s="32"/>
      <c r="M159" s="32"/>
      <c r="N159" s="32"/>
      <c r="O159" s="32"/>
      <c r="P159" s="32"/>
      <c r="Q159" s="32"/>
      <c r="R159" s="32"/>
      <c r="S159" s="32"/>
      <c r="T159" s="2"/>
      <c r="U159" s="2"/>
      <c r="V159" s="2"/>
      <c r="W159" s="2"/>
      <c r="X159" s="2"/>
      <c r="Y159" s="2"/>
    </row>
    <row r="160" spans="1:26" ht="12.75" customHeight="1">
      <c r="A160" s="671"/>
      <c r="B160" s="672"/>
      <c r="C160" s="673"/>
      <c r="E160" s="32"/>
      <c r="F160" s="32"/>
      <c r="G160" s="32"/>
      <c r="H160" s="32"/>
      <c r="I160" s="32"/>
      <c r="J160" s="32"/>
      <c r="K160" s="32"/>
      <c r="L160" s="32"/>
      <c r="M160" s="32"/>
      <c r="N160" s="32"/>
      <c r="O160" s="32"/>
      <c r="P160" s="32"/>
      <c r="Q160" s="32"/>
      <c r="R160" s="32"/>
      <c r="S160" s="32"/>
      <c r="T160" s="2"/>
      <c r="U160" s="2"/>
      <c r="V160" s="2"/>
      <c r="W160" s="2"/>
      <c r="X160" s="2"/>
      <c r="Y160" s="2"/>
    </row>
    <row r="161" spans="1:26" ht="12.75" customHeight="1">
      <c r="A161" s="671"/>
      <c r="B161" s="672"/>
      <c r="C161" s="673"/>
      <c r="E161" s="32"/>
      <c r="F161" s="32"/>
      <c r="G161" s="32"/>
      <c r="H161" s="32"/>
      <c r="I161" s="32"/>
      <c r="J161" s="32"/>
      <c r="K161" s="32"/>
      <c r="L161" s="32"/>
      <c r="M161" s="32"/>
      <c r="N161" s="32"/>
      <c r="O161" s="32"/>
      <c r="P161" s="32"/>
      <c r="Q161" s="32"/>
      <c r="R161" s="32"/>
      <c r="S161" s="32"/>
      <c r="T161" s="2"/>
      <c r="U161" s="2"/>
      <c r="V161" s="2"/>
      <c r="W161" s="2"/>
      <c r="X161" s="2"/>
      <c r="Y161" s="2"/>
    </row>
    <row r="162" spans="1:26" ht="14.25" thickBot="1">
      <c r="A162" s="674"/>
      <c r="B162" s="675"/>
      <c r="C162" s="676"/>
      <c r="E162" s="32"/>
      <c r="F162" s="32"/>
      <c r="G162" s="32"/>
      <c r="H162" s="32"/>
      <c r="I162" s="32"/>
      <c r="J162" s="32"/>
      <c r="K162" s="32"/>
      <c r="L162" s="32"/>
      <c r="M162" s="32"/>
      <c r="N162" s="32"/>
      <c r="O162" s="32"/>
      <c r="P162" s="32"/>
      <c r="Q162" s="32"/>
      <c r="R162" s="32"/>
      <c r="S162" s="32"/>
      <c r="T162" s="2"/>
      <c r="U162" s="2"/>
      <c r="V162" s="2"/>
      <c r="W162" s="2"/>
      <c r="X162" s="2"/>
      <c r="Y162" s="2"/>
    </row>
    <row r="163" spans="1:26" ht="12.75" customHeight="1">
      <c r="A163" s="63" t="s">
        <v>4</v>
      </c>
      <c r="B163" s="29"/>
      <c r="C163" s="137"/>
      <c r="E163" s="32"/>
      <c r="F163" s="32"/>
      <c r="G163" s="32"/>
      <c r="H163" s="32"/>
      <c r="I163" s="32"/>
      <c r="J163" s="32"/>
      <c r="K163" s="32"/>
      <c r="L163" s="32"/>
      <c r="M163" s="32"/>
      <c r="N163" s="32"/>
      <c r="O163" s="32"/>
      <c r="P163" s="32"/>
      <c r="Q163" s="32"/>
      <c r="R163" s="32"/>
      <c r="S163" s="32"/>
      <c r="T163" s="2"/>
      <c r="U163" s="2"/>
      <c r="V163" s="2"/>
      <c r="W163" s="2"/>
      <c r="X163" s="2"/>
      <c r="Y163" s="2"/>
    </row>
    <row r="164" spans="1:26" ht="12.75" customHeight="1">
      <c r="A164" s="63" t="s">
        <v>651</v>
      </c>
      <c r="B164" s="29"/>
      <c r="C164" s="137"/>
      <c r="E164" s="32"/>
      <c r="F164" s="32"/>
      <c r="G164" s="32"/>
      <c r="H164" s="32"/>
      <c r="I164" s="32"/>
      <c r="J164" s="32"/>
      <c r="K164" s="32"/>
      <c r="L164" s="32"/>
      <c r="M164" s="32"/>
      <c r="N164" s="32"/>
      <c r="O164" s="32"/>
      <c r="P164" s="32"/>
      <c r="Q164" s="32"/>
      <c r="R164" s="32"/>
      <c r="S164" s="32"/>
      <c r="T164" s="2"/>
      <c r="U164" s="2"/>
      <c r="V164" s="2"/>
      <c r="W164" s="2"/>
      <c r="X164" s="2"/>
      <c r="Y164" s="2"/>
    </row>
    <row r="165" spans="1:26" ht="12.75" customHeight="1">
      <c r="A165" s="63" t="s">
        <v>652</v>
      </c>
      <c r="B165" s="29"/>
      <c r="C165" s="137"/>
      <c r="E165" s="32"/>
      <c r="F165" s="32"/>
      <c r="G165" s="32"/>
      <c r="H165" s="32"/>
      <c r="I165" s="32"/>
      <c r="J165" s="32"/>
      <c r="K165" s="32"/>
      <c r="L165" s="32"/>
      <c r="M165" s="32"/>
      <c r="N165" s="32"/>
      <c r="O165" s="32"/>
      <c r="P165" s="32"/>
      <c r="Q165" s="32"/>
      <c r="R165" s="32"/>
      <c r="S165" s="32"/>
      <c r="T165" s="2"/>
      <c r="U165" s="2"/>
      <c r="V165" s="2"/>
      <c r="W165" s="2"/>
      <c r="X165" s="2"/>
      <c r="Y165" s="2"/>
    </row>
    <row r="166" spans="1:26" ht="12.75" customHeight="1" thickBot="1">
      <c r="A166" s="63" t="s">
        <v>7</v>
      </c>
      <c r="B166" s="29"/>
      <c r="C166" s="137"/>
      <c r="E166" s="32"/>
      <c r="F166" s="32"/>
      <c r="G166" s="32"/>
      <c r="H166" s="32"/>
      <c r="I166" s="32"/>
      <c r="J166" s="32"/>
      <c r="K166" s="32"/>
      <c r="L166" s="32"/>
      <c r="M166" s="32"/>
      <c r="N166" s="32"/>
      <c r="O166" s="32"/>
      <c r="P166" s="32"/>
      <c r="Q166" s="32"/>
      <c r="R166" s="32"/>
      <c r="S166" s="32"/>
      <c r="T166" s="2"/>
      <c r="U166" s="2"/>
      <c r="V166" s="2"/>
      <c r="W166" s="2"/>
      <c r="X166" s="2"/>
      <c r="Y166" s="2"/>
    </row>
    <row r="167" spans="1:26" ht="12.75" customHeight="1" thickBot="1">
      <c r="A167" s="65" t="s">
        <v>8</v>
      </c>
      <c r="B167" s="115"/>
      <c r="C167" s="68">
        <f>C169+C178</f>
        <v>22755000</v>
      </c>
      <c r="E167" s="32"/>
      <c r="F167" s="32"/>
      <c r="G167" s="32"/>
      <c r="H167" s="32"/>
      <c r="I167" s="32"/>
      <c r="J167" s="32"/>
      <c r="K167" s="32"/>
      <c r="L167" s="32"/>
      <c r="M167" s="32"/>
      <c r="N167" s="32"/>
      <c r="O167" s="32"/>
      <c r="P167" s="32"/>
      <c r="Q167" s="32"/>
      <c r="R167" s="32"/>
      <c r="S167" s="32"/>
      <c r="T167" s="2"/>
      <c r="U167" s="2"/>
      <c r="V167" s="2"/>
      <c r="W167" s="2"/>
      <c r="X167" s="2"/>
      <c r="Y167" s="2"/>
    </row>
    <row r="168" spans="1:26" ht="12.75" customHeight="1" thickBot="1">
      <c r="A168" s="49"/>
      <c r="B168" s="49"/>
      <c r="C168" s="23"/>
      <c r="D168" s="23"/>
      <c r="E168" s="23"/>
      <c r="F168" s="24"/>
      <c r="G168" s="32"/>
      <c r="H168" s="32"/>
      <c r="I168" s="32"/>
      <c r="J168" s="32"/>
      <c r="K168" s="32"/>
      <c r="L168" s="32"/>
      <c r="M168" s="32"/>
      <c r="N168" s="32"/>
      <c r="O168" s="32"/>
      <c r="P168" s="32"/>
      <c r="Q168" s="32"/>
      <c r="R168" s="32"/>
      <c r="S168" s="32"/>
      <c r="T168" s="32"/>
      <c r="U168" s="2"/>
      <c r="V168" s="2"/>
      <c r="W168" s="2"/>
      <c r="X168" s="2"/>
      <c r="Y168" s="2"/>
      <c r="Z168" s="2"/>
    </row>
    <row r="169" spans="1:26" ht="12.75" customHeight="1">
      <c r="A169" s="690" t="s">
        <v>32</v>
      </c>
      <c r="B169" s="657"/>
      <c r="C169" s="83">
        <f>C170+C172+C174</f>
        <v>3355000</v>
      </c>
      <c r="D169" s="26"/>
      <c r="E169" s="143"/>
      <c r="F169" s="32"/>
      <c r="G169" s="32"/>
      <c r="H169" s="32"/>
      <c r="I169" s="32"/>
      <c r="J169" s="32"/>
      <c r="K169" s="32"/>
      <c r="L169" s="32"/>
      <c r="M169" s="32"/>
      <c r="N169" s="32"/>
      <c r="O169" s="32"/>
      <c r="P169" s="32"/>
      <c r="Q169" s="32"/>
      <c r="R169" s="32"/>
      <c r="S169" s="32"/>
      <c r="T169" s="32"/>
      <c r="U169" s="2"/>
      <c r="V169" s="2"/>
      <c r="W169" s="2"/>
      <c r="X169" s="2"/>
      <c r="Y169" s="2"/>
      <c r="Z169" s="2"/>
    </row>
    <row r="170" spans="1:26" ht="12.75" customHeight="1">
      <c r="A170" s="21">
        <v>211201</v>
      </c>
      <c r="B170" s="49" t="s">
        <v>33</v>
      </c>
      <c r="C170" s="50">
        <f>SUM(C171)</f>
        <v>1375000</v>
      </c>
      <c r="D170" s="26"/>
      <c r="E170" s="23"/>
      <c r="F170" s="32"/>
      <c r="G170" s="32"/>
      <c r="H170" s="32"/>
      <c r="I170" s="32"/>
      <c r="J170" s="32"/>
      <c r="K170" s="32"/>
      <c r="L170" s="32"/>
      <c r="M170" s="32"/>
      <c r="N170" s="32"/>
      <c r="O170" s="32"/>
      <c r="P170" s="32"/>
      <c r="Q170" s="32"/>
      <c r="R170" s="32"/>
      <c r="S170" s="32"/>
      <c r="T170" s="32"/>
      <c r="U170" s="2"/>
      <c r="V170" s="2"/>
      <c r="W170" s="2"/>
      <c r="X170" s="2"/>
      <c r="Y170" s="2"/>
      <c r="Z170" s="2"/>
    </row>
    <row r="171" spans="1:26" ht="12.75" customHeight="1">
      <c r="A171" s="25">
        <v>21120101</v>
      </c>
      <c r="B171" s="29" t="s">
        <v>34</v>
      </c>
      <c r="C171" s="26">
        <v>1375000</v>
      </c>
      <c r="D171" s="26"/>
      <c r="E171" s="23"/>
      <c r="F171" s="32"/>
      <c r="G171" s="32"/>
      <c r="H171" s="32"/>
      <c r="I171" s="32"/>
      <c r="J171" s="32"/>
      <c r="K171" s="32"/>
      <c r="L171" s="32"/>
      <c r="M171" s="32"/>
      <c r="N171" s="32"/>
      <c r="O171" s="32"/>
      <c r="P171" s="32"/>
      <c r="Q171" s="32"/>
      <c r="R171" s="32"/>
      <c r="S171" s="32"/>
      <c r="T171" s="32"/>
      <c r="U171" s="2"/>
      <c r="V171" s="2"/>
      <c r="W171" s="2"/>
      <c r="X171" s="2"/>
      <c r="Y171" s="2"/>
      <c r="Z171" s="2"/>
    </row>
    <row r="172" spans="1:26" ht="12.75" customHeight="1">
      <c r="A172" s="21">
        <v>211203</v>
      </c>
      <c r="B172" s="49" t="s">
        <v>35</v>
      </c>
      <c r="C172" s="50">
        <f>+SUM(C173)</f>
        <v>950000</v>
      </c>
      <c r="D172" s="26"/>
      <c r="E172" s="44"/>
      <c r="F172" s="32"/>
      <c r="G172" s="32"/>
      <c r="H172" s="32"/>
      <c r="I172" s="32"/>
      <c r="J172" s="32"/>
      <c r="K172" s="32"/>
      <c r="L172" s="32"/>
      <c r="M172" s="32"/>
      <c r="N172" s="32"/>
      <c r="O172" s="32"/>
      <c r="P172" s="32"/>
      <c r="Q172" s="32"/>
      <c r="R172" s="32"/>
      <c r="S172" s="32"/>
      <c r="T172" s="32"/>
      <c r="U172" s="2"/>
      <c r="V172" s="2"/>
      <c r="W172" s="2"/>
      <c r="X172" s="2"/>
      <c r="Y172" s="2"/>
      <c r="Z172" s="2"/>
    </row>
    <row r="173" spans="1:26" ht="12.75" customHeight="1">
      <c r="A173" s="25">
        <v>21120302</v>
      </c>
      <c r="B173" s="29" t="s">
        <v>37</v>
      </c>
      <c r="C173" s="26">
        <v>950000</v>
      </c>
      <c r="D173" s="26"/>
      <c r="E173" s="23"/>
      <c r="F173" s="32"/>
      <c r="G173" s="32"/>
      <c r="H173" s="32"/>
      <c r="I173" s="32"/>
      <c r="J173" s="32"/>
      <c r="K173" s="32"/>
      <c r="L173" s="32"/>
      <c r="M173" s="32"/>
      <c r="N173" s="32"/>
      <c r="O173" s="32"/>
      <c r="P173" s="32"/>
      <c r="Q173" s="32"/>
      <c r="R173" s="32"/>
      <c r="S173" s="32"/>
      <c r="T173" s="32"/>
      <c r="U173" s="2"/>
      <c r="V173" s="2"/>
      <c r="W173" s="2"/>
      <c r="X173" s="2"/>
      <c r="Y173" s="2"/>
      <c r="Z173" s="2"/>
    </row>
    <row r="174" spans="1:26" ht="12.75" customHeight="1">
      <c r="A174" s="21">
        <v>211209</v>
      </c>
      <c r="B174" s="23" t="s">
        <v>50</v>
      </c>
      <c r="C174" s="23">
        <f>+SUM(C175:C176)</f>
        <v>1030000</v>
      </c>
      <c r="D174" s="26"/>
      <c r="E174" s="26"/>
      <c r="F174" s="32"/>
      <c r="G174" s="32"/>
      <c r="H174" s="32"/>
      <c r="I174" s="32"/>
      <c r="J174" s="32"/>
      <c r="K174" s="32"/>
      <c r="L174" s="32"/>
      <c r="M174" s="32"/>
      <c r="N174" s="32"/>
      <c r="O174" s="32"/>
      <c r="P174" s="32"/>
      <c r="Q174" s="32"/>
      <c r="R174" s="32"/>
      <c r="S174" s="32"/>
      <c r="T174" s="32"/>
      <c r="U174" s="2"/>
      <c r="V174" s="2"/>
      <c r="W174" s="2"/>
      <c r="X174" s="2"/>
      <c r="Y174" s="2"/>
      <c r="Z174" s="2"/>
    </row>
    <row r="175" spans="1:26" ht="12.75" customHeight="1">
      <c r="A175" s="25">
        <v>21120905</v>
      </c>
      <c r="B175" s="26" t="s">
        <v>112</v>
      </c>
      <c r="C175" s="26">
        <v>450000</v>
      </c>
      <c r="D175" s="26"/>
      <c r="E175" s="23"/>
      <c r="F175" s="32"/>
      <c r="G175" s="32"/>
      <c r="H175" s="32"/>
      <c r="I175" s="32"/>
      <c r="J175" s="32"/>
      <c r="K175" s="32"/>
      <c r="L175" s="32"/>
      <c r="M175" s="32"/>
      <c r="N175" s="32"/>
      <c r="O175" s="32"/>
      <c r="P175" s="32"/>
      <c r="Q175" s="32"/>
      <c r="R175" s="32"/>
      <c r="S175" s="32"/>
      <c r="T175" s="32"/>
      <c r="U175" s="2"/>
      <c r="V175" s="2"/>
      <c r="W175" s="2"/>
      <c r="X175" s="2"/>
      <c r="Y175" s="2"/>
      <c r="Z175" s="2"/>
    </row>
    <row r="176" spans="1:26" ht="12.75" customHeight="1">
      <c r="A176" s="25">
        <v>21120907</v>
      </c>
      <c r="B176" s="26" t="s">
        <v>113</v>
      </c>
      <c r="C176" s="20">
        <v>580000</v>
      </c>
      <c r="D176" s="26"/>
      <c r="E176" s="20"/>
      <c r="F176" s="32"/>
      <c r="G176" s="32"/>
      <c r="H176" s="32"/>
      <c r="I176" s="32"/>
      <c r="J176" s="32"/>
      <c r="K176" s="32"/>
      <c r="L176" s="32"/>
      <c r="M176" s="32"/>
      <c r="N176" s="32"/>
      <c r="O176" s="32"/>
      <c r="P176" s="32"/>
      <c r="Q176" s="32"/>
      <c r="R176" s="32"/>
      <c r="S176" s="32"/>
      <c r="T176" s="32"/>
      <c r="U176" s="2"/>
      <c r="V176" s="2"/>
      <c r="W176" s="2"/>
      <c r="X176" s="2"/>
      <c r="Y176" s="2"/>
      <c r="Z176" s="2"/>
    </row>
    <row r="177" spans="1:26" ht="12.75" customHeight="1">
      <c r="A177" s="29"/>
      <c r="B177" s="26"/>
      <c r="C177" s="26"/>
      <c r="D177" s="26"/>
      <c r="E177" s="23"/>
      <c r="F177" s="32"/>
      <c r="G177" s="32"/>
      <c r="H177" s="32"/>
      <c r="I177" s="32"/>
      <c r="J177" s="32"/>
      <c r="K177" s="32"/>
      <c r="L177" s="32"/>
      <c r="M177" s="32"/>
      <c r="N177" s="32"/>
      <c r="O177" s="32"/>
      <c r="P177" s="32"/>
      <c r="Q177" s="32"/>
      <c r="R177" s="32"/>
      <c r="S177" s="32"/>
      <c r="T177" s="32"/>
      <c r="U177" s="2"/>
      <c r="V177" s="2"/>
      <c r="W177" s="2"/>
      <c r="X177" s="2"/>
      <c r="Y177" s="2"/>
      <c r="Z177" s="2"/>
    </row>
    <row r="178" spans="1:26" ht="12.75" customHeight="1">
      <c r="A178" s="683" t="s">
        <v>10</v>
      </c>
      <c r="B178" s="657"/>
      <c r="C178" s="69">
        <f>C179+C181+C183</f>
        <v>19400000</v>
      </c>
      <c r="D178" s="26"/>
      <c r="E178" s="26"/>
      <c r="F178" s="32"/>
      <c r="G178" s="32"/>
      <c r="H178" s="32"/>
      <c r="I178" s="32"/>
      <c r="J178" s="32"/>
      <c r="K178" s="32"/>
      <c r="L178" s="32"/>
      <c r="M178" s="32"/>
      <c r="N178" s="32"/>
      <c r="O178" s="32"/>
      <c r="P178" s="32"/>
      <c r="Q178" s="32"/>
      <c r="R178" s="32"/>
      <c r="S178" s="32"/>
      <c r="T178" s="32"/>
      <c r="U178" s="2"/>
      <c r="V178" s="2"/>
      <c r="W178" s="2"/>
      <c r="X178" s="2"/>
      <c r="Y178" s="2"/>
      <c r="Z178" s="2"/>
    </row>
    <row r="179" spans="1:26" ht="12.75" customHeight="1">
      <c r="A179" s="21">
        <v>211302</v>
      </c>
      <c r="B179" s="49" t="s">
        <v>53</v>
      </c>
      <c r="C179" s="23">
        <f>SUM(C180)</f>
        <v>1500000</v>
      </c>
      <c r="D179" s="26"/>
      <c r="E179" s="47"/>
      <c r="F179" s="32"/>
      <c r="G179" s="32"/>
      <c r="H179" s="32"/>
      <c r="I179" s="32"/>
      <c r="J179" s="32"/>
      <c r="K179" s="32"/>
      <c r="L179" s="32"/>
      <c r="M179" s="32"/>
      <c r="N179" s="32"/>
      <c r="O179" s="32"/>
      <c r="P179" s="32"/>
      <c r="Q179" s="32"/>
      <c r="R179" s="32"/>
      <c r="S179" s="32"/>
      <c r="T179" s="32"/>
      <c r="U179" s="2"/>
      <c r="V179" s="2"/>
      <c r="W179" s="2"/>
      <c r="X179" s="2"/>
      <c r="Y179" s="2"/>
      <c r="Z179" s="2"/>
    </row>
    <row r="180" spans="1:26" ht="12.75" customHeight="1">
      <c r="A180" s="25">
        <v>21130204</v>
      </c>
      <c r="B180" s="29" t="s">
        <v>54</v>
      </c>
      <c r="C180" s="26">
        <v>1500000</v>
      </c>
      <c r="D180" s="26"/>
      <c r="E180" s="47"/>
      <c r="F180" s="32"/>
      <c r="G180" s="32"/>
      <c r="H180" s="32"/>
      <c r="I180" s="32"/>
      <c r="J180" s="32"/>
      <c r="K180" s="32"/>
      <c r="L180" s="32"/>
      <c r="M180" s="32"/>
      <c r="N180" s="32"/>
      <c r="O180" s="32"/>
      <c r="P180" s="32"/>
      <c r="Q180" s="32"/>
      <c r="R180" s="32"/>
      <c r="S180" s="32"/>
      <c r="T180" s="32"/>
      <c r="U180" s="2"/>
      <c r="V180" s="2"/>
      <c r="W180" s="2"/>
      <c r="X180" s="2"/>
      <c r="Y180" s="2"/>
      <c r="Z180" s="2"/>
    </row>
    <row r="181" spans="1:26" ht="12.75" customHeight="1">
      <c r="A181" s="21">
        <v>211305</v>
      </c>
      <c r="B181" s="49" t="s">
        <v>55</v>
      </c>
      <c r="C181" s="50">
        <f>SUM(C182)</f>
        <v>2500000</v>
      </c>
      <c r="D181" s="26"/>
      <c r="E181" s="47"/>
      <c r="F181" s="32"/>
      <c r="G181" s="32"/>
      <c r="H181" s="32"/>
      <c r="I181" s="32"/>
      <c r="J181" s="32"/>
      <c r="K181" s="32"/>
      <c r="L181" s="32"/>
      <c r="M181" s="32"/>
      <c r="N181" s="32"/>
      <c r="O181" s="32"/>
      <c r="P181" s="32"/>
      <c r="Q181" s="32"/>
      <c r="R181" s="32"/>
      <c r="S181" s="32"/>
      <c r="T181" s="32"/>
      <c r="U181" s="2"/>
      <c r="V181" s="2"/>
      <c r="W181" s="2"/>
      <c r="X181" s="2"/>
      <c r="Y181" s="2"/>
      <c r="Z181" s="2"/>
    </row>
    <row r="182" spans="1:26" ht="12.75" customHeight="1">
      <c r="A182" s="25">
        <v>21130502</v>
      </c>
      <c r="B182" s="29" t="s">
        <v>56</v>
      </c>
      <c r="C182" s="26">
        <v>2500000</v>
      </c>
      <c r="D182" s="26"/>
      <c r="E182" s="26"/>
      <c r="F182" s="32"/>
      <c r="G182" s="32"/>
      <c r="H182" s="32"/>
      <c r="I182" s="32"/>
      <c r="J182" s="32"/>
      <c r="K182" s="32"/>
      <c r="L182" s="32"/>
      <c r="M182" s="32"/>
      <c r="N182" s="32"/>
      <c r="O182" s="32"/>
      <c r="P182" s="32"/>
      <c r="Q182" s="32"/>
      <c r="R182" s="32"/>
      <c r="S182" s="32"/>
      <c r="T182" s="32"/>
      <c r="U182" s="2"/>
      <c r="V182" s="2"/>
      <c r="W182" s="2"/>
      <c r="X182" s="2"/>
      <c r="Y182" s="2"/>
      <c r="Z182" s="2"/>
    </row>
    <row r="183" spans="1:26" ht="12.75" customHeight="1">
      <c r="A183" s="21">
        <v>211309</v>
      </c>
      <c r="B183" s="23" t="s">
        <v>61</v>
      </c>
      <c r="C183" s="23">
        <f>+SUM(C184:C187)</f>
        <v>15400000</v>
      </c>
      <c r="D183" s="26"/>
      <c r="E183" s="23"/>
      <c r="F183" s="32"/>
      <c r="G183" s="32"/>
      <c r="H183" s="32"/>
      <c r="I183" s="32"/>
      <c r="J183" s="32"/>
      <c r="K183" s="32"/>
      <c r="L183" s="32"/>
      <c r="M183" s="32"/>
      <c r="N183" s="32"/>
      <c r="O183" s="32"/>
      <c r="P183" s="32"/>
      <c r="Q183" s="32"/>
      <c r="R183" s="32"/>
      <c r="S183" s="32"/>
      <c r="T183" s="32"/>
      <c r="U183" s="2"/>
      <c r="V183" s="2"/>
      <c r="W183" s="2"/>
      <c r="X183" s="2"/>
      <c r="Y183" s="2"/>
      <c r="Z183" s="2"/>
    </row>
    <row r="184" spans="1:26" ht="12.75" customHeight="1">
      <c r="A184" s="25">
        <v>21130901</v>
      </c>
      <c r="B184" s="26" t="s">
        <v>62</v>
      </c>
      <c r="C184" s="26">
        <v>4950000</v>
      </c>
      <c r="D184" s="26"/>
      <c r="E184" s="26"/>
      <c r="F184" s="32"/>
      <c r="G184" s="32"/>
      <c r="H184" s="32"/>
      <c r="I184" s="32"/>
      <c r="J184" s="32"/>
      <c r="K184" s="32"/>
      <c r="L184" s="32"/>
      <c r="M184" s="32"/>
      <c r="N184" s="32"/>
      <c r="O184" s="32"/>
      <c r="P184" s="32"/>
      <c r="Q184" s="32"/>
      <c r="R184" s="32"/>
      <c r="S184" s="32"/>
      <c r="T184" s="32"/>
      <c r="U184" s="2"/>
      <c r="V184" s="2"/>
      <c r="W184" s="2"/>
      <c r="X184" s="2"/>
      <c r="Y184" s="2"/>
      <c r="Z184" s="2"/>
    </row>
    <row r="185" spans="1:26" ht="12.75" customHeight="1">
      <c r="A185" s="25">
        <v>21130905</v>
      </c>
      <c r="B185" s="32" t="s">
        <v>116</v>
      </c>
      <c r="C185" s="26">
        <v>1100000</v>
      </c>
      <c r="D185" s="26"/>
      <c r="E185" s="26"/>
      <c r="F185" s="32"/>
      <c r="G185" s="32"/>
      <c r="H185" s="32"/>
      <c r="I185" s="32"/>
      <c r="J185" s="32"/>
      <c r="K185" s="32"/>
      <c r="L185" s="32"/>
      <c r="M185" s="32"/>
      <c r="N185" s="32"/>
      <c r="O185" s="32"/>
      <c r="P185" s="32"/>
      <c r="Q185" s="32"/>
      <c r="R185" s="32"/>
      <c r="S185" s="32"/>
      <c r="T185" s="32"/>
      <c r="U185" s="2"/>
      <c r="V185" s="2"/>
      <c r="W185" s="2"/>
      <c r="X185" s="2"/>
      <c r="Y185" s="2"/>
      <c r="Z185" s="2"/>
    </row>
    <row r="186" spans="1:26" ht="12.75" customHeight="1">
      <c r="A186" s="25">
        <v>21130906</v>
      </c>
      <c r="B186" s="32" t="s">
        <v>117</v>
      </c>
      <c r="C186" s="26">
        <v>8850000</v>
      </c>
      <c r="D186" s="26"/>
      <c r="E186" s="26"/>
      <c r="F186" s="32"/>
      <c r="G186" s="32"/>
      <c r="H186" s="32"/>
      <c r="I186" s="32"/>
      <c r="J186" s="32"/>
      <c r="K186" s="32"/>
      <c r="L186" s="32"/>
      <c r="M186" s="32"/>
      <c r="N186" s="32"/>
      <c r="O186" s="32"/>
      <c r="P186" s="32"/>
      <c r="Q186" s="32"/>
      <c r="R186" s="32"/>
      <c r="S186" s="32"/>
      <c r="T186" s="32"/>
      <c r="U186" s="2"/>
      <c r="V186" s="2"/>
      <c r="W186" s="2"/>
      <c r="X186" s="2"/>
      <c r="Y186" s="2"/>
      <c r="Z186" s="2"/>
    </row>
    <row r="187" spans="1:26" ht="12.75" customHeight="1">
      <c r="A187" s="25">
        <v>21130908</v>
      </c>
      <c r="B187" s="26" t="s">
        <v>64</v>
      </c>
      <c r="C187" s="26">
        <v>500000</v>
      </c>
      <c r="D187" s="26"/>
      <c r="E187" s="26"/>
      <c r="F187" s="32"/>
      <c r="G187" s="32"/>
      <c r="H187" s="32"/>
      <c r="I187" s="32"/>
      <c r="J187" s="32"/>
      <c r="K187" s="32"/>
      <c r="L187" s="32"/>
      <c r="M187" s="32"/>
      <c r="N187" s="32"/>
      <c r="O187" s="32"/>
      <c r="P187" s="32"/>
      <c r="Q187" s="32"/>
      <c r="R187" s="32"/>
      <c r="S187" s="32"/>
      <c r="T187" s="32"/>
      <c r="U187" s="2"/>
      <c r="V187" s="2"/>
      <c r="W187" s="2"/>
      <c r="X187" s="2"/>
      <c r="Y187" s="2"/>
      <c r="Z187" s="2"/>
    </row>
    <row r="188" spans="1:26" ht="12.75" customHeight="1">
      <c r="A188" s="29"/>
      <c r="B188" s="26"/>
      <c r="C188" s="26"/>
      <c r="D188" s="26"/>
      <c r="E188" s="26"/>
      <c r="F188" s="32"/>
      <c r="G188" s="32"/>
      <c r="H188" s="32"/>
      <c r="I188" s="32"/>
      <c r="J188" s="32"/>
      <c r="K188" s="32"/>
      <c r="L188" s="32"/>
      <c r="M188" s="32"/>
      <c r="N188" s="32"/>
      <c r="O188" s="32"/>
      <c r="P188" s="32"/>
      <c r="Q188" s="32"/>
      <c r="R188" s="32"/>
      <c r="S188" s="32"/>
      <c r="T188" s="32"/>
      <c r="U188" s="2"/>
      <c r="V188" s="2"/>
      <c r="W188" s="2"/>
      <c r="X188" s="2"/>
      <c r="Y188" s="2"/>
      <c r="Z188" s="2"/>
    </row>
    <row r="189" spans="1:26" ht="12.75" customHeight="1" thickBot="1">
      <c r="A189" s="29"/>
      <c r="B189" s="26"/>
      <c r="C189" s="26"/>
      <c r="D189" s="26"/>
      <c r="E189" s="26"/>
      <c r="F189" s="32"/>
      <c r="G189" s="32"/>
      <c r="H189" s="32"/>
      <c r="I189" s="32"/>
      <c r="J189" s="32"/>
      <c r="K189" s="32"/>
      <c r="L189" s="32"/>
      <c r="M189" s="32"/>
      <c r="N189" s="32"/>
      <c r="O189" s="32"/>
      <c r="P189" s="32"/>
      <c r="Q189" s="32"/>
      <c r="R189" s="32"/>
      <c r="S189" s="32"/>
      <c r="T189" s="32"/>
      <c r="U189" s="2"/>
      <c r="V189" s="2"/>
      <c r="W189" s="2"/>
      <c r="X189" s="2"/>
      <c r="Y189" s="2"/>
      <c r="Z189" s="2"/>
    </row>
    <row r="190" spans="1:26" ht="12.75" customHeight="1">
      <c r="A190" s="678" t="s">
        <v>658</v>
      </c>
      <c r="B190" s="679"/>
      <c r="C190" s="661" t="s">
        <v>659</v>
      </c>
      <c r="E190" s="32"/>
      <c r="F190" s="32"/>
      <c r="G190" s="32"/>
      <c r="H190" s="32"/>
      <c r="I190" s="32"/>
      <c r="J190" s="32"/>
      <c r="K190" s="32"/>
      <c r="L190" s="32"/>
      <c r="M190" s="32"/>
      <c r="N190" s="32"/>
      <c r="O190" s="32"/>
      <c r="P190" s="32"/>
      <c r="Q190" s="32"/>
      <c r="R190" s="32"/>
      <c r="S190" s="32"/>
      <c r="T190" s="2"/>
      <c r="U190" s="2"/>
      <c r="V190" s="2"/>
      <c r="W190" s="2"/>
      <c r="X190" s="2"/>
      <c r="Y190" s="2"/>
    </row>
    <row r="191" spans="1:26" ht="12.75" customHeight="1" thickBot="1">
      <c r="A191" s="680"/>
      <c r="B191" s="681"/>
      <c r="C191" s="662"/>
      <c r="E191" s="32"/>
      <c r="F191" s="32"/>
      <c r="G191" s="32"/>
      <c r="H191" s="32"/>
      <c r="I191" s="32"/>
      <c r="J191" s="32"/>
      <c r="K191" s="32"/>
      <c r="L191" s="32"/>
      <c r="M191" s="32"/>
      <c r="N191" s="32"/>
      <c r="O191" s="32"/>
      <c r="P191" s="32"/>
      <c r="Q191" s="32"/>
      <c r="R191" s="32"/>
      <c r="S191" s="32"/>
      <c r="T191" s="2"/>
      <c r="U191" s="2"/>
      <c r="V191" s="2"/>
      <c r="W191" s="2"/>
      <c r="X191" s="2"/>
      <c r="Y191" s="2"/>
    </row>
    <row r="192" spans="1:26" ht="12.75" customHeight="1">
      <c r="A192" s="668" t="s">
        <v>660</v>
      </c>
      <c r="B192" s="669"/>
      <c r="C192" s="670"/>
      <c r="E192" s="32"/>
      <c r="F192" s="32"/>
      <c r="G192" s="32"/>
      <c r="H192" s="32"/>
      <c r="I192" s="32"/>
      <c r="J192" s="32"/>
      <c r="K192" s="32"/>
      <c r="L192" s="32"/>
      <c r="M192" s="32"/>
      <c r="N192" s="32"/>
      <c r="O192" s="32"/>
      <c r="P192" s="32"/>
      <c r="Q192" s="32"/>
      <c r="R192" s="32"/>
      <c r="S192" s="32"/>
      <c r="T192" s="2"/>
      <c r="U192" s="2"/>
      <c r="V192" s="2"/>
      <c r="W192" s="2"/>
      <c r="X192" s="2"/>
      <c r="Y192" s="2"/>
    </row>
    <row r="193" spans="1:26" ht="12.75" customHeight="1">
      <c r="A193" s="671"/>
      <c r="B193" s="672"/>
      <c r="C193" s="673"/>
      <c r="E193" s="32"/>
      <c r="F193" s="32"/>
      <c r="G193" s="32"/>
      <c r="H193" s="32"/>
      <c r="I193" s="32"/>
      <c r="J193" s="32"/>
      <c r="K193" s="32"/>
      <c r="L193" s="32"/>
      <c r="M193" s="32"/>
      <c r="N193" s="32"/>
      <c r="O193" s="32"/>
      <c r="P193" s="32"/>
      <c r="Q193" s="32"/>
      <c r="R193" s="32"/>
      <c r="S193" s="32"/>
      <c r="T193" s="2"/>
      <c r="U193" s="2"/>
      <c r="V193" s="2"/>
      <c r="W193" s="2"/>
      <c r="X193" s="2"/>
      <c r="Y193" s="2"/>
    </row>
    <row r="194" spans="1:26" ht="12.75" customHeight="1">
      <c r="A194" s="671"/>
      <c r="B194" s="672"/>
      <c r="C194" s="673"/>
      <c r="E194" s="32"/>
      <c r="F194" s="32"/>
      <c r="G194" s="32"/>
      <c r="H194" s="32"/>
      <c r="I194" s="32"/>
      <c r="J194" s="32"/>
      <c r="K194" s="32"/>
      <c r="L194" s="32"/>
      <c r="M194" s="32"/>
      <c r="N194" s="32"/>
      <c r="O194" s="32"/>
      <c r="P194" s="32"/>
      <c r="Q194" s="32"/>
      <c r="R194" s="32"/>
      <c r="S194" s="32"/>
      <c r="T194" s="2"/>
      <c r="U194" s="2"/>
      <c r="V194" s="2"/>
      <c r="W194" s="2"/>
      <c r="X194" s="2"/>
      <c r="Y194" s="2"/>
    </row>
    <row r="195" spans="1:26" ht="12.75" customHeight="1">
      <c r="A195" s="671"/>
      <c r="B195" s="672"/>
      <c r="C195" s="673"/>
      <c r="E195" s="32"/>
      <c r="F195" s="32"/>
      <c r="G195" s="32"/>
      <c r="H195" s="32"/>
      <c r="I195" s="32"/>
      <c r="J195" s="32"/>
      <c r="K195" s="32"/>
      <c r="L195" s="32"/>
      <c r="M195" s="32"/>
      <c r="N195" s="32"/>
      <c r="O195" s="32"/>
      <c r="P195" s="32"/>
      <c r="Q195" s="32"/>
      <c r="R195" s="32"/>
      <c r="S195" s="32"/>
      <c r="T195" s="2"/>
      <c r="U195" s="2"/>
      <c r="V195" s="2"/>
      <c r="W195" s="2"/>
      <c r="X195" s="2"/>
      <c r="Y195" s="2"/>
    </row>
    <row r="196" spans="1:26" ht="12.75" customHeight="1">
      <c r="A196" s="671"/>
      <c r="B196" s="672"/>
      <c r="C196" s="673"/>
      <c r="E196" s="32"/>
      <c r="F196" s="32"/>
      <c r="G196" s="32"/>
      <c r="H196" s="32"/>
      <c r="I196" s="32"/>
      <c r="J196" s="32"/>
      <c r="K196" s="32"/>
      <c r="L196" s="32"/>
      <c r="M196" s="32"/>
      <c r="N196" s="32"/>
      <c r="O196" s="32"/>
      <c r="P196" s="32"/>
      <c r="Q196" s="32"/>
      <c r="R196" s="32"/>
      <c r="S196" s="32"/>
      <c r="T196" s="2"/>
      <c r="U196" s="2"/>
      <c r="V196" s="2"/>
      <c r="W196" s="2"/>
      <c r="X196" s="2"/>
      <c r="Y196" s="2"/>
    </row>
    <row r="197" spans="1:26" ht="14.25" thickBot="1">
      <c r="A197" s="674"/>
      <c r="B197" s="675"/>
      <c r="C197" s="676"/>
      <c r="E197" s="32"/>
      <c r="F197" s="32"/>
      <c r="G197" s="32"/>
      <c r="H197" s="32"/>
      <c r="I197" s="32"/>
      <c r="J197" s="32"/>
      <c r="K197" s="32"/>
      <c r="L197" s="32"/>
      <c r="M197" s="32"/>
      <c r="N197" s="32"/>
      <c r="O197" s="32"/>
      <c r="P197" s="32"/>
      <c r="Q197" s="32"/>
      <c r="R197" s="32"/>
      <c r="S197" s="32"/>
      <c r="T197" s="2"/>
      <c r="U197" s="2"/>
      <c r="V197" s="2"/>
      <c r="W197" s="2"/>
      <c r="X197" s="2"/>
      <c r="Y197" s="2"/>
    </row>
    <row r="198" spans="1:26" ht="12.75" customHeight="1">
      <c r="A198" s="63" t="s">
        <v>4</v>
      </c>
      <c r="B198" s="29"/>
      <c r="C198" s="137"/>
      <c r="E198" s="32"/>
      <c r="F198" s="32"/>
      <c r="G198" s="32"/>
      <c r="H198" s="32"/>
      <c r="I198" s="32"/>
      <c r="J198" s="32"/>
      <c r="K198" s="32"/>
      <c r="L198" s="32"/>
      <c r="M198" s="32"/>
      <c r="N198" s="32"/>
      <c r="O198" s="32"/>
      <c r="P198" s="32"/>
      <c r="Q198" s="32"/>
      <c r="R198" s="32"/>
      <c r="S198" s="32"/>
      <c r="T198" s="2"/>
      <c r="U198" s="2"/>
      <c r="V198" s="2"/>
      <c r="W198" s="2"/>
      <c r="X198" s="2"/>
      <c r="Y198" s="2"/>
    </row>
    <row r="199" spans="1:26" ht="12.75" customHeight="1">
      <c r="A199" s="63" t="s">
        <v>651</v>
      </c>
      <c r="B199" s="29"/>
      <c r="C199" s="137"/>
      <c r="E199" s="32"/>
      <c r="F199" s="32"/>
      <c r="G199" s="32"/>
      <c r="H199" s="32"/>
      <c r="I199" s="32"/>
      <c r="J199" s="32"/>
      <c r="K199" s="32"/>
      <c r="L199" s="32"/>
      <c r="M199" s="32"/>
      <c r="N199" s="32"/>
      <c r="O199" s="32"/>
      <c r="P199" s="32"/>
      <c r="Q199" s="32"/>
      <c r="R199" s="32"/>
      <c r="S199" s="32"/>
      <c r="T199" s="2"/>
      <c r="U199" s="2"/>
      <c r="V199" s="2"/>
      <c r="W199" s="2"/>
      <c r="X199" s="2"/>
      <c r="Y199" s="2"/>
    </row>
    <row r="200" spans="1:26" ht="12.75" customHeight="1">
      <c r="A200" s="63" t="s">
        <v>652</v>
      </c>
      <c r="B200" s="29"/>
      <c r="C200" s="137"/>
      <c r="E200" s="32"/>
      <c r="F200" s="32"/>
      <c r="G200" s="32"/>
      <c r="H200" s="32"/>
      <c r="I200" s="32"/>
      <c r="J200" s="32"/>
      <c r="K200" s="32"/>
      <c r="L200" s="32"/>
      <c r="M200" s="32"/>
      <c r="N200" s="32"/>
      <c r="O200" s="32"/>
      <c r="P200" s="32"/>
      <c r="Q200" s="32"/>
      <c r="R200" s="32"/>
      <c r="S200" s="32"/>
      <c r="T200" s="2"/>
      <c r="U200" s="2"/>
      <c r="V200" s="2"/>
      <c r="W200" s="2"/>
      <c r="X200" s="2"/>
      <c r="Y200" s="2"/>
    </row>
    <row r="201" spans="1:26" ht="12.75" customHeight="1" thickBot="1">
      <c r="A201" s="63" t="s">
        <v>7</v>
      </c>
      <c r="B201" s="29"/>
      <c r="C201" s="137"/>
      <c r="E201" s="32"/>
      <c r="F201" s="32"/>
      <c r="G201" s="32"/>
      <c r="H201" s="32"/>
      <c r="I201" s="32"/>
      <c r="J201" s="32"/>
      <c r="K201" s="32"/>
      <c r="L201" s="32"/>
      <c r="M201" s="32"/>
      <c r="N201" s="32"/>
      <c r="O201" s="32"/>
      <c r="P201" s="32"/>
      <c r="Q201" s="32"/>
      <c r="R201" s="32"/>
      <c r="S201" s="32"/>
      <c r="T201" s="2"/>
      <c r="U201" s="2"/>
      <c r="V201" s="2"/>
      <c r="W201" s="2"/>
      <c r="X201" s="2"/>
      <c r="Y201" s="2"/>
    </row>
    <row r="202" spans="1:26" ht="12.75" customHeight="1" thickBot="1">
      <c r="A202" s="65" t="s">
        <v>8</v>
      </c>
      <c r="B202" s="115"/>
      <c r="C202" s="68">
        <f>C204+C216</f>
        <v>20450000</v>
      </c>
      <c r="E202" s="32"/>
      <c r="F202" s="32"/>
      <c r="G202" s="32"/>
      <c r="H202" s="32"/>
      <c r="I202" s="32"/>
      <c r="J202" s="32"/>
      <c r="K202" s="32"/>
      <c r="L202" s="32"/>
      <c r="M202" s="32"/>
      <c r="N202" s="32"/>
      <c r="O202" s="32"/>
      <c r="P202" s="32"/>
      <c r="Q202" s="32"/>
      <c r="R202" s="32"/>
      <c r="S202" s="32"/>
      <c r="T202" s="2"/>
      <c r="U202" s="2"/>
      <c r="V202" s="2"/>
      <c r="W202" s="2"/>
      <c r="X202" s="2"/>
      <c r="Y202" s="2"/>
    </row>
    <row r="203" spans="1:26" ht="12.75" customHeight="1" thickBot="1">
      <c r="A203" s="49"/>
      <c r="B203" s="49"/>
      <c r="C203" s="23"/>
      <c r="D203" s="23"/>
      <c r="E203" s="23"/>
      <c r="F203" s="24"/>
      <c r="G203" s="32"/>
      <c r="H203" s="32"/>
      <c r="I203" s="32"/>
      <c r="J203" s="32"/>
      <c r="K203" s="32"/>
      <c r="L203" s="32"/>
      <c r="M203" s="32"/>
      <c r="N203" s="32"/>
      <c r="O203" s="32"/>
      <c r="P203" s="32"/>
      <c r="Q203" s="32"/>
      <c r="R203" s="32"/>
      <c r="S203" s="32"/>
      <c r="T203" s="32"/>
      <c r="U203" s="2"/>
      <c r="V203" s="2"/>
      <c r="W203" s="2"/>
      <c r="X203" s="2"/>
      <c r="Y203" s="2"/>
      <c r="Z203" s="2"/>
    </row>
    <row r="204" spans="1:26" ht="12.75" customHeight="1">
      <c r="A204" s="690" t="s">
        <v>32</v>
      </c>
      <c r="B204" s="657"/>
      <c r="C204" s="83">
        <f>C205+C207+C209+C211</f>
        <v>6500000</v>
      </c>
      <c r="D204" s="26"/>
      <c r="E204" s="143"/>
      <c r="F204" s="32"/>
      <c r="G204" s="32"/>
      <c r="H204" s="32"/>
      <c r="I204" s="32"/>
      <c r="J204" s="32"/>
      <c r="K204" s="32"/>
      <c r="L204" s="32"/>
      <c r="M204" s="32"/>
      <c r="N204" s="32"/>
      <c r="O204" s="32"/>
      <c r="P204" s="32"/>
      <c r="Q204" s="32"/>
      <c r="R204" s="32"/>
      <c r="S204" s="32"/>
      <c r="T204" s="32"/>
      <c r="U204" s="2"/>
      <c r="V204" s="2"/>
      <c r="W204" s="2"/>
      <c r="X204" s="2"/>
      <c r="Y204" s="2"/>
      <c r="Z204" s="2"/>
    </row>
    <row r="205" spans="1:26" ht="12.75" customHeight="1">
      <c r="A205" s="21">
        <v>211201</v>
      </c>
      <c r="B205" s="49" t="s">
        <v>33</v>
      </c>
      <c r="C205" s="50">
        <f>SUM(C206)</f>
        <v>1880000</v>
      </c>
      <c r="D205" s="26"/>
      <c r="E205" s="23"/>
      <c r="F205" s="32"/>
      <c r="G205" s="32"/>
      <c r="H205" s="32"/>
      <c r="I205" s="32"/>
      <c r="J205" s="32"/>
      <c r="K205" s="32"/>
      <c r="L205" s="32"/>
      <c r="M205" s="32"/>
      <c r="N205" s="32"/>
      <c r="O205" s="32"/>
      <c r="P205" s="32"/>
      <c r="Q205" s="32"/>
      <c r="R205" s="32"/>
      <c r="S205" s="32"/>
      <c r="T205" s="32"/>
      <c r="U205" s="2"/>
      <c r="V205" s="2"/>
      <c r="W205" s="2"/>
      <c r="X205" s="2"/>
      <c r="Y205" s="2"/>
      <c r="Z205" s="2"/>
    </row>
    <row r="206" spans="1:26" ht="12.75" customHeight="1">
      <c r="A206" s="25">
        <v>21120101</v>
      </c>
      <c r="B206" s="29" t="s">
        <v>34</v>
      </c>
      <c r="C206" s="26">
        <v>1880000</v>
      </c>
      <c r="D206" s="26"/>
      <c r="E206" s="23"/>
      <c r="F206" s="32"/>
      <c r="G206" s="32"/>
      <c r="H206" s="32"/>
      <c r="I206" s="32"/>
      <c r="J206" s="32"/>
      <c r="K206" s="32"/>
      <c r="L206" s="32"/>
      <c r="M206" s="32"/>
      <c r="N206" s="32"/>
      <c r="O206" s="32"/>
      <c r="P206" s="32"/>
      <c r="Q206" s="32"/>
      <c r="R206" s="32"/>
      <c r="S206" s="32"/>
      <c r="T206" s="32"/>
      <c r="U206" s="2"/>
      <c r="V206" s="2"/>
      <c r="W206" s="2"/>
      <c r="X206" s="2"/>
      <c r="Y206" s="2"/>
      <c r="Z206" s="2"/>
    </row>
    <row r="207" spans="1:26" ht="12.75" customHeight="1">
      <c r="A207" s="21">
        <v>211203</v>
      </c>
      <c r="B207" s="49" t="s">
        <v>35</v>
      </c>
      <c r="C207" s="50">
        <f>+SUM(C208)</f>
        <v>1945000</v>
      </c>
      <c r="D207" s="26"/>
      <c r="E207" s="44"/>
      <c r="F207" s="32"/>
      <c r="G207" s="32"/>
      <c r="H207" s="32"/>
      <c r="I207" s="32"/>
      <c r="J207" s="32"/>
      <c r="K207" s="32"/>
      <c r="L207" s="32"/>
      <c r="M207" s="32"/>
      <c r="N207" s="32"/>
      <c r="O207" s="32"/>
      <c r="P207" s="32"/>
      <c r="Q207" s="32"/>
      <c r="R207" s="32"/>
      <c r="S207" s="32"/>
      <c r="T207" s="32"/>
      <c r="U207" s="2"/>
      <c r="V207" s="2"/>
      <c r="W207" s="2"/>
      <c r="X207" s="2"/>
      <c r="Y207" s="2"/>
      <c r="Z207" s="2"/>
    </row>
    <row r="208" spans="1:26" ht="12.75" customHeight="1">
      <c r="A208" s="25">
        <v>21120302</v>
      </c>
      <c r="B208" s="29" t="s">
        <v>37</v>
      </c>
      <c r="C208" s="26">
        <v>1945000</v>
      </c>
      <c r="D208" s="26"/>
      <c r="E208" s="23"/>
      <c r="F208" s="32"/>
      <c r="G208" s="32"/>
      <c r="H208" s="32"/>
      <c r="I208" s="32"/>
      <c r="J208" s="32"/>
      <c r="K208" s="32"/>
      <c r="L208" s="32"/>
      <c r="M208" s="32"/>
      <c r="N208" s="32"/>
      <c r="O208" s="32"/>
      <c r="P208" s="32"/>
      <c r="Q208" s="32"/>
      <c r="R208" s="32"/>
      <c r="S208" s="32"/>
      <c r="T208" s="32"/>
      <c r="U208" s="2"/>
      <c r="V208" s="2"/>
      <c r="W208" s="2"/>
      <c r="X208" s="2"/>
      <c r="Y208" s="2"/>
      <c r="Z208" s="2"/>
    </row>
    <row r="209" spans="1:26" ht="12.75" customHeight="1">
      <c r="A209" s="21">
        <v>211204</v>
      </c>
      <c r="B209" s="49" t="s">
        <v>38</v>
      </c>
      <c r="C209" s="23">
        <f>SUM(C210)</f>
        <v>600000</v>
      </c>
      <c r="D209" s="26"/>
      <c r="E209" s="23"/>
      <c r="F209" s="32"/>
      <c r="G209" s="32"/>
      <c r="H209" s="32"/>
      <c r="I209" s="32"/>
      <c r="J209" s="32"/>
      <c r="K209" s="32"/>
      <c r="L209" s="32"/>
      <c r="M209" s="32"/>
      <c r="N209" s="32"/>
      <c r="O209" s="32"/>
      <c r="P209" s="32"/>
      <c r="Q209" s="32"/>
      <c r="R209" s="32"/>
      <c r="S209" s="32"/>
      <c r="T209" s="32"/>
      <c r="U209" s="2"/>
      <c r="V209" s="2"/>
      <c r="W209" s="2"/>
      <c r="X209" s="2"/>
      <c r="Y209" s="2"/>
      <c r="Z209" s="2"/>
    </row>
    <row r="210" spans="1:26" ht="12.75" customHeight="1">
      <c r="A210" s="25">
        <v>21120401</v>
      </c>
      <c r="B210" s="26" t="s">
        <v>39</v>
      </c>
      <c r="C210" s="26">
        <v>600000</v>
      </c>
      <c r="D210" s="26"/>
      <c r="E210" s="23"/>
      <c r="F210" s="32"/>
      <c r="G210" s="32"/>
      <c r="H210" s="32"/>
      <c r="I210" s="32"/>
      <c r="J210" s="32"/>
      <c r="K210" s="32"/>
      <c r="L210" s="32"/>
      <c r="M210" s="32"/>
      <c r="N210" s="32"/>
      <c r="O210" s="32"/>
      <c r="P210" s="32"/>
      <c r="Q210" s="32"/>
      <c r="R210" s="32"/>
      <c r="S210" s="32"/>
      <c r="T210" s="32"/>
      <c r="U210" s="2"/>
      <c r="V210" s="2"/>
      <c r="W210" s="2"/>
      <c r="X210" s="2"/>
      <c r="Y210" s="2"/>
      <c r="Z210" s="2"/>
    </row>
    <row r="211" spans="1:26" ht="12.75" customHeight="1">
      <c r="A211" s="21">
        <v>211209</v>
      </c>
      <c r="B211" s="23" t="s">
        <v>50</v>
      </c>
      <c r="C211" s="23">
        <f>+SUM(C212:C214)</f>
        <v>2075000</v>
      </c>
      <c r="D211" s="26"/>
      <c r="E211" s="26"/>
      <c r="F211" s="32"/>
      <c r="G211" s="32"/>
      <c r="H211" s="32"/>
      <c r="I211" s="32"/>
      <c r="J211" s="32"/>
      <c r="K211" s="32"/>
      <c r="L211" s="32"/>
      <c r="M211" s="32"/>
      <c r="N211" s="32"/>
      <c r="O211" s="32"/>
      <c r="P211" s="32"/>
      <c r="Q211" s="32"/>
      <c r="R211" s="32"/>
      <c r="S211" s="32"/>
      <c r="T211" s="32"/>
      <c r="U211" s="2"/>
      <c r="V211" s="2"/>
      <c r="W211" s="2"/>
      <c r="X211" s="2"/>
      <c r="Y211" s="2"/>
      <c r="Z211" s="2"/>
    </row>
    <row r="212" spans="1:26" ht="12.75" customHeight="1">
      <c r="A212" s="25">
        <v>21120905</v>
      </c>
      <c r="B212" s="26" t="s">
        <v>112</v>
      </c>
      <c r="C212" s="26">
        <v>630000</v>
      </c>
      <c r="D212" s="26"/>
      <c r="E212" s="23"/>
      <c r="F212" s="32"/>
      <c r="G212" s="32"/>
      <c r="H212" s="32"/>
      <c r="I212" s="32"/>
      <c r="J212" s="32"/>
      <c r="K212" s="32"/>
      <c r="L212" s="32"/>
      <c r="M212" s="32"/>
      <c r="N212" s="32"/>
      <c r="O212" s="32"/>
      <c r="P212" s="32"/>
      <c r="Q212" s="32"/>
      <c r="R212" s="32"/>
      <c r="S212" s="32"/>
      <c r="T212" s="32"/>
      <c r="U212" s="2"/>
      <c r="V212" s="2"/>
      <c r="W212" s="2"/>
      <c r="X212" s="2"/>
      <c r="Y212" s="2"/>
      <c r="Z212" s="2"/>
    </row>
    <row r="213" spans="1:26" ht="12.75" customHeight="1">
      <c r="A213" s="25">
        <v>21120906</v>
      </c>
      <c r="B213" s="26" t="s">
        <v>52</v>
      </c>
      <c r="C213" s="26">
        <v>495000</v>
      </c>
      <c r="D213" s="26"/>
      <c r="E213" s="23"/>
      <c r="F213" s="32"/>
      <c r="G213" s="32"/>
      <c r="H213" s="32"/>
      <c r="I213" s="32"/>
      <c r="J213" s="32"/>
      <c r="K213" s="32"/>
      <c r="L213" s="32"/>
      <c r="M213" s="32"/>
      <c r="N213" s="32"/>
      <c r="O213" s="32"/>
      <c r="P213" s="32"/>
      <c r="Q213" s="32"/>
      <c r="R213" s="32"/>
      <c r="S213" s="32"/>
      <c r="T213" s="32"/>
      <c r="U213" s="2"/>
      <c r="V213" s="2"/>
      <c r="W213" s="2"/>
      <c r="X213" s="2"/>
      <c r="Y213" s="2"/>
      <c r="Z213" s="2"/>
    </row>
    <row r="214" spans="1:26" ht="12.75" customHeight="1">
      <c r="A214" s="25">
        <v>21120907</v>
      </c>
      <c r="B214" s="26" t="s">
        <v>113</v>
      </c>
      <c r="C214" s="20">
        <v>950000</v>
      </c>
      <c r="D214" s="26"/>
      <c r="E214" s="20"/>
      <c r="F214" s="32"/>
      <c r="G214" s="32"/>
      <c r="H214" s="32"/>
      <c r="I214" s="32"/>
      <c r="J214" s="32"/>
      <c r="K214" s="32"/>
      <c r="L214" s="32"/>
      <c r="M214" s="32"/>
      <c r="N214" s="32"/>
      <c r="O214" s="32"/>
      <c r="P214" s="32"/>
      <c r="Q214" s="32"/>
      <c r="R214" s="32"/>
      <c r="S214" s="32"/>
      <c r="T214" s="32"/>
      <c r="U214" s="2"/>
      <c r="V214" s="2"/>
      <c r="W214" s="2"/>
      <c r="X214" s="2"/>
      <c r="Y214" s="2"/>
      <c r="Z214" s="2"/>
    </row>
    <row r="215" spans="1:26" ht="12.75" customHeight="1">
      <c r="A215" s="29"/>
      <c r="B215" s="26"/>
      <c r="C215" s="26"/>
      <c r="D215" s="26"/>
      <c r="E215" s="23"/>
      <c r="F215" s="32"/>
      <c r="G215" s="32"/>
      <c r="H215" s="32"/>
      <c r="I215" s="32"/>
      <c r="J215" s="32"/>
      <c r="K215" s="32"/>
      <c r="L215" s="32"/>
      <c r="M215" s="32"/>
      <c r="N215" s="32"/>
      <c r="O215" s="32"/>
      <c r="P215" s="32"/>
      <c r="Q215" s="32"/>
      <c r="R215" s="32"/>
      <c r="S215" s="32"/>
      <c r="T215" s="32"/>
      <c r="U215" s="2"/>
      <c r="V215" s="2"/>
      <c r="W215" s="2"/>
      <c r="X215" s="2"/>
      <c r="Y215" s="2"/>
      <c r="Z215" s="2"/>
    </row>
    <row r="216" spans="1:26" ht="12.75" customHeight="1">
      <c r="A216" s="683" t="s">
        <v>10</v>
      </c>
      <c r="B216" s="657"/>
      <c r="C216" s="69">
        <f>C217+C219+C221</f>
        <v>13950000</v>
      </c>
      <c r="D216" s="26"/>
      <c r="E216" s="26"/>
      <c r="F216" s="32"/>
      <c r="G216" s="32"/>
      <c r="H216" s="32"/>
      <c r="I216" s="32"/>
      <c r="J216" s="32"/>
      <c r="K216" s="32"/>
      <c r="L216" s="32"/>
      <c r="M216" s="32"/>
      <c r="N216" s="32"/>
      <c r="O216" s="32"/>
      <c r="P216" s="32"/>
      <c r="Q216" s="32"/>
      <c r="R216" s="32"/>
      <c r="S216" s="32"/>
      <c r="T216" s="32"/>
      <c r="U216" s="2"/>
      <c r="V216" s="2"/>
      <c r="W216" s="2"/>
      <c r="X216" s="2"/>
      <c r="Y216" s="2"/>
      <c r="Z216" s="2"/>
    </row>
    <row r="217" spans="1:26" ht="12.75" customHeight="1">
      <c r="A217" s="21">
        <v>211302</v>
      </c>
      <c r="B217" s="49" t="s">
        <v>53</v>
      </c>
      <c r="C217" s="23">
        <f>SUM(C218)</f>
        <v>1750000</v>
      </c>
      <c r="D217" s="26"/>
      <c r="E217" s="47"/>
      <c r="F217" s="32"/>
      <c r="G217" s="32"/>
      <c r="H217" s="32"/>
      <c r="I217" s="32"/>
      <c r="J217" s="32"/>
      <c r="K217" s="32"/>
      <c r="L217" s="32"/>
      <c r="M217" s="32"/>
      <c r="N217" s="32"/>
      <c r="O217" s="32"/>
      <c r="P217" s="32"/>
      <c r="Q217" s="32"/>
      <c r="R217" s="32"/>
      <c r="S217" s="32"/>
      <c r="T217" s="32"/>
      <c r="U217" s="2"/>
      <c r="V217" s="2"/>
      <c r="W217" s="2"/>
      <c r="X217" s="2"/>
      <c r="Y217" s="2"/>
      <c r="Z217" s="2"/>
    </row>
    <row r="218" spans="1:26" ht="12.75" customHeight="1">
      <c r="A218" s="25">
        <v>21130204</v>
      </c>
      <c r="B218" s="29" t="s">
        <v>54</v>
      </c>
      <c r="C218" s="26">
        <v>1750000</v>
      </c>
      <c r="D218" s="26"/>
      <c r="E218" s="47"/>
      <c r="F218" s="32"/>
      <c r="G218" s="32"/>
      <c r="H218" s="32"/>
      <c r="I218" s="32"/>
      <c r="J218" s="32"/>
      <c r="K218" s="32"/>
      <c r="L218" s="32"/>
      <c r="M218" s="32"/>
      <c r="N218" s="32"/>
      <c r="O218" s="32"/>
      <c r="P218" s="32"/>
      <c r="Q218" s="32"/>
      <c r="R218" s="32"/>
      <c r="S218" s="32"/>
      <c r="T218" s="32"/>
      <c r="U218" s="2"/>
      <c r="V218" s="2"/>
      <c r="W218" s="2"/>
      <c r="X218" s="2"/>
      <c r="Y218" s="2"/>
      <c r="Z218" s="2"/>
    </row>
    <row r="219" spans="1:26" ht="12.75" customHeight="1">
      <c r="A219" s="21">
        <v>211305</v>
      </c>
      <c r="B219" s="49" t="s">
        <v>55</v>
      </c>
      <c r="C219" s="50">
        <f>SUM(C220)</f>
        <v>1800000</v>
      </c>
      <c r="D219" s="26"/>
      <c r="E219" s="47"/>
      <c r="F219" s="32"/>
      <c r="G219" s="32"/>
      <c r="H219" s="32"/>
      <c r="I219" s="32"/>
      <c r="J219" s="32"/>
      <c r="K219" s="32"/>
      <c r="L219" s="32"/>
      <c r="M219" s="32"/>
      <c r="N219" s="32"/>
      <c r="O219" s="32"/>
      <c r="P219" s="32"/>
      <c r="Q219" s="32"/>
      <c r="R219" s="32"/>
      <c r="S219" s="32"/>
      <c r="T219" s="32"/>
      <c r="U219" s="2"/>
      <c r="V219" s="2"/>
      <c r="W219" s="2"/>
      <c r="X219" s="2"/>
      <c r="Y219" s="2"/>
      <c r="Z219" s="2"/>
    </row>
    <row r="220" spans="1:26" ht="12.75" customHeight="1">
      <c r="A220" s="25">
        <v>21130502</v>
      </c>
      <c r="B220" s="29" t="s">
        <v>56</v>
      </c>
      <c r="C220" s="26">
        <v>1800000</v>
      </c>
      <c r="D220" s="26"/>
      <c r="E220" s="26"/>
      <c r="F220" s="32"/>
      <c r="G220" s="32"/>
      <c r="H220" s="32"/>
      <c r="I220" s="32"/>
      <c r="J220" s="32"/>
      <c r="K220" s="32"/>
      <c r="L220" s="32"/>
      <c r="M220" s="32"/>
      <c r="N220" s="32"/>
      <c r="O220" s="32"/>
      <c r="P220" s="32"/>
      <c r="Q220" s="32"/>
      <c r="R220" s="32"/>
      <c r="S220" s="32"/>
      <c r="T220" s="32"/>
      <c r="U220" s="2"/>
      <c r="V220" s="2"/>
      <c r="W220" s="2"/>
      <c r="X220" s="2"/>
      <c r="Y220" s="2"/>
      <c r="Z220" s="2"/>
    </row>
    <row r="221" spans="1:26" ht="12.75" customHeight="1">
      <c r="A221" s="21">
        <v>211309</v>
      </c>
      <c r="B221" s="23" t="s">
        <v>61</v>
      </c>
      <c r="C221" s="23">
        <f>+SUM(C222:C224)</f>
        <v>10400000</v>
      </c>
      <c r="D221" s="26"/>
      <c r="E221" s="23"/>
      <c r="F221" s="32"/>
      <c r="G221" s="32"/>
      <c r="H221" s="32"/>
      <c r="I221" s="32"/>
      <c r="J221" s="32"/>
      <c r="K221" s="32"/>
      <c r="L221" s="32"/>
      <c r="M221" s="32"/>
      <c r="N221" s="32"/>
      <c r="O221" s="32"/>
      <c r="P221" s="32"/>
      <c r="Q221" s="32"/>
      <c r="R221" s="32"/>
      <c r="S221" s="32"/>
      <c r="T221" s="32"/>
      <c r="U221" s="2"/>
      <c r="V221" s="2"/>
      <c r="W221" s="2"/>
      <c r="X221" s="2"/>
      <c r="Y221" s="2"/>
      <c r="Z221" s="2"/>
    </row>
    <row r="222" spans="1:26" ht="12.75" customHeight="1">
      <c r="A222" s="25">
        <v>21130901</v>
      </c>
      <c r="B222" s="26" t="s">
        <v>62</v>
      </c>
      <c r="C222" s="26">
        <v>2800000</v>
      </c>
      <c r="D222" s="26"/>
      <c r="E222" s="26"/>
      <c r="F222" s="32"/>
      <c r="G222" s="32"/>
      <c r="H222" s="32"/>
      <c r="I222" s="32"/>
      <c r="J222" s="32"/>
      <c r="K222" s="32"/>
      <c r="L222" s="32"/>
      <c r="M222" s="32"/>
      <c r="N222" s="32"/>
      <c r="O222" s="32"/>
      <c r="P222" s="32"/>
      <c r="Q222" s="32"/>
      <c r="R222" s="32"/>
      <c r="S222" s="32"/>
      <c r="T222" s="32"/>
      <c r="U222" s="2"/>
      <c r="V222" s="2"/>
      <c r="W222" s="2"/>
      <c r="X222" s="2"/>
      <c r="Y222" s="2"/>
      <c r="Z222" s="2"/>
    </row>
    <row r="223" spans="1:26" ht="12.75" customHeight="1">
      <c r="A223" s="25">
        <v>21130906</v>
      </c>
      <c r="B223" s="32" t="s">
        <v>117</v>
      </c>
      <c r="C223" s="26">
        <v>7100000</v>
      </c>
      <c r="D223" s="26"/>
      <c r="E223" s="26"/>
      <c r="F223" s="32"/>
      <c r="G223" s="32"/>
      <c r="H223" s="32"/>
      <c r="I223" s="32"/>
      <c r="J223" s="32"/>
      <c r="K223" s="32"/>
      <c r="L223" s="32"/>
      <c r="M223" s="32"/>
      <c r="N223" s="32"/>
      <c r="O223" s="32"/>
      <c r="P223" s="32"/>
      <c r="Q223" s="32"/>
      <c r="R223" s="32"/>
      <c r="S223" s="32"/>
      <c r="T223" s="32"/>
      <c r="U223" s="2"/>
      <c r="V223" s="2"/>
      <c r="W223" s="2"/>
      <c r="X223" s="2"/>
      <c r="Y223" s="2"/>
      <c r="Z223" s="2"/>
    </row>
    <row r="224" spans="1:26" ht="12.75" customHeight="1">
      <c r="A224" s="25">
        <v>21130908</v>
      </c>
      <c r="B224" s="26" t="s">
        <v>64</v>
      </c>
      <c r="C224" s="26">
        <v>500000</v>
      </c>
      <c r="D224" s="26"/>
      <c r="E224" s="26"/>
      <c r="F224" s="32"/>
      <c r="G224" s="32"/>
      <c r="H224" s="32"/>
      <c r="I224" s="32"/>
      <c r="J224" s="32"/>
      <c r="K224" s="32"/>
      <c r="L224" s="32"/>
      <c r="M224" s="32"/>
      <c r="N224" s="32"/>
      <c r="O224" s="32"/>
      <c r="P224" s="32"/>
      <c r="Q224" s="32"/>
      <c r="R224" s="32"/>
      <c r="S224" s="32"/>
      <c r="T224" s="32"/>
      <c r="U224" s="2"/>
      <c r="V224" s="2"/>
      <c r="W224" s="2"/>
      <c r="X224" s="2"/>
      <c r="Y224" s="2"/>
      <c r="Z224" s="2"/>
    </row>
    <row r="225" spans="1:26" ht="12.75" customHeight="1">
      <c r="A225" s="29"/>
      <c r="B225" s="26"/>
      <c r="C225" s="26"/>
      <c r="D225" s="26"/>
      <c r="E225" s="26"/>
      <c r="F225" s="32"/>
      <c r="G225" s="32"/>
      <c r="H225" s="32"/>
      <c r="I225" s="32"/>
      <c r="J225" s="32"/>
      <c r="K225" s="32"/>
      <c r="L225" s="32"/>
      <c r="M225" s="32"/>
      <c r="N225" s="32"/>
      <c r="O225" s="32"/>
      <c r="P225" s="32"/>
      <c r="Q225" s="32"/>
      <c r="R225" s="32"/>
      <c r="S225" s="32"/>
      <c r="T225" s="32"/>
      <c r="U225" s="2"/>
      <c r="V225" s="2"/>
      <c r="W225" s="2"/>
      <c r="X225" s="2"/>
      <c r="Y225" s="2"/>
      <c r="Z225" s="2"/>
    </row>
    <row r="226" spans="1:26" ht="12.75" customHeight="1">
      <c r="A226" s="29"/>
      <c r="B226" s="26"/>
      <c r="C226" s="26"/>
      <c r="D226" s="26"/>
      <c r="E226" s="26"/>
      <c r="F226" s="32"/>
      <c r="G226" s="32"/>
      <c r="H226" s="32"/>
      <c r="I226" s="32"/>
      <c r="J226" s="32"/>
      <c r="K226" s="32"/>
      <c r="L226" s="32"/>
      <c r="M226" s="32"/>
      <c r="N226" s="32"/>
      <c r="O226" s="32"/>
      <c r="P226" s="32"/>
      <c r="Q226" s="32"/>
      <c r="R226" s="32"/>
      <c r="S226" s="32"/>
      <c r="T226" s="32"/>
      <c r="U226" s="2"/>
      <c r="V226" s="2"/>
      <c r="W226" s="2"/>
      <c r="X226" s="2"/>
      <c r="Y226" s="2"/>
      <c r="Z226" s="2"/>
    </row>
    <row r="227" spans="1:26" ht="12.75" customHeight="1">
      <c r="A227" s="32"/>
      <c r="B227" s="32"/>
      <c r="C227" s="20"/>
      <c r="D227" s="20"/>
      <c r="E227" s="20"/>
      <c r="F227" s="32"/>
      <c r="G227" s="32"/>
      <c r="H227" s="32"/>
      <c r="I227" s="32"/>
      <c r="J227" s="32"/>
      <c r="K227" s="32"/>
      <c r="L227" s="32"/>
      <c r="M227" s="32"/>
      <c r="N227" s="32"/>
      <c r="O227" s="32"/>
      <c r="P227" s="32"/>
      <c r="Q227" s="32"/>
      <c r="R227" s="32"/>
      <c r="S227" s="32"/>
      <c r="T227" s="32"/>
      <c r="U227" s="2"/>
      <c r="V227" s="2"/>
      <c r="W227" s="2"/>
      <c r="X227" s="2"/>
      <c r="Y227" s="2"/>
      <c r="Z227" s="2"/>
    </row>
    <row r="228" spans="1:26" ht="12.75" customHeight="1">
      <c r="A228" s="32"/>
      <c r="B228" s="32"/>
      <c r="C228" s="20"/>
      <c r="D228" s="20"/>
      <c r="E228" s="20"/>
      <c r="F228" s="32"/>
      <c r="G228" s="32"/>
      <c r="H228" s="32"/>
      <c r="I228" s="32"/>
      <c r="J228" s="32"/>
      <c r="K228" s="32"/>
      <c r="L228" s="32"/>
      <c r="M228" s="32"/>
      <c r="N228" s="32"/>
      <c r="O228" s="32"/>
      <c r="P228" s="32"/>
      <c r="Q228" s="32"/>
      <c r="R228" s="32"/>
      <c r="S228" s="32"/>
      <c r="T228" s="32"/>
      <c r="U228" s="2"/>
      <c r="V228" s="2"/>
      <c r="W228" s="2"/>
      <c r="X228" s="2"/>
      <c r="Y228" s="2"/>
      <c r="Z228" s="2"/>
    </row>
    <row r="229" spans="1:26" ht="12.75" customHeight="1">
      <c r="A229" s="32"/>
      <c r="B229" s="32"/>
      <c r="C229" s="20"/>
      <c r="D229" s="20"/>
      <c r="E229" s="20"/>
      <c r="F229" s="32"/>
      <c r="G229" s="32"/>
      <c r="H229" s="32"/>
      <c r="I229" s="32"/>
      <c r="J229" s="32"/>
      <c r="K229" s="32"/>
      <c r="L229" s="32"/>
      <c r="M229" s="32"/>
      <c r="N229" s="32"/>
      <c r="O229" s="32"/>
      <c r="P229" s="32"/>
      <c r="Q229" s="32"/>
      <c r="R229" s="32"/>
      <c r="S229" s="32"/>
      <c r="T229" s="32"/>
      <c r="U229" s="2"/>
      <c r="V229" s="2"/>
      <c r="W229" s="2"/>
      <c r="X229" s="2"/>
      <c r="Y229" s="2"/>
      <c r="Z229" s="2"/>
    </row>
    <row r="230" spans="1:26" ht="12.75" customHeight="1">
      <c r="A230" s="32"/>
      <c r="B230" s="32"/>
      <c r="C230" s="20"/>
      <c r="D230" s="20"/>
      <c r="E230" s="20"/>
      <c r="F230" s="32"/>
      <c r="G230" s="32"/>
      <c r="H230" s="32"/>
      <c r="I230" s="32"/>
      <c r="J230" s="32"/>
      <c r="K230" s="32"/>
      <c r="L230" s="32"/>
      <c r="M230" s="32"/>
      <c r="N230" s="32"/>
      <c r="O230" s="32"/>
      <c r="P230" s="32"/>
      <c r="Q230" s="32"/>
      <c r="R230" s="32"/>
      <c r="S230" s="32"/>
      <c r="T230" s="32"/>
      <c r="U230" s="2"/>
      <c r="V230" s="2"/>
      <c r="W230" s="2"/>
      <c r="X230" s="2"/>
      <c r="Y230" s="2"/>
      <c r="Z230" s="2"/>
    </row>
    <row r="231" spans="1:26" ht="12.75" customHeight="1">
      <c r="A231" s="32"/>
      <c r="B231" s="32"/>
      <c r="C231" s="20"/>
      <c r="D231" s="20"/>
      <c r="E231" s="20"/>
      <c r="F231" s="32"/>
      <c r="G231" s="32"/>
      <c r="H231" s="32"/>
      <c r="I231" s="32"/>
      <c r="J231" s="32"/>
      <c r="K231" s="32"/>
      <c r="L231" s="32"/>
      <c r="M231" s="32"/>
      <c r="N231" s="32"/>
      <c r="O231" s="32"/>
      <c r="P231" s="32"/>
      <c r="Q231" s="32"/>
      <c r="R231" s="32"/>
      <c r="S231" s="32"/>
      <c r="T231" s="32"/>
      <c r="U231" s="2"/>
      <c r="V231" s="2"/>
      <c r="W231" s="2"/>
      <c r="X231" s="2"/>
      <c r="Y231" s="2"/>
      <c r="Z231" s="2"/>
    </row>
    <row r="232" spans="1:26" ht="12.75" customHeight="1">
      <c r="A232" s="32"/>
      <c r="B232" s="32"/>
      <c r="C232" s="20"/>
      <c r="D232" s="20"/>
      <c r="E232" s="20"/>
      <c r="F232" s="32"/>
      <c r="G232" s="32"/>
      <c r="H232" s="32"/>
      <c r="I232" s="32"/>
      <c r="J232" s="32"/>
      <c r="K232" s="32"/>
      <c r="L232" s="32"/>
      <c r="M232" s="32"/>
      <c r="N232" s="32"/>
      <c r="O232" s="32"/>
      <c r="P232" s="32"/>
      <c r="Q232" s="32"/>
      <c r="R232" s="32"/>
      <c r="S232" s="32"/>
      <c r="T232" s="32"/>
      <c r="U232" s="2"/>
      <c r="V232" s="2"/>
      <c r="W232" s="2"/>
      <c r="X232" s="2"/>
      <c r="Y232" s="2"/>
      <c r="Z232" s="2"/>
    </row>
    <row r="233" spans="1:26" ht="12.75" customHeight="1">
      <c r="A233" s="32"/>
      <c r="B233" s="32"/>
      <c r="C233" s="20"/>
      <c r="D233" s="20"/>
      <c r="E233" s="20"/>
      <c r="F233" s="32"/>
      <c r="G233" s="32"/>
      <c r="H233" s="32"/>
      <c r="I233" s="32"/>
      <c r="J233" s="32"/>
      <c r="K233" s="32"/>
      <c r="L233" s="32"/>
      <c r="M233" s="32"/>
      <c r="N233" s="32"/>
      <c r="O233" s="32"/>
      <c r="P233" s="32"/>
      <c r="Q233" s="32"/>
      <c r="R233" s="32"/>
      <c r="S233" s="32"/>
      <c r="T233" s="32"/>
      <c r="U233" s="2"/>
      <c r="V233" s="2"/>
      <c r="W233" s="2"/>
      <c r="X233" s="2"/>
      <c r="Y233" s="2"/>
      <c r="Z233" s="2"/>
    </row>
    <row r="234" spans="1:26" ht="12.75" customHeight="1">
      <c r="A234" s="32"/>
      <c r="B234" s="32"/>
      <c r="C234" s="20"/>
      <c r="D234" s="20"/>
      <c r="E234" s="20"/>
      <c r="F234" s="32"/>
      <c r="G234" s="32"/>
      <c r="H234" s="32"/>
      <c r="I234" s="32"/>
      <c r="J234" s="32"/>
      <c r="K234" s="32"/>
      <c r="L234" s="32"/>
      <c r="M234" s="32"/>
      <c r="N234" s="32"/>
      <c r="O234" s="32"/>
      <c r="P234" s="32"/>
      <c r="Q234" s="32"/>
      <c r="R234" s="32"/>
      <c r="S234" s="32"/>
      <c r="T234" s="32"/>
      <c r="U234" s="2"/>
      <c r="V234" s="2"/>
      <c r="W234" s="2"/>
      <c r="X234" s="2"/>
      <c r="Y234" s="2"/>
      <c r="Z234" s="2"/>
    </row>
    <row r="235" spans="1:26" ht="12.75" customHeight="1">
      <c r="A235" s="32"/>
      <c r="B235" s="32"/>
      <c r="C235" s="20"/>
      <c r="D235" s="20"/>
      <c r="E235" s="20"/>
      <c r="F235" s="32"/>
      <c r="G235" s="32"/>
      <c r="H235" s="32"/>
      <c r="I235" s="32"/>
      <c r="J235" s="32"/>
      <c r="K235" s="32"/>
      <c r="L235" s="32"/>
      <c r="M235" s="32"/>
      <c r="N235" s="32"/>
      <c r="O235" s="32"/>
      <c r="P235" s="32"/>
      <c r="Q235" s="32"/>
      <c r="R235" s="32"/>
      <c r="S235" s="32"/>
      <c r="T235" s="32"/>
      <c r="U235" s="2"/>
      <c r="V235" s="2"/>
      <c r="W235" s="2"/>
      <c r="X235" s="2"/>
      <c r="Y235" s="2"/>
      <c r="Z235" s="2"/>
    </row>
    <row r="236" spans="1:26" ht="12.75" customHeight="1">
      <c r="A236" s="32"/>
      <c r="B236" s="32"/>
      <c r="C236" s="20"/>
      <c r="D236" s="20"/>
      <c r="E236" s="20"/>
      <c r="F236" s="32"/>
      <c r="G236" s="32"/>
      <c r="H236" s="32"/>
      <c r="I236" s="32"/>
      <c r="J236" s="32"/>
      <c r="K236" s="32"/>
      <c r="L236" s="32"/>
      <c r="M236" s="32"/>
      <c r="N236" s="32"/>
      <c r="O236" s="32"/>
      <c r="P236" s="32"/>
      <c r="Q236" s="32"/>
      <c r="R236" s="32"/>
      <c r="S236" s="32"/>
      <c r="T236" s="32"/>
      <c r="U236" s="2"/>
      <c r="V236" s="2"/>
      <c r="W236" s="2"/>
      <c r="X236" s="2"/>
      <c r="Y236" s="2"/>
      <c r="Z236" s="2"/>
    </row>
    <row r="237" spans="1:26" ht="12.75" customHeight="1">
      <c r="A237" s="32"/>
      <c r="B237" s="32"/>
      <c r="C237" s="20"/>
      <c r="D237" s="20"/>
      <c r="E237" s="20"/>
      <c r="F237" s="32"/>
      <c r="G237" s="32"/>
      <c r="H237" s="32"/>
      <c r="I237" s="32"/>
      <c r="J237" s="32"/>
      <c r="K237" s="32"/>
      <c r="L237" s="32"/>
      <c r="M237" s="32"/>
      <c r="N237" s="32"/>
      <c r="O237" s="32"/>
      <c r="P237" s="32"/>
      <c r="Q237" s="32"/>
      <c r="R237" s="32"/>
      <c r="S237" s="32"/>
      <c r="T237" s="32"/>
      <c r="U237" s="2"/>
      <c r="V237" s="2"/>
      <c r="W237" s="2"/>
      <c r="X237" s="2"/>
      <c r="Y237" s="2"/>
      <c r="Z237" s="2"/>
    </row>
    <row r="238" spans="1:26" ht="12.75" customHeight="1">
      <c r="A238" s="32"/>
      <c r="B238" s="32"/>
      <c r="C238" s="20"/>
      <c r="D238" s="20"/>
      <c r="E238" s="20"/>
      <c r="F238" s="32"/>
      <c r="G238" s="32"/>
      <c r="H238" s="32"/>
      <c r="I238" s="32"/>
      <c r="J238" s="32"/>
      <c r="K238" s="32"/>
      <c r="L238" s="32"/>
      <c r="M238" s="32"/>
      <c r="N238" s="32"/>
      <c r="O238" s="32"/>
      <c r="P238" s="32"/>
      <c r="Q238" s="32"/>
      <c r="R238" s="32"/>
      <c r="S238" s="32"/>
      <c r="T238" s="32"/>
      <c r="U238" s="2"/>
      <c r="V238" s="2"/>
      <c r="W238" s="2"/>
      <c r="X238" s="2"/>
      <c r="Y238" s="2"/>
      <c r="Z238" s="2"/>
    </row>
    <row r="239" spans="1:26" ht="12.75" customHeight="1">
      <c r="A239" s="32"/>
      <c r="B239" s="32"/>
      <c r="C239" s="20"/>
      <c r="D239" s="20"/>
      <c r="E239" s="20"/>
      <c r="F239" s="32"/>
      <c r="G239" s="32"/>
      <c r="H239" s="32"/>
      <c r="I239" s="32"/>
      <c r="J239" s="32"/>
      <c r="K239" s="32"/>
      <c r="L239" s="32"/>
      <c r="M239" s="32"/>
      <c r="N239" s="32"/>
      <c r="O239" s="32"/>
      <c r="P239" s="32"/>
      <c r="Q239" s="32"/>
      <c r="R239" s="32"/>
      <c r="S239" s="32"/>
      <c r="T239" s="32"/>
      <c r="U239" s="2"/>
      <c r="V239" s="2"/>
      <c r="W239" s="2"/>
      <c r="X239" s="2"/>
      <c r="Y239" s="2"/>
      <c r="Z239" s="2"/>
    </row>
    <row r="240" spans="1:26" ht="12.75" customHeight="1">
      <c r="A240" s="32"/>
      <c r="B240" s="32"/>
      <c r="C240" s="20"/>
      <c r="D240" s="20"/>
      <c r="E240" s="20"/>
      <c r="F240" s="32"/>
      <c r="G240" s="32"/>
      <c r="H240" s="32"/>
      <c r="I240" s="32"/>
      <c r="J240" s="32"/>
      <c r="K240" s="32"/>
      <c r="L240" s="32"/>
      <c r="M240" s="32"/>
      <c r="N240" s="32"/>
      <c r="O240" s="32"/>
      <c r="P240" s="32"/>
      <c r="Q240" s="32"/>
      <c r="R240" s="32"/>
      <c r="S240" s="32"/>
      <c r="T240" s="32"/>
      <c r="U240" s="2"/>
      <c r="V240" s="2"/>
      <c r="W240" s="2"/>
      <c r="X240" s="2"/>
      <c r="Y240" s="2"/>
      <c r="Z240" s="2"/>
    </row>
    <row r="241" spans="1:26" ht="12.75" customHeight="1">
      <c r="A241" s="32"/>
      <c r="B241" s="32"/>
      <c r="C241" s="20"/>
      <c r="D241" s="20"/>
      <c r="E241" s="20"/>
      <c r="F241" s="32"/>
      <c r="G241" s="32"/>
      <c r="H241" s="32"/>
      <c r="I241" s="32"/>
      <c r="J241" s="32"/>
      <c r="K241" s="32"/>
      <c r="L241" s="32"/>
      <c r="M241" s="32"/>
      <c r="N241" s="32"/>
      <c r="O241" s="32"/>
      <c r="P241" s="32"/>
      <c r="Q241" s="32"/>
      <c r="R241" s="32"/>
      <c r="S241" s="32"/>
      <c r="T241" s="32"/>
      <c r="U241" s="2"/>
      <c r="V241" s="2"/>
      <c r="W241" s="2"/>
      <c r="X241" s="2"/>
      <c r="Y241" s="2"/>
      <c r="Z241" s="2"/>
    </row>
    <row r="242" spans="1:26" ht="12.75" customHeight="1">
      <c r="A242" s="32"/>
      <c r="B242" s="32"/>
      <c r="C242" s="20"/>
      <c r="D242" s="20"/>
      <c r="E242" s="20"/>
      <c r="F242" s="32"/>
      <c r="G242" s="32"/>
      <c r="H242" s="32"/>
      <c r="I242" s="32"/>
      <c r="J242" s="32"/>
      <c r="K242" s="32"/>
      <c r="L242" s="32"/>
      <c r="M242" s="32"/>
      <c r="N242" s="32"/>
      <c r="O242" s="32"/>
      <c r="P242" s="32"/>
      <c r="Q242" s="32"/>
      <c r="R242" s="32"/>
      <c r="S242" s="32"/>
      <c r="T242" s="32"/>
      <c r="U242" s="2"/>
      <c r="V242" s="2"/>
      <c r="W242" s="2"/>
      <c r="X242" s="2"/>
      <c r="Y242" s="2"/>
      <c r="Z242" s="2"/>
    </row>
    <row r="243" spans="1:26" ht="12.75" customHeight="1">
      <c r="A243" s="32"/>
      <c r="B243" s="32"/>
      <c r="C243" s="20"/>
      <c r="D243" s="20"/>
      <c r="E243" s="20"/>
      <c r="F243" s="32"/>
      <c r="G243" s="32"/>
      <c r="H243" s="32"/>
      <c r="I243" s="32"/>
      <c r="J243" s="32"/>
      <c r="K243" s="32"/>
      <c r="L243" s="32"/>
      <c r="M243" s="32"/>
      <c r="N243" s="32"/>
      <c r="O243" s="32"/>
      <c r="P243" s="32"/>
      <c r="Q243" s="32"/>
      <c r="R243" s="32"/>
      <c r="S243" s="32"/>
      <c r="T243" s="32"/>
      <c r="U243" s="2"/>
      <c r="V243" s="2"/>
      <c r="W243" s="2"/>
      <c r="X243" s="2"/>
      <c r="Y243" s="2"/>
      <c r="Z243" s="2"/>
    </row>
    <row r="244" spans="1:26" ht="12.75" customHeight="1">
      <c r="A244" s="32"/>
      <c r="B244" s="32"/>
      <c r="C244" s="20"/>
      <c r="D244" s="20"/>
      <c r="E244" s="20"/>
      <c r="F244" s="32"/>
      <c r="G244" s="32"/>
      <c r="H244" s="32"/>
      <c r="I244" s="32"/>
      <c r="J244" s="32"/>
      <c r="K244" s="32"/>
      <c r="L244" s="32"/>
      <c r="M244" s="32"/>
      <c r="N244" s="32"/>
      <c r="O244" s="32"/>
      <c r="P244" s="32"/>
      <c r="Q244" s="32"/>
      <c r="R244" s="32"/>
      <c r="S244" s="32"/>
      <c r="T244" s="32"/>
      <c r="U244" s="2"/>
      <c r="V244" s="2"/>
      <c r="W244" s="2"/>
      <c r="X244" s="2"/>
      <c r="Y244" s="2"/>
      <c r="Z244" s="2"/>
    </row>
    <row r="245" spans="1:26" ht="12.75" customHeight="1">
      <c r="A245" s="32"/>
      <c r="B245" s="32"/>
      <c r="C245" s="20"/>
      <c r="D245" s="20"/>
      <c r="E245" s="20"/>
      <c r="F245" s="32"/>
      <c r="G245" s="32"/>
      <c r="H245" s="32"/>
      <c r="I245" s="32"/>
      <c r="J245" s="32"/>
      <c r="K245" s="32"/>
      <c r="L245" s="32"/>
      <c r="M245" s="32"/>
      <c r="N245" s="32"/>
      <c r="O245" s="32"/>
      <c r="P245" s="32"/>
      <c r="Q245" s="32"/>
      <c r="R245" s="32"/>
      <c r="S245" s="32"/>
      <c r="T245" s="32"/>
      <c r="U245" s="2"/>
      <c r="V245" s="2"/>
      <c r="W245" s="2"/>
      <c r="X245" s="2"/>
      <c r="Y245" s="2"/>
      <c r="Z245" s="2"/>
    </row>
    <row r="246" spans="1:26" ht="12.75" customHeight="1">
      <c r="A246" s="32"/>
      <c r="B246" s="32"/>
      <c r="C246" s="20"/>
      <c r="D246" s="20"/>
      <c r="E246" s="20"/>
      <c r="F246" s="32"/>
      <c r="G246" s="32"/>
      <c r="H246" s="32"/>
      <c r="I246" s="32"/>
      <c r="J246" s="32"/>
      <c r="K246" s="32"/>
      <c r="L246" s="32"/>
      <c r="M246" s="32"/>
      <c r="N246" s="32"/>
      <c r="O246" s="32"/>
      <c r="P246" s="32"/>
      <c r="Q246" s="32"/>
      <c r="R246" s="32"/>
      <c r="S246" s="32"/>
      <c r="T246" s="32"/>
      <c r="U246" s="2"/>
      <c r="V246" s="2"/>
      <c r="W246" s="2"/>
      <c r="X246" s="2"/>
      <c r="Y246" s="2"/>
      <c r="Z246" s="2"/>
    </row>
    <row r="247" spans="1:26" ht="12.75" customHeight="1">
      <c r="A247" s="32"/>
      <c r="B247" s="32"/>
      <c r="C247" s="20"/>
      <c r="D247" s="20"/>
      <c r="E247" s="20"/>
      <c r="F247" s="32"/>
      <c r="G247" s="32"/>
      <c r="H247" s="32"/>
      <c r="I247" s="32"/>
      <c r="J247" s="32"/>
      <c r="K247" s="32"/>
      <c r="L247" s="32"/>
      <c r="M247" s="32"/>
      <c r="N247" s="32"/>
      <c r="O247" s="32"/>
      <c r="P247" s="32"/>
      <c r="Q247" s="32"/>
      <c r="R247" s="32"/>
      <c r="S247" s="32"/>
      <c r="T247" s="32"/>
      <c r="U247" s="2"/>
      <c r="V247" s="2"/>
      <c r="W247" s="2"/>
      <c r="X247" s="2"/>
      <c r="Y247" s="2"/>
      <c r="Z247" s="2"/>
    </row>
    <row r="248" spans="1:26" ht="12.75" customHeight="1">
      <c r="A248" s="32"/>
      <c r="B248" s="32"/>
      <c r="C248" s="20"/>
      <c r="D248" s="20"/>
      <c r="E248" s="20"/>
      <c r="F248" s="32"/>
      <c r="G248" s="32"/>
      <c r="H248" s="32"/>
      <c r="I248" s="32"/>
      <c r="J248" s="32"/>
      <c r="K248" s="32"/>
      <c r="L248" s="32"/>
      <c r="M248" s="32"/>
      <c r="N248" s="32"/>
      <c r="O248" s="32"/>
      <c r="P248" s="32"/>
      <c r="Q248" s="32"/>
      <c r="R248" s="32"/>
      <c r="S248" s="32"/>
      <c r="T248" s="32"/>
      <c r="U248" s="2"/>
      <c r="V248" s="2"/>
      <c r="W248" s="2"/>
      <c r="X248" s="2"/>
      <c r="Y248" s="2"/>
      <c r="Z248" s="2"/>
    </row>
    <row r="249" spans="1:26" ht="12.75" customHeight="1">
      <c r="A249" s="32"/>
      <c r="B249" s="32"/>
      <c r="C249" s="20"/>
      <c r="D249" s="20"/>
      <c r="E249" s="20"/>
      <c r="F249" s="32"/>
      <c r="G249" s="32"/>
      <c r="H249" s="32"/>
      <c r="I249" s="32"/>
      <c r="J249" s="32"/>
      <c r="K249" s="32"/>
      <c r="L249" s="32"/>
      <c r="M249" s="32"/>
      <c r="N249" s="32"/>
      <c r="O249" s="32"/>
      <c r="P249" s="32"/>
      <c r="Q249" s="32"/>
      <c r="R249" s="32"/>
      <c r="S249" s="32"/>
      <c r="T249" s="32"/>
      <c r="U249" s="2"/>
      <c r="V249" s="2"/>
      <c r="W249" s="2"/>
      <c r="X249" s="2"/>
      <c r="Y249" s="2"/>
      <c r="Z249" s="2"/>
    </row>
    <row r="250" spans="1:26" ht="12.75" customHeight="1">
      <c r="A250" s="32"/>
      <c r="B250" s="32"/>
      <c r="C250" s="20"/>
      <c r="D250" s="20"/>
      <c r="E250" s="20"/>
      <c r="F250" s="32"/>
      <c r="G250" s="32"/>
      <c r="H250" s="32"/>
      <c r="I250" s="32"/>
      <c r="J250" s="32"/>
      <c r="K250" s="32"/>
      <c r="L250" s="32"/>
      <c r="M250" s="32"/>
      <c r="N250" s="32"/>
      <c r="O250" s="32"/>
      <c r="P250" s="32"/>
      <c r="Q250" s="32"/>
      <c r="R250" s="32"/>
      <c r="S250" s="32"/>
      <c r="T250" s="32"/>
      <c r="U250" s="2"/>
      <c r="V250" s="2"/>
      <c r="W250" s="2"/>
      <c r="X250" s="2"/>
      <c r="Y250" s="2"/>
      <c r="Z250" s="2"/>
    </row>
    <row r="251" spans="1:26" ht="12.75" customHeight="1">
      <c r="A251" s="32"/>
      <c r="B251" s="32"/>
      <c r="C251" s="20"/>
      <c r="D251" s="20"/>
      <c r="E251" s="20"/>
      <c r="F251" s="32"/>
      <c r="G251" s="32"/>
      <c r="H251" s="32"/>
      <c r="I251" s="32"/>
      <c r="J251" s="32"/>
      <c r="K251" s="32"/>
      <c r="L251" s="32"/>
      <c r="M251" s="32"/>
      <c r="N251" s="32"/>
      <c r="O251" s="32"/>
      <c r="P251" s="32"/>
      <c r="Q251" s="32"/>
      <c r="R251" s="32"/>
      <c r="S251" s="32"/>
      <c r="T251" s="32"/>
      <c r="U251" s="2"/>
      <c r="V251" s="2"/>
      <c r="W251" s="2"/>
      <c r="X251" s="2"/>
      <c r="Y251" s="2"/>
      <c r="Z251" s="2"/>
    </row>
    <row r="252" spans="1:26" ht="12.75" customHeight="1">
      <c r="A252" s="32"/>
      <c r="B252" s="32"/>
      <c r="C252" s="20"/>
      <c r="D252" s="20"/>
      <c r="E252" s="20"/>
      <c r="F252" s="32"/>
      <c r="G252" s="32"/>
      <c r="H252" s="32"/>
      <c r="I252" s="32"/>
      <c r="J252" s="32"/>
      <c r="K252" s="32"/>
      <c r="L252" s="32"/>
      <c r="M252" s="32"/>
      <c r="N252" s="32"/>
      <c r="O252" s="32"/>
      <c r="P252" s="32"/>
      <c r="Q252" s="32"/>
      <c r="R252" s="32"/>
      <c r="S252" s="32"/>
      <c r="T252" s="32"/>
      <c r="U252" s="2"/>
      <c r="V252" s="2"/>
      <c r="W252" s="2"/>
      <c r="X252" s="2"/>
      <c r="Y252" s="2"/>
      <c r="Z252" s="2"/>
    </row>
    <row r="253" spans="1:26" ht="12.75" customHeight="1">
      <c r="A253" s="32"/>
      <c r="B253" s="32"/>
      <c r="C253" s="20"/>
      <c r="D253" s="20"/>
      <c r="E253" s="20"/>
      <c r="F253" s="32"/>
      <c r="G253" s="32"/>
      <c r="H253" s="32"/>
      <c r="I253" s="32"/>
      <c r="J253" s="32"/>
      <c r="K253" s="32"/>
      <c r="L253" s="32"/>
      <c r="M253" s="32"/>
      <c r="N253" s="32"/>
      <c r="O253" s="32"/>
      <c r="P253" s="32"/>
      <c r="Q253" s="32"/>
      <c r="R253" s="32"/>
      <c r="S253" s="32"/>
      <c r="T253" s="32"/>
      <c r="U253" s="2"/>
      <c r="V253" s="2"/>
      <c r="W253" s="2"/>
      <c r="X253" s="2"/>
      <c r="Y253" s="2"/>
      <c r="Z253" s="2"/>
    </row>
    <row r="254" spans="1:26" ht="12.75" customHeight="1">
      <c r="A254" s="32"/>
      <c r="B254" s="32"/>
      <c r="C254" s="20"/>
      <c r="D254" s="20"/>
      <c r="E254" s="20"/>
      <c r="F254" s="32"/>
      <c r="G254" s="32"/>
      <c r="H254" s="32"/>
      <c r="I254" s="32"/>
      <c r="J254" s="32"/>
      <c r="K254" s="32"/>
      <c r="L254" s="32"/>
      <c r="M254" s="32"/>
      <c r="N254" s="32"/>
      <c r="O254" s="32"/>
      <c r="P254" s="32"/>
      <c r="Q254" s="32"/>
      <c r="R254" s="32"/>
      <c r="S254" s="32"/>
      <c r="T254" s="32"/>
      <c r="U254" s="2"/>
      <c r="V254" s="2"/>
      <c r="W254" s="2"/>
      <c r="X254" s="2"/>
      <c r="Y254" s="2"/>
      <c r="Z254" s="2"/>
    </row>
    <row r="255" spans="1:26" ht="12.75" customHeight="1">
      <c r="A255" s="32"/>
      <c r="B255" s="32"/>
      <c r="C255" s="20"/>
      <c r="D255" s="20"/>
      <c r="E255" s="20"/>
      <c r="F255" s="32"/>
      <c r="G255" s="32"/>
      <c r="H255" s="32"/>
      <c r="I255" s="32"/>
      <c r="J255" s="32"/>
      <c r="K255" s="32"/>
      <c r="L255" s="32"/>
      <c r="M255" s="32"/>
      <c r="N255" s="32"/>
      <c r="O255" s="32"/>
      <c r="P255" s="32"/>
      <c r="Q255" s="32"/>
      <c r="R255" s="32"/>
      <c r="S255" s="32"/>
      <c r="T255" s="32"/>
      <c r="U255" s="2"/>
      <c r="V255" s="2"/>
      <c r="W255" s="2"/>
      <c r="X255" s="2"/>
      <c r="Y255" s="2"/>
      <c r="Z255" s="2"/>
    </row>
    <row r="256" spans="1:26" ht="12.75" customHeight="1">
      <c r="A256" s="32"/>
      <c r="B256" s="32"/>
      <c r="C256" s="20"/>
      <c r="D256" s="20"/>
      <c r="E256" s="20"/>
      <c r="F256" s="32"/>
      <c r="G256" s="32"/>
      <c r="H256" s="32"/>
      <c r="I256" s="32"/>
      <c r="J256" s="32"/>
      <c r="K256" s="32"/>
      <c r="L256" s="32"/>
      <c r="M256" s="32"/>
      <c r="N256" s="32"/>
      <c r="O256" s="32"/>
      <c r="P256" s="32"/>
      <c r="Q256" s="32"/>
      <c r="R256" s="32"/>
      <c r="S256" s="32"/>
      <c r="T256" s="32"/>
      <c r="U256" s="2"/>
      <c r="V256" s="2"/>
      <c r="W256" s="2"/>
      <c r="X256" s="2"/>
      <c r="Y256" s="2"/>
      <c r="Z256" s="2"/>
    </row>
    <row r="257" spans="1:26" ht="12.75" customHeight="1">
      <c r="A257" s="32"/>
      <c r="B257" s="32"/>
      <c r="C257" s="20"/>
      <c r="D257" s="20"/>
      <c r="E257" s="20"/>
      <c r="F257" s="32"/>
      <c r="G257" s="32"/>
      <c r="H257" s="32"/>
      <c r="I257" s="32"/>
      <c r="J257" s="32"/>
      <c r="K257" s="32"/>
      <c r="L257" s="32"/>
      <c r="M257" s="32"/>
      <c r="N257" s="32"/>
      <c r="O257" s="32"/>
      <c r="P257" s="32"/>
      <c r="Q257" s="32"/>
      <c r="R257" s="32"/>
      <c r="S257" s="32"/>
      <c r="T257" s="32"/>
      <c r="U257" s="2"/>
      <c r="V257" s="2"/>
      <c r="W257" s="2"/>
      <c r="X257" s="2"/>
      <c r="Y257" s="2"/>
      <c r="Z257" s="2"/>
    </row>
    <row r="258" spans="1:26" ht="12.75" customHeight="1">
      <c r="A258" s="32"/>
      <c r="B258" s="32"/>
      <c r="C258" s="20"/>
      <c r="D258" s="20"/>
      <c r="E258" s="20"/>
      <c r="F258" s="32"/>
      <c r="G258" s="32"/>
      <c r="H258" s="32"/>
      <c r="I258" s="32"/>
      <c r="J258" s="32"/>
      <c r="K258" s="32"/>
      <c r="L258" s="32"/>
      <c r="M258" s="32"/>
      <c r="N258" s="32"/>
      <c r="O258" s="32"/>
      <c r="P258" s="32"/>
      <c r="Q258" s="32"/>
      <c r="R258" s="32"/>
      <c r="S258" s="32"/>
      <c r="T258" s="32"/>
      <c r="U258" s="2"/>
      <c r="V258" s="2"/>
      <c r="W258" s="2"/>
      <c r="X258" s="2"/>
      <c r="Y258" s="2"/>
      <c r="Z258" s="2"/>
    </row>
    <row r="259" spans="1:26" ht="12.75" customHeight="1">
      <c r="A259" s="32"/>
      <c r="B259" s="32"/>
      <c r="C259" s="20"/>
      <c r="D259" s="20"/>
      <c r="E259" s="20"/>
      <c r="F259" s="32"/>
      <c r="G259" s="32"/>
      <c r="H259" s="32"/>
      <c r="I259" s="32"/>
      <c r="J259" s="32"/>
      <c r="K259" s="32"/>
      <c r="L259" s="32"/>
      <c r="M259" s="32"/>
      <c r="N259" s="32"/>
      <c r="O259" s="32"/>
      <c r="P259" s="32"/>
      <c r="Q259" s="32"/>
      <c r="R259" s="32"/>
      <c r="S259" s="32"/>
      <c r="T259" s="32"/>
      <c r="U259" s="2"/>
      <c r="V259" s="2"/>
      <c r="W259" s="2"/>
      <c r="X259" s="2"/>
      <c r="Y259" s="2"/>
      <c r="Z259" s="2"/>
    </row>
    <row r="260" spans="1:26" ht="12.75" customHeight="1">
      <c r="A260" s="32"/>
      <c r="B260" s="32"/>
      <c r="C260" s="20"/>
      <c r="D260" s="20"/>
      <c r="E260" s="20"/>
      <c r="F260" s="32"/>
      <c r="G260" s="32"/>
      <c r="H260" s="32"/>
      <c r="I260" s="32"/>
      <c r="J260" s="32"/>
      <c r="K260" s="32"/>
      <c r="L260" s="32"/>
      <c r="M260" s="32"/>
      <c r="N260" s="32"/>
      <c r="O260" s="32"/>
      <c r="P260" s="32"/>
      <c r="Q260" s="32"/>
      <c r="R260" s="32"/>
      <c r="S260" s="32"/>
      <c r="T260" s="32"/>
      <c r="U260" s="2"/>
      <c r="V260" s="2"/>
      <c r="W260" s="2"/>
      <c r="X260" s="2"/>
      <c r="Y260" s="2"/>
      <c r="Z260" s="2"/>
    </row>
    <row r="261" spans="1:26" ht="12.75" customHeight="1">
      <c r="A261" s="32"/>
      <c r="B261" s="32"/>
      <c r="C261" s="20"/>
      <c r="D261" s="20"/>
      <c r="E261" s="20"/>
      <c r="F261" s="32"/>
      <c r="G261" s="32"/>
      <c r="H261" s="32"/>
      <c r="I261" s="32"/>
      <c r="J261" s="32"/>
      <c r="K261" s="32"/>
      <c r="L261" s="32"/>
      <c r="M261" s="32"/>
      <c r="N261" s="32"/>
      <c r="O261" s="32"/>
      <c r="P261" s="32"/>
      <c r="Q261" s="32"/>
      <c r="R261" s="32"/>
      <c r="S261" s="32"/>
      <c r="T261" s="32"/>
      <c r="U261" s="2"/>
      <c r="V261" s="2"/>
      <c r="W261" s="2"/>
      <c r="X261" s="2"/>
      <c r="Y261" s="2"/>
      <c r="Z261" s="2"/>
    </row>
    <row r="262" spans="1:26" ht="12.75" customHeight="1">
      <c r="A262" s="32"/>
      <c r="B262" s="32"/>
      <c r="C262" s="20"/>
      <c r="D262" s="20"/>
      <c r="E262" s="20"/>
      <c r="F262" s="32"/>
      <c r="G262" s="32"/>
      <c r="H262" s="32"/>
      <c r="I262" s="32"/>
      <c r="J262" s="32"/>
      <c r="K262" s="32"/>
      <c r="L262" s="32"/>
      <c r="M262" s="32"/>
      <c r="N262" s="32"/>
      <c r="O262" s="32"/>
      <c r="P262" s="32"/>
      <c r="Q262" s="32"/>
      <c r="R262" s="32"/>
      <c r="S262" s="32"/>
      <c r="T262" s="32"/>
      <c r="U262" s="2"/>
      <c r="V262" s="2"/>
      <c r="W262" s="2"/>
      <c r="X262" s="2"/>
      <c r="Y262" s="2"/>
      <c r="Z262" s="2"/>
    </row>
    <row r="263" spans="1:26" ht="12.75" customHeight="1">
      <c r="A263" s="32"/>
      <c r="B263" s="32"/>
      <c r="C263" s="20"/>
      <c r="D263" s="20"/>
      <c r="E263" s="20"/>
      <c r="F263" s="32"/>
      <c r="G263" s="32"/>
      <c r="H263" s="32"/>
      <c r="I263" s="32"/>
      <c r="J263" s="32"/>
      <c r="K263" s="32"/>
      <c r="L263" s="32"/>
      <c r="M263" s="32"/>
      <c r="N263" s="32"/>
      <c r="O263" s="32"/>
      <c r="P263" s="32"/>
      <c r="Q263" s="32"/>
      <c r="R263" s="32"/>
      <c r="S263" s="32"/>
      <c r="T263" s="32"/>
      <c r="U263" s="2"/>
      <c r="V263" s="2"/>
      <c r="W263" s="2"/>
      <c r="X263" s="2"/>
      <c r="Y263" s="2"/>
      <c r="Z263" s="2"/>
    </row>
    <row r="264" spans="1:26" ht="12.75" customHeight="1">
      <c r="A264" s="32"/>
      <c r="B264" s="32"/>
      <c r="C264" s="20"/>
      <c r="D264" s="20"/>
      <c r="E264" s="20"/>
      <c r="F264" s="32"/>
      <c r="G264" s="32"/>
      <c r="H264" s="32"/>
      <c r="I264" s="32"/>
      <c r="J264" s="32"/>
      <c r="K264" s="32"/>
      <c r="L264" s="32"/>
      <c r="M264" s="32"/>
      <c r="N264" s="32"/>
      <c r="O264" s="32"/>
      <c r="P264" s="32"/>
      <c r="Q264" s="32"/>
      <c r="R264" s="32"/>
      <c r="S264" s="32"/>
      <c r="T264" s="32"/>
      <c r="U264" s="2"/>
      <c r="V264" s="2"/>
      <c r="W264" s="2"/>
      <c r="X264" s="2"/>
      <c r="Y264" s="2"/>
      <c r="Z264" s="2"/>
    </row>
    <row r="265" spans="1:26" ht="12.75" customHeight="1">
      <c r="A265" s="32"/>
      <c r="B265" s="32"/>
      <c r="C265" s="20"/>
      <c r="D265" s="20"/>
      <c r="E265" s="20"/>
      <c r="F265" s="32"/>
      <c r="G265" s="32"/>
      <c r="H265" s="32"/>
      <c r="I265" s="32"/>
      <c r="J265" s="32"/>
      <c r="K265" s="32"/>
      <c r="L265" s="32"/>
      <c r="M265" s="32"/>
      <c r="N265" s="32"/>
      <c r="O265" s="32"/>
      <c r="P265" s="32"/>
      <c r="Q265" s="32"/>
      <c r="R265" s="32"/>
      <c r="S265" s="32"/>
      <c r="T265" s="32"/>
      <c r="U265" s="2"/>
      <c r="V265" s="2"/>
      <c r="W265" s="2"/>
      <c r="X265" s="2"/>
      <c r="Y265" s="2"/>
      <c r="Z265" s="2"/>
    </row>
    <row r="266" spans="1:26" ht="12.75" customHeight="1">
      <c r="A266" s="32"/>
      <c r="B266" s="32"/>
      <c r="C266" s="20"/>
      <c r="D266" s="20"/>
      <c r="E266" s="20"/>
      <c r="F266" s="32"/>
      <c r="G266" s="32"/>
      <c r="H266" s="32"/>
      <c r="I266" s="32"/>
      <c r="J266" s="32"/>
      <c r="K266" s="32"/>
      <c r="L266" s="32"/>
      <c r="M266" s="32"/>
      <c r="N266" s="32"/>
      <c r="O266" s="32"/>
      <c r="P266" s="32"/>
      <c r="Q266" s="32"/>
      <c r="R266" s="32"/>
      <c r="S266" s="32"/>
      <c r="T266" s="32"/>
      <c r="U266" s="2"/>
      <c r="V266" s="2"/>
      <c r="W266" s="2"/>
      <c r="X266" s="2"/>
      <c r="Y266" s="2"/>
      <c r="Z266" s="2"/>
    </row>
    <row r="267" spans="1:26" ht="12.75" customHeight="1">
      <c r="A267" s="32"/>
      <c r="B267" s="32"/>
      <c r="C267" s="20"/>
      <c r="D267" s="20"/>
      <c r="E267" s="20"/>
      <c r="F267" s="32"/>
      <c r="G267" s="32"/>
      <c r="H267" s="32"/>
      <c r="I267" s="32"/>
      <c r="J267" s="32"/>
      <c r="K267" s="32"/>
      <c r="L267" s="32"/>
      <c r="M267" s="32"/>
      <c r="N267" s="32"/>
      <c r="O267" s="32"/>
      <c r="P267" s="32"/>
      <c r="Q267" s="32"/>
      <c r="R267" s="32"/>
      <c r="S267" s="32"/>
      <c r="T267" s="32"/>
      <c r="U267" s="2"/>
      <c r="V267" s="2"/>
      <c r="W267" s="2"/>
      <c r="X267" s="2"/>
      <c r="Y267" s="2"/>
      <c r="Z267" s="2"/>
    </row>
    <row r="268" spans="1:26" ht="12.75" customHeight="1">
      <c r="A268" s="32"/>
      <c r="B268" s="32"/>
      <c r="C268" s="20"/>
      <c r="D268" s="20"/>
      <c r="E268" s="20"/>
      <c r="F268" s="32"/>
      <c r="G268" s="32"/>
      <c r="H268" s="32"/>
      <c r="I268" s="32"/>
      <c r="J268" s="32"/>
      <c r="K268" s="32"/>
      <c r="L268" s="32"/>
      <c r="M268" s="32"/>
      <c r="N268" s="32"/>
      <c r="O268" s="32"/>
      <c r="P268" s="32"/>
      <c r="Q268" s="32"/>
      <c r="R268" s="32"/>
      <c r="S268" s="32"/>
      <c r="T268" s="32"/>
      <c r="U268" s="2"/>
      <c r="V268" s="2"/>
      <c r="W268" s="2"/>
      <c r="X268" s="2"/>
      <c r="Y268" s="2"/>
      <c r="Z268" s="2"/>
    </row>
    <row r="269" spans="1:26" ht="12.75" customHeight="1">
      <c r="A269" s="32"/>
      <c r="B269" s="32"/>
      <c r="C269" s="20"/>
      <c r="D269" s="20"/>
      <c r="E269" s="20"/>
      <c r="F269" s="32"/>
      <c r="G269" s="32"/>
      <c r="H269" s="32"/>
      <c r="I269" s="32"/>
      <c r="J269" s="32"/>
      <c r="K269" s="32"/>
      <c r="L269" s="32"/>
      <c r="M269" s="32"/>
      <c r="N269" s="32"/>
      <c r="O269" s="32"/>
      <c r="P269" s="32"/>
      <c r="Q269" s="32"/>
      <c r="R269" s="32"/>
      <c r="S269" s="32"/>
      <c r="T269" s="32"/>
      <c r="U269" s="2"/>
      <c r="V269" s="2"/>
      <c r="W269" s="2"/>
      <c r="X269" s="2"/>
      <c r="Y269" s="2"/>
      <c r="Z269" s="2"/>
    </row>
    <row r="270" spans="1:26" ht="12.75" customHeight="1">
      <c r="A270" s="32"/>
      <c r="B270" s="32"/>
      <c r="C270" s="20"/>
      <c r="D270" s="20"/>
      <c r="E270" s="20"/>
      <c r="F270" s="32"/>
      <c r="G270" s="32"/>
      <c r="H270" s="32"/>
      <c r="I270" s="32"/>
      <c r="J270" s="32"/>
      <c r="K270" s="32"/>
      <c r="L270" s="32"/>
      <c r="M270" s="32"/>
      <c r="N270" s="32"/>
      <c r="O270" s="32"/>
      <c r="P270" s="32"/>
      <c r="Q270" s="32"/>
      <c r="R270" s="32"/>
      <c r="S270" s="32"/>
      <c r="T270" s="32"/>
      <c r="U270" s="2"/>
      <c r="V270" s="2"/>
      <c r="W270" s="2"/>
      <c r="X270" s="2"/>
      <c r="Y270" s="2"/>
      <c r="Z270" s="2"/>
    </row>
    <row r="271" spans="1:26" ht="12.75" customHeight="1">
      <c r="A271" s="32"/>
      <c r="B271" s="32"/>
      <c r="C271" s="20"/>
      <c r="D271" s="20"/>
      <c r="E271" s="20"/>
      <c r="F271" s="32"/>
      <c r="G271" s="32"/>
      <c r="H271" s="32"/>
      <c r="I271" s="32"/>
      <c r="J271" s="32"/>
      <c r="K271" s="32"/>
      <c r="L271" s="32"/>
      <c r="M271" s="32"/>
      <c r="N271" s="32"/>
      <c r="O271" s="32"/>
      <c r="P271" s="32"/>
      <c r="Q271" s="32"/>
      <c r="R271" s="32"/>
      <c r="S271" s="32"/>
      <c r="T271" s="32"/>
      <c r="U271" s="2"/>
      <c r="V271" s="2"/>
      <c r="W271" s="2"/>
      <c r="X271" s="2"/>
      <c r="Y271" s="2"/>
      <c r="Z271" s="2"/>
    </row>
    <row r="272" spans="1:26" ht="12.75" customHeight="1">
      <c r="A272" s="32"/>
      <c r="B272" s="32"/>
      <c r="C272" s="20"/>
      <c r="D272" s="20"/>
      <c r="E272" s="20"/>
      <c r="F272" s="32"/>
      <c r="G272" s="32"/>
      <c r="H272" s="32"/>
      <c r="I272" s="32"/>
      <c r="J272" s="32"/>
      <c r="K272" s="32"/>
      <c r="L272" s="32"/>
      <c r="M272" s="32"/>
      <c r="N272" s="32"/>
      <c r="O272" s="32"/>
      <c r="P272" s="32"/>
      <c r="Q272" s="32"/>
      <c r="R272" s="32"/>
      <c r="S272" s="32"/>
      <c r="T272" s="32"/>
      <c r="U272" s="2"/>
      <c r="V272" s="2"/>
      <c r="W272" s="2"/>
      <c r="X272" s="2"/>
      <c r="Y272" s="2"/>
      <c r="Z272" s="2"/>
    </row>
    <row r="273" spans="1:26" ht="12.75" customHeight="1">
      <c r="A273" s="32"/>
      <c r="B273" s="32"/>
      <c r="C273" s="20"/>
      <c r="D273" s="20"/>
      <c r="E273" s="20"/>
      <c r="F273" s="32"/>
      <c r="G273" s="32"/>
      <c r="H273" s="32"/>
      <c r="I273" s="32"/>
      <c r="J273" s="32"/>
      <c r="K273" s="32"/>
      <c r="L273" s="32"/>
      <c r="M273" s="32"/>
      <c r="N273" s="32"/>
      <c r="O273" s="32"/>
      <c r="P273" s="32"/>
      <c r="Q273" s="32"/>
      <c r="R273" s="32"/>
      <c r="S273" s="32"/>
      <c r="T273" s="32"/>
      <c r="U273" s="2"/>
      <c r="V273" s="2"/>
      <c r="W273" s="2"/>
      <c r="X273" s="2"/>
      <c r="Y273" s="2"/>
      <c r="Z273" s="2"/>
    </row>
    <row r="274" spans="1:26" ht="12.75" customHeight="1">
      <c r="A274" s="32"/>
      <c r="B274" s="32"/>
      <c r="C274" s="20"/>
      <c r="D274" s="20"/>
      <c r="E274" s="20"/>
      <c r="F274" s="32"/>
      <c r="G274" s="32"/>
      <c r="H274" s="32"/>
      <c r="I274" s="32"/>
      <c r="J274" s="32"/>
      <c r="K274" s="32"/>
      <c r="L274" s="32"/>
      <c r="M274" s="32"/>
      <c r="N274" s="32"/>
      <c r="O274" s="32"/>
      <c r="P274" s="32"/>
      <c r="Q274" s="32"/>
      <c r="R274" s="32"/>
      <c r="S274" s="32"/>
      <c r="T274" s="32"/>
      <c r="U274" s="2"/>
      <c r="V274" s="2"/>
      <c r="W274" s="2"/>
      <c r="X274" s="2"/>
      <c r="Y274" s="2"/>
      <c r="Z274" s="2"/>
    </row>
    <row r="275" spans="1:26" ht="12.75" customHeight="1">
      <c r="A275" s="32"/>
      <c r="B275" s="32"/>
      <c r="C275" s="20"/>
      <c r="D275" s="20"/>
      <c r="E275" s="20"/>
      <c r="F275" s="32"/>
      <c r="G275" s="32"/>
      <c r="H275" s="32"/>
      <c r="I275" s="32"/>
      <c r="J275" s="32"/>
      <c r="K275" s="32"/>
      <c r="L275" s="32"/>
      <c r="M275" s="32"/>
      <c r="N275" s="32"/>
      <c r="O275" s="32"/>
      <c r="P275" s="32"/>
      <c r="Q275" s="32"/>
      <c r="R275" s="32"/>
      <c r="S275" s="32"/>
      <c r="T275" s="32"/>
      <c r="U275" s="2"/>
      <c r="V275" s="2"/>
      <c r="W275" s="2"/>
      <c r="X275" s="2"/>
      <c r="Y275" s="2"/>
      <c r="Z275" s="2"/>
    </row>
    <row r="276" spans="1:26" ht="12.75" customHeight="1">
      <c r="A276" s="32"/>
      <c r="B276" s="32"/>
      <c r="C276" s="20"/>
      <c r="D276" s="20"/>
      <c r="E276" s="20"/>
      <c r="F276" s="32"/>
      <c r="G276" s="32"/>
      <c r="H276" s="32"/>
      <c r="I276" s="32"/>
      <c r="J276" s="32"/>
      <c r="K276" s="32"/>
      <c r="L276" s="32"/>
      <c r="M276" s="32"/>
      <c r="N276" s="32"/>
      <c r="O276" s="32"/>
      <c r="P276" s="32"/>
      <c r="Q276" s="32"/>
      <c r="R276" s="32"/>
      <c r="S276" s="32"/>
      <c r="T276" s="32"/>
      <c r="U276" s="2"/>
      <c r="V276" s="2"/>
      <c r="W276" s="2"/>
      <c r="X276" s="2"/>
      <c r="Y276" s="2"/>
      <c r="Z276" s="2"/>
    </row>
    <row r="277" spans="1:26" ht="12.75" customHeight="1">
      <c r="A277" s="32"/>
      <c r="B277" s="32"/>
      <c r="C277" s="20"/>
      <c r="D277" s="20"/>
      <c r="E277" s="20"/>
      <c r="F277" s="32"/>
      <c r="G277" s="32"/>
      <c r="H277" s="32"/>
      <c r="I277" s="32"/>
      <c r="J277" s="32"/>
      <c r="K277" s="32"/>
      <c r="L277" s="32"/>
      <c r="M277" s="32"/>
      <c r="N277" s="32"/>
      <c r="O277" s="32"/>
      <c r="P277" s="32"/>
      <c r="Q277" s="32"/>
      <c r="R277" s="32"/>
      <c r="S277" s="32"/>
      <c r="T277" s="32"/>
      <c r="U277" s="2"/>
      <c r="V277" s="2"/>
      <c r="W277" s="2"/>
      <c r="X277" s="2"/>
      <c r="Y277" s="2"/>
      <c r="Z277" s="2"/>
    </row>
    <row r="278" spans="1:26" ht="12.75" customHeight="1">
      <c r="A278" s="32"/>
      <c r="B278" s="32"/>
      <c r="C278" s="20"/>
      <c r="D278" s="20"/>
      <c r="E278" s="20"/>
      <c r="F278" s="32"/>
      <c r="G278" s="32"/>
      <c r="H278" s="32"/>
      <c r="I278" s="32"/>
      <c r="J278" s="32"/>
      <c r="K278" s="32"/>
      <c r="L278" s="32"/>
      <c r="M278" s="32"/>
      <c r="N278" s="32"/>
      <c r="O278" s="32"/>
      <c r="P278" s="32"/>
      <c r="Q278" s="32"/>
      <c r="R278" s="32"/>
      <c r="S278" s="32"/>
      <c r="T278" s="32"/>
      <c r="U278" s="2"/>
      <c r="V278" s="2"/>
      <c r="W278" s="2"/>
      <c r="X278" s="2"/>
      <c r="Y278" s="2"/>
      <c r="Z278" s="2"/>
    </row>
    <row r="279" spans="1:26" ht="12.75" customHeight="1">
      <c r="A279" s="32"/>
      <c r="B279" s="32"/>
      <c r="C279" s="20"/>
      <c r="D279" s="20"/>
      <c r="E279" s="20"/>
      <c r="F279" s="32"/>
      <c r="G279" s="32"/>
      <c r="H279" s="32"/>
      <c r="I279" s="32"/>
      <c r="J279" s="32"/>
      <c r="K279" s="32"/>
      <c r="L279" s="32"/>
      <c r="M279" s="32"/>
      <c r="N279" s="32"/>
      <c r="O279" s="32"/>
      <c r="P279" s="32"/>
      <c r="Q279" s="32"/>
      <c r="R279" s="32"/>
      <c r="S279" s="32"/>
      <c r="T279" s="32"/>
      <c r="U279" s="2"/>
      <c r="V279" s="2"/>
      <c r="W279" s="2"/>
      <c r="X279" s="2"/>
      <c r="Y279" s="2"/>
      <c r="Z279" s="2"/>
    </row>
    <row r="280" spans="1:26" ht="12.75" customHeight="1">
      <c r="A280" s="32"/>
      <c r="B280" s="32"/>
      <c r="C280" s="20"/>
      <c r="D280" s="20"/>
      <c r="E280" s="20"/>
      <c r="F280" s="32"/>
      <c r="G280" s="32"/>
      <c r="H280" s="32"/>
      <c r="I280" s="32"/>
      <c r="J280" s="32"/>
      <c r="K280" s="32"/>
      <c r="L280" s="32"/>
      <c r="M280" s="32"/>
      <c r="N280" s="32"/>
      <c r="O280" s="32"/>
      <c r="P280" s="32"/>
      <c r="Q280" s="32"/>
      <c r="R280" s="32"/>
      <c r="S280" s="32"/>
      <c r="T280" s="32"/>
      <c r="U280" s="2"/>
      <c r="V280" s="2"/>
      <c r="W280" s="2"/>
      <c r="X280" s="2"/>
      <c r="Y280" s="2"/>
      <c r="Z280" s="2"/>
    </row>
    <row r="281" spans="1:26" ht="12.75" customHeight="1">
      <c r="A281" s="32"/>
      <c r="B281" s="32"/>
      <c r="C281" s="20"/>
      <c r="D281" s="20"/>
      <c r="E281" s="20"/>
      <c r="F281" s="32"/>
      <c r="G281" s="32"/>
      <c r="H281" s="32"/>
      <c r="I281" s="32"/>
      <c r="J281" s="32"/>
      <c r="K281" s="32"/>
      <c r="L281" s="32"/>
      <c r="M281" s="32"/>
      <c r="N281" s="32"/>
      <c r="O281" s="32"/>
      <c r="P281" s="32"/>
      <c r="Q281" s="32"/>
      <c r="R281" s="32"/>
      <c r="S281" s="32"/>
      <c r="T281" s="32"/>
      <c r="U281" s="2"/>
      <c r="V281" s="2"/>
      <c r="W281" s="2"/>
      <c r="X281" s="2"/>
      <c r="Y281" s="2"/>
      <c r="Z281" s="2"/>
    </row>
    <row r="282" spans="1:26" ht="12.75" customHeight="1">
      <c r="A282" s="32"/>
      <c r="B282" s="32"/>
      <c r="C282" s="20"/>
      <c r="D282" s="20"/>
      <c r="E282" s="20"/>
      <c r="F282" s="32"/>
      <c r="G282" s="32"/>
      <c r="H282" s="32"/>
      <c r="I282" s="32"/>
      <c r="J282" s="32"/>
      <c r="K282" s="32"/>
      <c r="L282" s="32"/>
      <c r="M282" s="32"/>
      <c r="N282" s="32"/>
      <c r="O282" s="32"/>
      <c r="P282" s="32"/>
      <c r="Q282" s="32"/>
      <c r="R282" s="32"/>
      <c r="S282" s="32"/>
      <c r="T282" s="32"/>
      <c r="U282" s="2"/>
      <c r="V282" s="2"/>
      <c r="W282" s="2"/>
      <c r="X282" s="2"/>
      <c r="Y282" s="2"/>
      <c r="Z282" s="2"/>
    </row>
    <row r="283" spans="1:26" ht="12.75" customHeight="1">
      <c r="A283" s="32"/>
      <c r="B283" s="32"/>
      <c r="C283" s="20"/>
      <c r="D283" s="20"/>
      <c r="E283" s="20"/>
      <c r="F283" s="32"/>
      <c r="G283" s="32"/>
      <c r="H283" s="32"/>
      <c r="I283" s="32"/>
      <c r="J283" s="32"/>
      <c r="K283" s="32"/>
      <c r="L283" s="32"/>
      <c r="M283" s="32"/>
      <c r="N283" s="32"/>
      <c r="O283" s="32"/>
      <c r="P283" s="32"/>
      <c r="Q283" s="32"/>
      <c r="R283" s="32"/>
      <c r="S283" s="32"/>
      <c r="T283" s="32"/>
      <c r="U283" s="2"/>
      <c r="V283" s="2"/>
      <c r="W283" s="2"/>
      <c r="X283" s="2"/>
      <c r="Y283" s="2"/>
      <c r="Z283" s="2"/>
    </row>
    <row r="284" spans="1:26" ht="12.75" customHeight="1">
      <c r="A284" s="32"/>
      <c r="B284" s="32"/>
      <c r="C284" s="20"/>
      <c r="D284" s="20"/>
      <c r="E284" s="20"/>
      <c r="F284" s="32"/>
      <c r="G284" s="32"/>
      <c r="H284" s="32"/>
      <c r="I284" s="32"/>
      <c r="J284" s="32"/>
      <c r="K284" s="32"/>
      <c r="L284" s="32"/>
      <c r="M284" s="32"/>
      <c r="N284" s="32"/>
      <c r="O284" s="32"/>
      <c r="P284" s="32"/>
      <c r="Q284" s="32"/>
      <c r="R284" s="32"/>
      <c r="S284" s="32"/>
      <c r="T284" s="32"/>
      <c r="U284" s="2"/>
      <c r="V284" s="2"/>
      <c r="W284" s="2"/>
      <c r="X284" s="2"/>
      <c r="Y284" s="2"/>
      <c r="Z284" s="2"/>
    </row>
    <row r="285" spans="1:26" ht="12.75" customHeight="1">
      <c r="A285" s="32"/>
      <c r="B285" s="32"/>
      <c r="C285" s="20"/>
      <c r="D285" s="20"/>
      <c r="E285" s="20"/>
      <c r="F285" s="32"/>
      <c r="G285" s="32"/>
      <c r="H285" s="32"/>
      <c r="I285" s="32"/>
      <c r="J285" s="32"/>
      <c r="K285" s="32"/>
      <c r="L285" s="32"/>
      <c r="M285" s="32"/>
      <c r="N285" s="32"/>
      <c r="O285" s="32"/>
      <c r="P285" s="32"/>
      <c r="Q285" s="32"/>
      <c r="R285" s="32"/>
      <c r="S285" s="32"/>
      <c r="T285" s="32"/>
      <c r="U285" s="2"/>
      <c r="V285" s="2"/>
      <c r="W285" s="2"/>
      <c r="X285" s="2"/>
      <c r="Y285" s="2"/>
      <c r="Z285" s="2"/>
    </row>
    <row r="286" spans="1:26" ht="12.75" customHeight="1">
      <c r="A286" s="32"/>
      <c r="B286" s="32"/>
      <c r="C286" s="20"/>
      <c r="D286" s="20"/>
      <c r="E286" s="20"/>
      <c r="F286" s="32"/>
      <c r="G286" s="32"/>
      <c r="H286" s="32"/>
      <c r="I286" s="32"/>
      <c r="J286" s="32"/>
      <c r="K286" s="32"/>
      <c r="L286" s="32"/>
      <c r="M286" s="32"/>
      <c r="N286" s="32"/>
      <c r="O286" s="32"/>
      <c r="P286" s="32"/>
      <c r="Q286" s="32"/>
      <c r="R286" s="32"/>
      <c r="S286" s="32"/>
      <c r="T286" s="32"/>
      <c r="U286" s="2"/>
      <c r="V286" s="2"/>
      <c r="W286" s="2"/>
      <c r="X286" s="2"/>
      <c r="Y286" s="2"/>
      <c r="Z286" s="2"/>
    </row>
    <row r="287" spans="1:26" ht="12.75" customHeight="1">
      <c r="A287" s="32"/>
      <c r="B287" s="32"/>
      <c r="C287" s="20"/>
      <c r="D287" s="20"/>
      <c r="E287" s="20"/>
      <c r="F287" s="32"/>
      <c r="G287" s="32"/>
      <c r="H287" s="32"/>
      <c r="I287" s="32"/>
      <c r="J287" s="32"/>
      <c r="K287" s="32"/>
      <c r="L287" s="32"/>
      <c r="M287" s="32"/>
      <c r="N287" s="32"/>
      <c r="O287" s="32"/>
      <c r="P287" s="32"/>
      <c r="Q287" s="32"/>
      <c r="R287" s="32"/>
      <c r="S287" s="32"/>
      <c r="T287" s="32"/>
      <c r="U287" s="2"/>
      <c r="V287" s="2"/>
      <c r="W287" s="2"/>
      <c r="X287" s="2"/>
      <c r="Y287" s="2"/>
      <c r="Z287" s="2"/>
    </row>
    <row r="288" spans="1:26" ht="12.75" customHeight="1">
      <c r="A288" s="32"/>
      <c r="B288" s="32"/>
      <c r="C288" s="20"/>
      <c r="D288" s="20"/>
      <c r="E288" s="20"/>
      <c r="F288" s="32"/>
      <c r="G288" s="32"/>
      <c r="H288" s="32"/>
      <c r="I288" s="32"/>
      <c r="J288" s="32"/>
      <c r="K288" s="32"/>
      <c r="L288" s="32"/>
      <c r="M288" s="32"/>
      <c r="N288" s="32"/>
      <c r="O288" s="32"/>
      <c r="P288" s="32"/>
      <c r="Q288" s="32"/>
      <c r="R288" s="32"/>
      <c r="S288" s="32"/>
      <c r="T288" s="32"/>
      <c r="U288" s="2"/>
      <c r="V288" s="2"/>
      <c r="W288" s="2"/>
      <c r="X288" s="2"/>
      <c r="Y288" s="2"/>
      <c r="Z288" s="2"/>
    </row>
    <row r="289" spans="1:26" ht="12.75" customHeight="1">
      <c r="A289" s="32"/>
      <c r="B289" s="32"/>
      <c r="C289" s="20"/>
      <c r="D289" s="20"/>
      <c r="E289" s="20"/>
      <c r="F289" s="32"/>
      <c r="G289" s="32"/>
      <c r="H289" s="32"/>
      <c r="I289" s="32"/>
      <c r="J289" s="32"/>
      <c r="K289" s="32"/>
      <c r="L289" s="32"/>
      <c r="M289" s="32"/>
      <c r="N289" s="32"/>
      <c r="O289" s="32"/>
      <c r="P289" s="32"/>
      <c r="Q289" s="32"/>
      <c r="R289" s="32"/>
      <c r="S289" s="32"/>
      <c r="T289" s="32"/>
      <c r="U289" s="2"/>
      <c r="V289" s="2"/>
      <c r="W289" s="2"/>
      <c r="X289" s="2"/>
      <c r="Y289" s="2"/>
      <c r="Z289" s="2"/>
    </row>
    <row r="290" spans="1:26" ht="12.75" customHeight="1">
      <c r="A290" s="32"/>
      <c r="B290" s="32"/>
      <c r="C290" s="20"/>
      <c r="D290" s="20"/>
      <c r="E290" s="20"/>
      <c r="F290" s="32"/>
      <c r="G290" s="32"/>
      <c r="H290" s="32"/>
      <c r="I290" s="32"/>
      <c r="J290" s="32"/>
      <c r="K290" s="32"/>
      <c r="L290" s="32"/>
      <c r="M290" s="32"/>
      <c r="N290" s="32"/>
      <c r="O290" s="32"/>
      <c r="P290" s="32"/>
      <c r="Q290" s="32"/>
      <c r="R290" s="32"/>
      <c r="S290" s="32"/>
      <c r="T290" s="32"/>
      <c r="U290" s="2"/>
      <c r="V290" s="2"/>
      <c r="W290" s="2"/>
      <c r="X290" s="2"/>
      <c r="Y290" s="2"/>
      <c r="Z290" s="2"/>
    </row>
    <row r="291" spans="1:26" ht="12.75" customHeight="1">
      <c r="A291" s="32"/>
      <c r="B291" s="32"/>
      <c r="C291" s="20"/>
      <c r="D291" s="20"/>
      <c r="E291" s="20"/>
      <c r="F291" s="32"/>
      <c r="G291" s="32"/>
      <c r="H291" s="32"/>
      <c r="I291" s="32"/>
      <c r="J291" s="32"/>
      <c r="K291" s="32"/>
      <c r="L291" s="32"/>
      <c r="M291" s="32"/>
      <c r="N291" s="32"/>
      <c r="O291" s="32"/>
      <c r="P291" s="32"/>
      <c r="Q291" s="32"/>
      <c r="R291" s="32"/>
      <c r="S291" s="32"/>
      <c r="T291" s="32"/>
      <c r="U291" s="2"/>
      <c r="V291" s="2"/>
      <c r="W291" s="2"/>
      <c r="X291" s="2"/>
      <c r="Y291" s="2"/>
      <c r="Z291" s="2"/>
    </row>
    <row r="292" spans="1:26" ht="12.75" customHeight="1">
      <c r="A292" s="32"/>
      <c r="B292" s="32"/>
      <c r="C292" s="20"/>
      <c r="D292" s="20"/>
      <c r="E292" s="20"/>
      <c r="F292" s="32"/>
      <c r="G292" s="32"/>
      <c r="H292" s="32"/>
      <c r="I292" s="32"/>
      <c r="J292" s="32"/>
      <c r="K292" s="32"/>
      <c r="L292" s="32"/>
      <c r="M292" s="32"/>
      <c r="N292" s="32"/>
      <c r="O292" s="32"/>
      <c r="P292" s="32"/>
      <c r="Q292" s="32"/>
      <c r="R292" s="32"/>
      <c r="S292" s="32"/>
      <c r="T292" s="32"/>
      <c r="U292" s="2"/>
      <c r="V292" s="2"/>
      <c r="W292" s="2"/>
      <c r="X292" s="2"/>
      <c r="Y292" s="2"/>
      <c r="Z292" s="2"/>
    </row>
    <row r="293" spans="1:26" ht="12.75" customHeight="1">
      <c r="A293" s="32"/>
      <c r="B293" s="32"/>
      <c r="C293" s="20"/>
      <c r="D293" s="20"/>
      <c r="E293" s="20"/>
      <c r="F293" s="32"/>
      <c r="G293" s="32"/>
      <c r="H293" s="32"/>
      <c r="I293" s="32"/>
      <c r="J293" s="32"/>
      <c r="K293" s="32"/>
      <c r="L293" s="32"/>
      <c r="M293" s="32"/>
      <c r="N293" s="32"/>
      <c r="O293" s="32"/>
      <c r="P293" s="32"/>
      <c r="Q293" s="32"/>
      <c r="R293" s="32"/>
      <c r="S293" s="32"/>
      <c r="T293" s="32"/>
      <c r="U293" s="2"/>
      <c r="V293" s="2"/>
      <c r="W293" s="2"/>
      <c r="X293" s="2"/>
      <c r="Y293" s="2"/>
      <c r="Z293" s="2"/>
    </row>
    <row r="294" spans="1:26" ht="12.75" customHeight="1">
      <c r="A294" s="32"/>
      <c r="B294" s="32"/>
      <c r="C294" s="20"/>
      <c r="D294" s="20"/>
      <c r="E294" s="20"/>
      <c r="F294" s="32"/>
      <c r="G294" s="32"/>
      <c r="H294" s="32"/>
      <c r="I294" s="32"/>
      <c r="J294" s="32"/>
      <c r="K294" s="32"/>
      <c r="L294" s="32"/>
      <c r="M294" s="32"/>
      <c r="N294" s="32"/>
      <c r="O294" s="32"/>
      <c r="P294" s="32"/>
      <c r="Q294" s="32"/>
      <c r="R294" s="32"/>
      <c r="S294" s="32"/>
      <c r="T294" s="32"/>
      <c r="U294" s="2"/>
      <c r="V294" s="2"/>
      <c r="W294" s="2"/>
      <c r="X294" s="2"/>
      <c r="Y294" s="2"/>
      <c r="Z294" s="2"/>
    </row>
    <row r="295" spans="1:26" ht="12.75" customHeight="1">
      <c r="A295" s="32"/>
      <c r="B295" s="32"/>
      <c r="C295" s="20"/>
      <c r="D295" s="20"/>
      <c r="E295" s="20"/>
      <c r="F295" s="32"/>
      <c r="G295" s="32"/>
      <c r="H295" s="32"/>
      <c r="I295" s="32"/>
      <c r="J295" s="32"/>
      <c r="K295" s="32"/>
      <c r="L295" s="32"/>
      <c r="M295" s="32"/>
      <c r="N295" s="32"/>
      <c r="O295" s="32"/>
      <c r="P295" s="32"/>
      <c r="Q295" s="32"/>
      <c r="R295" s="32"/>
      <c r="S295" s="32"/>
      <c r="T295" s="32"/>
      <c r="U295" s="2"/>
      <c r="V295" s="2"/>
      <c r="W295" s="2"/>
      <c r="X295" s="2"/>
      <c r="Y295" s="2"/>
      <c r="Z295" s="2"/>
    </row>
    <row r="296" spans="1:26" ht="12.75" customHeight="1">
      <c r="A296" s="32"/>
      <c r="B296" s="32"/>
      <c r="C296" s="20"/>
      <c r="D296" s="20"/>
      <c r="E296" s="20"/>
      <c r="F296" s="32"/>
      <c r="G296" s="32"/>
      <c r="H296" s="32"/>
      <c r="I296" s="32"/>
      <c r="J296" s="32"/>
      <c r="K296" s="32"/>
      <c r="L296" s="32"/>
      <c r="M296" s="32"/>
      <c r="N296" s="32"/>
      <c r="O296" s="32"/>
      <c r="P296" s="32"/>
      <c r="Q296" s="32"/>
      <c r="R296" s="32"/>
      <c r="S296" s="32"/>
      <c r="T296" s="32"/>
      <c r="U296" s="2"/>
      <c r="V296" s="2"/>
      <c r="W296" s="2"/>
      <c r="X296" s="2"/>
      <c r="Y296" s="2"/>
      <c r="Z296" s="2"/>
    </row>
    <row r="297" spans="1:26" ht="12.75" customHeight="1">
      <c r="A297" s="32"/>
      <c r="B297" s="32"/>
      <c r="C297" s="20"/>
      <c r="D297" s="20"/>
      <c r="E297" s="20"/>
      <c r="F297" s="32"/>
      <c r="G297" s="32"/>
      <c r="H297" s="32"/>
      <c r="I297" s="32"/>
      <c r="J297" s="32"/>
      <c r="K297" s="32"/>
      <c r="L297" s="32"/>
      <c r="M297" s="32"/>
      <c r="N297" s="32"/>
      <c r="O297" s="32"/>
      <c r="P297" s="32"/>
      <c r="Q297" s="32"/>
      <c r="R297" s="32"/>
      <c r="S297" s="32"/>
      <c r="T297" s="32"/>
      <c r="U297" s="2"/>
      <c r="V297" s="2"/>
      <c r="W297" s="2"/>
      <c r="X297" s="2"/>
      <c r="Y297" s="2"/>
      <c r="Z297" s="2"/>
    </row>
    <row r="298" spans="1:26" ht="12.75" customHeight="1">
      <c r="A298" s="32"/>
      <c r="B298" s="32"/>
      <c r="C298" s="20"/>
      <c r="D298" s="20"/>
      <c r="E298" s="20"/>
      <c r="F298" s="32"/>
      <c r="G298" s="32"/>
      <c r="H298" s="32"/>
      <c r="I298" s="32"/>
      <c r="J298" s="32"/>
      <c r="K298" s="32"/>
      <c r="L298" s="32"/>
      <c r="M298" s="32"/>
      <c r="N298" s="32"/>
      <c r="O298" s="32"/>
      <c r="P298" s="32"/>
      <c r="Q298" s="32"/>
      <c r="R298" s="32"/>
      <c r="S298" s="32"/>
      <c r="T298" s="32"/>
      <c r="U298" s="2"/>
      <c r="V298" s="2"/>
      <c r="W298" s="2"/>
      <c r="X298" s="2"/>
      <c r="Y298" s="2"/>
      <c r="Z298" s="2"/>
    </row>
    <row r="299" spans="1:26" ht="12.75" customHeight="1">
      <c r="A299" s="32"/>
      <c r="B299" s="32"/>
      <c r="C299" s="20"/>
      <c r="D299" s="20"/>
      <c r="E299" s="20"/>
      <c r="F299" s="32"/>
      <c r="G299" s="32"/>
      <c r="H299" s="32"/>
      <c r="I299" s="32"/>
      <c r="J299" s="32"/>
      <c r="K299" s="32"/>
      <c r="L299" s="32"/>
      <c r="M299" s="32"/>
      <c r="N299" s="32"/>
      <c r="O299" s="32"/>
      <c r="P299" s="32"/>
      <c r="Q299" s="32"/>
      <c r="R299" s="32"/>
      <c r="S299" s="32"/>
      <c r="T299" s="32"/>
      <c r="U299" s="2"/>
      <c r="V299" s="2"/>
      <c r="W299" s="2"/>
      <c r="X299" s="2"/>
      <c r="Y299" s="2"/>
      <c r="Z299" s="2"/>
    </row>
    <row r="300" spans="1:26" ht="12.75" customHeight="1">
      <c r="A300" s="32"/>
      <c r="B300" s="32"/>
      <c r="C300" s="20"/>
      <c r="D300" s="20"/>
      <c r="E300" s="20"/>
      <c r="F300" s="32"/>
      <c r="G300" s="32"/>
      <c r="H300" s="32"/>
      <c r="I300" s="32"/>
      <c r="J300" s="32"/>
      <c r="K300" s="32"/>
      <c r="L300" s="32"/>
      <c r="M300" s="32"/>
      <c r="N300" s="32"/>
      <c r="O300" s="32"/>
      <c r="P300" s="32"/>
      <c r="Q300" s="32"/>
      <c r="R300" s="32"/>
      <c r="S300" s="32"/>
      <c r="T300" s="32"/>
      <c r="U300" s="2"/>
      <c r="V300" s="2"/>
      <c r="W300" s="2"/>
      <c r="X300" s="2"/>
      <c r="Y300" s="2"/>
      <c r="Z300" s="2"/>
    </row>
    <row r="301" spans="1:26" ht="12.75" customHeight="1">
      <c r="A301" s="32"/>
      <c r="B301" s="32"/>
      <c r="C301" s="20"/>
      <c r="D301" s="20"/>
      <c r="E301" s="20"/>
      <c r="F301" s="32"/>
      <c r="G301" s="32"/>
      <c r="H301" s="32"/>
      <c r="I301" s="32"/>
      <c r="J301" s="32"/>
      <c r="K301" s="32"/>
      <c r="L301" s="32"/>
      <c r="M301" s="32"/>
      <c r="N301" s="32"/>
      <c r="O301" s="32"/>
      <c r="P301" s="32"/>
      <c r="Q301" s="32"/>
      <c r="R301" s="32"/>
      <c r="S301" s="32"/>
      <c r="T301" s="32"/>
      <c r="U301" s="2"/>
      <c r="V301" s="2"/>
      <c r="W301" s="2"/>
      <c r="X301" s="2"/>
      <c r="Y301" s="2"/>
      <c r="Z301" s="2"/>
    </row>
    <row r="302" spans="1:26" ht="12.75" customHeight="1">
      <c r="A302" s="32"/>
      <c r="B302" s="32"/>
      <c r="C302" s="20"/>
      <c r="D302" s="20"/>
      <c r="E302" s="20"/>
      <c r="F302" s="32"/>
      <c r="G302" s="32"/>
      <c r="H302" s="32"/>
      <c r="I302" s="32"/>
      <c r="J302" s="32"/>
      <c r="K302" s="32"/>
      <c r="L302" s="32"/>
      <c r="M302" s="32"/>
      <c r="N302" s="32"/>
      <c r="O302" s="32"/>
      <c r="P302" s="32"/>
      <c r="Q302" s="32"/>
      <c r="R302" s="32"/>
      <c r="S302" s="32"/>
      <c r="T302" s="32"/>
      <c r="U302" s="2"/>
      <c r="V302" s="2"/>
      <c r="W302" s="2"/>
      <c r="X302" s="2"/>
      <c r="Y302" s="2"/>
      <c r="Z302" s="2"/>
    </row>
    <row r="303" spans="1:26" ht="12.75" customHeight="1">
      <c r="A303" s="32"/>
      <c r="B303" s="32"/>
      <c r="C303" s="20"/>
      <c r="D303" s="20"/>
      <c r="E303" s="20"/>
      <c r="F303" s="32"/>
      <c r="G303" s="32"/>
      <c r="H303" s="32"/>
      <c r="I303" s="32"/>
      <c r="J303" s="32"/>
      <c r="K303" s="32"/>
      <c r="L303" s="32"/>
      <c r="M303" s="32"/>
      <c r="N303" s="32"/>
      <c r="O303" s="32"/>
      <c r="P303" s="32"/>
      <c r="Q303" s="32"/>
      <c r="R303" s="32"/>
      <c r="S303" s="32"/>
      <c r="T303" s="32"/>
      <c r="U303" s="2"/>
      <c r="V303" s="2"/>
      <c r="W303" s="2"/>
      <c r="X303" s="2"/>
      <c r="Y303" s="2"/>
      <c r="Z303" s="2"/>
    </row>
    <row r="304" spans="1:26" ht="12.75" customHeight="1">
      <c r="A304" s="32"/>
      <c r="B304" s="32"/>
      <c r="C304" s="20"/>
      <c r="D304" s="20"/>
      <c r="E304" s="20"/>
      <c r="F304" s="32"/>
      <c r="G304" s="32"/>
      <c r="H304" s="32"/>
      <c r="I304" s="32"/>
      <c r="J304" s="32"/>
      <c r="K304" s="32"/>
      <c r="L304" s="32"/>
      <c r="M304" s="32"/>
      <c r="N304" s="32"/>
      <c r="O304" s="32"/>
      <c r="P304" s="32"/>
      <c r="Q304" s="32"/>
      <c r="R304" s="32"/>
      <c r="S304" s="32"/>
      <c r="T304" s="32"/>
      <c r="U304" s="2"/>
      <c r="V304" s="2"/>
      <c r="W304" s="2"/>
      <c r="X304" s="2"/>
      <c r="Y304" s="2"/>
      <c r="Z304" s="2"/>
    </row>
    <row r="305" spans="1:26" ht="12.75" customHeight="1">
      <c r="A305" s="32"/>
      <c r="B305" s="32"/>
      <c r="C305" s="20"/>
      <c r="D305" s="20"/>
      <c r="E305" s="20"/>
      <c r="F305" s="32"/>
      <c r="G305" s="32"/>
      <c r="H305" s="32"/>
      <c r="I305" s="32"/>
      <c r="J305" s="32"/>
      <c r="K305" s="32"/>
      <c r="L305" s="32"/>
      <c r="M305" s="32"/>
      <c r="N305" s="32"/>
      <c r="O305" s="32"/>
      <c r="P305" s="32"/>
      <c r="Q305" s="32"/>
      <c r="R305" s="32"/>
      <c r="S305" s="32"/>
      <c r="T305" s="32"/>
      <c r="U305" s="2"/>
      <c r="V305" s="2"/>
      <c r="W305" s="2"/>
      <c r="X305" s="2"/>
      <c r="Y305" s="2"/>
      <c r="Z305" s="2"/>
    </row>
    <row r="306" spans="1:26" ht="12.75" customHeight="1">
      <c r="A306" s="32"/>
      <c r="B306" s="32"/>
      <c r="C306" s="20"/>
      <c r="D306" s="20"/>
      <c r="E306" s="20"/>
      <c r="F306" s="32"/>
      <c r="G306" s="32"/>
      <c r="H306" s="32"/>
      <c r="I306" s="32"/>
      <c r="J306" s="32"/>
      <c r="K306" s="32"/>
      <c r="L306" s="32"/>
      <c r="M306" s="32"/>
      <c r="N306" s="32"/>
      <c r="O306" s="32"/>
      <c r="P306" s="32"/>
      <c r="Q306" s="32"/>
      <c r="R306" s="32"/>
      <c r="S306" s="32"/>
      <c r="T306" s="32"/>
      <c r="U306" s="2"/>
      <c r="V306" s="2"/>
      <c r="W306" s="2"/>
      <c r="X306" s="2"/>
      <c r="Y306" s="2"/>
      <c r="Z306" s="2"/>
    </row>
    <row r="307" spans="1:26" ht="12.75" customHeight="1">
      <c r="A307" s="32"/>
      <c r="B307" s="32"/>
      <c r="C307" s="20"/>
      <c r="D307" s="20"/>
      <c r="E307" s="20"/>
      <c r="F307" s="32"/>
      <c r="G307" s="32"/>
      <c r="H307" s="32"/>
      <c r="I307" s="32"/>
      <c r="J307" s="32"/>
      <c r="K307" s="32"/>
      <c r="L307" s="32"/>
      <c r="M307" s="32"/>
      <c r="N307" s="32"/>
      <c r="O307" s="32"/>
      <c r="P307" s="32"/>
      <c r="Q307" s="32"/>
      <c r="R307" s="32"/>
      <c r="S307" s="32"/>
      <c r="T307" s="32"/>
      <c r="U307" s="2"/>
      <c r="V307" s="2"/>
      <c r="W307" s="2"/>
      <c r="X307" s="2"/>
      <c r="Y307" s="2"/>
      <c r="Z307" s="2"/>
    </row>
    <row r="308" spans="1:26" ht="12.75" customHeight="1">
      <c r="A308" s="32"/>
      <c r="B308" s="32"/>
      <c r="C308" s="20"/>
      <c r="D308" s="20"/>
      <c r="E308" s="20"/>
      <c r="F308" s="32"/>
      <c r="G308" s="32"/>
      <c r="H308" s="32"/>
      <c r="I308" s="32"/>
      <c r="J308" s="32"/>
      <c r="K308" s="32"/>
      <c r="L308" s="32"/>
      <c r="M308" s="32"/>
      <c r="N308" s="32"/>
      <c r="O308" s="32"/>
      <c r="P308" s="32"/>
      <c r="Q308" s="32"/>
      <c r="R308" s="32"/>
      <c r="S308" s="32"/>
      <c r="T308" s="32"/>
      <c r="U308" s="2"/>
      <c r="V308" s="2"/>
      <c r="W308" s="2"/>
      <c r="X308" s="2"/>
      <c r="Y308" s="2"/>
      <c r="Z308" s="2"/>
    </row>
    <row r="309" spans="1:26" ht="12.75" customHeight="1">
      <c r="A309" s="32"/>
      <c r="B309" s="32"/>
      <c r="C309" s="20"/>
      <c r="D309" s="20"/>
      <c r="E309" s="20"/>
      <c r="F309" s="32"/>
      <c r="G309" s="32"/>
      <c r="H309" s="32"/>
      <c r="I309" s="32"/>
      <c r="J309" s="32"/>
      <c r="K309" s="32"/>
      <c r="L309" s="32"/>
      <c r="M309" s="32"/>
      <c r="N309" s="32"/>
      <c r="O309" s="32"/>
      <c r="P309" s="32"/>
      <c r="Q309" s="32"/>
      <c r="R309" s="32"/>
      <c r="S309" s="32"/>
      <c r="T309" s="32"/>
      <c r="U309" s="2"/>
      <c r="V309" s="2"/>
      <c r="W309" s="2"/>
      <c r="X309" s="2"/>
      <c r="Y309" s="2"/>
      <c r="Z309" s="2"/>
    </row>
    <row r="310" spans="1:26" ht="12.75" customHeight="1">
      <c r="A310" s="32"/>
      <c r="B310" s="32"/>
      <c r="C310" s="20"/>
      <c r="D310" s="20"/>
      <c r="E310" s="20"/>
      <c r="F310" s="32"/>
      <c r="G310" s="32"/>
      <c r="H310" s="32"/>
      <c r="I310" s="32"/>
      <c r="J310" s="32"/>
      <c r="K310" s="32"/>
      <c r="L310" s="32"/>
      <c r="M310" s="32"/>
      <c r="N310" s="32"/>
      <c r="O310" s="32"/>
      <c r="P310" s="32"/>
      <c r="Q310" s="32"/>
      <c r="R310" s="32"/>
      <c r="S310" s="32"/>
      <c r="T310" s="32"/>
      <c r="U310" s="2"/>
      <c r="V310" s="2"/>
      <c r="W310" s="2"/>
      <c r="X310" s="2"/>
      <c r="Y310" s="2"/>
      <c r="Z310" s="2"/>
    </row>
    <row r="311" spans="1:26" ht="12.75" customHeight="1">
      <c r="A311" s="32"/>
      <c r="B311" s="32"/>
      <c r="C311" s="20"/>
      <c r="D311" s="20"/>
      <c r="E311" s="20"/>
      <c r="F311" s="32"/>
      <c r="G311" s="32"/>
      <c r="H311" s="32"/>
      <c r="I311" s="32"/>
      <c r="J311" s="32"/>
      <c r="K311" s="32"/>
      <c r="L311" s="32"/>
      <c r="M311" s="32"/>
      <c r="N311" s="32"/>
      <c r="O311" s="32"/>
      <c r="P311" s="32"/>
      <c r="Q311" s="32"/>
      <c r="R311" s="32"/>
      <c r="S311" s="32"/>
      <c r="T311" s="32"/>
      <c r="U311" s="2"/>
      <c r="V311" s="2"/>
      <c r="W311" s="2"/>
      <c r="X311" s="2"/>
      <c r="Y311" s="2"/>
      <c r="Z311" s="2"/>
    </row>
    <row r="312" spans="1:26" ht="12.75" customHeight="1">
      <c r="A312" s="32"/>
      <c r="B312" s="32"/>
      <c r="C312" s="20"/>
      <c r="D312" s="20"/>
      <c r="E312" s="20"/>
      <c r="F312" s="32"/>
      <c r="G312" s="32"/>
      <c r="H312" s="32"/>
      <c r="I312" s="32"/>
      <c r="J312" s="32"/>
      <c r="K312" s="32"/>
      <c r="L312" s="32"/>
      <c r="M312" s="32"/>
      <c r="N312" s="32"/>
      <c r="O312" s="32"/>
      <c r="P312" s="32"/>
      <c r="Q312" s="32"/>
      <c r="R312" s="32"/>
      <c r="S312" s="32"/>
      <c r="T312" s="32"/>
      <c r="U312" s="2"/>
      <c r="V312" s="2"/>
      <c r="W312" s="2"/>
      <c r="X312" s="2"/>
      <c r="Y312" s="2"/>
      <c r="Z312" s="2"/>
    </row>
    <row r="313" spans="1:26" ht="12.75" customHeight="1">
      <c r="A313" s="32"/>
      <c r="B313" s="32"/>
      <c r="C313" s="20"/>
      <c r="D313" s="20"/>
      <c r="E313" s="20"/>
      <c r="F313" s="32"/>
      <c r="G313" s="32"/>
      <c r="H313" s="32"/>
      <c r="I313" s="32"/>
      <c r="J313" s="32"/>
      <c r="K313" s="32"/>
      <c r="L313" s="32"/>
      <c r="M313" s="32"/>
      <c r="N313" s="32"/>
      <c r="O313" s="32"/>
      <c r="P313" s="32"/>
      <c r="Q313" s="32"/>
      <c r="R313" s="32"/>
      <c r="S313" s="32"/>
      <c r="T313" s="32"/>
      <c r="U313" s="2"/>
      <c r="V313" s="2"/>
      <c r="W313" s="2"/>
      <c r="X313" s="2"/>
      <c r="Y313" s="2"/>
      <c r="Z313" s="2"/>
    </row>
    <row r="314" spans="1:26" ht="12.75" customHeight="1">
      <c r="A314" s="32"/>
      <c r="B314" s="32"/>
      <c r="C314" s="20"/>
      <c r="D314" s="20"/>
      <c r="E314" s="20"/>
      <c r="F314" s="32"/>
      <c r="G314" s="32"/>
      <c r="H314" s="32"/>
      <c r="I314" s="32"/>
      <c r="J314" s="32"/>
      <c r="K314" s="32"/>
      <c r="L314" s="32"/>
      <c r="M314" s="32"/>
      <c r="N314" s="32"/>
      <c r="O314" s="32"/>
      <c r="P314" s="32"/>
      <c r="Q314" s="32"/>
      <c r="R314" s="32"/>
      <c r="S314" s="32"/>
      <c r="T314" s="32"/>
      <c r="U314" s="2"/>
      <c r="V314" s="2"/>
      <c r="W314" s="2"/>
      <c r="X314" s="2"/>
      <c r="Y314" s="2"/>
      <c r="Z314" s="2"/>
    </row>
    <row r="315" spans="1:26" ht="12.75" customHeight="1">
      <c r="A315" s="32"/>
      <c r="B315" s="32"/>
      <c r="C315" s="20"/>
      <c r="D315" s="20"/>
      <c r="E315" s="20"/>
      <c r="F315" s="32"/>
      <c r="G315" s="32"/>
      <c r="H315" s="32"/>
      <c r="I315" s="32"/>
      <c r="J315" s="32"/>
      <c r="K315" s="32"/>
      <c r="L315" s="32"/>
      <c r="M315" s="32"/>
      <c r="N315" s="32"/>
      <c r="O315" s="32"/>
      <c r="P315" s="32"/>
      <c r="Q315" s="32"/>
      <c r="R315" s="32"/>
      <c r="S315" s="32"/>
      <c r="T315" s="32"/>
      <c r="U315" s="2"/>
      <c r="V315" s="2"/>
      <c r="W315" s="2"/>
      <c r="X315" s="2"/>
      <c r="Y315" s="2"/>
      <c r="Z315" s="2"/>
    </row>
    <row r="316" spans="1:26" ht="12.75" customHeight="1">
      <c r="A316" s="32"/>
      <c r="B316" s="32"/>
      <c r="C316" s="20"/>
      <c r="D316" s="20"/>
      <c r="E316" s="20"/>
      <c r="F316" s="32"/>
      <c r="G316" s="32"/>
      <c r="H316" s="32"/>
      <c r="I316" s="32"/>
      <c r="J316" s="32"/>
      <c r="K316" s="32"/>
      <c r="L316" s="32"/>
      <c r="M316" s="32"/>
      <c r="N316" s="32"/>
      <c r="O316" s="32"/>
      <c r="P316" s="32"/>
      <c r="Q316" s="32"/>
      <c r="R316" s="32"/>
      <c r="S316" s="32"/>
      <c r="T316" s="32"/>
      <c r="U316" s="2"/>
      <c r="V316" s="2"/>
      <c r="W316" s="2"/>
      <c r="X316" s="2"/>
      <c r="Y316" s="2"/>
      <c r="Z316" s="2"/>
    </row>
    <row r="317" spans="1:26" ht="12.75" customHeight="1">
      <c r="A317" s="32"/>
      <c r="B317" s="32"/>
      <c r="C317" s="20"/>
      <c r="D317" s="20"/>
      <c r="E317" s="20"/>
      <c r="F317" s="32"/>
      <c r="G317" s="32"/>
      <c r="H317" s="32"/>
      <c r="I317" s="32"/>
      <c r="J317" s="32"/>
      <c r="K317" s="32"/>
      <c r="L317" s="32"/>
      <c r="M317" s="32"/>
      <c r="N317" s="32"/>
      <c r="O317" s="32"/>
      <c r="P317" s="32"/>
      <c r="Q317" s="32"/>
      <c r="R317" s="32"/>
      <c r="S317" s="32"/>
      <c r="T317" s="32"/>
      <c r="U317" s="2"/>
      <c r="V317" s="2"/>
      <c r="W317" s="2"/>
      <c r="X317" s="2"/>
      <c r="Y317" s="2"/>
      <c r="Z317" s="2"/>
    </row>
    <row r="318" spans="1:26" ht="12.75" customHeight="1">
      <c r="A318" s="32"/>
      <c r="B318" s="32"/>
      <c r="C318" s="20"/>
      <c r="D318" s="20"/>
      <c r="E318" s="20"/>
      <c r="F318" s="32"/>
      <c r="G318" s="32"/>
      <c r="H318" s="32"/>
      <c r="I318" s="32"/>
      <c r="J318" s="32"/>
      <c r="K318" s="32"/>
      <c r="L318" s="32"/>
      <c r="M318" s="32"/>
      <c r="N318" s="32"/>
      <c r="O318" s="32"/>
      <c r="P318" s="32"/>
      <c r="Q318" s="32"/>
      <c r="R318" s="32"/>
      <c r="S318" s="32"/>
      <c r="T318" s="32"/>
      <c r="U318" s="2"/>
      <c r="V318" s="2"/>
      <c r="W318" s="2"/>
      <c r="X318" s="2"/>
      <c r="Y318" s="2"/>
      <c r="Z318" s="2"/>
    </row>
    <row r="319" spans="1:26" ht="12.75" customHeight="1">
      <c r="A319" s="32"/>
      <c r="B319" s="32"/>
      <c r="C319" s="20"/>
      <c r="D319" s="20"/>
      <c r="E319" s="20"/>
      <c r="F319" s="32"/>
      <c r="G319" s="32"/>
      <c r="H319" s="32"/>
      <c r="I319" s="32"/>
      <c r="J319" s="32"/>
      <c r="K319" s="32"/>
      <c r="L319" s="32"/>
      <c r="M319" s="32"/>
      <c r="N319" s="32"/>
      <c r="O319" s="32"/>
      <c r="P319" s="32"/>
      <c r="Q319" s="32"/>
      <c r="R319" s="32"/>
      <c r="S319" s="32"/>
      <c r="T319" s="32"/>
      <c r="U319" s="2"/>
      <c r="V319" s="2"/>
      <c r="W319" s="2"/>
      <c r="X319" s="2"/>
      <c r="Y319" s="2"/>
      <c r="Z319" s="2"/>
    </row>
    <row r="320" spans="1:26" ht="12.75" customHeight="1">
      <c r="A320" s="32"/>
      <c r="B320" s="32"/>
      <c r="C320" s="20"/>
      <c r="D320" s="20"/>
      <c r="E320" s="20"/>
      <c r="F320" s="32"/>
      <c r="G320" s="32"/>
      <c r="H320" s="32"/>
      <c r="I320" s="32"/>
      <c r="J320" s="32"/>
      <c r="K320" s="32"/>
      <c r="L320" s="32"/>
      <c r="M320" s="32"/>
      <c r="N320" s="32"/>
      <c r="O320" s="32"/>
      <c r="P320" s="32"/>
      <c r="Q320" s="32"/>
      <c r="R320" s="32"/>
      <c r="S320" s="32"/>
      <c r="T320" s="32"/>
      <c r="U320" s="2"/>
      <c r="V320" s="2"/>
      <c r="W320" s="2"/>
      <c r="X320" s="2"/>
      <c r="Y320" s="2"/>
      <c r="Z320" s="2"/>
    </row>
    <row r="321" spans="1:26" ht="12.75" customHeight="1">
      <c r="A321" s="32"/>
      <c r="B321" s="32"/>
      <c r="C321" s="20"/>
      <c r="D321" s="20"/>
      <c r="E321" s="20"/>
      <c r="F321" s="32"/>
      <c r="G321" s="32"/>
      <c r="H321" s="32"/>
      <c r="I321" s="32"/>
      <c r="J321" s="32"/>
      <c r="K321" s="32"/>
      <c r="L321" s="32"/>
      <c r="M321" s="32"/>
      <c r="N321" s="32"/>
      <c r="O321" s="32"/>
      <c r="P321" s="32"/>
      <c r="Q321" s="32"/>
      <c r="R321" s="32"/>
      <c r="S321" s="32"/>
      <c r="T321" s="32"/>
      <c r="U321" s="2"/>
      <c r="V321" s="2"/>
      <c r="W321" s="2"/>
      <c r="X321" s="2"/>
      <c r="Y321" s="2"/>
      <c r="Z321" s="2"/>
    </row>
    <row r="322" spans="1:26" ht="12.75" customHeight="1">
      <c r="A322" s="32"/>
      <c r="B322" s="32"/>
      <c r="C322" s="20"/>
      <c r="D322" s="20"/>
      <c r="E322" s="20"/>
      <c r="F322" s="32"/>
      <c r="G322" s="32"/>
      <c r="H322" s="32"/>
      <c r="I322" s="32"/>
      <c r="J322" s="32"/>
      <c r="K322" s="32"/>
      <c r="L322" s="32"/>
      <c r="M322" s="32"/>
      <c r="N322" s="32"/>
      <c r="O322" s="32"/>
      <c r="P322" s="32"/>
      <c r="Q322" s="32"/>
      <c r="R322" s="32"/>
      <c r="S322" s="32"/>
      <c r="T322" s="32"/>
      <c r="U322" s="2"/>
      <c r="V322" s="2"/>
      <c r="W322" s="2"/>
      <c r="X322" s="2"/>
      <c r="Y322" s="2"/>
      <c r="Z322" s="2"/>
    </row>
    <row r="323" spans="1:26" ht="12.75" customHeight="1">
      <c r="A323" s="32"/>
      <c r="B323" s="32"/>
      <c r="C323" s="20"/>
      <c r="D323" s="20"/>
      <c r="E323" s="20"/>
      <c r="F323" s="32"/>
      <c r="G323" s="32"/>
      <c r="H323" s="32"/>
      <c r="I323" s="32"/>
      <c r="J323" s="32"/>
      <c r="K323" s="32"/>
      <c r="L323" s="32"/>
      <c r="M323" s="32"/>
      <c r="N323" s="32"/>
      <c r="O323" s="32"/>
      <c r="P323" s="32"/>
      <c r="Q323" s="32"/>
      <c r="R323" s="32"/>
      <c r="S323" s="32"/>
      <c r="T323" s="32"/>
      <c r="U323" s="2"/>
      <c r="V323" s="2"/>
      <c r="W323" s="2"/>
      <c r="X323" s="2"/>
      <c r="Y323" s="2"/>
      <c r="Z323" s="2"/>
    </row>
    <row r="324" spans="1:26" ht="12.75" customHeight="1">
      <c r="A324" s="32"/>
      <c r="B324" s="32"/>
      <c r="C324" s="20"/>
      <c r="D324" s="20"/>
      <c r="E324" s="20"/>
      <c r="F324" s="32"/>
      <c r="G324" s="32"/>
      <c r="H324" s="32"/>
      <c r="I324" s="32"/>
      <c r="J324" s="32"/>
      <c r="K324" s="32"/>
      <c r="L324" s="32"/>
      <c r="M324" s="32"/>
      <c r="N324" s="32"/>
      <c r="O324" s="32"/>
      <c r="P324" s="32"/>
      <c r="Q324" s="32"/>
      <c r="R324" s="32"/>
      <c r="S324" s="32"/>
      <c r="T324" s="32"/>
      <c r="U324" s="2"/>
      <c r="V324" s="2"/>
      <c r="W324" s="2"/>
      <c r="X324" s="2"/>
      <c r="Y324" s="2"/>
      <c r="Z324" s="2"/>
    </row>
    <row r="325" spans="1:26" ht="12.75" customHeight="1">
      <c r="A325" s="32"/>
      <c r="B325" s="32"/>
      <c r="C325" s="20"/>
      <c r="D325" s="20"/>
      <c r="E325" s="20"/>
      <c r="F325" s="32"/>
      <c r="G325" s="32"/>
      <c r="H325" s="32"/>
      <c r="I325" s="32"/>
      <c r="J325" s="32"/>
      <c r="K325" s="32"/>
      <c r="L325" s="32"/>
      <c r="M325" s="32"/>
      <c r="N325" s="32"/>
      <c r="O325" s="32"/>
      <c r="P325" s="32"/>
      <c r="Q325" s="32"/>
      <c r="R325" s="32"/>
      <c r="S325" s="32"/>
      <c r="T325" s="32"/>
      <c r="U325" s="2"/>
      <c r="V325" s="2"/>
      <c r="W325" s="2"/>
      <c r="X325" s="2"/>
      <c r="Y325" s="2"/>
      <c r="Z325" s="2"/>
    </row>
    <row r="326" spans="1:26" ht="12.75" customHeight="1">
      <c r="A326" s="32"/>
      <c r="B326" s="32"/>
      <c r="C326" s="20"/>
      <c r="D326" s="20"/>
      <c r="E326" s="20"/>
      <c r="F326" s="32"/>
      <c r="G326" s="32"/>
      <c r="H326" s="32"/>
      <c r="I326" s="32"/>
      <c r="J326" s="32"/>
      <c r="K326" s="32"/>
      <c r="L326" s="32"/>
      <c r="M326" s="32"/>
      <c r="N326" s="32"/>
      <c r="O326" s="32"/>
      <c r="P326" s="32"/>
      <c r="Q326" s="32"/>
      <c r="R326" s="32"/>
      <c r="S326" s="32"/>
      <c r="T326" s="32"/>
      <c r="U326" s="2"/>
      <c r="V326" s="2"/>
      <c r="W326" s="2"/>
      <c r="X326" s="2"/>
      <c r="Y326" s="2"/>
      <c r="Z326" s="2"/>
    </row>
    <row r="327" spans="1:26"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sheetData>
  <mergeCells count="25">
    <mergeCell ref="A204:B204"/>
    <mergeCell ref="A216:B216"/>
    <mergeCell ref="A178:B178"/>
    <mergeCell ref="A169:B169"/>
    <mergeCell ref="C190:C191"/>
    <mergeCell ref="A190:B191"/>
    <mergeCell ref="A192:C197"/>
    <mergeCell ref="C152:C153"/>
    <mergeCell ref="A104:B105"/>
    <mergeCell ref="A106:C108"/>
    <mergeCell ref="A152:B153"/>
    <mergeCell ref="A154:C162"/>
    <mergeCell ref="A115:B115"/>
    <mergeCell ref="A131:B131"/>
    <mergeCell ref="A145:B145"/>
    <mergeCell ref="A59:B59"/>
    <mergeCell ref="A80:B80"/>
    <mergeCell ref="A87:B87"/>
    <mergeCell ref="A99:B99"/>
    <mergeCell ref="C104:C105"/>
    <mergeCell ref="C3:C4"/>
    <mergeCell ref="A15:B15"/>
    <mergeCell ref="A3:B4"/>
    <mergeCell ref="A5:C8"/>
    <mergeCell ref="A38:B38"/>
  </mergeCells>
  <pageMargins left="0.98425196850393704" right="0.19685039370078741" top="0.78740157480314965" bottom="0.59055118110236227" header="0" footer="0"/>
  <pageSetup paperSize="9" orientation="portrait" r:id="rId1"/>
  <headerFooter>
    <oddFooter xml:space="preserve">&amp;C&amp;"Arial Narrow,Normal"&amp;9&amp;P CONCEJO DELIBERANTE </oddFooter>
  </headerFooter>
  <rowBreaks count="3" manualBreakCount="3">
    <brk id="103" max="2" man="1"/>
    <brk id="151" max="2" man="1"/>
    <brk id="208" max="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6FF33"/>
  </sheetPr>
  <dimension ref="A1:Y1002"/>
  <sheetViews>
    <sheetView zoomScaleNormal="100" workbookViewId="0">
      <selection activeCell="D9" sqref="D9"/>
    </sheetView>
  </sheetViews>
  <sheetFormatPr baseColWidth="10" defaultColWidth="12.5703125" defaultRowHeight="15" customHeight="1"/>
  <cols>
    <col min="1" max="1" width="7.7109375" customWidth="1"/>
    <col min="2" max="2" width="61.28515625" customWidth="1"/>
    <col min="3" max="4" width="13.7109375" customWidth="1"/>
    <col min="5" max="5" width="14.7109375" customWidth="1"/>
    <col min="6" max="6" width="6.28515625" customWidth="1"/>
    <col min="7" max="7" width="16.28515625" customWidth="1"/>
    <col min="8" max="8" width="14.42578125" customWidth="1"/>
    <col min="9" max="9" width="14.7109375" customWidth="1"/>
    <col min="10" max="10" width="10.7109375" customWidth="1"/>
    <col min="11" max="11" width="14.28515625" customWidth="1"/>
    <col min="12" max="20" width="10.7109375" customWidth="1"/>
    <col min="21" max="26" width="14.28515625" customWidth="1"/>
  </cols>
  <sheetData>
    <row r="1" spans="1:25" ht="12.75" customHeight="1">
      <c r="A1" s="381" t="s">
        <v>662</v>
      </c>
      <c r="B1" s="238"/>
      <c r="C1" s="236"/>
      <c r="D1" s="382"/>
      <c r="E1" s="236"/>
      <c r="F1" s="238"/>
      <c r="G1" s="238"/>
      <c r="H1" s="238"/>
      <c r="I1" s="238"/>
      <c r="J1" s="238"/>
      <c r="K1" s="238"/>
      <c r="L1" s="238"/>
      <c r="M1" s="238"/>
      <c r="N1" s="238"/>
      <c r="O1" s="238"/>
      <c r="P1" s="238"/>
      <c r="Q1" s="238"/>
      <c r="R1" s="238"/>
      <c r="S1" s="238"/>
      <c r="T1" s="238"/>
    </row>
    <row r="2" spans="1:25" ht="12.75" customHeight="1" thickBot="1">
      <c r="A2" s="238"/>
      <c r="B2" s="238"/>
      <c r="C2" s="236"/>
      <c r="D2" s="382"/>
      <c r="E2" s="236"/>
      <c r="F2" s="238"/>
      <c r="G2" s="238"/>
      <c r="H2" s="238"/>
      <c r="I2" s="238"/>
      <c r="J2" s="238"/>
      <c r="K2" s="238"/>
      <c r="L2" s="238"/>
      <c r="M2" s="238"/>
      <c r="N2" s="238"/>
      <c r="O2" s="238"/>
      <c r="P2" s="238"/>
      <c r="Q2" s="238"/>
      <c r="R2" s="238"/>
      <c r="S2" s="238"/>
      <c r="T2" s="238"/>
    </row>
    <row r="3" spans="1:25" ht="12.75" customHeight="1">
      <c r="A3" s="678" t="s">
        <v>663</v>
      </c>
      <c r="B3" s="679"/>
      <c r="C3" s="661" t="s">
        <v>664</v>
      </c>
      <c r="E3" s="32"/>
      <c r="F3" s="32"/>
      <c r="G3" s="32"/>
      <c r="H3" s="32"/>
      <c r="I3" s="32"/>
      <c r="J3" s="32"/>
      <c r="K3" s="32"/>
      <c r="L3" s="32"/>
      <c r="M3" s="32"/>
      <c r="N3" s="32"/>
      <c r="O3" s="32"/>
      <c r="P3" s="32"/>
      <c r="Q3" s="32"/>
      <c r="R3" s="32"/>
      <c r="S3" s="32"/>
      <c r="T3" s="2"/>
      <c r="U3" s="2"/>
      <c r="V3" s="2"/>
      <c r="W3" s="2"/>
      <c r="X3" s="2"/>
      <c r="Y3" s="2"/>
    </row>
    <row r="4" spans="1:25" ht="12.75" customHeight="1" thickBot="1">
      <c r="A4" s="680"/>
      <c r="B4" s="681"/>
      <c r="C4" s="662"/>
      <c r="E4" s="32"/>
      <c r="F4" s="20"/>
      <c r="G4" s="32"/>
      <c r="H4" s="32"/>
      <c r="I4" s="32"/>
      <c r="J4" s="32"/>
      <c r="K4" s="32"/>
      <c r="L4" s="32"/>
      <c r="M4" s="32"/>
      <c r="N4" s="32"/>
      <c r="O4" s="32"/>
      <c r="P4" s="32"/>
      <c r="Q4" s="32"/>
      <c r="R4" s="32"/>
      <c r="S4" s="32"/>
      <c r="T4" s="2"/>
      <c r="U4" s="2"/>
      <c r="V4" s="2"/>
      <c r="W4" s="2"/>
      <c r="X4" s="2"/>
      <c r="Y4" s="2"/>
    </row>
    <row r="5" spans="1:25" ht="12.75" customHeight="1">
      <c r="A5" s="668" t="s">
        <v>665</v>
      </c>
      <c r="B5" s="669"/>
      <c r="C5" s="670"/>
      <c r="E5" s="146"/>
      <c r="F5" s="112"/>
      <c r="G5" s="29"/>
      <c r="H5" s="29"/>
      <c r="I5" s="29"/>
      <c r="J5" s="29"/>
      <c r="K5" s="29"/>
      <c r="L5" s="29"/>
      <c r="M5" s="29"/>
      <c r="N5" s="29"/>
      <c r="O5" s="29"/>
      <c r="P5" s="29"/>
      <c r="Q5" s="29"/>
      <c r="R5" s="29"/>
      <c r="S5" s="29"/>
      <c r="T5" s="2"/>
      <c r="U5" s="2"/>
      <c r="V5" s="2"/>
      <c r="W5" s="2"/>
      <c r="X5" s="2"/>
      <c r="Y5" s="2"/>
    </row>
    <row r="6" spans="1:25" ht="12.75" customHeight="1">
      <c r="A6" s="671"/>
      <c r="B6" s="672"/>
      <c r="C6" s="673"/>
      <c r="E6" s="32"/>
      <c r="F6" s="24"/>
      <c r="G6" s="32"/>
      <c r="H6" s="32"/>
      <c r="I6" s="32"/>
      <c r="J6" s="32"/>
      <c r="K6" s="32"/>
      <c r="L6" s="32"/>
      <c r="M6" s="32"/>
      <c r="N6" s="32"/>
      <c r="O6" s="32"/>
      <c r="P6" s="32"/>
      <c r="Q6" s="32"/>
      <c r="R6" s="32"/>
      <c r="S6" s="32"/>
      <c r="T6" s="2"/>
      <c r="U6" s="2"/>
      <c r="V6" s="2"/>
      <c r="W6" s="2"/>
      <c r="X6" s="2"/>
      <c r="Y6" s="2"/>
    </row>
    <row r="7" spans="1:25" ht="12.75" customHeight="1">
      <c r="A7" s="671"/>
      <c r="B7" s="672"/>
      <c r="C7" s="673"/>
      <c r="E7" s="32"/>
      <c r="F7" s="32"/>
      <c r="G7" s="32"/>
      <c r="H7" s="32"/>
      <c r="I7" s="32"/>
      <c r="J7" s="32"/>
      <c r="K7" s="32"/>
      <c r="L7" s="32"/>
      <c r="M7" s="32"/>
      <c r="N7" s="32"/>
      <c r="O7" s="32"/>
      <c r="P7" s="32"/>
      <c r="Q7" s="32"/>
      <c r="R7" s="32"/>
      <c r="S7" s="32"/>
      <c r="T7" s="2"/>
      <c r="U7" s="2"/>
      <c r="V7" s="2"/>
      <c r="W7" s="2"/>
      <c r="X7" s="2"/>
      <c r="Y7" s="2"/>
    </row>
    <row r="8" spans="1:25" ht="12.75" customHeight="1">
      <c r="A8" s="671"/>
      <c r="B8" s="672"/>
      <c r="C8" s="673"/>
      <c r="E8" s="32"/>
      <c r="F8" s="32"/>
      <c r="G8" s="32"/>
      <c r="H8" s="32"/>
      <c r="I8" s="32"/>
      <c r="J8" s="32"/>
      <c r="K8" s="32"/>
      <c r="L8" s="32"/>
      <c r="M8" s="32"/>
      <c r="N8" s="32"/>
      <c r="O8" s="32"/>
      <c r="P8" s="32"/>
      <c r="Q8" s="32"/>
      <c r="R8" s="32"/>
      <c r="S8" s="32"/>
      <c r="T8" s="2"/>
      <c r="U8" s="2"/>
      <c r="V8" s="2"/>
      <c r="W8" s="2"/>
      <c r="X8" s="2"/>
      <c r="Y8" s="2"/>
    </row>
    <row r="9" spans="1:25" ht="12.75" customHeight="1">
      <c r="A9" s="671"/>
      <c r="B9" s="672"/>
      <c r="C9" s="673"/>
      <c r="E9" s="32"/>
      <c r="F9" s="32"/>
      <c r="G9" s="32"/>
      <c r="H9" s="32"/>
      <c r="I9" s="32"/>
      <c r="J9" s="32"/>
      <c r="K9" s="32"/>
      <c r="L9" s="32"/>
      <c r="M9" s="32"/>
      <c r="N9" s="32"/>
      <c r="O9" s="32"/>
      <c r="P9" s="32"/>
      <c r="Q9" s="32"/>
      <c r="R9" s="32"/>
      <c r="S9" s="32"/>
      <c r="T9" s="2"/>
      <c r="U9" s="2"/>
      <c r="V9" s="2"/>
      <c r="W9" s="2"/>
      <c r="X9" s="2"/>
      <c r="Y9" s="2"/>
    </row>
    <row r="10" spans="1:25" ht="12.75" customHeight="1">
      <c r="A10" s="671"/>
      <c r="B10" s="672"/>
      <c r="C10" s="673"/>
      <c r="E10" s="32"/>
      <c r="F10" s="32"/>
      <c r="G10" s="32"/>
      <c r="H10" s="32"/>
      <c r="I10" s="32"/>
      <c r="J10" s="32"/>
      <c r="K10" s="32"/>
      <c r="L10" s="32"/>
      <c r="M10" s="32"/>
      <c r="N10" s="32"/>
      <c r="O10" s="32"/>
      <c r="P10" s="32"/>
      <c r="Q10" s="32"/>
      <c r="R10" s="32"/>
      <c r="S10" s="32"/>
      <c r="T10" s="2"/>
      <c r="U10" s="2"/>
      <c r="V10" s="2"/>
      <c r="W10" s="2"/>
      <c r="X10" s="2"/>
      <c r="Y10" s="2"/>
    </row>
    <row r="11" spans="1:25" ht="14.25" thickBot="1">
      <c r="A11" s="674"/>
      <c r="B11" s="675"/>
      <c r="C11" s="676"/>
      <c r="E11" s="32"/>
      <c r="F11" s="32"/>
      <c r="G11" s="32"/>
      <c r="H11" s="32"/>
      <c r="I11" s="32"/>
      <c r="J11" s="32"/>
      <c r="K11" s="32"/>
      <c r="L11" s="32"/>
      <c r="M11" s="32"/>
      <c r="N11" s="32"/>
      <c r="O11" s="32"/>
      <c r="P11" s="32"/>
      <c r="Q11" s="32"/>
      <c r="R11" s="32"/>
      <c r="S11" s="32"/>
      <c r="T11" s="2"/>
      <c r="U11" s="2"/>
      <c r="V11" s="2"/>
      <c r="W11" s="2"/>
      <c r="X11" s="2"/>
      <c r="Y11" s="2"/>
    </row>
    <row r="12" spans="1:25" ht="12.75" customHeight="1">
      <c r="A12" s="3" t="s">
        <v>4</v>
      </c>
      <c r="B12" s="89"/>
      <c r="C12" s="90"/>
      <c r="E12" s="32"/>
      <c r="F12" s="32"/>
      <c r="G12" s="32"/>
      <c r="H12" s="32"/>
      <c r="I12" s="32"/>
      <c r="J12" s="32"/>
      <c r="K12" s="32"/>
      <c r="L12" s="32"/>
      <c r="M12" s="32"/>
      <c r="N12" s="32"/>
      <c r="O12" s="32"/>
      <c r="P12" s="32"/>
      <c r="Q12" s="32"/>
      <c r="R12" s="32"/>
      <c r="S12" s="32"/>
      <c r="T12" s="2"/>
      <c r="U12" s="2"/>
      <c r="V12" s="2"/>
      <c r="W12" s="2"/>
      <c r="X12" s="2"/>
      <c r="Y12" s="2"/>
    </row>
    <row r="13" spans="1:25" ht="12.75" customHeight="1">
      <c r="A13" s="6" t="s">
        <v>666</v>
      </c>
      <c r="B13" s="32"/>
      <c r="C13" s="70"/>
      <c r="E13" s="32"/>
      <c r="F13" s="32"/>
      <c r="G13" s="464"/>
      <c r="H13" s="464"/>
      <c r="I13" s="464"/>
      <c r="J13" s="464"/>
      <c r="K13" s="464"/>
      <c r="L13" s="464"/>
      <c r="M13" s="464"/>
      <c r="N13" s="464"/>
      <c r="O13" s="464"/>
      <c r="P13" s="464"/>
      <c r="Q13" s="464"/>
      <c r="R13" s="32"/>
      <c r="S13" s="32"/>
      <c r="T13" s="2"/>
      <c r="U13" s="2"/>
      <c r="V13" s="2"/>
      <c r="W13" s="2"/>
      <c r="X13" s="2"/>
      <c r="Y13" s="2"/>
    </row>
    <row r="14" spans="1:25" ht="12.75" customHeight="1">
      <c r="A14" s="6" t="s">
        <v>667</v>
      </c>
      <c r="B14" s="32"/>
      <c r="C14" s="70"/>
      <c r="E14" s="32"/>
      <c r="F14" s="32"/>
      <c r="G14" s="464"/>
      <c r="H14" s="464"/>
      <c r="I14" s="464"/>
      <c r="J14" s="464"/>
      <c r="K14" s="464"/>
      <c r="L14" s="464"/>
      <c r="M14" s="464"/>
      <c r="N14" s="464"/>
      <c r="O14" s="464"/>
      <c r="P14" s="464"/>
      <c r="Q14" s="464"/>
      <c r="R14" s="32"/>
      <c r="S14" s="32"/>
      <c r="T14" s="2"/>
      <c r="U14" s="2"/>
      <c r="V14" s="2"/>
      <c r="W14" s="2"/>
      <c r="X14" s="2"/>
      <c r="Y14" s="2"/>
    </row>
    <row r="15" spans="1:25" ht="12.75" customHeight="1" thickBot="1">
      <c r="A15" s="10" t="s">
        <v>7</v>
      </c>
      <c r="B15" s="91"/>
      <c r="C15" s="72"/>
      <c r="E15" s="32"/>
      <c r="F15" s="32"/>
      <c r="G15" s="464"/>
      <c r="H15" s="464"/>
      <c r="I15" s="464"/>
      <c r="J15" s="464"/>
      <c r="K15" s="464"/>
      <c r="L15" s="464"/>
      <c r="M15" s="464"/>
      <c r="N15" s="464"/>
      <c r="O15" s="464"/>
      <c r="P15" s="464"/>
      <c r="Q15" s="464"/>
      <c r="R15" s="32"/>
      <c r="S15" s="32"/>
      <c r="T15" s="2"/>
      <c r="U15" s="2"/>
      <c r="V15" s="2"/>
      <c r="W15" s="2"/>
      <c r="X15" s="2"/>
      <c r="Y15" s="2"/>
    </row>
    <row r="16" spans="1:25" ht="12.75" customHeight="1" thickBot="1">
      <c r="A16" s="13" t="s">
        <v>8</v>
      </c>
      <c r="B16" s="14"/>
      <c r="C16" s="16">
        <f>C18+C41+C57+C76</f>
        <v>645094793</v>
      </c>
      <c r="E16" s="32"/>
      <c r="F16" s="32"/>
      <c r="G16" s="464"/>
      <c r="H16" s="464"/>
      <c r="I16" s="464"/>
      <c r="J16" s="464"/>
      <c r="K16" s="464"/>
      <c r="L16" s="464"/>
      <c r="M16" s="464"/>
      <c r="N16" s="464"/>
      <c r="O16" s="464"/>
      <c r="P16" s="464"/>
      <c r="Q16" s="464"/>
      <c r="R16" s="32"/>
      <c r="S16" s="32"/>
      <c r="T16" s="2"/>
      <c r="U16" s="2"/>
      <c r="V16" s="2"/>
      <c r="W16" s="2"/>
      <c r="X16" s="2"/>
      <c r="Y16" s="2"/>
    </row>
    <row r="17" spans="1:20" ht="12.75" customHeight="1" thickBot="1">
      <c r="A17" s="7"/>
      <c r="B17" s="7"/>
      <c r="C17" s="8"/>
      <c r="D17" s="383"/>
      <c r="E17" s="8"/>
      <c r="F17" s="32"/>
      <c r="G17" s="602"/>
      <c r="H17" s="602"/>
      <c r="I17" s="602"/>
      <c r="J17" s="602"/>
      <c r="K17" s="602"/>
      <c r="L17" s="464"/>
      <c r="M17" s="464"/>
      <c r="N17" s="464"/>
      <c r="O17" s="464"/>
      <c r="P17" s="464"/>
      <c r="Q17" s="464"/>
      <c r="R17" s="32"/>
      <c r="S17" s="32"/>
      <c r="T17" s="32"/>
    </row>
    <row r="18" spans="1:20" ht="12.75" customHeight="1" thickBot="1">
      <c r="A18" s="663" t="s">
        <v>9</v>
      </c>
      <c r="B18" s="657"/>
      <c r="C18" s="19">
        <f>(C19+C26+C33)</f>
        <v>524869793</v>
      </c>
      <c r="D18" s="383"/>
      <c r="E18" s="24"/>
      <c r="F18" s="32"/>
      <c r="G18" s="599"/>
      <c r="H18" s="599"/>
      <c r="I18" s="599"/>
      <c r="J18" s="599"/>
      <c r="K18" s="599"/>
      <c r="L18" s="464"/>
      <c r="M18" s="464"/>
      <c r="N18" s="464"/>
      <c r="O18" s="464"/>
      <c r="P18" s="464"/>
      <c r="Q18" s="464"/>
      <c r="R18" s="32"/>
      <c r="S18" s="32"/>
      <c r="T18" s="32"/>
    </row>
    <row r="19" spans="1:20" ht="12.75" customHeight="1">
      <c r="A19" s="21">
        <v>211101</v>
      </c>
      <c r="B19" s="22" t="s">
        <v>11</v>
      </c>
      <c r="C19" s="23">
        <f>SUM(C20:C25)</f>
        <v>6</v>
      </c>
      <c r="D19" s="384"/>
      <c r="E19" s="26"/>
      <c r="F19" s="385"/>
      <c r="G19" s="605"/>
      <c r="H19" s="605"/>
      <c r="I19" s="605"/>
      <c r="J19" s="605"/>
      <c r="K19" s="605"/>
      <c r="L19" s="464"/>
      <c r="M19" s="464"/>
      <c r="N19" s="464"/>
      <c r="O19" s="464"/>
      <c r="P19" s="464"/>
      <c r="Q19" s="464"/>
      <c r="R19" s="32"/>
      <c r="S19" s="32"/>
      <c r="T19" s="32"/>
    </row>
    <row r="20" spans="1:20" ht="12.75" customHeight="1">
      <c r="A20" s="25">
        <v>21110101</v>
      </c>
      <c r="B20" s="26" t="s">
        <v>12</v>
      </c>
      <c r="C20" s="26">
        <v>1</v>
      </c>
      <c r="D20" s="384"/>
      <c r="E20" s="23"/>
      <c r="F20" s="385"/>
      <c r="G20" s="605"/>
      <c r="H20" s="605"/>
      <c r="I20" s="605"/>
      <c r="J20" s="605"/>
      <c r="K20" s="605"/>
      <c r="L20" s="464"/>
      <c r="M20" s="464"/>
      <c r="N20" s="464"/>
      <c r="O20" s="464"/>
      <c r="P20" s="464"/>
      <c r="Q20" s="464"/>
      <c r="R20" s="32"/>
      <c r="S20" s="32"/>
      <c r="T20" s="32"/>
    </row>
    <row r="21" spans="1:20" ht="12.75" customHeight="1">
      <c r="A21" s="25">
        <v>21110102</v>
      </c>
      <c r="B21" s="26" t="s">
        <v>13</v>
      </c>
      <c r="C21" s="26">
        <v>1</v>
      </c>
      <c r="D21" s="384"/>
      <c r="E21" s="23"/>
      <c r="F21" s="385"/>
      <c r="G21" s="605"/>
      <c r="H21" s="605"/>
      <c r="I21" s="612"/>
      <c r="J21" s="605"/>
      <c r="K21" s="605"/>
      <c r="L21" s="464"/>
      <c r="M21" s="464"/>
      <c r="N21" s="464"/>
      <c r="O21" s="464"/>
      <c r="P21" s="464"/>
      <c r="Q21" s="464"/>
      <c r="R21" s="32"/>
      <c r="S21" s="32"/>
      <c r="T21" s="32"/>
    </row>
    <row r="22" spans="1:20" ht="12.75" customHeight="1">
      <c r="A22" s="25">
        <v>21110103</v>
      </c>
      <c r="B22" s="26" t="s">
        <v>14</v>
      </c>
      <c r="C22" s="26">
        <v>1</v>
      </c>
      <c r="D22" s="384"/>
      <c r="E22" s="23"/>
      <c r="F22" s="385"/>
      <c r="G22" s="539"/>
      <c r="H22" s="539"/>
      <c r="I22" s="545"/>
      <c r="J22" s="539"/>
      <c r="K22" s="539"/>
      <c r="L22" s="539"/>
      <c r="M22" s="539"/>
      <c r="N22" s="539"/>
      <c r="O22" s="539"/>
      <c r="P22" s="539"/>
      <c r="Q22" s="539"/>
      <c r="R22" s="27"/>
      <c r="S22" s="27"/>
      <c r="T22" s="27"/>
    </row>
    <row r="23" spans="1:20" ht="12.75" customHeight="1">
      <c r="A23" s="25">
        <v>21110104</v>
      </c>
      <c r="B23" s="26" t="s">
        <v>15</v>
      </c>
      <c r="C23" s="26">
        <v>1</v>
      </c>
      <c r="D23" s="384"/>
      <c r="E23" s="23"/>
      <c r="F23" s="385"/>
      <c r="G23" s="539"/>
      <c r="H23" s="539"/>
      <c r="I23" s="539"/>
      <c r="J23" s="539"/>
      <c r="K23" s="539"/>
      <c r="L23" s="539"/>
      <c r="M23" s="539"/>
      <c r="N23" s="539"/>
      <c r="O23" s="539"/>
      <c r="P23" s="539"/>
      <c r="Q23" s="539"/>
      <c r="R23" s="27"/>
      <c r="S23" s="27"/>
      <c r="T23" s="27"/>
    </row>
    <row r="24" spans="1:20" ht="12.75" customHeight="1">
      <c r="A24" s="25">
        <v>21110105</v>
      </c>
      <c r="B24" s="26" t="s">
        <v>16</v>
      </c>
      <c r="C24" s="26">
        <v>1</v>
      </c>
      <c r="D24" s="384"/>
      <c r="E24" s="23"/>
      <c r="F24" s="385"/>
      <c r="G24" s="539"/>
      <c r="H24" s="539"/>
      <c r="I24" s="539"/>
      <c r="J24" s="539"/>
      <c r="K24" s="539"/>
      <c r="L24" s="539"/>
      <c r="M24" s="539"/>
      <c r="N24" s="539"/>
      <c r="O24" s="539"/>
      <c r="P24" s="539"/>
      <c r="Q24" s="539"/>
      <c r="R24" s="27"/>
      <c r="S24" s="27"/>
      <c r="T24" s="27"/>
    </row>
    <row r="25" spans="1:20" ht="12.75" customHeight="1">
      <c r="A25" s="25">
        <v>21110106</v>
      </c>
      <c r="B25" s="26" t="s">
        <v>17</v>
      </c>
      <c r="C25" s="26">
        <v>1</v>
      </c>
      <c r="D25" s="384"/>
      <c r="E25" s="23"/>
      <c r="F25" s="385"/>
      <c r="G25" s="27"/>
      <c r="H25" s="27"/>
      <c r="I25" s="27"/>
      <c r="J25" s="27"/>
      <c r="K25" s="27"/>
      <c r="L25" s="27"/>
      <c r="M25" s="27"/>
      <c r="N25" s="27"/>
      <c r="O25" s="27"/>
      <c r="P25" s="27"/>
      <c r="Q25" s="27"/>
      <c r="R25" s="27"/>
      <c r="S25" s="27"/>
      <c r="T25" s="27"/>
    </row>
    <row r="26" spans="1:20" ht="12.75" customHeight="1">
      <c r="A26" s="21">
        <v>211102</v>
      </c>
      <c r="B26" s="23" t="s">
        <v>18</v>
      </c>
      <c r="C26" s="23">
        <f>SUM(C27:C32)</f>
        <v>465761208</v>
      </c>
      <c r="D26" s="384"/>
      <c r="E26" s="23"/>
      <c r="F26" s="385"/>
      <c r="G26" s="27"/>
      <c r="H26" s="27"/>
      <c r="I26" s="27"/>
      <c r="J26" s="27"/>
      <c r="K26" s="27"/>
      <c r="L26" s="27"/>
      <c r="M26" s="27"/>
      <c r="N26" s="27"/>
      <c r="O26" s="27"/>
      <c r="P26" s="27"/>
      <c r="Q26" s="27"/>
      <c r="R26" s="27"/>
      <c r="S26" s="27"/>
      <c r="T26" s="27"/>
    </row>
    <row r="27" spans="1:20" ht="12.75" customHeight="1">
      <c r="A27" s="25">
        <v>21110201</v>
      </c>
      <c r="B27" s="26" t="s">
        <v>19</v>
      </c>
      <c r="C27" s="26">
        <v>381733131</v>
      </c>
      <c r="D27" s="384"/>
      <c r="E27" s="23"/>
      <c r="F27" s="236"/>
      <c r="G27" s="27"/>
      <c r="H27" s="27"/>
      <c r="I27" s="27"/>
      <c r="J27" s="27"/>
      <c r="K27" s="27"/>
      <c r="L27" s="27"/>
      <c r="M27" s="27"/>
      <c r="N27" s="27"/>
      <c r="O27" s="27"/>
      <c r="P27" s="27"/>
      <c r="Q27" s="27"/>
      <c r="R27" s="27"/>
      <c r="S27" s="27"/>
      <c r="T27" s="27"/>
    </row>
    <row r="28" spans="1:20" ht="12.75" customHeight="1">
      <c r="A28" s="25">
        <v>21110202</v>
      </c>
      <c r="B28" s="26" t="s">
        <v>20</v>
      </c>
      <c r="C28" s="26">
        <v>71055293</v>
      </c>
      <c r="D28" s="384"/>
      <c r="E28" s="23"/>
      <c r="F28" s="236"/>
      <c r="G28" s="32"/>
      <c r="H28" s="32"/>
      <c r="I28" s="32"/>
      <c r="J28" s="32"/>
      <c r="K28" s="32"/>
      <c r="L28" s="32"/>
      <c r="M28" s="32"/>
      <c r="N28" s="32"/>
      <c r="O28" s="32"/>
      <c r="P28" s="32"/>
      <c r="Q28" s="32"/>
      <c r="R28" s="32"/>
      <c r="S28" s="32"/>
      <c r="T28" s="32"/>
    </row>
    <row r="29" spans="1:20" ht="12.75" customHeight="1">
      <c r="A29" s="25">
        <v>21110203</v>
      </c>
      <c r="B29" s="26" t="s">
        <v>21</v>
      </c>
      <c r="C29" s="26">
        <v>12972781</v>
      </c>
      <c r="D29" s="384"/>
      <c r="E29" s="23"/>
      <c r="F29" s="385"/>
      <c r="G29" s="32"/>
      <c r="H29" s="32"/>
      <c r="I29" s="32"/>
      <c r="J29" s="32"/>
      <c r="K29" s="32"/>
      <c r="L29" s="32"/>
      <c r="M29" s="32"/>
      <c r="N29" s="32"/>
      <c r="O29" s="32"/>
      <c r="P29" s="32"/>
      <c r="Q29" s="32"/>
      <c r="R29" s="32"/>
      <c r="S29" s="32"/>
      <c r="T29" s="32"/>
    </row>
    <row r="30" spans="1:20" ht="12.75" customHeight="1">
      <c r="A30" s="25">
        <v>21110204</v>
      </c>
      <c r="B30" s="26" t="s">
        <v>22</v>
      </c>
      <c r="C30" s="26">
        <v>1</v>
      </c>
      <c r="D30" s="384"/>
      <c r="E30" s="386"/>
      <c r="F30" s="385"/>
      <c r="G30" s="27"/>
      <c r="H30" s="27"/>
      <c r="I30" s="27"/>
      <c r="J30" s="27"/>
      <c r="K30" s="27"/>
      <c r="L30" s="27"/>
      <c r="M30" s="27"/>
      <c r="N30" s="27"/>
      <c r="O30" s="27"/>
      <c r="P30" s="27"/>
      <c r="Q30" s="27"/>
      <c r="R30" s="27"/>
      <c r="S30" s="27"/>
      <c r="T30" s="27"/>
    </row>
    <row r="31" spans="1:20" ht="12.75" customHeight="1">
      <c r="A31" s="25">
        <v>21110205</v>
      </c>
      <c r="B31" s="26" t="s">
        <v>23</v>
      </c>
      <c r="C31" s="26">
        <v>1</v>
      </c>
      <c r="D31" s="384"/>
      <c r="E31" s="23"/>
      <c r="F31" s="385"/>
      <c r="G31" s="27"/>
      <c r="H31" s="27"/>
      <c r="I31" s="27"/>
      <c r="J31" s="27"/>
      <c r="K31" s="27"/>
      <c r="L31" s="27"/>
      <c r="M31" s="27"/>
      <c r="N31" s="27"/>
      <c r="O31" s="27"/>
      <c r="P31" s="27"/>
      <c r="Q31" s="27"/>
      <c r="R31" s="27"/>
      <c r="S31" s="27"/>
      <c r="T31" s="27"/>
    </row>
    <row r="32" spans="1:20" ht="12.75" customHeight="1">
      <c r="A32" s="25">
        <v>21110206</v>
      </c>
      <c r="B32" s="26" t="s">
        <v>24</v>
      </c>
      <c r="C32" s="26">
        <v>1</v>
      </c>
      <c r="D32" s="384"/>
      <c r="E32" s="23"/>
      <c r="F32" s="236"/>
      <c r="G32" s="27"/>
      <c r="H32" s="27"/>
      <c r="I32" s="27"/>
      <c r="J32" s="27"/>
      <c r="K32" s="27"/>
      <c r="L32" s="27"/>
      <c r="M32" s="27"/>
      <c r="N32" s="27"/>
      <c r="O32" s="27"/>
      <c r="P32" s="27"/>
      <c r="Q32" s="27"/>
      <c r="R32" s="27"/>
      <c r="S32" s="27"/>
      <c r="T32" s="27"/>
    </row>
    <row r="33" spans="1:20" ht="12.75" customHeight="1">
      <c r="A33" s="21">
        <v>211103</v>
      </c>
      <c r="B33" s="23" t="s">
        <v>25</v>
      </c>
      <c r="C33" s="23">
        <f>SUM(C34:C39)</f>
        <v>59108579</v>
      </c>
      <c r="D33" s="384"/>
      <c r="E33" s="387"/>
      <c r="F33" s="236"/>
      <c r="G33" s="27"/>
      <c r="H33" s="27"/>
      <c r="I33" s="27"/>
      <c r="J33" s="27"/>
      <c r="K33" s="27"/>
      <c r="L33" s="27"/>
      <c r="M33" s="27"/>
      <c r="N33" s="27"/>
      <c r="O33" s="27"/>
      <c r="P33" s="27"/>
      <c r="Q33" s="27"/>
      <c r="R33" s="27"/>
      <c r="S33" s="27"/>
      <c r="T33" s="27"/>
    </row>
    <row r="34" spans="1:20" ht="12.75" customHeight="1">
      <c r="A34" s="25">
        <v>21110301</v>
      </c>
      <c r="B34" s="26" t="s">
        <v>26</v>
      </c>
      <c r="C34" s="26">
        <v>44624090</v>
      </c>
      <c r="D34" s="384"/>
      <c r="E34" s="387"/>
      <c r="F34" s="100"/>
      <c r="G34" s="27"/>
      <c r="H34" s="27"/>
      <c r="I34" s="27"/>
      <c r="J34" s="27"/>
      <c r="K34" s="27"/>
      <c r="L34" s="27"/>
      <c r="M34" s="27"/>
      <c r="N34" s="27"/>
      <c r="O34" s="27"/>
      <c r="P34" s="27"/>
      <c r="Q34" s="27"/>
      <c r="R34" s="27"/>
      <c r="S34" s="27"/>
      <c r="T34" s="27"/>
    </row>
    <row r="35" spans="1:20" ht="12.75" customHeight="1">
      <c r="A35" s="25">
        <v>21110302</v>
      </c>
      <c r="B35" s="26" t="s">
        <v>27</v>
      </c>
      <c r="C35" s="26">
        <v>8918912</v>
      </c>
      <c r="D35" s="384"/>
      <c r="E35" s="387"/>
      <c r="F35" s="100"/>
      <c r="G35" s="27"/>
      <c r="H35" s="27"/>
      <c r="I35" s="27"/>
      <c r="J35" s="27"/>
      <c r="K35" s="27"/>
      <c r="L35" s="27"/>
      <c r="M35" s="27"/>
      <c r="N35" s="27"/>
      <c r="O35" s="27"/>
      <c r="P35" s="27"/>
      <c r="Q35" s="27"/>
      <c r="R35" s="27"/>
      <c r="S35" s="27"/>
      <c r="T35" s="27"/>
    </row>
    <row r="36" spans="1:20" ht="12.75" customHeight="1">
      <c r="A36" s="25">
        <v>21110303</v>
      </c>
      <c r="B36" s="26" t="s">
        <v>28</v>
      </c>
      <c r="C36" s="26">
        <v>3672920</v>
      </c>
      <c r="D36" s="384"/>
      <c r="E36" s="387"/>
      <c r="F36" s="100"/>
      <c r="G36" s="27"/>
      <c r="H36" s="27"/>
      <c r="I36" s="27"/>
      <c r="J36" s="27"/>
      <c r="K36" s="27"/>
      <c r="L36" s="27"/>
      <c r="M36" s="27"/>
      <c r="N36" s="27"/>
      <c r="O36" s="27"/>
      <c r="P36" s="27"/>
      <c r="Q36" s="27"/>
      <c r="R36" s="27"/>
      <c r="S36" s="27"/>
      <c r="T36" s="27"/>
    </row>
    <row r="37" spans="1:20" ht="12.75" customHeight="1">
      <c r="A37" s="25">
        <v>21110304</v>
      </c>
      <c r="B37" s="26" t="s">
        <v>29</v>
      </c>
      <c r="C37" s="26">
        <v>1</v>
      </c>
      <c r="D37" s="384"/>
      <c r="E37" s="387"/>
      <c r="F37" s="100"/>
      <c r="G37" s="27"/>
      <c r="H37" s="27"/>
      <c r="I37" s="27"/>
      <c r="J37" s="27"/>
      <c r="K37" s="27"/>
      <c r="L37" s="27"/>
      <c r="M37" s="27"/>
      <c r="N37" s="27"/>
      <c r="O37" s="27"/>
      <c r="P37" s="27"/>
      <c r="Q37" s="27"/>
      <c r="R37" s="27"/>
      <c r="S37" s="27"/>
      <c r="T37" s="27"/>
    </row>
    <row r="38" spans="1:20" ht="12.75" customHeight="1">
      <c r="A38" s="25">
        <v>21110305</v>
      </c>
      <c r="B38" s="26" t="s">
        <v>30</v>
      </c>
      <c r="C38" s="26">
        <v>1892655</v>
      </c>
      <c r="D38" s="384"/>
      <c r="E38" s="387"/>
      <c r="F38" s="27"/>
      <c r="G38" s="27"/>
      <c r="H38" s="27"/>
      <c r="I38" s="27"/>
      <c r="J38" s="27"/>
      <c r="K38" s="27"/>
      <c r="L38" s="27"/>
      <c r="M38" s="27"/>
      <c r="N38" s="27"/>
      <c r="O38" s="27"/>
      <c r="P38" s="27"/>
      <c r="Q38" s="27"/>
      <c r="R38" s="27"/>
      <c r="S38" s="27"/>
      <c r="T38" s="27"/>
    </row>
    <row r="39" spans="1:20" ht="12.75" customHeight="1">
      <c r="A39" s="25">
        <v>21110306</v>
      </c>
      <c r="B39" s="26" t="s">
        <v>31</v>
      </c>
      <c r="C39" s="26">
        <v>1</v>
      </c>
      <c r="D39" s="384"/>
      <c r="E39" s="388"/>
      <c r="F39" s="238"/>
      <c r="G39" s="238"/>
      <c r="H39" s="238"/>
      <c r="I39" s="238"/>
      <c r="J39" s="238"/>
      <c r="K39" s="238"/>
      <c r="L39" s="238"/>
      <c r="M39" s="238"/>
      <c r="N39" s="238"/>
      <c r="O39" s="238"/>
      <c r="P39" s="238"/>
      <c r="Q39" s="238"/>
      <c r="R39" s="238"/>
      <c r="S39" s="238"/>
      <c r="T39" s="238"/>
    </row>
    <row r="40" spans="1:20" ht="12.75" customHeight="1">
      <c r="A40" s="29"/>
      <c r="B40" s="29"/>
      <c r="C40" s="20"/>
      <c r="D40" s="382"/>
      <c r="E40" s="388"/>
      <c r="F40" s="238"/>
      <c r="G40" s="238"/>
      <c r="H40" s="238"/>
      <c r="I40" s="238"/>
      <c r="J40" s="238"/>
      <c r="K40" s="238"/>
      <c r="L40" s="238"/>
      <c r="M40" s="238"/>
      <c r="N40" s="238"/>
      <c r="O40" s="238"/>
      <c r="P40" s="238"/>
      <c r="Q40" s="238"/>
      <c r="R40" s="238"/>
      <c r="S40" s="238"/>
      <c r="T40" s="238"/>
    </row>
    <row r="41" spans="1:20" ht="12.75" customHeight="1">
      <c r="A41" s="656" t="s">
        <v>32</v>
      </c>
      <c r="B41" s="657"/>
      <c r="C41" s="30">
        <f>C42+C44+C47+C52+C49</f>
        <v>30535000</v>
      </c>
      <c r="D41" s="383"/>
      <c r="E41" s="237"/>
      <c r="F41" s="238"/>
      <c r="G41" s="238"/>
      <c r="H41" s="238"/>
      <c r="I41" s="238"/>
      <c r="J41" s="238"/>
      <c r="K41" s="238"/>
      <c r="L41" s="238"/>
      <c r="M41" s="238"/>
      <c r="N41" s="238"/>
      <c r="O41" s="238"/>
      <c r="P41" s="238"/>
      <c r="Q41" s="238"/>
      <c r="R41" s="238"/>
      <c r="S41" s="238"/>
      <c r="T41" s="238"/>
    </row>
    <row r="42" spans="1:20" ht="12.75" customHeight="1">
      <c r="A42" s="21">
        <v>211201</v>
      </c>
      <c r="B42" s="22" t="s">
        <v>33</v>
      </c>
      <c r="C42" s="8">
        <f>SUM(C43)</f>
        <v>5940000</v>
      </c>
      <c r="D42" s="383"/>
      <c r="E42" s="388"/>
      <c r="F42" s="238"/>
      <c r="G42" s="238"/>
      <c r="H42" s="238"/>
      <c r="I42" s="238"/>
      <c r="J42" s="238"/>
      <c r="K42" s="238"/>
      <c r="L42" s="238"/>
      <c r="M42" s="238"/>
      <c r="N42" s="238"/>
      <c r="O42" s="238"/>
      <c r="P42" s="238"/>
      <c r="Q42" s="238"/>
      <c r="R42" s="238"/>
      <c r="S42" s="238"/>
      <c r="T42" s="238"/>
    </row>
    <row r="43" spans="1:20" ht="13.5" customHeight="1">
      <c r="A43" s="25">
        <v>21120101</v>
      </c>
      <c r="B43" s="32" t="s">
        <v>34</v>
      </c>
      <c r="C43" s="26">
        <v>5940000</v>
      </c>
      <c r="D43" s="383"/>
      <c r="E43" s="387"/>
      <c r="F43" s="32"/>
      <c r="G43" s="32"/>
      <c r="H43" s="32"/>
      <c r="I43" s="32"/>
      <c r="J43" s="32"/>
      <c r="K43" s="32"/>
      <c r="L43" s="32"/>
      <c r="M43" s="32"/>
      <c r="N43" s="32"/>
      <c r="O43" s="32"/>
      <c r="P43" s="32"/>
      <c r="Q43" s="32"/>
      <c r="R43" s="32"/>
      <c r="S43" s="32"/>
      <c r="T43" s="32"/>
    </row>
    <row r="44" spans="1:20" ht="13.5" customHeight="1">
      <c r="A44" s="21">
        <v>211203</v>
      </c>
      <c r="B44" s="7" t="s">
        <v>35</v>
      </c>
      <c r="C44" s="23">
        <f>+SUM(C45:C46)</f>
        <v>2680000</v>
      </c>
      <c r="D44" s="383"/>
      <c r="E44" s="387"/>
      <c r="F44" s="32"/>
      <c r="G44" s="32"/>
      <c r="H44" s="32"/>
      <c r="I44" s="32"/>
      <c r="J44" s="32"/>
      <c r="K44" s="32"/>
      <c r="L44" s="32"/>
      <c r="M44" s="32"/>
      <c r="N44" s="32"/>
      <c r="O44" s="32"/>
      <c r="P44" s="32"/>
      <c r="Q44" s="32"/>
      <c r="R44" s="32"/>
      <c r="S44" s="32"/>
      <c r="T44" s="32"/>
    </row>
    <row r="45" spans="1:20" ht="13.5" customHeight="1">
      <c r="A45" s="25">
        <v>21120301</v>
      </c>
      <c r="B45" s="32" t="s">
        <v>36</v>
      </c>
      <c r="C45" s="26">
        <v>950000</v>
      </c>
      <c r="D45" s="383"/>
      <c r="E45" s="387"/>
      <c r="F45" s="32"/>
      <c r="G45" s="32"/>
      <c r="H45" s="32"/>
      <c r="I45" s="32"/>
      <c r="J45" s="32"/>
      <c r="K45" s="32"/>
      <c r="L45" s="32"/>
      <c r="M45" s="32"/>
      <c r="N45" s="32"/>
      <c r="O45" s="32"/>
      <c r="P45" s="32"/>
      <c r="Q45" s="32"/>
      <c r="R45" s="32"/>
      <c r="S45" s="32"/>
      <c r="T45" s="32"/>
    </row>
    <row r="46" spans="1:20" ht="13.5" customHeight="1">
      <c r="A46" s="25">
        <v>21120302</v>
      </c>
      <c r="B46" s="32" t="s">
        <v>37</v>
      </c>
      <c r="C46" s="26">
        <v>1730000</v>
      </c>
      <c r="D46" s="383"/>
      <c r="E46" s="387"/>
      <c r="F46" s="32"/>
      <c r="G46" s="32"/>
      <c r="H46" s="32"/>
      <c r="I46" s="32"/>
      <c r="J46" s="32"/>
      <c r="K46" s="32"/>
      <c r="L46" s="32"/>
      <c r="M46" s="32"/>
      <c r="N46" s="32"/>
      <c r="O46" s="32"/>
      <c r="P46" s="32"/>
      <c r="Q46" s="32"/>
      <c r="R46" s="32"/>
      <c r="S46" s="32"/>
      <c r="T46" s="32"/>
    </row>
    <row r="47" spans="1:20" ht="13.5" customHeight="1">
      <c r="A47" s="21">
        <v>211204</v>
      </c>
      <c r="B47" s="7" t="s">
        <v>38</v>
      </c>
      <c r="C47" s="23">
        <f>SUM(C48)</f>
        <v>8050000</v>
      </c>
      <c r="D47" s="383"/>
      <c r="E47" s="387"/>
      <c r="F47" s="32"/>
      <c r="G47" s="32"/>
      <c r="H47" s="32"/>
      <c r="I47" s="32"/>
      <c r="J47" s="32"/>
      <c r="K47" s="32"/>
      <c r="L47" s="32"/>
      <c r="M47" s="32"/>
      <c r="N47" s="32"/>
      <c r="O47" s="32"/>
      <c r="P47" s="32"/>
      <c r="Q47" s="32"/>
      <c r="R47" s="32"/>
      <c r="S47" s="32"/>
      <c r="T47" s="32"/>
    </row>
    <row r="48" spans="1:20" ht="13.5" customHeight="1">
      <c r="A48" s="25">
        <v>21120401</v>
      </c>
      <c r="B48" s="26" t="s">
        <v>39</v>
      </c>
      <c r="C48" s="26">
        <v>8050000</v>
      </c>
      <c r="D48" s="383"/>
      <c r="E48" s="387"/>
      <c r="F48" s="35"/>
      <c r="G48" s="32"/>
      <c r="H48" s="32"/>
      <c r="I48" s="32"/>
      <c r="J48" s="32"/>
      <c r="K48" s="32"/>
      <c r="L48" s="32"/>
      <c r="M48" s="32"/>
      <c r="N48" s="32"/>
      <c r="O48" s="32"/>
      <c r="P48" s="32"/>
      <c r="Q48" s="32"/>
      <c r="R48" s="32"/>
      <c r="S48" s="32"/>
      <c r="T48" s="32"/>
    </row>
    <row r="49" spans="1:20" ht="12.75" customHeight="1">
      <c r="A49" s="21">
        <v>211207</v>
      </c>
      <c r="B49" s="49" t="s">
        <v>40</v>
      </c>
      <c r="C49" s="23">
        <f>+SUM(C50:C51)</f>
        <v>6215000</v>
      </c>
      <c r="D49" s="383"/>
      <c r="E49" s="229"/>
      <c r="F49" s="238"/>
      <c r="G49" s="238"/>
      <c r="H49" s="238"/>
      <c r="I49" s="238"/>
      <c r="J49" s="238"/>
      <c r="K49" s="238"/>
      <c r="L49" s="238"/>
      <c r="M49" s="238"/>
      <c r="N49" s="238"/>
      <c r="O49" s="238"/>
      <c r="P49" s="238"/>
      <c r="Q49" s="238"/>
      <c r="R49" s="238"/>
      <c r="S49" s="238"/>
      <c r="T49" s="238"/>
    </row>
    <row r="50" spans="1:20" ht="12.75" customHeight="1">
      <c r="A50" s="25">
        <v>21120702</v>
      </c>
      <c r="B50" s="26" t="s">
        <v>388</v>
      </c>
      <c r="C50" s="26">
        <v>1845000</v>
      </c>
      <c r="D50" s="383"/>
      <c r="E50" s="229"/>
      <c r="F50" s="238"/>
      <c r="G50" s="238"/>
      <c r="H50" s="238"/>
      <c r="I50" s="238"/>
      <c r="J50" s="238"/>
      <c r="K50" s="238"/>
      <c r="L50" s="238"/>
      <c r="M50" s="238"/>
      <c r="N50" s="238"/>
      <c r="O50" s="238"/>
      <c r="P50" s="238"/>
      <c r="Q50" s="238"/>
      <c r="R50" s="238"/>
      <c r="S50" s="238"/>
      <c r="T50" s="238"/>
    </row>
    <row r="51" spans="1:20" ht="12.75" customHeight="1">
      <c r="A51" s="25">
        <v>21120711</v>
      </c>
      <c r="B51" s="26" t="s">
        <v>46</v>
      </c>
      <c r="C51" s="26">
        <v>4370000</v>
      </c>
      <c r="D51" s="383"/>
      <c r="E51" s="23"/>
      <c r="F51" s="238"/>
      <c r="G51" s="238"/>
      <c r="H51" s="238"/>
      <c r="I51" s="238"/>
      <c r="J51" s="238"/>
      <c r="K51" s="238"/>
      <c r="L51" s="238"/>
      <c r="M51" s="238"/>
      <c r="N51" s="238"/>
      <c r="O51" s="238"/>
      <c r="P51" s="238"/>
      <c r="Q51" s="238"/>
      <c r="R51" s="238"/>
      <c r="S51" s="238"/>
      <c r="T51" s="238"/>
    </row>
    <row r="52" spans="1:20" ht="12.75" customHeight="1">
      <c r="A52" s="21">
        <v>211209</v>
      </c>
      <c r="B52" s="23" t="s">
        <v>50</v>
      </c>
      <c r="C52" s="8">
        <f>+SUM(C53:C55)</f>
        <v>7650000</v>
      </c>
      <c r="D52" s="383"/>
      <c r="E52" s="388"/>
      <c r="F52" s="238"/>
      <c r="G52" s="238"/>
      <c r="H52" s="238"/>
      <c r="I52" s="238"/>
      <c r="J52" s="238"/>
      <c r="K52" s="238"/>
      <c r="L52" s="238"/>
      <c r="M52" s="238"/>
      <c r="N52" s="238"/>
      <c r="O52" s="238"/>
      <c r="P52" s="238"/>
      <c r="Q52" s="238"/>
      <c r="R52" s="238"/>
      <c r="S52" s="238"/>
      <c r="T52" s="238"/>
    </row>
    <row r="53" spans="1:20" ht="13.5" customHeight="1">
      <c r="A53" s="25">
        <v>21120901</v>
      </c>
      <c r="B53" s="26" t="s">
        <v>51</v>
      </c>
      <c r="C53" s="26">
        <v>3320000</v>
      </c>
      <c r="D53" s="383"/>
      <c r="E53" s="387"/>
      <c r="F53" s="35"/>
      <c r="G53" s="32"/>
      <c r="H53" s="32"/>
      <c r="I53" s="32"/>
      <c r="J53" s="32"/>
      <c r="K53" s="32"/>
      <c r="L53" s="32"/>
      <c r="M53" s="32"/>
      <c r="N53" s="32"/>
      <c r="O53" s="32"/>
      <c r="P53" s="32"/>
      <c r="Q53" s="32"/>
      <c r="R53" s="32"/>
      <c r="S53" s="32"/>
      <c r="T53" s="32"/>
    </row>
    <row r="54" spans="1:20" ht="13.5" customHeight="1">
      <c r="A54" s="25">
        <v>21120905</v>
      </c>
      <c r="B54" s="26" t="s">
        <v>112</v>
      </c>
      <c r="C54" s="26">
        <v>740000</v>
      </c>
      <c r="D54" s="383"/>
      <c r="E54" s="387"/>
      <c r="F54" s="35"/>
      <c r="G54" s="32"/>
      <c r="H54" s="32"/>
      <c r="I54" s="32"/>
      <c r="J54" s="32"/>
      <c r="K54" s="32"/>
      <c r="L54" s="32"/>
      <c r="M54" s="32"/>
      <c r="N54" s="32"/>
      <c r="O54" s="32"/>
      <c r="P54" s="32"/>
      <c r="Q54" s="32"/>
      <c r="R54" s="32"/>
      <c r="S54" s="32"/>
      <c r="T54" s="32"/>
    </row>
    <row r="55" spans="1:20" ht="13.5" customHeight="1">
      <c r="A55" s="25">
        <v>21120906</v>
      </c>
      <c r="B55" s="26" t="s">
        <v>52</v>
      </c>
      <c r="C55" s="26">
        <v>3590000</v>
      </c>
      <c r="D55" s="383"/>
      <c r="E55" s="387"/>
      <c r="F55" s="22"/>
      <c r="G55" s="32"/>
      <c r="H55" s="32"/>
      <c r="I55" s="32"/>
      <c r="J55" s="32"/>
      <c r="K55" s="32"/>
      <c r="L55" s="32"/>
      <c r="M55" s="32"/>
      <c r="N55" s="32"/>
      <c r="O55" s="32"/>
      <c r="P55" s="32"/>
      <c r="Q55" s="32"/>
      <c r="R55" s="32"/>
      <c r="S55" s="32"/>
      <c r="T55" s="32"/>
    </row>
    <row r="56" spans="1:20" ht="13.5" customHeight="1">
      <c r="A56" s="29"/>
      <c r="B56" s="26"/>
      <c r="C56" s="26"/>
      <c r="D56" s="383"/>
      <c r="E56" s="387"/>
      <c r="F56" s="22"/>
      <c r="G56" s="32"/>
      <c r="H56" s="32"/>
      <c r="I56" s="32"/>
      <c r="J56" s="32"/>
      <c r="K56" s="32"/>
      <c r="L56" s="32"/>
      <c r="M56" s="32"/>
      <c r="N56" s="32"/>
      <c r="O56" s="32"/>
      <c r="P56" s="32"/>
      <c r="Q56" s="32"/>
      <c r="R56" s="32"/>
      <c r="S56" s="32"/>
      <c r="T56" s="32"/>
    </row>
    <row r="57" spans="1:20" ht="12.75" customHeight="1">
      <c r="A57" s="658" t="s">
        <v>10</v>
      </c>
      <c r="B57" s="657"/>
      <c r="C57" s="34">
        <f>+C58+C60+C63+C66+C69+C71</f>
        <v>70340000</v>
      </c>
      <c r="D57" s="383"/>
      <c r="E57" s="237"/>
      <c r="F57" s="238"/>
      <c r="G57" s="238"/>
      <c r="H57" s="238"/>
      <c r="I57" s="238"/>
      <c r="J57" s="238"/>
      <c r="K57" s="238"/>
      <c r="L57" s="238"/>
      <c r="M57" s="238"/>
      <c r="N57" s="238"/>
      <c r="O57" s="238"/>
      <c r="P57" s="238"/>
      <c r="Q57" s="238"/>
      <c r="R57" s="238"/>
      <c r="S57" s="238"/>
      <c r="T57" s="238"/>
    </row>
    <row r="58" spans="1:20" ht="13.5" customHeight="1">
      <c r="A58" s="22">
        <v>211302</v>
      </c>
      <c r="B58" s="7" t="s">
        <v>53</v>
      </c>
      <c r="C58" s="23">
        <f>SUM(C59)</f>
        <v>4100000</v>
      </c>
      <c r="D58" s="383"/>
      <c r="E58" s="387"/>
      <c r="F58" s="35"/>
      <c r="G58" s="32"/>
      <c r="H58" s="32"/>
      <c r="I58" s="32"/>
      <c r="J58" s="32"/>
      <c r="K58" s="32"/>
      <c r="L58" s="32"/>
      <c r="M58" s="32"/>
      <c r="N58" s="32"/>
      <c r="O58" s="32"/>
      <c r="P58" s="32"/>
      <c r="Q58" s="32"/>
      <c r="R58" s="32"/>
      <c r="S58" s="32"/>
      <c r="T58" s="32"/>
    </row>
    <row r="59" spans="1:20" ht="13.5" customHeight="1">
      <c r="A59" s="35">
        <v>21130204</v>
      </c>
      <c r="B59" s="32" t="s">
        <v>54</v>
      </c>
      <c r="C59" s="26">
        <v>4100000</v>
      </c>
      <c r="D59" s="383"/>
      <c r="E59" s="387"/>
      <c r="F59" s="35"/>
      <c r="G59" s="38"/>
      <c r="H59" s="38"/>
      <c r="I59" s="32"/>
      <c r="J59" s="32"/>
      <c r="K59" s="32"/>
      <c r="L59" s="32"/>
      <c r="M59" s="32"/>
      <c r="N59" s="32"/>
      <c r="O59" s="32"/>
      <c r="P59" s="32"/>
      <c r="Q59" s="32"/>
      <c r="R59" s="32"/>
      <c r="S59" s="32"/>
      <c r="T59" s="32"/>
    </row>
    <row r="60" spans="1:20" ht="13.5" customHeight="1">
      <c r="A60" s="22">
        <v>211303</v>
      </c>
      <c r="B60" s="7" t="s">
        <v>100</v>
      </c>
      <c r="C60" s="23">
        <f>SUM(C61:C62)</f>
        <v>12050000</v>
      </c>
      <c r="D60" s="383"/>
      <c r="E60" s="387"/>
      <c r="F60" s="35"/>
      <c r="G60" s="32"/>
      <c r="H60" s="38"/>
      <c r="I60" s="32"/>
      <c r="J60" s="32"/>
      <c r="K60" s="32"/>
      <c r="L60" s="32"/>
      <c r="M60" s="32"/>
      <c r="N60" s="32"/>
      <c r="O60" s="32"/>
      <c r="P60" s="32"/>
      <c r="Q60" s="32"/>
      <c r="R60" s="32"/>
      <c r="S60" s="32"/>
      <c r="T60" s="32"/>
    </row>
    <row r="61" spans="1:20" ht="13.5" customHeight="1">
      <c r="A61" s="35">
        <v>21130306</v>
      </c>
      <c r="B61" s="32" t="s">
        <v>144</v>
      </c>
      <c r="C61" s="26">
        <v>8500000</v>
      </c>
      <c r="D61" s="383"/>
      <c r="E61" s="387"/>
      <c r="F61" s="35"/>
      <c r="G61" s="32"/>
      <c r="H61" s="38"/>
      <c r="I61" s="32"/>
      <c r="J61" s="32"/>
      <c r="K61" s="32"/>
      <c r="L61" s="32"/>
      <c r="M61" s="32"/>
      <c r="N61" s="32"/>
      <c r="O61" s="32"/>
      <c r="P61" s="32"/>
      <c r="Q61" s="32"/>
      <c r="R61" s="32"/>
      <c r="S61" s="32"/>
      <c r="T61" s="32"/>
    </row>
    <row r="62" spans="1:20" ht="13.5" customHeight="1">
      <c r="A62" s="35">
        <v>21130307</v>
      </c>
      <c r="B62" s="32" t="s">
        <v>101</v>
      </c>
      <c r="C62" s="26">
        <v>3550000</v>
      </c>
      <c r="D62" s="383"/>
      <c r="E62" s="387"/>
      <c r="F62" s="35"/>
      <c r="G62" s="32"/>
      <c r="H62" s="38"/>
      <c r="I62" s="32"/>
      <c r="J62" s="32"/>
      <c r="K62" s="32"/>
      <c r="L62" s="32"/>
      <c r="M62" s="32"/>
      <c r="N62" s="32"/>
      <c r="O62" s="32"/>
      <c r="P62" s="32"/>
      <c r="Q62" s="32"/>
      <c r="R62" s="32"/>
      <c r="S62" s="32"/>
      <c r="T62" s="32"/>
    </row>
    <row r="63" spans="1:20" ht="13.5" customHeight="1">
      <c r="A63" s="21">
        <v>211305</v>
      </c>
      <c r="B63" s="7" t="s">
        <v>55</v>
      </c>
      <c r="C63" s="23">
        <f>+SUM(C64:C65)</f>
        <v>20650000</v>
      </c>
      <c r="D63" s="383"/>
      <c r="E63" s="387"/>
      <c r="F63" s="35"/>
      <c r="G63" s="38"/>
      <c r="H63" s="38"/>
      <c r="I63" s="32"/>
      <c r="J63" s="32"/>
      <c r="K63" s="32"/>
      <c r="L63" s="32"/>
      <c r="M63" s="32"/>
      <c r="N63" s="32"/>
      <c r="O63" s="32"/>
      <c r="P63" s="32"/>
      <c r="Q63" s="32"/>
      <c r="R63" s="32"/>
      <c r="S63" s="32"/>
      <c r="T63" s="32"/>
    </row>
    <row r="64" spans="1:20" ht="12.75" customHeight="1">
      <c r="A64" s="25">
        <v>21130501</v>
      </c>
      <c r="B64" s="32" t="s">
        <v>115</v>
      </c>
      <c r="C64" s="20">
        <v>1650000</v>
      </c>
      <c r="D64" s="383"/>
      <c r="E64" s="388"/>
      <c r="F64" s="236"/>
      <c r="G64" s="238"/>
      <c r="H64" s="238"/>
      <c r="I64" s="238"/>
      <c r="J64" s="238"/>
      <c r="K64" s="238"/>
      <c r="L64" s="238"/>
      <c r="M64" s="238"/>
      <c r="N64" s="238"/>
      <c r="O64" s="238"/>
      <c r="P64" s="238"/>
      <c r="Q64" s="238"/>
      <c r="R64" s="238"/>
      <c r="S64" s="238"/>
      <c r="T64" s="238"/>
    </row>
    <row r="65" spans="1:20" ht="12.75" customHeight="1">
      <c r="A65" s="25">
        <v>21130502</v>
      </c>
      <c r="B65" s="26" t="s">
        <v>56</v>
      </c>
      <c r="C65" s="20">
        <v>19000000</v>
      </c>
      <c r="D65" s="383"/>
      <c r="E65" s="388"/>
      <c r="F65" s="20"/>
      <c r="G65" s="238"/>
      <c r="H65" s="238"/>
      <c r="I65" s="238"/>
      <c r="J65" s="238"/>
      <c r="K65" s="238"/>
      <c r="L65" s="238"/>
      <c r="M65" s="238"/>
      <c r="N65" s="238"/>
      <c r="O65" s="238"/>
      <c r="P65" s="238"/>
      <c r="Q65" s="238"/>
      <c r="R65" s="238"/>
      <c r="S65" s="238"/>
      <c r="T65" s="238"/>
    </row>
    <row r="66" spans="1:20" ht="12.75" customHeight="1">
      <c r="A66" s="21">
        <v>211306</v>
      </c>
      <c r="B66" s="23" t="s">
        <v>57</v>
      </c>
      <c r="C66" s="8">
        <f>SUM(C67:C68)</f>
        <v>2810000</v>
      </c>
      <c r="D66" s="383"/>
      <c r="E66" s="388"/>
      <c r="F66" s="20"/>
      <c r="G66" s="238"/>
      <c r="H66" s="238"/>
      <c r="I66" s="238"/>
      <c r="J66" s="238"/>
      <c r="K66" s="238"/>
      <c r="L66" s="238"/>
      <c r="M66" s="238"/>
      <c r="N66" s="238"/>
      <c r="O66" s="238"/>
      <c r="P66" s="238"/>
      <c r="Q66" s="238"/>
      <c r="R66" s="238"/>
      <c r="S66" s="238"/>
      <c r="T66" s="238"/>
    </row>
    <row r="67" spans="1:20" ht="12.75" customHeight="1">
      <c r="A67" s="25">
        <v>21130607</v>
      </c>
      <c r="B67" s="26" t="s">
        <v>60</v>
      </c>
      <c r="C67" s="20">
        <v>1560000</v>
      </c>
      <c r="D67" s="383"/>
      <c r="E67" s="388"/>
      <c r="F67" s="20"/>
      <c r="G67" s="238"/>
      <c r="H67" s="238"/>
      <c r="I67" s="238"/>
      <c r="J67" s="238"/>
      <c r="K67" s="238"/>
      <c r="L67" s="238"/>
      <c r="M67" s="238"/>
      <c r="N67" s="238"/>
      <c r="O67" s="238"/>
      <c r="P67" s="238"/>
      <c r="Q67" s="238"/>
      <c r="R67" s="238"/>
      <c r="S67" s="238"/>
      <c r="T67" s="238"/>
    </row>
    <row r="68" spans="1:20" ht="12.75" customHeight="1">
      <c r="A68" s="25">
        <v>21130608</v>
      </c>
      <c r="B68" s="26" t="s">
        <v>313</v>
      </c>
      <c r="C68" s="26">
        <v>1250000</v>
      </c>
      <c r="D68" s="383"/>
      <c r="E68" s="389"/>
      <c r="F68" s="389"/>
      <c r="G68" s="29"/>
      <c r="H68" s="29"/>
      <c r="I68" s="29"/>
      <c r="J68" s="29"/>
      <c r="K68" s="29"/>
      <c r="L68" s="29"/>
      <c r="M68" s="29"/>
      <c r="N68" s="29"/>
      <c r="O68" s="29"/>
      <c r="P68" s="29"/>
      <c r="Q68" s="29"/>
      <c r="R68" s="29"/>
      <c r="S68" s="29"/>
      <c r="T68" s="29"/>
    </row>
    <row r="69" spans="1:20" ht="12.75" customHeight="1">
      <c r="A69" s="21">
        <v>211307</v>
      </c>
      <c r="B69" s="23" t="s">
        <v>102</v>
      </c>
      <c r="C69" s="8">
        <f>SUM(C70)</f>
        <v>1650000</v>
      </c>
      <c r="D69" s="383"/>
      <c r="E69" s="388"/>
      <c r="F69" s="20"/>
      <c r="G69" s="238"/>
      <c r="H69" s="238"/>
      <c r="I69" s="238"/>
      <c r="J69" s="238"/>
      <c r="K69" s="238"/>
      <c r="L69" s="238"/>
      <c r="M69" s="238"/>
      <c r="N69" s="238"/>
      <c r="O69" s="238"/>
      <c r="P69" s="238"/>
      <c r="Q69" s="238"/>
      <c r="R69" s="238"/>
      <c r="S69" s="238"/>
      <c r="T69" s="238"/>
    </row>
    <row r="70" spans="1:20" ht="12.75" customHeight="1">
      <c r="A70" s="25">
        <v>21130701</v>
      </c>
      <c r="B70" s="32" t="s">
        <v>103</v>
      </c>
      <c r="C70" s="20">
        <v>1650000</v>
      </c>
      <c r="D70" s="383"/>
      <c r="E70" s="388"/>
      <c r="F70" s="20"/>
      <c r="G70" s="238"/>
      <c r="H70" s="238"/>
      <c r="I70" s="238"/>
      <c r="J70" s="238"/>
      <c r="K70" s="238"/>
      <c r="L70" s="238"/>
      <c r="M70" s="238"/>
      <c r="N70" s="238"/>
      <c r="O70" s="238"/>
      <c r="P70" s="238"/>
      <c r="Q70" s="238"/>
      <c r="R70" s="238"/>
      <c r="S70" s="238"/>
      <c r="T70" s="238"/>
    </row>
    <row r="71" spans="1:20" ht="12.75" customHeight="1">
      <c r="A71" s="21">
        <v>211309</v>
      </c>
      <c r="B71" s="23" t="s">
        <v>61</v>
      </c>
      <c r="C71" s="8">
        <f>+SUM(C72:C74)</f>
        <v>29080000</v>
      </c>
      <c r="D71" s="383"/>
      <c r="E71" s="388"/>
      <c r="F71" s="20"/>
      <c r="G71" s="238"/>
      <c r="H71" s="238"/>
      <c r="I71" s="238"/>
      <c r="J71" s="238"/>
      <c r="K71" s="238"/>
      <c r="L71" s="238"/>
      <c r="M71" s="238"/>
      <c r="N71" s="238"/>
      <c r="O71" s="238"/>
      <c r="P71" s="238"/>
      <c r="Q71" s="238"/>
      <c r="R71" s="238"/>
      <c r="S71" s="238"/>
      <c r="T71" s="238"/>
    </row>
    <row r="72" spans="1:20" ht="12.75" customHeight="1">
      <c r="A72" s="25">
        <v>21130901</v>
      </c>
      <c r="B72" s="26" t="s">
        <v>62</v>
      </c>
      <c r="C72" s="20">
        <v>25360000</v>
      </c>
      <c r="D72" s="383"/>
      <c r="E72" s="388"/>
      <c r="F72" s="20"/>
      <c r="G72" s="238"/>
      <c r="H72" s="238"/>
      <c r="I72" s="238"/>
      <c r="J72" s="238"/>
      <c r="K72" s="238"/>
      <c r="L72" s="238"/>
      <c r="M72" s="238"/>
      <c r="N72" s="238"/>
      <c r="O72" s="238"/>
      <c r="P72" s="238"/>
      <c r="Q72" s="238"/>
      <c r="R72" s="238"/>
      <c r="S72" s="238"/>
      <c r="T72" s="238"/>
    </row>
    <row r="73" spans="1:20" ht="12.75" customHeight="1">
      <c r="A73" s="25">
        <v>21130903</v>
      </c>
      <c r="B73" s="26" t="s">
        <v>63</v>
      </c>
      <c r="C73" s="20">
        <v>900000</v>
      </c>
      <c r="D73" s="383"/>
      <c r="E73" s="388"/>
      <c r="F73" s="8"/>
      <c r="G73" s="238"/>
      <c r="H73" s="238"/>
      <c r="I73" s="238"/>
      <c r="J73" s="238"/>
      <c r="K73" s="238"/>
      <c r="L73" s="238"/>
      <c r="M73" s="238"/>
      <c r="N73" s="238"/>
      <c r="O73" s="238"/>
      <c r="P73" s="238"/>
      <c r="Q73" s="238"/>
      <c r="R73" s="238"/>
      <c r="S73" s="238"/>
      <c r="T73" s="238"/>
    </row>
    <row r="74" spans="1:20" ht="12.75" customHeight="1">
      <c r="A74" s="25">
        <v>21130908</v>
      </c>
      <c r="B74" s="26" t="s">
        <v>64</v>
      </c>
      <c r="C74" s="20">
        <v>2820000</v>
      </c>
      <c r="D74" s="383"/>
      <c r="E74" s="386"/>
      <c r="F74" s="236"/>
      <c r="G74" s="238"/>
      <c r="H74" s="238"/>
      <c r="I74" s="238"/>
      <c r="J74" s="238"/>
      <c r="K74" s="238"/>
      <c r="L74" s="238"/>
      <c r="M74" s="238"/>
      <c r="N74" s="238"/>
      <c r="O74" s="238"/>
      <c r="P74" s="238"/>
      <c r="Q74" s="238"/>
      <c r="R74" s="238"/>
      <c r="S74" s="238"/>
      <c r="T74" s="238"/>
    </row>
    <row r="75" spans="1:20" ht="12.75" customHeight="1">
      <c r="A75" s="29"/>
      <c r="B75" s="26"/>
      <c r="C75" s="20"/>
      <c r="D75" s="383"/>
      <c r="E75" s="386"/>
      <c r="F75" s="236"/>
      <c r="G75" s="238"/>
      <c r="H75" s="238"/>
      <c r="I75" s="238"/>
      <c r="J75" s="238"/>
      <c r="K75" s="238"/>
      <c r="L75" s="238"/>
      <c r="M75" s="238"/>
      <c r="N75" s="238"/>
      <c r="O75" s="238"/>
      <c r="P75" s="238"/>
      <c r="Q75" s="238"/>
      <c r="R75" s="238"/>
      <c r="S75" s="238"/>
      <c r="T75" s="238"/>
    </row>
    <row r="76" spans="1:20" ht="12.75" customHeight="1">
      <c r="A76" s="660" t="s">
        <v>74</v>
      </c>
      <c r="B76" s="657"/>
      <c r="C76" s="53">
        <f>C77+C81+C83</f>
        <v>19350000</v>
      </c>
      <c r="D76" s="383"/>
      <c r="E76" s="388"/>
      <c r="F76" s="238"/>
      <c r="G76" s="238"/>
      <c r="H76" s="238"/>
      <c r="I76" s="238"/>
      <c r="J76" s="238"/>
      <c r="K76" s="238"/>
      <c r="L76" s="238"/>
      <c r="M76" s="238"/>
      <c r="N76" s="238"/>
      <c r="O76" s="238"/>
      <c r="P76" s="238"/>
      <c r="Q76" s="238"/>
      <c r="R76" s="238"/>
      <c r="S76" s="238"/>
      <c r="T76" s="238"/>
    </row>
    <row r="77" spans="1:20" ht="12.75" customHeight="1">
      <c r="A77" s="22">
        <v>221104</v>
      </c>
      <c r="B77" s="22" t="s">
        <v>78</v>
      </c>
      <c r="C77" s="8">
        <f>SUM(C78:C80)</f>
        <v>6950000</v>
      </c>
      <c r="D77" s="383"/>
      <c r="E77" s="388"/>
      <c r="F77" s="238"/>
      <c r="G77" s="238"/>
      <c r="H77" s="238"/>
      <c r="I77" s="238"/>
      <c r="J77" s="238"/>
      <c r="K77" s="238"/>
      <c r="L77" s="238"/>
      <c r="M77" s="238"/>
      <c r="N77" s="238"/>
      <c r="O77" s="238"/>
      <c r="P77" s="238"/>
      <c r="Q77" s="238"/>
      <c r="R77" s="238"/>
      <c r="S77" s="238"/>
      <c r="T77" s="238"/>
    </row>
    <row r="78" spans="1:20" ht="12.75" customHeight="1">
      <c r="A78" s="25">
        <v>22110401</v>
      </c>
      <c r="B78" s="32" t="s">
        <v>79</v>
      </c>
      <c r="C78" s="20">
        <v>2100000</v>
      </c>
      <c r="D78" s="383"/>
      <c r="E78" s="388"/>
      <c r="F78" s="238"/>
      <c r="G78" s="238"/>
      <c r="H78" s="238"/>
      <c r="I78" s="238"/>
      <c r="J78" s="238"/>
      <c r="K78" s="238"/>
      <c r="L78" s="238"/>
      <c r="M78" s="238"/>
      <c r="N78" s="238"/>
      <c r="O78" s="238"/>
      <c r="P78" s="238"/>
      <c r="Q78" s="238"/>
      <c r="R78" s="238"/>
      <c r="S78" s="238"/>
      <c r="T78" s="238"/>
    </row>
    <row r="79" spans="1:20" ht="12.75" customHeight="1">
      <c r="A79" s="35">
        <v>22110404</v>
      </c>
      <c r="B79" s="32" t="s">
        <v>106</v>
      </c>
      <c r="C79" s="20">
        <v>1250000</v>
      </c>
      <c r="D79" s="383"/>
      <c r="E79" s="388"/>
      <c r="F79" s="238"/>
      <c r="G79" s="238"/>
      <c r="H79" s="238"/>
      <c r="I79" s="238"/>
      <c r="J79" s="238"/>
      <c r="K79" s="238"/>
      <c r="L79" s="238"/>
      <c r="M79" s="238"/>
      <c r="N79" s="238"/>
      <c r="O79" s="238"/>
      <c r="P79" s="238"/>
      <c r="Q79" s="238"/>
      <c r="R79" s="238"/>
      <c r="S79" s="238"/>
      <c r="T79" s="238"/>
    </row>
    <row r="80" spans="1:20" ht="13.5" customHeight="1">
      <c r="A80" s="25">
        <v>22110409</v>
      </c>
      <c r="B80" s="26" t="s">
        <v>80</v>
      </c>
      <c r="C80" s="26">
        <v>3600000</v>
      </c>
      <c r="D80" s="383"/>
      <c r="E80" s="23"/>
      <c r="F80" s="35"/>
      <c r="G80" s="32"/>
      <c r="H80" s="32"/>
      <c r="I80" s="32"/>
      <c r="J80" s="32"/>
      <c r="K80" s="32"/>
      <c r="L80" s="32"/>
      <c r="M80" s="32"/>
      <c r="N80" s="32"/>
      <c r="O80" s="32"/>
      <c r="P80" s="32"/>
      <c r="Q80" s="32"/>
      <c r="R80" s="32"/>
      <c r="S80" s="32"/>
      <c r="T80" s="32"/>
    </row>
    <row r="81" spans="1:20" ht="12.75" customHeight="1">
      <c r="A81" s="21">
        <v>221105</v>
      </c>
      <c r="B81" s="23" t="s">
        <v>155</v>
      </c>
      <c r="C81" s="8">
        <f>SUM(C82)</f>
        <v>11500000</v>
      </c>
      <c r="D81" s="383"/>
      <c r="E81" s="388"/>
      <c r="F81" s="238"/>
      <c r="G81" s="238"/>
      <c r="H81" s="238"/>
      <c r="I81" s="238"/>
      <c r="J81" s="238"/>
      <c r="K81" s="238"/>
      <c r="L81" s="238"/>
      <c r="M81" s="238"/>
      <c r="N81" s="238"/>
      <c r="O81" s="238"/>
      <c r="P81" s="238"/>
      <c r="Q81" s="238"/>
      <c r="R81" s="238"/>
      <c r="S81" s="238"/>
      <c r="T81" s="238"/>
    </row>
    <row r="82" spans="1:20" ht="12.75" customHeight="1">
      <c r="A82" s="25">
        <v>22110501</v>
      </c>
      <c r="B82" s="26" t="s">
        <v>156</v>
      </c>
      <c r="C82" s="20">
        <v>11500000</v>
      </c>
      <c r="D82" s="383"/>
      <c r="E82" s="388"/>
      <c r="F82" s="238"/>
      <c r="G82" s="238"/>
      <c r="H82" s="238"/>
      <c r="I82" s="238"/>
      <c r="J82" s="238"/>
      <c r="K82" s="238"/>
      <c r="L82" s="238"/>
      <c r="M82" s="238"/>
      <c r="N82" s="238"/>
      <c r="O82" s="238"/>
      <c r="P82" s="238"/>
      <c r="Q82" s="238"/>
      <c r="R82" s="238"/>
      <c r="S82" s="238"/>
      <c r="T82" s="238"/>
    </row>
    <row r="83" spans="1:20" ht="12.75" customHeight="1">
      <c r="A83" s="21">
        <v>221107</v>
      </c>
      <c r="B83" s="23" t="s">
        <v>81</v>
      </c>
      <c r="C83" s="8">
        <f>SUM(C84)</f>
        <v>900000</v>
      </c>
      <c r="D83" s="383"/>
      <c r="E83" s="388"/>
      <c r="F83" s="238"/>
      <c r="G83" s="238"/>
      <c r="H83" s="238"/>
      <c r="I83" s="238"/>
      <c r="J83" s="238"/>
      <c r="K83" s="238"/>
      <c r="L83" s="238"/>
      <c r="M83" s="238"/>
      <c r="N83" s="238"/>
      <c r="O83" s="238"/>
      <c r="P83" s="238"/>
      <c r="Q83" s="238"/>
      <c r="R83" s="238"/>
      <c r="S83" s="238"/>
      <c r="T83" s="238"/>
    </row>
    <row r="84" spans="1:20" ht="12.75" customHeight="1">
      <c r="A84" s="25">
        <v>22110702</v>
      </c>
      <c r="B84" s="26" t="s">
        <v>82</v>
      </c>
      <c r="C84" s="20">
        <v>900000</v>
      </c>
      <c r="D84" s="383"/>
      <c r="E84" s="388"/>
      <c r="F84" s="238"/>
      <c r="G84" s="238"/>
      <c r="H84" s="238"/>
      <c r="I84" s="238"/>
      <c r="J84" s="238"/>
      <c r="K84" s="238"/>
      <c r="L84" s="238"/>
      <c r="M84" s="238"/>
      <c r="N84" s="238"/>
      <c r="O84" s="238"/>
      <c r="P84" s="238"/>
      <c r="Q84" s="238"/>
      <c r="R84" s="238"/>
      <c r="S84" s="238"/>
      <c r="T84" s="238"/>
    </row>
    <row r="85" spans="1:20" ht="12.75" customHeight="1">
      <c r="A85" s="32"/>
      <c r="B85" s="32"/>
      <c r="C85" s="20"/>
      <c r="D85" s="382"/>
      <c r="E85" s="388"/>
      <c r="F85" s="238"/>
      <c r="G85" s="238"/>
      <c r="H85" s="238"/>
      <c r="I85" s="238"/>
      <c r="J85" s="238"/>
      <c r="K85" s="238"/>
      <c r="L85" s="238"/>
      <c r="M85" s="238"/>
      <c r="N85" s="238"/>
      <c r="O85" s="238"/>
      <c r="P85" s="238"/>
      <c r="Q85" s="238"/>
      <c r="R85" s="238"/>
      <c r="S85" s="238"/>
      <c r="T85" s="238"/>
    </row>
    <row r="86" spans="1:20" ht="12.75" customHeight="1">
      <c r="A86" s="238"/>
      <c r="B86" s="238"/>
      <c r="C86" s="236"/>
      <c r="D86" s="382"/>
      <c r="E86" s="388"/>
      <c r="F86" s="238"/>
      <c r="G86" s="238"/>
      <c r="H86" s="238"/>
      <c r="I86" s="238"/>
      <c r="J86" s="238"/>
      <c r="K86" s="238"/>
      <c r="L86" s="238"/>
      <c r="M86" s="238"/>
      <c r="N86" s="238"/>
      <c r="O86" s="238"/>
      <c r="P86" s="238"/>
      <c r="Q86" s="238"/>
      <c r="R86" s="238"/>
      <c r="S86" s="238"/>
      <c r="T86" s="238"/>
    </row>
    <row r="87" spans="1:20" ht="12.75" customHeight="1">
      <c r="A87" s="238"/>
      <c r="B87" s="238"/>
      <c r="C87" s="236"/>
      <c r="D87" s="382"/>
      <c r="E87" s="388"/>
      <c r="F87" s="238"/>
      <c r="G87" s="238"/>
      <c r="H87" s="238"/>
      <c r="I87" s="238"/>
      <c r="J87" s="238"/>
      <c r="K87" s="238"/>
      <c r="L87" s="238"/>
      <c r="M87" s="238"/>
      <c r="N87" s="238"/>
      <c r="O87" s="238"/>
      <c r="P87" s="238"/>
      <c r="Q87" s="238"/>
      <c r="R87" s="238"/>
      <c r="S87" s="238"/>
      <c r="T87" s="238"/>
    </row>
    <row r="88" spans="1:20" ht="12.75" customHeight="1">
      <c r="A88" s="238"/>
      <c r="B88" s="238"/>
      <c r="C88" s="236"/>
      <c r="D88" s="382"/>
      <c r="E88" s="388"/>
      <c r="F88" s="238"/>
      <c r="G88" s="238"/>
      <c r="H88" s="238"/>
      <c r="I88" s="238"/>
      <c r="J88" s="238"/>
      <c r="K88" s="238"/>
      <c r="L88" s="238"/>
      <c r="M88" s="238"/>
      <c r="N88" s="238"/>
      <c r="O88" s="238"/>
      <c r="P88" s="238"/>
      <c r="Q88" s="238"/>
      <c r="R88" s="238"/>
      <c r="S88" s="238"/>
      <c r="T88" s="238"/>
    </row>
    <row r="89" spans="1:20" ht="12.75" customHeight="1">
      <c r="A89" s="238"/>
      <c r="B89" s="238"/>
      <c r="C89" s="236"/>
      <c r="D89" s="382"/>
      <c r="E89" s="388"/>
      <c r="F89" s="238"/>
      <c r="G89" s="238"/>
      <c r="H89" s="238"/>
      <c r="I89" s="238"/>
      <c r="J89" s="238"/>
      <c r="K89" s="238"/>
      <c r="L89" s="238"/>
      <c r="M89" s="238"/>
      <c r="N89" s="238"/>
      <c r="O89" s="238"/>
      <c r="P89" s="238"/>
      <c r="Q89" s="238"/>
      <c r="R89" s="238"/>
      <c r="S89" s="238"/>
      <c r="T89" s="238"/>
    </row>
    <row r="90" spans="1:20" ht="12.75" customHeight="1">
      <c r="A90" s="129"/>
      <c r="B90" s="129"/>
      <c r="C90" s="229"/>
      <c r="D90" s="384"/>
      <c r="E90" s="390"/>
      <c r="F90" s="238"/>
      <c r="G90" s="238"/>
      <c r="H90" s="238"/>
      <c r="I90" s="238"/>
      <c r="J90" s="238"/>
      <c r="K90" s="238"/>
      <c r="L90" s="238"/>
      <c r="M90" s="238"/>
      <c r="N90" s="238"/>
      <c r="O90" s="238"/>
      <c r="P90" s="238"/>
      <c r="Q90" s="238"/>
      <c r="R90" s="238"/>
      <c r="S90" s="238"/>
      <c r="T90" s="238"/>
    </row>
    <row r="91" spans="1:20" ht="12.75" customHeight="1">
      <c r="A91" s="238"/>
      <c r="B91" s="238"/>
      <c r="C91" s="236"/>
      <c r="D91" s="382"/>
      <c r="E91" s="236"/>
      <c r="F91" s="238"/>
      <c r="G91" s="238"/>
      <c r="H91" s="238"/>
      <c r="I91" s="238"/>
      <c r="J91" s="238"/>
      <c r="K91" s="238"/>
      <c r="L91" s="238"/>
      <c r="M91" s="238"/>
      <c r="N91" s="238"/>
      <c r="O91" s="238"/>
      <c r="P91" s="238"/>
      <c r="Q91" s="238"/>
      <c r="R91" s="238"/>
      <c r="S91" s="238"/>
      <c r="T91" s="238"/>
    </row>
    <row r="92" spans="1:20" ht="12.75" customHeight="1">
      <c r="A92" s="238"/>
      <c r="B92" s="238"/>
      <c r="C92" s="236"/>
      <c r="D92" s="382"/>
      <c r="E92" s="236"/>
      <c r="F92" s="238"/>
      <c r="G92" s="238"/>
      <c r="H92" s="238"/>
      <c r="I92" s="238"/>
      <c r="J92" s="238"/>
      <c r="K92" s="238"/>
      <c r="L92" s="238"/>
      <c r="M92" s="238"/>
      <c r="N92" s="238"/>
      <c r="O92" s="238"/>
      <c r="P92" s="238"/>
      <c r="Q92" s="238"/>
      <c r="R92" s="238"/>
      <c r="S92" s="238"/>
      <c r="T92" s="238"/>
    </row>
    <row r="93" spans="1:20" ht="12.75" customHeight="1">
      <c r="A93" s="238"/>
      <c r="B93" s="238"/>
      <c r="C93" s="236"/>
      <c r="D93" s="382"/>
      <c r="E93" s="236"/>
      <c r="F93" s="238"/>
      <c r="G93" s="238"/>
      <c r="H93" s="238"/>
      <c r="I93" s="238"/>
      <c r="J93" s="238"/>
      <c r="K93" s="238"/>
      <c r="L93" s="238"/>
      <c r="M93" s="238"/>
      <c r="N93" s="238"/>
      <c r="O93" s="238"/>
      <c r="P93" s="238"/>
      <c r="Q93" s="238"/>
      <c r="R93" s="238"/>
      <c r="S93" s="238"/>
      <c r="T93" s="238"/>
    </row>
    <row r="94" spans="1:20" ht="12.75" customHeight="1">
      <c r="A94" s="238"/>
      <c r="B94" s="238"/>
      <c r="C94" s="236"/>
      <c r="D94" s="382"/>
      <c r="E94" s="236"/>
      <c r="F94" s="238"/>
      <c r="G94" s="238"/>
      <c r="H94" s="238"/>
      <c r="I94" s="238"/>
      <c r="J94" s="238"/>
      <c r="K94" s="238"/>
      <c r="L94" s="238"/>
      <c r="M94" s="238"/>
      <c r="N94" s="238"/>
      <c r="O94" s="238"/>
      <c r="P94" s="238"/>
      <c r="Q94" s="238"/>
      <c r="R94" s="238"/>
      <c r="S94" s="238"/>
      <c r="T94" s="238"/>
    </row>
    <row r="95" spans="1:20" ht="12.75" customHeight="1">
      <c r="A95" s="238"/>
      <c r="B95" s="238"/>
      <c r="C95" s="236"/>
      <c r="D95" s="382"/>
      <c r="E95" s="236"/>
      <c r="F95" s="238"/>
      <c r="G95" s="238"/>
      <c r="H95" s="238"/>
      <c r="I95" s="238"/>
      <c r="J95" s="238"/>
      <c r="K95" s="238"/>
      <c r="L95" s="238"/>
      <c r="M95" s="238"/>
      <c r="N95" s="238"/>
      <c r="O95" s="238"/>
      <c r="P95" s="238"/>
      <c r="Q95" s="238"/>
      <c r="R95" s="238"/>
      <c r="S95" s="238"/>
      <c r="T95" s="238"/>
    </row>
    <row r="96" spans="1:20" ht="12.75" customHeight="1">
      <c r="A96" s="238"/>
      <c r="B96" s="238"/>
      <c r="C96" s="236"/>
      <c r="D96" s="382"/>
      <c r="E96" s="236"/>
      <c r="F96" s="238"/>
      <c r="G96" s="238"/>
      <c r="H96" s="238"/>
      <c r="I96" s="238"/>
      <c r="J96" s="238"/>
      <c r="K96" s="238"/>
      <c r="L96" s="238"/>
      <c r="M96" s="238"/>
      <c r="N96" s="238"/>
      <c r="O96" s="238"/>
      <c r="P96" s="238"/>
      <c r="Q96" s="238"/>
      <c r="R96" s="238"/>
      <c r="S96" s="238"/>
      <c r="T96" s="238"/>
    </row>
    <row r="97" spans="1:20" ht="12.75" customHeight="1">
      <c r="A97" s="238"/>
      <c r="B97" s="238"/>
      <c r="C97" s="236"/>
      <c r="D97" s="382"/>
      <c r="E97" s="236"/>
      <c r="F97" s="238"/>
      <c r="G97" s="238"/>
      <c r="H97" s="238"/>
      <c r="I97" s="238"/>
      <c r="J97" s="238"/>
      <c r="K97" s="238"/>
      <c r="L97" s="238"/>
      <c r="M97" s="238"/>
      <c r="N97" s="238"/>
      <c r="O97" s="238"/>
      <c r="P97" s="238"/>
      <c r="Q97" s="238"/>
      <c r="R97" s="238"/>
      <c r="S97" s="238"/>
      <c r="T97" s="238"/>
    </row>
    <row r="98" spans="1:20" ht="12.75" customHeight="1">
      <c r="A98" s="238"/>
      <c r="B98" s="238"/>
      <c r="C98" s="236"/>
      <c r="D98" s="382"/>
      <c r="E98" s="236"/>
      <c r="F98" s="238"/>
      <c r="G98" s="238"/>
      <c r="H98" s="238"/>
      <c r="I98" s="238"/>
      <c r="J98" s="238"/>
      <c r="K98" s="238"/>
      <c r="L98" s="238"/>
      <c r="M98" s="238"/>
      <c r="N98" s="238"/>
      <c r="O98" s="238"/>
      <c r="P98" s="238"/>
      <c r="Q98" s="238"/>
      <c r="R98" s="238"/>
      <c r="S98" s="238"/>
      <c r="T98" s="238"/>
    </row>
    <row r="99" spans="1:20" ht="12.75" customHeight="1">
      <c r="A99" s="238"/>
      <c r="B99" s="238"/>
      <c r="C99" s="236"/>
      <c r="D99" s="382"/>
      <c r="E99" s="236"/>
      <c r="F99" s="238"/>
      <c r="G99" s="238"/>
      <c r="H99" s="238"/>
      <c r="I99" s="238"/>
      <c r="J99" s="238"/>
      <c r="K99" s="238"/>
      <c r="L99" s="238"/>
      <c r="M99" s="238"/>
      <c r="N99" s="238"/>
      <c r="O99" s="238"/>
      <c r="P99" s="238"/>
      <c r="Q99" s="238"/>
      <c r="R99" s="238"/>
      <c r="S99" s="238"/>
      <c r="T99" s="238"/>
    </row>
    <row r="100" spans="1:20" ht="12.75" customHeight="1">
      <c r="A100" s="238"/>
      <c r="B100" s="238"/>
      <c r="C100" s="236"/>
      <c r="D100" s="382"/>
      <c r="E100" s="236"/>
      <c r="F100" s="238"/>
      <c r="G100" s="238"/>
      <c r="H100" s="238"/>
      <c r="I100" s="238"/>
      <c r="J100" s="238"/>
      <c r="K100" s="238"/>
      <c r="L100" s="238"/>
      <c r="M100" s="238"/>
      <c r="N100" s="238"/>
      <c r="O100" s="238"/>
      <c r="P100" s="238"/>
      <c r="Q100" s="238"/>
      <c r="R100" s="238"/>
      <c r="S100" s="238"/>
      <c r="T100" s="238"/>
    </row>
    <row r="101" spans="1:20" ht="12.75" customHeight="1">
      <c r="A101" s="238"/>
      <c r="B101" s="238"/>
      <c r="C101" s="236"/>
      <c r="D101" s="382"/>
      <c r="E101" s="236"/>
      <c r="F101" s="238"/>
      <c r="G101" s="238"/>
      <c r="H101" s="238"/>
      <c r="I101" s="238"/>
      <c r="J101" s="238"/>
      <c r="K101" s="238"/>
      <c r="L101" s="238"/>
      <c r="M101" s="238"/>
      <c r="N101" s="238"/>
      <c r="O101" s="238"/>
      <c r="P101" s="238"/>
      <c r="Q101" s="238"/>
      <c r="R101" s="238"/>
      <c r="S101" s="238"/>
      <c r="T101" s="238"/>
    </row>
    <row r="102" spans="1:20" ht="12.75" customHeight="1">
      <c r="A102" s="238"/>
      <c r="B102" s="238"/>
      <c r="C102" s="236"/>
      <c r="D102" s="382"/>
      <c r="E102" s="236"/>
      <c r="F102" s="238"/>
      <c r="G102" s="238"/>
      <c r="H102" s="238"/>
      <c r="I102" s="238"/>
      <c r="J102" s="238"/>
      <c r="K102" s="238"/>
      <c r="L102" s="238"/>
      <c r="M102" s="238"/>
      <c r="N102" s="238"/>
      <c r="O102" s="238"/>
      <c r="P102" s="238"/>
      <c r="Q102" s="238"/>
      <c r="R102" s="238"/>
      <c r="S102" s="238"/>
      <c r="T102" s="238"/>
    </row>
    <row r="103" spans="1:20" ht="12.75" customHeight="1">
      <c r="A103" s="238"/>
      <c r="B103" s="238"/>
      <c r="C103" s="236"/>
      <c r="D103" s="382"/>
      <c r="E103" s="236"/>
      <c r="F103" s="238"/>
      <c r="G103" s="238"/>
      <c r="H103" s="238"/>
      <c r="I103" s="238"/>
      <c r="J103" s="238"/>
      <c r="K103" s="238"/>
      <c r="L103" s="238"/>
      <c r="M103" s="238"/>
      <c r="N103" s="238"/>
      <c r="O103" s="238"/>
      <c r="P103" s="238"/>
      <c r="Q103" s="238"/>
      <c r="R103" s="238"/>
      <c r="S103" s="238"/>
      <c r="T103" s="238"/>
    </row>
    <row r="104" spans="1:20" ht="12.75" customHeight="1">
      <c r="A104" s="238"/>
      <c r="B104" s="238"/>
      <c r="C104" s="236"/>
      <c r="D104" s="382"/>
      <c r="E104" s="236"/>
      <c r="F104" s="238"/>
      <c r="G104" s="238"/>
      <c r="H104" s="238"/>
      <c r="I104" s="238"/>
      <c r="J104" s="238"/>
      <c r="K104" s="238"/>
      <c r="L104" s="238"/>
      <c r="M104" s="238"/>
      <c r="N104" s="238"/>
      <c r="O104" s="238"/>
      <c r="P104" s="238"/>
      <c r="Q104" s="238"/>
      <c r="R104" s="238"/>
      <c r="S104" s="238"/>
      <c r="T104" s="238"/>
    </row>
    <row r="105" spans="1:20" ht="12.75" customHeight="1">
      <c r="A105" s="238"/>
      <c r="B105" s="238"/>
      <c r="C105" s="236"/>
      <c r="D105" s="382"/>
      <c r="E105" s="236"/>
      <c r="F105" s="238"/>
      <c r="G105" s="238"/>
      <c r="H105" s="238"/>
      <c r="I105" s="238"/>
      <c r="J105" s="238"/>
      <c r="K105" s="238"/>
      <c r="L105" s="238"/>
      <c r="M105" s="238"/>
      <c r="N105" s="238"/>
      <c r="O105" s="238"/>
      <c r="P105" s="238"/>
      <c r="Q105" s="238"/>
      <c r="R105" s="238"/>
      <c r="S105" s="238"/>
      <c r="T105" s="238"/>
    </row>
    <row r="106" spans="1:20" ht="12.75" customHeight="1">
      <c r="A106" s="238"/>
      <c r="B106" s="238"/>
      <c r="C106" s="236"/>
      <c r="D106" s="382"/>
      <c r="E106" s="236"/>
      <c r="F106" s="238"/>
      <c r="G106" s="238"/>
      <c r="H106" s="238"/>
      <c r="I106" s="238"/>
      <c r="J106" s="238"/>
      <c r="K106" s="238"/>
      <c r="L106" s="238"/>
      <c r="M106" s="238"/>
      <c r="N106" s="238"/>
      <c r="O106" s="238"/>
      <c r="P106" s="238"/>
      <c r="Q106" s="238"/>
      <c r="R106" s="238"/>
      <c r="S106" s="238"/>
      <c r="T106" s="238"/>
    </row>
    <row r="107" spans="1:20" ht="12.75" customHeight="1">
      <c r="A107" s="238"/>
      <c r="B107" s="238"/>
      <c r="C107" s="236"/>
      <c r="D107" s="382"/>
      <c r="E107" s="236"/>
      <c r="F107" s="238"/>
      <c r="G107" s="238"/>
      <c r="H107" s="238"/>
      <c r="I107" s="238"/>
      <c r="J107" s="238"/>
      <c r="K107" s="238"/>
      <c r="L107" s="238"/>
      <c r="M107" s="238"/>
      <c r="N107" s="238"/>
      <c r="O107" s="238"/>
      <c r="P107" s="238"/>
      <c r="Q107" s="238"/>
      <c r="R107" s="238"/>
      <c r="S107" s="238"/>
      <c r="T107" s="238"/>
    </row>
    <row r="108" spans="1:20" ht="12.75" customHeight="1">
      <c r="A108" s="238"/>
      <c r="B108" s="238"/>
      <c r="C108" s="236"/>
      <c r="D108" s="382"/>
      <c r="E108" s="236"/>
      <c r="F108" s="238"/>
      <c r="G108" s="238"/>
      <c r="H108" s="238"/>
      <c r="I108" s="238"/>
      <c r="J108" s="238"/>
      <c r="K108" s="238"/>
      <c r="L108" s="238"/>
      <c r="M108" s="238"/>
      <c r="N108" s="238"/>
      <c r="O108" s="238"/>
      <c r="P108" s="238"/>
      <c r="Q108" s="238"/>
      <c r="R108" s="238"/>
      <c r="S108" s="238"/>
      <c r="T108" s="238"/>
    </row>
    <row r="109" spans="1:20" ht="12.75" customHeight="1">
      <c r="A109" s="238"/>
      <c r="B109" s="238"/>
      <c r="C109" s="236"/>
      <c r="D109" s="382"/>
      <c r="E109" s="236"/>
      <c r="F109" s="238"/>
      <c r="G109" s="238"/>
      <c r="H109" s="238"/>
      <c r="I109" s="238"/>
      <c r="J109" s="238"/>
      <c r="K109" s="238"/>
      <c r="L109" s="238"/>
      <c r="M109" s="238"/>
      <c r="N109" s="238"/>
      <c r="O109" s="238"/>
      <c r="P109" s="238"/>
      <c r="Q109" s="238"/>
      <c r="R109" s="238"/>
      <c r="S109" s="238"/>
      <c r="T109" s="238"/>
    </row>
    <row r="110" spans="1:20" ht="12.75" customHeight="1">
      <c r="A110" s="238"/>
      <c r="B110" s="238"/>
      <c r="C110" s="236"/>
      <c r="D110" s="382"/>
      <c r="E110" s="236"/>
      <c r="F110" s="238"/>
      <c r="G110" s="238"/>
      <c r="H110" s="238"/>
      <c r="I110" s="238"/>
      <c r="J110" s="238"/>
      <c r="K110" s="238"/>
      <c r="L110" s="238"/>
      <c r="M110" s="238"/>
      <c r="N110" s="238"/>
      <c r="O110" s="238"/>
      <c r="P110" s="238"/>
      <c r="Q110" s="238"/>
      <c r="R110" s="238"/>
      <c r="S110" s="238"/>
      <c r="T110" s="238"/>
    </row>
    <row r="111" spans="1:20" ht="12.75" customHeight="1">
      <c r="A111" s="238"/>
      <c r="B111" s="238"/>
      <c r="C111" s="236"/>
      <c r="D111" s="382"/>
      <c r="E111" s="236"/>
      <c r="F111" s="238"/>
      <c r="G111" s="238"/>
      <c r="H111" s="238"/>
      <c r="I111" s="238"/>
      <c r="J111" s="238"/>
      <c r="K111" s="238"/>
      <c r="L111" s="238"/>
      <c r="M111" s="238"/>
      <c r="N111" s="238"/>
      <c r="O111" s="238"/>
      <c r="P111" s="238"/>
      <c r="Q111" s="238"/>
      <c r="R111" s="238"/>
      <c r="S111" s="238"/>
      <c r="T111" s="238"/>
    </row>
    <row r="112" spans="1:20" ht="12.75" customHeight="1">
      <c r="A112" s="238"/>
      <c r="B112" s="238"/>
      <c r="C112" s="236"/>
      <c r="D112" s="382"/>
      <c r="E112" s="236"/>
      <c r="F112" s="238"/>
      <c r="G112" s="238"/>
      <c r="H112" s="238"/>
      <c r="I112" s="238"/>
      <c r="J112" s="238"/>
      <c r="K112" s="238"/>
      <c r="L112" s="238"/>
      <c r="M112" s="238"/>
      <c r="N112" s="238"/>
      <c r="O112" s="238"/>
      <c r="P112" s="238"/>
      <c r="Q112" s="238"/>
      <c r="R112" s="238"/>
      <c r="S112" s="238"/>
      <c r="T112" s="238"/>
    </row>
    <row r="113" spans="1:20" ht="12.75" customHeight="1">
      <c r="A113" s="238"/>
      <c r="B113" s="238"/>
      <c r="C113" s="236"/>
      <c r="D113" s="382"/>
      <c r="E113" s="236"/>
      <c r="F113" s="238"/>
      <c r="G113" s="238"/>
      <c r="H113" s="238"/>
      <c r="I113" s="238"/>
      <c r="J113" s="238"/>
      <c r="K113" s="238"/>
      <c r="L113" s="238"/>
      <c r="M113" s="238"/>
      <c r="N113" s="238"/>
      <c r="O113" s="238"/>
      <c r="P113" s="238"/>
      <c r="Q113" s="238"/>
      <c r="R113" s="238"/>
      <c r="S113" s="238"/>
      <c r="T113" s="238"/>
    </row>
    <row r="114" spans="1:20" ht="12.75" customHeight="1">
      <c r="A114" s="238"/>
      <c r="B114" s="238"/>
      <c r="C114" s="236"/>
      <c r="D114" s="382"/>
      <c r="E114" s="236"/>
      <c r="F114" s="238"/>
      <c r="G114" s="238"/>
      <c r="H114" s="238"/>
      <c r="I114" s="238"/>
      <c r="J114" s="238"/>
      <c r="K114" s="238"/>
      <c r="L114" s="238"/>
      <c r="M114" s="238"/>
      <c r="N114" s="238"/>
      <c r="O114" s="238"/>
      <c r="P114" s="238"/>
      <c r="Q114" s="238"/>
      <c r="R114" s="238"/>
      <c r="S114" s="238"/>
      <c r="T114" s="238"/>
    </row>
    <row r="115" spans="1:20" ht="12.75" customHeight="1">
      <c r="A115" s="238"/>
      <c r="B115" s="238"/>
      <c r="C115" s="236"/>
      <c r="D115" s="382"/>
      <c r="E115" s="236"/>
      <c r="F115" s="238"/>
      <c r="G115" s="238"/>
      <c r="H115" s="238"/>
      <c r="I115" s="238"/>
      <c r="J115" s="238"/>
      <c r="K115" s="238"/>
      <c r="L115" s="238"/>
      <c r="M115" s="238"/>
      <c r="N115" s="238"/>
      <c r="O115" s="238"/>
      <c r="P115" s="238"/>
      <c r="Q115" s="238"/>
      <c r="R115" s="238"/>
      <c r="S115" s="238"/>
      <c r="T115" s="238"/>
    </row>
    <row r="116" spans="1:20" ht="12.75" customHeight="1">
      <c r="A116" s="238"/>
      <c r="B116" s="238"/>
      <c r="C116" s="236"/>
      <c r="D116" s="382"/>
      <c r="E116" s="236"/>
      <c r="F116" s="238"/>
      <c r="G116" s="238"/>
      <c r="H116" s="238"/>
      <c r="I116" s="238"/>
      <c r="J116" s="238"/>
      <c r="K116" s="238"/>
      <c r="L116" s="238"/>
      <c r="M116" s="238"/>
      <c r="N116" s="238"/>
      <c r="O116" s="238"/>
      <c r="P116" s="238"/>
      <c r="Q116" s="238"/>
      <c r="R116" s="238"/>
      <c r="S116" s="238"/>
      <c r="T116" s="238"/>
    </row>
    <row r="117" spans="1:20" ht="12.75" customHeight="1">
      <c r="A117" s="238"/>
      <c r="B117" s="238"/>
      <c r="C117" s="236"/>
      <c r="D117" s="382"/>
      <c r="E117" s="236"/>
      <c r="F117" s="238"/>
      <c r="G117" s="238"/>
      <c r="H117" s="238"/>
      <c r="I117" s="238"/>
      <c r="J117" s="238"/>
      <c r="K117" s="238"/>
      <c r="L117" s="238"/>
      <c r="M117" s="238"/>
      <c r="N117" s="238"/>
      <c r="O117" s="238"/>
      <c r="P117" s="238"/>
      <c r="Q117" s="238"/>
      <c r="R117" s="238"/>
      <c r="S117" s="238"/>
      <c r="T117" s="238"/>
    </row>
    <row r="118" spans="1:20" ht="12.75" customHeight="1">
      <c r="A118" s="238"/>
      <c r="B118" s="238"/>
      <c r="C118" s="236"/>
      <c r="D118" s="382"/>
      <c r="E118" s="236"/>
      <c r="F118" s="238"/>
      <c r="G118" s="238"/>
      <c r="H118" s="238"/>
      <c r="I118" s="238"/>
      <c r="J118" s="238"/>
      <c r="K118" s="238"/>
      <c r="L118" s="238"/>
      <c r="M118" s="238"/>
      <c r="N118" s="238"/>
      <c r="O118" s="238"/>
      <c r="P118" s="238"/>
      <c r="Q118" s="238"/>
      <c r="R118" s="238"/>
      <c r="S118" s="238"/>
      <c r="T118" s="238"/>
    </row>
    <row r="119" spans="1:20" ht="12.75" customHeight="1">
      <c r="A119" s="238"/>
      <c r="B119" s="238"/>
      <c r="C119" s="236"/>
      <c r="D119" s="382"/>
      <c r="E119" s="236"/>
      <c r="F119" s="238"/>
      <c r="G119" s="238"/>
      <c r="H119" s="238"/>
      <c r="I119" s="238"/>
      <c r="J119" s="238"/>
      <c r="K119" s="238"/>
      <c r="L119" s="238"/>
      <c r="M119" s="238"/>
      <c r="N119" s="238"/>
      <c r="O119" s="238"/>
      <c r="P119" s="238"/>
      <c r="Q119" s="238"/>
      <c r="R119" s="238"/>
      <c r="S119" s="238"/>
      <c r="T119" s="238"/>
    </row>
    <row r="120" spans="1:20" ht="12.75" customHeight="1">
      <c r="A120" s="238"/>
      <c r="B120" s="238"/>
      <c r="C120" s="236"/>
      <c r="D120" s="382"/>
      <c r="E120" s="236"/>
      <c r="F120" s="238"/>
      <c r="G120" s="238"/>
      <c r="H120" s="238"/>
      <c r="I120" s="238"/>
      <c r="J120" s="238"/>
      <c r="K120" s="238"/>
      <c r="L120" s="238"/>
      <c r="M120" s="238"/>
      <c r="N120" s="238"/>
      <c r="O120" s="238"/>
      <c r="P120" s="238"/>
      <c r="Q120" s="238"/>
      <c r="R120" s="238"/>
      <c r="S120" s="238"/>
      <c r="T120" s="238"/>
    </row>
    <row r="121" spans="1:20" ht="12.75" customHeight="1">
      <c r="A121" s="238"/>
      <c r="B121" s="238"/>
      <c r="C121" s="236"/>
      <c r="D121" s="382"/>
      <c r="E121" s="236"/>
      <c r="F121" s="238"/>
      <c r="G121" s="238"/>
      <c r="H121" s="238"/>
      <c r="I121" s="238"/>
      <c r="J121" s="238"/>
      <c r="K121" s="238"/>
      <c r="L121" s="238"/>
      <c r="M121" s="238"/>
      <c r="N121" s="238"/>
      <c r="O121" s="238"/>
      <c r="P121" s="238"/>
      <c r="Q121" s="238"/>
      <c r="R121" s="238"/>
      <c r="S121" s="238"/>
      <c r="T121" s="238"/>
    </row>
    <row r="122" spans="1:20" ht="12.75" customHeight="1">
      <c r="A122" s="238"/>
      <c r="B122" s="238"/>
      <c r="C122" s="236"/>
      <c r="D122" s="382"/>
      <c r="E122" s="236"/>
      <c r="F122" s="238"/>
      <c r="G122" s="238"/>
      <c r="H122" s="238"/>
      <c r="I122" s="238"/>
      <c r="J122" s="238"/>
      <c r="K122" s="238"/>
      <c r="L122" s="238"/>
      <c r="M122" s="238"/>
      <c r="N122" s="238"/>
      <c r="O122" s="238"/>
      <c r="P122" s="238"/>
      <c r="Q122" s="238"/>
      <c r="R122" s="238"/>
      <c r="S122" s="238"/>
      <c r="T122" s="238"/>
    </row>
    <row r="123" spans="1:20" ht="12.75" customHeight="1">
      <c r="A123" s="238"/>
      <c r="B123" s="238"/>
      <c r="C123" s="236"/>
      <c r="D123" s="382"/>
      <c r="E123" s="236"/>
      <c r="F123" s="238"/>
      <c r="G123" s="238"/>
      <c r="H123" s="238"/>
      <c r="I123" s="238"/>
      <c r="J123" s="238"/>
      <c r="K123" s="238"/>
      <c r="L123" s="238"/>
      <c r="M123" s="238"/>
      <c r="N123" s="238"/>
      <c r="O123" s="238"/>
      <c r="P123" s="238"/>
      <c r="Q123" s="238"/>
      <c r="R123" s="238"/>
      <c r="S123" s="238"/>
      <c r="T123" s="238"/>
    </row>
    <row r="124" spans="1:20" ht="12.75" customHeight="1">
      <c r="A124" s="238"/>
      <c r="B124" s="238"/>
      <c r="C124" s="236"/>
      <c r="D124" s="382"/>
      <c r="E124" s="236"/>
      <c r="F124" s="238"/>
      <c r="G124" s="238"/>
      <c r="H124" s="238"/>
      <c r="I124" s="238"/>
      <c r="J124" s="238"/>
      <c r="K124" s="238"/>
      <c r="L124" s="238"/>
      <c r="M124" s="238"/>
      <c r="N124" s="238"/>
      <c r="O124" s="238"/>
      <c r="P124" s="238"/>
      <c r="Q124" s="238"/>
      <c r="R124" s="238"/>
      <c r="S124" s="238"/>
      <c r="T124" s="238"/>
    </row>
    <row r="125" spans="1:20" ht="12.75" customHeight="1">
      <c r="A125" s="238"/>
      <c r="B125" s="238"/>
      <c r="C125" s="236"/>
      <c r="D125" s="382"/>
      <c r="E125" s="236"/>
      <c r="F125" s="238"/>
      <c r="G125" s="238"/>
      <c r="H125" s="238"/>
      <c r="I125" s="238"/>
      <c r="J125" s="238"/>
      <c r="K125" s="238"/>
      <c r="L125" s="238"/>
      <c r="M125" s="238"/>
      <c r="N125" s="238"/>
      <c r="O125" s="238"/>
      <c r="P125" s="238"/>
      <c r="Q125" s="238"/>
      <c r="R125" s="238"/>
      <c r="S125" s="238"/>
      <c r="T125" s="238"/>
    </row>
    <row r="126" spans="1:20" ht="12.75" customHeight="1">
      <c r="A126" s="238"/>
      <c r="B126" s="238"/>
      <c r="C126" s="236"/>
      <c r="D126" s="382"/>
      <c r="E126" s="236"/>
      <c r="F126" s="238"/>
      <c r="G126" s="238"/>
      <c r="H126" s="238"/>
      <c r="I126" s="238"/>
      <c r="J126" s="238"/>
      <c r="K126" s="238"/>
      <c r="L126" s="238"/>
      <c r="M126" s="238"/>
      <c r="N126" s="238"/>
      <c r="O126" s="238"/>
      <c r="P126" s="238"/>
      <c r="Q126" s="238"/>
      <c r="R126" s="238"/>
      <c r="S126" s="238"/>
      <c r="T126" s="238"/>
    </row>
    <row r="127" spans="1:20" ht="12.75" customHeight="1">
      <c r="A127" s="238"/>
      <c r="B127" s="238"/>
      <c r="C127" s="236"/>
      <c r="D127" s="382"/>
      <c r="E127" s="236"/>
      <c r="F127" s="238"/>
      <c r="G127" s="238"/>
      <c r="H127" s="238"/>
      <c r="I127" s="238"/>
      <c r="J127" s="238"/>
      <c r="K127" s="238"/>
      <c r="L127" s="238"/>
      <c r="M127" s="238"/>
      <c r="N127" s="238"/>
      <c r="O127" s="238"/>
      <c r="P127" s="238"/>
      <c r="Q127" s="238"/>
      <c r="R127" s="238"/>
      <c r="S127" s="238"/>
      <c r="T127" s="238"/>
    </row>
    <row r="128" spans="1:20" ht="12.75" customHeight="1">
      <c r="A128" s="238"/>
      <c r="B128" s="238"/>
      <c r="C128" s="236"/>
      <c r="D128" s="382"/>
      <c r="E128" s="236"/>
      <c r="F128" s="238"/>
      <c r="G128" s="238"/>
      <c r="H128" s="238"/>
      <c r="I128" s="238"/>
      <c r="J128" s="238"/>
      <c r="K128" s="238"/>
      <c r="L128" s="238"/>
      <c r="M128" s="238"/>
      <c r="N128" s="238"/>
      <c r="O128" s="238"/>
      <c r="P128" s="238"/>
      <c r="Q128" s="238"/>
      <c r="R128" s="238"/>
      <c r="S128" s="238"/>
      <c r="T128" s="238"/>
    </row>
    <row r="129" spans="1:20" ht="12.75" customHeight="1">
      <c r="A129" s="238"/>
      <c r="B129" s="238"/>
      <c r="C129" s="236"/>
      <c r="D129" s="382"/>
      <c r="E129" s="236"/>
      <c r="F129" s="238"/>
      <c r="G129" s="238"/>
      <c r="H129" s="238"/>
      <c r="I129" s="238"/>
      <c r="J129" s="238"/>
      <c r="K129" s="238"/>
      <c r="L129" s="238"/>
      <c r="M129" s="238"/>
      <c r="N129" s="238"/>
      <c r="O129" s="238"/>
      <c r="P129" s="238"/>
      <c r="Q129" s="238"/>
      <c r="R129" s="238"/>
      <c r="S129" s="238"/>
      <c r="T129" s="238"/>
    </row>
    <row r="130" spans="1:20" ht="12.75" customHeight="1">
      <c r="A130" s="238"/>
      <c r="B130" s="238"/>
      <c r="C130" s="236"/>
      <c r="D130" s="382"/>
      <c r="E130" s="236"/>
      <c r="F130" s="238"/>
      <c r="G130" s="238"/>
      <c r="H130" s="238"/>
      <c r="I130" s="238"/>
      <c r="J130" s="238"/>
      <c r="K130" s="238"/>
      <c r="L130" s="238"/>
      <c r="M130" s="238"/>
      <c r="N130" s="238"/>
      <c r="O130" s="238"/>
      <c r="P130" s="238"/>
      <c r="Q130" s="238"/>
      <c r="R130" s="238"/>
      <c r="S130" s="238"/>
      <c r="T130" s="238"/>
    </row>
    <row r="131" spans="1:20" ht="12.75" customHeight="1">
      <c r="A131" s="238"/>
      <c r="B131" s="238"/>
      <c r="C131" s="236"/>
      <c r="D131" s="382"/>
      <c r="E131" s="236"/>
      <c r="F131" s="238"/>
      <c r="G131" s="238"/>
      <c r="H131" s="238"/>
      <c r="I131" s="238"/>
      <c r="J131" s="238"/>
      <c r="K131" s="238"/>
      <c r="L131" s="238"/>
      <c r="M131" s="238"/>
      <c r="N131" s="238"/>
      <c r="O131" s="238"/>
      <c r="P131" s="238"/>
      <c r="Q131" s="238"/>
      <c r="R131" s="238"/>
      <c r="S131" s="238"/>
      <c r="T131" s="238"/>
    </row>
    <row r="132" spans="1:20" ht="12.75" customHeight="1">
      <c r="A132" s="238"/>
      <c r="B132" s="238"/>
      <c r="C132" s="236"/>
      <c r="D132" s="382"/>
      <c r="E132" s="236"/>
      <c r="F132" s="238"/>
      <c r="G132" s="238"/>
      <c r="H132" s="238"/>
      <c r="I132" s="238"/>
      <c r="J132" s="238"/>
      <c r="K132" s="238"/>
      <c r="L132" s="238"/>
      <c r="M132" s="238"/>
      <c r="N132" s="238"/>
      <c r="O132" s="238"/>
      <c r="P132" s="238"/>
      <c r="Q132" s="238"/>
      <c r="R132" s="238"/>
      <c r="S132" s="238"/>
      <c r="T132" s="238"/>
    </row>
    <row r="133" spans="1:20" ht="12.75" customHeight="1">
      <c r="A133" s="238"/>
      <c r="B133" s="238"/>
      <c r="C133" s="236"/>
      <c r="D133" s="382"/>
      <c r="E133" s="236"/>
      <c r="F133" s="238"/>
      <c r="G133" s="238"/>
      <c r="H133" s="238"/>
      <c r="I133" s="238"/>
      <c r="J133" s="238"/>
      <c r="K133" s="238"/>
      <c r="L133" s="238"/>
      <c r="M133" s="238"/>
      <c r="N133" s="238"/>
      <c r="O133" s="238"/>
      <c r="P133" s="238"/>
      <c r="Q133" s="238"/>
      <c r="R133" s="238"/>
      <c r="S133" s="238"/>
      <c r="T133" s="238"/>
    </row>
    <row r="134" spans="1:20" ht="12.75" customHeight="1">
      <c r="A134" s="238"/>
      <c r="B134" s="238"/>
      <c r="C134" s="236"/>
      <c r="D134" s="382"/>
      <c r="E134" s="236"/>
      <c r="F134" s="238"/>
      <c r="G134" s="238"/>
      <c r="H134" s="238"/>
      <c r="I134" s="238"/>
      <c r="J134" s="238"/>
      <c r="K134" s="238"/>
      <c r="L134" s="238"/>
      <c r="M134" s="238"/>
      <c r="N134" s="238"/>
      <c r="O134" s="238"/>
      <c r="P134" s="238"/>
      <c r="Q134" s="238"/>
      <c r="R134" s="238"/>
      <c r="S134" s="238"/>
      <c r="T134" s="238"/>
    </row>
    <row r="135" spans="1:20" ht="12.75" customHeight="1">
      <c r="A135" s="238"/>
      <c r="B135" s="238"/>
      <c r="C135" s="236"/>
      <c r="D135" s="382"/>
      <c r="E135" s="236"/>
      <c r="F135" s="238"/>
      <c r="G135" s="238"/>
      <c r="H135" s="238"/>
      <c r="I135" s="238"/>
      <c r="J135" s="238"/>
      <c r="K135" s="238"/>
      <c r="L135" s="238"/>
      <c r="M135" s="238"/>
      <c r="N135" s="238"/>
      <c r="O135" s="238"/>
      <c r="P135" s="238"/>
      <c r="Q135" s="238"/>
      <c r="R135" s="238"/>
      <c r="S135" s="238"/>
      <c r="T135" s="238"/>
    </row>
    <row r="136" spans="1:20" ht="12.75" customHeight="1">
      <c r="A136" s="238"/>
      <c r="B136" s="238"/>
      <c r="C136" s="236"/>
      <c r="D136" s="382"/>
      <c r="E136" s="236"/>
      <c r="F136" s="238"/>
      <c r="G136" s="238"/>
      <c r="H136" s="238"/>
      <c r="I136" s="238"/>
      <c r="J136" s="238"/>
      <c r="K136" s="238"/>
      <c r="L136" s="238"/>
      <c r="M136" s="238"/>
      <c r="N136" s="238"/>
      <c r="O136" s="238"/>
      <c r="P136" s="238"/>
      <c r="Q136" s="238"/>
      <c r="R136" s="238"/>
      <c r="S136" s="238"/>
      <c r="T136" s="238"/>
    </row>
    <row r="137" spans="1:20" ht="12.75" customHeight="1">
      <c r="A137" s="238"/>
      <c r="B137" s="238"/>
      <c r="C137" s="236"/>
      <c r="D137" s="382"/>
      <c r="E137" s="236"/>
      <c r="F137" s="238"/>
      <c r="G137" s="238"/>
      <c r="H137" s="238"/>
      <c r="I137" s="238"/>
      <c r="J137" s="238"/>
      <c r="K137" s="238"/>
      <c r="L137" s="238"/>
      <c r="M137" s="238"/>
      <c r="N137" s="238"/>
      <c r="O137" s="238"/>
      <c r="P137" s="238"/>
      <c r="Q137" s="238"/>
      <c r="R137" s="238"/>
      <c r="S137" s="238"/>
      <c r="T137" s="238"/>
    </row>
    <row r="138" spans="1:20" ht="12.75" customHeight="1">
      <c r="A138" s="238"/>
      <c r="B138" s="238"/>
      <c r="C138" s="236"/>
      <c r="D138" s="382"/>
      <c r="E138" s="236"/>
      <c r="F138" s="238"/>
      <c r="G138" s="238"/>
      <c r="H138" s="238"/>
      <c r="I138" s="238"/>
      <c r="J138" s="238"/>
      <c r="K138" s="238"/>
      <c r="L138" s="238"/>
      <c r="M138" s="238"/>
      <c r="N138" s="238"/>
      <c r="O138" s="238"/>
      <c r="P138" s="238"/>
      <c r="Q138" s="238"/>
      <c r="R138" s="238"/>
      <c r="S138" s="238"/>
      <c r="T138" s="238"/>
    </row>
    <row r="139" spans="1:20" ht="12.75" customHeight="1">
      <c r="A139" s="238"/>
      <c r="B139" s="238"/>
      <c r="C139" s="236"/>
      <c r="D139" s="382"/>
      <c r="E139" s="236"/>
      <c r="F139" s="238"/>
      <c r="G139" s="238"/>
      <c r="H139" s="238"/>
      <c r="I139" s="238"/>
      <c r="J139" s="238"/>
      <c r="K139" s="238"/>
      <c r="L139" s="238"/>
      <c r="M139" s="238"/>
      <c r="N139" s="238"/>
      <c r="O139" s="238"/>
      <c r="P139" s="238"/>
      <c r="Q139" s="238"/>
      <c r="R139" s="238"/>
      <c r="S139" s="238"/>
      <c r="T139" s="238"/>
    </row>
    <row r="140" spans="1:20" ht="12.75" customHeight="1">
      <c r="A140" s="238"/>
      <c r="B140" s="238"/>
      <c r="C140" s="236"/>
      <c r="D140" s="382"/>
      <c r="E140" s="236"/>
      <c r="F140" s="238"/>
      <c r="G140" s="238"/>
      <c r="H140" s="238"/>
      <c r="I140" s="238"/>
      <c r="J140" s="238"/>
      <c r="K140" s="238"/>
      <c r="L140" s="238"/>
      <c r="M140" s="238"/>
      <c r="N140" s="238"/>
      <c r="O140" s="238"/>
      <c r="P140" s="238"/>
      <c r="Q140" s="238"/>
      <c r="R140" s="238"/>
      <c r="S140" s="238"/>
      <c r="T140" s="238"/>
    </row>
    <row r="141" spans="1:20" ht="12.75" customHeight="1">
      <c r="A141" s="238"/>
      <c r="B141" s="238"/>
      <c r="C141" s="236"/>
      <c r="D141" s="382"/>
      <c r="E141" s="236"/>
      <c r="F141" s="238"/>
      <c r="G141" s="238"/>
      <c r="H141" s="238"/>
      <c r="I141" s="238"/>
      <c r="J141" s="238"/>
      <c r="K141" s="238"/>
      <c r="L141" s="238"/>
      <c r="M141" s="238"/>
      <c r="N141" s="238"/>
      <c r="O141" s="238"/>
      <c r="P141" s="238"/>
      <c r="Q141" s="238"/>
      <c r="R141" s="238"/>
      <c r="S141" s="238"/>
      <c r="T141" s="238"/>
    </row>
    <row r="142" spans="1:20" ht="12.75" customHeight="1">
      <c r="A142" s="238"/>
      <c r="B142" s="238"/>
      <c r="C142" s="236"/>
      <c r="D142" s="382"/>
      <c r="E142" s="236"/>
      <c r="F142" s="238"/>
      <c r="G142" s="238"/>
      <c r="H142" s="238"/>
      <c r="I142" s="238"/>
      <c r="J142" s="238"/>
      <c r="K142" s="238"/>
      <c r="L142" s="238"/>
      <c r="M142" s="238"/>
      <c r="N142" s="238"/>
      <c r="O142" s="238"/>
      <c r="P142" s="238"/>
      <c r="Q142" s="238"/>
      <c r="R142" s="238"/>
      <c r="S142" s="238"/>
      <c r="T142" s="238"/>
    </row>
    <row r="143" spans="1:20" ht="12.75" customHeight="1">
      <c r="A143" s="238"/>
      <c r="B143" s="238"/>
      <c r="C143" s="236"/>
      <c r="D143" s="382"/>
      <c r="E143" s="236"/>
      <c r="F143" s="238"/>
      <c r="G143" s="238"/>
      <c r="H143" s="238"/>
      <c r="I143" s="238"/>
      <c r="J143" s="238"/>
      <c r="K143" s="238"/>
      <c r="L143" s="238"/>
      <c r="M143" s="238"/>
      <c r="N143" s="238"/>
      <c r="O143" s="238"/>
      <c r="P143" s="238"/>
      <c r="Q143" s="238"/>
      <c r="R143" s="238"/>
      <c r="S143" s="238"/>
      <c r="T143" s="238"/>
    </row>
    <row r="144" spans="1:20" ht="12.75" customHeight="1">
      <c r="A144" s="238"/>
      <c r="B144" s="238"/>
      <c r="C144" s="236"/>
      <c r="D144" s="382"/>
      <c r="E144" s="236"/>
      <c r="F144" s="238"/>
      <c r="G144" s="238"/>
      <c r="H144" s="238"/>
      <c r="I144" s="238"/>
      <c r="J144" s="238"/>
      <c r="K144" s="238"/>
      <c r="L144" s="238"/>
      <c r="M144" s="238"/>
      <c r="N144" s="238"/>
      <c r="O144" s="238"/>
      <c r="P144" s="238"/>
      <c r="Q144" s="238"/>
      <c r="R144" s="238"/>
      <c r="S144" s="238"/>
      <c r="T144" s="238"/>
    </row>
    <row r="145" spans="1:20" ht="12.75" customHeight="1">
      <c r="A145" s="238"/>
      <c r="B145" s="238"/>
      <c r="C145" s="236"/>
      <c r="D145" s="382"/>
      <c r="E145" s="236"/>
      <c r="F145" s="238"/>
      <c r="G145" s="238"/>
      <c r="H145" s="238"/>
      <c r="I145" s="238"/>
      <c r="J145" s="238"/>
      <c r="K145" s="238"/>
      <c r="L145" s="238"/>
      <c r="M145" s="238"/>
      <c r="N145" s="238"/>
      <c r="O145" s="238"/>
      <c r="P145" s="238"/>
      <c r="Q145" s="238"/>
      <c r="R145" s="238"/>
      <c r="S145" s="238"/>
      <c r="T145" s="238"/>
    </row>
    <row r="146" spans="1:20" ht="12.75" customHeight="1">
      <c r="A146" s="238"/>
      <c r="B146" s="238"/>
      <c r="C146" s="236"/>
      <c r="D146" s="382"/>
      <c r="E146" s="236"/>
      <c r="F146" s="238"/>
      <c r="G146" s="238"/>
      <c r="H146" s="238"/>
      <c r="I146" s="238"/>
      <c r="J146" s="238"/>
      <c r="K146" s="238"/>
      <c r="L146" s="238"/>
      <c r="M146" s="238"/>
      <c r="N146" s="238"/>
      <c r="O146" s="238"/>
      <c r="P146" s="238"/>
      <c r="Q146" s="238"/>
      <c r="R146" s="238"/>
      <c r="S146" s="238"/>
      <c r="T146" s="238"/>
    </row>
    <row r="147" spans="1:20" ht="12.75" customHeight="1">
      <c r="A147" s="238"/>
      <c r="B147" s="238"/>
      <c r="C147" s="236"/>
      <c r="D147" s="382"/>
      <c r="E147" s="236"/>
      <c r="F147" s="238"/>
      <c r="G147" s="238"/>
      <c r="H147" s="238"/>
      <c r="I147" s="238"/>
      <c r="J147" s="238"/>
      <c r="K147" s="238"/>
      <c r="L147" s="238"/>
      <c r="M147" s="238"/>
      <c r="N147" s="238"/>
      <c r="O147" s="238"/>
      <c r="P147" s="238"/>
      <c r="Q147" s="238"/>
      <c r="R147" s="238"/>
      <c r="S147" s="238"/>
      <c r="T147" s="238"/>
    </row>
    <row r="148" spans="1:20" ht="12.75" customHeight="1">
      <c r="A148" s="238"/>
      <c r="B148" s="238"/>
      <c r="C148" s="236"/>
      <c r="D148" s="382"/>
      <c r="E148" s="236"/>
      <c r="F148" s="238"/>
      <c r="G148" s="238"/>
      <c r="H148" s="238"/>
      <c r="I148" s="238"/>
      <c r="J148" s="238"/>
      <c r="K148" s="238"/>
      <c r="L148" s="238"/>
      <c r="M148" s="238"/>
      <c r="N148" s="238"/>
      <c r="O148" s="238"/>
      <c r="P148" s="238"/>
      <c r="Q148" s="238"/>
      <c r="R148" s="238"/>
      <c r="S148" s="238"/>
      <c r="T148" s="238"/>
    </row>
    <row r="149" spans="1:20" ht="12.75" customHeight="1">
      <c r="A149" s="238"/>
      <c r="B149" s="238"/>
      <c r="C149" s="236"/>
      <c r="D149" s="382"/>
      <c r="E149" s="236"/>
      <c r="F149" s="238"/>
      <c r="G149" s="238"/>
      <c r="H149" s="238"/>
      <c r="I149" s="238"/>
      <c r="J149" s="238"/>
      <c r="K149" s="238"/>
      <c r="L149" s="238"/>
      <c r="M149" s="238"/>
      <c r="N149" s="238"/>
      <c r="O149" s="238"/>
      <c r="P149" s="238"/>
      <c r="Q149" s="238"/>
      <c r="R149" s="238"/>
      <c r="S149" s="238"/>
      <c r="T149" s="238"/>
    </row>
    <row r="150" spans="1:20" ht="12.75" customHeight="1">
      <c r="A150" s="238"/>
      <c r="B150" s="238"/>
      <c r="C150" s="236"/>
      <c r="D150" s="382"/>
      <c r="E150" s="236"/>
      <c r="F150" s="238"/>
      <c r="G150" s="238"/>
      <c r="H150" s="238"/>
      <c r="I150" s="238"/>
      <c r="J150" s="238"/>
      <c r="K150" s="238"/>
      <c r="L150" s="238"/>
      <c r="M150" s="238"/>
      <c r="N150" s="238"/>
      <c r="O150" s="238"/>
      <c r="P150" s="238"/>
      <c r="Q150" s="238"/>
      <c r="R150" s="238"/>
      <c r="S150" s="238"/>
      <c r="T150" s="238"/>
    </row>
    <row r="151" spans="1:20" ht="12.75" customHeight="1">
      <c r="A151" s="238"/>
      <c r="B151" s="238"/>
      <c r="C151" s="236"/>
      <c r="D151" s="382"/>
      <c r="E151" s="236"/>
      <c r="F151" s="238"/>
      <c r="G151" s="238"/>
      <c r="H151" s="238"/>
      <c r="I151" s="238"/>
      <c r="J151" s="238"/>
      <c r="K151" s="238"/>
      <c r="L151" s="238"/>
      <c r="M151" s="238"/>
      <c r="N151" s="238"/>
      <c r="O151" s="238"/>
      <c r="P151" s="238"/>
      <c r="Q151" s="238"/>
      <c r="R151" s="238"/>
      <c r="S151" s="238"/>
      <c r="T151" s="238"/>
    </row>
    <row r="152" spans="1:20" ht="12.75" customHeight="1">
      <c r="A152" s="238"/>
      <c r="B152" s="238"/>
      <c r="C152" s="236"/>
      <c r="D152" s="382"/>
      <c r="E152" s="236"/>
      <c r="F152" s="238"/>
      <c r="G152" s="238"/>
      <c r="H152" s="238"/>
      <c r="I152" s="238"/>
      <c r="J152" s="238"/>
      <c r="K152" s="238"/>
      <c r="L152" s="238"/>
      <c r="M152" s="238"/>
      <c r="N152" s="238"/>
      <c r="O152" s="238"/>
      <c r="P152" s="238"/>
      <c r="Q152" s="238"/>
      <c r="R152" s="238"/>
      <c r="S152" s="238"/>
      <c r="T152" s="238"/>
    </row>
    <row r="153" spans="1:20" ht="12.75" customHeight="1">
      <c r="A153" s="238"/>
      <c r="B153" s="238"/>
      <c r="C153" s="236"/>
      <c r="D153" s="382"/>
      <c r="E153" s="236"/>
      <c r="F153" s="238"/>
      <c r="G153" s="238"/>
      <c r="H153" s="238"/>
      <c r="I153" s="238"/>
      <c r="J153" s="238"/>
      <c r="K153" s="238"/>
      <c r="L153" s="238"/>
      <c r="M153" s="238"/>
      <c r="N153" s="238"/>
      <c r="O153" s="238"/>
      <c r="P153" s="238"/>
      <c r="Q153" s="238"/>
      <c r="R153" s="238"/>
      <c r="S153" s="238"/>
      <c r="T153" s="238"/>
    </row>
    <row r="154" spans="1:20" ht="12.75" customHeight="1">
      <c r="A154" s="238"/>
      <c r="B154" s="238"/>
      <c r="C154" s="236"/>
      <c r="D154" s="382"/>
      <c r="E154" s="236"/>
      <c r="F154" s="238"/>
      <c r="G154" s="238"/>
      <c r="H154" s="238"/>
      <c r="I154" s="238"/>
      <c r="J154" s="238"/>
      <c r="K154" s="238"/>
      <c r="L154" s="238"/>
      <c r="M154" s="238"/>
      <c r="N154" s="238"/>
      <c r="O154" s="238"/>
      <c r="P154" s="238"/>
      <c r="Q154" s="238"/>
      <c r="R154" s="238"/>
      <c r="S154" s="238"/>
      <c r="T154" s="238"/>
    </row>
    <row r="155" spans="1:20" ht="12.75" customHeight="1">
      <c r="A155" s="238"/>
      <c r="B155" s="238"/>
      <c r="C155" s="236"/>
      <c r="D155" s="382"/>
      <c r="E155" s="236"/>
      <c r="F155" s="238"/>
      <c r="G155" s="238"/>
      <c r="H155" s="238"/>
      <c r="I155" s="238"/>
      <c r="J155" s="238"/>
      <c r="K155" s="238"/>
      <c r="L155" s="238"/>
      <c r="M155" s="238"/>
      <c r="N155" s="238"/>
      <c r="O155" s="238"/>
      <c r="P155" s="238"/>
      <c r="Q155" s="238"/>
      <c r="R155" s="238"/>
      <c r="S155" s="238"/>
      <c r="T155" s="238"/>
    </row>
    <row r="156" spans="1:20" ht="12.75" customHeight="1">
      <c r="A156" s="238"/>
      <c r="B156" s="238"/>
      <c r="C156" s="236"/>
      <c r="D156" s="382"/>
      <c r="E156" s="236"/>
      <c r="F156" s="238"/>
      <c r="G156" s="238"/>
      <c r="H156" s="238"/>
      <c r="I156" s="238"/>
      <c r="J156" s="238"/>
      <c r="K156" s="238"/>
      <c r="L156" s="238"/>
      <c r="M156" s="238"/>
      <c r="N156" s="238"/>
      <c r="O156" s="238"/>
      <c r="P156" s="238"/>
      <c r="Q156" s="238"/>
      <c r="R156" s="238"/>
      <c r="S156" s="238"/>
      <c r="T156" s="238"/>
    </row>
    <row r="157" spans="1:20" ht="12.75" customHeight="1">
      <c r="A157" s="238"/>
      <c r="B157" s="238"/>
      <c r="C157" s="236"/>
      <c r="D157" s="382"/>
      <c r="E157" s="236"/>
      <c r="F157" s="238"/>
      <c r="G157" s="238"/>
      <c r="H157" s="238"/>
      <c r="I157" s="238"/>
      <c r="J157" s="238"/>
      <c r="K157" s="238"/>
      <c r="L157" s="238"/>
      <c r="M157" s="238"/>
      <c r="N157" s="238"/>
      <c r="O157" s="238"/>
      <c r="P157" s="238"/>
      <c r="Q157" s="238"/>
      <c r="R157" s="238"/>
      <c r="S157" s="238"/>
      <c r="T157" s="238"/>
    </row>
    <row r="158" spans="1:20" ht="12.75" customHeight="1">
      <c r="A158" s="238"/>
      <c r="B158" s="238"/>
      <c r="C158" s="236"/>
      <c r="D158" s="382"/>
      <c r="E158" s="236"/>
      <c r="F158" s="238"/>
      <c r="G158" s="238"/>
      <c r="H158" s="238"/>
      <c r="I158" s="238"/>
      <c r="J158" s="238"/>
      <c r="K158" s="238"/>
      <c r="L158" s="238"/>
      <c r="M158" s="238"/>
      <c r="N158" s="238"/>
      <c r="O158" s="238"/>
      <c r="P158" s="238"/>
      <c r="Q158" s="238"/>
      <c r="R158" s="238"/>
      <c r="S158" s="238"/>
      <c r="T158" s="238"/>
    </row>
    <row r="159" spans="1:20" ht="12.75" customHeight="1">
      <c r="A159" s="238"/>
      <c r="B159" s="238"/>
      <c r="C159" s="236"/>
      <c r="D159" s="382"/>
      <c r="E159" s="236"/>
      <c r="F159" s="238"/>
      <c r="G159" s="238"/>
      <c r="H159" s="238"/>
      <c r="I159" s="238"/>
      <c r="J159" s="238"/>
      <c r="K159" s="238"/>
      <c r="L159" s="238"/>
      <c r="M159" s="238"/>
      <c r="N159" s="238"/>
      <c r="O159" s="238"/>
      <c r="P159" s="238"/>
      <c r="Q159" s="238"/>
      <c r="R159" s="238"/>
      <c r="S159" s="238"/>
      <c r="T159" s="238"/>
    </row>
    <row r="160" spans="1:20" ht="12.75" customHeight="1">
      <c r="A160" s="238"/>
      <c r="B160" s="238"/>
      <c r="C160" s="236"/>
      <c r="D160" s="382"/>
      <c r="E160" s="236"/>
      <c r="F160" s="238"/>
      <c r="G160" s="238"/>
      <c r="H160" s="238"/>
      <c r="I160" s="238"/>
      <c r="J160" s="238"/>
      <c r="K160" s="238"/>
      <c r="L160" s="238"/>
      <c r="M160" s="238"/>
      <c r="N160" s="238"/>
      <c r="O160" s="238"/>
      <c r="P160" s="238"/>
      <c r="Q160" s="238"/>
      <c r="R160" s="238"/>
      <c r="S160" s="238"/>
      <c r="T160" s="238"/>
    </row>
    <row r="161" spans="1:20" ht="12.75" customHeight="1">
      <c r="A161" s="238"/>
      <c r="B161" s="238"/>
      <c r="C161" s="236"/>
      <c r="D161" s="382"/>
      <c r="E161" s="236"/>
      <c r="F161" s="238"/>
      <c r="G161" s="238"/>
      <c r="H161" s="238"/>
      <c r="I161" s="238"/>
      <c r="J161" s="238"/>
      <c r="K161" s="238"/>
      <c r="L161" s="238"/>
      <c r="M161" s="238"/>
      <c r="N161" s="238"/>
      <c r="O161" s="238"/>
      <c r="P161" s="238"/>
      <c r="Q161" s="238"/>
      <c r="R161" s="238"/>
      <c r="S161" s="238"/>
      <c r="T161" s="238"/>
    </row>
    <row r="162" spans="1:20" ht="12.75" customHeight="1">
      <c r="A162" s="238"/>
      <c r="B162" s="238"/>
      <c r="C162" s="236"/>
      <c r="D162" s="382"/>
      <c r="E162" s="236"/>
      <c r="F162" s="238"/>
      <c r="G162" s="238"/>
      <c r="H162" s="238"/>
      <c r="I162" s="238"/>
      <c r="J162" s="238"/>
      <c r="K162" s="238"/>
      <c r="L162" s="238"/>
      <c r="M162" s="238"/>
      <c r="N162" s="238"/>
      <c r="O162" s="238"/>
      <c r="P162" s="238"/>
      <c r="Q162" s="238"/>
      <c r="R162" s="238"/>
      <c r="S162" s="238"/>
      <c r="T162" s="238"/>
    </row>
    <row r="163" spans="1:20" ht="12.75" customHeight="1">
      <c r="A163" s="238"/>
      <c r="B163" s="238"/>
      <c r="C163" s="236"/>
      <c r="D163" s="382"/>
      <c r="E163" s="236"/>
      <c r="F163" s="238"/>
      <c r="G163" s="238"/>
      <c r="H163" s="238"/>
      <c r="I163" s="238"/>
      <c r="J163" s="238"/>
      <c r="K163" s="238"/>
      <c r="L163" s="238"/>
      <c r="M163" s="238"/>
      <c r="N163" s="238"/>
      <c r="O163" s="238"/>
      <c r="P163" s="238"/>
      <c r="Q163" s="238"/>
      <c r="R163" s="238"/>
      <c r="S163" s="238"/>
      <c r="T163" s="238"/>
    </row>
    <row r="164" spans="1:20" ht="12.75" customHeight="1">
      <c r="A164" s="238"/>
      <c r="B164" s="238"/>
      <c r="C164" s="236"/>
      <c r="D164" s="382"/>
      <c r="E164" s="236"/>
      <c r="F164" s="238"/>
      <c r="G164" s="238"/>
      <c r="H164" s="238"/>
      <c r="I164" s="238"/>
      <c r="J164" s="238"/>
      <c r="K164" s="238"/>
      <c r="L164" s="238"/>
      <c r="M164" s="238"/>
      <c r="N164" s="238"/>
      <c r="O164" s="238"/>
      <c r="P164" s="238"/>
      <c r="Q164" s="238"/>
      <c r="R164" s="238"/>
      <c r="S164" s="238"/>
      <c r="T164" s="238"/>
    </row>
    <row r="165" spans="1:20" ht="12.75" customHeight="1">
      <c r="A165" s="238"/>
      <c r="B165" s="238"/>
      <c r="C165" s="236"/>
      <c r="D165" s="382"/>
      <c r="E165" s="236"/>
      <c r="F165" s="238"/>
      <c r="G165" s="238"/>
      <c r="H165" s="238"/>
      <c r="I165" s="238"/>
      <c r="J165" s="238"/>
      <c r="K165" s="238"/>
      <c r="L165" s="238"/>
      <c r="M165" s="238"/>
      <c r="N165" s="238"/>
      <c r="O165" s="238"/>
      <c r="P165" s="238"/>
      <c r="Q165" s="238"/>
      <c r="R165" s="238"/>
      <c r="S165" s="238"/>
      <c r="T165" s="238"/>
    </row>
    <row r="166" spans="1:20" ht="12.75" customHeight="1">
      <c r="A166" s="238"/>
      <c r="B166" s="238"/>
      <c r="C166" s="236"/>
      <c r="D166" s="382"/>
      <c r="E166" s="236"/>
      <c r="F166" s="238"/>
      <c r="G166" s="238"/>
      <c r="H166" s="238"/>
      <c r="I166" s="238"/>
      <c r="J166" s="238"/>
      <c r="K166" s="238"/>
      <c r="L166" s="238"/>
      <c r="M166" s="238"/>
      <c r="N166" s="238"/>
      <c r="O166" s="238"/>
      <c r="P166" s="238"/>
      <c r="Q166" s="238"/>
      <c r="R166" s="238"/>
      <c r="S166" s="238"/>
      <c r="T166" s="238"/>
    </row>
    <row r="167" spans="1:20" ht="12.75" customHeight="1">
      <c r="A167" s="238"/>
      <c r="B167" s="238"/>
      <c r="C167" s="236"/>
      <c r="D167" s="382"/>
      <c r="E167" s="236"/>
      <c r="F167" s="238"/>
      <c r="G167" s="238"/>
      <c r="H167" s="238"/>
      <c r="I167" s="238"/>
      <c r="J167" s="238"/>
      <c r="K167" s="238"/>
      <c r="L167" s="238"/>
      <c r="M167" s="238"/>
      <c r="N167" s="238"/>
      <c r="O167" s="238"/>
      <c r="P167" s="238"/>
      <c r="Q167" s="238"/>
      <c r="R167" s="238"/>
      <c r="S167" s="238"/>
      <c r="T167" s="238"/>
    </row>
    <row r="168" spans="1:20" ht="12.75" customHeight="1">
      <c r="A168" s="238"/>
      <c r="B168" s="238"/>
      <c r="C168" s="236"/>
      <c r="D168" s="382"/>
      <c r="E168" s="236"/>
      <c r="F168" s="238"/>
      <c r="G168" s="238"/>
      <c r="H168" s="238"/>
      <c r="I168" s="238"/>
      <c r="J168" s="238"/>
      <c r="K168" s="238"/>
      <c r="L168" s="238"/>
      <c r="M168" s="238"/>
      <c r="N168" s="238"/>
      <c r="O168" s="238"/>
      <c r="P168" s="238"/>
      <c r="Q168" s="238"/>
      <c r="R168" s="238"/>
      <c r="S168" s="238"/>
      <c r="T168" s="238"/>
    </row>
    <row r="169" spans="1:20" ht="12.75" customHeight="1">
      <c r="A169" s="238"/>
      <c r="B169" s="238"/>
      <c r="C169" s="236"/>
      <c r="D169" s="382"/>
      <c r="E169" s="236"/>
      <c r="F169" s="238"/>
      <c r="G169" s="238"/>
      <c r="H169" s="238"/>
      <c r="I169" s="238"/>
      <c r="J169" s="238"/>
      <c r="K169" s="238"/>
      <c r="L169" s="238"/>
      <c r="M169" s="238"/>
      <c r="N169" s="238"/>
      <c r="O169" s="238"/>
      <c r="P169" s="238"/>
      <c r="Q169" s="238"/>
      <c r="R169" s="238"/>
      <c r="S169" s="238"/>
      <c r="T169" s="238"/>
    </row>
    <row r="170" spans="1:20" ht="12.75" customHeight="1">
      <c r="A170" s="238"/>
      <c r="B170" s="238"/>
      <c r="C170" s="236"/>
      <c r="D170" s="382"/>
      <c r="E170" s="236"/>
      <c r="F170" s="238"/>
      <c r="G170" s="238"/>
      <c r="H170" s="238"/>
      <c r="I170" s="238"/>
      <c r="J170" s="238"/>
      <c r="K170" s="238"/>
      <c r="L170" s="238"/>
      <c r="M170" s="238"/>
      <c r="N170" s="238"/>
      <c r="O170" s="238"/>
      <c r="P170" s="238"/>
      <c r="Q170" s="238"/>
      <c r="R170" s="238"/>
      <c r="S170" s="238"/>
      <c r="T170" s="238"/>
    </row>
    <row r="171" spans="1:20" ht="12.75" customHeight="1">
      <c r="A171" s="238"/>
      <c r="B171" s="238"/>
      <c r="C171" s="236"/>
      <c r="D171" s="382"/>
      <c r="E171" s="236"/>
      <c r="F171" s="238"/>
      <c r="G171" s="238"/>
      <c r="H171" s="238"/>
      <c r="I171" s="238"/>
      <c r="J171" s="238"/>
      <c r="K171" s="238"/>
      <c r="L171" s="238"/>
      <c r="M171" s="238"/>
      <c r="N171" s="238"/>
      <c r="O171" s="238"/>
      <c r="P171" s="238"/>
      <c r="Q171" s="238"/>
      <c r="R171" s="238"/>
      <c r="S171" s="238"/>
      <c r="T171" s="238"/>
    </row>
    <row r="172" spans="1:20" ht="12.75" customHeight="1">
      <c r="A172" s="238"/>
      <c r="B172" s="238"/>
      <c r="C172" s="236"/>
      <c r="D172" s="382"/>
      <c r="E172" s="236"/>
      <c r="F172" s="238"/>
      <c r="G172" s="238"/>
      <c r="H172" s="238"/>
      <c r="I172" s="238"/>
      <c r="J172" s="238"/>
      <c r="K172" s="238"/>
      <c r="L172" s="238"/>
      <c r="M172" s="238"/>
      <c r="N172" s="238"/>
      <c r="O172" s="238"/>
      <c r="P172" s="238"/>
      <c r="Q172" s="238"/>
      <c r="R172" s="238"/>
      <c r="S172" s="238"/>
      <c r="T172" s="238"/>
    </row>
    <row r="173" spans="1:20" ht="12.75" customHeight="1">
      <c r="A173" s="238"/>
      <c r="B173" s="238"/>
      <c r="C173" s="236"/>
      <c r="D173" s="382"/>
      <c r="E173" s="236"/>
      <c r="F173" s="238"/>
      <c r="G173" s="238"/>
      <c r="H173" s="238"/>
      <c r="I173" s="238"/>
      <c r="J173" s="238"/>
      <c r="K173" s="238"/>
      <c r="L173" s="238"/>
      <c r="M173" s="238"/>
      <c r="N173" s="238"/>
      <c r="O173" s="238"/>
      <c r="P173" s="238"/>
      <c r="Q173" s="238"/>
      <c r="R173" s="238"/>
      <c r="S173" s="238"/>
      <c r="T173" s="238"/>
    </row>
    <row r="174" spans="1:20" ht="12.75" customHeight="1">
      <c r="A174" s="238"/>
      <c r="B174" s="238"/>
      <c r="C174" s="236"/>
      <c r="D174" s="382"/>
      <c r="E174" s="236"/>
      <c r="F174" s="238"/>
      <c r="G174" s="238"/>
      <c r="H174" s="238"/>
      <c r="I174" s="238"/>
      <c r="J174" s="238"/>
      <c r="K174" s="238"/>
      <c r="L174" s="238"/>
      <c r="M174" s="238"/>
      <c r="N174" s="238"/>
      <c r="O174" s="238"/>
      <c r="P174" s="238"/>
      <c r="Q174" s="238"/>
      <c r="R174" s="238"/>
      <c r="S174" s="238"/>
      <c r="T174" s="238"/>
    </row>
    <row r="175" spans="1:20" ht="12.75" customHeight="1">
      <c r="A175" s="238"/>
      <c r="B175" s="238"/>
      <c r="C175" s="236"/>
      <c r="D175" s="382"/>
      <c r="E175" s="236"/>
      <c r="F175" s="238"/>
      <c r="G175" s="238"/>
      <c r="H175" s="238"/>
      <c r="I175" s="238"/>
      <c r="J175" s="238"/>
      <c r="K175" s="238"/>
      <c r="L175" s="238"/>
      <c r="M175" s="238"/>
      <c r="N175" s="238"/>
      <c r="O175" s="238"/>
      <c r="P175" s="238"/>
      <c r="Q175" s="238"/>
      <c r="R175" s="238"/>
      <c r="S175" s="238"/>
      <c r="T175" s="238"/>
    </row>
    <row r="176" spans="1:20" ht="12.75" customHeight="1">
      <c r="A176" s="238"/>
      <c r="B176" s="238"/>
      <c r="C176" s="236"/>
      <c r="D176" s="382"/>
      <c r="E176" s="236"/>
      <c r="F176" s="238"/>
      <c r="G176" s="238"/>
      <c r="H176" s="238"/>
      <c r="I176" s="238"/>
      <c r="J176" s="238"/>
      <c r="K176" s="238"/>
      <c r="L176" s="238"/>
      <c r="M176" s="238"/>
      <c r="N176" s="238"/>
      <c r="O176" s="238"/>
      <c r="P176" s="238"/>
      <c r="Q176" s="238"/>
      <c r="R176" s="238"/>
      <c r="S176" s="238"/>
      <c r="T176" s="238"/>
    </row>
    <row r="177" spans="1:20" ht="12.75" customHeight="1">
      <c r="A177" s="238"/>
      <c r="B177" s="238"/>
      <c r="C177" s="236"/>
      <c r="D177" s="382"/>
      <c r="E177" s="236"/>
      <c r="F177" s="238"/>
      <c r="G177" s="238"/>
      <c r="H177" s="238"/>
      <c r="I177" s="238"/>
      <c r="J177" s="238"/>
      <c r="K177" s="238"/>
      <c r="L177" s="238"/>
      <c r="M177" s="238"/>
      <c r="N177" s="238"/>
      <c r="O177" s="238"/>
      <c r="P177" s="238"/>
      <c r="Q177" s="238"/>
      <c r="R177" s="238"/>
      <c r="S177" s="238"/>
      <c r="T177" s="238"/>
    </row>
    <row r="178" spans="1:20" ht="12.75" customHeight="1">
      <c r="A178" s="238"/>
      <c r="B178" s="238"/>
      <c r="C178" s="236"/>
      <c r="D178" s="382"/>
      <c r="E178" s="236"/>
      <c r="F178" s="238"/>
      <c r="G178" s="238"/>
      <c r="H178" s="238"/>
      <c r="I178" s="238"/>
      <c r="J178" s="238"/>
      <c r="K178" s="238"/>
      <c r="L178" s="238"/>
      <c r="M178" s="238"/>
      <c r="N178" s="238"/>
      <c r="O178" s="238"/>
      <c r="P178" s="238"/>
      <c r="Q178" s="238"/>
      <c r="R178" s="238"/>
      <c r="S178" s="238"/>
      <c r="T178" s="238"/>
    </row>
    <row r="179" spans="1:20" ht="12.75" customHeight="1">
      <c r="A179" s="238"/>
      <c r="B179" s="238"/>
      <c r="C179" s="236"/>
      <c r="D179" s="382"/>
      <c r="E179" s="236"/>
      <c r="F179" s="238"/>
      <c r="G179" s="238"/>
      <c r="H179" s="238"/>
      <c r="I179" s="238"/>
      <c r="J179" s="238"/>
      <c r="K179" s="238"/>
      <c r="L179" s="238"/>
      <c r="M179" s="238"/>
      <c r="N179" s="238"/>
      <c r="O179" s="238"/>
      <c r="P179" s="238"/>
      <c r="Q179" s="238"/>
      <c r="R179" s="238"/>
      <c r="S179" s="238"/>
      <c r="T179" s="238"/>
    </row>
    <row r="180" spans="1:20" ht="12.75" customHeight="1">
      <c r="A180" s="238"/>
      <c r="B180" s="238"/>
      <c r="C180" s="236"/>
      <c r="D180" s="382"/>
      <c r="E180" s="236"/>
      <c r="F180" s="238"/>
      <c r="G180" s="238"/>
      <c r="H180" s="238"/>
      <c r="I180" s="238"/>
      <c r="J180" s="238"/>
      <c r="K180" s="238"/>
      <c r="L180" s="238"/>
      <c r="M180" s="238"/>
      <c r="N180" s="238"/>
      <c r="O180" s="238"/>
      <c r="P180" s="238"/>
      <c r="Q180" s="238"/>
      <c r="R180" s="238"/>
      <c r="S180" s="238"/>
      <c r="T180" s="238"/>
    </row>
    <row r="181" spans="1:20" ht="12.75" customHeight="1">
      <c r="A181" s="238"/>
      <c r="B181" s="238"/>
      <c r="C181" s="236"/>
      <c r="D181" s="382"/>
      <c r="E181" s="236"/>
      <c r="F181" s="238"/>
      <c r="G181" s="238"/>
      <c r="H181" s="238"/>
      <c r="I181" s="238"/>
      <c r="J181" s="238"/>
      <c r="K181" s="238"/>
      <c r="L181" s="238"/>
      <c r="M181" s="238"/>
      <c r="N181" s="238"/>
      <c r="O181" s="238"/>
      <c r="P181" s="238"/>
      <c r="Q181" s="238"/>
      <c r="R181" s="238"/>
      <c r="S181" s="238"/>
      <c r="T181" s="238"/>
    </row>
    <row r="182" spans="1:20" ht="12.75" customHeight="1">
      <c r="A182" s="238"/>
      <c r="B182" s="238"/>
      <c r="C182" s="236"/>
      <c r="D182" s="382"/>
      <c r="E182" s="236"/>
      <c r="F182" s="238"/>
      <c r="G182" s="238"/>
      <c r="H182" s="238"/>
      <c r="I182" s="238"/>
      <c r="J182" s="238"/>
      <c r="K182" s="238"/>
      <c r="L182" s="238"/>
      <c r="M182" s="238"/>
      <c r="N182" s="238"/>
      <c r="O182" s="238"/>
      <c r="P182" s="238"/>
      <c r="Q182" s="238"/>
      <c r="R182" s="238"/>
      <c r="S182" s="238"/>
      <c r="T182" s="238"/>
    </row>
    <row r="183" spans="1:20" ht="12.75" customHeight="1">
      <c r="A183" s="238"/>
      <c r="B183" s="238"/>
      <c r="C183" s="236"/>
      <c r="D183" s="382"/>
      <c r="E183" s="236"/>
      <c r="F183" s="238"/>
      <c r="G183" s="238"/>
      <c r="H183" s="238"/>
      <c r="I183" s="238"/>
      <c r="J183" s="238"/>
      <c r="K183" s="238"/>
      <c r="L183" s="238"/>
      <c r="M183" s="238"/>
      <c r="N183" s="238"/>
      <c r="O183" s="238"/>
      <c r="P183" s="238"/>
      <c r="Q183" s="238"/>
      <c r="R183" s="238"/>
      <c r="S183" s="238"/>
      <c r="T183" s="238"/>
    </row>
    <row r="184" spans="1:20" ht="12.75" customHeight="1">
      <c r="A184" s="238"/>
      <c r="B184" s="238"/>
      <c r="C184" s="236"/>
      <c r="D184" s="382"/>
      <c r="E184" s="236"/>
      <c r="F184" s="238"/>
      <c r="G184" s="238"/>
      <c r="H184" s="238"/>
      <c r="I184" s="238"/>
      <c r="J184" s="238"/>
      <c r="K184" s="238"/>
      <c r="L184" s="238"/>
      <c r="M184" s="238"/>
      <c r="N184" s="238"/>
      <c r="O184" s="238"/>
      <c r="P184" s="238"/>
      <c r="Q184" s="238"/>
      <c r="R184" s="238"/>
      <c r="S184" s="238"/>
      <c r="T184" s="238"/>
    </row>
    <row r="185" spans="1:20" ht="12.75" customHeight="1">
      <c r="A185" s="238"/>
      <c r="B185" s="238"/>
      <c r="C185" s="236"/>
      <c r="D185" s="382"/>
      <c r="E185" s="236"/>
      <c r="F185" s="238"/>
      <c r="G185" s="238"/>
      <c r="H185" s="238"/>
      <c r="I185" s="238"/>
      <c r="J185" s="238"/>
      <c r="K185" s="238"/>
      <c r="L185" s="238"/>
      <c r="M185" s="238"/>
      <c r="N185" s="238"/>
      <c r="O185" s="238"/>
      <c r="P185" s="238"/>
      <c r="Q185" s="238"/>
      <c r="R185" s="238"/>
      <c r="S185" s="238"/>
      <c r="T185" s="238"/>
    </row>
    <row r="186" spans="1:20" ht="12.75" customHeight="1">
      <c r="A186" s="238"/>
      <c r="B186" s="238"/>
      <c r="C186" s="236"/>
      <c r="D186" s="382"/>
      <c r="E186" s="236"/>
      <c r="F186" s="238"/>
      <c r="G186" s="238"/>
      <c r="H186" s="238"/>
      <c r="I186" s="238"/>
      <c r="J186" s="238"/>
      <c r="K186" s="238"/>
      <c r="L186" s="238"/>
      <c r="M186" s="238"/>
      <c r="N186" s="238"/>
      <c r="O186" s="238"/>
      <c r="P186" s="238"/>
      <c r="Q186" s="238"/>
      <c r="R186" s="238"/>
      <c r="S186" s="238"/>
      <c r="T186" s="238"/>
    </row>
    <row r="187" spans="1:20" ht="12.75" customHeight="1">
      <c r="A187" s="238"/>
      <c r="B187" s="238"/>
      <c r="C187" s="236"/>
      <c r="D187" s="382"/>
      <c r="E187" s="236"/>
      <c r="F187" s="238"/>
      <c r="G187" s="238"/>
      <c r="H187" s="238"/>
      <c r="I187" s="238"/>
      <c r="J187" s="238"/>
      <c r="K187" s="238"/>
      <c r="L187" s="238"/>
      <c r="M187" s="238"/>
      <c r="N187" s="238"/>
      <c r="O187" s="238"/>
      <c r="P187" s="238"/>
      <c r="Q187" s="238"/>
      <c r="R187" s="238"/>
      <c r="S187" s="238"/>
      <c r="T187" s="238"/>
    </row>
    <row r="188" spans="1:20" ht="12.75" customHeight="1">
      <c r="A188" s="238"/>
      <c r="B188" s="238"/>
      <c r="C188" s="236"/>
      <c r="D188" s="382"/>
      <c r="E188" s="236"/>
      <c r="F188" s="238"/>
      <c r="G188" s="238"/>
      <c r="H188" s="238"/>
      <c r="I188" s="238"/>
      <c r="J188" s="238"/>
      <c r="K188" s="238"/>
      <c r="L188" s="238"/>
      <c r="M188" s="238"/>
      <c r="N188" s="238"/>
      <c r="O188" s="238"/>
      <c r="P188" s="238"/>
      <c r="Q188" s="238"/>
      <c r="R188" s="238"/>
      <c r="S188" s="238"/>
      <c r="T188" s="238"/>
    </row>
    <row r="189" spans="1:20" ht="12.75" customHeight="1">
      <c r="A189" s="238"/>
      <c r="B189" s="238"/>
      <c r="C189" s="236"/>
      <c r="D189" s="382"/>
      <c r="E189" s="236"/>
      <c r="F189" s="238"/>
      <c r="G189" s="238"/>
      <c r="H189" s="238"/>
      <c r="I189" s="238"/>
      <c r="J189" s="238"/>
      <c r="K189" s="238"/>
      <c r="L189" s="238"/>
      <c r="M189" s="238"/>
      <c r="N189" s="238"/>
      <c r="O189" s="238"/>
      <c r="P189" s="238"/>
      <c r="Q189" s="238"/>
      <c r="R189" s="238"/>
      <c r="S189" s="238"/>
      <c r="T189" s="238"/>
    </row>
    <row r="190" spans="1:20" ht="12.75" customHeight="1">
      <c r="A190" s="238"/>
      <c r="B190" s="238"/>
      <c r="C190" s="236"/>
      <c r="D190" s="382"/>
      <c r="E190" s="236"/>
      <c r="F190" s="238"/>
      <c r="G190" s="238"/>
      <c r="H190" s="238"/>
      <c r="I190" s="238"/>
      <c r="J190" s="238"/>
      <c r="K190" s="238"/>
      <c r="L190" s="238"/>
      <c r="M190" s="238"/>
      <c r="N190" s="238"/>
      <c r="O190" s="238"/>
      <c r="P190" s="238"/>
      <c r="Q190" s="238"/>
      <c r="R190" s="238"/>
      <c r="S190" s="238"/>
      <c r="T190" s="238"/>
    </row>
    <row r="191" spans="1:20" ht="12.75" customHeight="1">
      <c r="A191" s="238"/>
      <c r="B191" s="238"/>
      <c r="C191" s="236"/>
      <c r="D191" s="382"/>
      <c r="E191" s="236"/>
      <c r="F191" s="238"/>
      <c r="G191" s="238"/>
      <c r="H191" s="238"/>
      <c r="I191" s="238"/>
      <c r="J191" s="238"/>
      <c r="K191" s="238"/>
      <c r="L191" s="238"/>
      <c r="M191" s="238"/>
      <c r="N191" s="238"/>
      <c r="O191" s="238"/>
      <c r="P191" s="238"/>
      <c r="Q191" s="238"/>
      <c r="R191" s="238"/>
      <c r="S191" s="238"/>
      <c r="T191" s="238"/>
    </row>
    <row r="192" spans="1:20" ht="12.75" customHeight="1">
      <c r="A192" s="238"/>
      <c r="B192" s="238"/>
      <c r="C192" s="236"/>
      <c r="D192" s="382"/>
      <c r="E192" s="236"/>
      <c r="F192" s="238"/>
      <c r="G192" s="238"/>
      <c r="H192" s="238"/>
      <c r="I192" s="238"/>
      <c r="J192" s="238"/>
      <c r="K192" s="238"/>
      <c r="L192" s="238"/>
      <c r="M192" s="238"/>
      <c r="N192" s="238"/>
      <c r="O192" s="238"/>
      <c r="P192" s="238"/>
      <c r="Q192" s="238"/>
      <c r="R192" s="238"/>
      <c r="S192" s="238"/>
      <c r="T192" s="238"/>
    </row>
    <row r="193" spans="1:20" ht="12.75" customHeight="1">
      <c r="A193" s="238"/>
      <c r="B193" s="238"/>
      <c r="C193" s="236"/>
      <c r="D193" s="382"/>
      <c r="E193" s="236"/>
      <c r="F193" s="238"/>
      <c r="G193" s="238"/>
      <c r="H193" s="238"/>
      <c r="I193" s="238"/>
      <c r="J193" s="238"/>
      <c r="K193" s="238"/>
      <c r="L193" s="238"/>
      <c r="M193" s="238"/>
      <c r="N193" s="238"/>
      <c r="O193" s="238"/>
      <c r="P193" s="238"/>
      <c r="Q193" s="238"/>
      <c r="R193" s="238"/>
      <c r="S193" s="238"/>
      <c r="T193" s="238"/>
    </row>
    <row r="194" spans="1:20" ht="12.75" customHeight="1">
      <c r="A194" s="238"/>
      <c r="B194" s="238"/>
      <c r="C194" s="236"/>
      <c r="D194" s="382"/>
      <c r="E194" s="236"/>
      <c r="F194" s="238"/>
      <c r="G194" s="238"/>
      <c r="H194" s="238"/>
      <c r="I194" s="238"/>
      <c r="J194" s="238"/>
      <c r="K194" s="238"/>
      <c r="L194" s="238"/>
      <c r="M194" s="238"/>
      <c r="N194" s="238"/>
      <c r="O194" s="238"/>
      <c r="P194" s="238"/>
      <c r="Q194" s="238"/>
      <c r="R194" s="238"/>
      <c r="S194" s="238"/>
      <c r="T194" s="238"/>
    </row>
    <row r="195" spans="1:20" ht="12.75" customHeight="1">
      <c r="A195" s="238"/>
      <c r="B195" s="238"/>
      <c r="C195" s="236"/>
      <c r="D195" s="382"/>
      <c r="E195" s="236"/>
      <c r="F195" s="238"/>
      <c r="G195" s="238"/>
      <c r="H195" s="238"/>
      <c r="I195" s="238"/>
      <c r="J195" s="238"/>
      <c r="K195" s="238"/>
      <c r="L195" s="238"/>
      <c r="M195" s="238"/>
      <c r="N195" s="238"/>
      <c r="O195" s="238"/>
      <c r="P195" s="238"/>
      <c r="Q195" s="238"/>
      <c r="R195" s="238"/>
      <c r="S195" s="238"/>
      <c r="T195" s="238"/>
    </row>
    <row r="196" spans="1:20" ht="12.75" customHeight="1">
      <c r="A196" s="238"/>
      <c r="B196" s="238"/>
      <c r="C196" s="236"/>
      <c r="D196" s="382"/>
      <c r="E196" s="236"/>
      <c r="F196" s="238"/>
      <c r="G196" s="238"/>
      <c r="H196" s="238"/>
      <c r="I196" s="238"/>
      <c r="J196" s="238"/>
      <c r="K196" s="238"/>
      <c r="L196" s="238"/>
      <c r="M196" s="238"/>
      <c r="N196" s="238"/>
      <c r="O196" s="238"/>
      <c r="P196" s="238"/>
      <c r="Q196" s="238"/>
      <c r="R196" s="238"/>
      <c r="S196" s="238"/>
      <c r="T196" s="238"/>
    </row>
    <row r="197" spans="1:20" ht="12.75" customHeight="1">
      <c r="A197" s="238"/>
      <c r="B197" s="238"/>
      <c r="C197" s="236"/>
      <c r="D197" s="382"/>
      <c r="E197" s="236"/>
      <c r="F197" s="238"/>
      <c r="G197" s="238"/>
      <c r="H197" s="238"/>
      <c r="I197" s="238"/>
      <c r="J197" s="238"/>
      <c r="K197" s="238"/>
      <c r="L197" s="238"/>
      <c r="M197" s="238"/>
      <c r="N197" s="238"/>
      <c r="O197" s="238"/>
      <c r="P197" s="238"/>
      <c r="Q197" s="238"/>
      <c r="R197" s="238"/>
      <c r="S197" s="238"/>
      <c r="T197" s="238"/>
    </row>
    <row r="198" spans="1:20" ht="12.75" customHeight="1">
      <c r="A198" s="238"/>
      <c r="B198" s="238"/>
      <c r="C198" s="236"/>
      <c r="D198" s="382"/>
      <c r="E198" s="236"/>
      <c r="F198" s="238"/>
      <c r="G198" s="238"/>
      <c r="H198" s="238"/>
      <c r="I198" s="238"/>
      <c r="J198" s="238"/>
      <c r="K198" s="238"/>
      <c r="L198" s="238"/>
      <c r="M198" s="238"/>
      <c r="N198" s="238"/>
      <c r="O198" s="238"/>
      <c r="P198" s="238"/>
      <c r="Q198" s="238"/>
      <c r="R198" s="238"/>
      <c r="S198" s="238"/>
      <c r="T198" s="238"/>
    </row>
    <row r="199" spans="1:20" ht="12.75" customHeight="1">
      <c r="A199" s="238"/>
      <c r="B199" s="238"/>
      <c r="C199" s="236"/>
      <c r="D199" s="382"/>
      <c r="E199" s="236"/>
      <c r="F199" s="238"/>
      <c r="G199" s="238"/>
      <c r="H199" s="238"/>
      <c r="I199" s="238"/>
      <c r="J199" s="238"/>
      <c r="K199" s="238"/>
      <c r="L199" s="238"/>
      <c r="M199" s="238"/>
      <c r="N199" s="238"/>
      <c r="O199" s="238"/>
      <c r="P199" s="238"/>
      <c r="Q199" s="238"/>
      <c r="R199" s="238"/>
      <c r="S199" s="238"/>
      <c r="T199" s="238"/>
    </row>
    <row r="200" spans="1:20" ht="12.75" customHeight="1">
      <c r="A200" s="238"/>
      <c r="B200" s="238"/>
      <c r="C200" s="236"/>
      <c r="D200" s="382"/>
      <c r="E200" s="236"/>
      <c r="F200" s="238"/>
      <c r="G200" s="238"/>
      <c r="H200" s="238"/>
      <c r="I200" s="238"/>
      <c r="J200" s="238"/>
      <c r="K200" s="238"/>
      <c r="L200" s="238"/>
      <c r="M200" s="238"/>
      <c r="N200" s="238"/>
      <c r="O200" s="238"/>
      <c r="P200" s="238"/>
      <c r="Q200" s="238"/>
      <c r="R200" s="238"/>
      <c r="S200" s="238"/>
      <c r="T200" s="238"/>
    </row>
    <row r="201" spans="1:20" ht="12.75" customHeight="1">
      <c r="A201" s="238"/>
      <c r="B201" s="238"/>
      <c r="C201" s="236"/>
      <c r="D201" s="382"/>
      <c r="E201" s="236"/>
      <c r="F201" s="238"/>
      <c r="G201" s="238"/>
      <c r="H201" s="238"/>
      <c r="I201" s="238"/>
      <c r="J201" s="238"/>
      <c r="K201" s="238"/>
      <c r="L201" s="238"/>
      <c r="M201" s="238"/>
      <c r="N201" s="238"/>
      <c r="O201" s="238"/>
      <c r="P201" s="238"/>
      <c r="Q201" s="238"/>
      <c r="R201" s="238"/>
      <c r="S201" s="238"/>
      <c r="T201" s="238"/>
    </row>
    <row r="202" spans="1:20" ht="12.75" customHeight="1">
      <c r="A202" s="238"/>
      <c r="B202" s="238"/>
      <c r="C202" s="236"/>
      <c r="D202" s="382"/>
      <c r="E202" s="236"/>
      <c r="F202" s="238"/>
      <c r="G202" s="238"/>
      <c r="H202" s="238"/>
      <c r="I202" s="238"/>
      <c r="J202" s="238"/>
      <c r="K202" s="238"/>
      <c r="L202" s="238"/>
      <c r="M202" s="238"/>
      <c r="N202" s="238"/>
      <c r="O202" s="238"/>
      <c r="P202" s="238"/>
      <c r="Q202" s="238"/>
      <c r="R202" s="238"/>
      <c r="S202" s="238"/>
      <c r="T202" s="238"/>
    </row>
    <row r="203" spans="1:20" ht="12.75" customHeight="1">
      <c r="A203" s="238"/>
      <c r="B203" s="238"/>
      <c r="C203" s="236"/>
      <c r="D203" s="382"/>
      <c r="E203" s="236"/>
      <c r="F203" s="238"/>
      <c r="G203" s="238"/>
      <c r="H203" s="238"/>
      <c r="I203" s="238"/>
      <c r="J203" s="238"/>
      <c r="K203" s="238"/>
      <c r="L203" s="238"/>
      <c r="M203" s="238"/>
      <c r="N203" s="238"/>
      <c r="O203" s="238"/>
      <c r="P203" s="238"/>
      <c r="Q203" s="238"/>
      <c r="R203" s="238"/>
      <c r="S203" s="238"/>
      <c r="T203" s="238"/>
    </row>
    <row r="204" spans="1:20" ht="12.75" customHeight="1">
      <c r="A204" s="238"/>
      <c r="B204" s="238"/>
      <c r="C204" s="236"/>
      <c r="D204" s="382"/>
      <c r="E204" s="236"/>
      <c r="F204" s="238"/>
      <c r="G204" s="238"/>
      <c r="H204" s="238"/>
      <c r="I204" s="238"/>
      <c r="J204" s="238"/>
      <c r="K204" s="238"/>
      <c r="L204" s="238"/>
      <c r="M204" s="238"/>
      <c r="N204" s="238"/>
      <c r="O204" s="238"/>
      <c r="P204" s="238"/>
      <c r="Q204" s="238"/>
      <c r="R204" s="238"/>
      <c r="S204" s="238"/>
      <c r="T204" s="238"/>
    </row>
    <row r="205" spans="1:20" ht="12.75" customHeight="1">
      <c r="A205" s="238"/>
      <c r="B205" s="238"/>
      <c r="C205" s="236"/>
      <c r="D205" s="382"/>
      <c r="E205" s="236"/>
      <c r="F205" s="238"/>
      <c r="G205" s="238"/>
      <c r="H205" s="238"/>
      <c r="I205" s="238"/>
      <c r="J205" s="238"/>
      <c r="K205" s="238"/>
      <c r="L205" s="238"/>
      <c r="M205" s="238"/>
      <c r="N205" s="238"/>
      <c r="O205" s="238"/>
      <c r="P205" s="238"/>
      <c r="Q205" s="238"/>
      <c r="R205" s="238"/>
      <c r="S205" s="238"/>
      <c r="T205" s="238"/>
    </row>
    <row r="206" spans="1:20" ht="12.75" customHeight="1">
      <c r="A206" s="238"/>
      <c r="B206" s="238"/>
      <c r="C206" s="236"/>
      <c r="D206" s="382"/>
      <c r="E206" s="236"/>
      <c r="F206" s="238"/>
      <c r="G206" s="238"/>
      <c r="H206" s="238"/>
      <c r="I206" s="238"/>
      <c r="J206" s="238"/>
      <c r="K206" s="238"/>
      <c r="L206" s="238"/>
      <c r="M206" s="238"/>
      <c r="N206" s="238"/>
      <c r="O206" s="238"/>
      <c r="P206" s="238"/>
      <c r="Q206" s="238"/>
      <c r="R206" s="238"/>
      <c r="S206" s="238"/>
      <c r="T206" s="238"/>
    </row>
    <row r="207" spans="1:20" ht="12.75" customHeight="1">
      <c r="A207" s="238"/>
      <c r="B207" s="238"/>
      <c r="C207" s="236"/>
      <c r="D207" s="382"/>
      <c r="E207" s="236"/>
      <c r="F207" s="238"/>
      <c r="G207" s="238"/>
      <c r="H207" s="238"/>
      <c r="I207" s="238"/>
      <c r="J207" s="238"/>
      <c r="K207" s="238"/>
      <c r="L207" s="238"/>
      <c r="M207" s="238"/>
      <c r="N207" s="238"/>
      <c r="O207" s="238"/>
      <c r="P207" s="238"/>
      <c r="Q207" s="238"/>
      <c r="R207" s="238"/>
      <c r="S207" s="238"/>
      <c r="T207" s="238"/>
    </row>
    <row r="208" spans="1:20" ht="12.75" customHeight="1">
      <c r="A208" s="238"/>
      <c r="B208" s="238"/>
      <c r="C208" s="236"/>
      <c r="D208" s="382"/>
      <c r="E208" s="236"/>
      <c r="F208" s="238"/>
      <c r="G208" s="238"/>
      <c r="H208" s="238"/>
      <c r="I208" s="238"/>
      <c r="J208" s="238"/>
      <c r="K208" s="238"/>
      <c r="L208" s="238"/>
      <c r="M208" s="238"/>
      <c r="N208" s="238"/>
      <c r="O208" s="238"/>
      <c r="P208" s="238"/>
      <c r="Q208" s="238"/>
      <c r="R208" s="238"/>
      <c r="S208" s="238"/>
      <c r="T208" s="238"/>
    </row>
    <row r="209" spans="1:20" ht="12.75" customHeight="1">
      <c r="A209" s="238"/>
      <c r="B209" s="238"/>
      <c r="C209" s="236"/>
      <c r="D209" s="382"/>
      <c r="E209" s="236"/>
      <c r="F209" s="238"/>
      <c r="G209" s="238"/>
      <c r="H209" s="238"/>
      <c r="I209" s="238"/>
      <c r="J209" s="238"/>
      <c r="K209" s="238"/>
      <c r="L209" s="238"/>
      <c r="M209" s="238"/>
      <c r="N209" s="238"/>
      <c r="O209" s="238"/>
      <c r="P209" s="238"/>
      <c r="Q209" s="238"/>
      <c r="R209" s="238"/>
      <c r="S209" s="238"/>
      <c r="T209" s="238"/>
    </row>
    <row r="210" spans="1:20" ht="12.75" customHeight="1">
      <c r="A210" s="238"/>
      <c r="B210" s="238"/>
      <c r="C210" s="236"/>
      <c r="D210" s="382"/>
      <c r="E210" s="236"/>
      <c r="F210" s="238"/>
      <c r="G210" s="238"/>
      <c r="H210" s="238"/>
      <c r="I210" s="238"/>
      <c r="J210" s="238"/>
      <c r="K210" s="238"/>
      <c r="L210" s="238"/>
      <c r="M210" s="238"/>
      <c r="N210" s="238"/>
      <c r="O210" s="238"/>
      <c r="P210" s="238"/>
      <c r="Q210" s="238"/>
      <c r="R210" s="238"/>
      <c r="S210" s="238"/>
      <c r="T210" s="238"/>
    </row>
    <row r="211" spans="1:20" ht="12.75" customHeight="1">
      <c r="A211" s="238"/>
      <c r="B211" s="238"/>
      <c r="C211" s="236"/>
      <c r="D211" s="382"/>
      <c r="E211" s="236"/>
      <c r="F211" s="238"/>
      <c r="G211" s="238"/>
      <c r="H211" s="238"/>
      <c r="I211" s="238"/>
      <c r="J211" s="238"/>
      <c r="K211" s="238"/>
      <c r="L211" s="238"/>
      <c r="M211" s="238"/>
      <c r="N211" s="238"/>
      <c r="O211" s="238"/>
      <c r="P211" s="238"/>
      <c r="Q211" s="238"/>
      <c r="R211" s="238"/>
      <c r="S211" s="238"/>
      <c r="T211" s="238"/>
    </row>
    <row r="212" spans="1:20" ht="12.75" customHeight="1">
      <c r="A212" s="238"/>
      <c r="B212" s="238"/>
      <c r="C212" s="236"/>
      <c r="D212" s="382"/>
      <c r="E212" s="236"/>
      <c r="F212" s="238"/>
      <c r="G212" s="238"/>
      <c r="H212" s="238"/>
      <c r="I212" s="238"/>
      <c r="J212" s="238"/>
      <c r="K212" s="238"/>
      <c r="L212" s="238"/>
      <c r="M212" s="238"/>
      <c r="N212" s="238"/>
      <c r="O212" s="238"/>
      <c r="P212" s="238"/>
      <c r="Q212" s="238"/>
      <c r="R212" s="238"/>
      <c r="S212" s="238"/>
      <c r="T212" s="238"/>
    </row>
    <row r="213" spans="1:20" ht="12.75" customHeight="1">
      <c r="A213" s="238"/>
      <c r="B213" s="238"/>
      <c r="C213" s="236"/>
      <c r="D213" s="382"/>
      <c r="E213" s="236"/>
      <c r="F213" s="238"/>
      <c r="G213" s="238"/>
      <c r="H213" s="238"/>
      <c r="I213" s="238"/>
      <c r="J213" s="238"/>
      <c r="K213" s="238"/>
      <c r="L213" s="238"/>
      <c r="M213" s="238"/>
      <c r="N213" s="238"/>
      <c r="O213" s="238"/>
      <c r="P213" s="238"/>
      <c r="Q213" s="238"/>
      <c r="R213" s="238"/>
      <c r="S213" s="238"/>
      <c r="T213" s="238"/>
    </row>
    <row r="214" spans="1:20" ht="12.75" customHeight="1">
      <c r="A214" s="238"/>
      <c r="B214" s="238"/>
      <c r="C214" s="236"/>
      <c r="D214" s="382"/>
      <c r="E214" s="236"/>
      <c r="F214" s="238"/>
      <c r="G214" s="238"/>
      <c r="H214" s="238"/>
      <c r="I214" s="238"/>
      <c r="J214" s="238"/>
      <c r="K214" s="238"/>
      <c r="L214" s="238"/>
      <c r="M214" s="238"/>
      <c r="N214" s="238"/>
      <c r="O214" s="238"/>
      <c r="P214" s="238"/>
      <c r="Q214" s="238"/>
      <c r="R214" s="238"/>
      <c r="S214" s="238"/>
      <c r="T214" s="238"/>
    </row>
    <row r="215" spans="1:20" ht="12.75" customHeight="1">
      <c r="A215" s="238"/>
      <c r="B215" s="238"/>
      <c r="C215" s="236"/>
      <c r="D215" s="382"/>
      <c r="E215" s="236"/>
      <c r="F215" s="238"/>
      <c r="G215" s="238"/>
      <c r="H215" s="238"/>
      <c r="I215" s="238"/>
      <c r="J215" s="238"/>
      <c r="K215" s="238"/>
      <c r="L215" s="238"/>
      <c r="M215" s="238"/>
      <c r="N215" s="238"/>
      <c r="O215" s="238"/>
      <c r="P215" s="238"/>
      <c r="Q215" s="238"/>
      <c r="R215" s="238"/>
      <c r="S215" s="238"/>
      <c r="T215" s="238"/>
    </row>
    <row r="216" spans="1:20" ht="12.75" customHeight="1">
      <c r="A216" s="238"/>
      <c r="B216" s="238"/>
      <c r="C216" s="236"/>
      <c r="D216" s="382"/>
      <c r="E216" s="236"/>
      <c r="F216" s="238"/>
      <c r="G216" s="238"/>
      <c r="H216" s="238"/>
      <c r="I216" s="238"/>
      <c r="J216" s="238"/>
      <c r="K216" s="238"/>
      <c r="L216" s="238"/>
      <c r="M216" s="238"/>
      <c r="N216" s="238"/>
      <c r="O216" s="238"/>
      <c r="P216" s="238"/>
      <c r="Q216" s="238"/>
      <c r="R216" s="238"/>
      <c r="S216" s="238"/>
      <c r="T216" s="238"/>
    </row>
    <row r="217" spans="1:20" ht="12.75" customHeight="1">
      <c r="A217" s="238"/>
      <c r="B217" s="238"/>
      <c r="C217" s="236"/>
      <c r="D217" s="382"/>
      <c r="E217" s="236"/>
      <c r="F217" s="238"/>
      <c r="G217" s="238"/>
      <c r="H217" s="238"/>
      <c r="I217" s="238"/>
      <c r="J217" s="238"/>
      <c r="K217" s="238"/>
      <c r="L217" s="238"/>
      <c r="M217" s="238"/>
      <c r="N217" s="238"/>
      <c r="O217" s="238"/>
      <c r="P217" s="238"/>
      <c r="Q217" s="238"/>
      <c r="R217" s="238"/>
      <c r="S217" s="238"/>
      <c r="T217" s="238"/>
    </row>
    <row r="218" spans="1:20" ht="12.75" customHeight="1">
      <c r="A218" s="238"/>
      <c r="B218" s="238"/>
      <c r="C218" s="236"/>
      <c r="D218" s="382"/>
      <c r="E218" s="236"/>
      <c r="F218" s="238"/>
      <c r="G218" s="238"/>
      <c r="H218" s="238"/>
      <c r="I218" s="238"/>
      <c r="J218" s="238"/>
      <c r="K218" s="238"/>
      <c r="L218" s="238"/>
      <c r="M218" s="238"/>
      <c r="N218" s="238"/>
      <c r="O218" s="238"/>
      <c r="P218" s="238"/>
      <c r="Q218" s="238"/>
      <c r="R218" s="238"/>
      <c r="S218" s="238"/>
      <c r="T218" s="238"/>
    </row>
    <row r="219" spans="1:20" ht="12.75" customHeight="1">
      <c r="A219" s="238"/>
      <c r="B219" s="238"/>
      <c r="C219" s="236"/>
      <c r="D219" s="382"/>
      <c r="E219" s="236"/>
      <c r="F219" s="238"/>
      <c r="G219" s="238"/>
      <c r="H219" s="238"/>
      <c r="I219" s="238"/>
      <c r="J219" s="238"/>
      <c r="K219" s="238"/>
      <c r="L219" s="238"/>
      <c r="M219" s="238"/>
      <c r="N219" s="238"/>
      <c r="O219" s="238"/>
      <c r="P219" s="238"/>
      <c r="Q219" s="238"/>
      <c r="R219" s="238"/>
      <c r="S219" s="238"/>
      <c r="T219" s="238"/>
    </row>
    <row r="220" spans="1:20" ht="12.75" customHeight="1">
      <c r="A220" s="238"/>
      <c r="B220" s="238"/>
      <c r="C220" s="236"/>
      <c r="D220" s="382"/>
      <c r="E220" s="236"/>
      <c r="F220" s="238"/>
      <c r="G220" s="238"/>
      <c r="H220" s="238"/>
      <c r="I220" s="238"/>
      <c r="J220" s="238"/>
      <c r="K220" s="238"/>
      <c r="L220" s="238"/>
      <c r="M220" s="238"/>
      <c r="N220" s="238"/>
      <c r="O220" s="238"/>
      <c r="P220" s="238"/>
      <c r="Q220" s="238"/>
      <c r="R220" s="238"/>
      <c r="S220" s="238"/>
      <c r="T220" s="238"/>
    </row>
    <row r="221" spans="1:20" ht="12.75" customHeight="1">
      <c r="A221" s="238"/>
      <c r="B221" s="238"/>
      <c r="C221" s="236"/>
      <c r="D221" s="382"/>
      <c r="E221" s="236"/>
      <c r="F221" s="238"/>
      <c r="G221" s="238"/>
      <c r="H221" s="238"/>
      <c r="I221" s="238"/>
      <c r="J221" s="238"/>
      <c r="K221" s="238"/>
      <c r="L221" s="238"/>
      <c r="M221" s="238"/>
      <c r="N221" s="238"/>
      <c r="O221" s="238"/>
      <c r="P221" s="238"/>
      <c r="Q221" s="238"/>
      <c r="R221" s="238"/>
      <c r="S221" s="238"/>
      <c r="T221" s="238"/>
    </row>
    <row r="222" spans="1:20" ht="12.75" customHeight="1">
      <c r="A222" s="238"/>
      <c r="B222" s="238"/>
      <c r="C222" s="236"/>
      <c r="D222" s="382"/>
      <c r="E222" s="236"/>
      <c r="F222" s="238"/>
      <c r="G222" s="238"/>
      <c r="H222" s="238"/>
      <c r="I222" s="238"/>
      <c r="J222" s="238"/>
      <c r="K222" s="238"/>
      <c r="L222" s="238"/>
      <c r="M222" s="238"/>
      <c r="N222" s="238"/>
      <c r="O222" s="238"/>
      <c r="P222" s="238"/>
      <c r="Q222" s="238"/>
      <c r="R222" s="238"/>
      <c r="S222" s="238"/>
      <c r="T222" s="238"/>
    </row>
    <row r="223" spans="1:20" ht="12.75" customHeight="1">
      <c r="A223" s="238"/>
      <c r="B223" s="238"/>
      <c r="C223" s="236"/>
      <c r="D223" s="382"/>
      <c r="E223" s="236"/>
      <c r="F223" s="238"/>
      <c r="G223" s="238"/>
      <c r="H223" s="238"/>
      <c r="I223" s="238"/>
      <c r="J223" s="238"/>
      <c r="K223" s="238"/>
      <c r="L223" s="238"/>
      <c r="M223" s="238"/>
      <c r="N223" s="238"/>
      <c r="O223" s="238"/>
      <c r="P223" s="238"/>
      <c r="Q223" s="238"/>
      <c r="R223" s="238"/>
      <c r="S223" s="238"/>
      <c r="T223" s="238"/>
    </row>
    <row r="224" spans="1:20" ht="12.75" customHeight="1">
      <c r="A224" s="238"/>
      <c r="B224" s="238"/>
      <c r="C224" s="236"/>
      <c r="D224" s="382"/>
      <c r="E224" s="236"/>
      <c r="F224" s="238"/>
      <c r="G224" s="238"/>
      <c r="H224" s="238"/>
      <c r="I224" s="238"/>
      <c r="J224" s="238"/>
      <c r="K224" s="238"/>
      <c r="L224" s="238"/>
      <c r="M224" s="238"/>
      <c r="N224" s="238"/>
      <c r="O224" s="238"/>
      <c r="P224" s="238"/>
      <c r="Q224" s="238"/>
      <c r="R224" s="238"/>
      <c r="S224" s="238"/>
      <c r="T224" s="238"/>
    </row>
    <row r="225" spans="1:20" ht="12.75" customHeight="1">
      <c r="A225" s="238"/>
      <c r="B225" s="238"/>
      <c r="C225" s="236"/>
      <c r="D225" s="382"/>
      <c r="E225" s="236"/>
      <c r="F225" s="238"/>
      <c r="G225" s="238"/>
      <c r="H225" s="238"/>
      <c r="I225" s="238"/>
      <c r="J225" s="238"/>
      <c r="K225" s="238"/>
      <c r="L225" s="238"/>
      <c r="M225" s="238"/>
      <c r="N225" s="238"/>
      <c r="O225" s="238"/>
      <c r="P225" s="238"/>
      <c r="Q225" s="238"/>
      <c r="R225" s="238"/>
      <c r="S225" s="238"/>
      <c r="T225" s="238"/>
    </row>
    <row r="226" spans="1:20" ht="12.75" customHeight="1">
      <c r="A226" s="238"/>
      <c r="B226" s="238"/>
      <c r="C226" s="236"/>
      <c r="D226" s="382"/>
      <c r="E226" s="236"/>
      <c r="F226" s="238"/>
      <c r="G226" s="238"/>
      <c r="H226" s="238"/>
      <c r="I226" s="238"/>
      <c r="J226" s="238"/>
      <c r="K226" s="238"/>
      <c r="L226" s="238"/>
      <c r="M226" s="238"/>
      <c r="N226" s="238"/>
      <c r="O226" s="238"/>
      <c r="P226" s="238"/>
      <c r="Q226" s="238"/>
      <c r="R226" s="238"/>
      <c r="S226" s="238"/>
      <c r="T226" s="238"/>
    </row>
    <row r="227" spans="1:20" ht="12.75" customHeight="1">
      <c r="A227" s="238"/>
      <c r="B227" s="238"/>
      <c r="C227" s="236"/>
      <c r="D227" s="382"/>
      <c r="E227" s="236"/>
      <c r="F227" s="238"/>
      <c r="G227" s="238"/>
      <c r="H227" s="238"/>
      <c r="I227" s="238"/>
      <c r="J227" s="238"/>
      <c r="K227" s="238"/>
      <c r="L227" s="238"/>
      <c r="M227" s="238"/>
      <c r="N227" s="238"/>
      <c r="O227" s="238"/>
      <c r="P227" s="238"/>
      <c r="Q227" s="238"/>
      <c r="R227" s="238"/>
      <c r="S227" s="238"/>
      <c r="T227" s="238"/>
    </row>
    <row r="228" spans="1:20" ht="12.75" customHeight="1">
      <c r="A228" s="238"/>
      <c r="B228" s="238"/>
      <c r="C228" s="236"/>
      <c r="D228" s="382"/>
      <c r="E228" s="236"/>
      <c r="F228" s="238"/>
      <c r="G228" s="238"/>
      <c r="H228" s="238"/>
      <c r="I228" s="238"/>
      <c r="J228" s="238"/>
      <c r="K228" s="238"/>
      <c r="L228" s="238"/>
      <c r="M228" s="238"/>
      <c r="N228" s="238"/>
      <c r="O228" s="238"/>
      <c r="P228" s="238"/>
      <c r="Q228" s="238"/>
      <c r="R228" s="238"/>
      <c r="S228" s="238"/>
      <c r="T228" s="238"/>
    </row>
    <row r="229" spans="1:20" ht="12.75" customHeight="1">
      <c r="A229" s="238"/>
      <c r="B229" s="238"/>
      <c r="C229" s="236"/>
      <c r="D229" s="382"/>
      <c r="E229" s="236"/>
      <c r="F229" s="238"/>
      <c r="G229" s="238"/>
      <c r="H229" s="238"/>
      <c r="I229" s="238"/>
      <c r="J229" s="238"/>
      <c r="K229" s="238"/>
      <c r="L229" s="238"/>
      <c r="M229" s="238"/>
      <c r="N229" s="238"/>
      <c r="O229" s="238"/>
      <c r="P229" s="238"/>
      <c r="Q229" s="238"/>
      <c r="R229" s="238"/>
      <c r="S229" s="238"/>
      <c r="T229" s="238"/>
    </row>
    <row r="230" spans="1:20" ht="12.75" customHeight="1">
      <c r="A230" s="238"/>
      <c r="B230" s="238"/>
      <c r="C230" s="236"/>
      <c r="D230" s="382"/>
      <c r="E230" s="236"/>
      <c r="F230" s="238"/>
      <c r="G230" s="238"/>
      <c r="H230" s="238"/>
      <c r="I230" s="238"/>
      <c r="J230" s="238"/>
      <c r="K230" s="238"/>
      <c r="L230" s="238"/>
      <c r="M230" s="238"/>
      <c r="N230" s="238"/>
      <c r="O230" s="238"/>
      <c r="P230" s="238"/>
      <c r="Q230" s="238"/>
      <c r="R230" s="238"/>
      <c r="S230" s="238"/>
      <c r="T230" s="238"/>
    </row>
    <row r="231" spans="1:20" ht="12.75" customHeight="1">
      <c r="A231" s="238"/>
      <c r="B231" s="238"/>
      <c r="C231" s="236"/>
      <c r="D231" s="382"/>
      <c r="E231" s="236"/>
      <c r="F231" s="238"/>
      <c r="G231" s="238"/>
      <c r="H231" s="238"/>
      <c r="I231" s="238"/>
      <c r="J231" s="238"/>
      <c r="K231" s="238"/>
      <c r="L231" s="238"/>
      <c r="M231" s="238"/>
      <c r="N231" s="238"/>
      <c r="O231" s="238"/>
      <c r="P231" s="238"/>
      <c r="Q231" s="238"/>
      <c r="R231" s="238"/>
      <c r="S231" s="238"/>
      <c r="T231" s="238"/>
    </row>
    <row r="232" spans="1:20" ht="12.75" customHeight="1">
      <c r="A232" s="238"/>
      <c r="B232" s="238"/>
      <c r="C232" s="236"/>
      <c r="D232" s="382"/>
      <c r="E232" s="236"/>
      <c r="F232" s="238"/>
      <c r="G232" s="238"/>
      <c r="H232" s="238"/>
      <c r="I232" s="238"/>
      <c r="J232" s="238"/>
      <c r="K232" s="238"/>
      <c r="L232" s="238"/>
      <c r="M232" s="238"/>
      <c r="N232" s="238"/>
      <c r="O232" s="238"/>
      <c r="P232" s="238"/>
      <c r="Q232" s="238"/>
      <c r="R232" s="238"/>
      <c r="S232" s="238"/>
      <c r="T232" s="238"/>
    </row>
    <row r="233" spans="1:20" ht="12.75" customHeight="1">
      <c r="A233" s="238"/>
      <c r="B233" s="238"/>
      <c r="C233" s="236"/>
      <c r="D233" s="382"/>
      <c r="E233" s="236"/>
      <c r="F233" s="238"/>
      <c r="G233" s="238"/>
      <c r="H233" s="238"/>
      <c r="I233" s="238"/>
      <c r="J233" s="238"/>
      <c r="K233" s="238"/>
      <c r="L233" s="238"/>
      <c r="M233" s="238"/>
      <c r="N233" s="238"/>
      <c r="O233" s="238"/>
      <c r="P233" s="238"/>
      <c r="Q233" s="238"/>
      <c r="R233" s="238"/>
      <c r="S233" s="238"/>
      <c r="T233" s="238"/>
    </row>
    <row r="234" spans="1:20" ht="12.75" customHeight="1">
      <c r="A234" s="238"/>
      <c r="B234" s="238"/>
      <c r="C234" s="236"/>
      <c r="D234" s="382"/>
      <c r="E234" s="236"/>
      <c r="F234" s="238"/>
      <c r="G234" s="238"/>
      <c r="H234" s="238"/>
      <c r="I234" s="238"/>
      <c r="J234" s="238"/>
      <c r="K234" s="238"/>
      <c r="L234" s="238"/>
      <c r="M234" s="238"/>
      <c r="N234" s="238"/>
      <c r="O234" s="238"/>
      <c r="P234" s="238"/>
      <c r="Q234" s="238"/>
      <c r="R234" s="238"/>
      <c r="S234" s="238"/>
      <c r="T234" s="238"/>
    </row>
    <row r="235" spans="1:20" ht="12.75" customHeight="1">
      <c r="A235" s="238"/>
      <c r="B235" s="238"/>
      <c r="C235" s="236"/>
      <c r="D235" s="382"/>
      <c r="E235" s="236"/>
      <c r="F235" s="238"/>
      <c r="G235" s="238"/>
      <c r="H235" s="238"/>
      <c r="I235" s="238"/>
      <c r="J235" s="238"/>
      <c r="K235" s="238"/>
      <c r="L235" s="238"/>
      <c r="M235" s="238"/>
      <c r="N235" s="238"/>
      <c r="O235" s="238"/>
      <c r="P235" s="238"/>
      <c r="Q235" s="238"/>
      <c r="R235" s="238"/>
      <c r="S235" s="238"/>
      <c r="T235" s="238"/>
    </row>
    <row r="236" spans="1:20" ht="12.75" customHeight="1">
      <c r="A236" s="238"/>
      <c r="B236" s="238"/>
      <c r="C236" s="236"/>
      <c r="D236" s="382"/>
      <c r="E236" s="236"/>
      <c r="F236" s="238"/>
      <c r="G236" s="238"/>
      <c r="H236" s="238"/>
      <c r="I236" s="238"/>
      <c r="J236" s="238"/>
      <c r="K236" s="238"/>
      <c r="L236" s="238"/>
      <c r="M236" s="238"/>
      <c r="N236" s="238"/>
      <c r="O236" s="238"/>
      <c r="P236" s="238"/>
      <c r="Q236" s="238"/>
      <c r="R236" s="238"/>
      <c r="S236" s="238"/>
      <c r="T236" s="238"/>
    </row>
    <row r="237" spans="1:20" ht="12.75" customHeight="1">
      <c r="A237" s="238"/>
      <c r="B237" s="238"/>
      <c r="C237" s="236"/>
      <c r="D237" s="382"/>
      <c r="E237" s="236"/>
      <c r="F237" s="238"/>
      <c r="G237" s="238"/>
      <c r="H237" s="238"/>
      <c r="I237" s="238"/>
      <c r="J237" s="238"/>
      <c r="K237" s="238"/>
      <c r="L237" s="238"/>
      <c r="M237" s="238"/>
      <c r="N237" s="238"/>
      <c r="O237" s="238"/>
      <c r="P237" s="238"/>
      <c r="Q237" s="238"/>
      <c r="R237" s="238"/>
      <c r="S237" s="238"/>
      <c r="T237" s="238"/>
    </row>
    <row r="238" spans="1:20" ht="12.75" customHeight="1">
      <c r="A238" s="238"/>
      <c r="B238" s="238"/>
      <c r="C238" s="236"/>
      <c r="D238" s="382"/>
      <c r="E238" s="236"/>
      <c r="F238" s="238"/>
      <c r="G238" s="238"/>
      <c r="H238" s="238"/>
      <c r="I238" s="238"/>
      <c r="J238" s="238"/>
      <c r="K238" s="238"/>
      <c r="L238" s="238"/>
      <c r="M238" s="238"/>
      <c r="N238" s="238"/>
      <c r="O238" s="238"/>
      <c r="P238" s="238"/>
      <c r="Q238" s="238"/>
      <c r="R238" s="238"/>
      <c r="S238" s="238"/>
      <c r="T238" s="238"/>
    </row>
    <row r="239" spans="1:20" ht="12.75" customHeight="1">
      <c r="A239" s="238"/>
      <c r="B239" s="238"/>
      <c r="C239" s="236"/>
      <c r="D239" s="382"/>
      <c r="E239" s="236"/>
      <c r="F239" s="238"/>
      <c r="G239" s="238"/>
      <c r="H239" s="238"/>
      <c r="I239" s="238"/>
      <c r="J239" s="238"/>
      <c r="K239" s="238"/>
      <c r="L239" s="238"/>
      <c r="M239" s="238"/>
      <c r="N239" s="238"/>
      <c r="O239" s="238"/>
      <c r="P239" s="238"/>
      <c r="Q239" s="238"/>
      <c r="R239" s="238"/>
      <c r="S239" s="238"/>
      <c r="T239" s="238"/>
    </row>
    <row r="240" spans="1:20" ht="12.75" customHeight="1">
      <c r="A240" s="238"/>
      <c r="B240" s="238"/>
      <c r="C240" s="236"/>
      <c r="D240" s="382"/>
      <c r="E240" s="236"/>
      <c r="F240" s="238"/>
      <c r="G240" s="238"/>
      <c r="H240" s="238"/>
      <c r="I240" s="238"/>
      <c r="J240" s="238"/>
      <c r="K240" s="238"/>
      <c r="L240" s="238"/>
      <c r="M240" s="238"/>
      <c r="N240" s="238"/>
      <c r="O240" s="238"/>
      <c r="P240" s="238"/>
      <c r="Q240" s="238"/>
      <c r="R240" s="238"/>
      <c r="S240" s="238"/>
      <c r="T240" s="238"/>
    </row>
    <row r="241" spans="1:20" ht="12.75" customHeight="1">
      <c r="A241" s="238"/>
      <c r="B241" s="238"/>
      <c r="C241" s="236"/>
      <c r="D241" s="382"/>
      <c r="E241" s="236"/>
      <c r="F241" s="238"/>
      <c r="G241" s="238"/>
      <c r="H241" s="238"/>
      <c r="I241" s="238"/>
      <c r="J241" s="238"/>
      <c r="K241" s="238"/>
      <c r="L241" s="238"/>
      <c r="M241" s="238"/>
      <c r="N241" s="238"/>
      <c r="O241" s="238"/>
      <c r="P241" s="238"/>
      <c r="Q241" s="238"/>
      <c r="R241" s="238"/>
      <c r="S241" s="238"/>
      <c r="T241" s="238"/>
    </row>
    <row r="242" spans="1:20" ht="12.75" customHeight="1">
      <c r="A242" s="238"/>
      <c r="B242" s="238"/>
      <c r="C242" s="236"/>
      <c r="D242" s="382"/>
      <c r="E242" s="236"/>
      <c r="F242" s="238"/>
      <c r="G242" s="238"/>
      <c r="H242" s="238"/>
      <c r="I242" s="238"/>
      <c r="J242" s="238"/>
      <c r="K242" s="238"/>
      <c r="L242" s="238"/>
      <c r="M242" s="238"/>
      <c r="N242" s="238"/>
      <c r="O242" s="238"/>
      <c r="P242" s="238"/>
      <c r="Q242" s="238"/>
      <c r="R242" s="238"/>
      <c r="S242" s="238"/>
      <c r="T242" s="238"/>
    </row>
    <row r="243" spans="1:20" ht="12.75" customHeight="1">
      <c r="A243" s="238"/>
      <c r="B243" s="238"/>
      <c r="C243" s="236"/>
      <c r="D243" s="382"/>
      <c r="E243" s="236"/>
      <c r="F243" s="238"/>
      <c r="G243" s="238"/>
      <c r="H243" s="238"/>
      <c r="I243" s="238"/>
      <c r="J243" s="238"/>
      <c r="K243" s="238"/>
      <c r="L243" s="238"/>
      <c r="M243" s="238"/>
      <c r="N243" s="238"/>
      <c r="O243" s="238"/>
      <c r="P243" s="238"/>
      <c r="Q243" s="238"/>
      <c r="R243" s="238"/>
      <c r="S243" s="238"/>
      <c r="T243" s="238"/>
    </row>
    <row r="244" spans="1:20" ht="12.75" customHeight="1">
      <c r="A244" s="238"/>
      <c r="B244" s="238"/>
      <c r="C244" s="236"/>
      <c r="D244" s="382"/>
      <c r="E244" s="236"/>
      <c r="F244" s="238"/>
      <c r="G244" s="238"/>
      <c r="H244" s="238"/>
      <c r="I244" s="238"/>
      <c r="J244" s="238"/>
      <c r="K244" s="238"/>
      <c r="L244" s="238"/>
      <c r="M244" s="238"/>
      <c r="N244" s="238"/>
      <c r="O244" s="238"/>
      <c r="P244" s="238"/>
      <c r="Q244" s="238"/>
      <c r="R244" s="238"/>
      <c r="S244" s="238"/>
      <c r="T244" s="238"/>
    </row>
    <row r="245" spans="1:20" ht="12.75" customHeight="1">
      <c r="A245" s="238"/>
      <c r="B245" s="238"/>
      <c r="C245" s="236"/>
      <c r="D245" s="382"/>
      <c r="E245" s="236"/>
      <c r="F245" s="238"/>
      <c r="G245" s="238"/>
      <c r="H245" s="238"/>
      <c r="I245" s="238"/>
      <c r="J245" s="238"/>
      <c r="K245" s="238"/>
      <c r="L245" s="238"/>
      <c r="M245" s="238"/>
      <c r="N245" s="238"/>
      <c r="O245" s="238"/>
      <c r="P245" s="238"/>
      <c r="Q245" s="238"/>
      <c r="R245" s="238"/>
      <c r="S245" s="238"/>
      <c r="T245" s="238"/>
    </row>
    <row r="246" spans="1:20" ht="12.75" customHeight="1">
      <c r="A246" s="238"/>
      <c r="B246" s="238"/>
      <c r="C246" s="236"/>
      <c r="D246" s="382"/>
      <c r="E246" s="236"/>
      <c r="F246" s="238"/>
      <c r="G246" s="238"/>
      <c r="H246" s="238"/>
      <c r="I246" s="238"/>
      <c r="J246" s="238"/>
      <c r="K246" s="238"/>
      <c r="L246" s="238"/>
      <c r="M246" s="238"/>
      <c r="N246" s="238"/>
      <c r="O246" s="238"/>
      <c r="P246" s="238"/>
      <c r="Q246" s="238"/>
      <c r="R246" s="238"/>
      <c r="S246" s="238"/>
      <c r="T246" s="238"/>
    </row>
    <row r="247" spans="1:20" ht="12.75" customHeight="1">
      <c r="A247" s="238"/>
      <c r="B247" s="238"/>
      <c r="C247" s="236"/>
      <c r="D247" s="382"/>
      <c r="E247" s="236"/>
      <c r="F247" s="238"/>
      <c r="G247" s="238"/>
      <c r="H247" s="238"/>
      <c r="I247" s="238"/>
      <c r="J247" s="238"/>
      <c r="K247" s="238"/>
      <c r="L247" s="238"/>
      <c r="M247" s="238"/>
      <c r="N247" s="238"/>
      <c r="O247" s="238"/>
      <c r="P247" s="238"/>
      <c r="Q247" s="238"/>
      <c r="R247" s="238"/>
      <c r="S247" s="238"/>
      <c r="T247" s="238"/>
    </row>
    <row r="248" spans="1:20" ht="12.75" customHeight="1">
      <c r="A248" s="238"/>
      <c r="B248" s="238"/>
      <c r="C248" s="236"/>
      <c r="D248" s="382"/>
      <c r="E248" s="236"/>
      <c r="F248" s="238"/>
      <c r="G248" s="238"/>
      <c r="H248" s="238"/>
      <c r="I248" s="238"/>
      <c r="J248" s="238"/>
      <c r="K248" s="238"/>
      <c r="L248" s="238"/>
      <c r="M248" s="238"/>
      <c r="N248" s="238"/>
      <c r="O248" s="238"/>
      <c r="P248" s="238"/>
      <c r="Q248" s="238"/>
      <c r="R248" s="238"/>
      <c r="S248" s="238"/>
      <c r="T248" s="238"/>
    </row>
    <row r="249" spans="1:20" ht="12.75" customHeight="1">
      <c r="A249" s="238"/>
      <c r="B249" s="238"/>
      <c r="C249" s="236"/>
      <c r="D249" s="382"/>
      <c r="E249" s="236"/>
      <c r="F249" s="238"/>
      <c r="G249" s="238"/>
      <c r="H249" s="238"/>
      <c r="I249" s="238"/>
      <c r="J249" s="238"/>
      <c r="K249" s="238"/>
      <c r="L249" s="238"/>
      <c r="M249" s="238"/>
      <c r="N249" s="238"/>
      <c r="O249" s="238"/>
      <c r="P249" s="238"/>
      <c r="Q249" s="238"/>
      <c r="R249" s="238"/>
      <c r="S249" s="238"/>
      <c r="T249" s="238"/>
    </row>
    <row r="250" spans="1:20" ht="12.75" customHeight="1">
      <c r="A250" s="238"/>
      <c r="B250" s="238"/>
      <c r="C250" s="236"/>
      <c r="D250" s="382"/>
      <c r="E250" s="236"/>
      <c r="F250" s="238"/>
      <c r="G250" s="238"/>
      <c r="H250" s="238"/>
      <c r="I250" s="238"/>
      <c r="J250" s="238"/>
      <c r="K250" s="238"/>
      <c r="L250" s="238"/>
      <c r="M250" s="238"/>
      <c r="N250" s="238"/>
      <c r="O250" s="238"/>
      <c r="P250" s="238"/>
      <c r="Q250" s="238"/>
      <c r="R250" s="238"/>
      <c r="S250" s="238"/>
      <c r="T250" s="238"/>
    </row>
    <row r="251" spans="1:20" ht="12.75" customHeight="1">
      <c r="A251" s="238"/>
      <c r="B251" s="238"/>
      <c r="C251" s="236"/>
      <c r="D251" s="382"/>
      <c r="E251" s="236"/>
      <c r="F251" s="238"/>
      <c r="G251" s="238"/>
      <c r="H251" s="238"/>
      <c r="I251" s="238"/>
      <c r="J251" s="238"/>
      <c r="K251" s="238"/>
      <c r="L251" s="238"/>
      <c r="M251" s="238"/>
      <c r="N251" s="238"/>
      <c r="O251" s="238"/>
      <c r="P251" s="238"/>
      <c r="Q251" s="238"/>
      <c r="R251" s="238"/>
      <c r="S251" s="238"/>
      <c r="T251" s="238"/>
    </row>
    <row r="252" spans="1:20" ht="12.75" customHeight="1">
      <c r="A252" s="238"/>
      <c r="B252" s="238"/>
      <c r="C252" s="236"/>
      <c r="D252" s="382"/>
      <c r="E252" s="236"/>
      <c r="F252" s="238"/>
      <c r="G252" s="238"/>
      <c r="H252" s="238"/>
      <c r="I252" s="238"/>
      <c r="J252" s="238"/>
      <c r="K252" s="238"/>
      <c r="L252" s="238"/>
      <c r="M252" s="238"/>
      <c r="N252" s="238"/>
      <c r="O252" s="238"/>
      <c r="P252" s="238"/>
      <c r="Q252" s="238"/>
      <c r="R252" s="238"/>
      <c r="S252" s="238"/>
      <c r="T252" s="238"/>
    </row>
    <row r="253" spans="1:20" ht="12.75" customHeight="1">
      <c r="A253" s="238"/>
      <c r="B253" s="238"/>
      <c r="C253" s="236"/>
      <c r="D253" s="382"/>
      <c r="E253" s="236"/>
      <c r="F253" s="238"/>
      <c r="G253" s="238"/>
      <c r="H253" s="238"/>
      <c r="I253" s="238"/>
      <c r="J253" s="238"/>
      <c r="K253" s="238"/>
      <c r="L253" s="238"/>
      <c r="M253" s="238"/>
      <c r="N253" s="238"/>
      <c r="O253" s="238"/>
      <c r="P253" s="238"/>
      <c r="Q253" s="238"/>
      <c r="R253" s="238"/>
      <c r="S253" s="238"/>
      <c r="T253" s="238"/>
    </row>
    <row r="254" spans="1:20" ht="12.75" customHeight="1">
      <c r="A254" s="238"/>
      <c r="B254" s="238"/>
      <c r="C254" s="236"/>
      <c r="D254" s="382"/>
      <c r="E254" s="236"/>
      <c r="F254" s="238"/>
      <c r="G254" s="238"/>
      <c r="H254" s="238"/>
      <c r="I254" s="238"/>
      <c r="J254" s="238"/>
      <c r="K254" s="238"/>
      <c r="L254" s="238"/>
      <c r="M254" s="238"/>
      <c r="N254" s="238"/>
      <c r="O254" s="238"/>
      <c r="P254" s="238"/>
      <c r="Q254" s="238"/>
      <c r="R254" s="238"/>
      <c r="S254" s="238"/>
      <c r="T254" s="238"/>
    </row>
    <row r="255" spans="1:20" ht="12.75" customHeight="1">
      <c r="A255" s="238"/>
      <c r="B255" s="238"/>
      <c r="C255" s="236"/>
      <c r="D255" s="382"/>
      <c r="E255" s="236"/>
      <c r="F255" s="238"/>
      <c r="G255" s="238"/>
      <c r="H255" s="238"/>
      <c r="I255" s="238"/>
      <c r="J255" s="238"/>
      <c r="K255" s="238"/>
      <c r="L255" s="238"/>
      <c r="M255" s="238"/>
      <c r="N255" s="238"/>
      <c r="O255" s="238"/>
      <c r="P255" s="238"/>
      <c r="Q255" s="238"/>
      <c r="R255" s="238"/>
      <c r="S255" s="238"/>
      <c r="T255" s="238"/>
    </row>
    <row r="256" spans="1:20" ht="12.75" customHeight="1">
      <c r="A256" s="238"/>
      <c r="B256" s="238"/>
      <c r="C256" s="236"/>
      <c r="D256" s="382"/>
      <c r="E256" s="236"/>
      <c r="F256" s="238"/>
      <c r="G256" s="238"/>
      <c r="H256" s="238"/>
      <c r="I256" s="238"/>
      <c r="J256" s="238"/>
      <c r="K256" s="238"/>
      <c r="L256" s="238"/>
      <c r="M256" s="238"/>
      <c r="N256" s="238"/>
      <c r="O256" s="238"/>
      <c r="P256" s="238"/>
      <c r="Q256" s="238"/>
      <c r="R256" s="238"/>
      <c r="S256" s="238"/>
      <c r="T256" s="238"/>
    </row>
    <row r="257" spans="1:20" ht="12.75" customHeight="1">
      <c r="A257" s="238"/>
      <c r="B257" s="238"/>
      <c r="C257" s="236"/>
      <c r="D257" s="382"/>
      <c r="E257" s="236"/>
      <c r="F257" s="238"/>
      <c r="G257" s="238"/>
      <c r="H257" s="238"/>
      <c r="I257" s="238"/>
      <c r="J257" s="238"/>
      <c r="K257" s="238"/>
      <c r="L257" s="238"/>
      <c r="M257" s="238"/>
      <c r="N257" s="238"/>
      <c r="O257" s="238"/>
      <c r="P257" s="238"/>
      <c r="Q257" s="238"/>
      <c r="R257" s="238"/>
      <c r="S257" s="238"/>
      <c r="T257" s="238"/>
    </row>
    <row r="258" spans="1:20" ht="12.75" customHeight="1">
      <c r="A258" s="238"/>
      <c r="B258" s="238"/>
      <c r="C258" s="236"/>
      <c r="D258" s="382"/>
      <c r="E258" s="236"/>
      <c r="F258" s="238"/>
      <c r="G258" s="238"/>
      <c r="H258" s="238"/>
      <c r="I258" s="238"/>
      <c r="J258" s="238"/>
      <c r="K258" s="238"/>
      <c r="L258" s="238"/>
      <c r="M258" s="238"/>
      <c r="N258" s="238"/>
      <c r="O258" s="238"/>
      <c r="P258" s="238"/>
      <c r="Q258" s="238"/>
      <c r="R258" s="238"/>
      <c r="S258" s="238"/>
      <c r="T258" s="238"/>
    </row>
    <row r="259" spans="1:20" ht="12.75" customHeight="1">
      <c r="A259" s="238"/>
      <c r="B259" s="238"/>
      <c r="C259" s="236"/>
      <c r="D259" s="382"/>
      <c r="E259" s="236"/>
      <c r="F259" s="238"/>
      <c r="G259" s="238"/>
      <c r="H259" s="238"/>
      <c r="I259" s="238"/>
      <c r="J259" s="238"/>
      <c r="K259" s="238"/>
      <c r="L259" s="238"/>
      <c r="M259" s="238"/>
      <c r="N259" s="238"/>
      <c r="O259" s="238"/>
      <c r="P259" s="238"/>
      <c r="Q259" s="238"/>
      <c r="R259" s="238"/>
      <c r="S259" s="238"/>
      <c r="T259" s="238"/>
    </row>
    <row r="260" spans="1:20" ht="12.75" customHeight="1">
      <c r="A260" s="238"/>
      <c r="B260" s="238"/>
      <c r="C260" s="236"/>
      <c r="D260" s="382"/>
      <c r="E260" s="236"/>
      <c r="F260" s="238"/>
      <c r="G260" s="238"/>
      <c r="H260" s="238"/>
      <c r="I260" s="238"/>
      <c r="J260" s="238"/>
      <c r="K260" s="238"/>
      <c r="L260" s="238"/>
      <c r="M260" s="238"/>
      <c r="N260" s="238"/>
      <c r="O260" s="238"/>
      <c r="P260" s="238"/>
      <c r="Q260" s="238"/>
      <c r="R260" s="238"/>
      <c r="S260" s="238"/>
      <c r="T260" s="238"/>
    </row>
    <row r="261" spans="1:20" ht="12.75" customHeight="1">
      <c r="A261" s="238"/>
      <c r="B261" s="238"/>
      <c r="C261" s="236"/>
      <c r="D261" s="382"/>
      <c r="E261" s="236"/>
      <c r="F261" s="238"/>
      <c r="G261" s="238"/>
      <c r="H261" s="238"/>
      <c r="I261" s="238"/>
      <c r="J261" s="238"/>
      <c r="K261" s="238"/>
      <c r="L261" s="238"/>
      <c r="M261" s="238"/>
      <c r="N261" s="238"/>
      <c r="O261" s="238"/>
      <c r="P261" s="238"/>
      <c r="Q261" s="238"/>
      <c r="R261" s="238"/>
      <c r="S261" s="238"/>
      <c r="T261" s="238"/>
    </row>
    <row r="262" spans="1:20" ht="12.75" customHeight="1">
      <c r="A262" s="238"/>
      <c r="B262" s="238"/>
      <c r="C262" s="236"/>
      <c r="D262" s="382"/>
      <c r="E262" s="236"/>
      <c r="F262" s="238"/>
      <c r="G262" s="238"/>
      <c r="H262" s="238"/>
      <c r="I262" s="238"/>
      <c r="J262" s="238"/>
      <c r="K262" s="238"/>
      <c r="L262" s="238"/>
      <c r="M262" s="238"/>
      <c r="N262" s="238"/>
      <c r="O262" s="238"/>
      <c r="P262" s="238"/>
      <c r="Q262" s="238"/>
      <c r="R262" s="238"/>
      <c r="S262" s="238"/>
      <c r="T262" s="238"/>
    </row>
    <row r="263" spans="1:20" ht="12.75" customHeight="1">
      <c r="A263" s="238"/>
      <c r="B263" s="238"/>
      <c r="C263" s="236"/>
      <c r="D263" s="382"/>
      <c r="E263" s="236"/>
      <c r="F263" s="238"/>
      <c r="G263" s="238"/>
      <c r="H263" s="238"/>
      <c r="I263" s="238"/>
      <c r="J263" s="238"/>
      <c r="K263" s="238"/>
      <c r="L263" s="238"/>
      <c r="M263" s="238"/>
      <c r="N263" s="238"/>
      <c r="O263" s="238"/>
      <c r="P263" s="238"/>
      <c r="Q263" s="238"/>
      <c r="R263" s="238"/>
      <c r="S263" s="238"/>
      <c r="T263" s="238"/>
    </row>
    <row r="264" spans="1:20" ht="12.75" customHeight="1">
      <c r="A264" s="238"/>
      <c r="B264" s="238"/>
      <c r="C264" s="236"/>
      <c r="D264" s="382"/>
      <c r="E264" s="236"/>
      <c r="F264" s="238"/>
      <c r="G264" s="238"/>
      <c r="H264" s="238"/>
      <c r="I264" s="238"/>
      <c r="J264" s="238"/>
      <c r="K264" s="238"/>
      <c r="L264" s="238"/>
      <c r="M264" s="238"/>
      <c r="N264" s="238"/>
      <c r="O264" s="238"/>
      <c r="P264" s="238"/>
      <c r="Q264" s="238"/>
      <c r="R264" s="238"/>
      <c r="S264" s="238"/>
      <c r="T264" s="238"/>
    </row>
    <row r="265" spans="1:20" ht="12.75" customHeight="1">
      <c r="A265" s="238"/>
      <c r="B265" s="238"/>
      <c r="C265" s="236"/>
      <c r="D265" s="382"/>
      <c r="E265" s="236"/>
      <c r="F265" s="238"/>
      <c r="G265" s="238"/>
      <c r="H265" s="238"/>
      <c r="I265" s="238"/>
      <c r="J265" s="238"/>
      <c r="K265" s="238"/>
      <c r="L265" s="238"/>
      <c r="M265" s="238"/>
      <c r="N265" s="238"/>
      <c r="O265" s="238"/>
      <c r="P265" s="238"/>
      <c r="Q265" s="238"/>
      <c r="R265" s="238"/>
      <c r="S265" s="238"/>
      <c r="T265" s="238"/>
    </row>
    <row r="266" spans="1:20" ht="12.75" customHeight="1">
      <c r="A266" s="238"/>
      <c r="B266" s="238"/>
      <c r="C266" s="236"/>
      <c r="D266" s="382"/>
      <c r="E266" s="236"/>
      <c r="F266" s="238"/>
      <c r="G266" s="238"/>
      <c r="H266" s="238"/>
      <c r="I266" s="238"/>
      <c r="J266" s="238"/>
      <c r="K266" s="238"/>
      <c r="L266" s="238"/>
      <c r="M266" s="238"/>
      <c r="N266" s="238"/>
      <c r="O266" s="238"/>
      <c r="P266" s="238"/>
      <c r="Q266" s="238"/>
      <c r="R266" s="238"/>
      <c r="S266" s="238"/>
      <c r="T266" s="238"/>
    </row>
    <row r="267" spans="1:20" ht="12.75" customHeight="1">
      <c r="A267" s="238"/>
      <c r="B267" s="238"/>
      <c r="C267" s="236"/>
      <c r="D267" s="382"/>
      <c r="E267" s="236"/>
      <c r="F267" s="238"/>
      <c r="G267" s="238"/>
      <c r="H267" s="238"/>
      <c r="I267" s="238"/>
      <c r="J267" s="238"/>
      <c r="K267" s="238"/>
      <c r="L267" s="238"/>
      <c r="M267" s="238"/>
      <c r="N267" s="238"/>
      <c r="O267" s="238"/>
      <c r="P267" s="238"/>
      <c r="Q267" s="238"/>
      <c r="R267" s="238"/>
      <c r="S267" s="238"/>
      <c r="T267" s="238"/>
    </row>
    <row r="268" spans="1:20" ht="12.75" customHeight="1">
      <c r="A268" s="238"/>
      <c r="B268" s="238"/>
      <c r="C268" s="236"/>
      <c r="D268" s="382"/>
      <c r="E268" s="236"/>
      <c r="F268" s="238"/>
      <c r="G268" s="238"/>
      <c r="H268" s="238"/>
      <c r="I268" s="238"/>
      <c r="J268" s="238"/>
      <c r="K268" s="238"/>
      <c r="L268" s="238"/>
      <c r="M268" s="238"/>
      <c r="N268" s="238"/>
      <c r="O268" s="238"/>
      <c r="P268" s="238"/>
      <c r="Q268" s="238"/>
      <c r="R268" s="238"/>
      <c r="S268" s="238"/>
      <c r="T268" s="238"/>
    </row>
    <row r="269" spans="1:20" ht="12.75" customHeight="1">
      <c r="A269" s="238"/>
      <c r="B269" s="238"/>
      <c r="C269" s="236"/>
      <c r="D269" s="382"/>
      <c r="E269" s="236"/>
      <c r="F269" s="238"/>
      <c r="G269" s="238"/>
      <c r="H269" s="238"/>
      <c r="I269" s="238"/>
      <c r="J269" s="238"/>
      <c r="K269" s="238"/>
      <c r="L269" s="238"/>
      <c r="M269" s="238"/>
      <c r="N269" s="238"/>
      <c r="O269" s="238"/>
      <c r="P269" s="238"/>
      <c r="Q269" s="238"/>
      <c r="R269" s="238"/>
      <c r="S269" s="238"/>
      <c r="T269" s="238"/>
    </row>
    <row r="270" spans="1:20" ht="12.75" customHeight="1">
      <c r="A270" s="238"/>
      <c r="B270" s="238"/>
      <c r="C270" s="236"/>
      <c r="D270" s="382"/>
      <c r="E270" s="236"/>
      <c r="F270" s="238"/>
      <c r="G270" s="238"/>
      <c r="H270" s="238"/>
      <c r="I270" s="238"/>
      <c r="J270" s="238"/>
      <c r="K270" s="238"/>
      <c r="L270" s="238"/>
      <c r="M270" s="238"/>
      <c r="N270" s="238"/>
      <c r="O270" s="238"/>
      <c r="P270" s="238"/>
      <c r="Q270" s="238"/>
      <c r="R270" s="238"/>
      <c r="S270" s="238"/>
      <c r="T270" s="238"/>
    </row>
    <row r="271" spans="1:20" ht="12.75" customHeight="1">
      <c r="A271" s="238"/>
      <c r="B271" s="238"/>
      <c r="C271" s="236"/>
      <c r="D271" s="382"/>
      <c r="E271" s="236"/>
      <c r="F271" s="238"/>
      <c r="G271" s="238"/>
      <c r="H271" s="238"/>
      <c r="I271" s="238"/>
      <c r="J271" s="238"/>
      <c r="K271" s="238"/>
      <c r="L271" s="238"/>
      <c r="M271" s="238"/>
      <c r="N271" s="238"/>
      <c r="O271" s="238"/>
      <c r="P271" s="238"/>
      <c r="Q271" s="238"/>
      <c r="R271" s="238"/>
      <c r="S271" s="238"/>
      <c r="T271" s="238"/>
    </row>
    <row r="272" spans="1:20" ht="12.75" customHeight="1">
      <c r="A272" s="238"/>
      <c r="B272" s="238"/>
      <c r="C272" s="236"/>
      <c r="D272" s="382"/>
      <c r="E272" s="236"/>
      <c r="F272" s="238"/>
      <c r="G272" s="238"/>
      <c r="H272" s="238"/>
      <c r="I272" s="238"/>
      <c r="J272" s="238"/>
      <c r="K272" s="238"/>
      <c r="L272" s="238"/>
      <c r="M272" s="238"/>
      <c r="N272" s="238"/>
      <c r="O272" s="238"/>
      <c r="P272" s="238"/>
      <c r="Q272" s="238"/>
      <c r="R272" s="238"/>
      <c r="S272" s="238"/>
      <c r="T272" s="238"/>
    </row>
    <row r="273" spans="1:20" ht="12.75" customHeight="1">
      <c r="A273" s="238"/>
      <c r="B273" s="238"/>
      <c r="C273" s="236"/>
      <c r="D273" s="382"/>
      <c r="E273" s="236"/>
      <c r="F273" s="238"/>
      <c r="G273" s="238"/>
      <c r="H273" s="238"/>
      <c r="I273" s="238"/>
      <c r="J273" s="238"/>
      <c r="K273" s="238"/>
      <c r="L273" s="238"/>
      <c r="M273" s="238"/>
      <c r="N273" s="238"/>
      <c r="O273" s="238"/>
      <c r="P273" s="238"/>
      <c r="Q273" s="238"/>
      <c r="R273" s="238"/>
      <c r="S273" s="238"/>
      <c r="T273" s="238"/>
    </row>
    <row r="274" spans="1:20" ht="12.75" customHeight="1">
      <c r="A274" s="238"/>
      <c r="B274" s="238"/>
      <c r="C274" s="236"/>
      <c r="D274" s="382"/>
      <c r="E274" s="236"/>
      <c r="F274" s="238"/>
      <c r="G274" s="238"/>
      <c r="H274" s="238"/>
      <c r="I274" s="238"/>
      <c r="J274" s="238"/>
      <c r="K274" s="238"/>
      <c r="L274" s="238"/>
      <c r="M274" s="238"/>
      <c r="N274" s="238"/>
      <c r="O274" s="238"/>
      <c r="P274" s="238"/>
      <c r="Q274" s="238"/>
      <c r="R274" s="238"/>
      <c r="S274" s="238"/>
      <c r="T274" s="238"/>
    </row>
    <row r="275" spans="1:20" ht="12.75" customHeight="1">
      <c r="A275" s="238"/>
      <c r="B275" s="238"/>
      <c r="C275" s="236"/>
      <c r="D275" s="382"/>
      <c r="E275" s="236"/>
      <c r="F275" s="238"/>
      <c r="G275" s="238"/>
      <c r="H275" s="238"/>
      <c r="I275" s="238"/>
      <c r="J275" s="238"/>
      <c r="K275" s="238"/>
      <c r="L275" s="238"/>
      <c r="M275" s="238"/>
      <c r="N275" s="238"/>
      <c r="O275" s="238"/>
      <c r="P275" s="238"/>
      <c r="Q275" s="238"/>
      <c r="R275" s="238"/>
      <c r="S275" s="238"/>
      <c r="T275" s="238"/>
    </row>
    <row r="276" spans="1:20" ht="12.75" customHeight="1">
      <c r="A276" s="238"/>
      <c r="B276" s="238"/>
      <c r="C276" s="236"/>
      <c r="D276" s="382"/>
      <c r="E276" s="236"/>
      <c r="F276" s="238"/>
      <c r="G276" s="238"/>
      <c r="H276" s="238"/>
      <c r="I276" s="238"/>
      <c r="J276" s="238"/>
      <c r="K276" s="238"/>
      <c r="L276" s="238"/>
      <c r="M276" s="238"/>
      <c r="N276" s="238"/>
      <c r="O276" s="238"/>
      <c r="P276" s="238"/>
      <c r="Q276" s="238"/>
      <c r="R276" s="238"/>
      <c r="S276" s="238"/>
      <c r="T276" s="238"/>
    </row>
    <row r="277" spans="1:20" ht="12.75" customHeight="1">
      <c r="A277" s="238"/>
      <c r="B277" s="238"/>
      <c r="C277" s="236"/>
      <c r="D277" s="382"/>
      <c r="E277" s="236"/>
      <c r="F277" s="238"/>
      <c r="G277" s="238"/>
      <c r="H277" s="238"/>
      <c r="I277" s="238"/>
      <c r="J277" s="238"/>
      <c r="K277" s="238"/>
      <c r="L277" s="238"/>
      <c r="M277" s="238"/>
      <c r="N277" s="238"/>
      <c r="O277" s="238"/>
      <c r="P277" s="238"/>
      <c r="Q277" s="238"/>
      <c r="R277" s="238"/>
      <c r="S277" s="238"/>
      <c r="T277" s="238"/>
    </row>
    <row r="278" spans="1:20" ht="12.75" customHeight="1">
      <c r="A278" s="238"/>
      <c r="B278" s="238"/>
      <c r="C278" s="236"/>
      <c r="D278" s="382"/>
      <c r="E278" s="236"/>
      <c r="F278" s="238"/>
      <c r="G278" s="238"/>
      <c r="H278" s="238"/>
      <c r="I278" s="238"/>
      <c r="J278" s="238"/>
      <c r="K278" s="238"/>
      <c r="L278" s="238"/>
      <c r="M278" s="238"/>
      <c r="N278" s="238"/>
      <c r="O278" s="238"/>
      <c r="P278" s="238"/>
      <c r="Q278" s="238"/>
      <c r="R278" s="238"/>
      <c r="S278" s="238"/>
      <c r="T278" s="238"/>
    </row>
    <row r="279" spans="1:20" ht="12.75" customHeight="1">
      <c r="A279" s="238"/>
      <c r="B279" s="238"/>
      <c r="C279" s="236"/>
      <c r="D279" s="382"/>
      <c r="E279" s="236"/>
      <c r="F279" s="238"/>
      <c r="G279" s="238"/>
      <c r="H279" s="238"/>
      <c r="I279" s="238"/>
      <c r="J279" s="238"/>
      <c r="K279" s="238"/>
      <c r="L279" s="238"/>
      <c r="M279" s="238"/>
      <c r="N279" s="238"/>
      <c r="O279" s="238"/>
      <c r="P279" s="238"/>
      <c r="Q279" s="238"/>
      <c r="R279" s="238"/>
      <c r="S279" s="238"/>
      <c r="T279" s="238"/>
    </row>
    <row r="280" spans="1:20" ht="12.75" customHeight="1">
      <c r="A280" s="238"/>
      <c r="B280" s="238"/>
      <c r="C280" s="236"/>
      <c r="D280" s="382"/>
      <c r="E280" s="236"/>
      <c r="F280" s="238"/>
      <c r="G280" s="238"/>
      <c r="H280" s="238"/>
      <c r="I280" s="238"/>
      <c r="J280" s="238"/>
      <c r="K280" s="238"/>
      <c r="L280" s="238"/>
      <c r="M280" s="238"/>
      <c r="N280" s="238"/>
      <c r="O280" s="238"/>
      <c r="P280" s="238"/>
      <c r="Q280" s="238"/>
      <c r="R280" s="238"/>
      <c r="S280" s="238"/>
      <c r="T280" s="238"/>
    </row>
    <row r="281" spans="1:20" ht="12.75" customHeight="1">
      <c r="A281" s="238"/>
      <c r="B281" s="238"/>
      <c r="C281" s="236"/>
      <c r="D281" s="382"/>
      <c r="E281" s="236"/>
      <c r="F281" s="238"/>
      <c r="G281" s="238"/>
      <c r="H281" s="238"/>
      <c r="I281" s="238"/>
      <c r="J281" s="238"/>
      <c r="K281" s="238"/>
      <c r="L281" s="238"/>
      <c r="M281" s="238"/>
      <c r="N281" s="238"/>
      <c r="O281" s="238"/>
      <c r="P281" s="238"/>
      <c r="Q281" s="238"/>
      <c r="R281" s="238"/>
      <c r="S281" s="238"/>
      <c r="T281" s="238"/>
    </row>
    <row r="282" spans="1:20" ht="12.75" customHeight="1">
      <c r="A282" s="238"/>
      <c r="B282" s="238"/>
      <c r="C282" s="236"/>
      <c r="D282" s="382"/>
      <c r="E282" s="236"/>
      <c r="F282" s="238"/>
      <c r="G282" s="238"/>
      <c r="H282" s="238"/>
      <c r="I282" s="238"/>
      <c r="J282" s="238"/>
      <c r="K282" s="238"/>
      <c r="L282" s="238"/>
      <c r="M282" s="238"/>
      <c r="N282" s="238"/>
      <c r="O282" s="238"/>
      <c r="P282" s="238"/>
      <c r="Q282" s="238"/>
      <c r="R282" s="238"/>
      <c r="S282" s="238"/>
      <c r="T282" s="238"/>
    </row>
    <row r="283" spans="1:20" ht="12.75" customHeight="1">
      <c r="A283" s="238"/>
      <c r="B283" s="238"/>
      <c r="C283" s="236"/>
      <c r="D283" s="382"/>
      <c r="E283" s="236"/>
      <c r="F283" s="238"/>
      <c r="G283" s="238"/>
      <c r="H283" s="238"/>
      <c r="I283" s="238"/>
      <c r="J283" s="238"/>
      <c r="K283" s="238"/>
      <c r="L283" s="238"/>
      <c r="M283" s="238"/>
      <c r="N283" s="238"/>
      <c r="O283" s="238"/>
      <c r="P283" s="238"/>
      <c r="Q283" s="238"/>
      <c r="R283" s="238"/>
      <c r="S283" s="238"/>
      <c r="T283" s="238"/>
    </row>
    <row r="284" spans="1:20" ht="12.75" customHeight="1">
      <c r="A284" s="238"/>
      <c r="B284" s="238"/>
      <c r="C284" s="236"/>
      <c r="D284" s="382"/>
      <c r="E284" s="236"/>
      <c r="F284" s="238"/>
      <c r="G284" s="238"/>
      <c r="H284" s="238"/>
      <c r="I284" s="238"/>
      <c r="J284" s="238"/>
      <c r="K284" s="238"/>
      <c r="L284" s="238"/>
      <c r="M284" s="238"/>
      <c r="N284" s="238"/>
      <c r="O284" s="238"/>
      <c r="P284" s="238"/>
      <c r="Q284" s="238"/>
      <c r="R284" s="238"/>
      <c r="S284" s="238"/>
      <c r="T284" s="238"/>
    </row>
    <row r="285" spans="1:20" ht="15.75" customHeight="1">
      <c r="D285" s="391"/>
    </row>
    <row r="286" spans="1:20" ht="15.75" customHeight="1">
      <c r="D286" s="391"/>
    </row>
    <row r="287" spans="1:20" ht="15.75" customHeight="1">
      <c r="D287" s="391"/>
    </row>
    <row r="288" spans="1:20" ht="15.75" customHeight="1">
      <c r="D288" s="391"/>
    </row>
    <row r="289" spans="4:4" ht="15.75" customHeight="1">
      <c r="D289" s="391"/>
    </row>
    <row r="290" spans="4:4" ht="15.75" customHeight="1">
      <c r="D290" s="391"/>
    </row>
    <row r="291" spans="4:4" ht="15.75" customHeight="1">
      <c r="D291" s="391"/>
    </row>
    <row r="292" spans="4:4" ht="15.75" customHeight="1">
      <c r="D292" s="391"/>
    </row>
    <row r="293" spans="4:4" ht="15.75" customHeight="1">
      <c r="D293" s="391"/>
    </row>
    <row r="294" spans="4:4" ht="15.75" customHeight="1">
      <c r="D294" s="391"/>
    </row>
    <row r="295" spans="4:4" ht="15.75" customHeight="1">
      <c r="D295" s="391"/>
    </row>
    <row r="296" spans="4:4" ht="15.75" customHeight="1">
      <c r="D296" s="391"/>
    </row>
    <row r="297" spans="4:4" ht="15.75" customHeight="1">
      <c r="D297" s="391"/>
    </row>
    <row r="298" spans="4:4" ht="15.75" customHeight="1">
      <c r="D298" s="391"/>
    </row>
    <row r="299" spans="4:4" ht="15.75" customHeight="1">
      <c r="D299" s="391"/>
    </row>
    <row r="300" spans="4:4" ht="15.75" customHeight="1">
      <c r="D300" s="391"/>
    </row>
    <row r="301" spans="4:4" ht="15.75" customHeight="1">
      <c r="D301" s="391"/>
    </row>
    <row r="302" spans="4:4" ht="15.75" customHeight="1">
      <c r="D302" s="391"/>
    </row>
    <row r="303" spans="4:4" ht="15.75" customHeight="1">
      <c r="D303" s="391"/>
    </row>
    <row r="304" spans="4:4" ht="15.75" customHeight="1">
      <c r="D304" s="391"/>
    </row>
    <row r="305" spans="4:4" ht="15.75" customHeight="1">
      <c r="D305" s="391"/>
    </row>
    <row r="306" spans="4:4" ht="15.75" customHeight="1">
      <c r="D306" s="391"/>
    </row>
    <row r="307" spans="4:4" ht="15.75" customHeight="1">
      <c r="D307" s="391"/>
    </row>
    <row r="308" spans="4:4" ht="15.75" customHeight="1">
      <c r="D308" s="391"/>
    </row>
    <row r="309" spans="4:4" ht="15.75" customHeight="1">
      <c r="D309" s="391"/>
    </row>
    <row r="310" spans="4:4" ht="15.75" customHeight="1">
      <c r="D310" s="391"/>
    </row>
    <row r="311" spans="4:4" ht="15.75" customHeight="1">
      <c r="D311" s="391"/>
    </row>
    <row r="312" spans="4:4" ht="15.75" customHeight="1">
      <c r="D312" s="391"/>
    </row>
    <row r="313" spans="4:4" ht="15.75" customHeight="1">
      <c r="D313" s="391"/>
    </row>
    <row r="314" spans="4:4" ht="15.75" customHeight="1">
      <c r="D314" s="391"/>
    </row>
    <row r="315" spans="4:4" ht="15.75" customHeight="1">
      <c r="D315" s="391"/>
    </row>
    <row r="316" spans="4:4" ht="15.75" customHeight="1">
      <c r="D316" s="391"/>
    </row>
    <row r="317" spans="4:4" ht="15.75" customHeight="1">
      <c r="D317" s="391"/>
    </row>
    <row r="318" spans="4:4" ht="15.75" customHeight="1">
      <c r="D318" s="391"/>
    </row>
    <row r="319" spans="4:4" ht="15.75" customHeight="1">
      <c r="D319" s="391"/>
    </row>
    <row r="320" spans="4:4" ht="15.75" customHeight="1">
      <c r="D320" s="391"/>
    </row>
    <row r="321" spans="4:4" ht="15.75" customHeight="1">
      <c r="D321" s="391"/>
    </row>
    <row r="322" spans="4:4" ht="15.75" customHeight="1">
      <c r="D322" s="391"/>
    </row>
    <row r="323" spans="4:4" ht="15.75" customHeight="1">
      <c r="D323" s="391"/>
    </row>
    <row r="324" spans="4:4" ht="15.75" customHeight="1">
      <c r="D324" s="391"/>
    </row>
    <row r="325" spans="4:4" ht="15.75" customHeight="1">
      <c r="D325" s="391"/>
    </row>
    <row r="326" spans="4:4" ht="15.75" customHeight="1">
      <c r="D326" s="391"/>
    </row>
    <row r="327" spans="4:4" ht="15.75" customHeight="1">
      <c r="D327" s="391"/>
    </row>
    <row r="328" spans="4:4" ht="15.75" customHeight="1">
      <c r="D328" s="391"/>
    </row>
    <row r="329" spans="4:4" ht="15.75" customHeight="1">
      <c r="D329" s="391"/>
    </row>
    <row r="330" spans="4:4" ht="15.75" customHeight="1">
      <c r="D330" s="391"/>
    </row>
    <row r="331" spans="4:4" ht="15.75" customHeight="1">
      <c r="D331" s="391"/>
    </row>
    <row r="332" spans="4:4" ht="15.75" customHeight="1">
      <c r="D332" s="391"/>
    </row>
    <row r="333" spans="4:4" ht="15.75" customHeight="1">
      <c r="D333" s="391"/>
    </row>
    <row r="334" spans="4:4" ht="15.75" customHeight="1">
      <c r="D334" s="391"/>
    </row>
    <row r="335" spans="4:4" ht="15.75" customHeight="1">
      <c r="D335" s="391"/>
    </row>
    <row r="336" spans="4:4" ht="15.75" customHeight="1">
      <c r="D336" s="391"/>
    </row>
    <row r="337" spans="4:4" ht="15.75" customHeight="1">
      <c r="D337" s="391"/>
    </row>
    <row r="338" spans="4:4" ht="15.75" customHeight="1">
      <c r="D338" s="391"/>
    </row>
    <row r="339" spans="4:4" ht="15.75" customHeight="1">
      <c r="D339" s="391"/>
    </row>
    <row r="340" spans="4:4" ht="15.75" customHeight="1">
      <c r="D340" s="391"/>
    </row>
    <row r="341" spans="4:4" ht="15.75" customHeight="1">
      <c r="D341" s="391"/>
    </row>
    <row r="342" spans="4:4" ht="15.75" customHeight="1">
      <c r="D342" s="391"/>
    </row>
    <row r="343" spans="4:4" ht="15.75" customHeight="1">
      <c r="D343" s="391"/>
    </row>
    <row r="344" spans="4:4" ht="15.75" customHeight="1">
      <c r="D344" s="391"/>
    </row>
    <row r="345" spans="4:4" ht="15.75" customHeight="1">
      <c r="D345" s="391"/>
    </row>
    <row r="346" spans="4:4" ht="15.75" customHeight="1">
      <c r="D346" s="391"/>
    </row>
    <row r="347" spans="4:4" ht="15.75" customHeight="1">
      <c r="D347" s="391"/>
    </row>
    <row r="348" spans="4:4" ht="15.75" customHeight="1">
      <c r="D348" s="391"/>
    </row>
    <row r="349" spans="4:4" ht="15.75" customHeight="1">
      <c r="D349" s="391"/>
    </row>
    <row r="350" spans="4:4" ht="15.75" customHeight="1">
      <c r="D350" s="391"/>
    </row>
    <row r="351" spans="4:4" ht="15.75" customHeight="1">
      <c r="D351" s="391"/>
    </row>
    <row r="352" spans="4:4" ht="15.75" customHeight="1">
      <c r="D352" s="391"/>
    </row>
    <row r="353" spans="4:4" ht="15.75" customHeight="1">
      <c r="D353" s="391"/>
    </row>
    <row r="354" spans="4:4" ht="15.75" customHeight="1">
      <c r="D354" s="391"/>
    </row>
    <row r="355" spans="4:4" ht="15.75" customHeight="1">
      <c r="D355" s="391"/>
    </row>
    <row r="356" spans="4:4" ht="15.75" customHeight="1">
      <c r="D356" s="391"/>
    </row>
    <row r="357" spans="4:4" ht="15.75" customHeight="1">
      <c r="D357" s="391"/>
    </row>
    <row r="358" spans="4:4" ht="15.75" customHeight="1">
      <c r="D358" s="391"/>
    </row>
    <row r="359" spans="4:4" ht="15.75" customHeight="1">
      <c r="D359" s="391"/>
    </row>
    <row r="360" spans="4:4" ht="15.75" customHeight="1">
      <c r="D360" s="391"/>
    </row>
    <row r="361" spans="4:4" ht="15.75" customHeight="1">
      <c r="D361" s="391"/>
    </row>
    <row r="362" spans="4:4" ht="15.75" customHeight="1">
      <c r="D362" s="391"/>
    </row>
    <row r="363" spans="4:4" ht="15.75" customHeight="1">
      <c r="D363" s="391"/>
    </row>
    <row r="364" spans="4:4" ht="15.75" customHeight="1">
      <c r="D364" s="391"/>
    </row>
    <row r="365" spans="4:4" ht="15.75" customHeight="1">
      <c r="D365" s="391"/>
    </row>
    <row r="366" spans="4:4" ht="15.75" customHeight="1">
      <c r="D366" s="391"/>
    </row>
    <row r="367" spans="4:4" ht="15.75" customHeight="1">
      <c r="D367" s="391"/>
    </row>
    <row r="368" spans="4:4" ht="15.75" customHeight="1">
      <c r="D368" s="391"/>
    </row>
    <row r="369" spans="4:4" ht="15.75" customHeight="1">
      <c r="D369" s="391"/>
    </row>
    <row r="370" spans="4:4" ht="15.75" customHeight="1">
      <c r="D370" s="391"/>
    </row>
    <row r="371" spans="4:4" ht="15.75" customHeight="1">
      <c r="D371" s="391"/>
    </row>
    <row r="372" spans="4:4" ht="15.75" customHeight="1">
      <c r="D372" s="391"/>
    </row>
    <row r="373" spans="4:4" ht="15.75" customHeight="1">
      <c r="D373" s="391"/>
    </row>
    <row r="374" spans="4:4" ht="15.75" customHeight="1">
      <c r="D374" s="391"/>
    </row>
    <row r="375" spans="4:4" ht="15.75" customHeight="1">
      <c r="D375" s="391"/>
    </row>
    <row r="376" spans="4:4" ht="15.75" customHeight="1">
      <c r="D376" s="391"/>
    </row>
    <row r="377" spans="4:4" ht="15.75" customHeight="1">
      <c r="D377" s="391"/>
    </row>
    <row r="378" spans="4:4" ht="15.75" customHeight="1">
      <c r="D378" s="391"/>
    </row>
    <row r="379" spans="4:4" ht="15.75" customHeight="1">
      <c r="D379" s="391"/>
    </row>
    <row r="380" spans="4:4" ht="15.75" customHeight="1">
      <c r="D380" s="391"/>
    </row>
    <row r="381" spans="4:4" ht="15.75" customHeight="1">
      <c r="D381" s="391"/>
    </row>
    <row r="382" spans="4:4" ht="15.75" customHeight="1">
      <c r="D382" s="391"/>
    </row>
    <row r="383" spans="4:4" ht="15.75" customHeight="1">
      <c r="D383" s="391"/>
    </row>
    <row r="384" spans="4:4" ht="15.75" customHeight="1">
      <c r="D384" s="391"/>
    </row>
    <row r="385" spans="4:4" ht="15.75" customHeight="1">
      <c r="D385" s="391"/>
    </row>
    <row r="386" spans="4:4" ht="15.75" customHeight="1">
      <c r="D386" s="391"/>
    </row>
    <row r="387" spans="4:4" ht="15.75" customHeight="1">
      <c r="D387" s="391"/>
    </row>
    <row r="388" spans="4:4" ht="15.75" customHeight="1">
      <c r="D388" s="391"/>
    </row>
    <row r="389" spans="4:4" ht="15.75" customHeight="1">
      <c r="D389" s="391"/>
    </row>
    <row r="390" spans="4:4" ht="15.75" customHeight="1">
      <c r="D390" s="391"/>
    </row>
    <row r="391" spans="4:4" ht="15.75" customHeight="1">
      <c r="D391" s="391"/>
    </row>
    <row r="392" spans="4:4" ht="15.75" customHeight="1">
      <c r="D392" s="391"/>
    </row>
    <row r="393" spans="4:4" ht="15.75" customHeight="1">
      <c r="D393" s="391"/>
    </row>
    <row r="394" spans="4:4" ht="15.75" customHeight="1">
      <c r="D394" s="391"/>
    </row>
    <row r="395" spans="4:4" ht="15.75" customHeight="1">
      <c r="D395" s="391"/>
    </row>
    <row r="396" spans="4:4" ht="15.75" customHeight="1">
      <c r="D396" s="391"/>
    </row>
    <row r="397" spans="4:4" ht="15.75" customHeight="1">
      <c r="D397" s="391"/>
    </row>
    <row r="398" spans="4:4" ht="15.75" customHeight="1">
      <c r="D398" s="391"/>
    </row>
    <row r="399" spans="4:4" ht="15.75" customHeight="1">
      <c r="D399" s="391"/>
    </row>
    <row r="400" spans="4:4" ht="15.75" customHeight="1">
      <c r="D400" s="391"/>
    </row>
    <row r="401" spans="4:4" ht="15.75" customHeight="1">
      <c r="D401" s="391"/>
    </row>
    <row r="402" spans="4:4" ht="15.75" customHeight="1">
      <c r="D402" s="391"/>
    </row>
    <row r="403" spans="4:4" ht="15.75" customHeight="1">
      <c r="D403" s="391"/>
    </row>
    <row r="404" spans="4:4" ht="15.75" customHeight="1">
      <c r="D404" s="391"/>
    </row>
    <row r="405" spans="4:4" ht="15.75" customHeight="1">
      <c r="D405" s="391"/>
    </row>
    <row r="406" spans="4:4" ht="15.75" customHeight="1">
      <c r="D406" s="391"/>
    </row>
    <row r="407" spans="4:4" ht="15.75" customHeight="1">
      <c r="D407" s="391"/>
    </row>
    <row r="408" spans="4:4" ht="15.75" customHeight="1">
      <c r="D408" s="391"/>
    </row>
    <row r="409" spans="4:4" ht="15.75" customHeight="1">
      <c r="D409" s="391"/>
    </row>
    <row r="410" spans="4:4" ht="15.75" customHeight="1">
      <c r="D410" s="391"/>
    </row>
    <row r="411" spans="4:4" ht="15.75" customHeight="1">
      <c r="D411" s="391"/>
    </row>
    <row r="412" spans="4:4" ht="15.75" customHeight="1">
      <c r="D412" s="391"/>
    </row>
    <row r="413" spans="4:4" ht="15.75" customHeight="1">
      <c r="D413" s="391"/>
    </row>
    <row r="414" spans="4:4" ht="15.75" customHeight="1">
      <c r="D414" s="391"/>
    </row>
    <row r="415" spans="4:4" ht="15.75" customHeight="1">
      <c r="D415" s="391"/>
    </row>
    <row r="416" spans="4:4" ht="15.75" customHeight="1">
      <c r="D416" s="391"/>
    </row>
    <row r="417" spans="4:4" ht="15.75" customHeight="1">
      <c r="D417" s="391"/>
    </row>
    <row r="418" spans="4:4" ht="15.75" customHeight="1">
      <c r="D418" s="391"/>
    </row>
    <row r="419" spans="4:4" ht="15.75" customHeight="1">
      <c r="D419" s="391"/>
    </row>
    <row r="420" spans="4:4" ht="15.75" customHeight="1">
      <c r="D420" s="391"/>
    </row>
    <row r="421" spans="4:4" ht="15.75" customHeight="1">
      <c r="D421" s="391"/>
    </row>
    <row r="422" spans="4:4" ht="15.75" customHeight="1">
      <c r="D422" s="391"/>
    </row>
    <row r="423" spans="4:4" ht="15.75" customHeight="1">
      <c r="D423" s="391"/>
    </row>
    <row r="424" spans="4:4" ht="15.75" customHeight="1">
      <c r="D424" s="391"/>
    </row>
    <row r="425" spans="4:4" ht="15.75" customHeight="1">
      <c r="D425" s="391"/>
    </row>
    <row r="426" spans="4:4" ht="15.75" customHeight="1">
      <c r="D426" s="391"/>
    </row>
    <row r="427" spans="4:4" ht="15.75" customHeight="1">
      <c r="D427" s="391"/>
    </row>
    <row r="428" spans="4:4" ht="15.75" customHeight="1">
      <c r="D428" s="391"/>
    </row>
    <row r="429" spans="4:4" ht="15.75" customHeight="1">
      <c r="D429" s="391"/>
    </row>
    <row r="430" spans="4:4" ht="15.75" customHeight="1">
      <c r="D430" s="391"/>
    </row>
    <row r="431" spans="4:4" ht="15.75" customHeight="1">
      <c r="D431" s="391"/>
    </row>
    <row r="432" spans="4:4" ht="15.75" customHeight="1">
      <c r="D432" s="391"/>
    </row>
    <row r="433" spans="4:4" ht="15.75" customHeight="1">
      <c r="D433" s="391"/>
    </row>
    <row r="434" spans="4:4" ht="15.75" customHeight="1">
      <c r="D434" s="391"/>
    </row>
    <row r="435" spans="4:4" ht="15.75" customHeight="1">
      <c r="D435" s="391"/>
    </row>
    <row r="436" spans="4:4" ht="15.75" customHeight="1">
      <c r="D436" s="391"/>
    </row>
    <row r="437" spans="4:4" ht="15.75" customHeight="1">
      <c r="D437" s="391"/>
    </row>
    <row r="438" spans="4:4" ht="15.75" customHeight="1">
      <c r="D438" s="391"/>
    </row>
    <row r="439" spans="4:4" ht="15.75" customHeight="1">
      <c r="D439" s="391"/>
    </row>
    <row r="440" spans="4:4" ht="15.75" customHeight="1">
      <c r="D440" s="391"/>
    </row>
    <row r="441" spans="4:4" ht="15.75" customHeight="1">
      <c r="D441" s="391"/>
    </row>
    <row r="442" spans="4:4" ht="15.75" customHeight="1">
      <c r="D442" s="391"/>
    </row>
    <row r="443" spans="4:4" ht="15.75" customHeight="1">
      <c r="D443" s="391"/>
    </row>
    <row r="444" spans="4:4" ht="15.75" customHeight="1">
      <c r="D444" s="391"/>
    </row>
    <row r="445" spans="4:4" ht="15.75" customHeight="1">
      <c r="D445" s="391"/>
    </row>
    <row r="446" spans="4:4" ht="15.75" customHeight="1">
      <c r="D446" s="391"/>
    </row>
    <row r="447" spans="4:4" ht="15.75" customHeight="1">
      <c r="D447" s="391"/>
    </row>
    <row r="448" spans="4:4" ht="15.75" customHeight="1">
      <c r="D448" s="391"/>
    </row>
    <row r="449" spans="4:4" ht="15.75" customHeight="1">
      <c r="D449" s="391"/>
    </row>
    <row r="450" spans="4:4" ht="15.75" customHeight="1">
      <c r="D450" s="391"/>
    </row>
    <row r="451" spans="4:4" ht="15.75" customHeight="1">
      <c r="D451" s="391"/>
    </row>
    <row r="452" spans="4:4" ht="15.75" customHeight="1">
      <c r="D452" s="391"/>
    </row>
    <row r="453" spans="4:4" ht="15.75" customHeight="1">
      <c r="D453" s="391"/>
    </row>
    <row r="454" spans="4:4" ht="15.75" customHeight="1">
      <c r="D454" s="391"/>
    </row>
    <row r="455" spans="4:4" ht="15.75" customHeight="1">
      <c r="D455" s="391"/>
    </row>
    <row r="456" spans="4:4" ht="15.75" customHeight="1">
      <c r="D456" s="391"/>
    </row>
    <row r="457" spans="4:4" ht="15.75" customHeight="1">
      <c r="D457" s="391"/>
    </row>
    <row r="458" spans="4:4" ht="15.75" customHeight="1">
      <c r="D458" s="391"/>
    </row>
    <row r="459" spans="4:4" ht="15.75" customHeight="1">
      <c r="D459" s="391"/>
    </row>
    <row r="460" spans="4:4" ht="15.75" customHeight="1">
      <c r="D460" s="391"/>
    </row>
    <row r="461" spans="4:4" ht="15.75" customHeight="1">
      <c r="D461" s="391"/>
    </row>
    <row r="462" spans="4:4" ht="15.75" customHeight="1">
      <c r="D462" s="391"/>
    </row>
    <row r="463" spans="4:4" ht="15.75" customHeight="1">
      <c r="D463" s="391"/>
    </row>
    <row r="464" spans="4:4" ht="15.75" customHeight="1">
      <c r="D464" s="391"/>
    </row>
    <row r="465" spans="4:4" ht="15.75" customHeight="1">
      <c r="D465" s="391"/>
    </row>
    <row r="466" spans="4:4" ht="15.75" customHeight="1">
      <c r="D466" s="391"/>
    </row>
    <row r="467" spans="4:4" ht="15.75" customHeight="1">
      <c r="D467" s="391"/>
    </row>
    <row r="468" spans="4:4" ht="15.75" customHeight="1">
      <c r="D468" s="391"/>
    </row>
    <row r="469" spans="4:4" ht="15.75" customHeight="1">
      <c r="D469" s="391"/>
    </row>
    <row r="470" spans="4:4" ht="15.75" customHeight="1">
      <c r="D470" s="391"/>
    </row>
    <row r="471" spans="4:4" ht="15.75" customHeight="1">
      <c r="D471" s="391"/>
    </row>
    <row r="472" spans="4:4" ht="15.75" customHeight="1">
      <c r="D472" s="391"/>
    </row>
    <row r="473" spans="4:4" ht="15.75" customHeight="1">
      <c r="D473" s="391"/>
    </row>
    <row r="474" spans="4:4" ht="15.75" customHeight="1">
      <c r="D474" s="391"/>
    </row>
    <row r="475" spans="4:4" ht="15.75" customHeight="1">
      <c r="D475" s="391"/>
    </row>
    <row r="476" spans="4:4" ht="15.75" customHeight="1">
      <c r="D476" s="391"/>
    </row>
    <row r="477" spans="4:4" ht="15.75" customHeight="1">
      <c r="D477" s="391"/>
    </row>
    <row r="478" spans="4:4" ht="15.75" customHeight="1">
      <c r="D478" s="391"/>
    </row>
    <row r="479" spans="4:4" ht="15.75" customHeight="1">
      <c r="D479" s="391"/>
    </row>
    <row r="480" spans="4:4" ht="15.75" customHeight="1">
      <c r="D480" s="391"/>
    </row>
    <row r="481" spans="4:4" ht="15.75" customHeight="1">
      <c r="D481" s="391"/>
    </row>
    <row r="482" spans="4:4" ht="15.75" customHeight="1">
      <c r="D482" s="391"/>
    </row>
    <row r="483" spans="4:4" ht="15.75" customHeight="1">
      <c r="D483" s="391"/>
    </row>
    <row r="484" spans="4:4" ht="15.75" customHeight="1">
      <c r="D484" s="391"/>
    </row>
    <row r="485" spans="4:4" ht="15.75" customHeight="1">
      <c r="D485" s="391"/>
    </row>
    <row r="486" spans="4:4" ht="15.75" customHeight="1">
      <c r="D486" s="391"/>
    </row>
    <row r="487" spans="4:4" ht="15.75" customHeight="1">
      <c r="D487" s="391"/>
    </row>
    <row r="488" spans="4:4" ht="15.75" customHeight="1">
      <c r="D488" s="391"/>
    </row>
    <row r="489" spans="4:4" ht="15.75" customHeight="1">
      <c r="D489" s="391"/>
    </row>
    <row r="490" spans="4:4" ht="15.75" customHeight="1">
      <c r="D490" s="391"/>
    </row>
    <row r="491" spans="4:4" ht="15.75" customHeight="1">
      <c r="D491" s="391"/>
    </row>
    <row r="492" spans="4:4" ht="15.75" customHeight="1">
      <c r="D492" s="391"/>
    </row>
    <row r="493" spans="4:4" ht="15.75" customHeight="1">
      <c r="D493" s="391"/>
    </row>
    <row r="494" spans="4:4" ht="15.75" customHeight="1">
      <c r="D494" s="391"/>
    </row>
    <row r="495" spans="4:4" ht="15.75" customHeight="1">
      <c r="D495" s="391"/>
    </row>
    <row r="496" spans="4:4" ht="15.75" customHeight="1">
      <c r="D496" s="391"/>
    </row>
    <row r="497" spans="4:4" ht="15.75" customHeight="1">
      <c r="D497" s="391"/>
    </row>
    <row r="498" spans="4:4" ht="15.75" customHeight="1">
      <c r="D498" s="391"/>
    </row>
    <row r="499" spans="4:4" ht="15.75" customHeight="1">
      <c r="D499" s="391"/>
    </row>
    <row r="500" spans="4:4" ht="15.75" customHeight="1">
      <c r="D500" s="391"/>
    </row>
    <row r="501" spans="4:4" ht="15.75" customHeight="1">
      <c r="D501" s="391"/>
    </row>
    <row r="502" spans="4:4" ht="15.75" customHeight="1">
      <c r="D502" s="391"/>
    </row>
    <row r="503" spans="4:4" ht="15.75" customHeight="1">
      <c r="D503" s="391"/>
    </row>
    <row r="504" spans="4:4" ht="15.75" customHeight="1">
      <c r="D504" s="391"/>
    </row>
    <row r="505" spans="4:4" ht="15.75" customHeight="1">
      <c r="D505" s="391"/>
    </row>
    <row r="506" spans="4:4" ht="15.75" customHeight="1">
      <c r="D506" s="391"/>
    </row>
    <row r="507" spans="4:4" ht="15.75" customHeight="1">
      <c r="D507" s="391"/>
    </row>
    <row r="508" spans="4:4" ht="15.75" customHeight="1">
      <c r="D508" s="391"/>
    </row>
    <row r="509" spans="4:4" ht="15.75" customHeight="1">
      <c r="D509" s="391"/>
    </row>
    <row r="510" spans="4:4" ht="15.75" customHeight="1">
      <c r="D510" s="391"/>
    </row>
    <row r="511" spans="4:4" ht="15.75" customHeight="1">
      <c r="D511" s="391"/>
    </row>
    <row r="512" spans="4:4" ht="15.75" customHeight="1">
      <c r="D512" s="391"/>
    </row>
    <row r="513" spans="4:4" ht="15.75" customHeight="1">
      <c r="D513" s="391"/>
    </row>
    <row r="514" spans="4:4" ht="15.75" customHeight="1">
      <c r="D514" s="391"/>
    </row>
    <row r="515" spans="4:4" ht="15.75" customHeight="1">
      <c r="D515" s="391"/>
    </row>
    <row r="516" spans="4:4" ht="15.75" customHeight="1">
      <c r="D516" s="391"/>
    </row>
    <row r="517" spans="4:4" ht="15.75" customHeight="1">
      <c r="D517" s="391"/>
    </row>
    <row r="518" spans="4:4" ht="15.75" customHeight="1">
      <c r="D518" s="391"/>
    </row>
    <row r="519" spans="4:4" ht="15.75" customHeight="1">
      <c r="D519" s="391"/>
    </row>
    <row r="520" spans="4:4" ht="15.75" customHeight="1">
      <c r="D520" s="391"/>
    </row>
    <row r="521" spans="4:4" ht="15.75" customHeight="1">
      <c r="D521" s="391"/>
    </row>
    <row r="522" spans="4:4" ht="15.75" customHeight="1">
      <c r="D522" s="391"/>
    </row>
    <row r="523" spans="4:4" ht="15.75" customHeight="1">
      <c r="D523" s="391"/>
    </row>
    <row r="524" spans="4:4" ht="15.75" customHeight="1">
      <c r="D524" s="391"/>
    </row>
    <row r="525" spans="4:4" ht="15.75" customHeight="1">
      <c r="D525" s="391"/>
    </row>
    <row r="526" spans="4:4" ht="15.75" customHeight="1">
      <c r="D526" s="391"/>
    </row>
    <row r="527" spans="4:4" ht="15.75" customHeight="1">
      <c r="D527" s="391"/>
    </row>
    <row r="528" spans="4:4" ht="15.75" customHeight="1">
      <c r="D528" s="391"/>
    </row>
    <row r="529" spans="4:4" ht="15.75" customHeight="1">
      <c r="D529" s="391"/>
    </row>
    <row r="530" spans="4:4" ht="15.75" customHeight="1">
      <c r="D530" s="391"/>
    </row>
    <row r="531" spans="4:4" ht="15.75" customHeight="1">
      <c r="D531" s="391"/>
    </row>
    <row r="532" spans="4:4" ht="15.75" customHeight="1">
      <c r="D532" s="391"/>
    </row>
    <row r="533" spans="4:4" ht="15.75" customHeight="1">
      <c r="D533" s="391"/>
    </row>
    <row r="534" spans="4:4" ht="15.75" customHeight="1">
      <c r="D534" s="391"/>
    </row>
    <row r="535" spans="4:4" ht="15.75" customHeight="1">
      <c r="D535" s="391"/>
    </row>
    <row r="536" spans="4:4" ht="15.75" customHeight="1">
      <c r="D536" s="391"/>
    </row>
    <row r="537" spans="4:4" ht="15.75" customHeight="1">
      <c r="D537" s="391"/>
    </row>
    <row r="538" spans="4:4" ht="15.75" customHeight="1">
      <c r="D538" s="391"/>
    </row>
    <row r="539" spans="4:4" ht="15.75" customHeight="1">
      <c r="D539" s="391"/>
    </row>
    <row r="540" spans="4:4" ht="15.75" customHeight="1">
      <c r="D540" s="391"/>
    </row>
    <row r="541" spans="4:4" ht="15.75" customHeight="1">
      <c r="D541" s="391"/>
    </row>
    <row r="542" spans="4:4" ht="15.75" customHeight="1">
      <c r="D542" s="391"/>
    </row>
    <row r="543" spans="4:4" ht="15.75" customHeight="1">
      <c r="D543" s="391"/>
    </row>
    <row r="544" spans="4:4" ht="15.75" customHeight="1">
      <c r="D544" s="391"/>
    </row>
    <row r="545" spans="4:4" ht="15.75" customHeight="1">
      <c r="D545" s="391"/>
    </row>
    <row r="546" spans="4:4" ht="15.75" customHeight="1">
      <c r="D546" s="391"/>
    </row>
    <row r="547" spans="4:4" ht="15.75" customHeight="1">
      <c r="D547" s="391"/>
    </row>
    <row r="548" spans="4:4" ht="15.75" customHeight="1">
      <c r="D548" s="391"/>
    </row>
    <row r="549" spans="4:4" ht="15.75" customHeight="1">
      <c r="D549" s="391"/>
    </row>
    <row r="550" spans="4:4" ht="15.75" customHeight="1">
      <c r="D550" s="391"/>
    </row>
    <row r="551" spans="4:4" ht="15.75" customHeight="1">
      <c r="D551" s="391"/>
    </row>
    <row r="552" spans="4:4" ht="15.75" customHeight="1">
      <c r="D552" s="391"/>
    </row>
    <row r="553" spans="4:4" ht="15.75" customHeight="1">
      <c r="D553" s="391"/>
    </row>
    <row r="554" spans="4:4" ht="15.75" customHeight="1">
      <c r="D554" s="391"/>
    </row>
    <row r="555" spans="4:4" ht="15.75" customHeight="1">
      <c r="D555" s="391"/>
    </row>
    <row r="556" spans="4:4" ht="15.75" customHeight="1">
      <c r="D556" s="391"/>
    </row>
    <row r="557" spans="4:4" ht="15.75" customHeight="1">
      <c r="D557" s="391"/>
    </row>
    <row r="558" spans="4:4" ht="15.75" customHeight="1">
      <c r="D558" s="391"/>
    </row>
    <row r="559" spans="4:4" ht="15.75" customHeight="1">
      <c r="D559" s="391"/>
    </row>
    <row r="560" spans="4:4" ht="15.75" customHeight="1">
      <c r="D560" s="391"/>
    </row>
    <row r="561" spans="4:4" ht="15.75" customHeight="1">
      <c r="D561" s="391"/>
    </row>
    <row r="562" spans="4:4" ht="15.75" customHeight="1">
      <c r="D562" s="391"/>
    </row>
    <row r="563" spans="4:4" ht="15.75" customHeight="1">
      <c r="D563" s="391"/>
    </row>
    <row r="564" spans="4:4" ht="15.75" customHeight="1">
      <c r="D564" s="391"/>
    </row>
    <row r="565" spans="4:4" ht="15.75" customHeight="1">
      <c r="D565" s="391"/>
    </row>
    <row r="566" spans="4:4" ht="15.75" customHeight="1">
      <c r="D566" s="391"/>
    </row>
    <row r="567" spans="4:4" ht="15.75" customHeight="1">
      <c r="D567" s="391"/>
    </row>
    <row r="568" spans="4:4" ht="15.75" customHeight="1">
      <c r="D568" s="391"/>
    </row>
    <row r="569" spans="4:4" ht="15.75" customHeight="1">
      <c r="D569" s="391"/>
    </row>
    <row r="570" spans="4:4" ht="15.75" customHeight="1">
      <c r="D570" s="391"/>
    </row>
    <row r="571" spans="4:4" ht="15.75" customHeight="1">
      <c r="D571" s="391"/>
    </row>
    <row r="572" spans="4:4" ht="15.75" customHeight="1">
      <c r="D572" s="391"/>
    </row>
    <row r="573" spans="4:4" ht="15.75" customHeight="1">
      <c r="D573" s="391"/>
    </row>
    <row r="574" spans="4:4" ht="15.75" customHeight="1">
      <c r="D574" s="391"/>
    </row>
    <row r="575" spans="4:4" ht="15.75" customHeight="1">
      <c r="D575" s="391"/>
    </row>
    <row r="576" spans="4:4" ht="15.75" customHeight="1">
      <c r="D576" s="391"/>
    </row>
    <row r="577" spans="4:4" ht="15.75" customHeight="1">
      <c r="D577" s="391"/>
    </row>
    <row r="578" spans="4:4" ht="15.75" customHeight="1">
      <c r="D578" s="391"/>
    </row>
    <row r="579" spans="4:4" ht="15.75" customHeight="1">
      <c r="D579" s="391"/>
    </row>
    <row r="580" spans="4:4" ht="15.75" customHeight="1">
      <c r="D580" s="391"/>
    </row>
    <row r="581" spans="4:4" ht="15.75" customHeight="1">
      <c r="D581" s="391"/>
    </row>
    <row r="582" spans="4:4" ht="15.75" customHeight="1">
      <c r="D582" s="391"/>
    </row>
    <row r="583" spans="4:4" ht="15.75" customHeight="1">
      <c r="D583" s="391"/>
    </row>
    <row r="584" spans="4:4" ht="15.75" customHeight="1">
      <c r="D584" s="391"/>
    </row>
    <row r="585" spans="4:4" ht="15.75" customHeight="1">
      <c r="D585" s="391"/>
    </row>
    <row r="586" spans="4:4" ht="15.75" customHeight="1">
      <c r="D586" s="391"/>
    </row>
    <row r="587" spans="4:4" ht="15.75" customHeight="1">
      <c r="D587" s="391"/>
    </row>
    <row r="588" spans="4:4" ht="15.75" customHeight="1">
      <c r="D588" s="391"/>
    </row>
    <row r="589" spans="4:4" ht="15.75" customHeight="1">
      <c r="D589" s="391"/>
    </row>
    <row r="590" spans="4:4" ht="15.75" customHeight="1">
      <c r="D590" s="391"/>
    </row>
    <row r="591" spans="4:4" ht="15.75" customHeight="1">
      <c r="D591" s="391"/>
    </row>
    <row r="592" spans="4:4" ht="15.75" customHeight="1">
      <c r="D592" s="391"/>
    </row>
    <row r="593" spans="4:4" ht="15.75" customHeight="1">
      <c r="D593" s="391"/>
    </row>
    <row r="594" spans="4:4" ht="15.75" customHeight="1">
      <c r="D594" s="391"/>
    </row>
    <row r="595" spans="4:4" ht="15.75" customHeight="1">
      <c r="D595" s="391"/>
    </row>
    <row r="596" spans="4:4" ht="15.75" customHeight="1">
      <c r="D596" s="391"/>
    </row>
    <row r="597" spans="4:4" ht="15.75" customHeight="1">
      <c r="D597" s="391"/>
    </row>
    <row r="598" spans="4:4" ht="15.75" customHeight="1">
      <c r="D598" s="391"/>
    </row>
    <row r="599" spans="4:4" ht="15.75" customHeight="1">
      <c r="D599" s="391"/>
    </row>
    <row r="600" spans="4:4" ht="15.75" customHeight="1">
      <c r="D600" s="391"/>
    </row>
    <row r="601" spans="4:4" ht="15.75" customHeight="1">
      <c r="D601" s="391"/>
    </row>
    <row r="602" spans="4:4" ht="15.75" customHeight="1">
      <c r="D602" s="391"/>
    </row>
    <row r="603" spans="4:4" ht="15.75" customHeight="1">
      <c r="D603" s="391"/>
    </row>
    <row r="604" spans="4:4" ht="15.75" customHeight="1">
      <c r="D604" s="391"/>
    </row>
    <row r="605" spans="4:4" ht="15.75" customHeight="1">
      <c r="D605" s="391"/>
    </row>
    <row r="606" spans="4:4" ht="15.75" customHeight="1">
      <c r="D606" s="391"/>
    </row>
    <row r="607" spans="4:4" ht="15.75" customHeight="1">
      <c r="D607" s="391"/>
    </row>
    <row r="608" spans="4:4" ht="15.75" customHeight="1">
      <c r="D608" s="391"/>
    </row>
    <row r="609" spans="4:4" ht="15.75" customHeight="1">
      <c r="D609" s="391"/>
    </row>
    <row r="610" spans="4:4" ht="15.75" customHeight="1">
      <c r="D610" s="391"/>
    </row>
    <row r="611" spans="4:4" ht="15.75" customHeight="1">
      <c r="D611" s="391"/>
    </row>
    <row r="612" spans="4:4" ht="15.75" customHeight="1">
      <c r="D612" s="391"/>
    </row>
    <row r="613" spans="4:4" ht="15.75" customHeight="1">
      <c r="D613" s="391"/>
    </row>
    <row r="614" spans="4:4" ht="15.75" customHeight="1">
      <c r="D614" s="391"/>
    </row>
    <row r="615" spans="4:4" ht="15.75" customHeight="1">
      <c r="D615" s="391"/>
    </row>
    <row r="616" spans="4:4" ht="15.75" customHeight="1">
      <c r="D616" s="391"/>
    </row>
    <row r="617" spans="4:4" ht="15.75" customHeight="1">
      <c r="D617" s="391"/>
    </row>
    <row r="618" spans="4:4" ht="15.75" customHeight="1">
      <c r="D618" s="391"/>
    </row>
    <row r="619" spans="4:4" ht="15.75" customHeight="1">
      <c r="D619" s="391"/>
    </row>
    <row r="620" spans="4:4" ht="15.75" customHeight="1">
      <c r="D620" s="391"/>
    </row>
    <row r="621" spans="4:4" ht="15.75" customHeight="1">
      <c r="D621" s="391"/>
    </row>
    <row r="622" spans="4:4" ht="15.75" customHeight="1">
      <c r="D622" s="391"/>
    </row>
    <row r="623" spans="4:4" ht="15.75" customHeight="1">
      <c r="D623" s="391"/>
    </row>
    <row r="624" spans="4:4" ht="15.75" customHeight="1">
      <c r="D624" s="391"/>
    </row>
    <row r="625" spans="4:4" ht="15.75" customHeight="1">
      <c r="D625" s="391"/>
    </row>
    <row r="626" spans="4:4" ht="15.75" customHeight="1">
      <c r="D626" s="391"/>
    </row>
    <row r="627" spans="4:4" ht="15.75" customHeight="1">
      <c r="D627" s="391"/>
    </row>
    <row r="628" spans="4:4" ht="15.75" customHeight="1">
      <c r="D628" s="391"/>
    </row>
    <row r="629" spans="4:4" ht="15.75" customHeight="1">
      <c r="D629" s="391"/>
    </row>
    <row r="630" spans="4:4" ht="15.75" customHeight="1">
      <c r="D630" s="391"/>
    </row>
    <row r="631" spans="4:4" ht="15.75" customHeight="1">
      <c r="D631" s="391"/>
    </row>
    <row r="632" spans="4:4" ht="15.75" customHeight="1">
      <c r="D632" s="391"/>
    </row>
    <row r="633" spans="4:4" ht="15.75" customHeight="1">
      <c r="D633" s="391"/>
    </row>
    <row r="634" spans="4:4" ht="15.75" customHeight="1">
      <c r="D634" s="391"/>
    </row>
    <row r="635" spans="4:4" ht="15.75" customHeight="1">
      <c r="D635" s="391"/>
    </row>
    <row r="636" spans="4:4" ht="15.75" customHeight="1">
      <c r="D636" s="391"/>
    </row>
    <row r="637" spans="4:4" ht="15.75" customHeight="1">
      <c r="D637" s="391"/>
    </row>
    <row r="638" spans="4:4" ht="15.75" customHeight="1">
      <c r="D638" s="391"/>
    </row>
    <row r="639" spans="4:4" ht="15.75" customHeight="1">
      <c r="D639" s="391"/>
    </row>
    <row r="640" spans="4:4" ht="15.75" customHeight="1">
      <c r="D640" s="391"/>
    </row>
    <row r="641" spans="4:4" ht="15.75" customHeight="1">
      <c r="D641" s="391"/>
    </row>
    <row r="642" spans="4:4" ht="15.75" customHeight="1">
      <c r="D642" s="391"/>
    </row>
    <row r="643" spans="4:4" ht="15.75" customHeight="1">
      <c r="D643" s="391"/>
    </row>
    <row r="644" spans="4:4" ht="15.75" customHeight="1">
      <c r="D644" s="391"/>
    </row>
    <row r="645" spans="4:4" ht="15.75" customHeight="1">
      <c r="D645" s="391"/>
    </row>
    <row r="646" spans="4:4" ht="15.75" customHeight="1">
      <c r="D646" s="391"/>
    </row>
    <row r="647" spans="4:4" ht="15.75" customHeight="1">
      <c r="D647" s="391"/>
    </row>
    <row r="648" spans="4:4" ht="15.75" customHeight="1">
      <c r="D648" s="391"/>
    </row>
    <row r="649" spans="4:4" ht="15.75" customHeight="1">
      <c r="D649" s="391"/>
    </row>
    <row r="650" spans="4:4" ht="15.75" customHeight="1">
      <c r="D650" s="391"/>
    </row>
    <row r="651" spans="4:4" ht="15.75" customHeight="1">
      <c r="D651" s="391"/>
    </row>
    <row r="652" spans="4:4" ht="15.75" customHeight="1">
      <c r="D652" s="391"/>
    </row>
    <row r="653" spans="4:4" ht="15.75" customHeight="1">
      <c r="D653" s="391"/>
    </row>
    <row r="654" spans="4:4" ht="15.75" customHeight="1">
      <c r="D654" s="391"/>
    </row>
    <row r="655" spans="4:4" ht="15.75" customHeight="1">
      <c r="D655" s="391"/>
    </row>
    <row r="656" spans="4:4" ht="15.75" customHeight="1">
      <c r="D656" s="391"/>
    </row>
    <row r="657" spans="4:4" ht="15.75" customHeight="1">
      <c r="D657" s="391"/>
    </row>
    <row r="658" spans="4:4" ht="15.75" customHeight="1">
      <c r="D658" s="391"/>
    </row>
    <row r="659" spans="4:4" ht="15.75" customHeight="1">
      <c r="D659" s="391"/>
    </row>
    <row r="660" spans="4:4" ht="15.75" customHeight="1">
      <c r="D660" s="391"/>
    </row>
    <row r="661" spans="4:4" ht="15.75" customHeight="1">
      <c r="D661" s="391"/>
    </row>
    <row r="662" spans="4:4" ht="15.75" customHeight="1">
      <c r="D662" s="391"/>
    </row>
    <row r="663" spans="4:4" ht="15.75" customHeight="1">
      <c r="D663" s="391"/>
    </row>
    <row r="664" spans="4:4" ht="15.75" customHeight="1">
      <c r="D664" s="391"/>
    </row>
    <row r="665" spans="4:4" ht="15.75" customHeight="1">
      <c r="D665" s="391"/>
    </row>
    <row r="666" spans="4:4" ht="15.75" customHeight="1">
      <c r="D666" s="391"/>
    </row>
    <row r="667" spans="4:4" ht="15.75" customHeight="1">
      <c r="D667" s="391"/>
    </row>
    <row r="668" spans="4:4" ht="15.75" customHeight="1">
      <c r="D668" s="391"/>
    </row>
    <row r="669" spans="4:4" ht="15.75" customHeight="1">
      <c r="D669" s="391"/>
    </row>
    <row r="670" spans="4:4" ht="15.75" customHeight="1">
      <c r="D670" s="391"/>
    </row>
    <row r="671" spans="4:4" ht="15.75" customHeight="1">
      <c r="D671" s="391"/>
    </row>
    <row r="672" spans="4:4" ht="15.75" customHeight="1">
      <c r="D672" s="391"/>
    </row>
    <row r="673" spans="4:4" ht="15.75" customHeight="1">
      <c r="D673" s="391"/>
    </row>
    <row r="674" spans="4:4" ht="15.75" customHeight="1">
      <c r="D674" s="391"/>
    </row>
    <row r="675" spans="4:4" ht="15.75" customHeight="1">
      <c r="D675" s="391"/>
    </row>
    <row r="676" spans="4:4" ht="15.75" customHeight="1">
      <c r="D676" s="391"/>
    </row>
    <row r="677" spans="4:4" ht="15.75" customHeight="1">
      <c r="D677" s="391"/>
    </row>
    <row r="678" spans="4:4" ht="15.75" customHeight="1">
      <c r="D678" s="391"/>
    </row>
    <row r="679" spans="4:4" ht="15.75" customHeight="1">
      <c r="D679" s="391"/>
    </row>
    <row r="680" spans="4:4" ht="15.75" customHeight="1">
      <c r="D680" s="391"/>
    </row>
    <row r="681" spans="4:4" ht="15.75" customHeight="1">
      <c r="D681" s="391"/>
    </row>
    <row r="682" spans="4:4" ht="15.75" customHeight="1">
      <c r="D682" s="391"/>
    </row>
    <row r="683" spans="4:4" ht="15.75" customHeight="1">
      <c r="D683" s="391"/>
    </row>
    <row r="684" spans="4:4" ht="15.75" customHeight="1">
      <c r="D684" s="391"/>
    </row>
    <row r="685" spans="4:4" ht="15.75" customHeight="1">
      <c r="D685" s="391"/>
    </row>
    <row r="686" spans="4:4" ht="15.75" customHeight="1">
      <c r="D686" s="391"/>
    </row>
    <row r="687" spans="4:4" ht="15.75" customHeight="1">
      <c r="D687" s="391"/>
    </row>
    <row r="688" spans="4:4" ht="15.75" customHeight="1">
      <c r="D688" s="391"/>
    </row>
    <row r="689" spans="4:4" ht="15.75" customHeight="1">
      <c r="D689" s="391"/>
    </row>
    <row r="690" spans="4:4" ht="15.75" customHeight="1">
      <c r="D690" s="391"/>
    </row>
    <row r="691" spans="4:4" ht="15.75" customHeight="1">
      <c r="D691" s="391"/>
    </row>
    <row r="692" spans="4:4" ht="15.75" customHeight="1">
      <c r="D692" s="391"/>
    </row>
    <row r="693" spans="4:4" ht="15.75" customHeight="1">
      <c r="D693" s="391"/>
    </row>
    <row r="694" spans="4:4" ht="15.75" customHeight="1">
      <c r="D694" s="391"/>
    </row>
    <row r="695" spans="4:4" ht="15.75" customHeight="1">
      <c r="D695" s="391"/>
    </row>
    <row r="696" spans="4:4" ht="15.75" customHeight="1">
      <c r="D696" s="391"/>
    </row>
    <row r="697" spans="4:4" ht="15.75" customHeight="1">
      <c r="D697" s="391"/>
    </row>
    <row r="698" spans="4:4" ht="15.75" customHeight="1">
      <c r="D698" s="391"/>
    </row>
    <row r="699" spans="4:4" ht="15.75" customHeight="1">
      <c r="D699" s="391"/>
    </row>
    <row r="700" spans="4:4" ht="15.75" customHeight="1">
      <c r="D700" s="391"/>
    </row>
    <row r="701" spans="4:4" ht="15.75" customHeight="1">
      <c r="D701" s="391"/>
    </row>
    <row r="702" spans="4:4" ht="15.75" customHeight="1">
      <c r="D702" s="391"/>
    </row>
    <row r="703" spans="4:4" ht="15.75" customHeight="1">
      <c r="D703" s="391"/>
    </row>
    <row r="704" spans="4:4" ht="15.75" customHeight="1">
      <c r="D704" s="391"/>
    </row>
    <row r="705" spans="4:4" ht="15.75" customHeight="1">
      <c r="D705" s="391"/>
    </row>
    <row r="706" spans="4:4" ht="15.75" customHeight="1">
      <c r="D706" s="391"/>
    </row>
    <row r="707" spans="4:4" ht="15.75" customHeight="1">
      <c r="D707" s="391"/>
    </row>
    <row r="708" spans="4:4" ht="15.75" customHeight="1">
      <c r="D708" s="391"/>
    </row>
    <row r="709" spans="4:4" ht="15.75" customHeight="1">
      <c r="D709" s="391"/>
    </row>
    <row r="710" spans="4:4" ht="15.75" customHeight="1">
      <c r="D710" s="391"/>
    </row>
    <row r="711" spans="4:4" ht="15.75" customHeight="1">
      <c r="D711" s="391"/>
    </row>
    <row r="712" spans="4:4" ht="15.75" customHeight="1">
      <c r="D712" s="391"/>
    </row>
    <row r="713" spans="4:4" ht="15.75" customHeight="1">
      <c r="D713" s="391"/>
    </row>
    <row r="714" spans="4:4" ht="15.75" customHeight="1">
      <c r="D714" s="391"/>
    </row>
    <row r="715" spans="4:4" ht="15.75" customHeight="1">
      <c r="D715" s="391"/>
    </row>
    <row r="716" spans="4:4" ht="15.75" customHeight="1">
      <c r="D716" s="391"/>
    </row>
    <row r="717" spans="4:4" ht="15.75" customHeight="1">
      <c r="D717" s="391"/>
    </row>
    <row r="718" spans="4:4" ht="15.75" customHeight="1">
      <c r="D718" s="391"/>
    </row>
    <row r="719" spans="4:4" ht="15.75" customHeight="1">
      <c r="D719" s="391"/>
    </row>
    <row r="720" spans="4:4" ht="15.75" customHeight="1">
      <c r="D720" s="391"/>
    </row>
    <row r="721" spans="4:4" ht="15.75" customHeight="1">
      <c r="D721" s="391"/>
    </row>
    <row r="722" spans="4:4" ht="15.75" customHeight="1">
      <c r="D722" s="391"/>
    </row>
    <row r="723" spans="4:4" ht="15.75" customHeight="1">
      <c r="D723" s="391"/>
    </row>
    <row r="724" spans="4:4" ht="15.75" customHeight="1">
      <c r="D724" s="391"/>
    </row>
    <row r="725" spans="4:4" ht="15.75" customHeight="1">
      <c r="D725" s="391"/>
    </row>
    <row r="726" spans="4:4" ht="15.75" customHeight="1">
      <c r="D726" s="391"/>
    </row>
    <row r="727" spans="4:4" ht="15.75" customHeight="1">
      <c r="D727" s="391"/>
    </row>
    <row r="728" spans="4:4" ht="15.75" customHeight="1">
      <c r="D728" s="391"/>
    </row>
    <row r="729" spans="4:4" ht="15.75" customHeight="1">
      <c r="D729" s="391"/>
    </row>
    <row r="730" spans="4:4" ht="15.75" customHeight="1">
      <c r="D730" s="391"/>
    </row>
    <row r="731" spans="4:4" ht="15.75" customHeight="1">
      <c r="D731" s="391"/>
    </row>
    <row r="732" spans="4:4" ht="15.75" customHeight="1">
      <c r="D732" s="391"/>
    </row>
    <row r="733" spans="4:4" ht="15.75" customHeight="1">
      <c r="D733" s="391"/>
    </row>
    <row r="734" spans="4:4" ht="15.75" customHeight="1">
      <c r="D734" s="391"/>
    </row>
    <row r="735" spans="4:4" ht="15.75" customHeight="1">
      <c r="D735" s="391"/>
    </row>
    <row r="736" spans="4:4" ht="15.75" customHeight="1">
      <c r="D736" s="391"/>
    </row>
    <row r="737" spans="4:4" ht="15.75" customHeight="1">
      <c r="D737" s="391"/>
    </row>
    <row r="738" spans="4:4" ht="15.75" customHeight="1">
      <c r="D738" s="391"/>
    </row>
    <row r="739" spans="4:4" ht="15.75" customHeight="1">
      <c r="D739" s="391"/>
    </row>
    <row r="740" spans="4:4" ht="15.75" customHeight="1">
      <c r="D740" s="391"/>
    </row>
    <row r="741" spans="4:4" ht="15.75" customHeight="1">
      <c r="D741" s="391"/>
    </row>
    <row r="742" spans="4:4" ht="15.75" customHeight="1">
      <c r="D742" s="391"/>
    </row>
    <row r="743" spans="4:4" ht="15.75" customHeight="1">
      <c r="D743" s="391"/>
    </row>
    <row r="744" spans="4:4" ht="15.75" customHeight="1">
      <c r="D744" s="391"/>
    </row>
    <row r="745" spans="4:4" ht="15.75" customHeight="1">
      <c r="D745" s="391"/>
    </row>
    <row r="746" spans="4:4" ht="15.75" customHeight="1">
      <c r="D746" s="391"/>
    </row>
    <row r="747" spans="4:4" ht="15.75" customHeight="1">
      <c r="D747" s="391"/>
    </row>
    <row r="748" spans="4:4" ht="15.75" customHeight="1">
      <c r="D748" s="391"/>
    </row>
    <row r="749" spans="4:4" ht="15.75" customHeight="1">
      <c r="D749" s="391"/>
    </row>
    <row r="750" spans="4:4" ht="15.75" customHeight="1">
      <c r="D750" s="391"/>
    </row>
    <row r="751" spans="4:4" ht="15.75" customHeight="1">
      <c r="D751" s="391"/>
    </row>
    <row r="752" spans="4:4" ht="15.75" customHeight="1">
      <c r="D752" s="391"/>
    </row>
    <row r="753" spans="4:4" ht="15.75" customHeight="1">
      <c r="D753" s="391"/>
    </row>
    <row r="754" spans="4:4" ht="15.75" customHeight="1">
      <c r="D754" s="391"/>
    </row>
    <row r="755" spans="4:4" ht="15.75" customHeight="1">
      <c r="D755" s="391"/>
    </row>
    <row r="756" spans="4:4" ht="15.75" customHeight="1">
      <c r="D756" s="391"/>
    </row>
    <row r="757" spans="4:4" ht="15.75" customHeight="1">
      <c r="D757" s="391"/>
    </row>
    <row r="758" spans="4:4" ht="15.75" customHeight="1">
      <c r="D758" s="391"/>
    </row>
    <row r="759" spans="4:4" ht="15.75" customHeight="1">
      <c r="D759" s="391"/>
    </row>
    <row r="760" spans="4:4" ht="15.75" customHeight="1">
      <c r="D760" s="391"/>
    </row>
    <row r="761" spans="4:4" ht="15.75" customHeight="1">
      <c r="D761" s="391"/>
    </row>
    <row r="762" spans="4:4" ht="15.75" customHeight="1">
      <c r="D762" s="391"/>
    </row>
    <row r="763" spans="4:4" ht="15.75" customHeight="1">
      <c r="D763" s="391"/>
    </row>
    <row r="764" spans="4:4" ht="15.75" customHeight="1">
      <c r="D764" s="391"/>
    </row>
    <row r="765" spans="4:4" ht="15.75" customHeight="1">
      <c r="D765" s="391"/>
    </row>
    <row r="766" spans="4:4" ht="15.75" customHeight="1">
      <c r="D766" s="391"/>
    </row>
    <row r="767" spans="4:4" ht="15.75" customHeight="1">
      <c r="D767" s="391"/>
    </row>
    <row r="768" spans="4:4" ht="15.75" customHeight="1">
      <c r="D768" s="391"/>
    </row>
    <row r="769" spans="4:4" ht="15.75" customHeight="1">
      <c r="D769" s="391"/>
    </row>
    <row r="770" spans="4:4" ht="15.75" customHeight="1">
      <c r="D770" s="391"/>
    </row>
    <row r="771" spans="4:4" ht="15.75" customHeight="1">
      <c r="D771" s="391"/>
    </row>
    <row r="772" spans="4:4" ht="15.75" customHeight="1">
      <c r="D772" s="391"/>
    </row>
    <row r="773" spans="4:4" ht="15.75" customHeight="1">
      <c r="D773" s="391"/>
    </row>
    <row r="774" spans="4:4" ht="15.75" customHeight="1">
      <c r="D774" s="391"/>
    </row>
    <row r="775" spans="4:4" ht="15.75" customHeight="1">
      <c r="D775" s="391"/>
    </row>
    <row r="776" spans="4:4" ht="15.75" customHeight="1">
      <c r="D776" s="391"/>
    </row>
    <row r="777" spans="4:4" ht="15.75" customHeight="1">
      <c r="D777" s="391"/>
    </row>
    <row r="778" spans="4:4" ht="15.75" customHeight="1">
      <c r="D778" s="391"/>
    </row>
    <row r="779" spans="4:4" ht="15.75" customHeight="1">
      <c r="D779" s="391"/>
    </row>
    <row r="780" spans="4:4" ht="15.75" customHeight="1">
      <c r="D780" s="391"/>
    </row>
    <row r="781" spans="4:4" ht="15.75" customHeight="1">
      <c r="D781" s="391"/>
    </row>
    <row r="782" spans="4:4" ht="15.75" customHeight="1">
      <c r="D782" s="391"/>
    </row>
    <row r="783" spans="4:4" ht="15.75" customHeight="1">
      <c r="D783" s="391"/>
    </row>
    <row r="784" spans="4:4" ht="15.75" customHeight="1">
      <c r="D784" s="391"/>
    </row>
    <row r="785" spans="4:4" ht="15.75" customHeight="1">
      <c r="D785" s="391"/>
    </row>
    <row r="786" spans="4:4" ht="15.75" customHeight="1">
      <c r="D786" s="391"/>
    </row>
    <row r="787" spans="4:4" ht="15.75" customHeight="1">
      <c r="D787" s="391"/>
    </row>
    <row r="788" spans="4:4" ht="15.75" customHeight="1">
      <c r="D788" s="391"/>
    </row>
    <row r="789" spans="4:4" ht="15.75" customHeight="1">
      <c r="D789" s="391"/>
    </row>
    <row r="790" spans="4:4" ht="15.75" customHeight="1">
      <c r="D790" s="391"/>
    </row>
    <row r="791" spans="4:4" ht="15.75" customHeight="1">
      <c r="D791" s="391"/>
    </row>
    <row r="792" spans="4:4" ht="15.75" customHeight="1">
      <c r="D792" s="391"/>
    </row>
    <row r="793" spans="4:4" ht="15.75" customHeight="1">
      <c r="D793" s="391"/>
    </row>
    <row r="794" spans="4:4" ht="15.75" customHeight="1">
      <c r="D794" s="391"/>
    </row>
    <row r="795" spans="4:4" ht="15.75" customHeight="1">
      <c r="D795" s="391"/>
    </row>
    <row r="796" spans="4:4" ht="15.75" customHeight="1">
      <c r="D796" s="391"/>
    </row>
    <row r="797" spans="4:4" ht="15.75" customHeight="1">
      <c r="D797" s="391"/>
    </row>
    <row r="798" spans="4:4" ht="15.75" customHeight="1">
      <c r="D798" s="391"/>
    </row>
    <row r="799" spans="4:4" ht="15.75" customHeight="1">
      <c r="D799" s="391"/>
    </row>
    <row r="800" spans="4:4" ht="15.75" customHeight="1">
      <c r="D800" s="391"/>
    </row>
    <row r="801" spans="4:4" ht="15.75" customHeight="1">
      <c r="D801" s="391"/>
    </row>
    <row r="802" spans="4:4" ht="15.75" customHeight="1">
      <c r="D802" s="391"/>
    </row>
    <row r="803" spans="4:4" ht="15.75" customHeight="1">
      <c r="D803" s="391"/>
    </row>
    <row r="804" spans="4:4" ht="15.75" customHeight="1">
      <c r="D804" s="391"/>
    </row>
    <row r="805" spans="4:4" ht="15.75" customHeight="1">
      <c r="D805" s="391"/>
    </row>
    <row r="806" spans="4:4" ht="15.75" customHeight="1">
      <c r="D806" s="391"/>
    </row>
    <row r="807" spans="4:4" ht="15.75" customHeight="1">
      <c r="D807" s="391"/>
    </row>
    <row r="808" spans="4:4" ht="15.75" customHeight="1">
      <c r="D808" s="391"/>
    </row>
    <row r="809" spans="4:4" ht="15.75" customHeight="1">
      <c r="D809" s="391"/>
    </row>
    <row r="810" spans="4:4" ht="15.75" customHeight="1">
      <c r="D810" s="391"/>
    </row>
    <row r="811" spans="4:4" ht="15.75" customHeight="1">
      <c r="D811" s="391"/>
    </row>
    <row r="812" spans="4:4" ht="15.75" customHeight="1">
      <c r="D812" s="391"/>
    </row>
    <row r="813" spans="4:4" ht="15.75" customHeight="1">
      <c r="D813" s="391"/>
    </row>
    <row r="814" spans="4:4" ht="15.75" customHeight="1">
      <c r="D814" s="391"/>
    </row>
    <row r="815" spans="4:4" ht="15.75" customHeight="1">
      <c r="D815" s="391"/>
    </row>
    <row r="816" spans="4:4" ht="15.75" customHeight="1">
      <c r="D816" s="391"/>
    </row>
    <row r="817" spans="4:4" ht="15.75" customHeight="1">
      <c r="D817" s="391"/>
    </row>
    <row r="818" spans="4:4" ht="15.75" customHeight="1">
      <c r="D818" s="391"/>
    </row>
    <row r="819" spans="4:4" ht="15.75" customHeight="1">
      <c r="D819" s="391"/>
    </row>
    <row r="820" spans="4:4" ht="15.75" customHeight="1">
      <c r="D820" s="391"/>
    </row>
    <row r="821" spans="4:4" ht="15.75" customHeight="1">
      <c r="D821" s="391"/>
    </row>
    <row r="822" spans="4:4" ht="15.75" customHeight="1">
      <c r="D822" s="391"/>
    </row>
    <row r="823" spans="4:4" ht="15.75" customHeight="1">
      <c r="D823" s="391"/>
    </row>
    <row r="824" spans="4:4" ht="15.75" customHeight="1">
      <c r="D824" s="391"/>
    </row>
    <row r="825" spans="4:4" ht="15.75" customHeight="1">
      <c r="D825" s="391"/>
    </row>
    <row r="826" spans="4:4" ht="15.75" customHeight="1">
      <c r="D826" s="391"/>
    </row>
    <row r="827" spans="4:4" ht="15.75" customHeight="1">
      <c r="D827" s="391"/>
    </row>
    <row r="828" spans="4:4" ht="15.75" customHeight="1">
      <c r="D828" s="391"/>
    </row>
    <row r="829" spans="4:4" ht="15.75" customHeight="1">
      <c r="D829" s="391"/>
    </row>
    <row r="830" spans="4:4" ht="15.75" customHeight="1">
      <c r="D830" s="391"/>
    </row>
    <row r="831" spans="4:4" ht="15.75" customHeight="1">
      <c r="D831" s="391"/>
    </row>
    <row r="832" spans="4:4" ht="15.75" customHeight="1">
      <c r="D832" s="391"/>
    </row>
    <row r="833" spans="4:4" ht="15.75" customHeight="1">
      <c r="D833" s="391"/>
    </row>
    <row r="834" spans="4:4" ht="15.75" customHeight="1">
      <c r="D834" s="391"/>
    </row>
    <row r="835" spans="4:4" ht="15.75" customHeight="1">
      <c r="D835" s="391"/>
    </row>
    <row r="836" spans="4:4" ht="15.75" customHeight="1">
      <c r="D836" s="391"/>
    </row>
    <row r="837" spans="4:4" ht="15.75" customHeight="1">
      <c r="D837" s="391"/>
    </row>
    <row r="838" spans="4:4" ht="15.75" customHeight="1">
      <c r="D838" s="391"/>
    </row>
    <row r="839" spans="4:4" ht="15.75" customHeight="1">
      <c r="D839" s="391"/>
    </row>
    <row r="840" spans="4:4" ht="15.75" customHeight="1">
      <c r="D840" s="391"/>
    </row>
    <row r="841" spans="4:4" ht="15.75" customHeight="1">
      <c r="D841" s="391"/>
    </row>
    <row r="842" spans="4:4" ht="15.75" customHeight="1">
      <c r="D842" s="391"/>
    </row>
    <row r="843" spans="4:4" ht="15.75" customHeight="1">
      <c r="D843" s="391"/>
    </row>
    <row r="844" spans="4:4" ht="15.75" customHeight="1">
      <c r="D844" s="391"/>
    </row>
    <row r="845" spans="4:4" ht="15.75" customHeight="1">
      <c r="D845" s="391"/>
    </row>
    <row r="846" spans="4:4" ht="15.75" customHeight="1">
      <c r="D846" s="391"/>
    </row>
    <row r="847" spans="4:4" ht="15.75" customHeight="1">
      <c r="D847" s="391"/>
    </row>
    <row r="848" spans="4:4" ht="15.75" customHeight="1">
      <c r="D848" s="391"/>
    </row>
    <row r="849" spans="4:4" ht="15.75" customHeight="1">
      <c r="D849" s="391"/>
    </row>
    <row r="850" spans="4:4" ht="15.75" customHeight="1">
      <c r="D850" s="391"/>
    </row>
    <row r="851" spans="4:4" ht="15.75" customHeight="1">
      <c r="D851" s="391"/>
    </row>
    <row r="852" spans="4:4" ht="15.75" customHeight="1">
      <c r="D852" s="391"/>
    </row>
    <row r="853" spans="4:4" ht="15.75" customHeight="1">
      <c r="D853" s="391"/>
    </row>
    <row r="854" spans="4:4" ht="15.75" customHeight="1">
      <c r="D854" s="391"/>
    </row>
    <row r="855" spans="4:4" ht="15.75" customHeight="1">
      <c r="D855" s="391"/>
    </row>
    <row r="856" spans="4:4" ht="15.75" customHeight="1">
      <c r="D856" s="391"/>
    </row>
    <row r="857" spans="4:4" ht="15.75" customHeight="1">
      <c r="D857" s="391"/>
    </row>
    <row r="858" spans="4:4" ht="15.75" customHeight="1">
      <c r="D858" s="391"/>
    </row>
    <row r="859" spans="4:4" ht="15.75" customHeight="1">
      <c r="D859" s="391"/>
    </row>
    <row r="860" spans="4:4" ht="15.75" customHeight="1">
      <c r="D860" s="391"/>
    </row>
    <row r="861" spans="4:4" ht="15.75" customHeight="1">
      <c r="D861" s="391"/>
    </row>
    <row r="862" spans="4:4" ht="15.75" customHeight="1">
      <c r="D862" s="391"/>
    </row>
    <row r="863" spans="4:4" ht="15.75" customHeight="1">
      <c r="D863" s="391"/>
    </row>
    <row r="864" spans="4:4" ht="15.75" customHeight="1">
      <c r="D864" s="391"/>
    </row>
    <row r="865" spans="4:4" ht="15.75" customHeight="1">
      <c r="D865" s="391"/>
    </row>
    <row r="866" spans="4:4" ht="15.75" customHeight="1">
      <c r="D866" s="391"/>
    </row>
    <row r="867" spans="4:4" ht="15.75" customHeight="1">
      <c r="D867" s="391"/>
    </row>
    <row r="868" spans="4:4" ht="15.75" customHeight="1">
      <c r="D868" s="391"/>
    </row>
    <row r="869" spans="4:4" ht="15.75" customHeight="1">
      <c r="D869" s="391"/>
    </row>
    <row r="870" spans="4:4" ht="15.75" customHeight="1">
      <c r="D870" s="391"/>
    </row>
    <row r="871" spans="4:4" ht="15.75" customHeight="1">
      <c r="D871" s="391"/>
    </row>
    <row r="872" spans="4:4" ht="15.75" customHeight="1">
      <c r="D872" s="391"/>
    </row>
    <row r="873" spans="4:4" ht="15.75" customHeight="1">
      <c r="D873" s="391"/>
    </row>
    <row r="874" spans="4:4" ht="15.75" customHeight="1">
      <c r="D874" s="391"/>
    </row>
    <row r="875" spans="4:4" ht="15.75" customHeight="1">
      <c r="D875" s="391"/>
    </row>
    <row r="876" spans="4:4" ht="15.75" customHeight="1">
      <c r="D876" s="391"/>
    </row>
    <row r="877" spans="4:4" ht="15.75" customHeight="1">
      <c r="D877" s="391"/>
    </row>
    <row r="878" spans="4:4" ht="15.75" customHeight="1">
      <c r="D878" s="391"/>
    </row>
    <row r="879" spans="4:4" ht="15.75" customHeight="1">
      <c r="D879" s="391"/>
    </row>
    <row r="880" spans="4:4" ht="15.75" customHeight="1">
      <c r="D880" s="391"/>
    </row>
    <row r="881" spans="4:4" ht="15.75" customHeight="1">
      <c r="D881" s="391"/>
    </row>
    <row r="882" spans="4:4" ht="15.75" customHeight="1">
      <c r="D882" s="391"/>
    </row>
    <row r="883" spans="4:4" ht="15.75" customHeight="1">
      <c r="D883" s="391"/>
    </row>
    <row r="884" spans="4:4" ht="15.75" customHeight="1">
      <c r="D884" s="391"/>
    </row>
    <row r="885" spans="4:4" ht="15.75" customHeight="1">
      <c r="D885" s="391"/>
    </row>
    <row r="886" spans="4:4" ht="15.75" customHeight="1">
      <c r="D886" s="391"/>
    </row>
    <row r="887" spans="4:4" ht="15.75" customHeight="1">
      <c r="D887" s="391"/>
    </row>
    <row r="888" spans="4:4" ht="15.75" customHeight="1">
      <c r="D888" s="391"/>
    </row>
    <row r="889" spans="4:4" ht="15.75" customHeight="1">
      <c r="D889" s="391"/>
    </row>
    <row r="890" spans="4:4" ht="15.75" customHeight="1">
      <c r="D890" s="391"/>
    </row>
    <row r="891" spans="4:4" ht="15.75" customHeight="1">
      <c r="D891" s="391"/>
    </row>
    <row r="892" spans="4:4" ht="15.75" customHeight="1">
      <c r="D892" s="391"/>
    </row>
    <row r="893" spans="4:4" ht="15.75" customHeight="1">
      <c r="D893" s="391"/>
    </row>
    <row r="894" spans="4:4" ht="15.75" customHeight="1">
      <c r="D894" s="391"/>
    </row>
    <row r="895" spans="4:4" ht="15.75" customHeight="1">
      <c r="D895" s="391"/>
    </row>
    <row r="896" spans="4:4" ht="15.75" customHeight="1">
      <c r="D896" s="391"/>
    </row>
    <row r="897" spans="4:4" ht="15.75" customHeight="1">
      <c r="D897" s="391"/>
    </row>
    <row r="898" spans="4:4" ht="15.75" customHeight="1">
      <c r="D898" s="391"/>
    </row>
    <row r="899" spans="4:4" ht="15.75" customHeight="1">
      <c r="D899" s="391"/>
    </row>
    <row r="900" spans="4:4" ht="15.75" customHeight="1">
      <c r="D900" s="391"/>
    </row>
    <row r="901" spans="4:4" ht="15.75" customHeight="1">
      <c r="D901" s="391"/>
    </row>
    <row r="902" spans="4:4" ht="15.75" customHeight="1">
      <c r="D902" s="391"/>
    </row>
    <row r="903" spans="4:4" ht="15.75" customHeight="1">
      <c r="D903" s="391"/>
    </row>
    <row r="904" spans="4:4" ht="15.75" customHeight="1">
      <c r="D904" s="391"/>
    </row>
    <row r="905" spans="4:4" ht="15.75" customHeight="1">
      <c r="D905" s="391"/>
    </row>
    <row r="906" spans="4:4" ht="15.75" customHeight="1">
      <c r="D906" s="391"/>
    </row>
    <row r="907" spans="4:4" ht="15.75" customHeight="1">
      <c r="D907" s="391"/>
    </row>
    <row r="908" spans="4:4" ht="15.75" customHeight="1">
      <c r="D908" s="391"/>
    </row>
    <row r="909" spans="4:4" ht="15.75" customHeight="1">
      <c r="D909" s="391"/>
    </row>
    <row r="910" spans="4:4" ht="15.75" customHeight="1">
      <c r="D910" s="391"/>
    </row>
    <row r="911" spans="4:4" ht="15.75" customHeight="1">
      <c r="D911" s="391"/>
    </row>
    <row r="912" spans="4:4" ht="15.75" customHeight="1">
      <c r="D912" s="391"/>
    </row>
    <row r="913" spans="4:4" ht="15.75" customHeight="1">
      <c r="D913" s="391"/>
    </row>
    <row r="914" spans="4:4" ht="15.75" customHeight="1">
      <c r="D914" s="391"/>
    </row>
    <row r="915" spans="4:4" ht="15.75" customHeight="1">
      <c r="D915" s="391"/>
    </row>
    <row r="916" spans="4:4" ht="15.75" customHeight="1">
      <c r="D916" s="391"/>
    </row>
    <row r="917" spans="4:4" ht="15.75" customHeight="1">
      <c r="D917" s="391"/>
    </row>
    <row r="918" spans="4:4" ht="15.75" customHeight="1">
      <c r="D918" s="391"/>
    </row>
    <row r="919" spans="4:4" ht="15.75" customHeight="1">
      <c r="D919" s="391"/>
    </row>
    <row r="920" spans="4:4" ht="15.75" customHeight="1">
      <c r="D920" s="391"/>
    </row>
    <row r="921" spans="4:4" ht="15.75" customHeight="1">
      <c r="D921" s="391"/>
    </row>
    <row r="922" spans="4:4" ht="15.75" customHeight="1">
      <c r="D922" s="391"/>
    </row>
    <row r="923" spans="4:4" ht="15.75" customHeight="1">
      <c r="D923" s="391"/>
    </row>
    <row r="924" spans="4:4" ht="15.75" customHeight="1">
      <c r="D924" s="391"/>
    </row>
    <row r="925" spans="4:4" ht="15.75" customHeight="1">
      <c r="D925" s="391"/>
    </row>
    <row r="926" spans="4:4" ht="15.75" customHeight="1">
      <c r="D926" s="391"/>
    </row>
    <row r="927" spans="4:4" ht="15.75" customHeight="1">
      <c r="D927" s="391"/>
    </row>
    <row r="928" spans="4:4" ht="15.75" customHeight="1">
      <c r="D928" s="391"/>
    </row>
    <row r="929" spans="4:4" ht="15.75" customHeight="1">
      <c r="D929" s="391"/>
    </row>
    <row r="930" spans="4:4" ht="15.75" customHeight="1">
      <c r="D930" s="391"/>
    </row>
    <row r="931" spans="4:4" ht="15.75" customHeight="1">
      <c r="D931" s="391"/>
    </row>
    <row r="932" spans="4:4" ht="15.75" customHeight="1">
      <c r="D932" s="391"/>
    </row>
    <row r="933" spans="4:4" ht="15.75" customHeight="1">
      <c r="D933" s="391"/>
    </row>
    <row r="934" spans="4:4" ht="15.75" customHeight="1">
      <c r="D934" s="391"/>
    </row>
    <row r="935" spans="4:4" ht="15.75" customHeight="1">
      <c r="D935" s="391"/>
    </row>
    <row r="936" spans="4:4" ht="15.75" customHeight="1">
      <c r="D936" s="391"/>
    </row>
    <row r="937" spans="4:4" ht="15.75" customHeight="1">
      <c r="D937" s="391"/>
    </row>
    <row r="938" spans="4:4" ht="15.75" customHeight="1">
      <c r="D938" s="391"/>
    </row>
    <row r="939" spans="4:4" ht="15.75" customHeight="1">
      <c r="D939" s="391"/>
    </row>
    <row r="940" spans="4:4" ht="15.75" customHeight="1">
      <c r="D940" s="391"/>
    </row>
    <row r="941" spans="4:4" ht="15.75" customHeight="1">
      <c r="D941" s="391"/>
    </row>
    <row r="942" spans="4:4" ht="15.75" customHeight="1">
      <c r="D942" s="391"/>
    </row>
    <row r="943" spans="4:4" ht="15.75" customHeight="1">
      <c r="D943" s="391"/>
    </row>
    <row r="944" spans="4:4" ht="15.75" customHeight="1">
      <c r="D944" s="391"/>
    </row>
    <row r="945" spans="4:4" ht="15.75" customHeight="1">
      <c r="D945" s="391"/>
    </row>
    <row r="946" spans="4:4" ht="15.75" customHeight="1">
      <c r="D946" s="391"/>
    </row>
    <row r="947" spans="4:4" ht="15.75" customHeight="1">
      <c r="D947" s="391"/>
    </row>
    <row r="948" spans="4:4" ht="15.75" customHeight="1">
      <c r="D948" s="391"/>
    </row>
    <row r="949" spans="4:4" ht="15.75" customHeight="1">
      <c r="D949" s="391"/>
    </row>
    <row r="950" spans="4:4" ht="15.75" customHeight="1">
      <c r="D950" s="391"/>
    </row>
    <row r="951" spans="4:4" ht="15.75" customHeight="1">
      <c r="D951" s="391"/>
    </row>
    <row r="952" spans="4:4" ht="15.75" customHeight="1">
      <c r="D952" s="391"/>
    </row>
    <row r="953" spans="4:4" ht="15.75" customHeight="1">
      <c r="D953" s="391"/>
    </row>
    <row r="954" spans="4:4" ht="15.75" customHeight="1">
      <c r="D954" s="391"/>
    </row>
    <row r="955" spans="4:4" ht="15.75" customHeight="1">
      <c r="D955" s="391"/>
    </row>
    <row r="956" spans="4:4" ht="15.75" customHeight="1">
      <c r="D956" s="391"/>
    </row>
    <row r="957" spans="4:4" ht="15.75" customHeight="1">
      <c r="D957" s="391"/>
    </row>
    <row r="958" spans="4:4" ht="15.75" customHeight="1">
      <c r="D958" s="391"/>
    </row>
    <row r="959" spans="4:4" ht="15.75" customHeight="1">
      <c r="D959" s="391"/>
    </row>
    <row r="960" spans="4:4" ht="15.75" customHeight="1">
      <c r="D960" s="391"/>
    </row>
    <row r="961" spans="4:4" ht="15.75" customHeight="1">
      <c r="D961" s="391"/>
    </row>
    <row r="962" spans="4:4" ht="15.75" customHeight="1">
      <c r="D962" s="391"/>
    </row>
    <row r="963" spans="4:4" ht="15.75" customHeight="1">
      <c r="D963" s="391"/>
    </row>
    <row r="964" spans="4:4" ht="15.75" customHeight="1">
      <c r="D964" s="391"/>
    </row>
    <row r="965" spans="4:4" ht="15.75" customHeight="1">
      <c r="D965" s="391"/>
    </row>
    <row r="966" spans="4:4" ht="15.75" customHeight="1">
      <c r="D966" s="391"/>
    </row>
    <row r="967" spans="4:4" ht="15.75" customHeight="1">
      <c r="D967" s="391"/>
    </row>
    <row r="968" spans="4:4" ht="15.75" customHeight="1">
      <c r="D968" s="391"/>
    </row>
    <row r="969" spans="4:4" ht="15.75" customHeight="1">
      <c r="D969" s="391"/>
    </row>
    <row r="970" spans="4:4" ht="15.75" customHeight="1">
      <c r="D970" s="391"/>
    </row>
    <row r="971" spans="4:4" ht="15.75" customHeight="1">
      <c r="D971" s="391"/>
    </row>
    <row r="972" spans="4:4" ht="15.75" customHeight="1">
      <c r="D972" s="391"/>
    </row>
    <row r="973" spans="4:4" ht="15.75" customHeight="1">
      <c r="D973" s="391"/>
    </row>
    <row r="974" spans="4:4" ht="15.75" customHeight="1">
      <c r="D974" s="391"/>
    </row>
    <row r="975" spans="4:4" ht="15.75" customHeight="1">
      <c r="D975" s="391"/>
    </row>
    <row r="976" spans="4:4" ht="15.75" customHeight="1">
      <c r="D976" s="391"/>
    </row>
    <row r="977" spans="4:4" ht="15.75" customHeight="1">
      <c r="D977" s="391"/>
    </row>
    <row r="978" spans="4:4" ht="15.75" customHeight="1">
      <c r="D978" s="391"/>
    </row>
    <row r="979" spans="4:4" ht="15.75" customHeight="1">
      <c r="D979" s="391"/>
    </row>
    <row r="980" spans="4:4" ht="15.75" customHeight="1">
      <c r="D980" s="391"/>
    </row>
    <row r="981" spans="4:4" ht="15.75" customHeight="1">
      <c r="D981" s="391"/>
    </row>
    <row r="982" spans="4:4" ht="15.75" customHeight="1">
      <c r="D982" s="391"/>
    </row>
    <row r="983" spans="4:4" ht="15.75" customHeight="1">
      <c r="D983" s="391"/>
    </row>
    <row r="984" spans="4:4" ht="15.75" customHeight="1">
      <c r="D984" s="391"/>
    </row>
    <row r="985" spans="4:4" ht="15.75" customHeight="1">
      <c r="D985" s="391"/>
    </row>
    <row r="986" spans="4:4" ht="15.75" customHeight="1">
      <c r="D986" s="391"/>
    </row>
    <row r="987" spans="4:4" ht="15.75" customHeight="1">
      <c r="D987" s="391"/>
    </row>
    <row r="988" spans="4:4" ht="15.75" customHeight="1">
      <c r="D988" s="391"/>
    </row>
    <row r="989" spans="4:4" ht="15.75" customHeight="1">
      <c r="D989" s="391"/>
    </row>
    <row r="990" spans="4:4" ht="15.75" customHeight="1">
      <c r="D990" s="391"/>
    </row>
    <row r="991" spans="4:4" ht="15.75" customHeight="1">
      <c r="D991" s="391"/>
    </row>
    <row r="992" spans="4:4" ht="15.75" customHeight="1">
      <c r="D992" s="391"/>
    </row>
    <row r="993" spans="4:4" ht="15.75" customHeight="1">
      <c r="D993" s="391"/>
    </row>
    <row r="994" spans="4:4" ht="15.75" customHeight="1">
      <c r="D994" s="391"/>
    </row>
    <row r="995" spans="4:4" ht="15.75" customHeight="1">
      <c r="D995" s="391"/>
    </row>
    <row r="996" spans="4:4" ht="15.75" customHeight="1">
      <c r="D996" s="391"/>
    </row>
    <row r="997" spans="4:4" ht="15.75" customHeight="1">
      <c r="D997" s="391"/>
    </row>
    <row r="998" spans="4:4" ht="15.75" customHeight="1">
      <c r="D998" s="391"/>
    </row>
    <row r="999" spans="4:4" ht="15.75" customHeight="1">
      <c r="D999" s="391"/>
    </row>
    <row r="1000" spans="4:4" ht="15.75" customHeight="1">
      <c r="D1000" s="391"/>
    </row>
    <row r="1001" spans="4:4" ht="15.75" customHeight="1">
      <c r="D1001" s="391"/>
    </row>
    <row r="1002" spans="4:4" ht="15.75" customHeight="1">
      <c r="D1002" s="391"/>
    </row>
  </sheetData>
  <mergeCells count="7">
    <mergeCell ref="A76:B76"/>
    <mergeCell ref="C3:C4"/>
    <mergeCell ref="A18:B18"/>
    <mergeCell ref="A41:B41"/>
    <mergeCell ref="A57:B57"/>
    <mergeCell ref="A3:B4"/>
    <mergeCell ref="A5:C11"/>
  </mergeCells>
  <pageMargins left="0.98425196850393704" right="0.19685039370078741" top="0.78740157480314965" bottom="0.59055118110236227" header="0" footer="0"/>
  <pageSetup paperSize="9" orientation="portrait" r:id="rId1"/>
  <headerFooter>
    <oddFooter xml:space="preserve">&amp;C&amp;"Arial Narrow,Normal"&amp;9&amp;P TRIBUNAL DE CUENTAS&amp;"-,Normal"&amp;10 </oddFooter>
  </headerFooter>
  <rowBreaks count="2" manualBreakCount="2">
    <brk id="56" max="2" man="1"/>
    <brk id="8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6FF33"/>
  </sheetPr>
  <dimension ref="A1:Z993"/>
  <sheetViews>
    <sheetView topLeftCell="A14" zoomScaleNormal="100" workbookViewId="0">
      <selection activeCell="H14" sqref="H14"/>
    </sheetView>
  </sheetViews>
  <sheetFormatPr baseColWidth="10" defaultColWidth="12.5703125" defaultRowHeight="15" customHeight="1"/>
  <cols>
    <col min="1" max="1" width="7.7109375" customWidth="1"/>
    <col min="2" max="2" width="61.5703125" customWidth="1"/>
    <col min="3" max="4" width="13.7109375" customWidth="1"/>
    <col min="5" max="5" width="14.7109375" customWidth="1"/>
    <col min="6" max="6" width="8.28515625" customWidth="1"/>
    <col min="7" max="7" width="14.28515625" customWidth="1"/>
    <col min="8" max="8" width="13.28515625" customWidth="1"/>
    <col min="9" max="9" width="14.28515625" customWidth="1"/>
    <col min="10" max="10" width="12.140625" customWidth="1"/>
    <col min="11" max="11" width="13.85546875" customWidth="1"/>
    <col min="12" max="20" width="10.7109375" customWidth="1"/>
    <col min="21" max="26" width="14.28515625" customWidth="1"/>
  </cols>
  <sheetData>
    <row r="1" spans="1:26" ht="12.75" customHeight="1">
      <c r="A1" s="523" t="s">
        <v>866</v>
      </c>
      <c r="B1" s="32"/>
      <c r="C1" s="20"/>
      <c r="D1" s="20"/>
      <c r="E1" s="20"/>
      <c r="F1" s="32"/>
      <c r="G1" s="32"/>
      <c r="H1" s="32"/>
      <c r="I1" s="32"/>
      <c r="J1" s="32"/>
      <c r="K1" s="32"/>
      <c r="L1" s="32"/>
      <c r="M1" s="32"/>
      <c r="N1" s="32"/>
      <c r="O1" s="32"/>
      <c r="P1" s="32"/>
      <c r="Q1" s="32"/>
      <c r="R1" s="32"/>
      <c r="S1" s="32"/>
      <c r="T1" s="32"/>
      <c r="U1" s="280"/>
      <c r="V1" s="280"/>
      <c r="W1" s="280"/>
      <c r="X1" s="280"/>
      <c r="Y1" s="280"/>
      <c r="Z1" s="280"/>
    </row>
    <row r="2" spans="1:26" ht="12.75" customHeight="1" thickBot="1">
      <c r="A2" s="392"/>
      <c r="B2" s="392"/>
      <c r="C2" s="393"/>
      <c r="D2" s="393"/>
      <c r="E2" s="393"/>
      <c r="F2" s="32"/>
      <c r="G2" s="32"/>
      <c r="H2" s="32"/>
      <c r="I2" s="32"/>
      <c r="J2" s="32"/>
      <c r="K2" s="32"/>
      <c r="L2" s="32"/>
      <c r="M2" s="32"/>
      <c r="N2" s="32"/>
      <c r="O2" s="32"/>
      <c r="P2" s="32"/>
      <c r="Q2" s="32"/>
      <c r="R2" s="32"/>
      <c r="S2" s="32"/>
      <c r="T2" s="32"/>
      <c r="U2" s="280"/>
      <c r="V2" s="280"/>
      <c r="W2" s="280"/>
      <c r="X2" s="280"/>
      <c r="Y2" s="280"/>
      <c r="Z2" s="280"/>
    </row>
    <row r="3" spans="1:26" ht="12.75" customHeight="1">
      <c r="A3" s="862" t="s">
        <v>867</v>
      </c>
      <c r="B3" s="863"/>
      <c r="C3" s="866" t="s">
        <v>668</v>
      </c>
      <c r="E3" s="32"/>
      <c r="F3" s="32"/>
      <c r="G3" s="32"/>
      <c r="H3" s="32"/>
      <c r="I3" s="32"/>
      <c r="J3" s="32"/>
      <c r="K3" s="32"/>
      <c r="L3" s="32"/>
      <c r="M3" s="32"/>
      <c r="N3" s="32"/>
      <c r="O3" s="32"/>
      <c r="P3" s="32"/>
      <c r="Q3" s="32"/>
      <c r="R3" s="32"/>
      <c r="S3" s="32"/>
      <c r="T3" s="280"/>
      <c r="U3" s="280"/>
      <c r="V3" s="280"/>
      <c r="W3" s="280"/>
      <c r="X3" s="280"/>
      <c r="Y3" s="280"/>
    </row>
    <row r="4" spans="1:26" ht="12.75" customHeight="1" thickBot="1">
      <c r="A4" s="864"/>
      <c r="B4" s="865"/>
      <c r="C4" s="832"/>
      <c r="E4" s="32"/>
      <c r="F4" s="32"/>
      <c r="G4" s="32"/>
      <c r="H4" s="32"/>
      <c r="I4" s="32"/>
      <c r="J4" s="32"/>
      <c r="K4" s="32"/>
      <c r="L4" s="32"/>
      <c r="M4" s="32"/>
      <c r="N4" s="32"/>
      <c r="O4" s="32"/>
      <c r="P4" s="32"/>
      <c r="Q4" s="32"/>
      <c r="R4" s="32"/>
      <c r="S4" s="32"/>
      <c r="T4" s="280"/>
      <c r="U4" s="280"/>
      <c r="V4" s="280"/>
      <c r="W4" s="280"/>
      <c r="X4" s="280"/>
      <c r="Y4" s="280"/>
    </row>
    <row r="5" spans="1:26" ht="12.75" customHeight="1">
      <c r="A5" s="668" t="s">
        <v>669</v>
      </c>
      <c r="B5" s="669"/>
      <c r="C5" s="670"/>
      <c r="E5" s="32"/>
      <c r="F5" s="32"/>
      <c r="G5" s="32"/>
      <c r="H5" s="32"/>
      <c r="I5" s="32"/>
      <c r="J5" s="32"/>
      <c r="K5" s="32"/>
      <c r="L5" s="32"/>
      <c r="M5" s="32"/>
      <c r="N5" s="32"/>
      <c r="O5" s="32"/>
      <c r="P5" s="32"/>
      <c r="Q5" s="32"/>
      <c r="R5" s="32"/>
      <c r="S5" s="32"/>
      <c r="T5" s="280"/>
      <c r="U5" s="280"/>
      <c r="V5" s="280"/>
      <c r="W5" s="280"/>
      <c r="X5" s="280"/>
      <c r="Y5" s="280"/>
    </row>
    <row r="6" spans="1:26" ht="12.75" customHeight="1">
      <c r="A6" s="671"/>
      <c r="B6" s="672"/>
      <c r="C6" s="673"/>
      <c r="E6" s="32"/>
      <c r="F6" s="32"/>
      <c r="G6" s="32"/>
      <c r="H6" s="32"/>
      <c r="I6" s="32"/>
      <c r="J6" s="32"/>
      <c r="K6" s="32"/>
      <c r="L6" s="32"/>
      <c r="M6" s="32"/>
      <c r="N6" s="32"/>
      <c r="O6" s="32"/>
      <c r="P6" s="32"/>
      <c r="Q6" s="32"/>
      <c r="R6" s="32"/>
      <c r="S6" s="32"/>
      <c r="T6" s="280"/>
      <c r="U6" s="280"/>
      <c r="V6" s="280"/>
      <c r="W6" s="280"/>
      <c r="X6" s="280"/>
      <c r="Y6" s="280"/>
    </row>
    <row r="7" spans="1:26" ht="12.75" customHeight="1">
      <c r="A7" s="671"/>
      <c r="B7" s="672"/>
      <c r="C7" s="673"/>
      <c r="E7" s="32"/>
      <c r="F7" s="32"/>
      <c r="G7" s="32"/>
      <c r="H7" s="32"/>
      <c r="I7" s="32"/>
      <c r="J7" s="32"/>
      <c r="K7" s="32"/>
      <c r="L7" s="32"/>
      <c r="M7" s="32"/>
      <c r="N7" s="32"/>
      <c r="O7" s="32"/>
      <c r="P7" s="32"/>
      <c r="Q7" s="32"/>
      <c r="R7" s="32"/>
      <c r="S7" s="32"/>
      <c r="T7" s="280"/>
      <c r="U7" s="280"/>
      <c r="V7" s="280"/>
      <c r="W7" s="280"/>
      <c r="X7" s="280"/>
      <c r="Y7" s="280"/>
    </row>
    <row r="8" spans="1:26" ht="12.75" customHeight="1">
      <c r="A8" s="671"/>
      <c r="B8" s="672"/>
      <c r="C8" s="673"/>
      <c r="E8" s="32"/>
      <c r="F8" s="32"/>
      <c r="G8" s="32"/>
      <c r="H8" s="32"/>
      <c r="I8" s="32"/>
      <c r="J8" s="32"/>
      <c r="K8" s="32"/>
      <c r="L8" s="32"/>
      <c r="M8" s="32"/>
      <c r="N8" s="32"/>
      <c r="O8" s="32"/>
      <c r="P8" s="32"/>
      <c r="Q8" s="32"/>
      <c r="R8" s="32"/>
      <c r="S8" s="32"/>
      <c r="T8" s="280"/>
      <c r="U8" s="280"/>
      <c r="V8" s="280"/>
      <c r="W8" s="280"/>
      <c r="X8" s="280"/>
      <c r="Y8" s="280"/>
    </row>
    <row r="9" spans="1:26" ht="12.75" customHeight="1">
      <c r="A9" s="671"/>
      <c r="B9" s="672"/>
      <c r="C9" s="673"/>
      <c r="E9" s="32"/>
      <c r="F9" s="32"/>
      <c r="G9" s="32"/>
      <c r="H9" s="32"/>
      <c r="I9" s="32"/>
      <c r="J9" s="32"/>
      <c r="K9" s="32"/>
      <c r="L9" s="32"/>
      <c r="M9" s="32"/>
      <c r="N9" s="32"/>
      <c r="O9" s="32"/>
      <c r="P9" s="32"/>
      <c r="Q9" s="32"/>
      <c r="R9" s="32"/>
      <c r="S9" s="32"/>
      <c r="T9" s="280"/>
      <c r="U9" s="280"/>
      <c r="V9" s="280"/>
      <c r="W9" s="280"/>
      <c r="X9" s="280"/>
      <c r="Y9" s="280"/>
    </row>
    <row r="10" spans="1:26" ht="12.75" customHeight="1">
      <c r="A10" s="671"/>
      <c r="B10" s="672"/>
      <c r="C10" s="673"/>
      <c r="E10" s="32"/>
      <c r="F10" s="32"/>
      <c r="G10" s="32"/>
      <c r="H10" s="32"/>
      <c r="I10" s="32"/>
      <c r="J10" s="32"/>
      <c r="K10" s="32"/>
      <c r="L10" s="32"/>
      <c r="M10" s="32"/>
      <c r="N10" s="32"/>
      <c r="O10" s="32"/>
      <c r="P10" s="32"/>
      <c r="Q10" s="32"/>
      <c r="R10" s="32"/>
      <c r="S10" s="32"/>
      <c r="T10" s="280"/>
      <c r="U10" s="280"/>
      <c r="V10" s="280"/>
      <c r="W10" s="280"/>
      <c r="X10" s="280"/>
      <c r="Y10" s="280"/>
    </row>
    <row r="11" spans="1:26" ht="12.75" customHeight="1" thickBot="1">
      <c r="A11" s="674"/>
      <c r="B11" s="675"/>
      <c r="C11" s="676"/>
      <c r="E11" s="32"/>
      <c r="F11" s="38"/>
      <c r="G11" s="32"/>
      <c r="H11" s="32"/>
      <c r="I11" s="32"/>
      <c r="J11" s="32"/>
      <c r="K11" s="32"/>
      <c r="L11" s="32"/>
      <c r="M11" s="32"/>
      <c r="N11" s="32"/>
      <c r="O11" s="32"/>
      <c r="P11" s="32"/>
      <c r="Q11" s="32"/>
      <c r="R11" s="32"/>
      <c r="S11" s="32"/>
      <c r="T11" s="280"/>
      <c r="U11" s="280"/>
      <c r="V11" s="280"/>
      <c r="W11" s="280"/>
      <c r="X11" s="280"/>
      <c r="Y11" s="280"/>
    </row>
    <row r="12" spans="1:26" ht="12.75" customHeight="1">
      <c r="A12" s="60" t="s">
        <v>4</v>
      </c>
      <c r="B12" s="392"/>
      <c r="C12" s="394"/>
      <c r="E12" s="32"/>
      <c r="F12" s="545"/>
      <c r="G12" s="464"/>
      <c r="H12" s="464"/>
      <c r="I12" s="464"/>
      <c r="J12" s="464"/>
      <c r="K12" s="464"/>
      <c r="L12" s="464"/>
      <c r="M12" s="464"/>
      <c r="N12" s="464"/>
      <c r="O12" s="464"/>
      <c r="P12" s="464"/>
      <c r="Q12" s="464"/>
      <c r="R12" s="464"/>
      <c r="S12" s="32"/>
      <c r="T12" s="280"/>
      <c r="U12" s="280"/>
      <c r="V12" s="280"/>
      <c r="W12" s="280"/>
      <c r="X12" s="280"/>
      <c r="Y12" s="280"/>
    </row>
    <row r="13" spans="1:26" ht="12.75" customHeight="1">
      <c r="A13" s="60" t="s">
        <v>670</v>
      </c>
      <c r="B13" s="392"/>
      <c r="C13" s="394"/>
      <c r="E13" s="32"/>
      <c r="F13" s="464"/>
      <c r="G13" s="464"/>
      <c r="H13" s="464"/>
      <c r="I13" s="464"/>
      <c r="J13" s="464"/>
      <c r="K13" s="464"/>
      <c r="L13" s="464"/>
      <c r="M13" s="464"/>
      <c r="N13" s="464"/>
      <c r="O13" s="464"/>
      <c r="P13" s="464"/>
      <c r="Q13" s="464"/>
      <c r="R13" s="464"/>
      <c r="S13" s="32"/>
      <c r="T13" s="280"/>
      <c r="U13" s="280"/>
      <c r="V13" s="280"/>
      <c r="W13" s="280"/>
      <c r="X13" s="280"/>
      <c r="Y13" s="280"/>
    </row>
    <row r="14" spans="1:26" ht="12.75" customHeight="1">
      <c r="A14" s="60" t="s">
        <v>671</v>
      </c>
      <c r="B14" s="392"/>
      <c r="C14" s="394"/>
      <c r="E14" s="32"/>
      <c r="F14" s="464"/>
      <c r="G14" s="464"/>
      <c r="H14" s="464"/>
      <c r="I14" s="464"/>
      <c r="J14" s="464"/>
      <c r="K14" s="464"/>
      <c r="L14" s="464"/>
      <c r="M14" s="464"/>
      <c r="N14" s="464"/>
      <c r="O14" s="464"/>
      <c r="P14" s="464"/>
      <c r="Q14" s="464"/>
      <c r="R14" s="464"/>
      <c r="S14" s="32"/>
      <c r="T14" s="280"/>
      <c r="U14" s="280"/>
      <c r="V14" s="280"/>
      <c r="W14" s="280"/>
      <c r="X14" s="280"/>
      <c r="Y14" s="280"/>
    </row>
    <row r="15" spans="1:26" ht="12.75" customHeight="1" thickBot="1">
      <c r="A15" s="60" t="s">
        <v>7</v>
      </c>
      <c r="B15" s="392"/>
      <c r="C15" s="394"/>
      <c r="E15" s="32"/>
      <c r="F15" s="464"/>
      <c r="G15" s="464"/>
      <c r="H15" s="464"/>
      <c r="I15" s="464"/>
      <c r="J15" s="464"/>
      <c r="K15" s="464"/>
      <c r="L15" s="464"/>
      <c r="M15" s="464"/>
      <c r="N15" s="464"/>
      <c r="O15" s="464"/>
      <c r="P15" s="464"/>
      <c r="Q15" s="464"/>
      <c r="R15" s="464"/>
      <c r="S15" s="32"/>
      <c r="T15" s="280"/>
      <c r="U15" s="280"/>
      <c r="V15" s="280"/>
      <c r="W15" s="280"/>
      <c r="X15" s="280"/>
      <c r="Y15" s="280"/>
    </row>
    <row r="16" spans="1:26" ht="12.75" customHeight="1" thickBot="1">
      <c r="A16" s="395" t="s">
        <v>8</v>
      </c>
      <c r="B16" s="396"/>
      <c r="C16" s="397">
        <f>C18+C41+C64+C89</f>
        <v>435554300</v>
      </c>
      <c r="E16" s="32"/>
      <c r="F16" s="599"/>
      <c r="G16" s="464"/>
      <c r="H16" s="464"/>
      <c r="I16" s="464"/>
      <c r="J16" s="464"/>
      <c r="K16" s="464"/>
      <c r="L16" s="464"/>
      <c r="M16" s="464"/>
      <c r="N16" s="464"/>
      <c r="O16" s="464"/>
      <c r="P16" s="464"/>
      <c r="Q16" s="464"/>
      <c r="R16" s="464"/>
      <c r="S16" s="32"/>
      <c r="T16" s="280"/>
      <c r="U16" s="280"/>
      <c r="V16" s="280"/>
      <c r="W16" s="280"/>
      <c r="X16" s="280"/>
      <c r="Y16" s="280"/>
    </row>
    <row r="17" spans="1:26" ht="12.75" customHeight="1" thickBot="1">
      <c r="A17" s="7"/>
      <c r="B17" s="7"/>
      <c r="C17" s="8"/>
      <c r="D17" s="8"/>
      <c r="E17" s="8"/>
      <c r="F17" s="464"/>
      <c r="G17" s="602"/>
      <c r="H17" s="602"/>
      <c r="I17" s="602"/>
      <c r="J17" s="602"/>
      <c r="K17" s="602"/>
      <c r="L17" s="464"/>
      <c r="M17" s="464"/>
      <c r="N17" s="464"/>
      <c r="O17" s="464"/>
      <c r="P17" s="464"/>
      <c r="Q17" s="464"/>
      <c r="R17" s="464"/>
      <c r="S17" s="32"/>
      <c r="T17" s="32"/>
      <c r="U17" s="280"/>
      <c r="V17" s="280"/>
      <c r="W17" s="280"/>
      <c r="X17" s="280"/>
      <c r="Y17" s="280"/>
      <c r="Z17" s="280"/>
    </row>
    <row r="18" spans="1:26" ht="12.75" customHeight="1" thickBot="1">
      <c r="A18" s="663" t="s">
        <v>9</v>
      </c>
      <c r="B18" s="657"/>
      <c r="C18" s="19">
        <f>C19+C26+C33</f>
        <v>321470300</v>
      </c>
      <c r="D18" s="8"/>
      <c r="E18" s="24"/>
      <c r="F18" s="464"/>
      <c r="G18" s="599"/>
      <c r="H18" s="599"/>
      <c r="I18" s="599"/>
      <c r="J18" s="599"/>
      <c r="K18" s="599"/>
      <c r="L18" s="464"/>
      <c r="M18" s="464"/>
      <c r="N18" s="464"/>
      <c r="O18" s="464"/>
      <c r="P18" s="464"/>
      <c r="Q18" s="464"/>
      <c r="R18" s="464"/>
      <c r="S18" s="32"/>
      <c r="T18" s="32"/>
      <c r="U18" s="280"/>
      <c r="V18" s="280"/>
      <c r="W18" s="280"/>
      <c r="X18" s="280"/>
      <c r="Y18" s="280"/>
      <c r="Z18" s="280"/>
    </row>
    <row r="19" spans="1:26" ht="12.75" customHeight="1">
      <c r="A19" s="21">
        <v>211101</v>
      </c>
      <c r="B19" s="22" t="s">
        <v>11</v>
      </c>
      <c r="C19" s="23">
        <f>SUM(C20:C25)</f>
        <v>117910254</v>
      </c>
      <c r="D19" s="51"/>
      <c r="E19" s="26"/>
      <c r="F19" s="600"/>
      <c r="G19" s="605"/>
      <c r="H19" s="605"/>
      <c r="I19" s="605"/>
      <c r="J19" s="605"/>
      <c r="K19" s="605"/>
      <c r="L19" s="464"/>
      <c r="M19" s="464"/>
      <c r="N19" s="464"/>
      <c r="O19" s="464"/>
      <c r="P19" s="464"/>
      <c r="Q19" s="464"/>
      <c r="R19" s="464"/>
      <c r="S19" s="32"/>
      <c r="T19" s="32"/>
      <c r="U19" s="280"/>
      <c r="V19" s="280"/>
      <c r="W19" s="280"/>
      <c r="X19" s="280"/>
      <c r="Y19" s="280"/>
      <c r="Z19" s="280"/>
    </row>
    <row r="20" spans="1:26" ht="12.75" customHeight="1">
      <c r="A20" s="25">
        <v>21110101</v>
      </c>
      <c r="B20" s="26" t="s">
        <v>12</v>
      </c>
      <c r="C20" s="26">
        <v>90053290</v>
      </c>
      <c r="D20" s="51"/>
      <c r="E20" s="23"/>
      <c r="F20" s="600"/>
      <c r="G20" s="605"/>
      <c r="H20" s="605"/>
      <c r="I20" s="605"/>
      <c r="J20" s="605"/>
      <c r="K20" s="605"/>
      <c r="L20" s="464"/>
      <c r="M20" s="464"/>
      <c r="N20" s="464"/>
      <c r="O20" s="464"/>
      <c r="P20" s="464"/>
      <c r="Q20" s="464"/>
      <c r="R20" s="464"/>
      <c r="S20" s="32"/>
      <c r="T20" s="32"/>
      <c r="U20" s="280"/>
      <c r="V20" s="280"/>
      <c r="W20" s="280"/>
      <c r="X20" s="280"/>
      <c r="Y20" s="280"/>
      <c r="Z20" s="280"/>
    </row>
    <row r="21" spans="1:26" ht="12.75" customHeight="1">
      <c r="A21" s="25">
        <v>21110102</v>
      </c>
      <c r="B21" s="26" t="s">
        <v>13</v>
      </c>
      <c r="C21" s="26">
        <v>18622020</v>
      </c>
      <c r="D21" s="51"/>
      <c r="E21" s="23"/>
      <c r="F21" s="600"/>
      <c r="G21" s="605"/>
      <c r="H21" s="605"/>
      <c r="I21" s="612"/>
      <c r="J21" s="605"/>
      <c r="K21" s="605"/>
      <c r="L21" s="464"/>
      <c r="M21" s="464"/>
      <c r="N21" s="464"/>
      <c r="O21" s="464"/>
      <c r="P21" s="464"/>
      <c r="Q21" s="464"/>
      <c r="R21" s="464"/>
      <c r="S21" s="32"/>
      <c r="T21" s="32"/>
      <c r="U21" s="280"/>
      <c r="V21" s="280"/>
      <c r="W21" s="280"/>
      <c r="X21" s="280"/>
      <c r="Y21" s="280"/>
      <c r="Z21" s="280"/>
    </row>
    <row r="22" spans="1:26" ht="12.75" customHeight="1">
      <c r="A22" s="25">
        <v>21110103</v>
      </c>
      <c r="B22" s="26" t="s">
        <v>14</v>
      </c>
      <c r="C22" s="26">
        <v>5684020</v>
      </c>
      <c r="D22" s="51"/>
      <c r="E22" s="23"/>
      <c r="F22" s="600"/>
      <c r="G22" s="539"/>
      <c r="H22" s="539"/>
      <c r="I22" s="545"/>
      <c r="J22" s="539"/>
      <c r="K22" s="539"/>
      <c r="L22" s="539"/>
      <c r="M22" s="539"/>
      <c r="N22" s="539"/>
      <c r="O22" s="539"/>
      <c r="P22" s="539"/>
      <c r="Q22" s="539"/>
      <c r="R22" s="539"/>
      <c r="S22" s="27"/>
      <c r="T22" s="27"/>
      <c r="U22" s="280"/>
      <c r="V22" s="280"/>
      <c r="W22" s="280"/>
      <c r="X22" s="280"/>
      <c r="Y22" s="280"/>
      <c r="Z22" s="280"/>
    </row>
    <row r="23" spans="1:26" ht="12.75" customHeight="1">
      <c r="A23" s="25">
        <v>21110104</v>
      </c>
      <c r="B23" s="26" t="s">
        <v>15</v>
      </c>
      <c r="C23" s="26">
        <v>0</v>
      </c>
      <c r="D23" s="51"/>
      <c r="E23" s="23"/>
      <c r="F23" s="600"/>
      <c r="G23" s="539"/>
      <c r="H23" s="539"/>
      <c r="I23" s="539"/>
      <c r="J23" s="539"/>
      <c r="K23" s="539"/>
      <c r="L23" s="539"/>
      <c r="M23" s="539"/>
      <c r="N23" s="539"/>
      <c r="O23" s="539"/>
      <c r="P23" s="539"/>
      <c r="Q23" s="539"/>
      <c r="R23" s="539"/>
      <c r="S23" s="27"/>
      <c r="T23" s="27"/>
      <c r="U23" s="280"/>
      <c r="V23" s="280"/>
      <c r="W23" s="280"/>
      <c r="X23" s="280"/>
      <c r="Y23" s="280"/>
      <c r="Z23" s="280"/>
    </row>
    <row r="24" spans="1:26" ht="12.75" customHeight="1">
      <c r="A24" s="25">
        <v>21110105</v>
      </c>
      <c r="B24" s="26" t="s">
        <v>16</v>
      </c>
      <c r="C24" s="26">
        <v>3550923</v>
      </c>
      <c r="D24" s="51"/>
      <c r="E24" s="23"/>
      <c r="F24" s="600"/>
      <c r="G24" s="539"/>
      <c r="H24" s="539"/>
      <c r="I24" s="539"/>
      <c r="J24" s="539"/>
      <c r="K24" s="539"/>
      <c r="L24" s="539"/>
      <c r="M24" s="539"/>
      <c r="N24" s="539"/>
      <c r="O24" s="539"/>
      <c r="P24" s="539"/>
      <c r="Q24" s="539"/>
      <c r="R24" s="539"/>
      <c r="S24" s="27"/>
      <c r="T24" s="27"/>
      <c r="U24" s="280"/>
      <c r="V24" s="280"/>
      <c r="W24" s="280"/>
      <c r="X24" s="280"/>
      <c r="Y24" s="280"/>
      <c r="Z24" s="280"/>
    </row>
    <row r="25" spans="1:26" ht="12.75" customHeight="1">
      <c r="A25" s="25">
        <v>21110106</v>
      </c>
      <c r="B25" s="26" t="s">
        <v>17</v>
      </c>
      <c r="C25" s="26">
        <v>1</v>
      </c>
      <c r="D25" s="51"/>
      <c r="E25" s="23"/>
      <c r="F25" s="92"/>
      <c r="G25" s="27"/>
      <c r="H25" s="27"/>
      <c r="I25" s="27"/>
      <c r="J25" s="27"/>
      <c r="K25" s="27"/>
      <c r="L25" s="27"/>
      <c r="M25" s="27"/>
      <c r="N25" s="27"/>
      <c r="O25" s="27"/>
      <c r="P25" s="27"/>
      <c r="Q25" s="27"/>
      <c r="R25" s="27"/>
      <c r="S25" s="27"/>
      <c r="T25" s="27"/>
      <c r="U25" s="280"/>
      <c r="V25" s="280"/>
      <c r="W25" s="280"/>
      <c r="X25" s="280"/>
      <c r="Y25" s="280"/>
      <c r="Z25" s="280"/>
    </row>
    <row r="26" spans="1:26" ht="12.75" customHeight="1">
      <c r="A26" s="21">
        <v>211102</v>
      </c>
      <c r="B26" s="23" t="s">
        <v>18</v>
      </c>
      <c r="C26" s="23">
        <f>SUM(C27:C32)</f>
        <v>188267801</v>
      </c>
      <c r="D26" s="51"/>
      <c r="E26" s="23"/>
      <c r="F26" s="92"/>
      <c r="G26" s="27"/>
      <c r="H26" s="27"/>
      <c r="I26" s="27"/>
      <c r="J26" s="27"/>
      <c r="K26" s="27"/>
      <c r="L26" s="27"/>
      <c r="M26" s="27"/>
      <c r="N26" s="27"/>
      <c r="O26" s="27"/>
      <c r="P26" s="27"/>
      <c r="Q26" s="27"/>
      <c r="R26" s="27"/>
      <c r="S26" s="27"/>
      <c r="T26" s="27"/>
      <c r="U26" s="280"/>
      <c r="V26" s="280"/>
      <c r="W26" s="280"/>
      <c r="X26" s="280"/>
      <c r="Y26" s="280"/>
      <c r="Z26" s="280"/>
    </row>
    <row r="27" spans="1:26" ht="12.75" customHeight="1">
      <c r="A27" s="25">
        <v>21110201</v>
      </c>
      <c r="B27" s="26" t="s">
        <v>19</v>
      </c>
      <c r="C27" s="26">
        <v>150619922</v>
      </c>
      <c r="D27" s="51"/>
      <c r="E27" s="23"/>
      <c r="F27" s="20"/>
      <c r="G27" s="27"/>
      <c r="H27" s="27"/>
      <c r="I27" s="27"/>
      <c r="J27" s="27"/>
      <c r="K27" s="27"/>
      <c r="L27" s="27"/>
      <c r="M27" s="27"/>
      <c r="N27" s="27"/>
      <c r="O27" s="27"/>
      <c r="P27" s="27"/>
      <c r="Q27" s="27"/>
      <c r="R27" s="27"/>
      <c r="S27" s="27"/>
      <c r="T27" s="27"/>
      <c r="U27" s="280"/>
      <c r="V27" s="280"/>
      <c r="W27" s="280"/>
      <c r="X27" s="280"/>
      <c r="Y27" s="280"/>
      <c r="Z27" s="280"/>
    </row>
    <row r="28" spans="1:26" ht="12.75" customHeight="1">
      <c r="A28" s="25">
        <v>21110202</v>
      </c>
      <c r="B28" s="26" t="s">
        <v>20</v>
      </c>
      <c r="C28" s="26">
        <v>30324460</v>
      </c>
      <c r="D28" s="51"/>
      <c r="E28" s="32"/>
      <c r="F28" s="20"/>
      <c r="G28" s="32"/>
      <c r="H28" s="32"/>
      <c r="I28" s="32"/>
      <c r="J28" s="32"/>
      <c r="K28" s="32"/>
      <c r="L28" s="32"/>
      <c r="M28" s="32"/>
      <c r="N28" s="32"/>
      <c r="O28" s="32"/>
      <c r="P28" s="32"/>
      <c r="Q28" s="32"/>
      <c r="R28" s="32"/>
      <c r="S28" s="32"/>
      <c r="T28" s="32"/>
      <c r="U28" s="280"/>
      <c r="V28" s="280"/>
      <c r="W28" s="280"/>
      <c r="X28" s="280"/>
      <c r="Y28" s="280"/>
      <c r="Z28" s="280"/>
    </row>
    <row r="29" spans="1:26" ht="12.75" customHeight="1">
      <c r="A29" s="25">
        <v>21110203</v>
      </c>
      <c r="B29" s="26" t="s">
        <v>21</v>
      </c>
      <c r="C29" s="26">
        <v>5762201</v>
      </c>
      <c r="D29" s="51"/>
      <c r="E29" s="32"/>
      <c r="F29" s="92"/>
      <c r="G29" s="32"/>
      <c r="H29" s="32"/>
      <c r="I29" s="32"/>
      <c r="J29" s="32"/>
      <c r="K29" s="32"/>
      <c r="L29" s="32"/>
      <c r="M29" s="32"/>
      <c r="N29" s="32"/>
      <c r="O29" s="32"/>
      <c r="P29" s="32"/>
      <c r="Q29" s="32"/>
      <c r="R29" s="32"/>
      <c r="S29" s="32"/>
      <c r="T29" s="32"/>
      <c r="U29" s="280"/>
      <c r="V29" s="280"/>
      <c r="W29" s="280"/>
      <c r="X29" s="280"/>
      <c r="Y29" s="280"/>
      <c r="Z29" s="280"/>
    </row>
    <row r="30" spans="1:26" ht="12.75" customHeight="1">
      <c r="A30" s="25">
        <v>21110204</v>
      </c>
      <c r="B30" s="26" t="s">
        <v>22</v>
      </c>
      <c r="C30" s="26">
        <v>1</v>
      </c>
      <c r="D30" s="23"/>
      <c r="E30" s="27"/>
      <c r="F30" s="92"/>
      <c r="G30" s="27"/>
      <c r="H30" s="27"/>
      <c r="I30" s="27"/>
      <c r="J30" s="27"/>
      <c r="K30" s="27"/>
      <c r="L30" s="27"/>
      <c r="M30" s="27"/>
      <c r="N30" s="27"/>
      <c r="O30" s="27"/>
      <c r="P30" s="27"/>
      <c r="Q30" s="27"/>
      <c r="R30" s="27"/>
      <c r="S30" s="27"/>
      <c r="T30" s="27"/>
      <c r="U30" s="280"/>
      <c r="V30" s="280"/>
      <c r="W30" s="280"/>
      <c r="X30" s="280"/>
      <c r="Y30" s="280"/>
      <c r="Z30" s="280"/>
    </row>
    <row r="31" spans="1:26" ht="12.75" customHeight="1">
      <c r="A31" s="25">
        <v>21110205</v>
      </c>
      <c r="B31" s="26" t="s">
        <v>23</v>
      </c>
      <c r="C31" s="26">
        <v>1561216</v>
      </c>
      <c r="D31" s="23"/>
      <c r="E31" s="27"/>
      <c r="F31" s="92"/>
      <c r="G31" s="27"/>
      <c r="H31" s="27"/>
      <c r="I31" s="27"/>
      <c r="J31" s="27"/>
      <c r="K31" s="27"/>
      <c r="L31" s="27"/>
      <c r="M31" s="27"/>
      <c r="N31" s="27"/>
      <c r="O31" s="27"/>
      <c r="P31" s="27"/>
      <c r="Q31" s="27"/>
      <c r="R31" s="27"/>
      <c r="S31" s="27"/>
      <c r="T31" s="27"/>
      <c r="U31" s="280"/>
      <c r="V31" s="280"/>
      <c r="W31" s="280"/>
      <c r="X31" s="280"/>
      <c r="Y31" s="280"/>
      <c r="Z31" s="280"/>
    </row>
    <row r="32" spans="1:26" ht="12.75" customHeight="1">
      <c r="A32" s="25">
        <v>21110206</v>
      </c>
      <c r="B32" s="26" t="s">
        <v>24</v>
      </c>
      <c r="C32" s="26">
        <v>1</v>
      </c>
      <c r="D32" s="27"/>
      <c r="E32" s="27"/>
      <c r="F32" s="20"/>
      <c r="G32" s="27"/>
      <c r="H32" s="27"/>
      <c r="I32" s="27"/>
      <c r="J32" s="27"/>
      <c r="K32" s="27"/>
      <c r="L32" s="27"/>
      <c r="M32" s="27"/>
      <c r="N32" s="27"/>
      <c r="O32" s="27"/>
      <c r="P32" s="27"/>
      <c r="Q32" s="27"/>
      <c r="R32" s="27"/>
      <c r="S32" s="27"/>
      <c r="T32" s="27"/>
      <c r="U32" s="280"/>
      <c r="V32" s="280"/>
      <c r="W32" s="280"/>
      <c r="X32" s="280"/>
      <c r="Y32" s="280"/>
      <c r="Z32" s="280"/>
    </row>
    <row r="33" spans="1:26" ht="12.75" customHeight="1">
      <c r="A33" s="21">
        <v>211103</v>
      </c>
      <c r="B33" s="23" t="s">
        <v>25</v>
      </c>
      <c r="C33" s="23">
        <f>SUM(C34:C39)</f>
        <v>15292245</v>
      </c>
      <c r="D33" s="27"/>
      <c r="E33" s="27"/>
      <c r="F33" s="20"/>
      <c r="G33" s="27"/>
      <c r="H33" s="27"/>
      <c r="I33" s="27"/>
      <c r="J33" s="27"/>
      <c r="K33" s="27"/>
      <c r="L33" s="27"/>
      <c r="M33" s="27"/>
      <c r="N33" s="27"/>
      <c r="O33" s="27"/>
      <c r="P33" s="27"/>
      <c r="Q33" s="27"/>
      <c r="R33" s="27"/>
      <c r="S33" s="27"/>
      <c r="T33" s="27"/>
      <c r="U33" s="280"/>
      <c r="V33" s="280"/>
      <c r="W33" s="280"/>
      <c r="X33" s="280"/>
      <c r="Y33" s="280"/>
      <c r="Z33" s="280"/>
    </row>
    <row r="34" spans="1:26" ht="12.75" customHeight="1">
      <c r="A34" s="25">
        <v>21110301</v>
      </c>
      <c r="B34" s="26" t="s">
        <v>26</v>
      </c>
      <c r="C34" s="26">
        <v>12258317</v>
      </c>
      <c r="D34" s="32"/>
      <c r="E34" s="32"/>
      <c r="F34" s="23"/>
      <c r="G34" s="32"/>
      <c r="H34" s="32"/>
      <c r="I34" s="32"/>
      <c r="J34" s="32"/>
      <c r="K34" s="32"/>
      <c r="L34" s="32"/>
      <c r="M34" s="32"/>
      <c r="N34" s="32"/>
      <c r="O34" s="32"/>
      <c r="P34" s="32"/>
      <c r="Q34" s="32"/>
      <c r="R34" s="32"/>
      <c r="S34" s="32"/>
      <c r="T34" s="32"/>
      <c r="U34" s="280"/>
      <c r="V34" s="280"/>
      <c r="W34" s="280"/>
      <c r="X34" s="280"/>
      <c r="Y34" s="280"/>
      <c r="Z34" s="280"/>
    </row>
    <row r="35" spans="1:26" ht="12.75" customHeight="1">
      <c r="A35" s="25">
        <v>21110302</v>
      </c>
      <c r="B35" s="26" t="s">
        <v>27</v>
      </c>
      <c r="C35" s="26">
        <v>2620955</v>
      </c>
      <c r="D35" s="32"/>
      <c r="E35" s="32"/>
      <c r="F35" s="23"/>
      <c r="G35" s="32"/>
      <c r="H35" s="32"/>
      <c r="I35" s="32"/>
      <c r="J35" s="32"/>
      <c r="K35" s="32"/>
      <c r="L35" s="32"/>
      <c r="M35" s="32"/>
      <c r="N35" s="32"/>
      <c r="O35" s="32"/>
      <c r="P35" s="32"/>
      <c r="Q35" s="32"/>
      <c r="R35" s="32"/>
      <c r="S35" s="32"/>
      <c r="T35" s="32"/>
      <c r="U35" s="280"/>
      <c r="V35" s="280"/>
      <c r="W35" s="280"/>
      <c r="X35" s="280"/>
      <c r="Y35" s="280"/>
      <c r="Z35" s="280"/>
    </row>
    <row r="36" spans="1:26" ht="12.75" customHeight="1">
      <c r="A36" s="25">
        <v>21110303</v>
      </c>
      <c r="B36" s="26" t="s">
        <v>28</v>
      </c>
      <c r="C36" s="26">
        <v>412970</v>
      </c>
      <c r="D36" s="27"/>
      <c r="E36" s="27"/>
      <c r="F36" s="23"/>
      <c r="G36" s="27"/>
      <c r="H36" s="27"/>
      <c r="I36" s="27"/>
      <c r="J36" s="27"/>
      <c r="K36" s="27"/>
      <c r="L36" s="27"/>
      <c r="M36" s="27"/>
      <c r="N36" s="27"/>
      <c r="O36" s="27"/>
      <c r="P36" s="27"/>
      <c r="Q36" s="27"/>
      <c r="R36" s="27"/>
      <c r="S36" s="27"/>
      <c r="T36" s="27"/>
      <c r="U36" s="280"/>
      <c r="V36" s="280"/>
      <c r="W36" s="280"/>
      <c r="X36" s="280"/>
      <c r="Y36" s="280"/>
      <c r="Z36" s="280"/>
    </row>
    <row r="37" spans="1:26" ht="12.75" customHeight="1">
      <c r="A37" s="25">
        <v>21110304</v>
      </c>
      <c r="B37" s="26" t="s">
        <v>29</v>
      </c>
      <c r="C37" s="26">
        <v>1</v>
      </c>
      <c r="D37" s="27"/>
      <c r="E37" s="23"/>
      <c r="F37" s="23"/>
      <c r="G37" s="27"/>
      <c r="H37" s="27"/>
      <c r="I37" s="27"/>
      <c r="J37" s="27"/>
      <c r="K37" s="27"/>
      <c r="L37" s="27"/>
      <c r="M37" s="27"/>
      <c r="N37" s="27"/>
      <c r="O37" s="27"/>
      <c r="P37" s="27"/>
      <c r="Q37" s="27"/>
      <c r="R37" s="27"/>
      <c r="S37" s="27"/>
      <c r="T37" s="27"/>
      <c r="U37" s="280"/>
      <c r="V37" s="280"/>
      <c r="W37" s="280"/>
      <c r="X37" s="280"/>
      <c r="Y37" s="280"/>
      <c r="Z37" s="280"/>
    </row>
    <row r="38" spans="1:26" ht="12.75" customHeight="1">
      <c r="A38" s="25">
        <v>21110305</v>
      </c>
      <c r="B38" s="26" t="s">
        <v>30</v>
      </c>
      <c r="C38" s="26">
        <v>1</v>
      </c>
      <c r="D38" s="27"/>
      <c r="E38" s="23"/>
      <c r="F38" s="23"/>
      <c r="G38" s="27"/>
      <c r="H38" s="27"/>
      <c r="I38" s="27"/>
      <c r="J38" s="27"/>
      <c r="K38" s="27"/>
      <c r="L38" s="27"/>
      <c r="M38" s="27"/>
      <c r="N38" s="27"/>
      <c r="O38" s="27"/>
      <c r="P38" s="27"/>
      <c r="Q38" s="27"/>
      <c r="R38" s="27"/>
      <c r="S38" s="27"/>
      <c r="T38" s="27"/>
      <c r="U38" s="280"/>
      <c r="V38" s="280"/>
      <c r="W38" s="280"/>
      <c r="X38" s="280"/>
      <c r="Y38" s="280"/>
      <c r="Z38" s="280"/>
    </row>
    <row r="39" spans="1:26" ht="12.75" customHeight="1">
      <c r="A39" s="25">
        <v>21110306</v>
      </c>
      <c r="B39" s="26" t="s">
        <v>31</v>
      </c>
      <c r="C39" s="26">
        <v>1</v>
      </c>
      <c r="D39" s="27"/>
      <c r="E39" s="23"/>
      <c r="F39" s="51"/>
      <c r="G39" s="27"/>
      <c r="H39" s="27"/>
      <c r="I39" s="27"/>
      <c r="J39" s="27"/>
      <c r="K39" s="27"/>
      <c r="L39" s="27"/>
      <c r="M39" s="27"/>
      <c r="N39" s="27"/>
      <c r="O39" s="27"/>
      <c r="P39" s="27"/>
      <c r="Q39" s="27"/>
      <c r="R39" s="27"/>
      <c r="S39" s="27"/>
      <c r="T39" s="27"/>
      <c r="U39" s="280"/>
      <c r="V39" s="280"/>
      <c r="W39" s="280"/>
      <c r="X39" s="280"/>
      <c r="Y39" s="280"/>
      <c r="Z39" s="280"/>
    </row>
    <row r="40" spans="1:26" ht="12.75" customHeight="1">
      <c r="A40" s="29"/>
      <c r="B40" s="29"/>
      <c r="C40" s="20"/>
      <c r="D40" s="20"/>
      <c r="E40" s="20"/>
      <c r="F40" s="51"/>
      <c r="G40" s="32"/>
      <c r="H40" s="32"/>
      <c r="I40" s="32"/>
      <c r="J40" s="32"/>
      <c r="K40" s="32"/>
      <c r="L40" s="32"/>
      <c r="M40" s="32"/>
      <c r="N40" s="32"/>
      <c r="O40" s="32"/>
      <c r="P40" s="32"/>
      <c r="Q40" s="32"/>
      <c r="R40" s="32"/>
      <c r="S40" s="32"/>
      <c r="T40" s="32"/>
      <c r="U40" s="280"/>
      <c r="V40" s="280"/>
      <c r="W40" s="280"/>
      <c r="X40" s="280"/>
      <c r="Y40" s="280"/>
      <c r="Z40" s="280"/>
    </row>
    <row r="41" spans="1:26" ht="12.75" customHeight="1">
      <c r="A41" s="656" t="s">
        <v>32</v>
      </c>
      <c r="B41" s="657"/>
      <c r="C41" s="30">
        <f>C42+C44+C47+C49+C51+C55+C58</f>
        <v>31490000</v>
      </c>
      <c r="D41" s="20"/>
      <c r="E41" s="73"/>
      <c r="F41" s="51"/>
      <c r="G41" s="32"/>
      <c r="H41" s="32"/>
      <c r="I41" s="32"/>
      <c r="J41" s="32"/>
      <c r="K41" s="32"/>
      <c r="L41" s="32"/>
      <c r="M41" s="32"/>
      <c r="N41" s="32"/>
      <c r="O41" s="32"/>
      <c r="P41" s="32"/>
      <c r="Q41" s="32"/>
      <c r="R41" s="32"/>
      <c r="S41" s="32"/>
      <c r="T41" s="32"/>
      <c r="U41" s="280"/>
      <c r="V41" s="280"/>
      <c r="W41" s="280"/>
      <c r="X41" s="280"/>
      <c r="Y41" s="280"/>
      <c r="Z41" s="280"/>
    </row>
    <row r="42" spans="1:26" ht="12.75" customHeight="1">
      <c r="A42" s="21">
        <v>211201</v>
      </c>
      <c r="B42" s="22" t="s">
        <v>33</v>
      </c>
      <c r="C42" s="106">
        <f>SUM(C43)</f>
        <v>3100000</v>
      </c>
      <c r="D42" s="20"/>
      <c r="E42" s="99"/>
      <c r="F42" s="35"/>
      <c r="G42" s="35"/>
      <c r="H42" s="35"/>
      <c r="I42" s="35"/>
      <c r="J42" s="35"/>
      <c r="K42" s="35"/>
      <c r="L42" s="35"/>
      <c r="M42" s="35"/>
      <c r="N42" s="35"/>
      <c r="O42" s="35"/>
      <c r="P42" s="35"/>
      <c r="Q42" s="35"/>
      <c r="R42" s="35"/>
      <c r="S42" s="35"/>
      <c r="T42" s="35"/>
      <c r="U42" s="280"/>
      <c r="V42" s="280"/>
      <c r="W42" s="280"/>
      <c r="X42" s="280"/>
      <c r="Y42" s="280"/>
      <c r="Z42" s="280"/>
    </row>
    <row r="43" spans="1:26" ht="12.75" customHeight="1">
      <c r="A43" s="25">
        <v>21120101</v>
      </c>
      <c r="B43" s="32" t="s">
        <v>34</v>
      </c>
      <c r="C43" s="26">
        <v>3100000</v>
      </c>
      <c r="D43" s="20"/>
      <c r="E43" s="23"/>
      <c r="F43" s="32"/>
      <c r="G43" s="32"/>
      <c r="H43" s="32"/>
      <c r="I43" s="32"/>
      <c r="J43" s="32"/>
      <c r="K43" s="32"/>
      <c r="L43" s="32"/>
      <c r="M43" s="32"/>
      <c r="N43" s="32"/>
      <c r="O43" s="32"/>
      <c r="P43" s="32"/>
      <c r="Q43" s="32"/>
      <c r="R43" s="32"/>
      <c r="S43" s="32"/>
      <c r="T43" s="32"/>
      <c r="U43" s="280"/>
      <c r="V43" s="280"/>
      <c r="W43" s="280"/>
      <c r="X43" s="280"/>
      <c r="Y43" s="280"/>
      <c r="Z43" s="280"/>
    </row>
    <row r="44" spans="1:26" ht="12.75" customHeight="1">
      <c r="A44" s="21">
        <v>211203</v>
      </c>
      <c r="B44" s="7" t="s">
        <v>35</v>
      </c>
      <c r="C44" s="23">
        <f>+SUM(C45:C46)</f>
        <v>2500000</v>
      </c>
      <c r="D44" s="20"/>
      <c r="E44" s="23"/>
      <c r="F44" s="32"/>
      <c r="G44" s="32"/>
      <c r="H44" s="32"/>
      <c r="I44" s="32"/>
      <c r="J44" s="32"/>
      <c r="K44" s="32"/>
      <c r="L44" s="32"/>
      <c r="M44" s="32"/>
      <c r="N44" s="32"/>
      <c r="O44" s="32"/>
      <c r="P44" s="32"/>
      <c r="Q44" s="32"/>
      <c r="R44" s="32"/>
      <c r="S44" s="32"/>
      <c r="T44" s="32"/>
      <c r="U44" s="280"/>
      <c r="V44" s="280"/>
      <c r="W44" s="280"/>
      <c r="X44" s="280"/>
      <c r="Y44" s="280"/>
      <c r="Z44" s="280"/>
    </row>
    <row r="45" spans="1:26" ht="12.75" customHeight="1">
      <c r="A45" s="25">
        <v>21120301</v>
      </c>
      <c r="B45" s="32" t="s">
        <v>36</v>
      </c>
      <c r="C45" s="26">
        <v>850000</v>
      </c>
      <c r="D45" s="20"/>
      <c r="E45" s="23"/>
      <c r="F45" s="32"/>
      <c r="G45" s="32"/>
      <c r="H45" s="32"/>
      <c r="I45" s="32"/>
      <c r="J45" s="32"/>
      <c r="K45" s="32"/>
      <c r="L45" s="32"/>
      <c r="M45" s="32"/>
      <c r="N45" s="32"/>
      <c r="O45" s="32"/>
      <c r="P45" s="32"/>
      <c r="Q45" s="32"/>
      <c r="R45" s="32"/>
      <c r="S45" s="32"/>
      <c r="T45" s="32"/>
      <c r="U45" s="280"/>
      <c r="V45" s="280"/>
      <c r="W45" s="280"/>
      <c r="X45" s="280"/>
      <c r="Y45" s="280"/>
      <c r="Z45" s="280"/>
    </row>
    <row r="46" spans="1:26" ht="12.75" customHeight="1">
      <c r="A46" s="25">
        <v>21120302</v>
      </c>
      <c r="B46" s="32" t="s">
        <v>37</v>
      </c>
      <c r="C46" s="26">
        <v>1650000</v>
      </c>
      <c r="D46" s="20"/>
      <c r="E46" s="23"/>
      <c r="F46" s="32"/>
      <c r="G46" s="32"/>
      <c r="H46" s="32"/>
      <c r="I46" s="32"/>
      <c r="J46" s="32"/>
      <c r="K46" s="32"/>
      <c r="L46" s="32"/>
      <c r="M46" s="32"/>
      <c r="N46" s="32"/>
      <c r="O46" s="32"/>
      <c r="P46" s="32"/>
      <c r="Q46" s="32"/>
      <c r="R46" s="32"/>
      <c r="S46" s="32"/>
      <c r="T46" s="32"/>
      <c r="U46" s="280"/>
      <c r="V46" s="280"/>
      <c r="W46" s="280"/>
      <c r="X46" s="280"/>
      <c r="Y46" s="280"/>
      <c r="Z46" s="280"/>
    </row>
    <row r="47" spans="1:26" ht="12.75" customHeight="1">
      <c r="A47" s="21">
        <v>211204</v>
      </c>
      <c r="B47" s="7" t="s">
        <v>38</v>
      </c>
      <c r="C47" s="23">
        <f>C48</f>
        <v>3500000</v>
      </c>
      <c r="D47" s="20"/>
      <c r="E47" s="23"/>
      <c r="F47" s="32"/>
      <c r="G47" s="32"/>
      <c r="H47" s="32"/>
      <c r="I47" s="32"/>
      <c r="J47" s="32"/>
      <c r="K47" s="32"/>
      <c r="L47" s="32"/>
      <c r="M47" s="32"/>
      <c r="N47" s="32"/>
      <c r="O47" s="32"/>
      <c r="P47" s="32"/>
      <c r="Q47" s="32"/>
      <c r="R47" s="32"/>
      <c r="S47" s="32"/>
      <c r="T47" s="32"/>
      <c r="U47" s="280"/>
      <c r="V47" s="280"/>
      <c r="W47" s="280"/>
      <c r="X47" s="280"/>
      <c r="Y47" s="280"/>
      <c r="Z47" s="280"/>
    </row>
    <row r="48" spans="1:26" ht="12.75" customHeight="1">
      <c r="A48" s="25">
        <v>21120401</v>
      </c>
      <c r="B48" s="26" t="s">
        <v>39</v>
      </c>
      <c r="C48" s="26">
        <v>3500000</v>
      </c>
      <c r="D48" s="20"/>
      <c r="E48" s="23"/>
      <c r="F48" s="35"/>
      <c r="G48" s="32"/>
      <c r="H48" s="32"/>
      <c r="I48" s="32"/>
      <c r="J48" s="32"/>
      <c r="K48" s="32"/>
      <c r="L48" s="32"/>
      <c r="M48" s="32"/>
      <c r="N48" s="32"/>
      <c r="O48" s="32"/>
      <c r="P48" s="32"/>
      <c r="Q48" s="32"/>
      <c r="R48" s="32"/>
      <c r="S48" s="32"/>
      <c r="T48" s="32"/>
      <c r="U48" s="280"/>
      <c r="V48" s="280"/>
      <c r="W48" s="280"/>
      <c r="X48" s="280"/>
      <c r="Y48" s="280"/>
      <c r="Z48" s="280"/>
    </row>
    <row r="49" spans="1:26" ht="12.75" customHeight="1">
      <c r="A49" s="21">
        <v>211205</v>
      </c>
      <c r="B49" s="23" t="s">
        <v>122</v>
      </c>
      <c r="C49" s="23">
        <f>SUM(C50)</f>
        <v>5400000</v>
      </c>
      <c r="D49" s="20"/>
      <c r="E49" s="23"/>
      <c r="F49" s="35"/>
      <c r="G49" s="32"/>
      <c r="H49" s="32"/>
      <c r="I49" s="32"/>
      <c r="J49" s="32"/>
      <c r="K49" s="32"/>
      <c r="L49" s="32"/>
      <c r="M49" s="32"/>
      <c r="N49" s="32"/>
      <c r="O49" s="32"/>
      <c r="P49" s="32"/>
      <c r="Q49" s="32"/>
      <c r="R49" s="32"/>
      <c r="S49" s="32"/>
      <c r="T49" s="32"/>
      <c r="U49" s="280"/>
      <c r="V49" s="280"/>
      <c r="W49" s="280"/>
      <c r="X49" s="280"/>
      <c r="Y49" s="280"/>
      <c r="Z49" s="280"/>
    </row>
    <row r="50" spans="1:26" ht="12.75" customHeight="1">
      <c r="A50" s="25">
        <v>21120501</v>
      </c>
      <c r="B50" s="29" t="s">
        <v>123</v>
      </c>
      <c r="C50" s="26">
        <v>5400000</v>
      </c>
      <c r="D50" s="48"/>
      <c r="E50" s="23"/>
      <c r="F50" s="35"/>
      <c r="G50" s="32"/>
      <c r="H50" s="32"/>
      <c r="I50" s="32"/>
      <c r="J50" s="32"/>
      <c r="K50" s="32"/>
      <c r="L50" s="32"/>
      <c r="M50" s="32"/>
      <c r="N50" s="32"/>
      <c r="O50" s="32"/>
      <c r="P50" s="32"/>
      <c r="Q50" s="32"/>
      <c r="R50" s="32"/>
      <c r="S50" s="32"/>
      <c r="T50" s="32"/>
      <c r="U50" s="280"/>
      <c r="V50" s="280"/>
      <c r="W50" s="280"/>
      <c r="X50" s="280"/>
      <c r="Y50" s="280"/>
      <c r="Z50" s="280"/>
    </row>
    <row r="51" spans="1:26" ht="12.75" customHeight="1">
      <c r="A51" s="21">
        <v>211207</v>
      </c>
      <c r="B51" s="7" t="s">
        <v>40</v>
      </c>
      <c r="C51" s="23">
        <f>+SUM(C52:C54)</f>
        <v>5250000</v>
      </c>
      <c r="D51" s="20"/>
      <c r="E51" s="23"/>
      <c r="F51" s="35"/>
      <c r="G51" s="32"/>
      <c r="H51" s="32"/>
      <c r="I51" s="32"/>
      <c r="J51" s="32"/>
      <c r="K51" s="32"/>
      <c r="L51" s="32"/>
      <c r="M51" s="32"/>
      <c r="N51" s="32"/>
      <c r="O51" s="32"/>
      <c r="P51" s="32"/>
      <c r="Q51" s="32"/>
      <c r="R51" s="32"/>
      <c r="S51" s="32"/>
      <c r="T51" s="32"/>
      <c r="U51" s="280"/>
      <c r="V51" s="280"/>
      <c r="W51" s="280"/>
      <c r="X51" s="280"/>
      <c r="Y51" s="280"/>
      <c r="Z51" s="280"/>
    </row>
    <row r="52" spans="1:26" ht="12.75" customHeight="1">
      <c r="A52" s="25">
        <v>21120702</v>
      </c>
      <c r="B52" s="32" t="s">
        <v>41</v>
      </c>
      <c r="C52" s="26">
        <v>1300000</v>
      </c>
      <c r="D52" s="20"/>
      <c r="E52" s="23"/>
      <c r="F52" s="35"/>
      <c r="G52" s="32"/>
      <c r="H52" s="32"/>
      <c r="I52" s="32"/>
      <c r="J52" s="32"/>
      <c r="K52" s="32"/>
      <c r="L52" s="32"/>
      <c r="M52" s="32"/>
      <c r="N52" s="32"/>
      <c r="O52" s="32"/>
      <c r="P52" s="32"/>
      <c r="Q52" s="32"/>
      <c r="R52" s="32"/>
      <c r="S52" s="32"/>
      <c r="T52" s="32"/>
      <c r="U52" s="280"/>
      <c r="V52" s="280"/>
      <c r="W52" s="280"/>
      <c r="X52" s="280"/>
      <c r="Y52" s="280"/>
      <c r="Z52" s="280"/>
    </row>
    <row r="53" spans="1:26" ht="12.75" customHeight="1">
      <c r="A53" s="35">
        <v>21120704</v>
      </c>
      <c r="B53" s="32" t="s">
        <v>42</v>
      </c>
      <c r="C53" s="26">
        <v>1300000</v>
      </c>
      <c r="D53" s="20"/>
      <c r="E53" s="23"/>
      <c r="F53" s="35"/>
      <c r="G53" s="32"/>
      <c r="H53" s="32"/>
      <c r="I53" s="32"/>
      <c r="J53" s="32"/>
      <c r="K53" s="32"/>
      <c r="L53" s="32"/>
      <c r="M53" s="32"/>
      <c r="N53" s="32"/>
      <c r="O53" s="32"/>
      <c r="P53" s="32"/>
      <c r="Q53" s="32"/>
      <c r="R53" s="32"/>
      <c r="S53" s="32"/>
      <c r="T53" s="32"/>
      <c r="U53" s="280"/>
      <c r="V53" s="280"/>
      <c r="W53" s="280"/>
      <c r="X53" s="280"/>
      <c r="Y53" s="280"/>
      <c r="Z53" s="280"/>
    </row>
    <row r="54" spans="1:26" ht="12.75" customHeight="1">
      <c r="A54" s="25">
        <v>21120711</v>
      </c>
      <c r="B54" s="26" t="s">
        <v>46</v>
      </c>
      <c r="C54" s="26">
        <v>2650000</v>
      </c>
      <c r="D54" s="20"/>
      <c r="E54" s="23"/>
      <c r="F54" s="32"/>
      <c r="G54" s="32"/>
      <c r="H54" s="32"/>
      <c r="I54" s="32"/>
      <c r="J54" s="32"/>
      <c r="K54" s="32"/>
      <c r="L54" s="32"/>
      <c r="M54" s="32"/>
      <c r="N54" s="32"/>
      <c r="O54" s="32"/>
      <c r="P54" s="32"/>
      <c r="Q54" s="32"/>
      <c r="R54" s="32"/>
      <c r="S54" s="32"/>
      <c r="T54" s="32"/>
      <c r="U54" s="280"/>
      <c r="V54" s="280"/>
      <c r="W54" s="280"/>
      <c r="X54" s="280"/>
      <c r="Y54" s="280"/>
      <c r="Z54" s="280"/>
    </row>
    <row r="55" spans="1:26" ht="12.75" customHeight="1">
      <c r="A55" s="21">
        <v>211208</v>
      </c>
      <c r="B55" s="7" t="s">
        <v>47</v>
      </c>
      <c r="C55" s="8">
        <f>SUM(C56:C57)</f>
        <v>5550000</v>
      </c>
      <c r="D55" s="20"/>
      <c r="E55" s="20"/>
      <c r="F55" s="32"/>
      <c r="G55" s="32"/>
      <c r="H55" s="32"/>
      <c r="I55" s="32"/>
      <c r="J55" s="32"/>
      <c r="K55" s="32"/>
      <c r="L55" s="32"/>
      <c r="M55" s="32"/>
      <c r="N55" s="32"/>
      <c r="O55" s="32"/>
      <c r="P55" s="32"/>
      <c r="Q55" s="32"/>
      <c r="R55" s="32"/>
      <c r="S55" s="32"/>
      <c r="T55" s="32"/>
      <c r="U55" s="280"/>
      <c r="V55" s="280"/>
      <c r="W55" s="280"/>
      <c r="X55" s="280"/>
      <c r="Y55" s="280"/>
      <c r="Z55" s="280"/>
    </row>
    <row r="56" spans="1:26" ht="12.75" customHeight="1">
      <c r="A56" s="25">
        <v>21120801</v>
      </c>
      <c r="B56" s="32" t="s">
        <v>672</v>
      </c>
      <c r="C56" s="20">
        <v>2750000</v>
      </c>
      <c r="D56" s="20"/>
      <c r="E56" s="20"/>
      <c r="F56" s="32"/>
      <c r="G56" s="32"/>
      <c r="H56" s="32"/>
      <c r="I56" s="32"/>
      <c r="J56" s="32"/>
      <c r="K56" s="32"/>
      <c r="L56" s="32"/>
      <c r="M56" s="32"/>
      <c r="N56" s="32"/>
      <c r="O56" s="32"/>
      <c r="P56" s="32"/>
      <c r="Q56" s="32"/>
      <c r="R56" s="32"/>
      <c r="S56" s="32"/>
      <c r="T56" s="32"/>
      <c r="U56" s="280"/>
      <c r="V56" s="280"/>
      <c r="W56" s="280"/>
      <c r="X56" s="280"/>
      <c r="Y56" s="280"/>
      <c r="Z56" s="280"/>
    </row>
    <row r="57" spans="1:26" ht="12.75" customHeight="1">
      <c r="A57" s="25">
        <v>21120805</v>
      </c>
      <c r="B57" s="26" t="s">
        <v>49</v>
      </c>
      <c r="C57" s="20">
        <v>2800000</v>
      </c>
      <c r="D57" s="20"/>
      <c r="E57" s="20"/>
      <c r="F57" s="32"/>
      <c r="G57" s="32"/>
      <c r="H57" s="32"/>
      <c r="I57" s="32"/>
      <c r="J57" s="32"/>
      <c r="K57" s="32"/>
      <c r="L57" s="32"/>
      <c r="M57" s="32"/>
      <c r="N57" s="32"/>
      <c r="O57" s="32"/>
      <c r="P57" s="32"/>
      <c r="Q57" s="32"/>
      <c r="R57" s="32"/>
      <c r="S57" s="32"/>
      <c r="T57" s="32"/>
      <c r="U57" s="280"/>
      <c r="V57" s="280"/>
      <c r="W57" s="280"/>
      <c r="X57" s="280"/>
      <c r="Y57" s="280"/>
      <c r="Z57" s="280"/>
    </row>
    <row r="58" spans="1:26" ht="12.75" customHeight="1">
      <c r="A58" s="21">
        <v>211209</v>
      </c>
      <c r="B58" s="23" t="s">
        <v>50</v>
      </c>
      <c r="C58" s="8">
        <f>+SUM(C59:C62)</f>
        <v>6190000</v>
      </c>
      <c r="D58" s="20"/>
      <c r="E58" s="20"/>
      <c r="F58" s="32"/>
      <c r="G58" s="32"/>
      <c r="H58" s="32"/>
      <c r="I58" s="32"/>
      <c r="J58" s="32"/>
      <c r="K58" s="32"/>
      <c r="L58" s="32"/>
      <c r="M58" s="32"/>
      <c r="N58" s="32"/>
      <c r="O58" s="32"/>
      <c r="P58" s="32"/>
      <c r="Q58" s="32"/>
      <c r="R58" s="32"/>
      <c r="S58" s="32"/>
      <c r="T58" s="32"/>
      <c r="U58" s="280"/>
      <c r="V58" s="280"/>
      <c r="W58" s="280"/>
      <c r="X58" s="280"/>
      <c r="Y58" s="280"/>
      <c r="Z58" s="280"/>
    </row>
    <row r="59" spans="1:26" ht="12.75" customHeight="1">
      <c r="A59" s="25">
        <v>21120901</v>
      </c>
      <c r="B59" s="26" t="s">
        <v>51</v>
      </c>
      <c r="C59" s="20">
        <v>2600000</v>
      </c>
      <c r="D59" s="20"/>
      <c r="E59" s="20"/>
      <c r="F59" s="32"/>
      <c r="G59" s="32"/>
      <c r="H59" s="32"/>
      <c r="I59" s="32"/>
      <c r="J59" s="32"/>
      <c r="K59" s="32"/>
      <c r="L59" s="32"/>
      <c r="M59" s="32"/>
      <c r="N59" s="32"/>
      <c r="O59" s="32"/>
      <c r="P59" s="32"/>
      <c r="Q59" s="32"/>
      <c r="R59" s="32"/>
      <c r="S59" s="32"/>
      <c r="T59" s="32"/>
      <c r="U59" s="280"/>
      <c r="V59" s="280"/>
      <c r="W59" s="280"/>
      <c r="X59" s="280"/>
      <c r="Y59" s="280"/>
      <c r="Z59" s="280"/>
    </row>
    <row r="60" spans="1:26" ht="12.75" customHeight="1">
      <c r="A60" s="25">
        <v>21120905</v>
      </c>
      <c r="B60" s="32" t="s">
        <v>112</v>
      </c>
      <c r="C60" s="26">
        <v>650000</v>
      </c>
      <c r="D60" s="20"/>
      <c r="E60" s="23"/>
      <c r="F60" s="22"/>
      <c r="G60" s="32"/>
      <c r="H60" s="32"/>
      <c r="I60" s="32"/>
      <c r="J60" s="32"/>
      <c r="K60" s="32"/>
      <c r="L60" s="32"/>
      <c r="M60" s="32"/>
      <c r="N60" s="32"/>
      <c r="O60" s="32"/>
      <c r="P60" s="32"/>
      <c r="Q60" s="32"/>
      <c r="R60" s="32"/>
      <c r="S60" s="32"/>
      <c r="T60" s="32"/>
      <c r="U60" s="280"/>
      <c r="V60" s="280"/>
      <c r="W60" s="280"/>
      <c r="X60" s="280"/>
      <c r="Y60" s="280"/>
      <c r="Z60" s="280"/>
    </row>
    <row r="61" spans="1:26" ht="12.75" customHeight="1">
      <c r="A61" s="25">
        <v>21120906</v>
      </c>
      <c r="B61" s="26" t="s">
        <v>52</v>
      </c>
      <c r="C61" s="26">
        <v>1500000</v>
      </c>
      <c r="D61" s="20"/>
      <c r="E61" s="23"/>
      <c r="F61" s="22"/>
      <c r="G61" s="32"/>
      <c r="H61" s="32"/>
      <c r="I61" s="32"/>
      <c r="J61" s="32"/>
      <c r="K61" s="32"/>
      <c r="L61" s="32"/>
      <c r="M61" s="32"/>
      <c r="N61" s="32"/>
      <c r="O61" s="32"/>
      <c r="P61" s="32"/>
      <c r="Q61" s="32"/>
      <c r="R61" s="32"/>
      <c r="S61" s="32"/>
      <c r="T61" s="32"/>
      <c r="U61" s="280"/>
      <c r="V61" s="280"/>
      <c r="W61" s="280"/>
      <c r="X61" s="280"/>
      <c r="Y61" s="280"/>
      <c r="Z61" s="280"/>
    </row>
    <row r="62" spans="1:26" ht="12.75" customHeight="1">
      <c r="A62" s="25">
        <v>21120907</v>
      </c>
      <c r="B62" s="32" t="s">
        <v>113</v>
      </c>
      <c r="C62" s="26">
        <v>1440000</v>
      </c>
      <c r="D62" s="20"/>
      <c r="E62" s="23"/>
      <c r="F62" s="22"/>
      <c r="G62" s="32"/>
      <c r="H62" s="32"/>
      <c r="I62" s="32"/>
      <c r="J62" s="32"/>
      <c r="K62" s="32"/>
      <c r="L62" s="32"/>
      <c r="M62" s="32"/>
      <c r="N62" s="32"/>
      <c r="O62" s="32"/>
      <c r="P62" s="32"/>
      <c r="Q62" s="32"/>
      <c r="R62" s="32"/>
      <c r="S62" s="32"/>
      <c r="T62" s="32"/>
      <c r="U62" s="280"/>
      <c r="V62" s="280"/>
      <c r="W62" s="280"/>
      <c r="X62" s="280"/>
      <c r="Y62" s="280"/>
      <c r="Z62" s="280"/>
    </row>
    <row r="63" spans="1:26" ht="12.75" customHeight="1">
      <c r="A63" s="32"/>
      <c r="B63" s="32"/>
      <c r="C63" s="20"/>
      <c r="D63" s="20"/>
      <c r="E63" s="20"/>
      <c r="F63" s="32"/>
      <c r="G63" s="32"/>
      <c r="H63" s="32"/>
      <c r="I63" s="32"/>
      <c r="J63" s="32"/>
      <c r="K63" s="32"/>
      <c r="L63" s="32"/>
      <c r="M63" s="32"/>
      <c r="N63" s="32"/>
      <c r="O63" s="32"/>
      <c r="P63" s="32"/>
      <c r="Q63" s="32"/>
      <c r="R63" s="32"/>
      <c r="S63" s="32"/>
      <c r="T63" s="32"/>
      <c r="U63" s="280"/>
      <c r="V63" s="280"/>
      <c r="W63" s="280"/>
      <c r="X63" s="280"/>
      <c r="Y63" s="280"/>
      <c r="Z63" s="280"/>
    </row>
    <row r="64" spans="1:26" ht="12.75" customHeight="1">
      <c r="A64" s="658" t="s">
        <v>10</v>
      </c>
      <c r="B64" s="657"/>
      <c r="C64" s="34">
        <f>C65+C71+C74+C77+C79+C82+C84</f>
        <v>65644000</v>
      </c>
      <c r="D64" s="20"/>
      <c r="E64" s="73"/>
      <c r="F64" s="32"/>
      <c r="G64" s="32"/>
      <c r="H64" s="32"/>
      <c r="I64" s="32"/>
      <c r="J64" s="32"/>
      <c r="K64" s="32"/>
      <c r="L64" s="32"/>
      <c r="M64" s="32"/>
      <c r="N64" s="32"/>
      <c r="O64" s="32"/>
      <c r="P64" s="32"/>
      <c r="Q64" s="32"/>
      <c r="R64" s="32"/>
      <c r="S64" s="32"/>
      <c r="T64" s="32"/>
      <c r="U64" s="280"/>
      <c r="V64" s="280"/>
      <c r="W64" s="280"/>
      <c r="X64" s="280"/>
      <c r="Y64" s="280"/>
      <c r="Z64" s="280"/>
    </row>
    <row r="65" spans="1:26" ht="12.75" customHeight="1">
      <c r="A65" s="21">
        <v>211301</v>
      </c>
      <c r="B65" s="22" t="s">
        <v>301</v>
      </c>
      <c r="C65" s="106">
        <f>+SUM(C66:C70)</f>
        <v>7100000</v>
      </c>
      <c r="D65" s="20"/>
      <c r="E65" s="32"/>
      <c r="F65" s="32"/>
      <c r="G65" s="32"/>
      <c r="H65" s="32"/>
      <c r="I65" s="32"/>
      <c r="J65" s="32"/>
      <c r="K65" s="32"/>
      <c r="L65" s="32"/>
      <c r="M65" s="32"/>
      <c r="N65" s="32"/>
      <c r="O65" s="32"/>
      <c r="P65" s="32"/>
      <c r="Q65" s="32"/>
      <c r="R65" s="32"/>
      <c r="S65" s="32"/>
      <c r="T65" s="32"/>
      <c r="U65" s="280"/>
      <c r="V65" s="280"/>
      <c r="W65" s="280"/>
      <c r="X65" s="280"/>
      <c r="Y65" s="280"/>
      <c r="Z65" s="280"/>
    </row>
    <row r="66" spans="1:26" ht="12.75" customHeight="1">
      <c r="A66" s="25">
        <v>21130101</v>
      </c>
      <c r="B66" s="32" t="s">
        <v>302</v>
      </c>
      <c r="C66" s="26">
        <v>4000000</v>
      </c>
      <c r="D66" s="20"/>
      <c r="E66" s="32"/>
      <c r="F66" s="35"/>
      <c r="G66" s="32"/>
      <c r="H66" s="32"/>
      <c r="I66" s="32"/>
      <c r="J66" s="32"/>
      <c r="K66" s="32"/>
      <c r="L66" s="32"/>
      <c r="M66" s="32"/>
      <c r="N66" s="32"/>
      <c r="O66" s="32"/>
      <c r="P66" s="32"/>
      <c r="Q66" s="32"/>
      <c r="R66" s="32"/>
      <c r="S66" s="32"/>
      <c r="T66" s="32"/>
      <c r="U66" s="280"/>
      <c r="V66" s="280"/>
      <c r="W66" s="280"/>
      <c r="X66" s="280"/>
      <c r="Y66" s="280"/>
      <c r="Z66" s="280"/>
    </row>
    <row r="67" spans="1:26" ht="12.75" customHeight="1">
      <c r="A67" s="25">
        <v>21130102</v>
      </c>
      <c r="B67" s="32" t="s">
        <v>303</v>
      </c>
      <c r="C67" s="26">
        <v>150000</v>
      </c>
      <c r="D67" s="20"/>
      <c r="E67" s="23"/>
      <c r="F67" s="35"/>
      <c r="G67" s="32"/>
      <c r="H67" s="32"/>
      <c r="I67" s="32"/>
      <c r="J67" s="32"/>
      <c r="K67" s="32"/>
      <c r="L67" s="32"/>
      <c r="M67" s="32"/>
      <c r="N67" s="32"/>
      <c r="O67" s="32"/>
      <c r="P67" s="32"/>
      <c r="Q67" s="32"/>
      <c r="R67" s="32"/>
      <c r="S67" s="32"/>
      <c r="T67" s="32"/>
      <c r="U67" s="280"/>
      <c r="V67" s="280"/>
      <c r="W67" s="280"/>
      <c r="X67" s="280"/>
      <c r="Y67" s="280"/>
      <c r="Z67" s="280"/>
    </row>
    <row r="68" spans="1:26" ht="12.75" customHeight="1">
      <c r="A68" s="25">
        <v>21130103</v>
      </c>
      <c r="B68" s="32" t="s">
        <v>304</v>
      </c>
      <c r="C68" s="26">
        <v>950000</v>
      </c>
      <c r="D68" s="20"/>
      <c r="E68" s="23"/>
      <c r="F68" s="35"/>
      <c r="G68" s="32"/>
      <c r="H68" s="32"/>
      <c r="I68" s="32"/>
      <c r="J68" s="32"/>
      <c r="K68" s="32"/>
      <c r="L68" s="32"/>
      <c r="M68" s="32"/>
      <c r="N68" s="32"/>
      <c r="O68" s="32"/>
      <c r="P68" s="32"/>
      <c r="Q68" s="32"/>
      <c r="R68" s="32"/>
      <c r="S68" s="32"/>
      <c r="T68" s="32"/>
      <c r="U68" s="280"/>
      <c r="V68" s="280"/>
      <c r="W68" s="280"/>
      <c r="X68" s="280"/>
      <c r="Y68" s="280"/>
      <c r="Z68" s="280"/>
    </row>
    <row r="69" spans="1:26" ht="12.75" customHeight="1">
      <c r="A69" s="25">
        <v>21130104</v>
      </c>
      <c r="B69" s="32" t="s">
        <v>377</v>
      </c>
      <c r="C69" s="26">
        <v>500000</v>
      </c>
      <c r="D69" s="20"/>
      <c r="E69" s="23"/>
      <c r="F69" s="35"/>
      <c r="G69" s="32"/>
      <c r="H69" s="32"/>
      <c r="I69" s="32"/>
      <c r="J69" s="32"/>
      <c r="K69" s="32"/>
      <c r="L69" s="32"/>
      <c r="M69" s="32"/>
      <c r="N69" s="32"/>
      <c r="O69" s="32"/>
      <c r="P69" s="32"/>
      <c r="Q69" s="32"/>
      <c r="R69" s="32"/>
      <c r="S69" s="32"/>
      <c r="T69" s="32"/>
      <c r="U69" s="280"/>
      <c r="V69" s="280"/>
      <c r="W69" s="280"/>
      <c r="X69" s="280"/>
      <c r="Y69" s="280"/>
      <c r="Z69" s="280"/>
    </row>
    <row r="70" spans="1:26" ht="12.75" customHeight="1">
      <c r="A70" s="25">
        <v>21130105</v>
      </c>
      <c r="B70" s="32" t="s">
        <v>305</v>
      </c>
      <c r="C70" s="26">
        <v>1500000</v>
      </c>
      <c r="D70" s="20"/>
      <c r="E70" s="23"/>
      <c r="F70" s="35"/>
      <c r="G70" s="32"/>
      <c r="H70" s="32"/>
      <c r="I70" s="32"/>
      <c r="J70" s="32"/>
      <c r="K70" s="32"/>
      <c r="L70" s="32"/>
      <c r="M70" s="32"/>
      <c r="N70" s="32"/>
      <c r="O70" s="32"/>
      <c r="P70" s="32"/>
      <c r="Q70" s="32"/>
      <c r="R70" s="32"/>
      <c r="S70" s="32"/>
      <c r="T70" s="32"/>
      <c r="U70" s="280"/>
      <c r="V70" s="280"/>
      <c r="W70" s="280"/>
      <c r="X70" s="280"/>
      <c r="Y70" s="280"/>
      <c r="Z70" s="280"/>
    </row>
    <row r="71" spans="1:26" ht="12.75" customHeight="1">
      <c r="A71" s="21">
        <v>211302</v>
      </c>
      <c r="B71" s="7" t="s">
        <v>53</v>
      </c>
      <c r="C71" s="8">
        <f>SUM(C72:C73)</f>
        <v>7138500</v>
      </c>
      <c r="D71" s="20"/>
      <c r="E71" s="20"/>
      <c r="F71" s="20"/>
      <c r="G71" s="32"/>
      <c r="H71" s="32"/>
      <c r="I71" s="32"/>
      <c r="J71" s="32"/>
      <c r="K71" s="32"/>
      <c r="L71" s="32"/>
      <c r="M71" s="32"/>
      <c r="N71" s="32"/>
      <c r="O71" s="32"/>
      <c r="P71" s="32"/>
      <c r="Q71" s="32"/>
      <c r="R71" s="32"/>
      <c r="S71" s="32"/>
      <c r="T71" s="32"/>
      <c r="U71" s="280"/>
      <c r="V71" s="280"/>
      <c r="W71" s="280"/>
      <c r="X71" s="280"/>
      <c r="Y71" s="280"/>
      <c r="Z71" s="280"/>
    </row>
    <row r="72" spans="1:26" ht="12.75" customHeight="1">
      <c r="A72" s="25">
        <v>21130201</v>
      </c>
      <c r="B72" s="32" t="s">
        <v>143</v>
      </c>
      <c r="C72" s="26">
        <v>4838500</v>
      </c>
      <c r="D72" s="20"/>
      <c r="E72" s="23"/>
      <c r="F72" s="35"/>
      <c r="G72" s="377"/>
      <c r="H72" s="377"/>
      <c r="I72" s="32"/>
      <c r="J72" s="32"/>
      <c r="K72" s="32"/>
      <c r="L72" s="32"/>
      <c r="M72" s="32"/>
      <c r="N72" s="32"/>
      <c r="O72" s="32"/>
      <c r="P72" s="32"/>
      <c r="Q72" s="32"/>
      <c r="R72" s="32"/>
      <c r="S72" s="32"/>
      <c r="T72" s="32"/>
      <c r="U72" s="280"/>
      <c r="V72" s="280"/>
      <c r="W72" s="280"/>
      <c r="X72" s="280"/>
      <c r="Y72" s="280"/>
      <c r="Z72" s="280"/>
    </row>
    <row r="73" spans="1:26" ht="12.75" customHeight="1">
      <c r="A73" s="25">
        <v>21130204</v>
      </c>
      <c r="B73" s="26" t="s">
        <v>54</v>
      </c>
      <c r="C73" s="26">
        <v>2300000</v>
      </c>
      <c r="D73" s="20"/>
      <c r="E73" s="23"/>
      <c r="F73" s="35"/>
      <c r="G73" s="32"/>
      <c r="H73" s="32"/>
      <c r="I73" s="32"/>
      <c r="J73" s="32"/>
      <c r="K73" s="32"/>
      <c r="L73" s="32"/>
      <c r="M73" s="32"/>
      <c r="N73" s="32"/>
      <c r="O73" s="32"/>
      <c r="P73" s="32"/>
      <c r="Q73" s="32"/>
      <c r="R73" s="32"/>
      <c r="S73" s="32"/>
      <c r="T73" s="32"/>
      <c r="U73" s="280"/>
      <c r="V73" s="280"/>
      <c r="W73" s="280"/>
      <c r="X73" s="280"/>
      <c r="Y73" s="280"/>
      <c r="Z73" s="280"/>
    </row>
    <row r="74" spans="1:26" ht="12.75" customHeight="1">
      <c r="A74" s="22">
        <v>211303</v>
      </c>
      <c r="B74" s="23" t="s">
        <v>100</v>
      </c>
      <c r="C74" s="23">
        <f>SUM(C75:C76)</f>
        <v>3600000</v>
      </c>
      <c r="D74" s="20"/>
      <c r="E74" s="23"/>
      <c r="F74" s="35"/>
      <c r="G74" s="32"/>
      <c r="H74" s="32"/>
      <c r="I74" s="32"/>
      <c r="J74" s="32"/>
      <c r="K74" s="32"/>
      <c r="L74" s="32"/>
      <c r="M74" s="32"/>
      <c r="N74" s="32"/>
      <c r="O74" s="32"/>
      <c r="P74" s="32"/>
      <c r="Q74" s="32"/>
      <c r="R74" s="32"/>
      <c r="S74" s="32"/>
      <c r="T74" s="32"/>
      <c r="U74" s="280"/>
      <c r="V74" s="280"/>
      <c r="W74" s="280"/>
      <c r="X74" s="280"/>
      <c r="Y74" s="280"/>
      <c r="Z74" s="280"/>
    </row>
    <row r="75" spans="1:26" ht="12.75" customHeight="1">
      <c r="A75" s="35">
        <v>21130304</v>
      </c>
      <c r="B75" s="32" t="s">
        <v>130</v>
      </c>
      <c r="C75" s="26">
        <v>950000</v>
      </c>
      <c r="D75" s="20"/>
      <c r="E75" s="23"/>
      <c r="F75" s="35"/>
      <c r="G75" s="32"/>
      <c r="H75" s="32"/>
      <c r="I75" s="32"/>
      <c r="J75" s="32"/>
      <c r="K75" s="32"/>
      <c r="L75" s="32"/>
      <c r="M75" s="32"/>
      <c r="N75" s="32"/>
      <c r="O75" s="32"/>
      <c r="P75" s="32"/>
      <c r="Q75" s="32"/>
      <c r="R75" s="32"/>
      <c r="S75" s="32"/>
      <c r="T75" s="32"/>
      <c r="U75" s="280"/>
      <c r="V75" s="280"/>
      <c r="W75" s="280"/>
      <c r="X75" s="280"/>
      <c r="Y75" s="280"/>
      <c r="Z75" s="280"/>
    </row>
    <row r="76" spans="1:26" ht="12.75" customHeight="1">
      <c r="A76" s="35">
        <v>21130307</v>
      </c>
      <c r="B76" s="32" t="s">
        <v>101</v>
      </c>
      <c r="C76" s="26">
        <v>2650000</v>
      </c>
      <c r="D76" s="20"/>
      <c r="E76" s="23"/>
      <c r="F76" s="35"/>
      <c r="G76" s="32"/>
      <c r="H76" s="32"/>
      <c r="I76" s="32"/>
      <c r="J76" s="32"/>
      <c r="K76" s="32"/>
      <c r="L76" s="32"/>
      <c r="M76" s="32"/>
      <c r="N76" s="32"/>
      <c r="O76" s="32"/>
      <c r="P76" s="32"/>
      <c r="Q76" s="32"/>
      <c r="R76" s="32"/>
      <c r="S76" s="32"/>
      <c r="T76" s="32"/>
      <c r="U76" s="280"/>
      <c r="V76" s="280"/>
      <c r="W76" s="280"/>
      <c r="X76" s="280"/>
      <c r="Y76" s="280"/>
      <c r="Z76" s="280"/>
    </row>
    <row r="77" spans="1:26" ht="12.75" customHeight="1">
      <c r="A77" s="21">
        <v>211305</v>
      </c>
      <c r="B77" s="7" t="s">
        <v>55</v>
      </c>
      <c r="C77" s="23">
        <f>SUM(C78)</f>
        <v>20250000</v>
      </c>
      <c r="D77" s="20"/>
      <c r="E77" s="23"/>
      <c r="F77" s="35"/>
      <c r="G77" s="32"/>
      <c r="H77" s="32"/>
      <c r="I77" s="32"/>
      <c r="J77" s="32"/>
      <c r="K77" s="32"/>
      <c r="L77" s="32"/>
      <c r="M77" s="32"/>
      <c r="N77" s="32"/>
      <c r="O77" s="32"/>
      <c r="P77" s="32"/>
      <c r="Q77" s="32"/>
      <c r="R77" s="32"/>
      <c r="S77" s="32"/>
      <c r="T77" s="32"/>
      <c r="U77" s="280"/>
      <c r="V77" s="280"/>
      <c r="W77" s="280"/>
      <c r="X77" s="280"/>
      <c r="Y77" s="280"/>
      <c r="Z77" s="280"/>
    </row>
    <row r="78" spans="1:26" ht="12.75" customHeight="1">
      <c r="A78" s="25">
        <v>21130502</v>
      </c>
      <c r="B78" s="26" t="s">
        <v>56</v>
      </c>
      <c r="C78" s="26">
        <v>20250000</v>
      </c>
      <c r="D78" s="20"/>
      <c r="E78" s="32"/>
      <c r="F78" s="35"/>
      <c r="G78" s="38"/>
      <c r="H78" s="38"/>
      <c r="I78" s="38"/>
      <c r="J78" s="38"/>
      <c r="K78" s="32"/>
      <c r="L78" s="32"/>
      <c r="M78" s="32"/>
      <c r="N78" s="32"/>
      <c r="O78" s="32"/>
      <c r="P78" s="32"/>
      <c r="Q78" s="32"/>
      <c r="R78" s="32"/>
      <c r="S78" s="32"/>
      <c r="T78" s="32"/>
      <c r="U78" s="280"/>
      <c r="V78" s="280"/>
      <c r="W78" s="280"/>
      <c r="X78" s="280"/>
      <c r="Y78" s="280"/>
      <c r="Z78" s="280"/>
    </row>
    <row r="79" spans="1:26" ht="12.75" customHeight="1">
      <c r="A79" s="21">
        <v>211306</v>
      </c>
      <c r="B79" s="23" t="s">
        <v>57</v>
      </c>
      <c r="C79" s="23">
        <f>SUM(C80:C81)</f>
        <v>950000</v>
      </c>
      <c r="D79" s="20"/>
      <c r="E79" s="32"/>
      <c r="F79" s="35"/>
      <c r="G79" s="32"/>
      <c r="H79" s="32"/>
      <c r="I79" s="32"/>
      <c r="J79" s="32"/>
      <c r="K79" s="32"/>
      <c r="L79" s="32"/>
      <c r="M79" s="32"/>
      <c r="N79" s="32"/>
      <c r="O79" s="32"/>
      <c r="P79" s="32"/>
      <c r="Q79" s="32"/>
      <c r="R79" s="32"/>
      <c r="S79" s="32"/>
      <c r="T79" s="32"/>
      <c r="U79" s="280"/>
      <c r="V79" s="280"/>
      <c r="W79" s="280"/>
      <c r="X79" s="280"/>
      <c r="Y79" s="280"/>
      <c r="Z79" s="280"/>
    </row>
    <row r="80" spans="1:26" ht="12.75" customHeight="1">
      <c r="A80" s="25">
        <v>21130605</v>
      </c>
      <c r="B80" s="26" t="s">
        <v>59</v>
      </c>
      <c r="C80" s="26">
        <v>300000</v>
      </c>
      <c r="D80" s="20"/>
      <c r="E80" s="32"/>
      <c r="F80" s="35"/>
      <c r="G80" s="32"/>
      <c r="H80" s="32"/>
      <c r="I80" s="32"/>
      <c r="J80" s="32"/>
      <c r="K80" s="32"/>
      <c r="L80" s="32"/>
      <c r="M80" s="32"/>
      <c r="N80" s="32"/>
      <c r="O80" s="32"/>
      <c r="P80" s="32"/>
      <c r="Q80" s="32"/>
      <c r="R80" s="32"/>
      <c r="S80" s="32"/>
      <c r="T80" s="32"/>
      <c r="U80" s="280"/>
      <c r="V80" s="280"/>
      <c r="W80" s="280"/>
      <c r="X80" s="280"/>
      <c r="Y80" s="280"/>
      <c r="Z80" s="280"/>
    </row>
    <row r="81" spans="1:26" ht="12.75" customHeight="1">
      <c r="A81" s="25">
        <v>21130607</v>
      </c>
      <c r="B81" s="26" t="s">
        <v>60</v>
      </c>
      <c r="C81" s="26">
        <v>650000</v>
      </c>
      <c r="D81" s="20"/>
      <c r="E81" s="32"/>
      <c r="F81" s="35"/>
      <c r="G81" s="32"/>
      <c r="H81" s="32"/>
      <c r="I81" s="32"/>
      <c r="J81" s="32"/>
      <c r="K81" s="32"/>
      <c r="L81" s="32"/>
      <c r="M81" s="32"/>
      <c r="N81" s="32"/>
      <c r="O81" s="32"/>
      <c r="P81" s="32"/>
      <c r="Q81" s="32"/>
      <c r="R81" s="32"/>
      <c r="S81" s="32"/>
      <c r="T81" s="32"/>
      <c r="U81" s="280"/>
      <c r="V81" s="280"/>
      <c r="W81" s="280"/>
      <c r="X81" s="280"/>
      <c r="Y81" s="280"/>
      <c r="Z81" s="280"/>
    </row>
    <row r="82" spans="1:26" ht="12.75" customHeight="1">
      <c r="A82" s="22">
        <v>211307</v>
      </c>
      <c r="B82" s="7" t="s">
        <v>102</v>
      </c>
      <c r="C82" s="23">
        <f>SUM(C83)</f>
        <v>2200000</v>
      </c>
      <c r="D82" s="20"/>
      <c r="E82" s="32"/>
      <c r="F82" s="35"/>
      <c r="G82" s="32"/>
      <c r="H82" s="32"/>
      <c r="I82" s="32"/>
      <c r="J82" s="32"/>
      <c r="K82" s="32"/>
      <c r="L82" s="32"/>
      <c r="M82" s="32"/>
      <c r="N82" s="32"/>
      <c r="O82" s="32"/>
      <c r="P82" s="32"/>
      <c r="Q82" s="32"/>
      <c r="R82" s="32"/>
      <c r="S82" s="32"/>
      <c r="T82" s="32"/>
      <c r="U82" s="280"/>
      <c r="V82" s="280"/>
      <c r="W82" s="280"/>
      <c r="X82" s="280"/>
      <c r="Y82" s="280"/>
      <c r="Z82" s="280"/>
    </row>
    <row r="83" spans="1:26" ht="12.75" customHeight="1">
      <c r="A83" s="35">
        <v>21130701</v>
      </c>
      <c r="B83" s="32" t="s">
        <v>103</v>
      </c>
      <c r="C83" s="20">
        <v>2200000</v>
      </c>
      <c r="D83" s="20"/>
      <c r="E83" s="32"/>
      <c r="F83" s="32"/>
      <c r="G83" s="32"/>
      <c r="H83" s="32"/>
      <c r="I83" s="32"/>
      <c r="J83" s="32"/>
      <c r="K83" s="32"/>
      <c r="L83" s="32"/>
      <c r="M83" s="32"/>
      <c r="N83" s="32"/>
      <c r="O83" s="32"/>
      <c r="P83" s="32"/>
      <c r="Q83" s="32"/>
      <c r="R83" s="32"/>
      <c r="S83" s="32"/>
      <c r="T83" s="32"/>
      <c r="U83" s="280"/>
      <c r="V83" s="280"/>
      <c r="W83" s="280"/>
      <c r="X83" s="280"/>
      <c r="Y83" s="280"/>
      <c r="Z83" s="280"/>
    </row>
    <row r="84" spans="1:26" ht="12.75" customHeight="1">
      <c r="A84" s="21">
        <v>211309</v>
      </c>
      <c r="B84" s="23" t="s">
        <v>61</v>
      </c>
      <c r="C84" s="8">
        <f>+SUM(C85:C87)</f>
        <v>24405500</v>
      </c>
      <c r="D84" s="20"/>
      <c r="E84" s="32"/>
      <c r="F84" s="32"/>
      <c r="G84" s="377"/>
      <c r="H84" s="377"/>
      <c r="I84" s="32"/>
      <c r="J84" s="32"/>
      <c r="K84" s="32"/>
      <c r="L84" s="32"/>
      <c r="M84" s="32"/>
      <c r="N84" s="32"/>
      <c r="O84" s="32"/>
      <c r="P84" s="32"/>
      <c r="Q84" s="32"/>
      <c r="R84" s="32"/>
      <c r="S84" s="32"/>
      <c r="T84" s="32"/>
      <c r="U84" s="280"/>
      <c r="V84" s="280"/>
      <c r="W84" s="280"/>
      <c r="X84" s="280"/>
      <c r="Y84" s="280"/>
      <c r="Z84" s="280"/>
    </row>
    <row r="85" spans="1:26" ht="12.75" customHeight="1">
      <c r="A85" s="25">
        <v>21130901</v>
      </c>
      <c r="B85" s="26" t="s">
        <v>62</v>
      </c>
      <c r="C85" s="20">
        <v>19005500</v>
      </c>
      <c r="D85" s="20"/>
      <c r="E85" s="32"/>
      <c r="F85" s="32"/>
      <c r="G85" s="38"/>
      <c r="H85" s="38"/>
      <c r="I85" s="32"/>
      <c r="J85" s="32"/>
      <c r="K85" s="32"/>
      <c r="L85" s="32"/>
      <c r="M85" s="32"/>
      <c r="N85" s="32"/>
      <c r="O85" s="32"/>
      <c r="P85" s="32"/>
      <c r="Q85" s="32"/>
      <c r="R85" s="32"/>
      <c r="S85" s="32"/>
      <c r="T85" s="32"/>
      <c r="U85" s="280"/>
      <c r="V85" s="280"/>
      <c r="W85" s="280"/>
      <c r="X85" s="280"/>
      <c r="Y85" s="280"/>
      <c r="Z85" s="280"/>
    </row>
    <row r="86" spans="1:26" ht="12.75" customHeight="1">
      <c r="A86" s="25">
        <v>21130903</v>
      </c>
      <c r="B86" s="26" t="s">
        <v>63</v>
      </c>
      <c r="C86" s="20">
        <v>3750000</v>
      </c>
      <c r="D86" s="20"/>
      <c r="E86" s="20"/>
      <c r="F86" s="377"/>
      <c r="G86" s="38"/>
      <c r="H86" s="38"/>
      <c r="I86" s="32"/>
      <c r="J86" s="32"/>
      <c r="K86" s="32"/>
      <c r="L86" s="32"/>
      <c r="M86" s="32"/>
      <c r="N86" s="32"/>
      <c r="O86" s="32"/>
      <c r="P86" s="32"/>
      <c r="Q86" s="32"/>
      <c r="R86" s="32"/>
      <c r="S86" s="32"/>
      <c r="T86" s="32"/>
      <c r="U86" s="280"/>
      <c r="V86" s="280"/>
      <c r="W86" s="280"/>
      <c r="X86" s="280"/>
      <c r="Y86" s="280"/>
      <c r="Z86" s="280"/>
    </row>
    <row r="87" spans="1:26" ht="12.75" customHeight="1">
      <c r="A87" s="25">
        <v>21130908</v>
      </c>
      <c r="B87" s="26" t="s">
        <v>64</v>
      </c>
      <c r="C87" s="20">
        <v>1650000</v>
      </c>
      <c r="D87" s="20"/>
      <c r="E87" s="20"/>
      <c r="F87" s="32"/>
      <c r="G87" s="38"/>
      <c r="H87" s="38"/>
      <c r="I87" s="38"/>
      <c r="J87" s="38"/>
      <c r="K87" s="32"/>
      <c r="L87" s="32"/>
      <c r="M87" s="32"/>
      <c r="N87" s="32"/>
      <c r="O87" s="32"/>
      <c r="P87" s="32"/>
      <c r="Q87" s="32"/>
      <c r="R87" s="32"/>
      <c r="S87" s="32"/>
      <c r="T87" s="32"/>
      <c r="U87" s="280"/>
      <c r="V87" s="280"/>
      <c r="W87" s="280"/>
      <c r="X87" s="280"/>
      <c r="Y87" s="280"/>
      <c r="Z87" s="280"/>
    </row>
    <row r="88" spans="1:26" ht="12.75" customHeight="1">
      <c r="A88" s="32"/>
      <c r="B88" s="32"/>
      <c r="C88" s="20"/>
      <c r="D88" s="20"/>
      <c r="E88" s="20"/>
      <c r="F88" s="32"/>
      <c r="G88" s="32"/>
      <c r="H88" s="32"/>
      <c r="I88" s="32"/>
      <c r="J88" s="38"/>
      <c r="K88" s="32"/>
      <c r="L88" s="32"/>
      <c r="M88" s="32"/>
      <c r="N88" s="32"/>
      <c r="O88" s="32"/>
      <c r="P88" s="32"/>
      <c r="Q88" s="32"/>
      <c r="R88" s="32"/>
      <c r="S88" s="32"/>
      <c r="T88" s="32"/>
      <c r="U88" s="280"/>
      <c r="V88" s="280"/>
      <c r="W88" s="280"/>
      <c r="X88" s="280"/>
      <c r="Y88" s="280"/>
      <c r="Z88" s="280"/>
    </row>
    <row r="89" spans="1:26" ht="12.75" customHeight="1">
      <c r="A89" s="660" t="s">
        <v>74</v>
      </c>
      <c r="B89" s="657"/>
      <c r="C89" s="53">
        <f>+C90+C96+C94</f>
        <v>16950000</v>
      </c>
      <c r="D89" s="20"/>
      <c r="E89" s="73"/>
      <c r="F89" s="32"/>
      <c r="G89" s="32"/>
      <c r="H89" s="32"/>
      <c r="I89" s="32"/>
      <c r="J89" s="32"/>
      <c r="K89" s="32"/>
      <c r="L89" s="32"/>
      <c r="M89" s="32"/>
      <c r="N89" s="32"/>
      <c r="O89" s="32"/>
      <c r="P89" s="32"/>
      <c r="Q89" s="32"/>
      <c r="R89" s="32"/>
      <c r="S89" s="32"/>
      <c r="T89" s="32"/>
      <c r="U89" s="280"/>
      <c r="V89" s="280"/>
      <c r="W89" s="280"/>
      <c r="X89" s="280"/>
      <c r="Y89" s="280"/>
      <c r="Z89" s="280"/>
    </row>
    <row r="90" spans="1:26" ht="12.75" customHeight="1">
      <c r="A90" s="21">
        <v>221104</v>
      </c>
      <c r="B90" s="22" t="s">
        <v>78</v>
      </c>
      <c r="C90" s="106">
        <f>SUM(C91:C93)</f>
        <v>6750000</v>
      </c>
      <c r="D90" s="20"/>
      <c r="E90" s="99"/>
      <c r="F90" s="35"/>
      <c r="G90" s="35"/>
      <c r="H90" s="35"/>
      <c r="I90" s="35"/>
      <c r="J90" s="35"/>
      <c r="K90" s="35"/>
      <c r="L90" s="35"/>
      <c r="M90" s="35"/>
      <c r="N90" s="35"/>
      <c r="O90" s="35"/>
      <c r="P90" s="35"/>
      <c r="Q90" s="35"/>
      <c r="R90" s="35"/>
      <c r="S90" s="35"/>
      <c r="T90" s="35"/>
      <c r="U90" s="280"/>
      <c r="V90" s="280"/>
      <c r="W90" s="280"/>
      <c r="X90" s="280"/>
      <c r="Y90" s="280"/>
      <c r="Z90" s="280"/>
    </row>
    <row r="91" spans="1:26" ht="12.75" customHeight="1">
      <c r="A91" s="25">
        <v>22110401</v>
      </c>
      <c r="B91" s="32" t="s">
        <v>79</v>
      </c>
      <c r="C91" s="20">
        <v>2600000</v>
      </c>
      <c r="D91" s="20"/>
      <c r="E91" s="20"/>
      <c r="F91" s="32"/>
      <c r="G91" s="32"/>
      <c r="H91" s="32"/>
      <c r="I91" s="32"/>
      <c r="J91" s="32"/>
      <c r="K91" s="32"/>
      <c r="L91" s="32"/>
      <c r="M91" s="32"/>
      <c r="N91" s="32"/>
      <c r="O91" s="32"/>
      <c r="P91" s="32"/>
      <c r="Q91" s="32"/>
      <c r="R91" s="32"/>
      <c r="S91" s="32"/>
      <c r="T91" s="32"/>
      <c r="U91" s="280"/>
      <c r="V91" s="280"/>
      <c r="W91" s="280"/>
      <c r="X91" s="280"/>
      <c r="Y91" s="280"/>
      <c r="Z91" s="280"/>
    </row>
    <row r="92" spans="1:26" ht="12.75" customHeight="1">
      <c r="A92" s="35">
        <v>22110404</v>
      </c>
      <c r="B92" s="32" t="s">
        <v>106</v>
      </c>
      <c r="C92" s="20">
        <v>2800000</v>
      </c>
      <c r="D92" s="20"/>
      <c r="E92" s="379"/>
      <c r="F92" s="32"/>
      <c r="G92" s="32"/>
      <c r="H92" s="32"/>
      <c r="I92" s="32"/>
      <c r="J92" s="32"/>
      <c r="K92" s="32"/>
      <c r="L92" s="32"/>
      <c r="M92" s="32"/>
      <c r="N92" s="32"/>
      <c r="O92" s="32"/>
      <c r="P92" s="32"/>
      <c r="Q92" s="32"/>
      <c r="R92" s="32"/>
      <c r="S92" s="32"/>
      <c r="T92" s="32"/>
      <c r="U92" s="280"/>
      <c r="V92" s="280"/>
      <c r="W92" s="280"/>
      <c r="X92" s="280"/>
      <c r="Y92" s="280"/>
      <c r="Z92" s="280"/>
    </row>
    <row r="93" spans="1:26" ht="12.75" customHeight="1">
      <c r="A93" s="25">
        <v>22110409</v>
      </c>
      <c r="B93" s="26" t="s">
        <v>80</v>
      </c>
      <c r="C93" s="26">
        <v>1350000</v>
      </c>
      <c r="D93" s="20"/>
      <c r="E93" s="23"/>
      <c r="F93" s="35"/>
      <c r="G93" s="32"/>
      <c r="H93" s="32"/>
      <c r="I93" s="32"/>
      <c r="J93" s="32"/>
      <c r="K93" s="32"/>
      <c r="L93" s="32"/>
      <c r="M93" s="32"/>
      <c r="N93" s="32"/>
      <c r="O93" s="32"/>
      <c r="P93" s="32"/>
      <c r="Q93" s="32"/>
      <c r="R93" s="32"/>
      <c r="S93" s="32"/>
      <c r="T93" s="32"/>
      <c r="U93" s="280"/>
      <c r="V93" s="280"/>
      <c r="W93" s="280"/>
      <c r="X93" s="280"/>
      <c r="Y93" s="280"/>
      <c r="Z93" s="280"/>
    </row>
    <row r="94" spans="1:26" ht="12.75" customHeight="1">
      <c r="A94" s="21">
        <v>221105</v>
      </c>
      <c r="B94" s="7" t="s">
        <v>155</v>
      </c>
      <c r="C94" s="23">
        <f>SUM(C95)</f>
        <v>9000000</v>
      </c>
      <c r="D94" s="20"/>
      <c r="E94" s="23"/>
      <c r="F94" s="35"/>
      <c r="G94" s="32"/>
      <c r="H94" s="32"/>
      <c r="I94" s="32"/>
      <c r="J94" s="32"/>
      <c r="K94" s="32"/>
      <c r="L94" s="32"/>
      <c r="M94" s="32"/>
      <c r="N94" s="32"/>
      <c r="O94" s="32"/>
      <c r="P94" s="32"/>
      <c r="Q94" s="32"/>
      <c r="R94" s="32"/>
      <c r="S94" s="32"/>
      <c r="T94" s="32"/>
      <c r="U94" s="280"/>
      <c r="V94" s="280"/>
      <c r="W94" s="280"/>
      <c r="X94" s="280"/>
      <c r="Y94" s="280"/>
      <c r="Z94" s="280"/>
    </row>
    <row r="95" spans="1:26" ht="12.75" customHeight="1">
      <c r="A95" s="25">
        <v>22110501</v>
      </c>
      <c r="B95" s="32" t="s">
        <v>156</v>
      </c>
      <c r="C95" s="26">
        <v>9000000</v>
      </c>
      <c r="D95" s="20"/>
      <c r="E95" s="23"/>
      <c r="F95" s="35"/>
      <c r="G95" s="32"/>
      <c r="H95" s="32"/>
      <c r="I95" s="32"/>
      <c r="J95" s="32"/>
      <c r="K95" s="32"/>
      <c r="L95" s="32"/>
      <c r="M95" s="32"/>
      <c r="N95" s="32"/>
      <c r="O95" s="32"/>
      <c r="P95" s="32"/>
      <c r="Q95" s="32"/>
      <c r="R95" s="32"/>
      <c r="S95" s="32"/>
      <c r="T95" s="32"/>
      <c r="U95" s="280"/>
      <c r="V95" s="280"/>
      <c r="W95" s="280"/>
      <c r="X95" s="280"/>
      <c r="Y95" s="280"/>
      <c r="Z95" s="280"/>
    </row>
    <row r="96" spans="1:26" ht="12.75" customHeight="1">
      <c r="A96" s="21">
        <v>221107</v>
      </c>
      <c r="B96" s="23" t="s">
        <v>81</v>
      </c>
      <c r="C96" s="8">
        <f>SUM(C97)</f>
        <v>1200000</v>
      </c>
      <c r="D96" s="20"/>
      <c r="E96" s="20"/>
      <c r="F96" s="32"/>
      <c r="G96" s="32"/>
      <c r="H96" s="32"/>
      <c r="I96" s="32"/>
      <c r="J96" s="32"/>
      <c r="K96" s="32"/>
      <c r="L96" s="32"/>
      <c r="M96" s="32"/>
      <c r="N96" s="32"/>
      <c r="O96" s="32"/>
      <c r="P96" s="32"/>
      <c r="Q96" s="32"/>
      <c r="R96" s="32"/>
      <c r="S96" s="32"/>
      <c r="T96" s="32"/>
      <c r="U96" s="280"/>
      <c r="V96" s="280"/>
      <c r="W96" s="280"/>
      <c r="X96" s="280"/>
      <c r="Y96" s="280"/>
      <c r="Z96" s="280"/>
    </row>
    <row r="97" spans="1:26" ht="12.75" customHeight="1">
      <c r="A97" s="25">
        <v>22110702</v>
      </c>
      <c r="B97" s="26" t="s">
        <v>82</v>
      </c>
      <c r="C97" s="26">
        <v>1200000</v>
      </c>
      <c r="D97" s="20"/>
      <c r="E97" s="27"/>
      <c r="F97" s="35"/>
      <c r="G97" s="32"/>
      <c r="H97" s="32"/>
      <c r="I97" s="32"/>
      <c r="J97" s="32"/>
      <c r="K97" s="32"/>
      <c r="L97" s="32"/>
      <c r="M97" s="32"/>
      <c r="N97" s="32"/>
      <c r="O97" s="32"/>
      <c r="P97" s="32"/>
      <c r="Q97" s="32"/>
      <c r="R97" s="32"/>
      <c r="S97" s="32"/>
      <c r="T97" s="32"/>
      <c r="U97" s="280"/>
      <c r="V97" s="280"/>
      <c r="W97" s="280"/>
      <c r="X97" s="280"/>
      <c r="Y97" s="280"/>
      <c r="Z97" s="280"/>
    </row>
    <row r="98" spans="1:26" ht="12.75" customHeight="1">
      <c r="A98" s="25"/>
      <c r="B98" s="26"/>
      <c r="C98" s="26"/>
      <c r="D98" s="93"/>
      <c r="E98" s="27"/>
      <c r="F98" s="35"/>
      <c r="G98" s="32"/>
      <c r="H98" s="32"/>
      <c r="I98" s="32"/>
      <c r="J98" s="32"/>
      <c r="K98" s="32"/>
      <c r="L98" s="32"/>
      <c r="M98" s="32"/>
      <c r="N98" s="32"/>
      <c r="O98" s="32"/>
      <c r="P98" s="32"/>
      <c r="Q98" s="32"/>
      <c r="R98" s="32"/>
      <c r="S98" s="32"/>
      <c r="T98" s="32"/>
      <c r="U98" s="280"/>
      <c r="V98" s="280"/>
      <c r="W98" s="280"/>
      <c r="X98" s="280"/>
      <c r="Y98" s="280"/>
      <c r="Z98" s="280"/>
    </row>
    <row r="99" spans="1:26" ht="12.75" customHeight="1" thickBot="1">
      <c r="A99" s="392"/>
      <c r="B99" s="392"/>
      <c r="C99" s="393"/>
      <c r="D99" s="393"/>
      <c r="E99" s="393"/>
      <c r="F99" s="32"/>
      <c r="G99" s="32"/>
      <c r="H99" s="32"/>
      <c r="I99" s="32"/>
      <c r="J99" s="32"/>
      <c r="K99" s="32"/>
      <c r="L99" s="32"/>
      <c r="M99" s="32"/>
      <c r="N99" s="32"/>
      <c r="O99" s="32"/>
      <c r="P99" s="32"/>
      <c r="Q99" s="32"/>
      <c r="R99" s="32"/>
      <c r="S99" s="32"/>
      <c r="T99" s="32"/>
      <c r="U99" s="280"/>
      <c r="V99" s="280"/>
      <c r="W99" s="280"/>
      <c r="X99" s="280"/>
      <c r="Y99" s="280"/>
      <c r="Z99" s="280"/>
    </row>
    <row r="100" spans="1:26" ht="12.75" customHeight="1">
      <c r="A100" s="862" t="s">
        <v>673</v>
      </c>
      <c r="B100" s="863"/>
      <c r="C100" s="866" t="s">
        <v>674</v>
      </c>
      <c r="E100" s="32"/>
      <c r="F100" s="32"/>
      <c r="G100" s="32"/>
      <c r="H100" s="32"/>
      <c r="I100" s="32"/>
      <c r="J100" s="32"/>
      <c r="K100" s="32"/>
      <c r="L100" s="32"/>
      <c r="M100" s="32"/>
      <c r="N100" s="32"/>
      <c r="O100" s="32"/>
      <c r="P100" s="32"/>
      <c r="Q100" s="32"/>
      <c r="R100" s="32"/>
      <c r="S100" s="32"/>
      <c r="T100" s="280"/>
      <c r="U100" s="280"/>
      <c r="V100" s="280"/>
      <c r="W100" s="280"/>
      <c r="X100" s="280"/>
      <c r="Y100" s="280"/>
    </row>
    <row r="101" spans="1:26" ht="12.75" customHeight="1" thickBot="1">
      <c r="A101" s="864"/>
      <c r="B101" s="865"/>
      <c r="C101" s="662"/>
      <c r="E101" s="32"/>
      <c r="F101" s="32"/>
      <c r="G101" s="32"/>
      <c r="H101" s="32"/>
      <c r="I101" s="32"/>
      <c r="J101" s="32"/>
      <c r="K101" s="32"/>
      <c r="L101" s="32"/>
      <c r="M101" s="32"/>
      <c r="N101" s="32"/>
      <c r="O101" s="32"/>
      <c r="P101" s="32"/>
      <c r="Q101" s="32"/>
      <c r="R101" s="32"/>
      <c r="S101" s="32"/>
      <c r="T101" s="280"/>
      <c r="U101" s="280"/>
      <c r="V101" s="280"/>
      <c r="W101" s="280"/>
      <c r="X101" s="280"/>
      <c r="Y101" s="280"/>
    </row>
    <row r="102" spans="1:26" ht="12.75" customHeight="1">
      <c r="A102" s="668" t="s">
        <v>675</v>
      </c>
      <c r="B102" s="669"/>
      <c r="C102" s="670"/>
      <c r="E102" s="32"/>
      <c r="F102" s="32"/>
      <c r="G102" s="32"/>
      <c r="H102" s="32"/>
      <c r="I102" s="32"/>
      <c r="J102" s="32"/>
      <c r="K102" s="32"/>
      <c r="L102" s="32"/>
      <c r="M102" s="32"/>
      <c r="N102" s="32"/>
      <c r="O102" s="32"/>
      <c r="P102" s="32"/>
      <c r="Q102" s="32"/>
      <c r="R102" s="32"/>
      <c r="S102" s="32"/>
      <c r="T102" s="280"/>
      <c r="U102" s="280"/>
      <c r="V102" s="280"/>
      <c r="W102" s="280"/>
      <c r="X102" s="280"/>
      <c r="Y102" s="280"/>
    </row>
    <row r="103" spans="1:26" ht="12.75" customHeight="1">
      <c r="A103" s="671"/>
      <c r="B103" s="672"/>
      <c r="C103" s="673"/>
      <c r="E103" s="32"/>
      <c r="F103" s="32"/>
      <c r="G103" s="32"/>
      <c r="H103" s="32"/>
      <c r="I103" s="32"/>
      <c r="J103" s="32"/>
      <c r="K103" s="32"/>
      <c r="L103" s="32"/>
      <c r="M103" s="32"/>
      <c r="N103" s="32"/>
      <c r="O103" s="32"/>
      <c r="P103" s="32"/>
      <c r="Q103" s="32"/>
      <c r="R103" s="32"/>
      <c r="S103" s="32"/>
      <c r="T103" s="280"/>
      <c r="U103" s="280"/>
      <c r="V103" s="280"/>
      <c r="W103" s="280"/>
      <c r="X103" s="280"/>
      <c r="Y103" s="280"/>
    </row>
    <row r="104" spans="1:26" ht="12.75" customHeight="1">
      <c r="A104" s="671"/>
      <c r="B104" s="672"/>
      <c r="C104" s="673"/>
      <c r="E104" s="32"/>
      <c r="F104" s="32"/>
      <c r="G104" s="32"/>
      <c r="H104" s="32"/>
      <c r="I104" s="32"/>
      <c r="J104" s="32"/>
      <c r="K104" s="32"/>
      <c r="L104" s="32"/>
      <c r="M104" s="32"/>
      <c r="N104" s="32"/>
      <c r="O104" s="32"/>
      <c r="P104" s="32"/>
      <c r="Q104" s="32"/>
      <c r="R104" s="32"/>
      <c r="S104" s="32"/>
      <c r="T104" s="280"/>
      <c r="U104" s="280"/>
      <c r="V104" s="280"/>
      <c r="W104" s="280"/>
      <c r="X104" s="280"/>
      <c r="Y104" s="280"/>
    </row>
    <row r="105" spans="1:26" ht="12.75" customHeight="1">
      <c r="A105" s="671"/>
      <c r="B105" s="672"/>
      <c r="C105" s="673"/>
      <c r="E105" s="32"/>
      <c r="F105" s="32"/>
      <c r="G105" s="32"/>
      <c r="H105" s="32"/>
      <c r="I105" s="32"/>
      <c r="J105" s="32"/>
      <c r="K105" s="32"/>
      <c r="L105" s="32"/>
      <c r="M105" s="32"/>
      <c r="N105" s="32"/>
      <c r="O105" s="32"/>
      <c r="P105" s="32"/>
      <c r="Q105" s="32"/>
      <c r="R105" s="32"/>
      <c r="S105" s="32"/>
      <c r="T105" s="280"/>
      <c r="U105" s="280"/>
      <c r="V105" s="280"/>
      <c r="W105" s="280"/>
      <c r="X105" s="280"/>
      <c r="Y105" s="280"/>
    </row>
    <row r="106" spans="1:26" ht="12.75" customHeight="1">
      <c r="A106" s="671"/>
      <c r="B106" s="672"/>
      <c r="C106" s="673"/>
      <c r="E106" s="32"/>
      <c r="F106" s="32"/>
      <c r="G106" s="32"/>
      <c r="H106" s="32"/>
      <c r="I106" s="32"/>
      <c r="J106" s="32"/>
      <c r="K106" s="32"/>
      <c r="L106" s="32"/>
      <c r="M106" s="32"/>
      <c r="N106" s="32"/>
      <c r="O106" s="32"/>
      <c r="P106" s="32"/>
      <c r="Q106" s="32"/>
      <c r="R106" s="32"/>
      <c r="S106" s="32"/>
      <c r="T106" s="280"/>
      <c r="U106" s="280"/>
      <c r="V106" s="280"/>
      <c r="W106" s="280"/>
      <c r="X106" s="280"/>
      <c r="Y106" s="280"/>
    </row>
    <row r="107" spans="1:26" ht="12.75" customHeight="1" thickBot="1">
      <c r="A107" s="674"/>
      <c r="B107" s="675"/>
      <c r="C107" s="676"/>
      <c r="E107" s="32"/>
      <c r="F107" s="32"/>
      <c r="G107" s="32"/>
      <c r="H107" s="32"/>
      <c r="I107" s="32"/>
      <c r="J107" s="32"/>
      <c r="K107" s="32"/>
      <c r="L107" s="32"/>
      <c r="M107" s="32"/>
      <c r="N107" s="32"/>
      <c r="O107" s="32"/>
      <c r="P107" s="32"/>
      <c r="Q107" s="32"/>
      <c r="R107" s="32"/>
      <c r="S107" s="32"/>
      <c r="T107" s="280"/>
      <c r="U107" s="280"/>
      <c r="V107" s="280"/>
      <c r="W107" s="280"/>
      <c r="X107" s="280"/>
      <c r="Y107" s="280"/>
    </row>
    <row r="108" spans="1:26" ht="12.75" customHeight="1">
      <c r="A108" s="60" t="s">
        <v>4</v>
      </c>
      <c r="B108" s="392"/>
      <c r="C108" s="394"/>
      <c r="E108" s="32"/>
      <c r="F108" s="32"/>
      <c r="G108" s="32"/>
      <c r="H108" s="32"/>
      <c r="I108" s="32"/>
      <c r="J108" s="32"/>
      <c r="K108" s="32"/>
      <c r="L108" s="32"/>
      <c r="M108" s="32"/>
      <c r="N108" s="32"/>
      <c r="O108" s="32"/>
      <c r="P108" s="32"/>
      <c r="Q108" s="32"/>
      <c r="R108" s="32"/>
      <c r="S108" s="32"/>
      <c r="T108" s="280"/>
      <c r="U108" s="280"/>
      <c r="V108" s="280"/>
      <c r="W108" s="280"/>
      <c r="X108" s="280"/>
      <c r="Y108" s="280"/>
    </row>
    <row r="109" spans="1:26" ht="12.75" customHeight="1">
      <c r="A109" s="60" t="s">
        <v>670</v>
      </c>
      <c r="B109" s="392"/>
      <c r="C109" s="394"/>
      <c r="E109" s="32"/>
      <c r="F109" s="32"/>
      <c r="G109" s="32"/>
      <c r="H109" s="32"/>
      <c r="I109" s="32"/>
      <c r="J109" s="32"/>
      <c r="K109" s="32"/>
      <c r="L109" s="32"/>
      <c r="M109" s="32"/>
      <c r="N109" s="32"/>
      <c r="O109" s="32"/>
      <c r="P109" s="32"/>
      <c r="Q109" s="32"/>
      <c r="R109" s="32"/>
      <c r="S109" s="32"/>
      <c r="T109" s="280"/>
      <c r="U109" s="280"/>
      <c r="V109" s="280"/>
      <c r="W109" s="280"/>
      <c r="X109" s="280"/>
      <c r="Y109" s="280"/>
    </row>
    <row r="110" spans="1:26" ht="12.75" customHeight="1">
      <c r="A110" s="60" t="s">
        <v>671</v>
      </c>
      <c r="B110" s="392"/>
      <c r="C110" s="394"/>
      <c r="E110" s="32"/>
      <c r="F110" s="32"/>
      <c r="G110" s="32"/>
      <c r="H110" s="32"/>
      <c r="I110" s="32"/>
      <c r="J110" s="32"/>
      <c r="K110" s="32"/>
      <c r="L110" s="32"/>
      <c r="M110" s="32"/>
      <c r="N110" s="32"/>
      <c r="O110" s="32"/>
      <c r="P110" s="32"/>
      <c r="Q110" s="32"/>
      <c r="R110" s="32"/>
      <c r="S110" s="32"/>
      <c r="T110" s="280"/>
      <c r="U110" s="280"/>
      <c r="V110" s="280"/>
      <c r="W110" s="280"/>
      <c r="X110" s="280"/>
      <c r="Y110" s="280"/>
    </row>
    <row r="111" spans="1:26" ht="12.75" customHeight="1" thickBot="1">
      <c r="A111" s="60" t="s">
        <v>7</v>
      </c>
      <c r="B111" s="392"/>
      <c r="C111" s="394"/>
      <c r="E111" s="32"/>
      <c r="F111" s="32"/>
      <c r="G111" s="32"/>
      <c r="H111" s="32"/>
      <c r="I111" s="32"/>
      <c r="J111" s="32"/>
      <c r="K111" s="32"/>
      <c r="L111" s="32"/>
      <c r="M111" s="32"/>
      <c r="N111" s="32"/>
      <c r="O111" s="32"/>
      <c r="P111" s="32"/>
      <c r="Q111" s="32"/>
      <c r="R111" s="32"/>
      <c r="S111" s="32"/>
      <c r="T111" s="280"/>
      <c r="U111" s="280"/>
      <c r="V111" s="280"/>
      <c r="W111" s="280"/>
      <c r="X111" s="280"/>
      <c r="Y111" s="280"/>
    </row>
    <row r="112" spans="1:26" ht="12.75" customHeight="1" thickBot="1">
      <c r="A112" s="395" t="s">
        <v>8</v>
      </c>
      <c r="B112" s="396"/>
      <c r="C112" s="397">
        <f>C114+C129+C146</f>
        <v>15303500</v>
      </c>
      <c r="E112" s="32"/>
      <c r="F112" s="24"/>
      <c r="G112" s="32"/>
      <c r="H112" s="32"/>
      <c r="I112" s="32"/>
      <c r="J112" s="32"/>
      <c r="K112" s="32"/>
      <c r="L112" s="32"/>
      <c r="M112" s="32"/>
      <c r="N112" s="32"/>
      <c r="O112" s="32"/>
      <c r="P112" s="32"/>
      <c r="Q112" s="32"/>
      <c r="R112" s="32"/>
      <c r="S112" s="32"/>
      <c r="T112" s="280"/>
      <c r="U112" s="280"/>
      <c r="V112" s="280"/>
      <c r="W112" s="280"/>
      <c r="X112" s="280"/>
      <c r="Y112" s="280"/>
    </row>
    <row r="113" spans="1:26" ht="12.75" customHeight="1" thickBot="1">
      <c r="A113" s="32"/>
      <c r="B113" s="32"/>
      <c r="C113" s="20"/>
      <c r="D113" s="20"/>
      <c r="E113" s="20"/>
      <c r="F113" s="32"/>
      <c r="G113" s="32"/>
      <c r="H113" s="32"/>
      <c r="I113" s="32"/>
      <c r="J113" s="32"/>
      <c r="K113" s="32"/>
      <c r="L113" s="32"/>
      <c r="M113" s="32"/>
      <c r="N113" s="32"/>
      <c r="O113" s="32"/>
      <c r="P113" s="32"/>
      <c r="Q113" s="32"/>
      <c r="R113" s="32"/>
      <c r="S113" s="32"/>
      <c r="T113" s="32"/>
      <c r="U113" s="280"/>
      <c r="V113" s="280"/>
      <c r="W113" s="280"/>
      <c r="X113" s="280"/>
      <c r="Y113" s="280"/>
      <c r="Z113" s="280"/>
    </row>
    <row r="114" spans="1:26" ht="12.75" customHeight="1">
      <c r="A114" s="656" t="s">
        <v>32</v>
      </c>
      <c r="B114" s="657"/>
      <c r="C114" s="30">
        <f>C115+C117+C119+C123+C125+C121</f>
        <v>4078500</v>
      </c>
      <c r="D114" s="20"/>
      <c r="E114" s="20"/>
      <c r="F114" s="32"/>
      <c r="G114" s="32"/>
      <c r="H114" s="32"/>
      <c r="I114" s="32"/>
      <c r="J114" s="32"/>
      <c r="K114" s="32"/>
      <c r="L114" s="32"/>
      <c r="M114" s="32"/>
      <c r="N114" s="32"/>
      <c r="O114" s="32"/>
      <c r="P114" s="32"/>
      <c r="Q114" s="32"/>
      <c r="R114" s="32"/>
      <c r="S114" s="32"/>
      <c r="T114" s="32"/>
      <c r="U114" s="280"/>
      <c r="V114" s="280"/>
      <c r="W114" s="280"/>
      <c r="X114" s="280"/>
      <c r="Y114" s="280"/>
      <c r="Z114" s="280"/>
    </row>
    <row r="115" spans="1:26" ht="12.75" customHeight="1">
      <c r="A115" s="21">
        <v>211201</v>
      </c>
      <c r="B115" s="22" t="s">
        <v>33</v>
      </c>
      <c r="C115" s="106">
        <f>SUM(C116)</f>
        <v>450000</v>
      </c>
      <c r="D115" s="20"/>
      <c r="E115" s="20"/>
      <c r="F115" s="32"/>
      <c r="G115" s="32"/>
      <c r="H115" s="32"/>
      <c r="I115" s="32"/>
      <c r="J115" s="32"/>
      <c r="K115" s="32"/>
      <c r="L115" s="32"/>
      <c r="M115" s="32"/>
      <c r="N115" s="32"/>
      <c r="O115" s="32"/>
      <c r="P115" s="32"/>
      <c r="Q115" s="32"/>
      <c r="R115" s="32"/>
      <c r="S115" s="32"/>
      <c r="T115" s="32"/>
      <c r="U115" s="280"/>
      <c r="V115" s="280"/>
      <c r="W115" s="280"/>
      <c r="X115" s="280"/>
      <c r="Y115" s="280"/>
      <c r="Z115" s="280"/>
    </row>
    <row r="116" spans="1:26" ht="12.75" customHeight="1">
      <c r="A116" s="25">
        <v>21120101</v>
      </c>
      <c r="B116" s="32" t="s">
        <v>34</v>
      </c>
      <c r="C116" s="26">
        <v>450000</v>
      </c>
      <c r="D116" s="20"/>
      <c r="E116" s="20"/>
      <c r="F116" s="32"/>
      <c r="G116" s="32"/>
      <c r="H116" s="32"/>
      <c r="I116" s="32"/>
      <c r="J116" s="32"/>
      <c r="K116" s="32"/>
      <c r="L116" s="32"/>
      <c r="M116" s="32"/>
      <c r="N116" s="32"/>
      <c r="O116" s="32"/>
      <c r="P116" s="32"/>
      <c r="Q116" s="32"/>
      <c r="R116" s="32"/>
      <c r="S116" s="32"/>
      <c r="T116" s="32"/>
      <c r="U116" s="280"/>
      <c r="V116" s="280"/>
      <c r="W116" s="280"/>
      <c r="X116" s="280"/>
      <c r="Y116" s="280"/>
      <c r="Z116" s="280"/>
    </row>
    <row r="117" spans="1:26" ht="12.75" customHeight="1">
      <c r="A117" s="21">
        <v>211203</v>
      </c>
      <c r="B117" s="7" t="s">
        <v>35</v>
      </c>
      <c r="C117" s="23">
        <f>SUM(C118)</f>
        <v>650000</v>
      </c>
      <c r="D117" s="20"/>
      <c r="E117" s="20"/>
      <c r="F117" s="32"/>
      <c r="G117" s="32"/>
      <c r="H117" s="32"/>
      <c r="I117" s="32"/>
      <c r="J117" s="32"/>
      <c r="K117" s="32"/>
      <c r="L117" s="32"/>
      <c r="M117" s="32"/>
      <c r="N117" s="32"/>
      <c r="O117" s="32"/>
      <c r="P117" s="32"/>
      <c r="Q117" s="32"/>
      <c r="R117" s="32"/>
      <c r="S117" s="32"/>
      <c r="T117" s="32"/>
      <c r="U117" s="280"/>
      <c r="V117" s="280"/>
      <c r="W117" s="280"/>
      <c r="X117" s="280"/>
      <c r="Y117" s="280"/>
      <c r="Z117" s="280"/>
    </row>
    <row r="118" spans="1:26" ht="12.75" customHeight="1">
      <c r="A118" s="25">
        <v>21120302</v>
      </c>
      <c r="B118" s="32" t="s">
        <v>37</v>
      </c>
      <c r="C118" s="26">
        <v>650000</v>
      </c>
      <c r="D118" s="20"/>
      <c r="E118" s="20"/>
      <c r="F118" s="32"/>
      <c r="G118" s="32"/>
      <c r="H118" s="32"/>
      <c r="I118" s="32"/>
      <c r="J118" s="32"/>
      <c r="K118" s="32"/>
      <c r="L118" s="32"/>
      <c r="M118" s="32"/>
      <c r="N118" s="32"/>
      <c r="O118" s="32"/>
      <c r="P118" s="32"/>
      <c r="Q118" s="32"/>
      <c r="R118" s="32"/>
      <c r="S118" s="32"/>
      <c r="T118" s="32"/>
      <c r="U118" s="280"/>
      <c r="V118" s="280"/>
      <c r="W118" s="280"/>
      <c r="X118" s="280"/>
      <c r="Y118" s="280"/>
      <c r="Z118" s="280"/>
    </row>
    <row r="119" spans="1:26" ht="12.75" customHeight="1">
      <c r="A119" s="21">
        <v>211204</v>
      </c>
      <c r="B119" s="7" t="s">
        <v>38</v>
      </c>
      <c r="C119" s="23">
        <f>SUM(C120)</f>
        <v>650000</v>
      </c>
      <c r="D119" s="20"/>
      <c r="E119" s="20"/>
      <c r="F119" s="32"/>
      <c r="G119" s="32"/>
      <c r="H119" s="32"/>
      <c r="I119" s="32"/>
      <c r="J119" s="32"/>
      <c r="K119" s="32"/>
      <c r="L119" s="32"/>
      <c r="M119" s="32"/>
      <c r="N119" s="32"/>
      <c r="O119" s="32"/>
      <c r="P119" s="32"/>
      <c r="Q119" s="32"/>
      <c r="R119" s="32"/>
      <c r="S119" s="32"/>
      <c r="T119" s="32"/>
      <c r="U119" s="280"/>
      <c r="V119" s="280"/>
      <c r="W119" s="280"/>
      <c r="X119" s="280"/>
      <c r="Y119" s="280"/>
      <c r="Z119" s="280"/>
    </row>
    <row r="120" spans="1:26" ht="12.75" customHeight="1">
      <c r="A120" s="25">
        <v>21120401</v>
      </c>
      <c r="B120" s="26" t="s">
        <v>39</v>
      </c>
      <c r="C120" s="26">
        <v>650000</v>
      </c>
      <c r="D120" s="20"/>
      <c r="E120" s="20"/>
      <c r="F120" s="32"/>
      <c r="G120" s="32"/>
      <c r="H120" s="32"/>
      <c r="I120" s="32"/>
      <c r="J120" s="32"/>
      <c r="K120" s="32"/>
      <c r="L120" s="32"/>
      <c r="M120" s="32"/>
      <c r="N120" s="32"/>
      <c r="O120" s="32"/>
      <c r="P120" s="32"/>
      <c r="Q120" s="32"/>
      <c r="R120" s="32"/>
      <c r="S120" s="32"/>
      <c r="T120" s="32"/>
      <c r="U120" s="280"/>
      <c r="V120" s="280"/>
      <c r="W120" s="280"/>
      <c r="X120" s="280"/>
      <c r="Y120" s="280"/>
      <c r="Z120" s="280"/>
    </row>
    <row r="121" spans="1:26" ht="12.75" customHeight="1">
      <c r="A121" s="21">
        <v>211205</v>
      </c>
      <c r="B121" s="7" t="s">
        <v>122</v>
      </c>
      <c r="C121" s="23">
        <f>SUM(C122)</f>
        <v>750000</v>
      </c>
      <c r="D121" s="20"/>
      <c r="E121" s="20"/>
      <c r="F121" s="32"/>
      <c r="G121" s="32"/>
      <c r="H121" s="32"/>
      <c r="I121" s="32"/>
      <c r="J121" s="32"/>
      <c r="K121" s="32"/>
      <c r="L121" s="32"/>
      <c r="M121" s="32"/>
      <c r="N121" s="32"/>
      <c r="O121" s="32"/>
      <c r="P121" s="32"/>
      <c r="Q121" s="32"/>
      <c r="R121" s="32"/>
      <c r="S121" s="32"/>
      <c r="T121" s="32"/>
      <c r="U121" s="280"/>
      <c r="V121" s="280"/>
      <c r="W121" s="280"/>
      <c r="X121" s="280"/>
      <c r="Y121" s="280"/>
      <c r="Z121" s="280"/>
    </row>
    <row r="122" spans="1:26" ht="12.75" customHeight="1">
      <c r="A122" s="25">
        <v>21120501</v>
      </c>
      <c r="B122" s="32" t="s">
        <v>123</v>
      </c>
      <c r="C122" s="26">
        <v>750000</v>
      </c>
      <c r="D122" s="20"/>
      <c r="E122" s="20"/>
      <c r="F122" s="32"/>
      <c r="G122" s="32"/>
      <c r="H122" s="32"/>
      <c r="I122" s="32"/>
      <c r="J122" s="32"/>
      <c r="K122" s="32"/>
      <c r="L122" s="32"/>
      <c r="M122" s="32"/>
      <c r="N122" s="32"/>
      <c r="O122" s="32"/>
      <c r="P122" s="32"/>
      <c r="Q122" s="32"/>
      <c r="R122" s="32"/>
      <c r="S122" s="32"/>
      <c r="T122" s="32"/>
      <c r="U122" s="280"/>
      <c r="V122" s="280"/>
      <c r="W122" s="280"/>
      <c r="X122" s="280"/>
      <c r="Y122" s="280"/>
      <c r="Z122" s="280"/>
    </row>
    <row r="123" spans="1:26" ht="12.75" customHeight="1">
      <c r="A123" s="21">
        <v>211208</v>
      </c>
      <c r="B123" s="7" t="s">
        <v>47</v>
      </c>
      <c r="C123" s="8">
        <f>SUM(C124)</f>
        <v>650000</v>
      </c>
      <c r="D123" s="20"/>
      <c r="E123" s="20"/>
      <c r="F123" s="32"/>
      <c r="G123" s="32"/>
      <c r="H123" s="32"/>
      <c r="I123" s="32"/>
      <c r="J123" s="32"/>
      <c r="K123" s="32"/>
      <c r="L123" s="32"/>
      <c r="M123" s="32"/>
      <c r="N123" s="32"/>
      <c r="O123" s="32"/>
      <c r="P123" s="32"/>
      <c r="Q123" s="32"/>
      <c r="R123" s="32"/>
      <c r="S123" s="32"/>
      <c r="T123" s="32"/>
      <c r="U123" s="280"/>
      <c r="V123" s="280"/>
      <c r="W123" s="280"/>
      <c r="X123" s="280"/>
      <c r="Y123" s="280"/>
      <c r="Z123" s="280"/>
    </row>
    <row r="124" spans="1:26" ht="12.75" customHeight="1">
      <c r="A124" s="25">
        <v>21120805</v>
      </c>
      <c r="B124" s="26" t="s">
        <v>49</v>
      </c>
      <c r="C124" s="20">
        <v>650000</v>
      </c>
      <c r="D124" s="20"/>
      <c r="E124" s="20"/>
      <c r="F124" s="32"/>
      <c r="G124" s="32"/>
      <c r="H124" s="32"/>
      <c r="I124" s="32"/>
      <c r="J124" s="32"/>
      <c r="K124" s="32"/>
      <c r="L124" s="32"/>
      <c r="M124" s="32"/>
      <c r="N124" s="32"/>
      <c r="O124" s="32"/>
      <c r="P124" s="32"/>
      <c r="Q124" s="32"/>
      <c r="R124" s="32"/>
      <c r="S124" s="32"/>
      <c r="T124" s="32"/>
      <c r="U124" s="280"/>
      <c r="V124" s="280"/>
      <c r="W124" s="280"/>
      <c r="X124" s="280"/>
      <c r="Y124" s="280"/>
      <c r="Z124" s="280"/>
    </row>
    <row r="125" spans="1:26" ht="12.75" customHeight="1">
      <c r="A125" s="21">
        <v>211209</v>
      </c>
      <c r="B125" s="23" t="s">
        <v>50</v>
      </c>
      <c r="C125" s="8">
        <f>SUM(C126:C127)</f>
        <v>928500</v>
      </c>
      <c r="D125" s="20"/>
      <c r="E125" s="20"/>
      <c r="F125" s="32"/>
      <c r="G125" s="32"/>
      <c r="H125" s="32"/>
      <c r="I125" s="32"/>
      <c r="J125" s="32"/>
      <c r="K125" s="32"/>
      <c r="L125" s="32"/>
      <c r="M125" s="32"/>
      <c r="N125" s="32"/>
      <c r="O125" s="32"/>
      <c r="P125" s="32"/>
      <c r="Q125" s="32"/>
      <c r="R125" s="32"/>
      <c r="S125" s="32"/>
      <c r="T125" s="32"/>
      <c r="U125" s="280"/>
      <c r="V125" s="280"/>
      <c r="W125" s="280"/>
      <c r="X125" s="280"/>
      <c r="Y125" s="280"/>
      <c r="Z125" s="280"/>
    </row>
    <row r="126" spans="1:26" ht="12.75" customHeight="1">
      <c r="A126" s="25">
        <v>21120906</v>
      </c>
      <c r="B126" s="26" t="s">
        <v>52</v>
      </c>
      <c r="C126" s="26">
        <v>350000</v>
      </c>
      <c r="D126" s="20"/>
      <c r="E126" s="20"/>
      <c r="F126" s="32"/>
      <c r="G126" s="32"/>
      <c r="H126" s="32"/>
      <c r="I126" s="32"/>
      <c r="J126" s="32"/>
      <c r="K126" s="32"/>
      <c r="L126" s="32"/>
      <c r="M126" s="32"/>
      <c r="N126" s="32"/>
      <c r="O126" s="32"/>
      <c r="P126" s="32"/>
      <c r="Q126" s="32"/>
      <c r="R126" s="32"/>
      <c r="S126" s="32"/>
      <c r="T126" s="32"/>
      <c r="U126" s="280"/>
      <c r="V126" s="280"/>
      <c r="W126" s="280"/>
      <c r="X126" s="280"/>
      <c r="Y126" s="280"/>
      <c r="Z126" s="280"/>
    </row>
    <row r="127" spans="1:26" ht="12.75" customHeight="1">
      <c r="A127" s="25">
        <v>21120907</v>
      </c>
      <c r="B127" s="32" t="s">
        <v>113</v>
      </c>
      <c r="C127" s="20">
        <v>578500</v>
      </c>
      <c r="D127" s="20"/>
      <c r="E127" s="20"/>
      <c r="F127" s="32"/>
      <c r="G127" s="32"/>
      <c r="H127" s="32"/>
      <c r="I127" s="32"/>
      <c r="J127" s="32"/>
      <c r="K127" s="32"/>
      <c r="L127" s="32"/>
      <c r="M127" s="32"/>
      <c r="N127" s="32"/>
      <c r="O127" s="32"/>
      <c r="P127" s="32"/>
      <c r="Q127" s="32"/>
      <c r="R127" s="32"/>
      <c r="S127" s="32"/>
      <c r="T127" s="32"/>
      <c r="U127" s="280"/>
      <c r="V127" s="280"/>
      <c r="W127" s="280"/>
      <c r="X127" s="280"/>
      <c r="Y127" s="280"/>
      <c r="Z127" s="280"/>
    </row>
    <row r="128" spans="1:26" ht="12.75" customHeight="1">
      <c r="A128" s="32"/>
      <c r="B128" s="32"/>
      <c r="C128" s="20"/>
      <c r="D128" s="20"/>
      <c r="E128" s="20"/>
      <c r="F128" s="32"/>
      <c r="G128" s="32"/>
      <c r="H128" s="32"/>
      <c r="I128" s="32"/>
      <c r="J128" s="32"/>
      <c r="K128" s="32"/>
      <c r="L128" s="32"/>
      <c r="M128" s="32"/>
      <c r="N128" s="32"/>
      <c r="O128" s="32"/>
      <c r="P128" s="32"/>
      <c r="Q128" s="32"/>
      <c r="R128" s="32"/>
      <c r="S128" s="32"/>
      <c r="T128" s="32"/>
      <c r="U128" s="280"/>
      <c r="V128" s="280"/>
      <c r="W128" s="280"/>
      <c r="X128" s="280"/>
      <c r="Y128" s="280"/>
      <c r="Z128" s="280"/>
    </row>
    <row r="129" spans="1:26" ht="12.75" customHeight="1">
      <c r="A129" s="658" t="s">
        <v>10</v>
      </c>
      <c r="B129" s="657"/>
      <c r="C129" s="34">
        <f>+C130+C132+C134+C136+C138+C140</f>
        <v>10225000</v>
      </c>
      <c r="D129" s="20"/>
      <c r="E129" s="20"/>
      <c r="F129" s="32"/>
      <c r="G129" s="32"/>
      <c r="H129" s="32"/>
      <c r="I129" s="32"/>
      <c r="J129" s="32"/>
      <c r="K129" s="32"/>
      <c r="L129" s="32"/>
      <c r="M129" s="32"/>
      <c r="N129" s="32"/>
      <c r="O129" s="32"/>
      <c r="P129" s="32"/>
      <c r="Q129" s="32"/>
      <c r="R129" s="32"/>
      <c r="S129" s="32"/>
      <c r="T129" s="32"/>
      <c r="U129" s="280"/>
      <c r="V129" s="280"/>
      <c r="W129" s="280"/>
      <c r="X129" s="280"/>
      <c r="Y129" s="280"/>
      <c r="Z129" s="280"/>
    </row>
    <row r="130" spans="1:26" ht="12.75" customHeight="1">
      <c r="A130" s="21">
        <v>211302</v>
      </c>
      <c r="B130" s="7" t="s">
        <v>53</v>
      </c>
      <c r="C130" s="8">
        <f>SUM(C131)</f>
        <v>1650000</v>
      </c>
      <c r="D130" s="20"/>
      <c r="E130" s="20"/>
      <c r="F130" s="32"/>
      <c r="G130" s="32"/>
      <c r="H130" s="32"/>
      <c r="I130" s="32"/>
      <c r="J130" s="32"/>
      <c r="K130" s="32"/>
      <c r="L130" s="32"/>
      <c r="M130" s="32"/>
      <c r="N130" s="32"/>
      <c r="O130" s="32"/>
      <c r="P130" s="32"/>
      <c r="Q130" s="32"/>
      <c r="R130" s="32"/>
      <c r="S130" s="32"/>
      <c r="T130" s="32"/>
      <c r="U130" s="280"/>
      <c r="V130" s="280"/>
      <c r="W130" s="280"/>
      <c r="X130" s="280"/>
      <c r="Y130" s="280"/>
      <c r="Z130" s="280"/>
    </row>
    <row r="131" spans="1:26" ht="12.75" customHeight="1">
      <c r="A131" s="25">
        <v>21130204</v>
      </c>
      <c r="B131" s="26" t="s">
        <v>54</v>
      </c>
      <c r="C131" s="26">
        <v>1650000</v>
      </c>
      <c r="D131" s="20"/>
      <c r="E131" s="20"/>
      <c r="F131" s="32"/>
      <c r="G131" s="32"/>
      <c r="H131" s="32"/>
      <c r="I131" s="32"/>
      <c r="J131" s="32"/>
      <c r="K131" s="32"/>
      <c r="L131" s="32"/>
      <c r="M131" s="32"/>
      <c r="N131" s="32"/>
      <c r="O131" s="32"/>
      <c r="P131" s="32"/>
      <c r="Q131" s="32"/>
      <c r="R131" s="32"/>
      <c r="S131" s="32"/>
      <c r="T131" s="32"/>
      <c r="U131" s="280"/>
      <c r="V131" s="280"/>
      <c r="W131" s="280"/>
      <c r="X131" s="280"/>
      <c r="Y131" s="280"/>
      <c r="Z131" s="280"/>
    </row>
    <row r="132" spans="1:26" ht="12.75" customHeight="1">
      <c r="A132" s="22">
        <v>211303</v>
      </c>
      <c r="B132" s="23" t="s">
        <v>100</v>
      </c>
      <c r="C132" s="23">
        <f>SUM(C133)</f>
        <v>800000</v>
      </c>
      <c r="D132" s="20"/>
      <c r="E132" s="20"/>
      <c r="F132" s="32"/>
      <c r="G132" s="32"/>
      <c r="H132" s="32"/>
      <c r="I132" s="32"/>
      <c r="J132" s="32"/>
      <c r="K132" s="32"/>
      <c r="L132" s="32"/>
      <c r="M132" s="32"/>
      <c r="N132" s="32"/>
      <c r="O132" s="32"/>
      <c r="P132" s="32"/>
      <c r="Q132" s="32"/>
      <c r="R132" s="32"/>
      <c r="S132" s="32"/>
      <c r="T132" s="32"/>
      <c r="U132" s="280"/>
      <c r="V132" s="280"/>
      <c r="W132" s="280"/>
      <c r="X132" s="280"/>
      <c r="Y132" s="280"/>
      <c r="Z132" s="280"/>
    </row>
    <row r="133" spans="1:26" ht="12.75" customHeight="1">
      <c r="A133" s="35">
        <v>21130307</v>
      </c>
      <c r="B133" s="32" t="s">
        <v>101</v>
      </c>
      <c r="C133" s="26">
        <v>800000</v>
      </c>
      <c r="D133" s="20"/>
      <c r="E133" s="20"/>
      <c r="F133" s="32"/>
      <c r="G133" s="32"/>
      <c r="H133" s="32"/>
      <c r="I133" s="32"/>
      <c r="J133" s="32"/>
      <c r="K133" s="32"/>
      <c r="L133" s="32"/>
      <c r="M133" s="32"/>
      <c r="N133" s="32"/>
      <c r="O133" s="32"/>
      <c r="P133" s="32"/>
      <c r="Q133" s="32"/>
      <c r="R133" s="32"/>
      <c r="S133" s="32"/>
      <c r="T133" s="32"/>
      <c r="U133" s="280"/>
      <c r="V133" s="280"/>
      <c r="W133" s="280"/>
      <c r="X133" s="280"/>
      <c r="Y133" s="280"/>
      <c r="Z133" s="280"/>
    </row>
    <row r="134" spans="1:26" ht="12.75" customHeight="1">
      <c r="A134" s="21">
        <v>211305</v>
      </c>
      <c r="B134" s="7" t="s">
        <v>55</v>
      </c>
      <c r="C134" s="23">
        <f>SUM(C135)</f>
        <v>2880000</v>
      </c>
      <c r="D134" s="20"/>
      <c r="E134" s="20"/>
      <c r="F134" s="32"/>
      <c r="G134" s="32"/>
      <c r="H134" s="32"/>
      <c r="I134" s="32"/>
      <c r="J134" s="32"/>
      <c r="K134" s="32"/>
      <c r="L134" s="32"/>
      <c r="M134" s="32"/>
      <c r="N134" s="32"/>
      <c r="O134" s="32"/>
      <c r="P134" s="32"/>
      <c r="Q134" s="32"/>
      <c r="R134" s="32"/>
      <c r="S134" s="32"/>
      <c r="T134" s="32"/>
      <c r="U134" s="280"/>
      <c r="V134" s="280"/>
      <c r="W134" s="280"/>
      <c r="X134" s="280"/>
      <c r="Y134" s="280"/>
      <c r="Z134" s="280"/>
    </row>
    <row r="135" spans="1:26" ht="12.75" customHeight="1">
      <c r="A135" s="25">
        <v>21130502</v>
      </c>
      <c r="B135" s="26" t="s">
        <v>56</v>
      </c>
      <c r="C135" s="26">
        <v>2880000</v>
      </c>
      <c r="D135" s="20"/>
      <c r="E135" s="20"/>
      <c r="F135" s="32"/>
      <c r="G135" s="32"/>
      <c r="H135" s="32"/>
      <c r="I135" s="32"/>
      <c r="J135" s="32"/>
      <c r="K135" s="32"/>
      <c r="L135" s="32"/>
      <c r="M135" s="32"/>
      <c r="N135" s="32"/>
      <c r="O135" s="32"/>
      <c r="P135" s="32"/>
      <c r="Q135" s="32"/>
      <c r="R135" s="32"/>
      <c r="S135" s="32"/>
      <c r="T135" s="32"/>
      <c r="U135" s="280"/>
      <c r="V135" s="280"/>
      <c r="W135" s="280"/>
      <c r="X135" s="280"/>
      <c r="Y135" s="280"/>
      <c r="Z135" s="280"/>
    </row>
    <row r="136" spans="1:26" ht="12.75" customHeight="1">
      <c r="A136" s="21">
        <v>211306</v>
      </c>
      <c r="B136" s="23" t="s">
        <v>57</v>
      </c>
      <c r="C136" s="23">
        <f>SUM(C137)</f>
        <v>650000</v>
      </c>
      <c r="D136" s="20"/>
      <c r="E136" s="20"/>
      <c r="F136" s="32"/>
      <c r="G136" s="32"/>
      <c r="H136" s="32"/>
      <c r="I136" s="32"/>
      <c r="J136" s="32"/>
      <c r="K136" s="32"/>
      <c r="L136" s="32"/>
      <c r="M136" s="32"/>
      <c r="N136" s="32"/>
      <c r="O136" s="32"/>
      <c r="P136" s="32"/>
      <c r="Q136" s="32"/>
      <c r="R136" s="32"/>
      <c r="S136" s="32"/>
      <c r="T136" s="32"/>
      <c r="U136" s="280"/>
      <c r="V136" s="280"/>
      <c r="W136" s="280"/>
      <c r="X136" s="280"/>
      <c r="Y136" s="280"/>
      <c r="Z136" s="280"/>
    </row>
    <row r="137" spans="1:26" ht="12.75" customHeight="1">
      <c r="A137" s="25">
        <v>21130607</v>
      </c>
      <c r="B137" s="26" t="s">
        <v>60</v>
      </c>
      <c r="C137" s="26">
        <v>650000</v>
      </c>
      <c r="D137" s="20"/>
      <c r="E137" s="20"/>
      <c r="F137" s="32"/>
      <c r="G137" s="32"/>
      <c r="H137" s="32"/>
      <c r="I137" s="32"/>
      <c r="J137" s="32"/>
      <c r="K137" s="32"/>
      <c r="L137" s="32"/>
      <c r="M137" s="32"/>
      <c r="N137" s="32"/>
      <c r="O137" s="32"/>
      <c r="P137" s="32"/>
      <c r="Q137" s="32"/>
      <c r="R137" s="32"/>
      <c r="S137" s="32"/>
      <c r="T137" s="32"/>
      <c r="U137" s="280"/>
      <c r="V137" s="280"/>
      <c r="W137" s="280"/>
      <c r="X137" s="280"/>
      <c r="Y137" s="280"/>
      <c r="Z137" s="280"/>
    </row>
    <row r="138" spans="1:26" ht="12.75" customHeight="1">
      <c r="A138" s="22">
        <v>211307</v>
      </c>
      <c r="B138" s="7" t="s">
        <v>102</v>
      </c>
      <c r="C138" s="23">
        <f>SUM(C139)</f>
        <v>950000</v>
      </c>
      <c r="D138" s="20"/>
      <c r="E138" s="20"/>
      <c r="F138" s="32"/>
      <c r="G138" s="32"/>
      <c r="H138" s="32"/>
      <c r="I138" s="32"/>
      <c r="J138" s="32"/>
      <c r="K138" s="32"/>
      <c r="L138" s="32"/>
      <c r="M138" s="32"/>
      <c r="N138" s="32"/>
      <c r="O138" s="32"/>
      <c r="P138" s="32"/>
      <c r="Q138" s="32"/>
      <c r="R138" s="32"/>
      <c r="S138" s="32"/>
      <c r="T138" s="32"/>
      <c r="U138" s="280"/>
      <c r="V138" s="280"/>
      <c r="W138" s="280"/>
      <c r="X138" s="280"/>
      <c r="Y138" s="280"/>
      <c r="Z138" s="280"/>
    </row>
    <row r="139" spans="1:26" ht="12.75" customHeight="1">
      <c r="A139" s="35">
        <v>21130701</v>
      </c>
      <c r="B139" s="32" t="s">
        <v>103</v>
      </c>
      <c r="C139" s="20">
        <v>950000</v>
      </c>
      <c r="D139" s="20"/>
      <c r="E139" s="20"/>
      <c r="F139" s="32"/>
      <c r="G139" s="32"/>
      <c r="H139" s="32"/>
      <c r="I139" s="32"/>
      <c r="J139" s="32"/>
      <c r="K139" s="32"/>
      <c r="L139" s="32"/>
      <c r="M139" s="32"/>
      <c r="N139" s="32"/>
      <c r="O139" s="32"/>
      <c r="P139" s="32"/>
      <c r="Q139" s="32"/>
      <c r="R139" s="32"/>
      <c r="S139" s="32"/>
      <c r="T139" s="32"/>
      <c r="U139" s="280"/>
      <c r="V139" s="280"/>
      <c r="W139" s="280"/>
      <c r="X139" s="280"/>
      <c r="Y139" s="280"/>
      <c r="Z139" s="280"/>
    </row>
    <row r="140" spans="1:26" ht="12.75" customHeight="1">
      <c r="A140" s="21">
        <v>211309</v>
      </c>
      <c r="B140" s="23" t="s">
        <v>61</v>
      </c>
      <c r="C140" s="8">
        <f>SUM(C141:C144)</f>
        <v>3295000</v>
      </c>
      <c r="D140" s="20"/>
      <c r="E140" s="20"/>
      <c r="F140" s="32"/>
      <c r="G140" s="32"/>
      <c r="H140" s="32"/>
      <c r="I140" s="32"/>
      <c r="J140" s="32"/>
      <c r="K140" s="32"/>
      <c r="L140" s="32"/>
      <c r="M140" s="32"/>
      <c r="N140" s="32"/>
      <c r="O140" s="32"/>
      <c r="P140" s="32"/>
      <c r="Q140" s="32"/>
      <c r="R140" s="32"/>
      <c r="S140" s="32"/>
      <c r="T140" s="32"/>
      <c r="U140" s="280"/>
      <c r="V140" s="280"/>
      <c r="W140" s="280"/>
      <c r="X140" s="280"/>
      <c r="Y140" s="280"/>
      <c r="Z140" s="280"/>
    </row>
    <row r="141" spans="1:26" ht="12.75" customHeight="1">
      <c r="A141" s="25">
        <v>21130901</v>
      </c>
      <c r="B141" s="26" t="s">
        <v>62</v>
      </c>
      <c r="C141" s="20">
        <v>2175000</v>
      </c>
      <c r="D141" s="20"/>
      <c r="E141" s="20"/>
      <c r="F141" s="32"/>
      <c r="G141" s="32"/>
      <c r="H141" s="32"/>
      <c r="I141" s="32"/>
      <c r="J141" s="32"/>
      <c r="K141" s="32"/>
      <c r="L141" s="32"/>
      <c r="M141" s="32"/>
      <c r="N141" s="32"/>
      <c r="O141" s="32"/>
      <c r="P141" s="32"/>
      <c r="Q141" s="32"/>
      <c r="R141" s="32"/>
      <c r="S141" s="32"/>
      <c r="T141" s="32"/>
      <c r="U141" s="280"/>
      <c r="V141" s="280"/>
      <c r="W141" s="280"/>
      <c r="X141" s="280"/>
      <c r="Y141" s="280"/>
      <c r="Z141" s="280"/>
    </row>
    <row r="142" spans="1:26" ht="12.75" customHeight="1">
      <c r="A142" s="25">
        <v>21130903</v>
      </c>
      <c r="B142" s="26" t="s">
        <v>63</v>
      </c>
      <c r="C142" s="20">
        <v>200000</v>
      </c>
      <c r="D142" s="20"/>
      <c r="E142" s="20"/>
      <c r="F142" s="32"/>
      <c r="G142" s="32"/>
      <c r="H142" s="32"/>
      <c r="I142" s="32"/>
      <c r="J142" s="32"/>
      <c r="K142" s="32"/>
      <c r="L142" s="32"/>
      <c r="M142" s="32"/>
      <c r="N142" s="32"/>
      <c r="O142" s="32"/>
      <c r="P142" s="32"/>
      <c r="Q142" s="32"/>
      <c r="R142" s="32"/>
      <c r="S142" s="32"/>
      <c r="T142" s="32"/>
      <c r="U142" s="280"/>
      <c r="V142" s="280"/>
      <c r="W142" s="280"/>
      <c r="X142" s="280"/>
      <c r="Y142" s="280"/>
      <c r="Z142" s="280"/>
    </row>
    <row r="143" spans="1:26" ht="12.75" customHeight="1">
      <c r="A143" s="25">
        <v>21130906</v>
      </c>
      <c r="B143" s="32" t="s">
        <v>117</v>
      </c>
      <c r="C143" s="20">
        <v>680000</v>
      </c>
      <c r="D143" s="20"/>
      <c r="E143" s="20"/>
      <c r="F143" s="32"/>
      <c r="G143" s="32"/>
      <c r="H143" s="32"/>
      <c r="I143" s="32"/>
      <c r="J143" s="32"/>
      <c r="K143" s="32"/>
      <c r="L143" s="32"/>
      <c r="M143" s="32"/>
      <c r="N143" s="32"/>
      <c r="O143" s="32"/>
      <c r="P143" s="32"/>
      <c r="Q143" s="32"/>
      <c r="R143" s="32"/>
      <c r="S143" s="32"/>
      <c r="T143" s="32"/>
      <c r="U143" s="280"/>
      <c r="V143" s="280"/>
      <c r="W143" s="280"/>
      <c r="X143" s="280"/>
      <c r="Y143" s="280"/>
      <c r="Z143" s="280"/>
    </row>
    <row r="144" spans="1:26" ht="12.75" customHeight="1">
      <c r="A144" s="25">
        <v>21130908</v>
      </c>
      <c r="B144" s="26" t="s">
        <v>64</v>
      </c>
      <c r="C144" s="20">
        <v>240000</v>
      </c>
      <c r="D144" s="20"/>
      <c r="E144" s="20"/>
      <c r="F144" s="32"/>
      <c r="G144" s="32"/>
      <c r="H144" s="32"/>
      <c r="I144" s="32"/>
      <c r="J144" s="32"/>
      <c r="K144" s="32"/>
      <c r="L144" s="32"/>
      <c r="M144" s="32"/>
      <c r="N144" s="32"/>
      <c r="O144" s="32"/>
      <c r="P144" s="32"/>
      <c r="Q144" s="32"/>
      <c r="R144" s="32"/>
      <c r="S144" s="32"/>
      <c r="T144" s="32"/>
      <c r="U144" s="280"/>
      <c r="V144" s="280"/>
      <c r="W144" s="280"/>
      <c r="X144" s="280"/>
      <c r="Y144" s="280"/>
      <c r="Z144" s="280"/>
    </row>
    <row r="145" spans="1:26" ht="12.75" customHeight="1">
      <c r="A145" s="32"/>
      <c r="B145" s="32"/>
      <c r="C145" s="20"/>
      <c r="D145" s="20"/>
      <c r="E145" s="20"/>
      <c r="F145" s="32"/>
      <c r="G145" s="32"/>
      <c r="H145" s="32"/>
      <c r="I145" s="32"/>
      <c r="J145" s="32"/>
      <c r="K145" s="32"/>
      <c r="L145" s="32"/>
      <c r="M145" s="32"/>
      <c r="N145" s="32"/>
      <c r="O145" s="32"/>
      <c r="P145" s="32"/>
      <c r="Q145" s="32"/>
      <c r="R145" s="32"/>
      <c r="S145" s="32"/>
      <c r="T145" s="32"/>
      <c r="U145" s="280"/>
      <c r="V145" s="280"/>
      <c r="W145" s="280"/>
      <c r="X145" s="280"/>
      <c r="Y145" s="280"/>
      <c r="Z145" s="280"/>
    </row>
    <row r="146" spans="1:26" ht="12.75" customHeight="1">
      <c r="A146" s="660" t="s">
        <v>74</v>
      </c>
      <c r="B146" s="657"/>
      <c r="C146" s="53">
        <f>+C147</f>
        <v>1000000</v>
      </c>
      <c r="D146" s="20"/>
      <c r="E146" s="20"/>
      <c r="F146" s="32"/>
      <c r="G146" s="32"/>
      <c r="H146" s="32"/>
      <c r="I146" s="32"/>
      <c r="J146" s="32"/>
      <c r="K146" s="32"/>
      <c r="L146" s="32"/>
      <c r="M146" s="32"/>
      <c r="N146" s="32"/>
      <c r="O146" s="32"/>
      <c r="P146" s="32"/>
      <c r="Q146" s="32"/>
      <c r="R146" s="32"/>
      <c r="S146" s="32"/>
      <c r="T146" s="32"/>
      <c r="U146" s="280"/>
      <c r="V146" s="280"/>
      <c r="W146" s="280"/>
      <c r="X146" s="280"/>
      <c r="Y146" s="280"/>
      <c r="Z146" s="280"/>
    </row>
    <row r="147" spans="1:26" ht="12.75" customHeight="1">
      <c r="A147" s="21">
        <v>221107</v>
      </c>
      <c r="B147" s="23" t="s">
        <v>81</v>
      </c>
      <c r="C147" s="8">
        <f>SUM(C148)</f>
        <v>1000000</v>
      </c>
      <c r="D147" s="20"/>
      <c r="E147" s="20"/>
      <c r="F147" s="32"/>
      <c r="G147" s="32"/>
      <c r="H147" s="32"/>
      <c r="I147" s="32"/>
      <c r="J147" s="32"/>
      <c r="K147" s="32"/>
      <c r="L147" s="32"/>
      <c r="M147" s="32"/>
      <c r="N147" s="32"/>
      <c r="O147" s="32"/>
      <c r="P147" s="32"/>
      <c r="Q147" s="32"/>
      <c r="R147" s="32"/>
      <c r="S147" s="32"/>
      <c r="T147" s="32"/>
      <c r="U147" s="280"/>
      <c r="V147" s="280"/>
      <c r="W147" s="280"/>
      <c r="X147" s="280"/>
      <c r="Y147" s="280"/>
      <c r="Z147" s="280"/>
    </row>
    <row r="148" spans="1:26" ht="12.75" customHeight="1">
      <c r="A148" s="25">
        <v>22110702</v>
      </c>
      <c r="B148" s="26" t="s">
        <v>82</v>
      </c>
      <c r="C148" s="26">
        <v>1000000</v>
      </c>
      <c r="D148" s="20"/>
      <c r="E148" s="20"/>
      <c r="F148" s="32"/>
      <c r="G148" s="32"/>
      <c r="H148" s="32"/>
      <c r="I148" s="32"/>
      <c r="J148" s="32"/>
      <c r="K148" s="32"/>
      <c r="L148" s="32"/>
      <c r="M148" s="32"/>
      <c r="N148" s="32"/>
      <c r="O148" s="32"/>
      <c r="P148" s="32"/>
      <c r="Q148" s="32"/>
      <c r="R148" s="32"/>
      <c r="S148" s="32"/>
      <c r="T148" s="32"/>
      <c r="U148" s="280"/>
      <c r="V148" s="280"/>
      <c r="W148" s="280"/>
      <c r="X148" s="280"/>
      <c r="Y148" s="280"/>
      <c r="Z148" s="280"/>
    </row>
    <row r="149" spans="1:26" ht="12.75" customHeight="1">
      <c r="A149" s="35"/>
      <c r="B149" s="32"/>
      <c r="C149" s="20"/>
      <c r="D149" s="20"/>
      <c r="E149" s="20"/>
      <c r="F149" s="32"/>
      <c r="G149" s="32"/>
      <c r="H149" s="32"/>
      <c r="I149" s="32"/>
      <c r="J149" s="32"/>
      <c r="K149" s="32"/>
      <c r="L149" s="32"/>
      <c r="M149" s="32"/>
      <c r="N149" s="32"/>
      <c r="O149" s="32"/>
      <c r="P149" s="32"/>
      <c r="Q149" s="32"/>
      <c r="R149" s="32"/>
      <c r="S149" s="32"/>
      <c r="T149" s="32"/>
      <c r="U149" s="280"/>
      <c r="V149" s="280"/>
      <c r="W149" s="280"/>
      <c r="X149" s="280"/>
      <c r="Y149" s="280"/>
      <c r="Z149" s="280"/>
    </row>
    <row r="150" spans="1:26" ht="12.75" customHeight="1">
      <c r="A150" s="32"/>
      <c r="B150" s="32"/>
      <c r="C150" s="20"/>
      <c r="D150" s="20"/>
      <c r="E150" s="20"/>
      <c r="F150" s="32"/>
      <c r="G150" s="32"/>
      <c r="H150" s="32"/>
      <c r="I150" s="32"/>
      <c r="J150" s="32"/>
      <c r="K150" s="32"/>
      <c r="L150" s="32"/>
      <c r="M150" s="32"/>
      <c r="N150" s="32"/>
      <c r="O150" s="32"/>
      <c r="P150" s="32"/>
      <c r="Q150" s="32"/>
      <c r="R150" s="32"/>
      <c r="S150" s="32"/>
      <c r="T150" s="32"/>
      <c r="U150" s="280"/>
      <c r="V150" s="280"/>
      <c r="W150" s="280"/>
      <c r="X150" s="280"/>
      <c r="Y150" s="280"/>
      <c r="Z150" s="280"/>
    </row>
    <row r="151" spans="1:26" ht="12.75" customHeight="1">
      <c r="A151" s="32"/>
      <c r="B151" s="32"/>
      <c r="C151" s="20"/>
      <c r="D151" s="20"/>
      <c r="E151" s="20"/>
      <c r="F151" s="32"/>
      <c r="G151" s="32"/>
      <c r="H151" s="32"/>
      <c r="I151" s="32"/>
      <c r="J151" s="32"/>
      <c r="K151" s="32"/>
      <c r="L151" s="32"/>
      <c r="M151" s="32"/>
      <c r="N151" s="32"/>
      <c r="O151" s="32"/>
      <c r="P151" s="32"/>
      <c r="Q151" s="32"/>
      <c r="R151" s="32"/>
      <c r="S151" s="32"/>
      <c r="T151" s="32"/>
      <c r="U151" s="280"/>
      <c r="V151" s="280"/>
      <c r="W151" s="280"/>
      <c r="X151" s="280"/>
      <c r="Y151" s="280"/>
      <c r="Z151" s="280"/>
    </row>
    <row r="152" spans="1:26" ht="12.75" customHeight="1">
      <c r="A152" s="32"/>
      <c r="B152" s="32"/>
      <c r="C152" s="20"/>
      <c r="D152" s="20"/>
      <c r="E152" s="20"/>
      <c r="F152" s="32"/>
      <c r="G152" s="32"/>
      <c r="H152" s="32"/>
      <c r="I152" s="32"/>
      <c r="J152" s="32"/>
      <c r="K152" s="32"/>
      <c r="L152" s="32"/>
      <c r="M152" s="32"/>
      <c r="N152" s="32"/>
      <c r="O152" s="32"/>
      <c r="P152" s="32"/>
      <c r="Q152" s="32"/>
      <c r="R152" s="32"/>
      <c r="S152" s="32"/>
      <c r="T152" s="32"/>
      <c r="U152" s="280"/>
      <c r="V152" s="280"/>
      <c r="W152" s="280"/>
      <c r="X152" s="280"/>
      <c r="Y152" s="280"/>
      <c r="Z152" s="280"/>
    </row>
    <row r="153" spans="1:26" ht="12.75" customHeight="1">
      <c r="A153" s="32"/>
      <c r="B153" s="32"/>
      <c r="C153" s="20"/>
      <c r="D153" s="20"/>
      <c r="E153" s="20"/>
      <c r="F153" s="32"/>
      <c r="G153" s="32"/>
      <c r="H153" s="32"/>
      <c r="I153" s="32"/>
      <c r="J153" s="32"/>
      <c r="K153" s="32"/>
      <c r="L153" s="32"/>
      <c r="M153" s="32"/>
      <c r="N153" s="32"/>
      <c r="O153" s="32"/>
      <c r="P153" s="32"/>
      <c r="Q153" s="32"/>
      <c r="R153" s="32"/>
      <c r="S153" s="32"/>
      <c r="T153" s="32"/>
      <c r="U153" s="280"/>
      <c r="V153" s="280"/>
      <c r="W153" s="280"/>
      <c r="X153" s="280"/>
      <c r="Y153" s="280"/>
      <c r="Z153" s="280"/>
    </row>
    <row r="154" spans="1:26" ht="12.75" customHeight="1">
      <c r="A154" s="32"/>
      <c r="B154" s="32"/>
      <c r="C154" s="20"/>
      <c r="D154" s="20"/>
      <c r="E154" s="20"/>
      <c r="F154" s="32"/>
      <c r="G154" s="32"/>
      <c r="H154" s="32"/>
      <c r="I154" s="32"/>
      <c r="J154" s="32"/>
      <c r="K154" s="32"/>
      <c r="L154" s="32"/>
      <c r="M154" s="32"/>
      <c r="N154" s="32"/>
      <c r="O154" s="32"/>
      <c r="P154" s="32"/>
      <c r="Q154" s="32"/>
      <c r="R154" s="32"/>
      <c r="S154" s="32"/>
      <c r="T154" s="32"/>
      <c r="U154" s="280"/>
      <c r="V154" s="280"/>
      <c r="W154" s="280"/>
      <c r="X154" s="280"/>
      <c r="Y154" s="280"/>
      <c r="Z154" s="280"/>
    </row>
    <row r="155" spans="1:26" ht="12.75" customHeight="1">
      <c r="A155" s="32"/>
      <c r="B155" s="32"/>
      <c r="C155" s="20"/>
      <c r="D155" s="20"/>
      <c r="E155" s="20"/>
      <c r="F155" s="32"/>
      <c r="G155" s="32"/>
      <c r="H155" s="32"/>
      <c r="I155" s="32"/>
      <c r="J155" s="32"/>
      <c r="K155" s="32"/>
      <c r="L155" s="32"/>
      <c r="M155" s="32"/>
      <c r="N155" s="32"/>
      <c r="O155" s="32"/>
      <c r="P155" s="32"/>
      <c r="Q155" s="32"/>
      <c r="R155" s="32"/>
      <c r="S155" s="32"/>
      <c r="T155" s="32"/>
      <c r="U155" s="280"/>
      <c r="V155" s="280"/>
      <c r="W155" s="280"/>
      <c r="X155" s="280"/>
      <c r="Y155" s="280"/>
      <c r="Z155" s="280"/>
    </row>
    <row r="156" spans="1:26" ht="12.75" customHeight="1">
      <c r="A156" s="32"/>
      <c r="B156" s="32"/>
      <c r="C156" s="20"/>
      <c r="D156" s="20"/>
      <c r="E156" s="20"/>
      <c r="F156" s="32"/>
      <c r="G156" s="32"/>
      <c r="H156" s="32"/>
      <c r="I156" s="32"/>
      <c r="J156" s="32"/>
      <c r="K156" s="32"/>
      <c r="L156" s="32"/>
      <c r="M156" s="32"/>
      <c r="N156" s="32"/>
      <c r="O156" s="32"/>
      <c r="P156" s="32"/>
      <c r="Q156" s="32"/>
      <c r="R156" s="32"/>
      <c r="S156" s="32"/>
      <c r="T156" s="32"/>
      <c r="U156" s="280"/>
      <c r="V156" s="280"/>
      <c r="W156" s="280"/>
      <c r="X156" s="280"/>
      <c r="Y156" s="280"/>
      <c r="Z156" s="280"/>
    </row>
    <row r="157" spans="1:26" ht="12.75" customHeight="1">
      <c r="A157" s="32"/>
      <c r="B157" s="32"/>
      <c r="C157" s="20"/>
      <c r="D157" s="20"/>
      <c r="E157" s="20"/>
      <c r="F157" s="32"/>
      <c r="G157" s="32"/>
      <c r="H157" s="32"/>
      <c r="I157" s="32"/>
      <c r="J157" s="32"/>
      <c r="K157" s="32"/>
      <c r="L157" s="32"/>
      <c r="M157" s="32"/>
      <c r="N157" s="32"/>
      <c r="O157" s="32"/>
      <c r="P157" s="32"/>
      <c r="Q157" s="32"/>
      <c r="R157" s="32"/>
      <c r="S157" s="32"/>
      <c r="T157" s="32"/>
      <c r="U157" s="280"/>
      <c r="V157" s="280"/>
      <c r="W157" s="280"/>
      <c r="X157" s="280"/>
      <c r="Y157" s="280"/>
      <c r="Z157" s="280"/>
    </row>
    <row r="158" spans="1:26" ht="12.75" customHeight="1">
      <c r="A158" s="32"/>
      <c r="B158" s="32"/>
      <c r="C158" s="20"/>
      <c r="D158" s="20"/>
      <c r="E158" s="20"/>
      <c r="F158" s="32"/>
      <c r="G158" s="32"/>
      <c r="H158" s="32"/>
      <c r="I158" s="32"/>
      <c r="J158" s="32"/>
      <c r="K158" s="32"/>
      <c r="L158" s="32"/>
      <c r="M158" s="32"/>
      <c r="N158" s="32"/>
      <c r="O158" s="32"/>
      <c r="P158" s="32"/>
      <c r="Q158" s="32"/>
      <c r="R158" s="32"/>
      <c r="S158" s="32"/>
      <c r="T158" s="32"/>
      <c r="U158" s="280"/>
      <c r="V158" s="280"/>
      <c r="W158" s="280"/>
      <c r="X158" s="280"/>
      <c r="Y158" s="280"/>
      <c r="Z158" s="280"/>
    </row>
    <row r="159" spans="1:26" ht="12.75" customHeight="1">
      <c r="A159" s="32"/>
      <c r="B159" s="32"/>
      <c r="C159" s="20"/>
      <c r="D159" s="20"/>
      <c r="E159" s="20"/>
      <c r="F159" s="32"/>
      <c r="G159" s="32"/>
      <c r="H159" s="32"/>
      <c r="I159" s="32"/>
      <c r="J159" s="32"/>
      <c r="K159" s="32"/>
      <c r="L159" s="32"/>
      <c r="M159" s="32"/>
      <c r="N159" s="32"/>
      <c r="O159" s="32"/>
      <c r="P159" s="32"/>
      <c r="Q159" s="32"/>
      <c r="R159" s="32"/>
      <c r="S159" s="32"/>
      <c r="T159" s="32"/>
      <c r="U159" s="280"/>
      <c r="V159" s="280"/>
      <c r="W159" s="280"/>
      <c r="X159" s="280"/>
      <c r="Y159" s="280"/>
      <c r="Z159" s="280"/>
    </row>
    <row r="160" spans="1:26" ht="12.75" customHeight="1">
      <c r="A160" s="32"/>
      <c r="B160" s="32"/>
      <c r="C160" s="20"/>
      <c r="D160" s="20"/>
      <c r="E160" s="20"/>
      <c r="F160" s="32"/>
      <c r="G160" s="32"/>
      <c r="H160" s="32"/>
      <c r="I160" s="32"/>
      <c r="J160" s="32"/>
      <c r="K160" s="32"/>
      <c r="L160" s="32"/>
      <c r="M160" s="32"/>
      <c r="N160" s="32"/>
      <c r="O160" s="32"/>
      <c r="P160" s="32"/>
      <c r="Q160" s="32"/>
      <c r="R160" s="32"/>
      <c r="S160" s="32"/>
      <c r="T160" s="32"/>
      <c r="U160" s="280"/>
      <c r="V160" s="280"/>
      <c r="W160" s="280"/>
      <c r="X160" s="280"/>
      <c r="Y160" s="280"/>
      <c r="Z160" s="280"/>
    </row>
    <row r="161" spans="1:26" ht="12.75" customHeight="1">
      <c r="A161" s="32"/>
      <c r="B161" s="32"/>
      <c r="C161" s="20"/>
      <c r="D161" s="20"/>
      <c r="E161" s="20"/>
      <c r="F161" s="32"/>
      <c r="G161" s="32"/>
      <c r="H161" s="32"/>
      <c r="I161" s="32"/>
      <c r="J161" s="32"/>
      <c r="K161" s="32"/>
      <c r="L161" s="32"/>
      <c r="M161" s="32"/>
      <c r="N161" s="32"/>
      <c r="O161" s="32"/>
      <c r="P161" s="32"/>
      <c r="Q161" s="32"/>
      <c r="R161" s="32"/>
      <c r="S161" s="32"/>
      <c r="T161" s="32"/>
      <c r="U161" s="280"/>
      <c r="V161" s="280"/>
      <c r="W161" s="280"/>
      <c r="X161" s="280"/>
      <c r="Y161" s="280"/>
      <c r="Z161" s="280"/>
    </row>
    <row r="162" spans="1:26" ht="12.75" customHeight="1">
      <c r="A162" s="32"/>
      <c r="B162" s="32"/>
      <c r="C162" s="20"/>
      <c r="D162" s="20"/>
      <c r="E162" s="20"/>
      <c r="F162" s="32"/>
      <c r="G162" s="32"/>
      <c r="H162" s="32"/>
      <c r="I162" s="32"/>
      <c r="J162" s="32"/>
      <c r="K162" s="32"/>
      <c r="L162" s="32"/>
      <c r="M162" s="32"/>
      <c r="N162" s="32"/>
      <c r="O162" s="32"/>
      <c r="P162" s="32"/>
      <c r="Q162" s="32"/>
      <c r="R162" s="32"/>
      <c r="S162" s="32"/>
      <c r="T162" s="32"/>
      <c r="U162" s="280"/>
      <c r="V162" s="280"/>
      <c r="W162" s="280"/>
      <c r="X162" s="280"/>
      <c r="Y162" s="280"/>
      <c r="Z162" s="280"/>
    </row>
    <row r="163" spans="1:26" ht="12.75" customHeight="1">
      <c r="A163" s="32"/>
      <c r="B163" s="32"/>
      <c r="C163" s="20"/>
      <c r="D163" s="20"/>
      <c r="E163" s="20"/>
      <c r="F163" s="32"/>
      <c r="G163" s="32"/>
      <c r="H163" s="32"/>
      <c r="I163" s="32"/>
      <c r="J163" s="32"/>
      <c r="K163" s="32"/>
      <c r="L163" s="32"/>
      <c r="M163" s="32"/>
      <c r="N163" s="32"/>
      <c r="O163" s="32"/>
      <c r="P163" s="32"/>
      <c r="Q163" s="32"/>
      <c r="R163" s="32"/>
      <c r="S163" s="32"/>
      <c r="T163" s="32"/>
      <c r="U163" s="280"/>
      <c r="V163" s="280"/>
      <c r="W163" s="280"/>
      <c r="X163" s="280"/>
      <c r="Y163" s="280"/>
      <c r="Z163" s="280"/>
    </row>
    <row r="164" spans="1:26" ht="12.75" customHeight="1">
      <c r="A164" s="32"/>
      <c r="B164" s="32"/>
      <c r="C164" s="20"/>
      <c r="D164" s="20"/>
      <c r="E164" s="20"/>
      <c r="F164" s="32"/>
      <c r="G164" s="32"/>
      <c r="H164" s="32"/>
      <c r="I164" s="32"/>
      <c r="J164" s="32"/>
      <c r="K164" s="32"/>
      <c r="L164" s="32"/>
      <c r="M164" s="32"/>
      <c r="N164" s="32"/>
      <c r="O164" s="32"/>
      <c r="P164" s="32"/>
      <c r="Q164" s="32"/>
      <c r="R164" s="32"/>
      <c r="S164" s="32"/>
      <c r="T164" s="32"/>
      <c r="U164" s="280"/>
      <c r="V164" s="280"/>
      <c r="W164" s="280"/>
      <c r="X164" s="280"/>
      <c r="Y164" s="280"/>
      <c r="Z164" s="280"/>
    </row>
    <row r="165" spans="1:26" ht="12.75" customHeight="1">
      <c r="A165" s="32"/>
      <c r="B165" s="32"/>
      <c r="C165" s="20"/>
      <c r="D165" s="20"/>
      <c r="E165" s="20"/>
      <c r="F165" s="32"/>
      <c r="G165" s="32"/>
      <c r="H165" s="32"/>
      <c r="I165" s="32"/>
      <c r="J165" s="32"/>
      <c r="K165" s="32"/>
      <c r="L165" s="32"/>
      <c r="M165" s="32"/>
      <c r="N165" s="32"/>
      <c r="O165" s="32"/>
      <c r="P165" s="32"/>
      <c r="Q165" s="32"/>
      <c r="R165" s="32"/>
      <c r="S165" s="32"/>
      <c r="T165" s="32"/>
      <c r="U165" s="280"/>
      <c r="V165" s="280"/>
      <c r="W165" s="280"/>
      <c r="X165" s="280"/>
      <c r="Y165" s="280"/>
      <c r="Z165" s="280"/>
    </row>
    <row r="166" spans="1:26" ht="12.75" customHeight="1">
      <c r="A166" s="32"/>
      <c r="B166" s="32"/>
      <c r="C166" s="20"/>
      <c r="D166" s="20"/>
      <c r="E166" s="20"/>
      <c r="F166" s="32"/>
      <c r="G166" s="32"/>
      <c r="H166" s="32"/>
      <c r="I166" s="32"/>
      <c r="J166" s="32"/>
      <c r="K166" s="32"/>
      <c r="L166" s="32"/>
      <c r="M166" s="32"/>
      <c r="N166" s="32"/>
      <c r="O166" s="32"/>
      <c r="P166" s="32"/>
      <c r="Q166" s="32"/>
      <c r="R166" s="32"/>
      <c r="S166" s="32"/>
      <c r="T166" s="32"/>
      <c r="U166" s="280"/>
      <c r="V166" s="280"/>
      <c r="W166" s="280"/>
      <c r="X166" s="280"/>
      <c r="Y166" s="280"/>
      <c r="Z166" s="280"/>
    </row>
    <row r="167" spans="1:26" ht="12.75" customHeight="1">
      <c r="A167" s="32"/>
      <c r="B167" s="32"/>
      <c r="C167" s="20"/>
      <c r="D167" s="20"/>
      <c r="E167" s="20"/>
      <c r="F167" s="32"/>
      <c r="G167" s="32"/>
      <c r="H167" s="32"/>
      <c r="I167" s="32"/>
      <c r="J167" s="32"/>
      <c r="K167" s="32"/>
      <c r="L167" s="32"/>
      <c r="M167" s="32"/>
      <c r="N167" s="32"/>
      <c r="O167" s="32"/>
      <c r="P167" s="32"/>
      <c r="Q167" s="32"/>
      <c r="R167" s="32"/>
      <c r="S167" s="32"/>
      <c r="T167" s="32"/>
      <c r="U167" s="280"/>
      <c r="V167" s="280"/>
      <c r="W167" s="280"/>
      <c r="X167" s="280"/>
      <c r="Y167" s="280"/>
      <c r="Z167" s="280"/>
    </row>
    <row r="168" spans="1:26" ht="12.75" customHeight="1">
      <c r="A168" s="32"/>
      <c r="B168" s="32"/>
      <c r="C168" s="20"/>
      <c r="D168" s="20"/>
      <c r="E168" s="20"/>
      <c r="F168" s="32"/>
      <c r="G168" s="32"/>
      <c r="H168" s="32"/>
      <c r="I168" s="32"/>
      <c r="J168" s="32"/>
      <c r="K168" s="32"/>
      <c r="L168" s="32"/>
      <c r="M168" s="32"/>
      <c r="N168" s="32"/>
      <c r="O168" s="32"/>
      <c r="P168" s="32"/>
      <c r="Q168" s="32"/>
      <c r="R168" s="32"/>
      <c r="S168" s="32"/>
      <c r="T168" s="32"/>
      <c r="U168" s="280"/>
      <c r="V168" s="280"/>
      <c r="W168" s="280"/>
      <c r="X168" s="280"/>
      <c r="Y168" s="280"/>
      <c r="Z168" s="280"/>
    </row>
    <row r="169" spans="1:26" ht="12.75" customHeight="1">
      <c r="A169" s="32"/>
      <c r="B169" s="32"/>
      <c r="C169" s="20"/>
      <c r="D169" s="20"/>
      <c r="E169" s="20"/>
      <c r="F169" s="32"/>
      <c r="G169" s="32"/>
      <c r="H169" s="32"/>
      <c r="I169" s="32"/>
      <c r="J169" s="32"/>
      <c r="K169" s="32"/>
      <c r="L169" s="32"/>
      <c r="M169" s="32"/>
      <c r="N169" s="32"/>
      <c r="O169" s="32"/>
      <c r="P169" s="32"/>
      <c r="Q169" s="32"/>
      <c r="R169" s="32"/>
      <c r="S169" s="32"/>
      <c r="T169" s="32"/>
      <c r="U169" s="280"/>
      <c r="V169" s="280"/>
      <c r="W169" s="280"/>
      <c r="X169" s="280"/>
      <c r="Y169" s="280"/>
      <c r="Z169" s="280"/>
    </row>
    <row r="170" spans="1:26" ht="12.75" customHeight="1">
      <c r="A170" s="32"/>
      <c r="B170" s="32"/>
      <c r="C170" s="20"/>
      <c r="D170" s="20"/>
      <c r="E170" s="20"/>
      <c r="F170" s="32"/>
      <c r="G170" s="32"/>
      <c r="H170" s="32"/>
      <c r="I170" s="32"/>
      <c r="J170" s="32"/>
      <c r="K170" s="32"/>
      <c r="L170" s="32"/>
      <c r="M170" s="32"/>
      <c r="N170" s="32"/>
      <c r="O170" s="32"/>
      <c r="P170" s="32"/>
      <c r="Q170" s="32"/>
      <c r="R170" s="32"/>
      <c r="S170" s="32"/>
      <c r="T170" s="32"/>
      <c r="U170" s="280"/>
      <c r="V170" s="280"/>
      <c r="W170" s="280"/>
      <c r="X170" s="280"/>
      <c r="Y170" s="280"/>
      <c r="Z170" s="280"/>
    </row>
    <row r="171" spans="1:26" ht="12.75" customHeight="1">
      <c r="A171" s="32"/>
      <c r="B171" s="32"/>
      <c r="C171" s="20"/>
      <c r="D171" s="20"/>
      <c r="E171" s="20"/>
      <c r="F171" s="32"/>
      <c r="G171" s="32"/>
      <c r="H171" s="32"/>
      <c r="I171" s="32"/>
      <c r="J171" s="32"/>
      <c r="K171" s="32"/>
      <c r="L171" s="32"/>
      <c r="M171" s="32"/>
      <c r="N171" s="32"/>
      <c r="O171" s="32"/>
      <c r="P171" s="32"/>
      <c r="Q171" s="32"/>
      <c r="R171" s="32"/>
      <c r="S171" s="32"/>
      <c r="T171" s="32"/>
      <c r="U171" s="280"/>
      <c r="V171" s="280"/>
      <c r="W171" s="280"/>
      <c r="X171" s="280"/>
      <c r="Y171" s="280"/>
      <c r="Z171" s="280"/>
    </row>
    <row r="172" spans="1:26" ht="12.75" customHeight="1">
      <c r="A172" s="32"/>
      <c r="B172" s="32"/>
      <c r="C172" s="20"/>
      <c r="D172" s="20"/>
      <c r="E172" s="20"/>
      <c r="F172" s="32"/>
      <c r="G172" s="32"/>
      <c r="H172" s="32"/>
      <c r="I172" s="32"/>
      <c r="J172" s="32"/>
      <c r="K172" s="32"/>
      <c r="L172" s="32"/>
      <c r="M172" s="32"/>
      <c r="N172" s="32"/>
      <c r="O172" s="32"/>
      <c r="P172" s="32"/>
      <c r="Q172" s="32"/>
      <c r="R172" s="32"/>
      <c r="S172" s="32"/>
      <c r="T172" s="32"/>
      <c r="U172" s="280"/>
      <c r="V172" s="280"/>
      <c r="W172" s="280"/>
      <c r="X172" s="280"/>
      <c r="Y172" s="280"/>
      <c r="Z172" s="280"/>
    </row>
    <row r="173" spans="1:26" ht="12.75" customHeight="1">
      <c r="A173" s="32"/>
      <c r="B173" s="32"/>
      <c r="C173" s="20"/>
      <c r="D173" s="20"/>
      <c r="E173" s="20"/>
      <c r="F173" s="32"/>
      <c r="G173" s="32"/>
      <c r="H173" s="32"/>
      <c r="I173" s="32"/>
      <c r="J173" s="32"/>
      <c r="K173" s="32"/>
      <c r="L173" s="32"/>
      <c r="M173" s="32"/>
      <c r="N173" s="32"/>
      <c r="O173" s="32"/>
      <c r="P173" s="32"/>
      <c r="Q173" s="32"/>
      <c r="R173" s="32"/>
      <c r="S173" s="32"/>
      <c r="T173" s="32"/>
      <c r="U173" s="280"/>
      <c r="V173" s="280"/>
      <c r="W173" s="280"/>
      <c r="X173" s="280"/>
      <c r="Y173" s="280"/>
      <c r="Z173" s="280"/>
    </row>
    <row r="174" spans="1:26" ht="12.75" customHeight="1">
      <c r="A174" s="32"/>
      <c r="B174" s="32"/>
      <c r="C174" s="20"/>
      <c r="D174" s="20"/>
      <c r="E174" s="20"/>
      <c r="F174" s="32"/>
      <c r="G174" s="32"/>
      <c r="H174" s="32"/>
      <c r="I174" s="32"/>
      <c r="J174" s="32"/>
      <c r="K174" s="32"/>
      <c r="L174" s="32"/>
      <c r="M174" s="32"/>
      <c r="N174" s="32"/>
      <c r="O174" s="32"/>
      <c r="P174" s="32"/>
      <c r="Q174" s="32"/>
      <c r="R174" s="32"/>
      <c r="S174" s="32"/>
      <c r="T174" s="32"/>
      <c r="U174" s="280"/>
      <c r="V174" s="280"/>
      <c r="W174" s="280"/>
      <c r="X174" s="280"/>
      <c r="Y174" s="280"/>
      <c r="Z174" s="280"/>
    </row>
    <row r="175" spans="1:26" ht="12.75" customHeight="1">
      <c r="A175" s="32"/>
      <c r="B175" s="32"/>
      <c r="C175" s="20"/>
      <c r="D175" s="20"/>
      <c r="E175" s="20"/>
      <c r="F175" s="32"/>
      <c r="G175" s="32"/>
      <c r="H175" s="32"/>
      <c r="I175" s="32"/>
      <c r="J175" s="32"/>
      <c r="K175" s="32"/>
      <c r="L175" s="32"/>
      <c r="M175" s="32"/>
      <c r="N175" s="32"/>
      <c r="O175" s="32"/>
      <c r="P175" s="32"/>
      <c r="Q175" s="32"/>
      <c r="R175" s="32"/>
      <c r="S175" s="32"/>
      <c r="T175" s="32"/>
      <c r="U175" s="280"/>
      <c r="V175" s="280"/>
      <c r="W175" s="280"/>
      <c r="X175" s="280"/>
      <c r="Y175" s="280"/>
      <c r="Z175" s="280"/>
    </row>
    <row r="176" spans="1:26" ht="12.75" customHeight="1">
      <c r="A176" s="32"/>
      <c r="B176" s="32"/>
      <c r="C176" s="20"/>
      <c r="D176" s="20"/>
      <c r="E176" s="20"/>
      <c r="F176" s="32"/>
      <c r="G176" s="32"/>
      <c r="H176" s="32"/>
      <c r="I176" s="32"/>
      <c r="J176" s="32"/>
      <c r="K176" s="32"/>
      <c r="L176" s="32"/>
      <c r="M176" s="32"/>
      <c r="N176" s="32"/>
      <c r="O176" s="32"/>
      <c r="P176" s="32"/>
      <c r="Q176" s="32"/>
      <c r="R176" s="32"/>
      <c r="S176" s="32"/>
      <c r="T176" s="32"/>
      <c r="U176" s="280"/>
      <c r="V176" s="280"/>
      <c r="W176" s="280"/>
      <c r="X176" s="280"/>
      <c r="Y176" s="280"/>
      <c r="Z176" s="280"/>
    </row>
    <row r="177" spans="1:26" ht="12.75" customHeight="1">
      <c r="A177" s="32"/>
      <c r="B177" s="32"/>
      <c r="C177" s="20"/>
      <c r="D177" s="20"/>
      <c r="E177" s="20"/>
      <c r="F177" s="32"/>
      <c r="G177" s="32"/>
      <c r="H177" s="32"/>
      <c r="I177" s="32"/>
      <c r="J177" s="32"/>
      <c r="K177" s="32"/>
      <c r="L177" s="32"/>
      <c r="M177" s="32"/>
      <c r="N177" s="32"/>
      <c r="O177" s="32"/>
      <c r="P177" s="32"/>
      <c r="Q177" s="32"/>
      <c r="R177" s="32"/>
      <c r="S177" s="32"/>
      <c r="T177" s="32"/>
      <c r="U177" s="280"/>
      <c r="V177" s="280"/>
      <c r="W177" s="280"/>
      <c r="X177" s="280"/>
      <c r="Y177" s="280"/>
      <c r="Z177" s="280"/>
    </row>
    <row r="178" spans="1:26" ht="12.75" customHeight="1">
      <c r="A178" s="32"/>
      <c r="B178" s="32"/>
      <c r="C178" s="20"/>
      <c r="D178" s="20"/>
      <c r="E178" s="20"/>
      <c r="F178" s="32"/>
      <c r="G178" s="32"/>
      <c r="H178" s="32"/>
      <c r="I178" s="32"/>
      <c r="J178" s="32"/>
      <c r="K178" s="32"/>
      <c r="L178" s="32"/>
      <c r="M178" s="32"/>
      <c r="N178" s="32"/>
      <c r="O178" s="32"/>
      <c r="P178" s="32"/>
      <c r="Q178" s="32"/>
      <c r="R178" s="32"/>
      <c r="S178" s="32"/>
      <c r="T178" s="32"/>
      <c r="U178" s="280"/>
      <c r="V178" s="280"/>
      <c r="W178" s="280"/>
      <c r="X178" s="280"/>
      <c r="Y178" s="280"/>
      <c r="Z178" s="280"/>
    </row>
    <row r="179" spans="1:26" ht="12.75" customHeight="1">
      <c r="A179" s="32"/>
      <c r="B179" s="32"/>
      <c r="C179" s="20"/>
      <c r="D179" s="20"/>
      <c r="E179" s="20"/>
      <c r="F179" s="32"/>
      <c r="G179" s="32"/>
      <c r="H179" s="32"/>
      <c r="I179" s="32"/>
      <c r="J179" s="32"/>
      <c r="K179" s="32"/>
      <c r="L179" s="32"/>
      <c r="M179" s="32"/>
      <c r="N179" s="32"/>
      <c r="O179" s="32"/>
      <c r="P179" s="32"/>
      <c r="Q179" s="32"/>
      <c r="R179" s="32"/>
      <c r="S179" s="32"/>
      <c r="T179" s="32"/>
      <c r="U179" s="280"/>
      <c r="V179" s="280"/>
      <c r="W179" s="280"/>
      <c r="X179" s="280"/>
      <c r="Y179" s="280"/>
      <c r="Z179" s="280"/>
    </row>
    <row r="180" spans="1:26" ht="12.75" customHeight="1">
      <c r="A180" s="32"/>
      <c r="B180" s="32"/>
      <c r="C180" s="20"/>
      <c r="D180" s="20"/>
      <c r="E180" s="20"/>
      <c r="F180" s="32"/>
      <c r="G180" s="32"/>
      <c r="H180" s="32"/>
      <c r="I180" s="32"/>
      <c r="J180" s="32"/>
      <c r="K180" s="32"/>
      <c r="L180" s="32"/>
      <c r="M180" s="32"/>
      <c r="N180" s="32"/>
      <c r="O180" s="32"/>
      <c r="P180" s="32"/>
      <c r="Q180" s="32"/>
      <c r="R180" s="32"/>
      <c r="S180" s="32"/>
      <c r="T180" s="32"/>
      <c r="U180" s="280"/>
      <c r="V180" s="280"/>
      <c r="W180" s="280"/>
      <c r="X180" s="280"/>
      <c r="Y180" s="280"/>
      <c r="Z180" s="280"/>
    </row>
    <row r="181" spans="1:26" ht="12.75" customHeight="1">
      <c r="A181" s="32"/>
      <c r="B181" s="32"/>
      <c r="C181" s="20"/>
      <c r="D181" s="20"/>
      <c r="E181" s="20"/>
      <c r="F181" s="32"/>
      <c r="G181" s="32"/>
      <c r="H181" s="32"/>
      <c r="I181" s="32"/>
      <c r="J181" s="32"/>
      <c r="K181" s="32"/>
      <c r="L181" s="32"/>
      <c r="M181" s="32"/>
      <c r="N181" s="32"/>
      <c r="O181" s="32"/>
      <c r="P181" s="32"/>
      <c r="Q181" s="32"/>
      <c r="R181" s="32"/>
      <c r="S181" s="32"/>
      <c r="T181" s="32"/>
      <c r="U181" s="280"/>
      <c r="V181" s="280"/>
      <c r="W181" s="280"/>
      <c r="X181" s="280"/>
      <c r="Y181" s="280"/>
      <c r="Z181" s="280"/>
    </row>
    <row r="182" spans="1:26" ht="12.75" customHeight="1">
      <c r="A182" s="32"/>
      <c r="B182" s="32"/>
      <c r="C182" s="20"/>
      <c r="D182" s="20"/>
      <c r="E182" s="20"/>
      <c r="F182" s="32"/>
      <c r="G182" s="32"/>
      <c r="H182" s="32"/>
      <c r="I182" s="32"/>
      <c r="J182" s="32"/>
      <c r="K182" s="32"/>
      <c r="L182" s="32"/>
      <c r="M182" s="32"/>
      <c r="N182" s="32"/>
      <c r="O182" s="32"/>
      <c r="P182" s="32"/>
      <c r="Q182" s="32"/>
      <c r="R182" s="32"/>
      <c r="S182" s="32"/>
      <c r="T182" s="32"/>
      <c r="U182" s="280"/>
      <c r="V182" s="280"/>
      <c r="W182" s="280"/>
      <c r="X182" s="280"/>
      <c r="Y182" s="280"/>
      <c r="Z182" s="280"/>
    </row>
    <row r="183" spans="1:26" ht="12.75" customHeight="1">
      <c r="A183" s="32"/>
      <c r="B183" s="32"/>
      <c r="C183" s="20"/>
      <c r="D183" s="20"/>
      <c r="E183" s="20"/>
      <c r="F183" s="32"/>
      <c r="G183" s="32"/>
      <c r="H183" s="32"/>
      <c r="I183" s="32"/>
      <c r="J183" s="32"/>
      <c r="K183" s="32"/>
      <c r="L183" s="32"/>
      <c r="M183" s="32"/>
      <c r="N183" s="32"/>
      <c r="O183" s="32"/>
      <c r="P183" s="32"/>
      <c r="Q183" s="32"/>
      <c r="R183" s="32"/>
      <c r="S183" s="32"/>
      <c r="T183" s="32"/>
      <c r="U183" s="280"/>
      <c r="V183" s="280"/>
      <c r="W183" s="280"/>
      <c r="X183" s="280"/>
      <c r="Y183" s="280"/>
      <c r="Z183" s="280"/>
    </row>
    <row r="184" spans="1:26" ht="12.75" customHeight="1">
      <c r="A184" s="32"/>
      <c r="B184" s="32"/>
      <c r="C184" s="20"/>
      <c r="D184" s="20"/>
      <c r="E184" s="20"/>
      <c r="F184" s="32"/>
      <c r="G184" s="32"/>
      <c r="H184" s="32"/>
      <c r="I184" s="32"/>
      <c r="J184" s="32"/>
      <c r="K184" s="32"/>
      <c r="L184" s="32"/>
      <c r="M184" s="32"/>
      <c r="N184" s="32"/>
      <c r="O184" s="32"/>
      <c r="P184" s="32"/>
      <c r="Q184" s="32"/>
      <c r="R184" s="32"/>
      <c r="S184" s="32"/>
      <c r="T184" s="32"/>
      <c r="U184" s="280"/>
      <c r="V184" s="280"/>
      <c r="W184" s="280"/>
      <c r="X184" s="280"/>
      <c r="Y184" s="280"/>
      <c r="Z184" s="280"/>
    </row>
    <row r="185" spans="1:26" ht="12.75" customHeight="1">
      <c r="A185" s="32"/>
      <c r="B185" s="32"/>
      <c r="C185" s="20"/>
      <c r="D185" s="20"/>
      <c r="E185" s="20"/>
      <c r="F185" s="32"/>
      <c r="G185" s="32"/>
      <c r="H185" s="32"/>
      <c r="I185" s="32"/>
      <c r="J185" s="32"/>
      <c r="K185" s="32"/>
      <c r="L185" s="32"/>
      <c r="M185" s="32"/>
      <c r="N185" s="32"/>
      <c r="O185" s="32"/>
      <c r="P185" s="32"/>
      <c r="Q185" s="32"/>
      <c r="R185" s="32"/>
      <c r="S185" s="32"/>
      <c r="T185" s="32"/>
      <c r="U185" s="280"/>
      <c r="V185" s="280"/>
      <c r="W185" s="280"/>
      <c r="X185" s="280"/>
      <c r="Y185" s="280"/>
      <c r="Z185" s="280"/>
    </row>
    <row r="186" spans="1:26" ht="12.75" customHeight="1">
      <c r="A186" s="32"/>
      <c r="B186" s="32"/>
      <c r="C186" s="20"/>
      <c r="D186" s="20"/>
      <c r="E186" s="20"/>
      <c r="F186" s="32"/>
      <c r="G186" s="32"/>
      <c r="H186" s="32"/>
      <c r="I186" s="32"/>
      <c r="J186" s="32"/>
      <c r="K186" s="32"/>
      <c r="L186" s="32"/>
      <c r="M186" s="32"/>
      <c r="N186" s="32"/>
      <c r="O186" s="32"/>
      <c r="P186" s="32"/>
      <c r="Q186" s="32"/>
      <c r="R186" s="32"/>
      <c r="S186" s="32"/>
      <c r="T186" s="32"/>
      <c r="U186" s="280"/>
      <c r="V186" s="280"/>
      <c r="W186" s="280"/>
      <c r="X186" s="280"/>
      <c r="Y186" s="280"/>
      <c r="Z186" s="280"/>
    </row>
    <row r="187" spans="1:26" ht="12.75" customHeight="1">
      <c r="A187" s="32"/>
      <c r="B187" s="32"/>
      <c r="C187" s="20"/>
      <c r="D187" s="20"/>
      <c r="E187" s="20"/>
      <c r="F187" s="32"/>
      <c r="G187" s="32"/>
      <c r="H187" s="32"/>
      <c r="I187" s="32"/>
      <c r="J187" s="32"/>
      <c r="K187" s="32"/>
      <c r="L187" s="32"/>
      <c r="M187" s="32"/>
      <c r="N187" s="32"/>
      <c r="O187" s="32"/>
      <c r="P187" s="32"/>
      <c r="Q187" s="32"/>
      <c r="R187" s="32"/>
      <c r="S187" s="32"/>
      <c r="T187" s="32"/>
      <c r="U187" s="280"/>
      <c r="V187" s="280"/>
      <c r="W187" s="280"/>
      <c r="X187" s="280"/>
      <c r="Y187" s="280"/>
      <c r="Z187" s="280"/>
    </row>
    <row r="188" spans="1:26" ht="12.75" customHeight="1">
      <c r="A188" s="32"/>
      <c r="B188" s="32"/>
      <c r="C188" s="20"/>
      <c r="D188" s="20"/>
      <c r="E188" s="20"/>
      <c r="F188" s="32"/>
      <c r="G188" s="32"/>
      <c r="H188" s="32"/>
      <c r="I188" s="32"/>
      <c r="J188" s="32"/>
      <c r="K188" s="32"/>
      <c r="L188" s="32"/>
      <c r="M188" s="32"/>
      <c r="N188" s="32"/>
      <c r="O188" s="32"/>
      <c r="P188" s="32"/>
      <c r="Q188" s="32"/>
      <c r="R188" s="32"/>
      <c r="S188" s="32"/>
      <c r="T188" s="32"/>
      <c r="U188" s="280"/>
      <c r="V188" s="280"/>
      <c r="W188" s="280"/>
      <c r="X188" s="280"/>
      <c r="Y188" s="280"/>
      <c r="Z188" s="280"/>
    </row>
    <row r="189" spans="1:26" ht="12.75" customHeight="1">
      <c r="A189" s="32"/>
      <c r="B189" s="32"/>
      <c r="C189" s="20"/>
      <c r="D189" s="20"/>
      <c r="E189" s="20"/>
      <c r="F189" s="32"/>
      <c r="G189" s="32"/>
      <c r="H189" s="32"/>
      <c r="I189" s="32"/>
      <c r="J189" s="32"/>
      <c r="K189" s="32"/>
      <c r="L189" s="32"/>
      <c r="M189" s="32"/>
      <c r="N189" s="32"/>
      <c r="O189" s="32"/>
      <c r="P189" s="32"/>
      <c r="Q189" s="32"/>
      <c r="R189" s="32"/>
      <c r="S189" s="32"/>
      <c r="T189" s="32"/>
      <c r="U189" s="280"/>
      <c r="V189" s="280"/>
      <c r="W189" s="280"/>
      <c r="X189" s="280"/>
      <c r="Y189" s="280"/>
      <c r="Z189" s="280"/>
    </row>
    <row r="190" spans="1:26" ht="12.75" customHeight="1">
      <c r="A190" s="32"/>
      <c r="B190" s="32"/>
      <c r="C190" s="20"/>
      <c r="D190" s="20"/>
      <c r="E190" s="20"/>
      <c r="F190" s="32"/>
      <c r="G190" s="32"/>
      <c r="H190" s="32"/>
      <c r="I190" s="32"/>
      <c r="J190" s="32"/>
      <c r="K190" s="32"/>
      <c r="L190" s="32"/>
      <c r="M190" s="32"/>
      <c r="N190" s="32"/>
      <c r="O190" s="32"/>
      <c r="P190" s="32"/>
      <c r="Q190" s="32"/>
      <c r="R190" s="32"/>
      <c r="S190" s="32"/>
      <c r="T190" s="32"/>
      <c r="U190" s="280"/>
      <c r="V190" s="280"/>
      <c r="W190" s="280"/>
      <c r="X190" s="280"/>
      <c r="Y190" s="280"/>
      <c r="Z190" s="280"/>
    </row>
    <row r="191" spans="1:26" ht="12.75" customHeight="1">
      <c r="A191" s="32"/>
      <c r="B191" s="32"/>
      <c r="C191" s="20"/>
      <c r="D191" s="20"/>
      <c r="E191" s="20"/>
      <c r="F191" s="32"/>
      <c r="G191" s="32"/>
      <c r="H191" s="32"/>
      <c r="I191" s="32"/>
      <c r="J191" s="32"/>
      <c r="K191" s="32"/>
      <c r="L191" s="32"/>
      <c r="M191" s="32"/>
      <c r="N191" s="32"/>
      <c r="O191" s="32"/>
      <c r="P191" s="32"/>
      <c r="Q191" s="32"/>
      <c r="R191" s="32"/>
      <c r="S191" s="32"/>
      <c r="T191" s="32"/>
      <c r="U191" s="280"/>
      <c r="V191" s="280"/>
      <c r="W191" s="280"/>
      <c r="X191" s="280"/>
      <c r="Y191" s="280"/>
      <c r="Z191" s="280"/>
    </row>
    <row r="192" spans="1:26" ht="12.75" customHeight="1">
      <c r="A192" s="32"/>
      <c r="B192" s="32"/>
      <c r="C192" s="20"/>
      <c r="D192" s="20"/>
      <c r="E192" s="20"/>
      <c r="F192" s="32"/>
      <c r="G192" s="32"/>
      <c r="H192" s="32"/>
      <c r="I192" s="32"/>
      <c r="J192" s="32"/>
      <c r="K192" s="32"/>
      <c r="L192" s="32"/>
      <c r="M192" s="32"/>
      <c r="N192" s="32"/>
      <c r="O192" s="32"/>
      <c r="P192" s="32"/>
      <c r="Q192" s="32"/>
      <c r="R192" s="32"/>
      <c r="S192" s="32"/>
      <c r="T192" s="32"/>
      <c r="U192" s="280"/>
      <c r="V192" s="280"/>
      <c r="W192" s="280"/>
      <c r="X192" s="280"/>
      <c r="Y192" s="280"/>
      <c r="Z192" s="280"/>
    </row>
    <row r="193" spans="1:26" ht="12.75" customHeight="1">
      <c r="A193" s="32"/>
      <c r="B193" s="32"/>
      <c r="C193" s="20"/>
      <c r="D193" s="20"/>
      <c r="E193" s="20"/>
      <c r="F193" s="32"/>
      <c r="G193" s="32"/>
      <c r="H193" s="32"/>
      <c r="I193" s="32"/>
      <c r="J193" s="32"/>
      <c r="K193" s="32"/>
      <c r="L193" s="32"/>
      <c r="M193" s="32"/>
      <c r="N193" s="32"/>
      <c r="O193" s="32"/>
      <c r="P193" s="32"/>
      <c r="Q193" s="32"/>
      <c r="R193" s="32"/>
      <c r="S193" s="32"/>
      <c r="T193" s="32"/>
      <c r="U193" s="280"/>
      <c r="V193" s="280"/>
      <c r="W193" s="280"/>
      <c r="X193" s="280"/>
      <c r="Y193" s="280"/>
      <c r="Z193" s="280"/>
    </row>
    <row r="194" spans="1:26" ht="12.75" customHeight="1">
      <c r="A194" s="32"/>
      <c r="B194" s="32"/>
      <c r="C194" s="20"/>
      <c r="D194" s="20"/>
      <c r="E194" s="20"/>
      <c r="F194" s="32"/>
      <c r="G194" s="32"/>
      <c r="H194" s="32"/>
      <c r="I194" s="32"/>
      <c r="J194" s="32"/>
      <c r="K194" s="32"/>
      <c r="L194" s="32"/>
      <c r="M194" s="32"/>
      <c r="N194" s="32"/>
      <c r="O194" s="32"/>
      <c r="P194" s="32"/>
      <c r="Q194" s="32"/>
      <c r="R194" s="32"/>
      <c r="S194" s="32"/>
      <c r="T194" s="32"/>
      <c r="U194" s="280"/>
      <c r="V194" s="280"/>
      <c r="W194" s="280"/>
      <c r="X194" s="280"/>
      <c r="Y194" s="280"/>
      <c r="Z194" s="280"/>
    </row>
    <row r="195" spans="1:26" ht="12.75" customHeight="1">
      <c r="A195" s="32"/>
      <c r="B195" s="32"/>
      <c r="C195" s="20"/>
      <c r="D195" s="20"/>
      <c r="E195" s="20"/>
      <c r="F195" s="32"/>
      <c r="G195" s="32"/>
      <c r="H195" s="32"/>
      <c r="I195" s="32"/>
      <c r="J195" s="32"/>
      <c r="K195" s="32"/>
      <c r="L195" s="32"/>
      <c r="M195" s="32"/>
      <c r="N195" s="32"/>
      <c r="O195" s="32"/>
      <c r="P195" s="32"/>
      <c r="Q195" s="32"/>
      <c r="R195" s="32"/>
      <c r="S195" s="32"/>
      <c r="T195" s="32"/>
      <c r="U195" s="280"/>
      <c r="V195" s="280"/>
      <c r="W195" s="280"/>
      <c r="X195" s="280"/>
      <c r="Y195" s="280"/>
      <c r="Z195" s="280"/>
    </row>
    <row r="196" spans="1:26" ht="12.75" customHeight="1">
      <c r="A196" s="32"/>
      <c r="B196" s="32"/>
      <c r="C196" s="20"/>
      <c r="D196" s="20"/>
      <c r="E196" s="20"/>
      <c r="F196" s="32"/>
      <c r="G196" s="32"/>
      <c r="H196" s="32"/>
      <c r="I196" s="32"/>
      <c r="J196" s="32"/>
      <c r="K196" s="32"/>
      <c r="L196" s="32"/>
      <c r="M196" s="32"/>
      <c r="N196" s="32"/>
      <c r="O196" s="32"/>
      <c r="P196" s="32"/>
      <c r="Q196" s="32"/>
      <c r="R196" s="32"/>
      <c r="S196" s="32"/>
      <c r="T196" s="32"/>
      <c r="U196" s="280"/>
      <c r="V196" s="280"/>
      <c r="W196" s="280"/>
      <c r="X196" s="280"/>
      <c r="Y196" s="280"/>
      <c r="Z196" s="280"/>
    </row>
    <row r="197" spans="1:26" ht="12.75" customHeight="1">
      <c r="A197" s="32"/>
      <c r="B197" s="32"/>
      <c r="C197" s="20"/>
      <c r="D197" s="20"/>
      <c r="E197" s="20"/>
      <c r="F197" s="32"/>
      <c r="G197" s="32"/>
      <c r="H197" s="32"/>
      <c r="I197" s="32"/>
      <c r="J197" s="32"/>
      <c r="K197" s="32"/>
      <c r="L197" s="32"/>
      <c r="M197" s="32"/>
      <c r="N197" s="32"/>
      <c r="O197" s="32"/>
      <c r="P197" s="32"/>
      <c r="Q197" s="32"/>
      <c r="R197" s="32"/>
      <c r="S197" s="32"/>
      <c r="T197" s="32"/>
      <c r="U197" s="280"/>
      <c r="V197" s="280"/>
      <c r="W197" s="280"/>
      <c r="X197" s="280"/>
      <c r="Y197" s="280"/>
      <c r="Z197" s="280"/>
    </row>
    <row r="198" spans="1:26" ht="12.75" customHeight="1">
      <c r="A198" s="32"/>
      <c r="B198" s="32"/>
      <c r="C198" s="20"/>
      <c r="D198" s="20"/>
      <c r="E198" s="20"/>
      <c r="F198" s="32"/>
      <c r="G198" s="32"/>
      <c r="H198" s="32"/>
      <c r="I198" s="32"/>
      <c r="J198" s="32"/>
      <c r="K198" s="32"/>
      <c r="L198" s="32"/>
      <c r="M198" s="32"/>
      <c r="N198" s="32"/>
      <c r="O198" s="32"/>
      <c r="P198" s="32"/>
      <c r="Q198" s="32"/>
      <c r="R198" s="32"/>
      <c r="S198" s="32"/>
      <c r="T198" s="32"/>
      <c r="U198" s="280"/>
      <c r="V198" s="280"/>
      <c r="W198" s="280"/>
      <c r="X198" s="280"/>
      <c r="Y198" s="280"/>
      <c r="Z198" s="280"/>
    </row>
    <row r="199" spans="1:26" ht="12.75" customHeight="1">
      <c r="A199" s="32"/>
      <c r="B199" s="32"/>
      <c r="C199" s="20"/>
      <c r="D199" s="20"/>
      <c r="E199" s="20"/>
      <c r="F199" s="32"/>
      <c r="G199" s="32"/>
      <c r="H199" s="32"/>
      <c r="I199" s="32"/>
      <c r="J199" s="32"/>
      <c r="K199" s="32"/>
      <c r="L199" s="32"/>
      <c r="M199" s="32"/>
      <c r="N199" s="32"/>
      <c r="O199" s="32"/>
      <c r="P199" s="32"/>
      <c r="Q199" s="32"/>
      <c r="R199" s="32"/>
      <c r="S199" s="32"/>
      <c r="T199" s="32"/>
      <c r="U199" s="280"/>
      <c r="V199" s="280"/>
      <c r="W199" s="280"/>
      <c r="X199" s="280"/>
      <c r="Y199" s="280"/>
      <c r="Z199" s="280"/>
    </row>
    <row r="200" spans="1:26" ht="12.75" customHeight="1">
      <c r="A200" s="32"/>
      <c r="B200" s="32"/>
      <c r="C200" s="20"/>
      <c r="D200" s="20"/>
      <c r="E200" s="20"/>
      <c r="F200" s="32"/>
      <c r="G200" s="32"/>
      <c r="H200" s="32"/>
      <c r="I200" s="32"/>
      <c r="J200" s="32"/>
      <c r="K200" s="32"/>
      <c r="L200" s="32"/>
      <c r="M200" s="32"/>
      <c r="N200" s="32"/>
      <c r="O200" s="32"/>
      <c r="P200" s="32"/>
      <c r="Q200" s="32"/>
      <c r="R200" s="32"/>
      <c r="S200" s="32"/>
      <c r="T200" s="32"/>
      <c r="U200" s="280"/>
      <c r="V200" s="280"/>
      <c r="W200" s="280"/>
      <c r="X200" s="280"/>
      <c r="Y200" s="280"/>
      <c r="Z200" s="280"/>
    </row>
    <row r="201" spans="1:26" ht="12.75" customHeight="1">
      <c r="A201" s="32"/>
      <c r="B201" s="32"/>
      <c r="C201" s="20"/>
      <c r="D201" s="20"/>
      <c r="E201" s="20"/>
      <c r="F201" s="32"/>
      <c r="G201" s="32"/>
      <c r="H201" s="32"/>
      <c r="I201" s="32"/>
      <c r="J201" s="32"/>
      <c r="K201" s="32"/>
      <c r="L201" s="32"/>
      <c r="M201" s="32"/>
      <c r="N201" s="32"/>
      <c r="O201" s="32"/>
      <c r="P201" s="32"/>
      <c r="Q201" s="32"/>
      <c r="R201" s="32"/>
      <c r="S201" s="32"/>
      <c r="T201" s="32"/>
      <c r="U201" s="280"/>
      <c r="V201" s="280"/>
      <c r="W201" s="280"/>
      <c r="X201" s="280"/>
      <c r="Y201" s="280"/>
      <c r="Z201" s="280"/>
    </row>
    <row r="202" spans="1:26" ht="12.75" customHeight="1">
      <c r="A202" s="32"/>
      <c r="B202" s="32"/>
      <c r="C202" s="20"/>
      <c r="D202" s="20"/>
      <c r="E202" s="20"/>
      <c r="F202" s="32"/>
      <c r="G202" s="32"/>
      <c r="H202" s="32"/>
      <c r="I202" s="32"/>
      <c r="J202" s="32"/>
      <c r="K202" s="32"/>
      <c r="L202" s="32"/>
      <c r="M202" s="32"/>
      <c r="N202" s="32"/>
      <c r="O202" s="32"/>
      <c r="P202" s="32"/>
      <c r="Q202" s="32"/>
      <c r="R202" s="32"/>
      <c r="S202" s="32"/>
      <c r="T202" s="32"/>
      <c r="U202" s="280"/>
      <c r="V202" s="280"/>
      <c r="W202" s="280"/>
      <c r="X202" s="280"/>
      <c r="Y202" s="280"/>
      <c r="Z202" s="280"/>
    </row>
    <row r="203" spans="1:26" ht="12.75" customHeight="1">
      <c r="A203" s="32"/>
      <c r="B203" s="32"/>
      <c r="C203" s="20"/>
      <c r="D203" s="20"/>
      <c r="E203" s="20"/>
      <c r="F203" s="32"/>
      <c r="G203" s="32"/>
      <c r="H203" s="32"/>
      <c r="I203" s="32"/>
      <c r="J203" s="32"/>
      <c r="K203" s="32"/>
      <c r="L203" s="32"/>
      <c r="M203" s="32"/>
      <c r="N203" s="32"/>
      <c r="O203" s="32"/>
      <c r="P203" s="32"/>
      <c r="Q203" s="32"/>
      <c r="R203" s="32"/>
      <c r="S203" s="32"/>
      <c r="T203" s="32"/>
      <c r="U203" s="280"/>
      <c r="V203" s="280"/>
      <c r="W203" s="280"/>
      <c r="X203" s="280"/>
      <c r="Y203" s="280"/>
      <c r="Z203" s="280"/>
    </row>
    <row r="204" spans="1:26" ht="12.75" customHeight="1">
      <c r="A204" s="32"/>
      <c r="B204" s="32"/>
      <c r="C204" s="20"/>
      <c r="D204" s="20"/>
      <c r="E204" s="20"/>
      <c r="F204" s="32"/>
      <c r="G204" s="32"/>
      <c r="H204" s="32"/>
      <c r="I204" s="32"/>
      <c r="J204" s="32"/>
      <c r="K204" s="32"/>
      <c r="L204" s="32"/>
      <c r="M204" s="32"/>
      <c r="N204" s="32"/>
      <c r="O204" s="32"/>
      <c r="P204" s="32"/>
      <c r="Q204" s="32"/>
      <c r="R204" s="32"/>
      <c r="S204" s="32"/>
      <c r="T204" s="32"/>
      <c r="U204" s="280"/>
      <c r="V204" s="280"/>
      <c r="W204" s="280"/>
      <c r="X204" s="280"/>
      <c r="Y204" s="280"/>
      <c r="Z204" s="280"/>
    </row>
    <row r="205" spans="1:26" ht="12.75" customHeight="1">
      <c r="A205" s="32"/>
      <c r="B205" s="32"/>
      <c r="C205" s="20"/>
      <c r="D205" s="20"/>
      <c r="E205" s="20"/>
      <c r="F205" s="32"/>
      <c r="G205" s="32"/>
      <c r="H205" s="32"/>
      <c r="I205" s="32"/>
      <c r="J205" s="32"/>
      <c r="K205" s="32"/>
      <c r="L205" s="32"/>
      <c r="M205" s="32"/>
      <c r="N205" s="32"/>
      <c r="O205" s="32"/>
      <c r="P205" s="32"/>
      <c r="Q205" s="32"/>
      <c r="R205" s="32"/>
      <c r="S205" s="32"/>
      <c r="T205" s="32"/>
      <c r="U205" s="280"/>
      <c r="V205" s="280"/>
      <c r="W205" s="280"/>
      <c r="X205" s="280"/>
      <c r="Y205" s="280"/>
      <c r="Z205" s="280"/>
    </row>
    <row r="206" spans="1:26" ht="12.75" customHeight="1">
      <c r="A206" s="32"/>
      <c r="B206" s="32"/>
      <c r="C206" s="20"/>
      <c r="D206" s="20"/>
      <c r="E206" s="20"/>
      <c r="F206" s="32"/>
      <c r="G206" s="32"/>
      <c r="H206" s="32"/>
      <c r="I206" s="32"/>
      <c r="J206" s="32"/>
      <c r="K206" s="32"/>
      <c r="L206" s="32"/>
      <c r="M206" s="32"/>
      <c r="N206" s="32"/>
      <c r="O206" s="32"/>
      <c r="P206" s="32"/>
      <c r="Q206" s="32"/>
      <c r="R206" s="32"/>
      <c r="S206" s="32"/>
      <c r="T206" s="32"/>
      <c r="U206" s="280"/>
      <c r="V206" s="280"/>
      <c r="W206" s="280"/>
      <c r="X206" s="280"/>
      <c r="Y206" s="280"/>
      <c r="Z206" s="280"/>
    </row>
    <row r="207" spans="1:26" ht="12.75" customHeight="1">
      <c r="A207" s="32"/>
      <c r="B207" s="32"/>
      <c r="C207" s="20"/>
      <c r="D207" s="20"/>
      <c r="E207" s="20"/>
      <c r="F207" s="32"/>
      <c r="G207" s="32"/>
      <c r="H207" s="32"/>
      <c r="I207" s="32"/>
      <c r="J207" s="32"/>
      <c r="K207" s="32"/>
      <c r="L207" s="32"/>
      <c r="M207" s="32"/>
      <c r="N207" s="32"/>
      <c r="O207" s="32"/>
      <c r="P207" s="32"/>
      <c r="Q207" s="32"/>
      <c r="R207" s="32"/>
      <c r="S207" s="32"/>
      <c r="T207" s="32"/>
      <c r="U207" s="280"/>
      <c r="V207" s="280"/>
      <c r="W207" s="280"/>
      <c r="X207" s="280"/>
      <c r="Y207" s="280"/>
      <c r="Z207" s="280"/>
    </row>
    <row r="208" spans="1:26" ht="12.75" customHeight="1">
      <c r="A208" s="32"/>
      <c r="B208" s="32"/>
      <c r="C208" s="20"/>
      <c r="D208" s="20"/>
      <c r="E208" s="20"/>
      <c r="F208" s="32"/>
      <c r="G208" s="32"/>
      <c r="H208" s="32"/>
      <c r="I208" s="32"/>
      <c r="J208" s="32"/>
      <c r="K208" s="32"/>
      <c r="L208" s="32"/>
      <c r="M208" s="32"/>
      <c r="N208" s="32"/>
      <c r="O208" s="32"/>
      <c r="P208" s="32"/>
      <c r="Q208" s="32"/>
      <c r="R208" s="32"/>
      <c r="S208" s="32"/>
      <c r="T208" s="32"/>
      <c r="U208" s="280"/>
      <c r="V208" s="280"/>
      <c r="W208" s="280"/>
      <c r="X208" s="280"/>
      <c r="Y208" s="280"/>
      <c r="Z208" s="280"/>
    </row>
    <row r="209" spans="1:26" ht="12.75" customHeight="1">
      <c r="A209" s="32"/>
      <c r="B209" s="32"/>
      <c r="C209" s="20"/>
      <c r="D209" s="20"/>
      <c r="E209" s="20"/>
      <c r="F209" s="32"/>
      <c r="G209" s="32"/>
      <c r="H209" s="32"/>
      <c r="I209" s="32"/>
      <c r="J209" s="32"/>
      <c r="K209" s="32"/>
      <c r="L209" s="32"/>
      <c r="M209" s="32"/>
      <c r="N209" s="32"/>
      <c r="O209" s="32"/>
      <c r="P209" s="32"/>
      <c r="Q209" s="32"/>
      <c r="R209" s="32"/>
      <c r="S209" s="32"/>
      <c r="T209" s="32"/>
      <c r="U209" s="280"/>
      <c r="V209" s="280"/>
      <c r="W209" s="280"/>
      <c r="X209" s="280"/>
      <c r="Y209" s="280"/>
      <c r="Z209" s="280"/>
    </row>
    <row r="210" spans="1:26" ht="12.75" customHeight="1">
      <c r="A210" s="32"/>
      <c r="B210" s="32"/>
      <c r="C210" s="20"/>
      <c r="D210" s="20"/>
      <c r="E210" s="20"/>
      <c r="F210" s="32"/>
      <c r="G210" s="32"/>
      <c r="H210" s="32"/>
      <c r="I210" s="32"/>
      <c r="J210" s="32"/>
      <c r="K210" s="32"/>
      <c r="L210" s="32"/>
      <c r="M210" s="32"/>
      <c r="N210" s="32"/>
      <c r="O210" s="32"/>
      <c r="P210" s="32"/>
      <c r="Q210" s="32"/>
      <c r="R210" s="32"/>
      <c r="S210" s="32"/>
      <c r="T210" s="32"/>
      <c r="U210" s="280"/>
      <c r="V210" s="280"/>
      <c r="W210" s="280"/>
      <c r="X210" s="280"/>
      <c r="Y210" s="280"/>
      <c r="Z210" s="280"/>
    </row>
    <row r="211" spans="1:26" ht="12.75" customHeight="1">
      <c r="A211" s="32"/>
      <c r="B211" s="32"/>
      <c r="C211" s="20"/>
      <c r="D211" s="20"/>
      <c r="E211" s="20"/>
      <c r="F211" s="32"/>
      <c r="G211" s="32"/>
      <c r="H211" s="32"/>
      <c r="I211" s="32"/>
      <c r="J211" s="32"/>
      <c r="K211" s="32"/>
      <c r="L211" s="32"/>
      <c r="M211" s="32"/>
      <c r="N211" s="32"/>
      <c r="O211" s="32"/>
      <c r="P211" s="32"/>
      <c r="Q211" s="32"/>
      <c r="R211" s="32"/>
      <c r="S211" s="32"/>
      <c r="T211" s="32"/>
      <c r="U211" s="280"/>
      <c r="V211" s="280"/>
      <c r="W211" s="280"/>
      <c r="X211" s="280"/>
      <c r="Y211" s="280"/>
      <c r="Z211" s="280"/>
    </row>
    <row r="212" spans="1:26" ht="12.75" customHeight="1">
      <c r="A212" s="32"/>
      <c r="B212" s="32"/>
      <c r="C212" s="20"/>
      <c r="D212" s="20"/>
      <c r="E212" s="20"/>
      <c r="F212" s="32"/>
      <c r="G212" s="32"/>
      <c r="H212" s="32"/>
      <c r="I212" s="32"/>
      <c r="J212" s="32"/>
      <c r="K212" s="32"/>
      <c r="L212" s="32"/>
      <c r="M212" s="32"/>
      <c r="N212" s="32"/>
      <c r="O212" s="32"/>
      <c r="P212" s="32"/>
      <c r="Q212" s="32"/>
      <c r="R212" s="32"/>
      <c r="S212" s="32"/>
      <c r="T212" s="32"/>
      <c r="U212" s="280"/>
      <c r="V212" s="280"/>
      <c r="W212" s="280"/>
      <c r="X212" s="280"/>
      <c r="Y212" s="280"/>
      <c r="Z212" s="280"/>
    </row>
    <row r="213" spans="1:26" ht="12.75" customHeight="1">
      <c r="A213" s="32"/>
      <c r="B213" s="32"/>
      <c r="C213" s="20"/>
      <c r="D213" s="20"/>
      <c r="E213" s="20"/>
      <c r="F213" s="32"/>
      <c r="G213" s="32"/>
      <c r="H213" s="32"/>
      <c r="I213" s="32"/>
      <c r="J213" s="32"/>
      <c r="K213" s="32"/>
      <c r="L213" s="32"/>
      <c r="M213" s="32"/>
      <c r="N213" s="32"/>
      <c r="O213" s="32"/>
      <c r="P213" s="32"/>
      <c r="Q213" s="32"/>
      <c r="R213" s="32"/>
      <c r="S213" s="32"/>
      <c r="T213" s="32"/>
      <c r="U213" s="280"/>
      <c r="V213" s="280"/>
      <c r="W213" s="280"/>
      <c r="X213" s="280"/>
      <c r="Y213" s="280"/>
      <c r="Z213" s="280"/>
    </row>
    <row r="214" spans="1:26" ht="12.75" customHeight="1">
      <c r="A214" s="32"/>
      <c r="B214" s="32"/>
      <c r="C214" s="20"/>
      <c r="D214" s="20"/>
      <c r="E214" s="20"/>
      <c r="F214" s="32"/>
      <c r="G214" s="32"/>
      <c r="H214" s="32"/>
      <c r="I214" s="32"/>
      <c r="J214" s="32"/>
      <c r="K214" s="32"/>
      <c r="L214" s="32"/>
      <c r="M214" s="32"/>
      <c r="N214" s="32"/>
      <c r="O214" s="32"/>
      <c r="P214" s="32"/>
      <c r="Q214" s="32"/>
      <c r="R214" s="32"/>
      <c r="S214" s="32"/>
      <c r="T214" s="32"/>
      <c r="U214" s="280"/>
      <c r="V214" s="280"/>
      <c r="W214" s="280"/>
      <c r="X214" s="280"/>
      <c r="Y214" s="280"/>
      <c r="Z214" s="280"/>
    </row>
    <row r="215" spans="1:26" ht="12.75" customHeight="1">
      <c r="A215" s="32"/>
      <c r="B215" s="32"/>
      <c r="C215" s="20"/>
      <c r="D215" s="20"/>
      <c r="E215" s="20"/>
      <c r="F215" s="32"/>
      <c r="G215" s="32"/>
      <c r="H215" s="32"/>
      <c r="I215" s="32"/>
      <c r="J215" s="32"/>
      <c r="K215" s="32"/>
      <c r="L215" s="32"/>
      <c r="M215" s="32"/>
      <c r="N215" s="32"/>
      <c r="O215" s="32"/>
      <c r="P215" s="32"/>
      <c r="Q215" s="32"/>
      <c r="R215" s="32"/>
      <c r="S215" s="32"/>
      <c r="T215" s="32"/>
      <c r="U215" s="280"/>
      <c r="V215" s="280"/>
      <c r="W215" s="280"/>
      <c r="X215" s="280"/>
      <c r="Y215" s="280"/>
      <c r="Z215" s="280"/>
    </row>
    <row r="216" spans="1:26" ht="12.75" customHeight="1">
      <c r="A216" s="32"/>
      <c r="B216" s="32"/>
      <c r="C216" s="20"/>
      <c r="D216" s="20"/>
      <c r="E216" s="20"/>
      <c r="F216" s="32"/>
      <c r="G216" s="32"/>
      <c r="H216" s="32"/>
      <c r="I216" s="32"/>
      <c r="J216" s="32"/>
      <c r="K216" s="32"/>
      <c r="L216" s="32"/>
      <c r="M216" s="32"/>
      <c r="N216" s="32"/>
      <c r="O216" s="32"/>
      <c r="P216" s="32"/>
      <c r="Q216" s="32"/>
      <c r="R216" s="32"/>
      <c r="S216" s="32"/>
      <c r="T216" s="32"/>
      <c r="U216" s="280"/>
      <c r="V216" s="280"/>
      <c r="W216" s="280"/>
      <c r="X216" s="280"/>
      <c r="Y216" s="280"/>
      <c r="Z216" s="280"/>
    </row>
    <row r="217" spans="1:26" ht="12.75" customHeight="1">
      <c r="A217" s="32"/>
      <c r="B217" s="32"/>
      <c r="C217" s="20"/>
      <c r="D217" s="20"/>
      <c r="E217" s="20"/>
      <c r="F217" s="32"/>
      <c r="G217" s="32"/>
      <c r="H217" s="32"/>
      <c r="I217" s="32"/>
      <c r="J217" s="32"/>
      <c r="K217" s="32"/>
      <c r="L217" s="32"/>
      <c r="M217" s="32"/>
      <c r="N217" s="32"/>
      <c r="O217" s="32"/>
      <c r="P217" s="32"/>
      <c r="Q217" s="32"/>
      <c r="R217" s="32"/>
      <c r="S217" s="32"/>
      <c r="T217" s="32"/>
      <c r="U217" s="280"/>
      <c r="V217" s="280"/>
      <c r="W217" s="280"/>
      <c r="X217" s="280"/>
      <c r="Y217" s="280"/>
      <c r="Z217" s="280"/>
    </row>
    <row r="218" spans="1:26" ht="12.75" customHeight="1">
      <c r="A218" s="32"/>
      <c r="B218" s="32"/>
      <c r="C218" s="20"/>
      <c r="D218" s="20"/>
      <c r="E218" s="20"/>
      <c r="F218" s="32"/>
      <c r="G218" s="32"/>
      <c r="H218" s="32"/>
      <c r="I218" s="32"/>
      <c r="J218" s="32"/>
      <c r="K218" s="32"/>
      <c r="L218" s="32"/>
      <c r="M218" s="32"/>
      <c r="N218" s="32"/>
      <c r="O218" s="32"/>
      <c r="P218" s="32"/>
      <c r="Q218" s="32"/>
      <c r="R218" s="32"/>
      <c r="S218" s="32"/>
      <c r="T218" s="32"/>
      <c r="U218" s="280"/>
      <c r="V218" s="280"/>
      <c r="W218" s="280"/>
      <c r="X218" s="280"/>
      <c r="Y218" s="280"/>
      <c r="Z218" s="280"/>
    </row>
    <row r="219" spans="1:26" ht="12.75" customHeight="1">
      <c r="A219" s="32"/>
      <c r="B219" s="32"/>
      <c r="C219" s="20"/>
      <c r="D219" s="20"/>
      <c r="E219" s="20"/>
      <c r="F219" s="32"/>
      <c r="G219" s="32"/>
      <c r="H219" s="32"/>
      <c r="I219" s="32"/>
      <c r="J219" s="32"/>
      <c r="K219" s="32"/>
      <c r="L219" s="32"/>
      <c r="M219" s="32"/>
      <c r="N219" s="32"/>
      <c r="O219" s="32"/>
      <c r="P219" s="32"/>
      <c r="Q219" s="32"/>
      <c r="R219" s="32"/>
      <c r="S219" s="32"/>
      <c r="T219" s="32"/>
      <c r="U219" s="280"/>
      <c r="V219" s="280"/>
      <c r="W219" s="280"/>
      <c r="X219" s="280"/>
      <c r="Y219" s="280"/>
      <c r="Z219" s="280"/>
    </row>
    <row r="220" spans="1:26" ht="12.75" customHeight="1">
      <c r="A220" s="32"/>
      <c r="B220" s="32"/>
      <c r="C220" s="20"/>
      <c r="D220" s="20"/>
      <c r="E220" s="20"/>
      <c r="F220" s="32"/>
      <c r="G220" s="32"/>
      <c r="H220" s="32"/>
      <c r="I220" s="32"/>
      <c r="J220" s="32"/>
      <c r="K220" s="32"/>
      <c r="L220" s="32"/>
      <c r="M220" s="32"/>
      <c r="N220" s="32"/>
      <c r="O220" s="32"/>
      <c r="P220" s="32"/>
      <c r="Q220" s="32"/>
      <c r="R220" s="32"/>
      <c r="S220" s="32"/>
      <c r="T220" s="32"/>
      <c r="U220" s="280"/>
      <c r="V220" s="280"/>
      <c r="W220" s="280"/>
      <c r="X220" s="280"/>
      <c r="Y220" s="280"/>
      <c r="Z220" s="280"/>
    </row>
    <row r="221" spans="1:26" ht="12.75" customHeight="1">
      <c r="A221" s="32"/>
      <c r="B221" s="32"/>
      <c r="C221" s="20"/>
      <c r="D221" s="20"/>
      <c r="E221" s="20"/>
      <c r="F221" s="32"/>
      <c r="G221" s="32"/>
      <c r="H221" s="32"/>
      <c r="I221" s="32"/>
      <c r="J221" s="32"/>
      <c r="K221" s="32"/>
      <c r="L221" s="32"/>
      <c r="M221" s="32"/>
      <c r="N221" s="32"/>
      <c r="O221" s="32"/>
      <c r="P221" s="32"/>
      <c r="Q221" s="32"/>
      <c r="R221" s="32"/>
      <c r="S221" s="32"/>
      <c r="T221" s="32"/>
      <c r="U221" s="280"/>
      <c r="V221" s="280"/>
      <c r="W221" s="280"/>
      <c r="X221" s="280"/>
      <c r="Y221" s="280"/>
      <c r="Z221" s="280"/>
    </row>
    <row r="222" spans="1:26" ht="12.75" customHeight="1">
      <c r="A222" s="32"/>
      <c r="B222" s="32"/>
      <c r="C222" s="20"/>
      <c r="D222" s="20"/>
      <c r="E222" s="20"/>
      <c r="F222" s="32"/>
      <c r="G222" s="32"/>
      <c r="H222" s="32"/>
      <c r="I222" s="32"/>
      <c r="J222" s="32"/>
      <c r="K222" s="32"/>
      <c r="L222" s="32"/>
      <c r="M222" s="32"/>
      <c r="N222" s="32"/>
      <c r="O222" s="32"/>
      <c r="P222" s="32"/>
      <c r="Q222" s="32"/>
      <c r="R222" s="32"/>
      <c r="S222" s="32"/>
      <c r="T222" s="32"/>
      <c r="U222" s="280"/>
      <c r="V222" s="280"/>
      <c r="W222" s="280"/>
      <c r="X222" s="280"/>
      <c r="Y222" s="280"/>
      <c r="Z222" s="280"/>
    </row>
    <row r="223" spans="1:26" ht="12.75" customHeight="1">
      <c r="A223" s="32"/>
      <c r="B223" s="32"/>
      <c r="C223" s="20"/>
      <c r="D223" s="20"/>
      <c r="E223" s="20"/>
      <c r="F223" s="32"/>
      <c r="G223" s="32"/>
      <c r="H223" s="32"/>
      <c r="I223" s="32"/>
      <c r="J223" s="32"/>
      <c r="K223" s="32"/>
      <c r="L223" s="32"/>
      <c r="M223" s="32"/>
      <c r="N223" s="32"/>
      <c r="O223" s="32"/>
      <c r="P223" s="32"/>
      <c r="Q223" s="32"/>
      <c r="R223" s="32"/>
      <c r="S223" s="32"/>
      <c r="T223" s="32"/>
      <c r="U223" s="280"/>
      <c r="V223" s="280"/>
      <c r="W223" s="280"/>
      <c r="X223" s="280"/>
      <c r="Y223" s="280"/>
      <c r="Z223" s="280"/>
    </row>
    <row r="224" spans="1:26" ht="12.75" customHeight="1">
      <c r="A224" s="32"/>
      <c r="B224" s="32"/>
      <c r="C224" s="20"/>
      <c r="D224" s="20"/>
      <c r="E224" s="20"/>
      <c r="F224" s="32"/>
      <c r="G224" s="32"/>
      <c r="H224" s="32"/>
      <c r="I224" s="32"/>
      <c r="J224" s="32"/>
      <c r="K224" s="32"/>
      <c r="L224" s="32"/>
      <c r="M224" s="32"/>
      <c r="N224" s="32"/>
      <c r="O224" s="32"/>
      <c r="P224" s="32"/>
      <c r="Q224" s="32"/>
      <c r="R224" s="32"/>
      <c r="S224" s="32"/>
      <c r="T224" s="32"/>
      <c r="U224" s="280"/>
      <c r="V224" s="280"/>
      <c r="W224" s="280"/>
      <c r="X224" s="280"/>
      <c r="Y224" s="280"/>
      <c r="Z224" s="280"/>
    </row>
    <row r="225" spans="1:26" ht="12.75" customHeight="1">
      <c r="A225" s="32"/>
      <c r="B225" s="32"/>
      <c r="C225" s="20"/>
      <c r="D225" s="20"/>
      <c r="E225" s="20"/>
      <c r="F225" s="32"/>
      <c r="G225" s="32"/>
      <c r="H225" s="32"/>
      <c r="I225" s="32"/>
      <c r="J225" s="32"/>
      <c r="K225" s="32"/>
      <c r="L225" s="32"/>
      <c r="M225" s="32"/>
      <c r="N225" s="32"/>
      <c r="O225" s="32"/>
      <c r="P225" s="32"/>
      <c r="Q225" s="32"/>
      <c r="R225" s="32"/>
      <c r="S225" s="32"/>
      <c r="T225" s="32"/>
      <c r="U225" s="280"/>
      <c r="V225" s="280"/>
      <c r="W225" s="280"/>
      <c r="X225" s="280"/>
      <c r="Y225" s="280"/>
      <c r="Z225" s="280"/>
    </row>
    <row r="226" spans="1:26" ht="12.75" customHeight="1">
      <c r="A226" s="32"/>
      <c r="B226" s="32"/>
      <c r="C226" s="20"/>
      <c r="D226" s="20"/>
      <c r="E226" s="20"/>
      <c r="F226" s="32"/>
      <c r="G226" s="32"/>
      <c r="H226" s="32"/>
      <c r="I226" s="32"/>
      <c r="J226" s="32"/>
      <c r="K226" s="32"/>
      <c r="L226" s="32"/>
      <c r="M226" s="32"/>
      <c r="N226" s="32"/>
      <c r="O226" s="32"/>
      <c r="P226" s="32"/>
      <c r="Q226" s="32"/>
      <c r="R226" s="32"/>
      <c r="S226" s="32"/>
      <c r="T226" s="32"/>
      <c r="U226" s="280"/>
      <c r="V226" s="280"/>
      <c r="W226" s="280"/>
      <c r="X226" s="280"/>
      <c r="Y226" s="280"/>
      <c r="Z226" s="280"/>
    </row>
    <row r="227" spans="1:26" ht="12.75" customHeight="1">
      <c r="A227" s="32"/>
      <c r="B227" s="32"/>
      <c r="C227" s="20"/>
      <c r="D227" s="20"/>
      <c r="E227" s="20"/>
      <c r="F227" s="32"/>
      <c r="G227" s="32"/>
      <c r="H227" s="32"/>
      <c r="I227" s="32"/>
      <c r="J227" s="32"/>
      <c r="K227" s="32"/>
      <c r="L227" s="32"/>
      <c r="M227" s="32"/>
      <c r="N227" s="32"/>
      <c r="O227" s="32"/>
      <c r="P227" s="32"/>
      <c r="Q227" s="32"/>
      <c r="R227" s="32"/>
      <c r="S227" s="32"/>
      <c r="T227" s="32"/>
      <c r="U227" s="280"/>
      <c r="V227" s="280"/>
      <c r="W227" s="280"/>
      <c r="X227" s="280"/>
      <c r="Y227" s="280"/>
      <c r="Z227" s="280"/>
    </row>
    <row r="228" spans="1:26" ht="12.75" customHeight="1">
      <c r="A228" s="32"/>
      <c r="B228" s="32"/>
      <c r="C228" s="20"/>
      <c r="D228" s="20"/>
      <c r="E228" s="20"/>
      <c r="F228" s="32"/>
      <c r="G228" s="32"/>
      <c r="H228" s="32"/>
      <c r="I228" s="32"/>
      <c r="J228" s="32"/>
      <c r="K228" s="32"/>
      <c r="L228" s="32"/>
      <c r="M228" s="32"/>
      <c r="N228" s="32"/>
      <c r="O228" s="32"/>
      <c r="P228" s="32"/>
      <c r="Q228" s="32"/>
      <c r="R228" s="32"/>
      <c r="S228" s="32"/>
      <c r="T228" s="32"/>
      <c r="U228" s="280"/>
      <c r="V228" s="280"/>
      <c r="W228" s="280"/>
      <c r="X228" s="280"/>
      <c r="Y228" s="280"/>
      <c r="Z228" s="280"/>
    </row>
    <row r="229" spans="1:26" ht="12.75" customHeight="1">
      <c r="A229" s="32"/>
      <c r="B229" s="32"/>
      <c r="C229" s="20"/>
      <c r="D229" s="20"/>
      <c r="E229" s="20"/>
      <c r="F229" s="32"/>
      <c r="G229" s="32"/>
      <c r="H229" s="32"/>
      <c r="I229" s="32"/>
      <c r="J229" s="32"/>
      <c r="K229" s="32"/>
      <c r="L229" s="32"/>
      <c r="M229" s="32"/>
      <c r="N229" s="32"/>
      <c r="O229" s="32"/>
      <c r="P229" s="32"/>
      <c r="Q229" s="32"/>
      <c r="R229" s="32"/>
      <c r="S229" s="32"/>
      <c r="T229" s="32"/>
      <c r="U229" s="280"/>
      <c r="V229" s="280"/>
      <c r="W229" s="280"/>
      <c r="X229" s="280"/>
      <c r="Y229" s="280"/>
      <c r="Z229" s="280"/>
    </row>
    <row r="230" spans="1:26" ht="12.75" customHeight="1">
      <c r="A230" s="32"/>
      <c r="B230" s="32"/>
      <c r="C230" s="20"/>
      <c r="D230" s="20"/>
      <c r="E230" s="20"/>
      <c r="F230" s="32"/>
      <c r="G230" s="32"/>
      <c r="H230" s="32"/>
      <c r="I230" s="32"/>
      <c r="J230" s="32"/>
      <c r="K230" s="32"/>
      <c r="L230" s="32"/>
      <c r="M230" s="32"/>
      <c r="N230" s="32"/>
      <c r="O230" s="32"/>
      <c r="P230" s="32"/>
      <c r="Q230" s="32"/>
      <c r="R230" s="32"/>
      <c r="S230" s="32"/>
      <c r="T230" s="32"/>
      <c r="U230" s="280"/>
      <c r="V230" s="280"/>
      <c r="W230" s="280"/>
      <c r="X230" s="280"/>
      <c r="Y230" s="280"/>
      <c r="Z230" s="280"/>
    </row>
    <row r="231" spans="1:26" ht="12.75" customHeight="1">
      <c r="A231" s="32"/>
      <c r="B231" s="32"/>
      <c r="C231" s="20"/>
      <c r="D231" s="20"/>
      <c r="E231" s="20"/>
      <c r="F231" s="32"/>
      <c r="G231" s="32"/>
      <c r="H231" s="32"/>
      <c r="I231" s="32"/>
      <c r="J231" s="32"/>
      <c r="K231" s="32"/>
      <c r="L231" s="32"/>
      <c r="M231" s="32"/>
      <c r="N231" s="32"/>
      <c r="O231" s="32"/>
      <c r="P231" s="32"/>
      <c r="Q231" s="32"/>
      <c r="R231" s="32"/>
      <c r="S231" s="32"/>
      <c r="T231" s="32"/>
      <c r="U231" s="280"/>
      <c r="V231" s="280"/>
      <c r="W231" s="280"/>
      <c r="X231" s="280"/>
      <c r="Y231" s="280"/>
      <c r="Z231" s="280"/>
    </row>
    <row r="232" spans="1:26" ht="12.75" customHeight="1">
      <c r="A232" s="32"/>
      <c r="B232" s="32"/>
      <c r="C232" s="20"/>
      <c r="D232" s="20"/>
      <c r="E232" s="20"/>
      <c r="F232" s="32"/>
      <c r="G232" s="32"/>
      <c r="H232" s="32"/>
      <c r="I232" s="32"/>
      <c r="J232" s="32"/>
      <c r="K232" s="32"/>
      <c r="L232" s="32"/>
      <c r="M232" s="32"/>
      <c r="N232" s="32"/>
      <c r="O232" s="32"/>
      <c r="P232" s="32"/>
      <c r="Q232" s="32"/>
      <c r="R232" s="32"/>
      <c r="S232" s="32"/>
      <c r="T232" s="32"/>
      <c r="U232" s="280"/>
      <c r="V232" s="280"/>
      <c r="W232" s="280"/>
      <c r="X232" s="280"/>
      <c r="Y232" s="280"/>
      <c r="Z232" s="280"/>
    </row>
    <row r="233" spans="1:26" ht="12.75" customHeight="1">
      <c r="A233" s="32"/>
      <c r="B233" s="32"/>
      <c r="C233" s="20"/>
      <c r="D233" s="20"/>
      <c r="E233" s="20"/>
      <c r="F233" s="32"/>
      <c r="G233" s="32"/>
      <c r="H233" s="32"/>
      <c r="I233" s="32"/>
      <c r="J233" s="32"/>
      <c r="K233" s="32"/>
      <c r="L233" s="32"/>
      <c r="M233" s="32"/>
      <c r="N233" s="32"/>
      <c r="O233" s="32"/>
      <c r="P233" s="32"/>
      <c r="Q233" s="32"/>
      <c r="R233" s="32"/>
      <c r="S233" s="32"/>
      <c r="T233" s="32"/>
      <c r="U233" s="280"/>
      <c r="V233" s="280"/>
      <c r="W233" s="280"/>
      <c r="X233" s="280"/>
      <c r="Y233" s="280"/>
      <c r="Z233" s="280"/>
    </row>
    <row r="234" spans="1:26" ht="12.75" customHeight="1">
      <c r="A234" s="32"/>
      <c r="B234" s="32"/>
      <c r="C234" s="20"/>
      <c r="D234" s="20"/>
      <c r="E234" s="20"/>
      <c r="F234" s="32"/>
      <c r="G234" s="32"/>
      <c r="H234" s="32"/>
      <c r="I234" s="32"/>
      <c r="J234" s="32"/>
      <c r="K234" s="32"/>
      <c r="L234" s="32"/>
      <c r="M234" s="32"/>
      <c r="N234" s="32"/>
      <c r="O234" s="32"/>
      <c r="P234" s="32"/>
      <c r="Q234" s="32"/>
      <c r="R234" s="32"/>
      <c r="S234" s="32"/>
      <c r="T234" s="32"/>
      <c r="U234" s="280"/>
      <c r="V234" s="280"/>
      <c r="W234" s="280"/>
      <c r="X234" s="280"/>
      <c r="Y234" s="280"/>
      <c r="Z234" s="280"/>
    </row>
    <row r="235" spans="1:26" ht="12.75" customHeight="1">
      <c r="A235" s="32"/>
      <c r="B235" s="32"/>
      <c r="C235" s="20"/>
      <c r="D235" s="20"/>
      <c r="E235" s="20"/>
      <c r="F235" s="32"/>
      <c r="G235" s="32"/>
      <c r="H235" s="32"/>
      <c r="I235" s="32"/>
      <c r="J235" s="32"/>
      <c r="K235" s="32"/>
      <c r="L235" s="32"/>
      <c r="M235" s="32"/>
      <c r="N235" s="32"/>
      <c r="O235" s="32"/>
      <c r="P235" s="32"/>
      <c r="Q235" s="32"/>
      <c r="R235" s="32"/>
      <c r="S235" s="32"/>
      <c r="T235" s="32"/>
      <c r="U235" s="280"/>
      <c r="V235" s="280"/>
      <c r="W235" s="280"/>
      <c r="X235" s="280"/>
      <c r="Y235" s="280"/>
      <c r="Z235" s="280"/>
    </row>
    <row r="236" spans="1:26" ht="12.75" customHeight="1">
      <c r="A236" s="32"/>
      <c r="B236" s="32"/>
      <c r="C236" s="20"/>
      <c r="D236" s="20"/>
      <c r="E236" s="20"/>
      <c r="F236" s="32"/>
      <c r="G236" s="32"/>
      <c r="H236" s="32"/>
      <c r="I236" s="32"/>
      <c r="J236" s="32"/>
      <c r="K236" s="32"/>
      <c r="L236" s="32"/>
      <c r="M236" s="32"/>
      <c r="N236" s="32"/>
      <c r="O236" s="32"/>
      <c r="P236" s="32"/>
      <c r="Q236" s="32"/>
      <c r="R236" s="32"/>
      <c r="S236" s="32"/>
      <c r="T236" s="32"/>
      <c r="U236" s="280"/>
      <c r="V236" s="280"/>
      <c r="W236" s="280"/>
      <c r="X236" s="280"/>
      <c r="Y236" s="280"/>
      <c r="Z236" s="280"/>
    </row>
    <row r="237" spans="1:26" ht="12.75" customHeight="1">
      <c r="A237" s="32"/>
      <c r="B237" s="32"/>
      <c r="C237" s="20"/>
      <c r="D237" s="20"/>
      <c r="E237" s="20"/>
      <c r="F237" s="32"/>
      <c r="G237" s="32"/>
      <c r="H237" s="32"/>
      <c r="I237" s="32"/>
      <c r="J237" s="32"/>
      <c r="K237" s="32"/>
      <c r="L237" s="32"/>
      <c r="M237" s="32"/>
      <c r="N237" s="32"/>
      <c r="O237" s="32"/>
      <c r="P237" s="32"/>
      <c r="Q237" s="32"/>
      <c r="R237" s="32"/>
      <c r="S237" s="32"/>
      <c r="T237" s="32"/>
      <c r="U237" s="280"/>
      <c r="V237" s="280"/>
      <c r="W237" s="280"/>
      <c r="X237" s="280"/>
      <c r="Y237" s="280"/>
      <c r="Z237" s="280"/>
    </row>
    <row r="238" spans="1:26" ht="12.75" customHeight="1">
      <c r="A238" s="32"/>
      <c r="B238" s="32"/>
      <c r="C238" s="20"/>
      <c r="D238" s="20"/>
      <c r="E238" s="20"/>
      <c r="F238" s="32"/>
      <c r="G238" s="32"/>
      <c r="H238" s="32"/>
      <c r="I238" s="32"/>
      <c r="J238" s="32"/>
      <c r="K238" s="32"/>
      <c r="L238" s="32"/>
      <c r="M238" s="32"/>
      <c r="N238" s="32"/>
      <c r="O238" s="32"/>
      <c r="P238" s="32"/>
      <c r="Q238" s="32"/>
      <c r="R238" s="32"/>
      <c r="S238" s="32"/>
      <c r="T238" s="32"/>
      <c r="U238" s="280"/>
      <c r="V238" s="280"/>
      <c r="W238" s="280"/>
      <c r="X238" s="280"/>
      <c r="Y238" s="280"/>
      <c r="Z238" s="280"/>
    </row>
    <row r="239" spans="1:26" ht="12.75" customHeight="1">
      <c r="A239" s="32"/>
      <c r="B239" s="32"/>
      <c r="C239" s="20"/>
      <c r="D239" s="20"/>
      <c r="E239" s="20"/>
      <c r="F239" s="32"/>
      <c r="G239" s="32"/>
      <c r="H239" s="32"/>
      <c r="I239" s="32"/>
      <c r="J239" s="32"/>
      <c r="K239" s="32"/>
      <c r="L239" s="32"/>
      <c r="M239" s="32"/>
      <c r="N239" s="32"/>
      <c r="O239" s="32"/>
      <c r="P239" s="32"/>
      <c r="Q239" s="32"/>
      <c r="R239" s="32"/>
      <c r="S239" s="32"/>
      <c r="T239" s="32"/>
      <c r="U239" s="280"/>
      <c r="V239" s="280"/>
      <c r="W239" s="280"/>
      <c r="X239" s="280"/>
      <c r="Y239" s="280"/>
      <c r="Z239" s="280"/>
    </row>
    <row r="240" spans="1:26" ht="12.75" customHeight="1">
      <c r="A240" s="32"/>
      <c r="B240" s="32"/>
      <c r="C240" s="20"/>
      <c r="D240" s="20"/>
      <c r="E240" s="20"/>
      <c r="F240" s="32"/>
      <c r="G240" s="32"/>
      <c r="H240" s="32"/>
      <c r="I240" s="32"/>
      <c r="J240" s="32"/>
      <c r="K240" s="32"/>
      <c r="L240" s="32"/>
      <c r="M240" s="32"/>
      <c r="N240" s="32"/>
      <c r="O240" s="32"/>
      <c r="P240" s="32"/>
      <c r="Q240" s="32"/>
      <c r="R240" s="32"/>
      <c r="S240" s="32"/>
      <c r="T240" s="32"/>
      <c r="U240" s="280"/>
      <c r="V240" s="280"/>
      <c r="W240" s="280"/>
      <c r="X240" s="280"/>
      <c r="Y240" s="280"/>
      <c r="Z240" s="280"/>
    </row>
    <row r="241" spans="1:26" ht="12.75" customHeight="1">
      <c r="A241" s="32"/>
      <c r="B241" s="32"/>
      <c r="C241" s="20"/>
      <c r="D241" s="20"/>
      <c r="E241" s="20"/>
      <c r="F241" s="32"/>
      <c r="G241" s="32"/>
      <c r="H241" s="32"/>
      <c r="I241" s="32"/>
      <c r="J241" s="32"/>
      <c r="K241" s="32"/>
      <c r="L241" s="32"/>
      <c r="M241" s="32"/>
      <c r="N241" s="32"/>
      <c r="O241" s="32"/>
      <c r="P241" s="32"/>
      <c r="Q241" s="32"/>
      <c r="R241" s="32"/>
      <c r="S241" s="32"/>
      <c r="T241" s="32"/>
      <c r="U241" s="280"/>
      <c r="V241" s="280"/>
      <c r="W241" s="280"/>
      <c r="X241" s="280"/>
      <c r="Y241" s="280"/>
      <c r="Z241" s="280"/>
    </row>
    <row r="242" spans="1:26" ht="12.75" customHeight="1">
      <c r="A242" s="32"/>
      <c r="B242" s="32"/>
      <c r="C242" s="20"/>
      <c r="D242" s="20"/>
      <c r="E242" s="20"/>
      <c r="F242" s="32"/>
      <c r="G242" s="32"/>
      <c r="H242" s="32"/>
      <c r="I242" s="32"/>
      <c r="J242" s="32"/>
      <c r="K242" s="32"/>
      <c r="L242" s="32"/>
      <c r="M242" s="32"/>
      <c r="N242" s="32"/>
      <c r="O242" s="32"/>
      <c r="P242" s="32"/>
      <c r="Q242" s="32"/>
      <c r="R242" s="32"/>
      <c r="S242" s="32"/>
      <c r="T242" s="32"/>
      <c r="U242" s="280"/>
      <c r="V242" s="280"/>
      <c r="W242" s="280"/>
      <c r="X242" s="280"/>
      <c r="Y242" s="280"/>
      <c r="Z242" s="280"/>
    </row>
    <row r="243" spans="1:26" ht="12.75" customHeight="1">
      <c r="A243" s="32"/>
      <c r="B243" s="32"/>
      <c r="C243" s="20"/>
      <c r="D243" s="20"/>
      <c r="E243" s="20"/>
      <c r="F243" s="32"/>
      <c r="G243" s="32"/>
      <c r="H243" s="32"/>
      <c r="I243" s="32"/>
      <c r="J243" s="32"/>
      <c r="K243" s="32"/>
      <c r="L243" s="32"/>
      <c r="M243" s="32"/>
      <c r="N243" s="32"/>
      <c r="O243" s="32"/>
      <c r="P243" s="32"/>
      <c r="Q243" s="32"/>
      <c r="R243" s="32"/>
      <c r="S243" s="32"/>
      <c r="T243" s="32"/>
      <c r="U243" s="280"/>
      <c r="V243" s="280"/>
      <c r="W243" s="280"/>
      <c r="X243" s="280"/>
      <c r="Y243" s="280"/>
      <c r="Z243" s="280"/>
    </row>
    <row r="244" spans="1:26" ht="12.75" customHeight="1">
      <c r="A244" s="32"/>
      <c r="B244" s="32"/>
      <c r="C244" s="20"/>
      <c r="D244" s="20"/>
      <c r="E244" s="20"/>
      <c r="F244" s="32"/>
      <c r="G244" s="32"/>
      <c r="H244" s="32"/>
      <c r="I244" s="32"/>
      <c r="J244" s="32"/>
      <c r="K244" s="32"/>
      <c r="L244" s="32"/>
      <c r="M244" s="32"/>
      <c r="N244" s="32"/>
      <c r="O244" s="32"/>
      <c r="P244" s="32"/>
      <c r="Q244" s="32"/>
      <c r="R244" s="32"/>
      <c r="S244" s="32"/>
      <c r="T244" s="32"/>
      <c r="U244" s="280"/>
      <c r="V244" s="280"/>
      <c r="W244" s="280"/>
      <c r="X244" s="280"/>
      <c r="Y244" s="280"/>
      <c r="Z244" s="280"/>
    </row>
    <row r="245" spans="1:26" ht="12.75" customHeight="1">
      <c r="A245" s="32"/>
      <c r="B245" s="32"/>
      <c r="C245" s="20"/>
      <c r="D245" s="20"/>
      <c r="E245" s="20"/>
      <c r="F245" s="32"/>
      <c r="G245" s="32"/>
      <c r="H245" s="32"/>
      <c r="I245" s="32"/>
      <c r="J245" s="32"/>
      <c r="K245" s="32"/>
      <c r="L245" s="32"/>
      <c r="M245" s="32"/>
      <c r="N245" s="32"/>
      <c r="O245" s="32"/>
      <c r="P245" s="32"/>
      <c r="Q245" s="32"/>
      <c r="R245" s="32"/>
      <c r="S245" s="32"/>
      <c r="T245" s="32"/>
      <c r="U245" s="280"/>
      <c r="V245" s="280"/>
      <c r="W245" s="280"/>
      <c r="X245" s="280"/>
      <c r="Y245" s="280"/>
      <c r="Z245" s="280"/>
    </row>
    <row r="246" spans="1:26" ht="12.75" customHeight="1">
      <c r="A246" s="32"/>
      <c r="B246" s="32"/>
      <c r="C246" s="20"/>
      <c r="D246" s="20"/>
      <c r="E246" s="20"/>
      <c r="F246" s="32"/>
      <c r="G246" s="32"/>
      <c r="H246" s="32"/>
      <c r="I246" s="32"/>
      <c r="J246" s="32"/>
      <c r="K246" s="32"/>
      <c r="L246" s="32"/>
      <c r="M246" s="32"/>
      <c r="N246" s="32"/>
      <c r="O246" s="32"/>
      <c r="P246" s="32"/>
      <c r="Q246" s="32"/>
      <c r="R246" s="32"/>
      <c r="S246" s="32"/>
      <c r="T246" s="32"/>
      <c r="U246" s="280"/>
      <c r="V246" s="280"/>
      <c r="W246" s="280"/>
      <c r="X246" s="280"/>
      <c r="Y246" s="280"/>
      <c r="Z246" s="280"/>
    </row>
    <row r="247" spans="1:26" ht="12.75" customHeight="1">
      <c r="A247" s="32"/>
      <c r="B247" s="32"/>
      <c r="C247" s="20"/>
      <c r="D247" s="20"/>
      <c r="E247" s="20"/>
      <c r="F247" s="32"/>
      <c r="G247" s="32"/>
      <c r="H247" s="32"/>
      <c r="I247" s="32"/>
      <c r="J247" s="32"/>
      <c r="K247" s="32"/>
      <c r="L247" s="32"/>
      <c r="M247" s="32"/>
      <c r="N247" s="32"/>
      <c r="O247" s="32"/>
      <c r="P247" s="32"/>
      <c r="Q247" s="32"/>
      <c r="R247" s="32"/>
      <c r="S247" s="32"/>
      <c r="T247" s="32"/>
      <c r="U247" s="280"/>
      <c r="V247" s="280"/>
      <c r="W247" s="280"/>
      <c r="X247" s="280"/>
      <c r="Y247" s="280"/>
      <c r="Z247" s="280"/>
    </row>
    <row r="248" spans="1:26" ht="12.75" customHeight="1">
      <c r="A248" s="32"/>
      <c r="B248" s="32"/>
      <c r="C248" s="20"/>
      <c r="D248" s="20"/>
      <c r="E248" s="20"/>
      <c r="F248" s="32"/>
      <c r="G248" s="32"/>
      <c r="H248" s="32"/>
      <c r="I248" s="32"/>
      <c r="J248" s="32"/>
      <c r="K248" s="32"/>
      <c r="L248" s="32"/>
      <c r="M248" s="32"/>
      <c r="N248" s="32"/>
      <c r="O248" s="32"/>
      <c r="P248" s="32"/>
      <c r="Q248" s="32"/>
      <c r="R248" s="32"/>
      <c r="S248" s="32"/>
      <c r="T248" s="32"/>
      <c r="U248" s="280"/>
      <c r="V248" s="280"/>
      <c r="W248" s="280"/>
      <c r="X248" s="280"/>
      <c r="Y248" s="280"/>
      <c r="Z248" s="280"/>
    </row>
    <row r="249" spans="1:26" ht="12.75" customHeight="1">
      <c r="A249" s="32"/>
      <c r="B249" s="32"/>
      <c r="C249" s="20"/>
      <c r="D249" s="20"/>
      <c r="E249" s="20"/>
      <c r="F249" s="32"/>
      <c r="G249" s="32"/>
      <c r="H249" s="32"/>
      <c r="I249" s="32"/>
      <c r="J249" s="32"/>
      <c r="K249" s="32"/>
      <c r="L249" s="32"/>
      <c r="M249" s="32"/>
      <c r="N249" s="32"/>
      <c r="O249" s="32"/>
      <c r="P249" s="32"/>
      <c r="Q249" s="32"/>
      <c r="R249" s="32"/>
      <c r="S249" s="32"/>
      <c r="T249" s="32"/>
      <c r="U249" s="280"/>
      <c r="V249" s="280"/>
      <c r="W249" s="280"/>
      <c r="X249" s="280"/>
      <c r="Y249" s="280"/>
      <c r="Z249" s="280"/>
    </row>
    <row r="250" spans="1:26" ht="12.75" customHeight="1">
      <c r="A250" s="32"/>
      <c r="B250" s="32"/>
      <c r="C250" s="20"/>
      <c r="D250" s="20"/>
      <c r="E250" s="20"/>
      <c r="F250" s="32"/>
      <c r="G250" s="32"/>
      <c r="H250" s="32"/>
      <c r="I250" s="32"/>
      <c r="J250" s="32"/>
      <c r="K250" s="32"/>
      <c r="L250" s="32"/>
      <c r="M250" s="32"/>
      <c r="N250" s="32"/>
      <c r="O250" s="32"/>
      <c r="P250" s="32"/>
      <c r="Q250" s="32"/>
      <c r="R250" s="32"/>
      <c r="S250" s="32"/>
      <c r="T250" s="32"/>
      <c r="U250" s="280"/>
      <c r="V250" s="280"/>
      <c r="W250" s="280"/>
      <c r="X250" s="280"/>
      <c r="Y250" s="280"/>
      <c r="Z250" s="280"/>
    </row>
    <row r="251" spans="1:26" ht="12.75" customHeight="1">
      <c r="A251" s="32"/>
      <c r="B251" s="32"/>
      <c r="C251" s="20"/>
      <c r="D251" s="20"/>
      <c r="E251" s="20"/>
      <c r="F251" s="32"/>
      <c r="G251" s="32"/>
      <c r="H251" s="32"/>
      <c r="I251" s="32"/>
      <c r="J251" s="32"/>
      <c r="K251" s="32"/>
      <c r="L251" s="32"/>
      <c r="M251" s="32"/>
      <c r="N251" s="32"/>
      <c r="O251" s="32"/>
      <c r="P251" s="32"/>
      <c r="Q251" s="32"/>
      <c r="R251" s="32"/>
      <c r="S251" s="32"/>
      <c r="T251" s="32"/>
      <c r="U251" s="280"/>
      <c r="V251" s="280"/>
      <c r="W251" s="280"/>
      <c r="X251" s="280"/>
      <c r="Y251" s="280"/>
      <c r="Z251" s="280"/>
    </row>
    <row r="252" spans="1:26" ht="12.75" customHeight="1">
      <c r="A252" s="32"/>
      <c r="B252" s="32"/>
      <c r="C252" s="20"/>
      <c r="D252" s="20"/>
      <c r="E252" s="20"/>
      <c r="F252" s="32"/>
      <c r="G252" s="32"/>
      <c r="H252" s="32"/>
      <c r="I252" s="32"/>
      <c r="J252" s="32"/>
      <c r="K252" s="32"/>
      <c r="L252" s="32"/>
      <c r="M252" s="32"/>
      <c r="N252" s="32"/>
      <c r="O252" s="32"/>
      <c r="P252" s="32"/>
      <c r="Q252" s="32"/>
      <c r="R252" s="32"/>
      <c r="S252" s="32"/>
      <c r="T252" s="32"/>
      <c r="U252" s="280"/>
      <c r="V252" s="280"/>
      <c r="W252" s="280"/>
      <c r="X252" s="280"/>
      <c r="Y252" s="280"/>
      <c r="Z252" s="280"/>
    </row>
    <row r="253" spans="1:26" ht="12.75" customHeight="1">
      <c r="A253" s="32"/>
      <c r="B253" s="32"/>
      <c r="C253" s="20"/>
      <c r="D253" s="20"/>
      <c r="E253" s="20"/>
      <c r="F253" s="32"/>
      <c r="G253" s="32"/>
      <c r="H253" s="32"/>
      <c r="I253" s="32"/>
      <c r="J253" s="32"/>
      <c r="K253" s="32"/>
      <c r="L253" s="32"/>
      <c r="M253" s="32"/>
      <c r="N253" s="32"/>
      <c r="O253" s="32"/>
      <c r="P253" s="32"/>
      <c r="Q253" s="32"/>
      <c r="R253" s="32"/>
      <c r="S253" s="32"/>
      <c r="T253" s="32"/>
      <c r="U253" s="280"/>
      <c r="V253" s="280"/>
      <c r="W253" s="280"/>
      <c r="X253" s="280"/>
      <c r="Y253" s="280"/>
      <c r="Z253" s="280"/>
    </row>
    <row r="254" spans="1:26" ht="12.75" customHeight="1">
      <c r="A254" s="32"/>
      <c r="B254" s="32"/>
      <c r="C254" s="20"/>
      <c r="D254" s="20"/>
      <c r="E254" s="20"/>
      <c r="F254" s="32"/>
      <c r="G254" s="32"/>
      <c r="H254" s="32"/>
      <c r="I254" s="32"/>
      <c r="J254" s="32"/>
      <c r="K254" s="32"/>
      <c r="L254" s="32"/>
      <c r="M254" s="32"/>
      <c r="N254" s="32"/>
      <c r="O254" s="32"/>
      <c r="P254" s="32"/>
      <c r="Q254" s="32"/>
      <c r="R254" s="32"/>
      <c r="S254" s="32"/>
      <c r="T254" s="32"/>
      <c r="U254" s="280"/>
      <c r="V254" s="280"/>
      <c r="W254" s="280"/>
      <c r="X254" s="280"/>
      <c r="Y254" s="280"/>
      <c r="Z254" s="280"/>
    </row>
    <row r="255" spans="1:26" ht="12.75" customHeight="1">
      <c r="A255" s="32"/>
      <c r="B255" s="32"/>
      <c r="C255" s="20"/>
      <c r="D255" s="20"/>
      <c r="E255" s="20"/>
      <c r="F255" s="32"/>
      <c r="G255" s="32"/>
      <c r="H255" s="32"/>
      <c r="I255" s="32"/>
      <c r="J255" s="32"/>
      <c r="K255" s="32"/>
      <c r="L255" s="32"/>
      <c r="M255" s="32"/>
      <c r="N255" s="32"/>
      <c r="O255" s="32"/>
      <c r="P255" s="32"/>
      <c r="Q255" s="32"/>
      <c r="R255" s="32"/>
      <c r="S255" s="32"/>
      <c r="T255" s="32"/>
      <c r="U255" s="280"/>
      <c r="V255" s="280"/>
      <c r="W255" s="280"/>
      <c r="X255" s="280"/>
      <c r="Y255" s="280"/>
      <c r="Z255" s="280"/>
    </row>
    <row r="256" spans="1:26" ht="12.75" customHeight="1">
      <c r="A256" s="32"/>
      <c r="B256" s="32"/>
      <c r="C256" s="20"/>
      <c r="D256" s="20"/>
      <c r="E256" s="20"/>
      <c r="F256" s="32"/>
      <c r="G256" s="32"/>
      <c r="H256" s="32"/>
      <c r="I256" s="32"/>
      <c r="J256" s="32"/>
      <c r="K256" s="32"/>
      <c r="L256" s="32"/>
      <c r="M256" s="32"/>
      <c r="N256" s="32"/>
      <c r="O256" s="32"/>
      <c r="P256" s="32"/>
      <c r="Q256" s="32"/>
      <c r="R256" s="32"/>
      <c r="S256" s="32"/>
      <c r="T256" s="32"/>
      <c r="U256" s="280"/>
      <c r="V256" s="280"/>
      <c r="W256" s="280"/>
      <c r="X256" s="280"/>
      <c r="Y256" s="280"/>
      <c r="Z256" s="280"/>
    </row>
    <row r="257" spans="1:26" ht="12.75" customHeight="1">
      <c r="A257" s="32"/>
      <c r="B257" s="32"/>
      <c r="C257" s="20"/>
      <c r="D257" s="20"/>
      <c r="E257" s="20"/>
      <c r="F257" s="32"/>
      <c r="G257" s="32"/>
      <c r="H257" s="32"/>
      <c r="I257" s="32"/>
      <c r="J257" s="32"/>
      <c r="K257" s="32"/>
      <c r="L257" s="32"/>
      <c r="M257" s="32"/>
      <c r="N257" s="32"/>
      <c r="O257" s="32"/>
      <c r="P257" s="32"/>
      <c r="Q257" s="32"/>
      <c r="R257" s="32"/>
      <c r="S257" s="32"/>
      <c r="T257" s="32"/>
      <c r="U257" s="280"/>
      <c r="V257" s="280"/>
      <c r="W257" s="280"/>
      <c r="X257" s="280"/>
      <c r="Y257" s="280"/>
      <c r="Z257" s="280"/>
    </row>
    <row r="258" spans="1:26" ht="12.75" customHeight="1">
      <c r="A258" s="32"/>
      <c r="B258" s="32"/>
      <c r="C258" s="20"/>
      <c r="D258" s="20"/>
      <c r="E258" s="20"/>
      <c r="F258" s="32"/>
      <c r="G258" s="32"/>
      <c r="H258" s="32"/>
      <c r="I258" s="32"/>
      <c r="J258" s="32"/>
      <c r="K258" s="32"/>
      <c r="L258" s="32"/>
      <c r="M258" s="32"/>
      <c r="N258" s="32"/>
      <c r="O258" s="32"/>
      <c r="P258" s="32"/>
      <c r="Q258" s="32"/>
      <c r="R258" s="32"/>
      <c r="S258" s="32"/>
      <c r="T258" s="32"/>
      <c r="U258" s="280"/>
      <c r="V258" s="280"/>
      <c r="W258" s="280"/>
      <c r="X258" s="280"/>
      <c r="Y258" s="280"/>
      <c r="Z258" s="280"/>
    </row>
    <row r="259" spans="1:26" ht="12.75" customHeight="1">
      <c r="A259" s="32"/>
      <c r="B259" s="32"/>
      <c r="C259" s="20"/>
      <c r="D259" s="20"/>
      <c r="E259" s="20"/>
      <c r="F259" s="32"/>
      <c r="G259" s="32"/>
      <c r="H259" s="32"/>
      <c r="I259" s="32"/>
      <c r="J259" s="32"/>
      <c r="K259" s="32"/>
      <c r="L259" s="32"/>
      <c r="M259" s="32"/>
      <c r="N259" s="32"/>
      <c r="O259" s="32"/>
      <c r="P259" s="32"/>
      <c r="Q259" s="32"/>
      <c r="R259" s="32"/>
      <c r="S259" s="32"/>
      <c r="T259" s="32"/>
      <c r="U259" s="280"/>
      <c r="V259" s="280"/>
      <c r="W259" s="280"/>
      <c r="X259" s="280"/>
      <c r="Y259" s="280"/>
      <c r="Z259" s="280"/>
    </row>
    <row r="260" spans="1:26" ht="12.75" customHeight="1">
      <c r="A260" s="32"/>
      <c r="B260" s="32"/>
      <c r="C260" s="20"/>
      <c r="D260" s="20"/>
      <c r="E260" s="20"/>
      <c r="F260" s="32"/>
      <c r="G260" s="32"/>
      <c r="H260" s="32"/>
      <c r="I260" s="32"/>
      <c r="J260" s="32"/>
      <c r="K260" s="32"/>
      <c r="L260" s="32"/>
      <c r="M260" s="32"/>
      <c r="N260" s="32"/>
      <c r="O260" s="32"/>
      <c r="P260" s="32"/>
      <c r="Q260" s="32"/>
      <c r="R260" s="32"/>
      <c r="S260" s="32"/>
      <c r="T260" s="32"/>
      <c r="U260" s="280"/>
      <c r="V260" s="280"/>
      <c r="W260" s="280"/>
      <c r="X260" s="280"/>
      <c r="Y260" s="280"/>
      <c r="Z260" s="280"/>
    </row>
    <row r="261" spans="1:26" ht="12.75" customHeight="1">
      <c r="A261" s="32"/>
      <c r="B261" s="32"/>
      <c r="C261" s="20"/>
      <c r="D261" s="20"/>
      <c r="E261" s="20"/>
      <c r="F261" s="32"/>
      <c r="G261" s="32"/>
      <c r="H261" s="32"/>
      <c r="I261" s="32"/>
      <c r="J261" s="32"/>
      <c r="K261" s="32"/>
      <c r="L261" s="32"/>
      <c r="M261" s="32"/>
      <c r="N261" s="32"/>
      <c r="O261" s="32"/>
      <c r="P261" s="32"/>
      <c r="Q261" s="32"/>
      <c r="R261" s="32"/>
      <c r="S261" s="32"/>
      <c r="T261" s="32"/>
      <c r="U261" s="280"/>
      <c r="V261" s="280"/>
      <c r="W261" s="280"/>
      <c r="X261" s="280"/>
      <c r="Y261" s="280"/>
      <c r="Z261" s="280"/>
    </row>
    <row r="262" spans="1:26" ht="12.75" customHeight="1">
      <c r="A262" s="32"/>
      <c r="B262" s="32"/>
      <c r="C262" s="20"/>
      <c r="D262" s="20"/>
      <c r="E262" s="20"/>
      <c r="F262" s="32"/>
      <c r="G262" s="32"/>
      <c r="H262" s="32"/>
      <c r="I262" s="32"/>
      <c r="J262" s="32"/>
      <c r="K262" s="32"/>
      <c r="L262" s="32"/>
      <c r="M262" s="32"/>
      <c r="N262" s="32"/>
      <c r="O262" s="32"/>
      <c r="P262" s="32"/>
      <c r="Q262" s="32"/>
      <c r="R262" s="32"/>
      <c r="S262" s="32"/>
      <c r="T262" s="32"/>
      <c r="U262" s="280"/>
      <c r="V262" s="280"/>
      <c r="W262" s="280"/>
      <c r="X262" s="280"/>
      <c r="Y262" s="280"/>
      <c r="Z262" s="280"/>
    </row>
    <row r="263" spans="1:26" ht="12.75" customHeight="1">
      <c r="A263" s="32"/>
      <c r="B263" s="32"/>
      <c r="C263" s="20"/>
      <c r="D263" s="20"/>
      <c r="E263" s="20"/>
      <c r="F263" s="32"/>
      <c r="G263" s="32"/>
      <c r="H263" s="32"/>
      <c r="I263" s="32"/>
      <c r="J263" s="32"/>
      <c r="K263" s="32"/>
      <c r="L263" s="32"/>
      <c r="M263" s="32"/>
      <c r="N263" s="32"/>
      <c r="O263" s="32"/>
      <c r="P263" s="32"/>
      <c r="Q263" s="32"/>
      <c r="R263" s="32"/>
      <c r="S263" s="32"/>
      <c r="T263" s="32"/>
      <c r="U263" s="280"/>
      <c r="V263" s="280"/>
      <c r="W263" s="280"/>
      <c r="X263" s="280"/>
      <c r="Y263" s="280"/>
      <c r="Z263" s="280"/>
    </row>
    <row r="264" spans="1:26" ht="12.75" customHeight="1">
      <c r="A264" s="32"/>
      <c r="B264" s="32"/>
      <c r="C264" s="20"/>
      <c r="D264" s="20"/>
      <c r="E264" s="20"/>
      <c r="F264" s="32"/>
      <c r="G264" s="32"/>
      <c r="H264" s="32"/>
      <c r="I264" s="32"/>
      <c r="J264" s="32"/>
      <c r="K264" s="32"/>
      <c r="L264" s="32"/>
      <c r="M264" s="32"/>
      <c r="N264" s="32"/>
      <c r="O264" s="32"/>
      <c r="P264" s="32"/>
      <c r="Q264" s="32"/>
      <c r="R264" s="32"/>
      <c r="S264" s="32"/>
      <c r="T264" s="32"/>
      <c r="U264" s="280"/>
      <c r="V264" s="280"/>
      <c r="W264" s="280"/>
      <c r="X264" s="280"/>
      <c r="Y264" s="280"/>
      <c r="Z264" s="280"/>
    </row>
    <row r="265" spans="1:26" ht="12.75" customHeight="1">
      <c r="A265" s="32"/>
      <c r="B265" s="32"/>
      <c r="C265" s="20"/>
      <c r="D265" s="20"/>
      <c r="E265" s="20"/>
      <c r="F265" s="32"/>
      <c r="G265" s="32"/>
      <c r="H265" s="32"/>
      <c r="I265" s="32"/>
      <c r="J265" s="32"/>
      <c r="K265" s="32"/>
      <c r="L265" s="32"/>
      <c r="M265" s="32"/>
      <c r="N265" s="32"/>
      <c r="O265" s="32"/>
      <c r="P265" s="32"/>
      <c r="Q265" s="32"/>
      <c r="R265" s="32"/>
      <c r="S265" s="32"/>
      <c r="T265" s="32"/>
      <c r="U265" s="280"/>
      <c r="V265" s="280"/>
      <c r="W265" s="280"/>
      <c r="X265" s="280"/>
      <c r="Y265" s="280"/>
      <c r="Z265" s="280"/>
    </row>
    <row r="266" spans="1:26" ht="12.75" customHeight="1">
      <c r="A266" s="32"/>
      <c r="B266" s="32"/>
      <c r="C266" s="20"/>
      <c r="D266" s="20"/>
      <c r="E266" s="20"/>
      <c r="F266" s="32"/>
      <c r="G266" s="32"/>
      <c r="H266" s="32"/>
      <c r="I266" s="32"/>
      <c r="J266" s="32"/>
      <c r="K266" s="32"/>
      <c r="L266" s="32"/>
      <c r="M266" s="32"/>
      <c r="N266" s="32"/>
      <c r="O266" s="32"/>
      <c r="P266" s="32"/>
      <c r="Q266" s="32"/>
      <c r="R266" s="32"/>
      <c r="S266" s="32"/>
      <c r="T266" s="32"/>
      <c r="U266" s="280"/>
      <c r="V266" s="280"/>
      <c r="W266" s="280"/>
      <c r="X266" s="280"/>
      <c r="Y266" s="280"/>
      <c r="Z266" s="280"/>
    </row>
    <row r="267" spans="1:26" ht="12.75" customHeight="1">
      <c r="A267" s="32"/>
      <c r="B267" s="32"/>
      <c r="C267" s="20"/>
      <c r="D267" s="20"/>
      <c r="E267" s="20"/>
      <c r="F267" s="32"/>
      <c r="G267" s="32"/>
      <c r="H267" s="32"/>
      <c r="I267" s="32"/>
      <c r="J267" s="32"/>
      <c r="K267" s="32"/>
      <c r="L267" s="32"/>
      <c r="M267" s="32"/>
      <c r="N267" s="32"/>
      <c r="O267" s="32"/>
      <c r="P267" s="32"/>
      <c r="Q267" s="32"/>
      <c r="R267" s="32"/>
      <c r="S267" s="32"/>
      <c r="T267" s="32"/>
      <c r="U267" s="280"/>
      <c r="V267" s="280"/>
      <c r="W267" s="280"/>
      <c r="X267" s="280"/>
      <c r="Y267" s="280"/>
      <c r="Z267" s="280"/>
    </row>
    <row r="268" spans="1:26" ht="12.75" customHeight="1">
      <c r="A268" s="32"/>
      <c r="B268" s="32"/>
      <c r="C268" s="20"/>
      <c r="D268" s="20"/>
      <c r="E268" s="20"/>
      <c r="F268" s="32"/>
      <c r="G268" s="32"/>
      <c r="H268" s="32"/>
      <c r="I268" s="32"/>
      <c r="J268" s="32"/>
      <c r="K268" s="32"/>
      <c r="L268" s="32"/>
      <c r="M268" s="32"/>
      <c r="N268" s="32"/>
      <c r="O268" s="32"/>
      <c r="P268" s="32"/>
      <c r="Q268" s="32"/>
      <c r="R268" s="32"/>
      <c r="S268" s="32"/>
      <c r="T268" s="32"/>
      <c r="U268" s="280"/>
      <c r="V268" s="280"/>
      <c r="W268" s="280"/>
      <c r="X268" s="280"/>
      <c r="Y268" s="280"/>
      <c r="Z268" s="280"/>
    </row>
    <row r="269" spans="1:26" ht="12.75" customHeight="1">
      <c r="A269" s="32"/>
      <c r="B269" s="32"/>
      <c r="C269" s="20"/>
      <c r="D269" s="20"/>
      <c r="E269" s="20"/>
      <c r="F269" s="32"/>
      <c r="G269" s="32"/>
      <c r="H269" s="32"/>
      <c r="I269" s="32"/>
      <c r="J269" s="32"/>
      <c r="K269" s="32"/>
      <c r="L269" s="32"/>
      <c r="M269" s="32"/>
      <c r="N269" s="32"/>
      <c r="O269" s="32"/>
      <c r="P269" s="32"/>
      <c r="Q269" s="32"/>
      <c r="R269" s="32"/>
      <c r="S269" s="32"/>
      <c r="T269" s="32"/>
      <c r="U269" s="280"/>
      <c r="V269" s="280"/>
      <c r="W269" s="280"/>
      <c r="X269" s="280"/>
      <c r="Y269" s="280"/>
      <c r="Z269" s="280"/>
    </row>
    <row r="270" spans="1:26" ht="12.75" customHeight="1">
      <c r="A270" s="32"/>
      <c r="B270" s="32"/>
      <c r="C270" s="20"/>
      <c r="D270" s="20"/>
      <c r="E270" s="20"/>
      <c r="F270" s="32"/>
      <c r="G270" s="32"/>
      <c r="H270" s="32"/>
      <c r="I270" s="32"/>
      <c r="J270" s="32"/>
      <c r="K270" s="32"/>
      <c r="L270" s="32"/>
      <c r="M270" s="32"/>
      <c r="N270" s="32"/>
      <c r="O270" s="32"/>
      <c r="P270" s="32"/>
      <c r="Q270" s="32"/>
      <c r="R270" s="32"/>
      <c r="S270" s="32"/>
      <c r="T270" s="32"/>
      <c r="U270" s="280"/>
      <c r="V270" s="280"/>
      <c r="W270" s="280"/>
      <c r="X270" s="280"/>
      <c r="Y270" s="280"/>
      <c r="Z270" s="280"/>
    </row>
    <row r="271" spans="1:26" ht="12.75" customHeight="1">
      <c r="A271" s="32"/>
      <c r="B271" s="32"/>
      <c r="C271" s="20"/>
      <c r="D271" s="20"/>
      <c r="E271" s="20"/>
      <c r="F271" s="32"/>
      <c r="G271" s="32"/>
      <c r="H271" s="32"/>
      <c r="I271" s="32"/>
      <c r="J271" s="32"/>
      <c r="K271" s="32"/>
      <c r="L271" s="32"/>
      <c r="M271" s="32"/>
      <c r="N271" s="32"/>
      <c r="O271" s="32"/>
      <c r="P271" s="32"/>
      <c r="Q271" s="32"/>
      <c r="R271" s="32"/>
      <c r="S271" s="32"/>
      <c r="T271" s="32"/>
      <c r="U271" s="280"/>
      <c r="V271" s="280"/>
      <c r="W271" s="280"/>
      <c r="X271" s="280"/>
      <c r="Y271" s="280"/>
      <c r="Z271" s="280"/>
    </row>
    <row r="272" spans="1:26" ht="12.75" customHeight="1">
      <c r="A272" s="32"/>
      <c r="B272" s="32"/>
      <c r="C272" s="20"/>
      <c r="D272" s="20"/>
      <c r="E272" s="20"/>
      <c r="F272" s="32"/>
      <c r="G272" s="32"/>
      <c r="H272" s="32"/>
      <c r="I272" s="32"/>
      <c r="J272" s="32"/>
      <c r="K272" s="32"/>
      <c r="L272" s="32"/>
      <c r="M272" s="32"/>
      <c r="N272" s="32"/>
      <c r="O272" s="32"/>
      <c r="P272" s="32"/>
      <c r="Q272" s="32"/>
      <c r="R272" s="32"/>
      <c r="S272" s="32"/>
      <c r="T272" s="32"/>
      <c r="U272" s="280"/>
      <c r="V272" s="280"/>
      <c r="W272" s="280"/>
      <c r="X272" s="280"/>
      <c r="Y272" s="280"/>
      <c r="Z272" s="280"/>
    </row>
    <row r="273" spans="1:26" ht="12.75" customHeight="1">
      <c r="A273" s="32"/>
      <c r="B273" s="32"/>
      <c r="C273" s="20"/>
      <c r="D273" s="20"/>
      <c r="E273" s="20"/>
      <c r="F273" s="32"/>
      <c r="G273" s="32"/>
      <c r="H273" s="32"/>
      <c r="I273" s="32"/>
      <c r="J273" s="32"/>
      <c r="K273" s="32"/>
      <c r="L273" s="32"/>
      <c r="M273" s="32"/>
      <c r="N273" s="32"/>
      <c r="O273" s="32"/>
      <c r="P273" s="32"/>
      <c r="Q273" s="32"/>
      <c r="R273" s="32"/>
      <c r="S273" s="32"/>
      <c r="T273" s="32"/>
      <c r="U273" s="280"/>
      <c r="V273" s="280"/>
      <c r="W273" s="280"/>
      <c r="X273" s="280"/>
      <c r="Y273" s="280"/>
      <c r="Z273" s="280"/>
    </row>
    <row r="274" spans="1:26" ht="12.75" customHeight="1">
      <c r="A274" s="32"/>
      <c r="B274" s="32"/>
      <c r="C274" s="20"/>
      <c r="D274" s="20"/>
      <c r="E274" s="20"/>
      <c r="F274" s="32"/>
      <c r="G274" s="32"/>
      <c r="H274" s="32"/>
      <c r="I274" s="32"/>
      <c r="J274" s="32"/>
      <c r="K274" s="32"/>
      <c r="L274" s="32"/>
      <c r="M274" s="32"/>
      <c r="N274" s="32"/>
      <c r="O274" s="32"/>
      <c r="P274" s="32"/>
      <c r="Q274" s="32"/>
      <c r="R274" s="32"/>
      <c r="S274" s="32"/>
      <c r="T274" s="32"/>
      <c r="U274" s="280"/>
      <c r="V274" s="280"/>
      <c r="W274" s="280"/>
      <c r="X274" s="280"/>
      <c r="Y274" s="280"/>
      <c r="Z274" s="280"/>
    </row>
    <row r="275" spans="1:26" ht="12.75" customHeight="1">
      <c r="A275" s="32"/>
      <c r="B275" s="32"/>
      <c r="C275" s="20"/>
      <c r="D275" s="20"/>
      <c r="E275" s="20"/>
      <c r="F275" s="32"/>
      <c r="G275" s="32"/>
      <c r="H275" s="32"/>
      <c r="I275" s="32"/>
      <c r="J275" s="32"/>
      <c r="K275" s="32"/>
      <c r="L275" s="32"/>
      <c r="M275" s="32"/>
      <c r="N275" s="32"/>
      <c r="O275" s="32"/>
      <c r="P275" s="32"/>
      <c r="Q275" s="32"/>
      <c r="R275" s="32"/>
      <c r="S275" s="32"/>
      <c r="T275" s="32"/>
      <c r="U275" s="280"/>
      <c r="V275" s="280"/>
      <c r="W275" s="280"/>
      <c r="X275" s="280"/>
      <c r="Y275" s="280"/>
      <c r="Z275" s="280"/>
    </row>
    <row r="276" spans="1:26" ht="12.75" customHeight="1">
      <c r="A276" s="32"/>
      <c r="B276" s="32"/>
      <c r="C276" s="20"/>
      <c r="D276" s="20"/>
      <c r="E276" s="20"/>
      <c r="F276" s="32"/>
      <c r="G276" s="32"/>
      <c r="H276" s="32"/>
      <c r="I276" s="32"/>
      <c r="J276" s="32"/>
      <c r="K276" s="32"/>
      <c r="L276" s="32"/>
      <c r="M276" s="32"/>
      <c r="N276" s="32"/>
      <c r="O276" s="32"/>
      <c r="P276" s="32"/>
      <c r="Q276" s="32"/>
      <c r="R276" s="32"/>
      <c r="S276" s="32"/>
      <c r="T276" s="32"/>
      <c r="U276" s="280"/>
      <c r="V276" s="280"/>
      <c r="W276" s="280"/>
      <c r="X276" s="280"/>
      <c r="Y276" s="280"/>
      <c r="Z276" s="280"/>
    </row>
    <row r="277" spans="1:26" ht="12.75" customHeight="1">
      <c r="A277" s="32"/>
      <c r="B277" s="32"/>
      <c r="C277" s="20"/>
      <c r="D277" s="20"/>
      <c r="E277" s="20"/>
      <c r="F277" s="32"/>
      <c r="G277" s="32"/>
      <c r="H277" s="32"/>
      <c r="I277" s="32"/>
      <c r="J277" s="32"/>
      <c r="K277" s="32"/>
      <c r="L277" s="32"/>
      <c r="M277" s="32"/>
      <c r="N277" s="32"/>
      <c r="O277" s="32"/>
      <c r="P277" s="32"/>
      <c r="Q277" s="32"/>
      <c r="R277" s="32"/>
      <c r="S277" s="32"/>
      <c r="T277" s="32"/>
      <c r="U277" s="280"/>
      <c r="V277" s="280"/>
      <c r="W277" s="280"/>
      <c r="X277" s="280"/>
      <c r="Y277" s="280"/>
      <c r="Z277" s="280"/>
    </row>
    <row r="278" spans="1:26" ht="12.75" customHeight="1">
      <c r="A278" s="32"/>
      <c r="B278" s="32"/>
      <c r="C278" s="20"/>
      <c r="D278" s="20"/>
      <c r="E278" s="20"/>
      <c r="F278" s="32"/>
      <c r="G278" s="32"/>
      <c r="H278" s="32"/>
      <c r="I278" s="32"/>
      <c r="J278" s="32"/>
      <c r="K278" s="32"/>
      <c r="L278" s="32"/>
      <c r="M278" s="32"/>
      <c r="N278" s="32"/>
      <c r="O278" s="32"/>
      <c r="P278" s="32"/>
      <c r="Q278" s="32"/>
      <c r="R278" s="32"/>
      <c r="S278" s="32"/>
      <c r="T278" s="32"/>
      <c r="U278" s="280"/>
      <c r="V278" s="280"/>
      <c r="W278" s="280"/>
      <c r="X278" s="280"/>
      <c r="Y278" s="280"/>
      <c r="Z278" s="280"/>
    </row>
    <row r="279" spans="1:26" ht="12.75" customHeight="1">
      <c r="A279" s="32"/>
      <c r="B279" s="32"/>
      <c r="C279" s="20"/>
      <c r="D279" s="20"/>
      <c r="E279" s="20"/>
      <c r="F279" s="32"/>
      <c r="G279" s="32"/>
      <c r="H279" s="32"/>
      <c r="I279" s="32"/>
      <c r="J279" s="32"/>
      <c r="K279" s="32"/>
      <c r="L279" s="32"/>
      <c r="M279" s="32"/>
      <c r="N279" s="32"/>
      <c r="O279" s="32"/>
      <c r="P279" s="32"/>
      <c r="Q279" s="32"/>
      <c r="R279" s="32"/>
      <c r="S279" s="32"/>
      <c r="T279" s="32"/>
      <c r="U279" s="280"/>
      <c r="V279" s="280"/>
      <c r="W279" s="280"/>
      <c r="X279" s="280"/>
      <c r="Y279" s="280"/>
      <c r="Z279" s="280"/>
    </row>
    <row r="280" spans="1:26" ht="12.75" customHeight="1">
      <c r="A280" s="32"/>
      <c r="B280" s="32"/>
      <c r="C280" s="20"/>
      <c r="D280" s="20"/>
      <c r="E280" s="20"/>
      <c r="F280" s="32"/>
      <c r="G280" s="32"/>
      <c r="H280" s="32"/>
      <c r="I280" s="32"/>
      <c r="J280" s="32"/>
      <c r="K280" s="32"/>
      <c r="L280" s="32"/>
      <c r="M280" s="32"/>
      <c r="N280" s="32"/>
      <c r="O280" s="32"/>
      <c r="P280" s="32"/>
      <c r="Q280" s="32"/>
      <c r="R280" s="32"/>
      <c r="S280" s="32"/>
      <c r="T280" s="32"/>
      <c r="U280" s="280"/>
      <c r="V280" s="280"/>
      <c r="W280" s="280"/>
      <c r="X280" s="280"/>
      <c r="Y280" s="280"/>
      <c r="Z280" s="280"/>
    </row>
    <row r="281" spans="1:26" ht="12.75" customHeight="1">
      <c r="A281" s="32"/>
      <c r="B281" s="32"/>
      <c r="C281" s="20"/>
      <c r="D281" s="20"/>
      <c r="E281" s="20"/>
      <c r="F281" s="32"/>
      <c r="G281" s="32"/>
      <c r="H281" s="32"/>
      <c r="I281" s="32"/>
      <c r="J281" s="32"/>
      <c r="K281" s="32"/>
      <c r="L281" s="32"/>
      <c r="M281" s="32"/>
      <c r="N281" s="32"/>
      <c r="O281" s="32"/>
      <c r="P281" s="32"/>
      <c r="Q281" s="32"/>
      <c r="R281" s="32"/>
      <c r="S281" s="32"/>
      <c r="T281" s="32"/>
      <c r="U281" s="280"/>
      <c r="V281" s="280"/>
      <c r="W281" s="280"/>
      <c r="X281" s="280"/>
      <c r="Y281" s="280"/>
      <c r="Z281" s="280"/>
    </row>
    <row r="282" spans="1:26" ht="12.75" customHeight="1">
      <c r="A282" s="32"/>
      <c r="B282" s="32"/>
      <c r="C282" s="20"/>
      <c r="D282" s="20"/>
      <c r="E282" s="20"/>
      <c r="F282" s="32"/>
      <c r="G282" s="32"/>
      <c r="H282" s="32"/>
      <c r="I282" s="32"/>
      <c r="J282" s="32"/>
      <c r="K282" s="32"/>
      <c r="L282" s="32"/>
      <c r="M282" s="32"/>
      <c r="N282" s="32"/>
      <c r="O282" s="32"/>
      <c r="P282" s="32"/>
      <c r="Q282" s="32"/>
      <c r="R282" s="32"/>
      <c r="S282" s="32"/>
      <c r="T282" s="32"/>
      <c r="U282" s="280"/>
      <c r="V282" s="280"/>
      <c r="W282" s="280"/>
      <c r="X282" s="280"/>
      <c r="Y282" s="280"/>
      <c r="Z282" s="280"/>
    </row>
    <row r="283" spans="1:26" ht="12.75" customHeight="1">
      <c r="A283" s="32"/>
      <c r="B283" s="32"/>
      <c r="C283" s="20"/>
      <c r="D283" s="20"/>
      <c r="E283" s="20"/>
      <c r="F283" s="32"/>
      <c r="G283" s="32"/>
      <c r="H283" s="32"/>
      <c r="I283" s="32"/>
      <c r="J283" s="32"/>
      <c r="K283" s="32"/>
      <c r="L283" s="32"/>
      <c r="M283" s="32"/>
      <c r="N283" s="32"/>
      <c r="O283" s="32"/>
      <c r="P283" s="32"/>
      <c r="Q283" s="32"/>
      <c r="R283" s="32"/>
      <c r="S283" s="32"/>
      <c r="T283" s="32"/>
      <c r="U283" s="280"/>
      <c r="V283" s="280"/>
      <c r="W283" s="280"/>
      <c r="X283" s="280"/>
      <c r="Y283" s="280"/>
      <c r="Z283" s="280"/>
    </row>
    <row r="284" spans="1:26" ht="12.75" customHeight="1">
      <c r="A284" s="32"/>
      <c r="B284" s="32"/>
      <c r="C284" s="20"/>
      <c r="D284" s="20"/>
      <c r="E284" s="20"/>
      <c r="F284" s="32"/>
      <c r="G284" s="32"/>
      <c r="H284" s="32"/>
      <c r="I284" s="32"/>
      <c r="J284" s="32"/>
      <c r="K284" s="32"/>
      <c r="L284" s="32"/>
      <c r="M284" s="32"/>
      <c r="N284" s="32"/>
      <c r="O284" s="32"/>
      <c r="P284" s="32"/>
      <c r="Q284" s="32"/>
      <c r="R284" s="32"/>
      <c r="S284" s="32"/>
      <c r="T284" s="32"/>
      <c r="U284" s="280"/>
      <c r="V284" s="280"/>
      <c r="W284" s="280"/>
      <c r="X284" s="280"/>
      <c r="Y284" s="280"/>
      <c r="Z284" s="280"/>
    </row>
    <row r="285" spans="1:26" ht="12.75" customHeight="1">
      <c r="A285" s="32"/>
      <c r="B285" s="32"/>
      <c r="C285" s="20"/>
      <c r="D285" s="20"/>
      <c r="E285" s="20"/>
      <c r="F285" s="32"/>
      <c r="G285" s="32"/>
      <c r="H285" s="32"/>
      <c r="I285" s="32"/>
      <c r="J285" s="32"/>
      <c r="K285" s="32"/>
      <c r="L285" s="32"/>
      <c r="M285" s="32"/>
      <c r="N285" s="32"/>
      <c r="O285" s="32"/>
      <c r="P285" s="32"/>
      <c r="Q285" s="32"/>
      <c r="R285" s="32"/>
      <c r="S285" s="32"/>
      <c r="T285" s="32"/>
      <c r="U285" s="280"/>
      <c r="V285" s="280"/>
      <c r="W285" s="280"/>
      <c r="X285" s="280"/>
      <c r="Y285" s="280"/>
      <c r="Z285" s="280"/>
    </row>
    <row r="286" spans="1:26" ht="12.75" customHeight="1">
      <c r="A286" s="32"/>
      <c r="B286" s="32"/>
      <c r="C286" s="20"/>
      <c r="D286" s="20"/>
      <c r="E286" s="20"/>
      <c r="F286" s="32"/>
      <c r="G286" s="32"/>
      <c r="H286" s="32"/>
      <c r="I286" s="32"/>
      <c r="J286" s="32"/>
      <c r="K286" s="32"/>
      <c r="L286" s="32"/>
      <c r="M286" s="32"/>
      <c r="N286" s="32"/>
      <c r="O286" s="32"/>
      <c r="P286" s="32"/>
      <c r="Q286" s="32"/>
      <c r="R286" s="32"/>
      <c r="S286" s="32"/>
      <c r="T286" s="32"/>
      <c r="U286" s="280"/>
      <c r="V286" s="280"/>
      <c r="W286" s="280"/>
      <c r="X286" s="280"/>
      <c r="Y286" s="280"/>
      <c r="Z286" s="280"/>
    </row>
    <row r="287" spans="1:26" ht="12.75" customHeight="1">
      <c r="A287" s="32"/>
      <c r="B287" s="32"/>
      <c r="C287" s="20"/>
      <c r="D287" s="20"/>
      <c r="E287" s="20"/>
      <c r="F287" s="32"/>
      <c r="G287" s="32"/>
      <c r="H287" s="32"/>
      <c r="I287" s="32"/>
      <c r="J287" s="32"/>
      <c r="K287" s="32"/>
      <c r="L287" s="32"/>
      <c r="M287" s="32"/>
      <c r="N287" s="32"/>
      <c r="O287" s="32"/>
      <c r="P287" s="32"/>
      <c r="Q287" s="32"/>
      <c r="R287" s="32"/>
      <c r="S287" s="32"/>
      <c r="T287" s="32"/>
      <c r="U287" s="280"/>
      <c r="V287" s="280"/>
      <c r="W287" s="280"/>
      <c r="X287" s="280"/>
      <c r="Y287" s="280"/>
      <c r="Z287" s="280"/>
    </row>
    <row r="288" spans="1:26" ht="12.75" customHeight="1">
      <c r="A288" s="32"/>
      <c r="B288" s="32"/>
      <c r="C288" s="20"/>
      <c r="D288" s="20"/>
      <c r="E288" s="20"/>
      <c r="F288" s="32"/>
      <c r="G288" s="32"/>
      <c r="H288" s="32"/>
      <c r="I288" s="32"/>
      <c r="J288" s="32"/>
      <c r="K288" s="32"/>
      <c r="L288" s="32"/>
      <c r="M288" s="32"/>
      <c r="N288" s="32"/>
      <c r="O288" s="32"/>
      <c r="P288" s="32"/>
      <c r="Q288" s="32"/>
      <c r="R288" s="32"/>
      <c r="S288" s="32"/>
      <c r="T288" s="32"/>
      <c r="U288" s="280"/>
      <c r="V288" s="280"/>
      <c r="W288" s="280"/>
      <c r="X288" s="280"/>
      <c r="Y288" s="280"/>
      <c r="Z288" s="280"/>
    </row>
    <row r="289" spans="1:26" ht="12.75" customHeight="1">
      <c r="A289" s="32"/>
      <c r="B289" s="32"/>
      <c r="C289" s="20"/>
      <c r="D289" s="20"/>
      <c r="E289" s="20"/>
      <c r="F289" s="32"/>
      <c r="G289" s="32"/>
      <c r="H289" s="32"/>
      <c r="I289" s="32"/>
      <c r="J289" s="32"/>
      <c r="K289" s="32"/>
      <c r="L289" s="32"/>
      <c r="M289" s="32"/>
      <c r="N289" s="32"/>
      <c r="O289" s="32"/>
      <c r="P289" s="32"/>
      <c r="Q289" s="32"/>
      <c r="R289" s="32"/>
      <c r="S289" s="32"/>
      <c r="T289" s="32"/>
      <c r="U289" s="280"/>
      <c r="V289" s="280"/>
      <c r="W289" s="280"/>
      <c r="X289" s="280"/>
      <c r="Y289" s="280"/>
      <c r="Z289" s="280"/>
    </row>
    <row r="290" spans="1:26" ht="12.75" customHeight="1">
      <c r="A290" s="32"/>
      <c r="B290" s="32"/>
      <c r="C290" s="20"/>
      <c r="D290" s="20"/>
      <c r="E290" s="20"/>
      <c r="F290" s="32"/>
      <c r="G290" s="32"/>
      <c r="H290" s="32"/>
      <c r="I290" s="32"/>
      <c r="J290" s="32"/>
      <c r="K290" s="32"/>
      <c r="L290" s="32"/>
      <c r="M290" s="32"/>
      <c r="N290" s="32"/>
      <c r="O290" s="32"/>
      <c r="P290" s="32"/>
      <c r="Q290" s="32"/>
      <c r="R290" s="32"/>
      <c r="S290" s="32"/>
      <c r="T290" s="32"/>
      <c r="U290" s="280"/>
      <c r="V290" s="280"/>
      <c r="W290" s="280"/>
      <c r="X290" s="280"/>
      <c r="Y290" s="280"/>
      <c r="Z290" s="280"/>
    </row>
    <row r="291" spans="1:26" ht="12.75" customHeight="1">
      <c r="A291" s="32"/>
      <c r="B291" s="32"/>
      <c r="C291" s="20"/>
      <c r="D291" s="20"/>
      <c r="E291" s="20"/>
      <c r="F291" s="32"/>
      <c r="G291" s="32"/>
      <c r="H291" s="32"/>
      <c r="I291" s="32"/>
      <c r="J291" s="32"/>
      <c r="K291" s="32"/>
      <c r="L291" s="32"/>
      <c r="M291" s="32"/>
      <c r="N291" s="32"/>
      <c r="O291" s="32"/>
      <c r="P291" s="32"/>
      <c r="Q291" s="32"/>
      <c r="R291" s="32"/>
      <c r="S291" s="32"/>
      <c r="T291" s="32"/>
      <c r="U291" s="280"/>
      <c r="V291" s="280"/>
      <c r="W291" s="280"/>
      <c r="X291" s="280"/>
      <c r="Y291" s="280"/>
      <c r="Z291" s="280"/>
    </row>
    <row r="292" spans="1:26" ht="12.75" customHeight="1">
      <c r="A292" s="32"/>
      <c r="B292" s="32"/>
      <c r="C292" s="20"/>
      <c r="D292" s="20"/>
      <c r="E292" s="20"/>
      <c r="F292" s="32"/>
      <c r="G292" s="32"/>
      <c r="H292" s="32"/>
      <c r="I292" s="32"/>
      <c r="J292" s="32"/>
      <c r="K292" s="32"/>
      <c r="L292" s="32"/>
      <c r="M292" s="32"/>
      <c r="N292" s="32"/>
      <c r="O292" s="32"/>
      <c r="P292" s="32"/>
      <c r="Q292" s="32"/>
      <c r="R292" s="32"/>
      <c r="S292" s="32"/>
      <c r="T292" s="32"/>
      <c r="U292" s="280"/>
      <c r="V292" s="280"/>
      <c r="W292" s="280"/>
      <c r="X292" s="280"/>
      <c r="Y292" s="280"/>
      <c r="Z292" s="280"/>
    </row>
    <row r="293" spans="1:26" ht="12.75" customHeight="1">
      <c r="A293" s="32"/>
      <c r="B293" s="32"/>
      <c r="C293" s="20"/>
      <c r="D293" s="20"/>
      <c r="E293" s="20"/>
      <c r="F293" s="32"/>
      <c r="G293" s="32"/>
      <c r="H293" s="32"/>
      <c r="I293" s="32"/>
      <c r="J293" s="32"/>
      <c r="K293" s="32"/>
      <c r="L293" s="32"/>
      <c r="M293" s="32"/>
      <c r="N293" s="32"/>
      <c r="O293" s="32"/>
      <c r="P293" s="32"/>
      <c r="Q293" s="32"/>
      <c r="R293" s="32"/>
      <c r="S293" s="32"/>
      <c r="T293" s="32"/>
      <c r="U293" s="280"/>
      <c r="V293" s="280"/>
      <c r="W293" s="280"/>
      <c r="X293" s="280"/>
      <c r="Y293" s="280"/>
      <c r="Z293" s="280"/>
    </row>
    <row r="294" spans="1:26" ht="12.75" customHeight="1">
      <c r="A294" s="32"/>
      <c r="B294" s="32"/>
      <c r="C294" s="20"/>
      <c r="D294" s="20"/>
      <c r="E294" s="20"/>
      <c r="F294" s="32"/>
      <c r="G294" s="32"/>
      <c r="H294" s="32"/>
      <c r="I294" s="32"/>
      <c r="J294" s="32"/>
      <c r="K294" s="32"/>
      <c r="L294" s="32"/>
      <c r="M294" s="32"/>
      <c r="N294" s="32"/>
      <c r="O294" s="32"/>
      <c r="P294" s="32"/>
      <c r="Q294" s="32"/>
      <c r="R294" s="32"/>
      <c r="S294" s="32"/>
      <c r="T294" s="32"/>
      <c r="U294" s="280"/>
      <c r="V294" s="280"/>
      <c r="W294" s="280"/>
      <c r="X294" s="280"/>
      <c r="Y294" s="280"/>
      <c r="Z294" s="280"/>
    </row>
    <row r="295" spans="1:26" ht="12.75" customHeight="1">
      <c r="A295" s="32"/>
      <c r="B295" s="32"/>
      <c r="C295" s="20"/>
      <c r="D295" s="20"/>
      <c r="E295" s="20"/>
      <c r="F295" s="32"/>
      <c r="G295" s="32"/>
      <c r="H295" s="32"/>
      <c r="I295" s="32"/>
      <c r="J295" s="32"/>
      <c r="K295" s="32"/>
      <c r="L295" s="32"/>
      <c r="M295" s="32"/>
      <c r="N295" s="32"/>
      <c r="O295" s="32"/>
      <c r="P295" s="32"/>
      <c r="Q295" s="32"/>
      <c r="R295" s="32"/>
      <c r="S295" s="32"/>
      <c r="T295" s="32"/>
      <c r="U295" s="280"/>
      <c r="V295" s="280"/>
      <c r="W295" s="280"/>
      <c r="X295" s="280"/>
      <c r="Y295" s="280"/>
      <c r="Z295" s="280"/>
    </row>
    <row r="296" spans="1:26" ht="12.75" customHeight="1">
      <c r="A296" s="32"/>
      <c r="B296" s="32"/>
      <c r="C296" s="20"/>
      <c r="D296" s="20"/>
      <c r="E296" s="20"/>
      <c r="F296" s="32"/>
      <c r="G296" s="32"/>
      <c r="H296" s="32"/>
      <c r="I296" s="32"/>
      <c r="J296" s="32"/>
      <c r="K296" s="32"/>
      <c r="L296" s="32"/>
      <c r="M296" s="32"/>
      <c r="N296" s="32"/>
      <c r="O296" s="32"/>
      <c r="P296" s="32"/>
      <c r="Q296" s="32"/>
      <c r="R296" s="32"/>
      <c r="S296" s="32"/>
      <c r="T296" s="32"/>
      <c r="U296" s="280"/>
      <c r="V296" s="280"/>
      <c r="W296" s="280"/>
      <c r="X296" s="280"/>
      <c r="Y296" s="280"/>
      <c r="Z296" s="280"/>
    </row>
    <row r="297" spans="1:26" ht="12.75" customHeight="1">
      <c r="A297" s="32"/>
      <c r="B297" s="32"/>
      <c r="C297" s="20"/>
      <c r="D297" s="20"/>
      <c r="E297" s="20"/>
      <c r="F297" s="32"/>
      <c r="G297" s="32"/>
      <c r="H297" s="32"/>
      <c r="I297" s="32"/>
      <c r="J297" s="32"/>
      <c r="K297" s="32"/>
      <c r="L297" s="32"/>
      <c r="M297" s="32"/>
      <c r="N297" s="32"/>
      <c r="O297" s="32"/>
      <c r="P297" s="32"/>
      <c r="Q297" s="32"/>
      <c r="R297" s="32"/>
      <c r="S297" s="32"/>
      <c r="T297" s="32"/>
      <c r="U297" s="280"/>
      <c r="V297" s="280"/>
      <c r="W297" s="280"/>
      <c r="X297" s="280"/>
      <c r="Y297" s="280"/>
      <c r="Z297" s="280"/>
    </row>
    <row r="298" spans="1:26" ht="12.75" customHeight="1">
      <c r="A298" s="32"/>
      <c r="B298" s="32"/>
      <c r="C298" s="20"/>
      <c r="D298" s="20"/>
      <c r="E298" s="20"/>
      <c r="F298" s="32"/>
      <c r="G298" s="32"/>
      <c r="H298" s="32"/>
      <c r="I298" s="32"/>
      <c r="J298" s="32"/>
      <c r="K298" s="32"/>
      <c r="L298" s="32"/>
      <c r="M298" s="32"/>
      <c r="N298" s="32"/>
      <c r="O298" s="32"/>
      <c r="P298" s="32"/>
      <c r="Q298" s="32"/>
      <c r="R298" s="32"/>
      <c r="S298" s="32"/>
      <c r="T298" s="32"/>
      <c r="U298" s="280"/>
      <c r="V298" s="280"/>
      <c r="W298" s="280"/>
      <c r="X298" s="280"/>
      <c r="Y298" s="280"/>
      <c r="Z298" s="280"/>
    </row>
    <row r="299" spans="1:26" ht="12.75" customHeight="1">
      <c r="A299" s="32"/>
      <c r="B299" s="32"/>
      <c r="C299" s="20"/>
      <c r="D299" s="20"/>
      <c r="E299" s="20"/>
      <c r="F299" s="32"/>
      <c r="G299" s="32"/>
      <c r="H299" s="32"/>
      <c r="I299" s="32"/>
      <c r="J299" s="32"/>
      <c r="K299" s="32"/>
      <c r="L299" s="32"/>
      <c r="M299" s="32"/>
      <c r="N299" s="32"/>
      <c r="O299" s="32"/>
      <c r="P299" s="32"/>
      <c r="Q299" s="32"/>
      <c r="R299" s="32"/>
      <c r="S299" s="32"/>
      <c r="T299" s="32"/>
      <c r="U299" s="280"/>
      <c r="V299" s="280"/>
      <c r="W299" s="280"/>
      <c r="X299" s="280"/>
      <c r="Y299" s="280"/>
      <c r="Z299" s="280"/>
    </row>
    <row r="300" spans="1:26" ht="12.75" customHeight="1">
      <c r="A300" s="32"/>
      <c r="B300" s="32"/>
      <c r="C300" s="20"/>
      <c r="D300" s="20"/>
      <c r="E300" s="20"/>
      <c r="F300" s="32"/>
      <c r="G300" s="32"/>
      <c r="H300" s="32"/>
      <c r="I300" s="32"/>
      <c r="J300" s="32"/>
      <c r="K300" s="32"/>
      <c r="L300" s="32"/>
      <c r="M300" s="32"/>
      <c r="N300" s="32"/>
      <c r="O300" s="32"/>
      <c r="P300" s="32"/>
      <c r="Q300" s="32"/>
      <c r="R300" s="32"/>
      <c r="S300" s="32"/>
      <c r="T300" s="32"/>
      <c r="U300" s="280"/>
      <c r="V300" s="280"/>
      <c r="W300" s="280"/>
      <c r="X300" s="280"/>
      <c r="Y300" s="280"/>
      <c r="Z300" s="280"/>
    </row>
    <row r="301" spans="1:26" ht="12.75" customHeight="1">
      <c r="A301" s="32"/>
      <c r="B301" s="32"/>
      <c r="C301" s="20"/>
      <c r="D301" s="20"/>
      <c r="E301" s="20"/>
      <c r="F301" s="32"/>
      <c r="G301" s="32"/>
      <c r="H301" s="32"/>
      <c r="I301" s="32"/>
      <c r="J301" s="32"/>
      <c r="K301" s="32"/>
      <c r="L301" s="32"/>
      <c r="M301" s="32"/>
      <c r="N301" s="32"/>
      <c r="O301" s="32"/>
      <c r="P301" s="32"/>
      <c r="Q301" s="32"/>
      <c r="R301" s="32"/>
      <c r="S301" s="32"/>
      <c r="T301" s="32"/>
      <c r="U301" s="280"/>
      <c r="V301" s="280"/>
      <c r="W301" s="280"/>
      <c r="X301" s="280"/>
      <c r="Y301" s="280"/>
      <c r="Z301" s="280"/>
    </row>
    <row r="302" spans="1:26" ht="12.75" customHeight="1">
      <c r="A302" s="32"/>
      <c r="B302" s="32"/>
      <c r="C302" s="20"/>
      <c r="D302" s="20"/>
      <c r="E302" s="20"/>
      <c r="F302" s="32"/>
      <c r="G302" s="32"/>
      <c r="H302" s="32"/>
      <c r="I302" s="32"/>
      <c r="J302" s="32"/>
      <c r="K302" s="32"/>
      <c r="L302" s="32"/>
      <c r="M302" s="32"/>
      <c r="N302" s="32"/>
      <c r="O302" s="32"/>
      <c r="P302" s="32"/>
      <c r="Q302" s="32"/>
      <c r="R302" s="32"/>
      <c r="S302" s="32"/>
      <c r="T302" s="32"/>
      <c r="U302" s="280"/>
      <c r="V302" s="280"/>
      <c r="W302" s="280"/>
      <c r="X302" s="280"/>
      <c r="Y302" s="280"/>
      <c r="Z302" s="280"/>
    </row>
    <row r="303" spans="1:26" ht="12.75" customHeight="1">
      <c r="A303" s="32"/>
      <c r="B303" s="32"/>
      <c r="C303" s="20"/>
      <c r="D303" s="20"/>
      <c r="E303" s="20"/>
      <c r="F303" s="32"/>
      <c r="G303" s="32"/>
      <c r="H303" s="32"/>
      <c r="I303" s="32"/>
      <c r="J303" s="32"/>
      <c r="K303" s="32"/>
      <c r="L303" s="32"/>
      <c r="M303" s="32"/>
      <c r="N303" s="32"/>
      <c r="O303" s="32"/>
      <c r="P303" s="32"/>
      <c r="Q303" s="32"/>
      <c r="R303" s="32"/>
      <c r="S303" s="32"/>
      <c r="T303" s="32"/>
      <c r="U303" s="280"/>
      <c r="V303" s="280"/>
      <c r="W303" s="280"/>
      <c r="X303" s="280"/>
      <c r="Y303" s="280"/>
      <c r="Z303" s="280"/>
    </row>
    <row r="304" spans="1:26" ht="12.75" customHeight="1">
      <c r="A304" s="32"/>
      <c r="B304" s="32"/>
      <c r="C304" s="20"/>
      <c r="D304" s="20"/>
      <c r="E304" s="20"/>
      <c r="F304" s="32"/>
      <c r="G304" s="32"/>
      <c r="H304" s="32"/>
      <c r="I304" s="32"/>
      <c r="J304" s="32"/>
      <c r="K304" s="32"/>
      <c r="L304" s="32"/>
      <c r="M304" s="32"/>
      <c r="N304" s="32"/>
      <c r="O304" s="32"/>
      <c r="P304" s="32"/>
      <c r="Q304" s="32"/>
      <c r="R304" s="32"/>
      <c r="S304" s="32"/>
      <c r="T304" s="32"/>
      <c r="U304" s="280"/>
      <c r="V304" s="280"/>
      <c r="W304" s="280"/>
      <c r="X304" s="280"/>
      <c r="Y304" s="280"/>
      <c r="Z304" s="280"/>
    </row>
    <row r="305" spans="1:26" ht="12.75" customHeight="1">
      <c r="A305" s="32"/>
      <c r="B305" s="32"/>
      <c r="C305" s="20"/>
      <c r="D305" s="20"/>
      <c r="E305" s="20"/>
      <c r="F305" s="32"/>
      <c r="G305" s="32"/>
      <c r="H305" s="32"/>
      <c r="I305" s="32"/>
      <c r="J305" s="32"/>
      <c r="K305" s="32"/>
      <c r="L305" s="32"/>
      <c r="M305" s="32"/>
      <c r="N305" s="32"/>
      <c r="O305" s="32"/>
      <c r="P305" s="32"/>
      <c r="Q305" s="32"/>
      <c r="R305" s="32"/>
      <c r="S305" s="32"/>
      <c r="T305" s="32"/>
      <c r="U305" s="280"/>
      <c r="V305" s="280"/>
      <c r="W305" s="280"/>
      <c r="X305" s="280"/>
      <c r="Y305" s="280"/>
      <c r="Z305" s="280"/>
    </row>
    <row r="306" spans="1:26" ht="12.75" customHeight="1">
      <c r="A306" s="32"/>
      <c r="B306" s="32"/>
      <c r="C306" s="20"/>
      <c r="D306" s="20"/>
      <c r="E306" s="20"/>
      <c r="F306" s="32"/>
      <c r="G306" s="32"/>
      <c r="H306" s="32"/>
      <c r="I306" s="32"/>
      <c r="J306" s="32"/>
      <c r="K306" s="32"/>
      <c r="L306" s="32"/>
      <c r="M306" s="32"/>
      <c r="N306" s="32"/>
      <c r="O306" s="32"/>
      <c r="P306" s="32"/>
      <c r="Q306" s="32"/>
      <c r="R306" s="32"/>
      <c r="S306" s="32"/>
      <c r="T306" s="32"/>
      <c r="U306" s="280"/>
      <c r="V306" s="280"/>
      <c r="W306" s="280"/>
      <c r="X306" s="280"/>
      <c r="Y306" s="280"/>
      <c r="Z306" s="280"/>
    </row>
    <row r="307" spans="1:26" ht="12.75" customHeight="1">
      <c r="A307" s="32"/>
      <c r="B307" s="32"/>
      <c r="C307" s="20"/>
      <c r="D307" s="20"/>
      <c r="E307" s="20"/>
      <c r="F307" s="32"/>
      <c r="G307" s="32"/>
      <c r="H307" s="32"/>
      <c r="I307" s="32"/>
      <c r="J307" s="32"/>
      <c r="K307" s="32"/>
      <c r="L307" s="32"/>
      <c r="M307" s="32"/>
      <c r="N307" s="32"/>
      <c r="O307" s="32"/>
      <c r="P307" s="32"/>
      <c r="Q307" s="32"/>
      <c r="R307" s="32"/>
      <c r="S307" s="32"/>
      <c r="T307" s="32"/>
      <c r="U307" s="280"/>
      <c r="V307" s="280"/>
      <c r="W307" s="280"/>
      <c r="X307" s="280"/>
      <c r="Y307" s="280"/>
      <c r="Z307" s="280"/>
    </row>
    <row r="308" spans="1:26" ht="12.75" customHeight="1">
      <c r="A308" s="32"/>
      <c r="B308" s="32"/>
      <c r="C308" s="20"/>
      <c r="D308" s="20"/>
      <c r="E308" s="20"/>
      <c r="F308" s="32"/>
      <c r="G308" s="32"/>
      <c r="H308" s="32"/>
      <c r="I308" s="32"/>
      <c r="J308" s="32"/>
      <c r="K308" s="32"/>
      <c r="L308" s="32"/>
      <c r="M308" s="32"/>
      <c r="N308" s="32"/>
      <c r="O308" s="32"/>
      <c r="P308" s="32"/>
      <c r="Q308" s="32"/>
      <c r="R308" s="32"/>
      <c r="S308" s="32"/>
      <c r="T308" s="32"/>
      <c r="U308" s="280"/>
      <c r="V308" s="280"/>
      <c r="W308" s="280"/>
      <c r="X308" s="280"/>
      <c r="Y308" s="280"/>
      <c r="Z308" s="280"/>
    </row>
    <row r="309" spans="1:26" ht="12.75" customHeight="1">
      <c r="A309" s="32"/>
      <c r="B309" s="32"/>
      <c r="C309" s="20"/>
      <c r="D309" s="20"/>
      <c r="E309" s="20"/>
      <c r="F309" s="32"/>
      <c r="G309" s="32"/>
      <c r="H309" s="32"/>
      <c r="I309" s="32"/>
      <c r="J309" s="32"/>
      <c r="K309" s="32"/>
      <c r="L309" s="32"/>
      <c r="M309" s="32"/>
      <c r="N309" s="32"/>
      <c r="O309" s="32"/>
      <c r="P309" s="32"/>
      <c r="Q309" s="32"/>
      <c r="R309" s="32"/>
      <c r="S309" s="32"/>
      <c r="T309" s="32"/>
      <c r="U309" s="280"/>
      <c r="V309" s="280"/>
      <c r="W309" s="280"/>
      <c r="X309" s="280"/>
      <c r="Y309" s="280"/>
      <c r="Z309" s="280"/>
    </row>
    <row r="310" spans="1:26" ht="12.75" customHeight="1">
      <c r="A310" s="32"/>
      <c r="B310" s="32"/>
      <c r="C310" s="20"/>
      <c r="D310" s="20"/>
      <c r="E310" s="20"/>
      <c r="F310" s="32"/>
      <c r="G310" s="32"/>
      <c r="H310" s="32"/>
      <c r="I310" s="32"/>
      <c r="J310" s="32"/>
      <c r="K310" s="32"/>
      <c r="L310" s="32"/>
      <c r="M310" s="32"/>
      <c r="N310" s="32"/>
      <c r="O310" s="32"/>
      <c r="P310" s="32"/>
      <c r="Q310" s="32"/>
      <c r="R310" s="32"/>
      <c r="S310" s="32"/>
      <c r="T310" s="32"/>
      <c r="U310" s="280"/>
      <c r="V310" s="280"/>
      <c r="W310" s="280"/>
      <c r="X310" s="280"/>
      <c r="Y310" s="280"/>
      <c r="Z310" s="280"/>
    </row>
    <row r="311" spans="1:26" ht="12.75" customHeight="1">
      <c r="A311" s="32"/>
      <c r="B311" s="32"/>
      <c r="C311" s="20"/>
      <c r="D311" s="20"/>
      <c r="E311" s="20"/>
      <c r="F311" s="32"/>
      <c r="G311" s="32"/>
      <c r="H311" s="32"/>
      <c r="I311" s="32"/>
      <c r="J311" s="32"/>
      <c r="K311" s="32"/>
      <c r="L311" s="32"/>
      <c r="M311" s="32"/>
      <c r="N311" s="32"/>
      <c r="O311" s="32"/>
      <c r="P311" s="32"/>
      <c r="Q311" s="32"/>
      <c r="R311" s="32"/>
      <c r="S311" s="32"/>
      <c r="T311" s="32"/>
      <c r="U311" s="280"/>
      <c r="V311" s="280"/>
      <c r="W311" s="280"/>
      <c r="X311" s="280"/>
      <c r="Y311" s="280"/>
      <c r="Z311" s="280"/>
    </row>
    <row r="312" spans="1:26" ht="12.75" customHeight="1">
      <c r="A312" s="32"/>
      <c r="B312" s="32"/>
      <c r="C312" s="20"/>
      <c r="D312" s="20"/>
      <c r="E312" s="20"/>
      <c r="F312" s="32"/>
      <c r="G312" s="32"/>
      <c r="H312" s="32"/>
      <c r="I312" s="32"/>
      <c r="J312" s="32"/>
      <c r="K312" s="32"/>
      <c r="L312" s="32"/>
      <c r="M312" s="32"/>
      <c r="N312" s="32"/>
      <c r="O312" s="32"/>
      <c r="P312" s="32"/>
      <c r="Q312" s="32"/>
      <c r="R312" s="32"/>
      <c r="S312" s="32"/>
      <c r="T312" s="32"/>
      <c r="U312" s="280"/>
      <c r="V312" s="280"/>
      <c r="W312" s="280"/>
      <c r="X312" s="280"/>
      <c r="Y312" s="280"/>
      <c r="Z312" s="280"/>
    </row>
    <row r="313" spans="1:26" ht="12.75" customHeight="1">
      <c r="A313" s="32"/>
      <c r="B313" s="32"/>
      <c r="C313" s="20"/>
      <c r="D313" s="20"/>
      <c r="E313" s="20"/>
      <c r="F313" s="32"/>
      <c r="G313" s="32"/>
      <c r="H313" s="32"/>
      <c r="I313" s="32"/>
      <c r="J313" s="32"/>
      <c r="K313" s="32"/>
      <c r="L313" s="32"/>
      <c r="M313" s="32"/>
      <c r="N313" s="32"/>
      <c r="O313" s="32"/>
      <c r="P313" s="32"/>
      <c r="Q313" s="32"/>
      <c r="R313" s="32"/>
      <c r="S313" s="32"/>
      <c r="T313" s="32"/>
      <c r="U313" s="280"/>
      <c r="V313" s="280"/>
      <c r="W313" s="280"/>
      <c r="X313" s="280"/>
      <c r="Y313" s="280"/>
      <c r="Z313" s="280"/>
    </row>
    <row r="314" spans="1:26" ht="12.75" customHeight="1">
      <c r="A314" s="32"/>
      <c r="B314" s="32"/>
      <c r="C314" s="20"/>
      <c r="D314" s="20"/>
      <c r="E314" s="20"/>
      <c r="F314" s="32"/>
      <c r="G314" s="32"/>
      <c r="H314" s="32"/>
      <c r="I314" s="32"/>
      <c r="J314" s="32"/>
      <c r="K314" s="32"/>
      <c r="L314" s="32"/>
      <c r="M314" s="32"/>
      <c r="N314" s="32"/>
      <c r="O314" s="32"/>
      <c r="P314" s="32"/>
      <c r="Q314" s="32"/>
      <c r="R314" s="32"/>
      <c r="S314" s="32"/>
      <c r="T314" s="32"/>
      <c r="U314" s="280"/>
      <c r="V314" s="280"/>
      <c r="W314" s="280"/>
      <c r="X314" s="280"/>
      <c r="Y314" s="280"/>
      <c r="Z314" s="280"/>
    </row>
    <row r="315" spans="1:26" ht="12.75" customHeight="1">
      <c r="A315" s="32"/>
      <c r="B315" s="32"/>
      <c r="C315" s="20"/>
      <c r="D315" s="20"/>
      <c r="E315" s="20"/>
      <c r="F315" s="32"/>
      <c r="G315" s="32"/>
      <c r="H315" s="32"/>
      <c r="I315" s="32"/>
      <c r="J315" s="32"/>
      <c r="K315" s="32"/>
      <c r="L315" s="32"/>
      <c r="M315" s="32"/>
      <c r="N315" s="32"/>
      <c r="O315" s="32"/>
      <c r="P315" s="32"/>
      <c r="Q315" s="32"/>
      <c r="R315" s="32"/>
      <c r="S315" s="32"/>
      <c r="T315" s="32"/>
      <c r="U315" s="280"/>
      <c r="V315" s="280"/>
      <c r="W315" s="280"/>
      <c r="X315" s="280"/>
      <c r="Y315" s="280"/>
      <c r="Z315" s="280"/>
    </row>
    <row r="316" spans="1:26" ht="12.75" customHeight="1">
      <c r="A316" s="32"/>
      <c r="B316" s="32"/>
      <c r="C316" s="20"/>
      <c r="D316" s="20"/>
      <c r="E316" s="20"/>
      <c r="F316" s="32"/>
      <c r="G316" s="32"/>
      <c r="H316" s="32"/>
      <c r="I316" s="32"/>
      <c r="J316" s="32"/>
      <c r="K316" s="32"/>
      <c r="L316" s="32"/>
      <c r="M316" s="32"/>
      <c r="N316" s="32"/>
      <c r="O316" s="32"/>
      <c r="P316" s="32"/>
      <c r="Q316" s="32"/>
      <c r="R316" s="32"/>
      <c r="S316" s="32"/>
      <c r="T316" s="32"/>
      <c r="U316" s="280"/>
      <c r="V316" s="280"/>
      <c r="W316" s="280"/>
      <c r="X316" s="280"/>
      <c r="Y316" s="280"/>
      <c r="Z316" s="280"/>
    </row>
    <row r="317" spans="1:26" ht="12.75" customHeight="1">
      <c r="A317" s="32"/>
      <c r="B317" s="32"/>
      <c r="C317" s="20"/>
      <c r="D317" s="20"/>
      <c r="E317" s="20"/>
      <c r="F317" s="32"/>
      <c r="G317" s="32"/>
      <c r="H317" s="32"/>
      <c r="I317" s="32"/>
      <c r="J317" s="32"/>
      <c r="K317" s="32"/>
      <c r="L317" s="32"/>
      <c r="M317" s="32"/>
      <c r="N317" s="32"/>
      <c r="O317" s="32"/>
      <c r="P317" s="32"/>
      <c r="Q317" s="32"/>
      <c r="R317" s="32"/>
      <c r="S317" s="32"/>
      <c r="T317" s="32"/>
      <c r="U317" s="280"/>
      <c r="V317" s="280"/>
      <c r="W317" s="280"/>
      <c r="X317" s="280"/>
      <c r="Y317" s="280"/>
      <c r="Z317" s="280"/>
    </row>
    <row r="318" spans="1:26" ht="12.75" customHeight="1">
      <c r="A318" s="32"/>
      <c r="B318" s="32"/>
      <c r="C318" s="20"/>
      <c r="D318" s="20"/>
      <c r="E318" s="20"/>
      <c r="F318" s="32"/>
      <c r="G318" s="32"/>
      <c r="H318" s="32"/>
      <c r="I318" s="32"/>
      <c r="J318" s="32"/>
      <c r="K318" s="32"/>
      <c r="L318" s="32"/>
      <c r="M318" s="32"/>
      <c r="N318" s="32"/>
      <c r="O318" s="32"/>
      <c r="P318" s="32"/>
      <c r="Q318" s="32"/>
      <c r="R318" s="32"/>
      <c r="S318" s="32"/>
      <c r="T318" s="32"/>
      <c r="U318" s="280"/>
      <c r="V318" s="280"/>
      <c r="W318" s="280"/>
      <c r="X318" s="280"/>
      <c r="Y318" s="280"/>
      <c r="Z318" s="280"/>
    </row>
    <row r="319" spans="1:26" ht="12.75" customHeight="1">
      <c r="A319" s="32"/>
      <c r="B319" s="32"/>
      <c r="C319" s="20"/>
      <c r="D319" s="20"/>
      <c r="E319" s="20"/>
      <c r="F319" s="32"/>
      <c r="G319" s="32"/>
      <c r="H319" s="32"/>
      <c r="I319" s="32"/>
      <c r="J319" s="32"/>
      <c r="K319" s="32"/>
      <c r="L319" s="32"/>
      <c r="M319" s="32"/>
      <c r="N319" s="32"/>
      <c r="O319" s="32"/>
      <c r="P319" s="32"/>
      <c r="Q319" s="32"/>
      <c r="R319" s="32"/>
      <c r="S319" s="32"/>
      <c r="T319" s="32"/>
      <c r="U319" s="280"/>
      <c r="V319" s="280"/>
      <c r="W319" s="280"/>
      <c r="X319" s="280"/>
      <c r="Y319" s="280"/>
      <c r="Z319" s="280"/>
    </row>
    <row r="320" spans="1:26" ht="12.75" customHeight="1">
      <c r="A320" s="32"/>
      <c r="B320" s="32"/>
      <c r="C320" s="20"/>
      <c r="D320" s="20"/>
      <c r="E320" s="20"/>
      <c r="F320" s="32"/>
      <c r="G320" s="32"/>
      <c r="H320" s="32"/>
      <c r="I320" s="32"/>
      <c r="J320" s="32"/>
      <c r="K320" s="32"/>
      <c r="L320" s="32"/>
      <c r="M320" s="32"/>
      <c r="N320" s="32"/>
      <c r="O320" s="32"/>
      <c r="P320" s="32"/>
      <c r="Q320" s="32"/>
      <c r="R320" s="32"/>
      <c r="S320" s="32"/>
      <c r="T320" s="32"/>
      <c r="U320" s="280"/>
      <c r="V320" s="280"/>
      <c r="W320" s="280"/>
      <c r="X320" s="280"/>
      <c r="Y320" s="280"/>
      <c r="Z320" s="280"/>
    </row>
    <row r="321" spans="1:26" ht="12.75" customHeight="1">
      <c r="A321" s="32"/>
      <c r="B321" s="32"/>
      <c r="C321" s="20"/>
      <c r="D321" s="20"/>
      <c r="E321" s="20"/>
      <c r="F321" s="32"/>
      <c r="G321" s="32"/>
      <c r="H321" s="32"/>
      <c r="I321" s="32"/>
      <c r="J321" s="32"/>
      <c r="K321" s="32"/>
      <c r="L321" s="32"/>
      <c r="M321" s="32"/>
      <c r="N321" s="32"/>
      <c r="O321" s="32"/>
      <c r="P321" s="32"/>
      <c r="Q321" s="32"/>
      <c r="R321" s="32"/>
      <c r="S321" s="32"/>
      <c r="T321" s="32"/>
      <c r="U321" s="280"/>
      <c r="V321" s="280"/>
      <c r="W321" s="280"/>
      <c r="X321" s="280"/>
      <c r="Y321" s="280"/>
      <c r="Z321" s="280"/>
    </row>
    <row r="322" spans="1:26" ht="12.75" customHeight="1">
      <c r="A322" s="32"/>
      <c r="B322" s="32"/>
      <c r="C322" s="20"/>
      <c r="D322" s="20"/>
      <c r="E322" s="20"/>
      <c r="F322" s="32"/>
      <c r="G322" s="32"/>
      <c r="H322" s="32"/>
      <c r="I322" s="32"/>
      <c r="J322" s="32"/>
      <c r="K322" s="32"/>
      <c r="L322" s="32"/>
      <c r="M322" s="32"/>
      <c r="N322" s="32"/>
      <c r="O322" s="32"/>
      <c r="P322" s="32"/>
      <c r="Q322" s="32"/>
      <c r="R322" s="32"/>
      <c r="S322" s="32"/>
      <c r="T322" s="32"/>
      <c r="U322" s="280"/>
      <c r="V322" s="280"/>
      <c r="W322" s="280"/>
      <c r="X322" s="280"/>
      <c r="Y322" s="280"/>
      <c r="Z322" s="280"/>
    </row>
    <row r="323" spans="1:26" ht="12.75" customHeight="1">
      <c r="A323" s="32"/>
      <c r="B323" s="32"/>
      <c r="C323" s="20"/>
      <c r="D323" s="20"/>
      <c r="E323" s="20"/>
      <c r="F323" s="32"/>
      <c r="G323" s="32"/>
      <c r="H323" s="32"/>
      <c r="I323" s="32"/>
      <c r="J323" s="32"/>
      <c r="K323" s="32"/>
      <c r="L323" s="32"/>
      <c r="M323" s="32"/>
      <c r="N323" s="32"/>
      <c r="O323" s="32"/>
      <c r="P323" s="32"/>
      <c r="Q323" s="32"/>
      <c r="R323" s="32"/>
      <c r="S323" s="32"/>
      <c r="T323" s="32"/>
      <c r="U323" s="280"/>
      <c r="V323" s="280"/>
      <c r="W323" s="280"/>
      <c r="X323" s="280"/>
      <c r="Y323" s="280"/>
      <c r="Z323" s="280"/>
    </row>
    <row r="324" spans="1:26" ht="12.75" customHeight="1">
      <c r="A324" s="32"/>
      <c r="B324" s="32"/>
      <c r="C324" s="20"/>
      <c r="D324" s="20"/>
      <c r="E324" s="20"/>
      <c r="F324" s="32"/>
      <c r="G324" s="32"/>
      <c r="H324" s="32"/>
      <c r="I324" s="32"/>
      <c r="J324" s="32"/>
      <c r="K324" s="32"/>
      <c r="L324" s="32"/>
      <c r="M324" s="32"/>
      <c r="N324" s="32"/>
      <c r="O324" s="32"/>
      <c r="P324" s="32"/>
      <c r="Q324" s="32"/>
      <c r="R324" s="32"/>
      <c r="S324" s="32"/>
      <c r="T324" s="32"/>
      <c r="U324" s="280"/>
      <c r="V324" s="280"/>
      <c r="W324" s="280"/>
      <c r="X324" s="280"/>
      <c r="Y324" s="280"/>
      <c r="Z324" s="280"/>
    </row>
    <row r="325" spans="1:26" ht="12.75" customHeight="1">
      <c r="A325" s="32"/>
      <c r="B325" s="32"/>
      <c r="C325" s="20"/>
      <c r="D325" s="20"/>
      <c r="E325" s="20"/>
      <c r="F325" s="32"/>
      <c r="G325" s="32"/>
      <c r="H325" s="32"/>
      <c r="I325" s="32"/>
      <c r="J325" s="32"/>
      <c r="K325" s="32"/>
      <c r="L325" s="32"/>
      <c r="M325" s="32"/>
      <c r="N325" s="32"/>
      <c r="O325" s="32"/>
      <c r="P325" s="32"/>
      <c r="Q325" s="32"/>
      <c r="R325" s="32"/>
      <c r="S325" s="32"/>
      <c r="T325" s="32"/>
      <c r="U325" s="280"/>
      <c r="V325" s="280"/>
      <c r="W325" s="280"/>
      <c r="X325" s="280"/>
      <c r="Y325" s="280"/>
      <c r="Z325" s="280"/>
    </row>
    <row r="326" spans="1:26" ht="12.75" customHeight="1">
      <c r="A326" s="32"/>
      <c r="B326" s="32"/>
      <c r="C326" s="20"/>
      <c r="D326" s="20"/>
      <c r="E326" s="20"/>
      <c r="F326" s="32"/>
      <c r="G326" s="32"/>
      <c r="H326" s="32"/>
      <c r="I326" s="32"/>
      <c r="J326" s="32"/>
      <c r="K326" s="32"/>
      <c r="L326" s="32"/>
      <c r="M326" s="32"/>
      <c r="N326" s="32"/>
      <c r="O326" s="32"/>
      <c r="P326" s="32"/>
      <c r="Q326" s="32"/>
      <c r="R326" s="32"/>
      <c r="S326" s="32"/>
      <c r="T326" s="32"/>
      <c r="U326" s="280"/>
      <c r="V326" s="280"/>
      <c r="W326" s="280"/>
      <c r="X326" s="280"/>
      <c r="Y326" s="280"/>
      <c r="Z326" s="280"/>
    </row>
    <row r="327" spans="1:26" ht="12.75" customHeight="1">
      <c r="A327" s="32"/>
      <c r="B327" s="32"/>
      <c r="C327" s="20"/>
      <c r="D327" s="20"/>
      <c r="E327" s="20"/>
      <c r="F327" s="32"/>
      <c r="G327" s="32"/>
      <c r="H327" s="32"/>
      <c r="I327" s="32"/>
      <c r="J327" s="32"/>
      <c r="K327" s="32"/>
      <c r="L327" s="32"/>
      <c r="M327" s="32"/>
      <c r="N327" s="32"/>
      <c r="O327" s="32"/>
      <c r="P327" s="32"/>
      <c r="Q327" s="32"/>
      <c r="R327" s="32"/>
      <c r="S327" s="32"/>
      <c r="T327" s="32"/>
      <c r="U327" s="280"/>
      <c r="V327" s="280"/>
      <c r="W327" s="280"/>
      <c r="X327" s="280"/>
      <c r="Y327" s="280"/>
      <c r="Z327" s="280"/>
    </row>
    <row r="328" spans="1:26" ht="12.75" customHeight="1">
      <c r="A328" s="32"/>
      <c r="B328" s="32"/>
      <c r="C328" s="20"/>
      <c r="D328" s="20"/>
      <c r="E328" s="20"/>
      <c r="F328" s="32"/>
      <c r="G328" s="32"/>
      <c r="H328" s="32"/>
      <c r="I328" s="32"/>
      <c r="J328" s="32"/>
      <c r="K328" s="32"/>
      <c r="L328" s="32"/>
      <c r="M328" s="32"/>
      <c r="N328" s="32"/>
      <c r="O328" s="32"/>
      <c r="P328" s="32"/>
      <c r="Q328" s="32"/>
      <c r="R328" s="32"/>
      <c r="S328" s="32"/>
      <c r="T328" s="32"/>
      <c r="U328" s="280"/>
      <c r="V328" s="280"/>
      <c r="W328" s="280"/>
      <c r="X328" s="280"/>
      <c r="Y328" s="280"/>
      <c r="Z328" s="280"/>
    </row>
    <row r="329" spans="1:26" ht="12.75" customHeight="1">
      <c r="A329" s="32"/>
      <c r="B329" s="32"/>
      <c r="C329" s="20"/>
      <c r="D329" s="20"/>
      <c r="E329" s="20"/>
      <c r="F329" s="32"/>
      <c r="G329" s="32"/>
      <c r="H329" s="32"/>
      <c r="I329" s="32"/>
      <c r="J329" s="32"/>
      <c r="K329" s="32"/>
      <c r="L329" s="32"/>
      <c r="M329" s="32"/>
      <c r="N329" s="32"/>
      <c r="O329" s="32"/>
      <c r="P329" s="32"/>
      <c r="Q329" s="32"/>
      <c r="R329" s="32"/>
      <c r="S329" s="32"/>
      <c r="T329" s="32"/>
      <c r="U329" s="280"/>
      <c r="V329" s="280"/>
      <c r="W329" s="280"/>
      <c r="X329" s="280"/>
      <c r="Y329" s="280"/>
      <c r="Z329" s="280"/>
    </row>
    <row r="330" spans="1:26" ht="12.75" customHeight="1">
      <c r="A330" s="32"/>
      <c r="B330" s="32"/>
      <c r="C330" s="20"/>
      <c r="D330" s="20"/>
      <c r="E330" s="20"/>
      <c r="F330" s="32"/>
      <c r="G330" s="32"/>
      <c r="H330" s="32"/>
      <c r="I330" s="32"/>
      <c r="J330" s="32"/>
      <c r="K330" s="32"/>
      <c r="L330" s="32"/>
      <c r="M330" s="32"/>
      <c r="N330" s="32"/>
      <c r="O330" s="32"/>
      <c r="P330" s="32"/>
      <c r="Q330" s="32"/>
      <c r="R330" s="32"/>
      <c r="S330" s="32"/>
      <c r="T330" s="32"/>
      <c r="U330" s="280"/>
      <c r="V330" s="280"/>
      <c r="W330" s="280"/>
      <c r="X330" s="280"/>
      <c r="Y330" s="280"/>
      <c r="Z330" s="280"/>
    </row>
    <row r="331" spans="1:26" ht="12.75" customHeight="1">
      <c r="A331" s="32"/>
      <c r="B331" s="32"/>
      <c r="C331" s="20"/>
      <c r="D331" s="20"/>
      <c r="E331" s="20"/>
      <c r="F331" s="32"/>
      <c r="G331" s="32"/>
      <c r="H331" s="32"/>
      <c r="I331" s="32"/>
      <c r="J331" s="32"/>
      <c r="K331" s="32"/>
      <c r="L331" s="32"/>
      <c r="M331" s="32"/>
      <c r="N331" s="32"/>
      <c r="O331" s="32"/>
      <c r="P331" s="32"/>
      <c r="Q331" s="32"/>
      <c r="R331" s="32"/>
      <c r="S331" s="32"/>
      <c r="T331" s="32"/>
      <c r="U331" s="280"/>
      <c r="V331" s="280"/>
      <c r="W331" s="280"/>
      <c r="X331" s="280"/>
      <c r="Y331" s="280"/>
      <c r="Z331" s="280"/>
    </row>
    <row r="332" spans="1:26" ht="12.75" customHeight="1">
      <c r="A332" s="32"/>
      <c r="B332" s="32"/>
      <c r="C332" s="20"/>
      <c r="D332" s="20"/>
      <c r="E332" s="20"/>
      <c r="F332" s="32"/>
      <c r="G332" s="32"/>
      <c r="H332" s="32"/>
      <c r="I332" s="32"/>
      <c r="J332" s="32"/>
      <c r="K332" s="32"/>
      <c r="L332" s="32"/>
      <c r="M332" s="32"/>
      <c r="N332" s="32"/>
      <c r="O332" s="32"/>
      <c r="P332" s="32"/>
      <c r="Q332" s="32"/>
      <c r="R332" s="32"/>
      <c r="S332" s="32"/>
      <c r="T332" s="32"/>
      <c r="U332" s="280"/>
      <c r="V332" s="280"/>
      <c r="W332" s="280"/>
      <c r="X332" s="280"/>
      <c r="Y332" s="280"/>
      <c r="Z332" s="280"/>
    </row>
    <row r="333" spans="1:26" ht="12.75" customHeight="1">
      <c r="A333" s="32"/>
      <c r="B333" s="32"/>
      <c r="C333" s="20"/>
      <c r="D333" s="20"/>
      <c r="E333" s="20"/>
      <c r="F333" s="32"/>
      <c r="G333" s="32"/>
      <c r="H333" s="32"/>
      <c r="I333" s="32"/>
      <c r="J333" s="32"/>
      <c r="K333" s="32"/>
      <c r="L333" s="32"/>
      <c r="M333" s="32"/>
      <c r="N333" s="32"/>
      <c r="O333" s="32"/>
      <c r="P333" s="32"/>
      <c r="Q333" s="32"/>
      <c r="R333" s="32"/>
      <c r="S333" s="32"/>
      <c r="T333" s="32"/>
      <c r="U333" s="280"/>
      <c r="V333" s="280"/>
      <c r="W333" s="280"/>
      <c r="X333" s="280"/>
      <c r="Y333" s="280"/>
      <c r="Z333" s="280"/>
    </row>
    <row r="334" spans="1:26" ht="12.75" customHeight="1">
      <c r="A334" s="32"/>
      <c r="B334" s="32"/>
      <c r="C334" s="20"/>
      <c r="D334" s="20"/>
      <c r="E334" s="20"/>
      <c r="F334" s="32"/>
      <c r="G334" s="32"/>
      <c r="H334" s="32"/>
      <c r="I334" s="32"/>
      <c r="J334" s="32"/>
      <c r="K334" s="32"/>
      <c r="L334" s="32"/>
      <c r="M334" s="32"/>
      <c r="N334" s="32"/>
      <c r="O334" s="32"/>
      <c r="P334" s="32"/>
      <c r="Q334" s="32"/>
      <c r="R334" s="32"/>
      <c r="S334" s="32"/>
      <c r="T334" s="32"/>
      <c r="U334" s="280"/>
      <c r="V334" s="280"/>
      <c r="W334" s="280"/>
      <c r="X334" s="280"/>
      <c r="Y334" s="280"/>
      <c r="Z334" s="280"/>
    </row>
    <row r="335" spans="1:26" ht="12.75" customHeight="1">
      <c r="A335" s="32"/>
      <c r="B335" s="32"/>
      <c r="C335" s="20"/>
      <c r="D335" s="20"/>
      <c r="E335" s="20"/>
      <c r="F335" s="32"/>
      <c r="G335" s="32"/>
      <c r="H335" s="32"/>
      <c r="I335" s="32"/>
      <c r="J335" s="32"/>
      <c r="K335" s="32"/>
      <c r="L335" s="32"/>
      <c r="M335" s="32"/>
      <c r="N335" s="32"/>
      <c r="O335" s="32"/>
      <c r="P335" s="32"/>
      <c r="Q335" s="32"/>
      <c r="R335" s="32"/>
      <c r="S335" s="32"/>
      <c r="T335" s="32"/>
      <c r="U335" s="280"/>
      <c r="V335" s="280"/>
      <c r="W335" s="280"/>
      <c r="X335" s="280"/>
      <c r="Y335" s="280"/>
      <c r="Z335" s="280"/>
    </row>
    <row r="336" spans="1:26" ht="12.75" customHeight="1">
      <c r="A336" s="32"/>
      <c r="B336" s="32"/>
      <c r="C336" s="20"/>
      <c r="D336" s="20"/>
      <c r="E336" s="20"/>
      <c r="F336" s="32"/>
      <c r="G336" s="32"/>
      <c r="H336" s="32"/>
      <c r="I336" s="32"/>
      <c r="J336" s="32"/>
      <c r="K336" s="32"/>
      <c r="L336" s="32"/>
      <c r="M336" s="32"/>
      <c r="N336" s="32"/>
      <c r="O336" s="32"/>
      <c r="P336" s="32"/>
      <c r="Q336" s="32"/>
      <c r="R336" s="32"/>
      <c r="S336" s="32"/>
      <c r="T336" s="32"/>
      <c r="U336" s="280"/>
      <c r="V336" s="280"/>
      <c r="W336" s="280"/>
      <c r="X336" s="280"/>
      <c r="Y336" s="280"/>
      <c r="Z336" s="280"/>
    </row>
    <row r="337" spans="1:26" ht="12.75" customHeight="1">
      <c r="A337" s="32"/>
      <c r="B337" s="32"/>
      <c r="C337" s="20"/>
      <c r="D337" s="20"/>
      <c r="E337" s="20"/>
      <c r="F337" s="32"/>
      <c r="G337" s="32"/>
      <c r="H337" s="32"/>
      <c r="I337" s="32"/>
      <c r="J337" s="32"/>
      <c r="K337" s="32"/>
      <c r="L337" s="32"/>
      <c r="M337" s="32"/>
      <c r="N337" s="32"/>
      <c r="O337" s="32"/>
      <c r="P337" s="32"/>
      <c r="Q337" s="32"/>
      <c r="R337" s="32"/>
      <c r="S337" s="32"/>
      <c r="T337" s="32"/>
      <c r="U337" s="280"/>
      <c r="V337" s="280"/>
      <c r="W337" s="280"/>
      <c r="X337" s="280"/>
      <c r="Y337" s="280"/>
      <c r="Z337" s="280"/>
    </row>
    <row r="338" spans="1:26" ht="12.75" customHeight="1">
      <c r="A338" s="32"/>
      <c r="B338" s="32"/>
      <c r="C338" s="20"/>
      <c r="D338" s="20"/>
      <c r="E338" s="20"/>
      <c r="F338" s="32"/>
      <c r="G338" s="32"/>
      <c r="H338" s="32"/>
      <c r="I338" s="32"/>
      <c r="J338" s="32"/>
      <c r="K338" s="32"/>
      <c r="L338" s="32"/>
      <c r="M338" s="32"/>
      <c r="N338" s="32"/>
      <c r="O338" s="32"/>
      <c r="P338" s="32"/>
      <c r="Q338" s="32"/>
      <c r="R338" s="32"/>
      <c r="S338" s="32"/>
      <c r="T338" s="32"/>
      <c r="U338" s="280"/>
      <c r="V338" s="280"/>
      <c r="W338" s="280"/>
      <c r="X338" s="280"/>
      <c r="Y338" s="280"/>
      <c r="Z338" s="280"/>
    </row>
    <row r="339" spans="1:26" ht="12.75" customHeight="1">
      <c r="A339" s="32"/>
      <c r="B339" s="32"/>
      <c r="C339" s="20"/>
      <c r="D339" s="20"/>
      <c r="E339" s="20"/>
      <c r="F339" s="32"/>
      <c r="G339" s="32"/>
      <c r="H339" s="32"/>
      <c r="I339" s="32"/>
      <c r="J339" s="32"/>
      <c r="K339" s="32"/>
      <c r="L339" s="32"/>
      <c r="M339" s="32"/>
      <c r="N339" s="32"/>
      <c r="O339" s="32"/>
      <c r="P339" s="32"/>
      <c r="Q339" s="32"/>
      <c r="R339" s="32"/>
      <c r="S339" s="32"/>
      <c r="T339" s="32"/>
      <c r="U339" s="280"/>
      <c r="V339" s="280"/>
      <c r="W339" s="280"/>
      <c r="X339" s="280"/>
      <c r="Y339" s="280"/>
      <c r="Z339" s="280"/>
    </row>
    <row r="340" spans="1:26" ht="12.75" customHeight="1">
      <c r="A340" s="32"/>
      <c r="B340" s="32"/>
      <c r="C340" s="20"/>
      <c r="D340" s="20"/>
      <c r="E340" s="20"/>
      <c r="F340" s="32"/>
      <c r="G340" s="32"/>
      <c r="H340" s="32"/>
      <c r="I340" s="32"/>
      <c r="J340" s="32"/>
      <c r="K340" s="32"/>
      <c r="L340" s="32"/>
      <c r="M340" s="32"/>
      <c r="N340" s="32"/>
      <c r="O340" s="32"/>
      <c r="P340" s="32"/>
      <c r="Q340" s="32"/>
      <c r="R340" s="32"/>
      <c r="S340" s="32"/>
      <c r="T340" s="32"/>
      <c r="U340" s="280"/>
      <c r="V340" s="280"/>
      <c r="W340" s="280"/>
      <c r="X340" s="280"/>
      <c r="Y340" s="280"/>
      <c r="Z340" s="280"/>
    </row>
    <row r="341" spans="1:26" ht="12.75" customHeight="1">
      <c r="A341" s="32"/>
      <c r="B341" s="32"/>
      <c r="C341" s="20"/>
      <c r="D341" s="20"/>
      <c r="E341" s="20"/>
      <c r="F341" s="32"/>
      <c r="G341" s="32"/>
      <c r="H341" s="32"/>
      <c r="I341" s="32"/>
      <c r="J341" s="32"/>
      <c r="K341" s="32"/>
      <c r="L341" s="32"/>
      <c r="M341" s="32"/>
      <c r="N341" s="32"/>
      <c r="O341" s="32"/>
      <c r="P341" s="32"/>
      <c r="Q341" s="32"/>
      <c r="R341" s="32"/>
      <c r="S341" s="32"/>
      <c r="T341" s="32"/>
      <c r="U341" s="280"/>
      <c r="V341" s="280"/>
      <c r="W341" s="280"/>
      <c r="X341" s="280"/>
      <c r="Y341" s="280"/>
      <c r="Z341" s="280"/>
    </row>
    <row r="342" spans="1:26" ht="12.75" customHeight="1">
      <c r="A342" s="32"/>
      <c r="B342" s="32"/>
      <c r="C342" s="20"/>
      <c r="D342" s="20"/>
      <c r="E342" s="20"/>
      <c r="F342" s="32"/>
      <c r="G342" s="32"/>
      <c r="H342" s="32"/>
      <c r="I342" s="32"/>
      <c r="J342" s="32"/>
      <c r="K342" s="32"/>
      <c r="L342" s="32"/>
      <c r="M342" s="32"/>
      <c r="N342" s="32"/>
      <c r="O342" s="32"/>
      <c r="P342" s="32"/>
      <c r="Q342" s="32"/>
      <c r="R342" s="32"/>
      <c r="S342" s="32"/>
      <c r="T342" s="32"/>
      <c r="U342" s="280"/>
      <c r="V342" s="280"/>
      <c r="W342" s="280"/>
      <c r="X342" s="280"/>
      <c r="Y342" s="280"/>
      <c r="Z342" s="280"/>
    </row>
    <row r="343" spans="1:26" ht="12.75" customHeight="1">
      <c r="A343" s="32"/>
      <c r="B343" s="32"/>
      <c r="C343" s="20"/>
      <c r="D343" s="20"/>
      <c r="E343" s="20"/>
      <c r="F343" s="32"/>
      <c r="G343" s="32"/>
      <c r="H343" s="32"/>
      <c r="I343" s="32"/>
      <c r="J343" s="32"/>
      <c r="K343" s="32"/>
      <c r="L343" s="32"/>
      <c r="M343" s="32"/>
      <c r="N343" s="32"/>
      <c r="O343" s="32"/>
      <c r="P343" s="32"/>
      <c r="Q343" s="32"/>
      <c r="R343" s="32"/>
      <c r="S343" s="32"/>
      <c r="T343" s="32"/>
      <c r="U343" s="280"/>
      <c r="V343" s="280"/>
      <c r="W343" s="280"/>
      <c r="X343" s="280"/>
      <c r="Y343" s="280"/>
      <c r="Z343" s="280"/>
    </row>
    <row r="344" spans="1:26" ht="12.75" customHeight="1">
      <c r="A344" s="32"/>
      <c r="B344" s="32"/>
      <c r="C344" s="20"/>
      <c r="D344" s="20"/>
      <c r="E344" s="20"/>
      <c r="F344" s="32"/>
      <c r="G344" s="32"/>
      <c r="H344" s="32"/>
      <c r="I344" s="32"/>
      <c r="J344" s="32"/>
      <c r="K344" s="32"/>
      <c r="L344" s="32"/>
      <c r="M344" s="32"/>
      <c r="N344" s="32"/>
      <c r="O344" s="32"/>
      <c r="P344" s="32"/>
      <c r="Q344" s="32"/>
      <c r="R344" s="32"/>
      <c r="S344" s="32"/>
      <c r="T344" s="32"/>
      <c r="U344" s="280"/>
      <c r="V344" s="280"/>
      <c r="W344" s="280"/>
      <c r="X344" s="280"/>
      <c r="Y344" s="280"/>
      <c r="Z344" s="280"/>
    </row>
    <row r="345" spans="1:26" ht="12.75" customHeight="1">
      <c r="A345" s="32"/>
      <c r="B345" s="32"/>
      <c r="C345" s="20"/>
      <c r="D345" s="20"/>
      <c r="E345" s="20"/>
      <c r="F345" s="32"/>
      <c r="G345" s="32"/>
      <c r="H345" s="32"/>
      <c r="I345" s="32"/>
      <c r="J345" s="32"/>
      <c r="K345" s="32"/>
      <c r="L345" s="32"/>
      <c r="M345" s="32"/>
      <c r="N345" s="32"/>
      <c r="O345" s="32"/>
      <c r="P345" s="32"/>
      <c r="Q345" s="32"/>
      <c r="R345" s="32"/>
      <c r="S345" s="32"/>
      <c r="T345" s="32"/>
      <c r="U345" s="280"/>
      <c r="V345" s="280"/>
      <c r="W345" s="280"/>
      <c r="X345" s="280"/>
      <c r="Y345" s="280"/>
      <c r="Z345" s="280"/>
    </row>
    <row r="346" spans="1:26" ht="12.75" customHeight="1">
      <c r="A346" s="32"/>
      <c r="B346" s="32"/>
      <c r="C346" s="20"/>
      <c r="D346" s="20"/>
      <c r="E346" s="20"/>
      <c r="F346" s="32"/>
      <c r="G346" s="32"/>
      <c r="H346" s="32"/>
      <c r="I346" s="32"/>
      <c r="J346" s="32"/>
      <c r="K346" s="32"/>
      <c r="L346" s="32"/>
      <c r="M346" s="32"/>
      <c r="N346" s="32"/>
      <c r="O346" s="32"/>
      <c r="P346" s="32"/>
      <c r="Q346" s="32"/>
      <c r="R346" s="32"/>
      <c r="S346" s="32"/>
      <c r="T346" s="32"/>
      <c r="U346" s="280"/>
      <c r="V346" s="280"/>
      <c r="W346" s="280"/>
      <c r="X346" s="280"/>
      <c r="Y346" s="280"/>
      <c r="Z346" s="280"/>
    </row>
    <row r="347" spans="1:26" ht="12.75" customHeight="1">
      <c r="A347" s="32"/>
      <c r="B347" s="32"/>
      <c r="C347" s="20"/>
      <c r="D347" s="20"/>
      <c r="E347" s="20"/>
      <c r="F347" s="32"/>
      <c r="G347" s="32"/>
      <c r="H347" s="32"/>
      <c r="I347" s="32"/>
      <c r="J347" s="32"/>
      <c r="K347" s="32"/>
      <c r="L347" s="32"/>
      <c r="M347" s="32"/>
      <c r="N347" s="32"/>
      <c r="O347" s="32"/>
      <c r="P347" s="32"/>
      <c r="Q347" s="32"/>
      <c r="R347" s="32"/>
      <c r="S347" s="32"/>
      <c r="T347" s="32"/>
      <c r="U347" s="280"/>
      <c r="V347" s="280"/>
      <c r="W347" s="280"/>
      <c r="X347" s="280"/>
      <c r="Y347" s="280"/>
      <c r="Z347" s="280"/>
    </row>
    <row r="348" spans="1:26" ht="12.75" customHeight="1">
      <c r="A348" s="32"/>
      <c r="B348" s="32"/>
      <c r="C348" s="20"/>
      <c r="D348" s="20"/>
      <c r="E348" s="20"/>
      <c r="F348" s="32"/>
      <c r="G348" s="32"/>
      <c r="H348" s="32"/>
      <c r="I348" s="32"/>
      <c r="J348" s="32"/>
      <c r="K348" s="32"/>
      <c r="L348" s="32"/>
      <c r="M348" s="32"/>
      <c r="N348" s="32"/>
      <c r="O348" s="32"/>
      <c r="P348" s="32"/>
      <c r="Q348" s="32"/>
      <c r="R348" s="32"/>
      <c r="S348" s="32"/>
      <c r="T348" s="32"/>
      <c r="U348" s="280"/>
      <c r="V348" s="280"/>
      <c r="W348" s="280"/>
      <c r="X348" s="280"/>
      <c r="Y348" s="280"/>
      <c r="Z348" s="280"/>
    </row>
    <row r="349" spans="1:26" ht="12.75" customHeight="1">
      <c r="A349" s="280"/>
      <c r="B349" s="280"/>
      <c r="C349" s="280"/>
      <c r="D349" s="280"/>
      <c r="E349" s="280"/>
      <c r="F349" s="280"/>
      <c r="G349" s="280"/>
      <c r="H349" s="280"/>
      <c r="I349" s="280"/>
      <c r="J349" s="280"/>
      <c r="K349" s="280"/>
      <c r="L349" s="280"/>
      <c r="M349" s="280"/>
      <c r="N349" s="280"/>
      <c r="O349" s="280"/>
      <c r="P349" s="280"/>
      <c r="Q349" s="280"/>
      <c r="R349" s="280"/>
      <c r="S349" s="280"/>
      <c r="T349" s="280"/>
      <c r="U349" s="280"/>
      <c r="V349" s="280"/>
      <c r="W349" s="280"/>
      <c r="X349" s="280"/>
      <c r="Y349" s="280"/>
      <c r="Z349" s="280"/>
    </row>
    <row r="350" spans="1:26" ht="12.75" customHeight="1">
      <c r="A350" s="280"/>
      <c r="B350" s="280"/>
      <c r="C350" s="280"/>
      <c r="D350" s="280"/>
      <c r="E350" s="280"/>
      <c r="F350" s="280"/>
      <c r="G350" s="280"/>
      <c r="H350" s="280"/>
      <c r="I350" s="280"/>
      <c r="J350" s="280"/>
      <c r="K350" s="280"/>
      <c r="L350" s="280"/>
      <c r="M350" s="280"/>
      <c r="N350" s="280"/>
      <c r="O350" s="280"/>
      <c r="P350" s="280"/>
      <c r="Q350" s="280"/>
      <c r="R350" s="280"/>
      <c r="S350" s="280"/>
      <c r="T350" s="280"/>
      <c r="U350" s="280"/>
      <c r="V350" s="280"/>
      <c r="W350" s="280"/>
      <c r="X350" s="280"/>
      <c r="Y350" s="280"/>
      <c r="Z350" s="280"/>
    </row>
    <row r="351" spans="1:26" ht="12.75" customHeight="1">
      <c r="A351" s="280"/>
      <c r="B351" s="280"/>
      <c r="C351" s="280"/>
      <c r="D351" s="280"/>
      <c r="E351" s="280"/>
      <c r="F351" s="280"/>
      <c r="G351" s="280"/>
      <c r="H351" s="280"/>
      <c r="I351" s="280"/>
      <c r="J351" s="280"/>
      <c r="K351" s="280"/>
      <c r="L351" s="280"/>
      <c r="M351" s="280"/>
      <c r="N351" s="280"/>
      <c r="O351" s="280"/>
      <c r="P351" s="280"/>
      <c r="Q351" s="280"/>
      <c r="R351" s="280"/>
      <c r="S351" s="280"/>
      <c r="T351" s="280"/>
      <c r="U351" s="280"/>
      <c r="V351" s="280"/>
      <c r="W351" s="280"/>
      <c r="X351" s="280"/>
      <c r="Y351" s="280"/>
      <c r="Z351" s="280"/>
    </row>
    <row r="352" spans="1:26" ht="12.75" customHeight="1">
      <c r="A352" s="280"/>
      <c r="B352" s="280"/>
      <c r="C352" s="280"/>
      <c r="D352" s="280"/>
      <c r="E352" s="280"/>
      <c r="F352" s="280"/>
      <c r="G352" s="280"/>
      <c r="H352" s="280"/>
      <c r="I352" s="280"/>
      <c r="J352" s="280"/>
      <c r="K352" s="280"/>
      <c r="L352" s="280"/>
      <c r="M352" s="280"/>
      <c r="N352" s="280"/>
      <c r="O352" s="280"/>
      <c r="P352" s="280"/>
      <c r="Q352" s="280"/>
      <c r="R352" s="280"/>
      <c r="S352" s="280"/>
      <c r="T352" s="280"/>
      <c r="U352" s="280"/>
      <c r="V352" s="280"/>
      <c r="W352" s="280"/>
      <c r="X352" s="280"/>
      <c r="Y352" s="280"/>
      <c r="Z352" s="280"/>
    </row>
    <row r="353" spans="1:26" ht="12.75" customHeight="1">
      <c r="A353" s="280"/>
      <c r="B353" s="280"/>
      <c r="C353" s="280"/>
      <c r="D353" s="280"/>
      <c r="E353" s="280"/>
      <c r="F353" s="280"/>
      <c r="G353" s="280"/>
      <c r="H353" s="280"/>
      <c r="I353" s="280"/>
      <c r="J353" s="280"/>
      <c r="K353" s="280"/>
      <c r="L353" s="280"/>
      <c r="M353" s="280"/>
      <c r="N353" s="280"/>
      <c r="O353" s="280"/>
      <c r="P353" s="280"/>
      <c r="Q353" s="280"/>
      <c r="R353" s="280"/>
      <c r="S353" s="280"/>
      <c r="T353" s="280"/>
      <c r="U353" s="280"/>
      <c r="V353" s="280"/>
      <c r="W353" s="280"/>
      <c r="X353" s="280"/>
      <c r="Y353" s="280"/>
      <c r="Z353" s="280"/>
    </row>
    <row r="354" spans="1:26" ht="12.75" customHeight="1">
      <c r="A354" s="280"/>
      <c r="B354" s="280"/>
      <c r="C354" s="280"/>
      <c r="D354" s="280"/>
      <c r="E354" s="280"/>
      <c r="F354" s="280"/>
      <c r="G354" s="280"/>
      <c r="H354" s="280"/>
      <c r="I354" s="280"/>
      <c r="J354" s="280"/>
      <c r="K354" s="280"/>
      <c r="L354" s="280"/>
      <c r="M354" s="280"/>
      <c r="N354" s="280"/>
      <c r="O354" s="280"/>
      <c r="P354" s="280"/>
      <c r="Q354" s="280"/>
      <c r="R354" s="280"/>
      <c r="S354" s="280"/>
      <c r="T354" s="280"/>
      <c r="U354" s="280"/>
      <c r="V354" s="280"/>
      <c r="W354" s="280"/>
      <c r="X354" s="280"/>
      <c r="Y354" s="280"/>
      <c r="Z354" s="280"/>
    </row>
    <row r="355" spans="1:26" ht="12.75" customHeight="1">
      <c r="A355" s="280"/>
      <c r="B355" s="280"/>
      <c r="C355" s="280"/>
      <c r="D355" s="280"/>
      <c r="E355" s="280"/>
      <c r="F355" s="280"/>
      <c r="G355" s="280"/>
      <c r="H355" s="280"/>
      <c r="I355" s="280"/>
      <c r="J355" s="280"/>
      <c r="K355" s="280"/>
      <c r="L355" s="280"/>
      <c r="M355" s="280"/>
      <c r="N355" s="280"/>
      <c r="O355" s="280"/>
      <c r="P355" s="280"/>
      <c r="Q355" s="280"/>
      <c r="R355" s="280"/>
      <c r="S355" s="280"/>
      <c r="T355" s="280"/>
      <c r="U355" s="280"/>
      <c r="V355" s="280"/>
      <c r="W355" s="280"/>
      <c r="X355" s="280"/>
      <c r="Y355" s="280"/>
      <c r="Z355" s="280"/>
    </row>
    <row r="356" spans="1:26" ht="12.75" customHeight="1">
      <c r="A356" s="280"/>
      <c r="B356" s="280"/>
      <c r="C356" s="280"/>
      <c r="D356" s="280"/>
      <c r="E356" s="280"/>
      <c r="F356" s="280"/>
      <c r="G356" s="280"/>
      <c r="H356" s="280"/>
      <c r="I356" s="280"/>
      <c r="J356" s="280"/>
      <c r="K356" s="280"/>
      <c r="L356" s="280"/>
      <c r="M356" s="280"/>
      <c r="N356" s="280"/>
      <c r="O356" s="280"/>
      <c r="P356" s="280"/>
      <c r="Q356" s="280"/>
      <c r="R356" s="280"/>
      <c r="S356" s="280"/>
      <c r="T356" s="280"/>
      <c r="U356" s="280"/>
      <c r="V356" s="280"/>
      <c r="W356" s="280"/>
      <c r="X356" s="280"/>
      <c r="Y356" s="280"/>
      <c r="Z356" s="280"/>
    </row>
    <row r="357" spans="1:26" ht="12.75" customHeight="1">
      <c r="A357" s="280"/>
      <c r="B357" s="280"/>
      <c r="C357" s="280"/>
      <c r="D357" s="280"/>
      <c r="E357" s="280"/>
      <c r="F357" s="280"/>
      <c r="G357" s="280"/>
      <c r="H357" s="280"/>
      <c r="I357" s="280"/>
      <c r="J357" s="280"/>
      <c r="K357" s="280"/>
      <c r="L357" s="280"/>
      <c r="M357" s="280"/>
      <c r="N357" s="280"/>
      <c r="O357" s="280"/>
      <c r="P357" s="280"/>
      <c r="Q357" s="280"/>
      <c r="R357" s="280"/>
      <c r="S357" s="280"/>
      <c r="T357" s="280"/>
      <c r="U357" s="280"/>
      <c r="V357" s="280"/>
      <c r="W357" s="280"/>
      <c r="X357" s="280"/>
      <c r="Y357" s="280"/>
      <c r="Z357" s="280"/>
    </row>
    <row r="358" spans="1:26" ht="12.75" customHeight="1">
      <c r="A358" s="280"/>
      <c r="B358" s="280"/>
      <c r="C358" s="280"/>
      <c r="D358" s="280"/>
      <c r="E358" s="280"/>
      <c r="F358" s="280"/>
      <c r="G358" s="280"/>
      <c r="H358" s="280"/>
      <c r="I358" s="280"/>
      <c r="J358" s="280"/>
      <c r="K358" s="280"/>
      <c r="L358" s="280"/>
      <c r="M358" s="280"/>
      <c r="N358" s="280"/>
      <c r="O358" s="280"/>
      <c r="P358" s="280"/>
      <c r="Q358" s="280"/>
      <c r="R358" s="280"/>
      <c r="S358" s="280"/>
      <c r="T358" s="280"/>
      <c r="U358" s="280"/>
      <c r="V358" s="280"/>
      <c r="W358" s="280"/>
      <c r="X358" s="280"/>
      <c r="Y358" s="280"/>
      <c r="Z358" s="280"/>
    </row>
    <row r="359" spans="1:26" ht="12.75" customHeight="1">
      <c r="A359" s="280"/>
      <c r="B359" s="280"/>
      <c r="C359" s="280"/>
      <c r="D359" s="280"/>
      <c r="E359" s="280"/>
      <c r="F359" s="280"/>
      <c r="G359" s="280"/>
      <c r="H359" s="280"/>
      <c r="I359" s="280"/>
      <c r="J359" s="280"/>
      <c r="K359" s="280"/>
      <c r="L359" s="280"/>
      <c r="M359" s="280"/>
      <c r="N359" s="280"/>
      <c r="O359" s="280"/>
      <c r="P359" s="280"/>
      <c r="Q359" s="280"/>
      <c r="R359" s="280"/>
      <c r="S359" s="280"/>
      <c r="T359" s="280"/>
      <c r="U359" s="280"/>
      <c r="V359" s="280"/>
      <c r="W359" s="280"/>
      <c r="X359" s="280"/>
      <c r="Y359" s="280"/>
      <c r="Z359" s="280"/>
    </row>
    <row r="360" spans="1:26" ht="12.75" customHeight="1">
      <c r="A360" s="280"/>
      <c r="B360" s="280"/>
      <c r="C360" s="280"/>
      <c r="D360" s="280"/>
      <c r="E360" s="280"/>
      <c r="F360" s="280"/>
      <c r="G360" s="280"/>
      <c r="H360" s="280"/>
      <c r="I360" s="280"/>
      <c r="J360" s="280"/>
      <c r="K360" s="280"/>
      <c r="L360" s="280"/>
      <c r="M360" s="280"/>
      <c r="N360" s="280"/>
      <c r="O360" s="280"/>
      <c r="P360" s="280"/>
      <c r="Q360" s="280"/>
      <c r="R360" s="280"/>
      <c r="S360" s="280"/>
      <c r="T360" s="280"/>
      <c r="U360" s="280"/>
      <c r="V360" s="280"/>
      <c r="W360" s="280"/>
      <c r="X360" s="280"/>
      <c r="Y360" s="280"/>
      <c r="Z360" s="280"/>
    </row>
    <row r="361" spans="1:26" ht="12.75" customHeight="1">
      <c r="A361" s="280"/>
      <c r="B361" s="280"/>
      <c r="C361" s="280"/>
      <c r="D361" s="280"/>
      <c r="E361" s="280"/>
      <c r="F361" s="280"/>
      <c r="G361" s="280"/>
      <c r="H361" s="280"/>
      <c r="I361" s="280"/>
      <c r="J361" s="280"/>
      <c r="K361" s="280"/>
      <c r="L361" s="280"/>
      <c r="M361" s="280"/>
      <c r="N361" s="280"/>
      <c r="O361" s="280"/>
      <c r="P361" s="280"/>
      <c r="Q361" s="280"/>
      <c r="R361" s="280"/>
      <c r="S361" s="280"/>
      <c r="T361" s="280"/>
      <c r="U361" s="280"/>
      <c r="V361" s="280"/>
      <c r="W361" s="280"/>
      <c r="X361" s="280"/>
      <c r="Y361" s="280"/>
      <c r="Z361" s="280"/>
    </row>
    <row r="362" spans="1:26" ht="12.75" customHeight="1">
      <c r="A362" s="280"/>
      <c r="B362" s="280"/>
      <c r="C362" s="280"/>
      <c r="D362" s="280"/>
      <c r="E362" s="280"/>
      <c r="F362" s="280"/>
      <c r="G362" s="280"/>
      <c r="H362" s="280"/>
      <c r="I362" s="280"/>
      <c r="J362" s="280"/>
      <c r="K362" s="280"/>
      <c r="L362" s="280"/>
      <c r="M362" s="280"/>
      <c r="N362" s="280"/>
      <c r="O362" s="280"/>
      <c r="P362" s="280"/>
      <c r="Q362" s="280"/>
      <c r="R362" s="280"/>
      <c r="S362" s="280"/>
      <c r="T362" s="280"/>
      <c r="U362" s="280"/>
      <c r="V362" s="280"/>
      <c r="W362" s="280"/>
      <c r="X362" s="280"/>
      <c r="Y362" s="280"/>
      <c r="Z362" s="280"/>
    </row>
    <row r="363" spans="1:26" ht="12.75" customHeight="1">
      <c r="A363" s="280"/>
      <c r="B363" s="280"/>
      <c r="C363" s="280"/>
      <c r="D363" s="280"/>
      <c r="E363" s="280"/>
      <c r="F363" s="280"/>
      <c r="G363" s="280"/>
      <c r="H363" s="280"/>
      <c r="I363" s="280"/>
      <c r="J363" s="280"/>
      <c r="K363" s="280"/>
      <c r="L363" s="280"/>
      <c r="M363" s="280"/>
      <c r="N363" s="280"/>
      <c r="O363" s="280"/>
      <c r="P363" s="280"/>
      <c r="Q363" s="280"/>
      <c r="R363" s="280"/>
      <c r="S363" s="280"/>
      <c r="T363" s="280"/>
      <c r="U363" s="280"/>
      <c r="V363" s="280"/>
      <c r="W363" s="280"/>
      <c r="X363" s="280"/>
      <c r="Y363" s="280"/>
      <c r="Z363" s="280"/>
    </row>
    <row r="364" spans="1:26" ht="12.75" customHeight="1">
      <c r="A364" s="280"/>
      <c r="B364" s="280"/>
      <c r="C364" s="280"/>
      <c r="D364" s="280"/>
      <c r="E364" s="280"/>
      <c r="F364" s="280"/>
      <c r="G364" s="280"/>
      <c r="H364" s="280"/>
      <c r="I364" s="280"/>
      <c r="J364" s="280"/>
      <c r="K364" s="280"/>
      <c r="L364" s="280"/>
      <c r="M364" s="280"/>
      <c r="N364" s="280"/>
      <c r="O364" s="280"/>
      <c r="P364" s="280"/>
      <c r="Q364" s="280"/>
      <c r="R364" s="280"/>
      <c r="S364" s="280"/>
      <c r="T364" s="280"/>
      <c r="U364" s="280"/>
      <c r="V364" s="280"/>
      <c r="W364" s="280"/>
      <c r="X364" s="280"/>
      <c r="Y364" s="280"/>
      <c r="Z364" s="280"/>
    </row>
    <row r="365" spans="1:26" ht="12.75" customHeight="1">
      <c r="A365" s="280"/>
      <c r="B365" s="280"/>
      <c r="C365" s="280"/>
      <c r="D365" s="280"/>
      <c r="E365" s="280"/>
      <c r="F365" s="280"/>
      <c r="G365" s="280"/>
      <c r="H365" s="280"/>
      <c r="I365" s="280"/>
      <c r="J365" s="280"/>
      <c r="K365" s="280"/>
      <c r="L365" s="280"/>
      <c r="M365" s="280"/>
      <c r="N365" s="280"/>
      <c r="O365" s="280"/>
      <c r="P365" s="280"/>
      <c r="Q365" s="280"/>
      <c r="R365" s="280"/>
      <c r="S365" s="280"/>
      <c r="T365" s="280"/>
      <c r="U365" s="280"/>
      <c r="V365" s="280"/>
      <c r="W365" s="280"/>
      <c r="X365" s="280"/>
      <c r="Y365" s="280"/>
      <c r="Z365" s="280"/>
    </row>
    <row r="366" spans="1:26" ht="12.75" customHeight="1">
      <c r="A366" s="280"/>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row>
    <row r="367" spans="1:26" ht="12.75" customHeight="1">
      <c r="A367" s="280"/>
      <c r="B367" s="280"/>
      <c r="C367" s="280"/>
      <c r="D367" s="280"/>
      <c r="E367" s="280"/>
      <c r="F367" s="280"/>
      <c r="G367" s="280"/>
      <c r="H367" s="280"/>
      <c r="I367" s="280"/>
      <c r="J367" s="280"/>
      <c r="K367" s="280"/>
      <c r="L367" s="280"/>
      <c r="M367" s="280"/>
      <c r="N367" s="280"/>
      <c r="O367" s="280"/>
      <c r="P367" s="280"/>
      <c r="Q367" s="280"/>
      <c r="R367" s="280"/>
      <c r="S367" s="280"/>
      <c r="T367" s="280"/>
      <c r="U367" s="280"/>
      <c r="V367" s="280"/>
      <c r="W367" s="280"/>
      <c r="X367" s="280"/>
      <c r="Y367" s="280"/>
      <c r="Z367" s="280"/>
    </row>
    <row r="368" spans="1:26" ht="12.75" customHeight="1">
      <c r="A368" s="280"/>
      <c r="B368" s="280"/>
      <c r="C368" s="280"/>
      <c r="D368" s="280"/>
      <c r="E368" s="280"/>
      <c r="F368" s="280"/>
      <c r="G368" s="280"/>
      <c r="H368" s="280"/>
      <c r="I368" s="280"/>
      <c r="J368" s="280"/>
      <c r="K368" s="280"/>
      <c r="L368" s="280"/>
      <c r="M368" s="280"/>
      <c r="N368" s="280"/>
      <c r="O368" s="280"/>
      <c r="P368" s="280"/>
      <c r="Q368" s="280"/>
      <c r="R368" s="280"/>
      <c r="S368" s="280"/>
      <c r="T368" s="280"/>
      <c r="U368" s="280"/>
      <c r="V368" s="280"/>
      <c r="W368" s="280"/>
      <c r="X368" s="280"/>
      <c r="Y368" s="280"/>
      <c r="Z368" s="280"/>
    </row>
    <row r="369" spans="1:26" ht="12.75" customHeight="1">
      <c r="A369" s="280"/>
      <c r="B369" s="280"/>
      <c r="C369" s="280"/>
      <c r="D369" s="280"/>
      <c r="E369" s="280"/>
      <c r="F369" s="280"/>
      <c r="G369" s="280"/>
      <c r="H369" s="280"/>
      <c r="I369" s="280"/>
      <c r="J369" s="280"/>
      <c r="K369" s="280"/>
      <c r="L369" s="280"/>
      <c r="M369" s="280"/>
      <c r="N369" s="280"/>
      <c r="O369" s="280"/>
      <c r="P369" s="280"/>
      <c r="Q369" s="280"/>
      <c r="R369" s="280"/>
      <c r="S369" s="280"/>
      <c r="T369" s="280"/>
      <c r="U369" s="280"/>
      <c r="V369" s="280"/>
      <c r="W369" s="280"/>
      <c r="X369" s="280"/>
      <c r="Y369" s="280"/>
      <c r="Z369" s="280"/>
    </row>
    <row r="370" spans="1:26" ht="12.75" customHeight="1">
      <c r="A370" s="280"/>
      <c r="B370" s="280"/>
      <c r="C370" s="280"/>
      <c r="D370" s="280"/>
      <c r="E370" s="280"/>
      <c r="F370" s="280"/>
      <c r="G370" s="280"/>
      <c r="H370" s="280"/>
      <c r="I370" s="280"/>
      <c r="J370" s="280"/>
      <c r="K370" s="280"/>
      <c r="L370" s="280"/>
      <c r="M370" s="280"/>
      <c r="N370" s="280"/>
      <c r="O370" s="280"/>
      <c r="P370" s="280"/>
      <c r="Q370" s="280"/>
      <c r="R370" s="280"/>
      <c r="S370" s="280"/>
      <c r="T370" s="280"/>
      <c r="U370" s="280"/>
      <c r="V370" s="280"/>
      <c r="W370" s="280"/>
      <c r="X370" s="280"/>
      <c r="Y370" s="280"/>
      <c r="Z370" s="280"/>
    </row>
    <row r="371" spans="1:26" ht="12.75" customHeight="1">
      <c r="A371" s="280"/>
      <c r="B371" s="280"/>
      <c r="C371" s="280"/>
      <c r="D371" s="280"/>
      <c r="E371" s="280"/>
      <c r="F371" s="280"/>
      <c r="G371" s="280"/>
      <c r="H371" s="280"/>
      <c r="I371" s="280"/>
      <c r="J371" s="280"/>
      <c r="K371" s="280"/>
      <c r="L371" s="280"/>
      <c r="M371" s="280"/>
      <c r="N371" s="280"/>
      <c r="O371" s="280"/>
      <c r="P371" s="280"/>
      <c r="Q371" s="280"/>
      <c r="R371" s="280"/>
      <c r="S371" s="280"/>
      <c r="T371" s="280"/>
      <c r="U371" s="280"/>
      <c r="V371" s="280"/>
      <c r="W371" s="280"/>
      <c r="X371" s="280"/>
      <c r="Y371" s="280"/>
      <c r="Z371" s="280"/>
    </row>
    <row r="372" spans="1:26" ht="12.75" customHeight="1">
      <c r="A372" s="280"/>
      <c r="B372" s="280"/>
      <c r="C372" s="280"/>
      <c r="D372" s="280"/>
      <c r="E372" s="280"/>
      <c r="F372" s="280"/>
      <c r="G372" s="280"/>
      <c r="H372" s="280"/>
      <c r="I372" s="280"/>
      <c r="J372" s="280"/>
      <c r="K372" s="280"/>
      <c r="L372" s="280"/>
      <c r="M372" s="280"/>
      <c r="N372" s="280"/>
      <c r="O372" s="280"/>
      <c r="P372" s="280"/>
      <c r="Q372" s="280"/>
      <c r="R372" s="280"/>
      <c r="S372" s="280"/>
      <c r="T372" s="280"/>
      <c r="U372" s="280"/>
      <c r="V372" s="280"/>
      <c r="W372" s="280"/>
      <c r="X372" s="280"/>
      <c r="Y372" s="280"/>
      <c r="Z372" s="280"/>
    </row>
    <row r="373" spans="1:26" ht="12.75" customHeight="1">
      <c r="A373" s="280"/>
      <c r="B373" s="280"/>
      <c r="C373" s="280"/>
      <c r="D373" s="280"/>
      <c r="E373" s="280"/>
      <c r="F373" s="280"/>
      <c r="G373" s="280"/>
      <c r="H373" s="280"/>
      <c r="I373" s="280"/>
      <c r="J373" s="280"/>
      <c r="K373" s="280"/>
      <c r="L373" s="280"/>
      <c r="M373" s="280"/>
      <c r="N373" s="280"/>
      <c r="O373" s="280"/>
      <c r="P373" s="280"/>
      <c r="Q373" s="280"/>
      <c r="R373" s="280"/>
      <c r="S373" s="280"/>
      <c r="T373" s="280"/>
      <c r="U373" s="280"/>
      <c r="V373" s="280"/>
      <c r="W373" s="280"/>
      <c r="X373" s="280"/>
      <c r="Y373" s="280"/>
      <c r="Z373" s="280"/>
    </row>
    <row r="374" spans="1:26" ht="12.75" customHeight="1">
      <c r="A374" s="280"/>
      <c r="B374" s="280"/>
      <c r="C374" s="280"/>
      <c r="D374" s="280"/>
      <c r="E374" s="280"/>
      <c r="F374" s="280"/>
      <c r="G374" s="280"/>
      <c r="H374" s="280"/>
      <c r="I374" s="280"/>
      <c r="J374" s="280"/>
      <c r="K374" s="280"/>
      <c r="L374" s="280"/>
      <c r="M374" s="280"/>
      <c r="N374" s="280"/>
      <c r="O374" s="280"/>
      <c r="P374" s="280"/>
      <c r="Q374" s="280"/>
      <c r="R374" s="280"/>
      <c r="S374" s="280"/>
      <c r="T374" s="280"/>
      <c r="U374" s="280"/>
      <c r="V374" s="280"/>
      <c r="W374" s="280"/>
      <c r="X374" s="280"/>
      <c r="Y374" s="280"/>
      <c r="Z374" s="280"/>
    </row>
    <row r="375" spans="1:26" ht="12.75" customHeight="1">
      <c r="A375" s="280"/>
      <c r="B375" s="280"/>
      <c r="C375" s="280"/>
      <c r="D375" s="280"/>
      <c r="E375" s="280"/>
      <c r="F375" s="280"/>
      <c r="G375" s="280"/>
      <c r="H375" s="280"/>
      <c r="I375" s="280"/>
      <c r="J375" s="280"/>
      <c r="K375" s="280"/>
      <c r="L375" s="280"/>
      <c r="M375" s="280"/>
      <c r="N375" s="280"/>
      <c r="O375" s="280"/>
      <c r="P375" s="280"/>
      <c r="Q375" s="280"/>
      <c r="R375" s="280"/>
      <c r="S375" s="280"/>
      <c r="T375" s="280"/>
      <c r="U375" s="280"/>
      <c r="V375" s="280"/>
      <c r="W375" s="280"/>
      <c r="X375" s="280"/>
      <c r="Y375" s="280"/>
      <c r="Z375" s="280"/>
    </row>
    <row r="376" spans="1:26" ht="12.75" customHeight="1">
      <c r="A376" s="280"/>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row>
    <row r="377" spans="1:26" ht="12.75" customHeight="1">
      <c r="A377" s="280"/>
      <c r="B377" s="280"/>
      <c r="C377" s="280"/>
      <c r="D377" s="280"/>
      <c r="E377" s="280"/>
      <c r="F377" s="280"/>
      <c r="G377" s="280"/>
      <c r="H377" s="280"/>
      <c r="I377" s="280"/>
      <c r="J377" s="280"/>
      <c r="K377" s="280"/>
      <c r="L377" s="280"/>
      <c r="M377" s="280"/>
      <c r="N377" s="280"/>
      <c r="O377" s="280"/>
      <c r="P377" s="280"/>
      <c r="Q377" s="280"/>
      <c r="R377" s="280"/>
      <c r="S377" s="280"/>
      <c r="T377" s="280"/>
      <c r="U377" s="280"/>
      <c r="V377" s="280"/>
      <c r="W377" s="280"/>
      <c r="X377" s="280"/>
      <c r="Y377" s="280"/>
      <c r="Z377" s="280"/>
    </row>
    <row r="378" spans="1:26" ht="12.75" customHeight="1">
      <c r="A378" s="280"/>
      <c r="B378" s="280"/>
      <c r="C378" s="280"/>
      <c r="D378" s="280"/>
      <c r="E378" s="280"/>
      <c r="F378" s="280"/>
      <c r="G378" s="280"/>
      <c r="H378" s="280"/>
      <c r="I378" s="280"/>
      <c r="J378" s="280"/>
      <c r="K378" s="280"/>
      <c r="L378" s="280"/>
      <c r="M378" s="280"/>
      <c r="N378" s="280"/>
      <c r="O378" s="280"/>
      <c r="P378" s="280"/>
      <c r="Q378" s="280"/>
      <c r="R378" s="280"/>
      <c r="S378" s="280"/>
      <c r="T378" s="280"/>
      <c r="U378" s="280"/>
      <c r="V378" s="280"/>
      <c r="W378" s="280"/>
      <c r="X378" s="280"/>
      <c r="Y378" s="280"/>
      <c r="Z378" s="280"/>
    </row>
    <row r="379" spans="1:26" ht="12.75" customHeight="1">
      <c r="A379" s="280"/>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row>
    <row r="380" spans="1:26" ht="12.75" customHeight="1">
      <c r="A380" s="280"/>
      <c r="B380" s="280"/>
      <c r="C380" s="280"/>
      <c r="D380" s="280"/>
      <c r="E380" s="280"/>
      <c r="F380" s="280"/>
      <c r="G380" s="280"/>
      <c r="H380" s="280"/>
      <c r="I380" s="280"/>
      <c r="J380" s="280"/>
      <c r="K380" s="280"/>
      <c r="L380" s="280"/>
      <c r="M380" s="280"/>
      <c r="N380" s="280"/>
      <c r="O380" s="280"/>
      <c r="P380" s="280"/>
      <c r="Q380" s="280"/>
      <c r="R380" s="280"/>
      <c r="S380" s="280"/>
      <c r="T380" s="280"/>
      <c r="U380" s="280"/>
      <c r="V380" s="280"/>
      <c r="W380" s="280"/>
      <c r="X380" s="280"/>
      <c r="Y380" s="280"/>
      <c r="Z380" s="280"/>
    </row>
    <row r="381" spans="1:26" ht="12.75" customHeight="1">
      <c r="A381" s="280"/>
      <c r="B381" s="280"/>
      <c r="C381" s="280"/>
      <c r="D381" s="280"/>
      <c r="E381" s="280"/>
      <c r="F381" s="280"/>
      <c r="G381" s="280"/>
      <c r="H381" s="280"/>
      <c r="I381" s="280"/>
      <c r="J381" s="280"/>
      <c r="K381" s="280"/>
      <c r="L381" s="280"/>
      <c r="M381" s="280"/>
      <c r="N381" s="280"/>
      <c r="O381" s="280"/>
      <c r="P381" s="280"/>
      <c r="Q381" s="280"/>
      <c r="R381" s="280"/>
      <c r="S381" s="280"/>
      <c r="T381" s="280"/>
      <c r="U381" s="280"/>
      <c r="V381" s="280"/>
      <c r="W381" s="280"/>
      <c r="X381" s="280"/>
      <c r="Y381" s="280"/>
      <c r="Z381" s="280"/>
    </row>
    <row r="382" spans="1:26" ht="12.75" customHeight="1">
      <c r="A382" s="280"/>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row>
    <row r="383" spans="1:26" ht="12.75" customHeight="1">
      <c r="A383" s="280"/>
      <c r="B383" s="280"/>
      <c r="C383" s="280"/>
      <c r="D383" s="280"/>
      <c r="E383" s="280"/>
      <c r="F383" s="280"/>
      <c r="G383" s="280"/>
      <c r="H383" s="280"/>
      <c r="I383" s="280"/>
      <c r="J383" s="280"/>
      <c r="K383" s="280"/>
      <c r="L383" s="280"/>
      <c r="M383" s="280"/>
      <c r="N383" s="280"/>
      <c r="O383" s="280"/>
      <c r="P383" s="280"/>
      <c r="Q383" s="280"/>
      <c r="R383" s="280"/>
      <c r="S383" s="280"/>
      <c r="T383" s="280"/>
      <c r="U383" s="280"/>
      <c r="V383" s="280"/>
      <c r="W383" s="280"/>
      <c r="X383" s="280"/>
      <c r="Y383" s="280"/>
      <c r="Z383" s="280"/>
    </row>
    <row r="384" spans="1:26" ht="12.75" customHeight="1">
      <c r="A384" s="280"/>
      <c r="B384" s="280"/>
      <c r="C384" s="280"/>
      <c r="D384" s="280"/>
      <c r="E384" s="280"/>
      <c r="F384" s="280"/>
      <c r="G384" s="280"/>
      <c r="H384" s="280"/>
      <c r="I384" s="280"/>
      <c r="J384" s="280"/>
      <c r="K384" s="280"/>
      <c r="L384" s="280"/>
      <c r="M384" s="280"/>
      <c r="N384" s="280"/>
      <c r="O384" s="280"/>
      <c r="P384" s="280"/>
      <c r="Q384" s="280"/>
      <c r="R384" s="280"/>
      <c r="S384" s="280"/>
      <c r="T384" s="280"/>
      <c r="U384" s="280"/>
      <c r="V384" s="280"/>
      <c r="W384" s="280"/>
      <c r="X384" s="280"/>
      <c r="Y384" s="280"/>
      <c r="Z384" s="280"/>
    </row>
    <row r="385" spans="1:26" ht="12.75" customHeight="1">
      <c r="A385" s="280"/>
      <c r="B385" s="280"/>
      <c r="C385" s="280"/>
      <c r="D385" s="280"/>
      <c r="E385" s="280"/>
      <c r="F385" s="280"/>
      <c r="G385" s="280"/>
      <c r="H385" s="280"/>
      <c r="I385" s="280"/>
      <c r="J385" s="280"/>
      <c r="K385" s="280"/>
      <c r="L385" s="280"/>
      <c r="M385" s="280"/>
      <c r="N385" s="280"/>
      <c r="O385" s="280"/>
      <c r="P385" s="280"/>
      <c r="Q385" s="280"/>
      <c r="R385" s="280"/>
      <c r="S385" s="280"/>
      <c r="T385" s="280"/>
      <c r="U385" s="280"/>
      <c r="V385" s="280"/>
      <c r="W385" s="280"/>
      <c r="X385" s="280"/>
      <c r="Y385" s="280"/>
      <c r="Z385" s="280"/>
    </row>
    <row r="386" spans="1:26" ht="12.75" customHeight="1">
      <c r="A386" s="280"/>
      <c r="B386" s="280"/>
      <c r="C386" s="280"/>
      <c r="D386" s="280"/>
      <c r="E386" s="280"/>
      <c r="F386" s="280"/>
      <c r="G386" s="280"/>
      <c r="H386" s="280"/>
      <c r="I386" s="280"/>
      <c r="J386" s="280"/>
      <c r="K386" s="280"/>
      <c r="L386" s="280"/>
      <c r="M386" s="280"/>
      <c r="N386" s="280"/>
      <c r="O386" s="280"/>
      <c r="P386" s="280"/>
      <c r="Q386" s="280"/>
      <c r="R386" s="280"/>
      <c r="S386" s="280"/>
      <c r="T386" s="280"/>
      <c r="U386" s="280"/>
      <c r="V386" s="280"/>
      <c r="W386" s="280"/>
      <c r="X386" s="280"/>
      <c r="Y386" s="280"/>
      <c r="Z386" s="280"/>
    </row>
    <row r="387" spans="1:26" ht="12.75" customHeight="1">
      <c r="A387" s="280"/>
      <c r="B387" s="280"/>
      <c r="C387" s="280"/>
      <c r="D387" s="280"/>
      <c r="E387" s="280"/>
      <c r="F387" s="280"/>
      <c r="G387" s="280"/>
      <c r="H387" s="280"/>
      <c r="I387" s="280"/>
      <c r="J387" s="280"/>
      <c r="K387" s="280"/>
      <c r="L387" s="280"/>
      <c r="M387" s="280"/>
      <c r="N387" s="280"/>
      <c r="O387" s="280"/>
      <c r="P387" s="280"/>
      <c r="Q387" s="280"/>
      <c r="R387" s="280"/>
      <c r="S387" s="280"/>
      <c r="T387" s="280"/>
      <c r="U387" s="280"/>
      <c r="V387" s="280"/>
      <c r="W387" s="280"/>
      <c r="X387" s="280"/>
      <c r="Y387" s="280"/>
      <c r="Z387" s="280"/>
    </row>
    <row r="388" spans="1:26" ht="12.75" customHeight="1">
      <c r="A388" s="280"/>
      <c r="B388" s="280"/>
      <c r="C388" s="280"/>
      <c r="D388" s="280"/>
      <c r="E388" s="280"/>
      <c r="F388" s="280"/>
      <c r="G388" s="280"/>
      <c r="H388" s="280"/>
      <c r="I388" s="280"/>
      <c r="J388" s="280"/>
      <c r="K388" s="280"/>
      <c r="L388" s="280"/>
      <c r="M388" s="280"/>
      <c r="N388" s="280"/>
      <c r="O388" s="280"/>
      <c r="P388" s="280"/>
      <c r="Q388" s="280"/>
      <c r="R388" s="280"/>
      <c r="S388" s="280"/>
      <c r="T388" s="280"/>
      <c r="U388" s="280"/>
      <c r="V388" s="280"/>
      <c r="W388" s="280"/>
      <c r="X388" s="280"/>
      <c r="Y388" s="280"/>
      <c r="Z388" s="280"/>
    </row>
    <row r="389" spans="1:26" ht="12.75" customHeight="1">
      <c r="A389" s="280"/>
      <c r="B389" s="280"/>
      <c r="C389" s="280"/>
      <c r="D389" s="280"/>
      <c r="E389" s="280"/>
      <c r="F389" s="280"/>
      <c r="G389" s="280"/>
      <c r="H389" s="280"/>
      <c r="I389" s="280"/>
      <c r="J389" s="280"/>
      <c r="K389" s="280"/>
      <c r="L389" s="280"/>
      <c r="M389" s="280"/>
      <c r="N389" s="280"/>
      <c r="O389" s="280"/>
      <c r="P389" s="280"/>
      <c r="Q389" s="280"/>
      <c r="R389" s="280"/>
      <c r="S389" s="280"/>
      <c r="T389" s="280"/>
      <c r="U389" s="280"/>
      <c r="V389" s="280"/>
      <c r="W389" s="280"/>
      <c r="X389" s="280"/>
      <c r="Y389" s="280"/>
      <c r="Z389" s="280"/>
    </row>
    <row r="390" spans="1:26" ht="12.75" customHeight="1">
      <c r="A390" s="280"/>
      <c r="B390" s="280"/>
      <c r="C390" s="280"/>
      <c r="D390" s="280"/>
      <c r="E390" s="280"/>
      <c r="F390" s="280"/>
      <c r="G390" s="280"/>
      <c r="H390" s="280"/>
      <c r="I390" s="280"/>
      <c r="J390" s="280"/>
      <c r="K390" s="280"/>
      <c r="L390" s="280"/>
      <c r="M390" s="280"/>
      <c r="N390" s="280"/>
      <c r="O390" s="280"/>
      <c r="P390" s="280"/>
      <c r="Q390" s="280"/>
      <c r="R390" s="280"/>
      <c r="S390" s="280"/>
      <c r="T390" s="280"/>
      <c r="U390" s="280"/>
      <c r="V390" s="280"/>
      <c r="W390" s="280"/>
      <c r="X390" s="280"/>
      <c r="Y390" s="280"/>
      <c r="Z390" s="280"/>
    </row>
    <row r="391" spans="1:26" ht="12.75" customHeight="1">
      <c r="A391" s="280"/>
      <c r="B391" s="280"/>
      <c r="C391" s="280"/>
      <c r="D391" s="280"/>
      <c r="E391" s="280"/>
      <c r="F391" s="280"/>
      <c r="G391" s="280"/>
      <c r="H391" s="280"/>
      <c r="I391" s="280"/>
      <c r="J391" s="280"/>
      <c r="K391" s="280"/>
      <c r="L391" s="280"/>
      <c r="M391" s="280"/>
      <c r="N391" s="280"/>
      <c r="O391" s="280"/>
      <c r="P391" s="280"/>
      <c r="Q391" s="280"/>
      <c r="R391" s="280"/>
      <c r="S391" s="280"/>
      <c r="T391" s="280"/>
      <c r="U391" s="280"/>
      <c r="V391" s="280"/>
      <c r="W391" s="280"/>
      <c r="X391" s="280"/>
      <c r="Y391" s="280"/>
      <c r="Z391" s="280"/>
    </row>
    <row r="392" spans="1:26" ht="12.75" customHeight="1">
      <c r="A392" s="280"/>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row>
    <row r="393" spans="1:26" ht="12.75" customHeight="1">
      <c r="A393" s="280"/>
      <c r="B393" s="280"/>
      <c r="C393" s="280"/>
      <c r="D393" s="280"/>
      <c r="E393" s="280"/>
      <c r="F393" s="280"/>
      <c r="G393" s="280"/>
      <c r="H393" s="280"/>
      <c r="I393" s="280"/>
      <c r="J393" s="280"/>
      <c r="K393" s="280"/>
      <c r="L393" s="280"/>
      <c r="M393" s="280"/>
      <c r="N393" s="280"/>
      <c r="O393" s="280"/>
      <c r="P393" s="280"/>
      <c r="Q393" s="280"/>
      <c r="R393" s="280"/>
      <c r="S393" s="280"/>
      <c r="T393" s="280"/>
      <c r="U393" s="280"/>
      <c r="V393" s="280"/>
      <c r="W393" s="280"/>
      <c r="X393" s="280"/>
      <c r="Y393" s="280"/>
      <c r="Z393" s="280"/>
    </row>
    <row r="394" spans="1:26" ht="12.75" customHeight="1">
      <c r="A394" s="280"/>
      <c r="B394" s="280"/>
      <c r="C394" s="280"/>
      <c r="D394" s="280"/>
      <c r="E394" s="280"/>
      <c r="F394" s="280"/>
      <c r="G394" s="280"/>
      <c r="H394" s="280"/>
      <c r="I394" s="280"/>
      <c r="J394" s="280"/>
      <c r="K394" s="280"/>
      <c r="L394" s="280"/>
      <c r="M394" s="280"/>
      <c r="N394" s="280"/>
      <c r="O394" s="280"/>
      <c r="P394" s="280"/>
      <c r="Q394" s="280"/>
      <c r="R394" s="280"/>
      <c r="S394" s="280"/>
      <c r="T394" s="280"/>
      <c r="U394" s="280"/>
      <c r="V394" s="280"/>
      <c r="W394" s="280"/>
      <c r="X394" s="280"/>
      <c r="Y394" s="280"/>
      <c r="Z394" s="280"/>
    </row>
    <row r="395" spans="1:26" ht="12.75" customHeight="1">
      <c r="A395" s="280"/>
      <c r="B395" s="280"/>
      <c r="C395" s="280"/>
      <c r="D395" s="280"/>
      <c r="E395" s="280"/>
      <c r="F395" s="280"/>
      <c r="G395" s="280"/>
      <c r="H395" s="280"/>
      <c r="I395" s="280"/>
      <c r="J395" s="280"/>
      <c r="K395" s="280"/>
      <c r="L395" s="280"/>
      <c r="M395" s="280"/>
      <c r="N395" s="280"/>
      <c r="O395" s="280"/>
      <c r="P395" s="280"/>
      <c r="Q395" s="280"/>
      <c r="R395" s="280"/>
      <c r="S395" s="280"/>
      <c r="T395" s="280"/>
      <c r="U395" s="280"/>
      <c r="V395" s="280"/>
      <c r="W395" s="280"/>
      <c r="X395" s="280"/>
      <c r="Y395" s="280"/>
      <c r="Z395" s="280"/>
    </row>
    <row r="396" spans="1:26" ht="12.75" customHeight="1">
      <c r="A396" s="280"/>
      <c r="B396" s="280"/>
      <c r="C396" s="280"/>
      <c r="D396" s="280"/>
      <c r="E396" s="280"/>
      <c r="F396" s="280"/>
      <c r="G396" s="280"/>
      <c r="H396" s="280"/>
      <c r="I396" s="280"/>
      <c r="J396" s="280"/>
      <c r="K396" s="280"/>
      <c r="L396" s="280"/>
      <c r="M396" s="280"/>
      <c r="N396" s="280"/>
      <c r="O396" s="280"/>
      <c r="P396" s="280"/>
      <c r="Q396" s="280"/>
      <c r="R396" s="280"/>
      <c r="S396" s="280"/>
      <c r="T396" s="280"/>
      <c r="U396" s="280"/>
      <c r="V396" s="280"/>
      <c r="W396" s="280"/>
      <c r="X396" s="280"/>
      <c r="Y396" s="280"/>
      <c r="Z396" s="280"/>
    </row>
    <row r="397" spans="1:26" ht="12.75" customHeight="1">
      <c r="A397" s="280"/>
      <c r="B397" s="280"/>
      <c r="C397" s="280"/>
      <c r="D397" s="280"/>
      <c r="E397" s="280"/>
      <c r="F397" s="280"/>
      <c r="G397" s="280"/>
      <c r="H397" s="280"/>
      <c r="I397" s="280"/>
      <c r="J397" s="280"/>
      <c r="K397" s="280"/>
      <c r="L397" s="280"/>
      <c r="M397" s="280"/>
      <c r="N397" s="280"/>
      <c r="O397" s="280"/>
      <c r="P397" s="280"/>
      <c r="Q397" s="280"/>
      <c r="R397" s="280"/>
      <c r="S397" s="280"/>
      <c r="T397" s="280"/>
      <c r="U397" s="280"/>
      <c r="V397" s="280"/>
      <c r="W397" s="280"/>
      <c r="X397" s="280"/>
      <c r="Y397" s="280"/>
      <c r="Z397" s="280"/>
    </row>
    <row r="398" spans="1:26" ht="12.75" customHeight="1">
      <c r="A398" s="280"/>
      <c r="B398" s="280"/>
      <c r="C398" s="280"/>
      <c r="D398" s="280"/>
      <c r="E398" s="280"/>
      <c r="F398" s="280"/>
      <c r="G398" s="280"/>
      <c r="H398" s="280"/>
      <c r="I398" s="280"/>
      <c r="J398" s="280"/>
      <c r="K398" s="280"/>
      <c r="L398" s="280"/>
      <c r="M398" s="280"/>
      <c r="N398" s="280"/>
      <c r="O398" s="280"/>
      <c r="P398" s="280"/>
      <c r="Q398" s="280"/>
      <c r="R398" s="280"/>
      <c r="S398" s="280"/>
      <c r="T398" s="280"/>
      <c r="U398" s="280"/>
      <c r="V398" s="280"/>
      <c r="W398" s="280"/>
      <c r="X398" s="280"/>
      <c r="Y398" s="280"/>
      <c r="Z398" s="280"/>
    </row>
    <row r="399" spans="1:26" ht="12.75" customHeight="1">
      <c r="A399" s="280"/>
      <c r="B399" s="280"/>
      <c r="C399" s="280"/>
      <c r="D399" s="280"/>
      <c r="E399" s="280"/>
      <c r="F399" s="280"/>
      <c r="G399" s="280"/>
      <c r="H399" s="280"/>
      <c r="I399" s="280"/>
      <c r="J399" s="280"/>
      <c r="K399" s="280"/>
      <c r="L399" s="280"/>
      <c r="M399" s="280"/>
      <c r="N399" s="280"/>
      <c r="O399" s="280"/>
      <c r="P399" s="280"/>
      <c r="Q399" s="280"/>
      <c r="R399" s="280"/>
      <c r="S399" s="280"/>
      <c r="T399" s="280"/>
      <c r="U399" s="280"/>
      <c r="V399" s="280"/>
      <c r="W399" s="280"/>
      <c r="X399" s="280"/>
      <c r="Y399" s="280"/>
      <c r="Z399" s="280"/>
    </row>
    <row r="400" spans="1:26" ht="12.75" customHeight="1">
      <c r="A400" s="280"/>
      <c r="B400" s="280"/>
      <c r="C400" s="280"/>
      <c r="D400" s="280"/>
      <c r="E400" s="280"/>
      <c r="F400" s="280"/>
      <c r="G400" s="280"/>
      <c r="H400" s="280"/>
      <c r="I400" s="280"/>
      <c r="J400" s="280"/>
      <c r="K400" s="280"/>
      <c r="L400" s="280"/>
      <c r="M400" s="280"/>
      <c r="N400" s="280"/>
      <c r="O400" s="280"/>
      <c r="P400" s="280"/>
      <c r="Q400" s="280"/>
      <c r="R400" s="280"/>
      <c r="S400" s="280"/>
      <c r="T400" s="280"/>
      <c r="U400" s="280"/>
      <c r="V400" s="280"/>
      <c r="W400" s="280"/>
      <c r="X400" s="280"/>
      <c r="Y400" s="280"/>
      <c r="Z400" s="280"/>
    </row>
    <row r="401" spans="1:26" ht="12.75" customHeight="1">
      <c r="A401" s="280"/>
      <c r="B401" s="280"/>
      <c r="C401" s="280"/>
      <c r="D401" s="280"/>
      <c r="E401" s="280"/>
      <c r="F401" s="280"/>
      <c r="G401" s="280"/>
      <c r="H401" s="280"/>
      <c r="I401" s="280"/>
      <c r="J401" s="280"/>
      <c r="K401" s="280"/>
      <c r="L401" s="280"/>
      <c r="M401" s="280"/>
      <c r="N401" s="280"/>
      <c r="O401" s="280"/>
      <c r="P401" s="280"/>
      <c r="Q401" s="280"/>
      <c r="R401" s="280"/>
      <c r="S401" s="280"/>
      <c r="T401" s="280"/>
      <c r="U401" s="280"/>
      <c r="V401" s="280"/>
      <c r="W401" s="280"/>
      <c r="X401" s="280"/>
      <c r="Y401" s="280"/>
      <c r="Z401" s="280"/>
    </row>
    <row r="402" spans="1:26" ht="12.75" customHeight="1">
      <c r="A402" s="280"/>
      <c r="B402" s="280"/>
      <c r="C402" s="280"/>
      <c r="D402" s="280"/>
      <c r="E402" s="280"/>
      <c r="F402" s="280"/>
      <c r="G402" s="280"/>
      <c r="H402" s="280"/>
      <c r="I402" s="280"/>
      <c r="J402" s="280"/>
      <c r="K402" s="280"/>
      <c r="L402" s="280"/>
      <c r="M402" s="280"/>
      <c r="N402" s="280"/>
      <c r="O402" s="280"/>
      <c r="P402" s="280"/>
      <c r="Q402" s="280"/>
      <c r="R402" s="280"/>
      <c r="S402" s="280"/>
      <c r="T402" s="280"/>
      <c r="U402" s="280"/>
      <c r="V402" s="280"/>
      <c r="W402" s="280"/>
      <c r="X402" s="280"/>
      <c r="Y402" s="280"/>
      <c r="Z402" s="280"/>
    </row>
    <row r="403" spans="1:26" ht="12.75" customHeight="1">
      <c r="A403" s="280"/>
      <c r="B403" s="280"/>
      <c r="C403" s="280"/>
      <c r="D403" s="280"/>
      <c r="E403" s="280"/>
      <c r="F403" s="280"/>
      <c r="G403" s="280"/>
      <c r="H403" s="280"/>
      <c r="I403" s="280"/>
      <c r="J403" s="280"/>
      <c r="K403" s="280"/>
      <c r="L403" s="280"/>
      <c r="M403" s="280"/>
      <c r="N403" s="280"/>
      <c r="O403" s="280"/>
      <c r="P403" s="280"/>
      <c r="Q403" s="280"/>
      <c r="R403" s="280"/>
      <c r="S403" s="280"/>
      <c r="T403" s="280"/>
      <c r="U403" s="280"/>
      <c r="V403" s="280"/>
      <c r="W403" s="280"/>
      <c r="X403" s="280"/>
      <c r="Y403" s="280"/>
      <c r="Z403" s="280"/>
    </row>
    <row r="404" spans="1:26" ht="12.75" customHeight="1">
      <c r="A404" s="280"/>
      <c r="B404" s="280"/>
      <c r="C404" s="280"/>
      <c r="D404" s="280"/>
      <c r="E404" s="280"/>
      <c r="F404" s="280"/>
      <c r="G404" s="280"/>
      <c r="H404" s="280"/>
      <c r="I404" s="280"/>
      <c r="J404" s="280"/>
      <c r="K404" s="280"/>
      <c r="L404" s="280"/>
      <c r="M404" s="280"/>
      <c r="N404" s="280"/>
      <c r="O404" s="280"/>
      <c r="P404" s="280"/>
      <c r="Q404" s="280"/>
      <c r="R404" s="280"/>
      <c r="S404" s="280"/>
      <c r="T404" s="280"/>
      <c r="U404" s="280"/>
      <c r="V404" s="280"/>
      <c r="W404" s="280"/>
      <c r="X404" s="280"/>
      <c r="Y404" s="280"/>
      <c r="Z404" s="280"/>
    </row>
    <row r="405" spans="1:26" ht="12.75" customHeight="1">
      <c r="A405" s="280"/>
      <c r="B405" s="280"/>
      <c r="C405" s="280"/>
      <c r="D405" s="280"/>
      <c r="E405" s="280"/>
      <c r="F405" s="280"/>
      <c r="G405" s="280"/>
      <c r="H405" s="280"/>
      <c r="I405" s="280"/>
      <c r="J405" s="280"/>
      <c r="K405" s="280"/>
      <c r="L405" s="280"/>
      <c r="M405" s="280"/>
      <c r="N405" s="280"/>
      <c r="O405" s="280"/>
      <c r="P405" s="280"/>
      <c r="Q405" s="280"/>
      <c r="R405" s="280"/>
      <c r="S405" s="280"/>
      <c r="T405" s="280"/>
      <c r="U405" s="280"/>
      <c r="V405" s="280"/>
      <c r="W405" s="280"/>
      <c r="X405" s="280"/>
      <c r="Y405" s="280"/>
      <c r="Z405" s="280"/>
    </row>
    <row r="406" spans="1:26" ht="12.75" customHeight="1">
      <c r="A406" s="280"/>
      <c r="B406" s="280"/>
      <c r="C406" s="280"/>
      <c r="D406" s="280"/>
      <c r="E406" s="280"/>
      <c r="F406" s="280"/>
      <c r="G406" s="280"/>
      <c r="H406" s="280"/>
      <c r="I406" s="280"/>
      <c r="J406" s="280"/>
      <c r="K406" s="280"/>
      <c r="L406" s="280"/>
      <c r="M406" s="280"/>
      <c r="N406" s="280"/>
      <c r="O406" s="280"/>
      <c r="P406" s="280"/>
      <c r="Q406" s="280"/>
      <c r="R406" s="280"/>
      <c r="S406" s="280"/>
      <c r="T406" s="280"/>
      <c r="U406" s="280"/>
      <c r="V406" s="280"/>
      <c r="W406" s="280"/>
      <c r="X406" s="280"/>
      <c r="Y406" s="280"/>
      <c r="Z406" s="280"/>
    </row>
    <row r="407" spans="1:26" ht="12.75" customHeight="1">
      <c r="A407" s="280"/>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row>
    <row r="408" spans="1:26" ht="12.75" customHeight="1">
      <c r="A408" s="280"/>
      <c r="B408" s="280"/>
      <c r="C408" s="280"/>
      <c r="D408" s="280"/>
      <c r="E408" s="280"/>
      <c r="F408" s="280"/>
      <c r="G408" s="280"/>
      <c r="H408" s="280"/>
      <c r="I408" s="280"/>
      <c r="J408" s="280"/>
      <c r="K408" s="280"/>
      <c r="L408" s="280"/>
      <c r="M408" s="280"/>
      <c r="N408" s="280"/>
      <c r="O408" s="280"/>
      <c r="P408" s="280"/>
      <c r="Q408" s="280"/>
      <c r="R408" s="280"/>
      <c r="S408" s="280"/>
      <c r="T408" s="280"/>
      <c r="U408" s="280"/>
      <c r="V408" s="280"/>
      <c r="W408" s="280"/>
      <c r="X408" s="280"/>
      <c r="Y408" s="280"/>
      <c r="Z408" s="280"/>
    </row>
    <row r="409" spans="1:26" ht="12.75" customHeight="1">
      <c r="A409" s="280"/>
      <c r="B409" s="280"/>
      <c r="C409" s="280"/>
      <c r="D409" s="280"/>
      <c r="E409" s="280"/>
      <c r="F409" s="280"/>
      <c r="G409" s="280"/>
      <c r="H409" s="280"/>
      <c r="I409" s="280"/>
      <c r="J409" s="280"/>
      <c r="K409" s="280"/>
      <c r="L409" s="280"/>
      <c r="M409" s="280"/>
      <c r="N409" s="280"/>
      <c r="O409" s="280"/>
      <c r="P409" s="280"/>
      <c r="Q409" s="280"/>
      <c r="R409" s="280"/>
      <c r="S409" s="280"/>
      <c r="T409" s="280"/>
      <c r="U409" s="280"/>
      <c r="V409" s="280"/>
      <c r="W409" s="280"/>
      <c r="X409" s="280"/>
      <c r="Y409" s="280"/>
      <c r="Z409" s="280"/>
    </row>
    <row r="410" spans="1:26" ht="12.75" customHeight="1">
      <c r="A410" s="280"/>
      <c r="B410" s="280"/>
      <c r="C410" s="280"/>
      <c r="D410" s="280"/>
      <c r="E410" s="280"/>
      <c r="F410" s="280"/>
      <c r="G410" s="280"/>
      <c r="H410" s="280"/>
      <c r="I410" s="280"/>
      <c r="J410" s="280"/>
      <c r="K410" s="280"/>
      <c r="L410" s="280"/>
      <c r="M410" s="280"/>
      <c r="N410" s="280"/>
      <c r="O410" s="280"/>
      <c r="P410" s="280"/>
      <c r="Q410" s="280"/>
      <c r="R410" s="280"/>
      <c r="S410" s="280"/>
      <c r="T410" s="280"/>
      <c r="U410" s="280"/>
      <c r="V410" s="280"/>
      <c r="W410" s="280"/>
      <c r="X410" s="280"/>
      <c r="Y410" s="280"/>
      <c r="Z410" s="280"/>
    </row>
    <row r="411" spans="1:26" ht="12.75" customHeight="1">
      <c r="A411" s="280"/>
      <c r="B411" s="280"/>
      <c r="C411" s="280"/>
      <c r="D411" s="280"/>
      <c r="E411" s="280"/>
      <c r="F411" s="280"/>
      <c r="G411" s="280"/>
      <c r="H411" s="280"/>
      <c r="I411" s="280"/>
      <c r="J411" s="280"/>
      <c r="K411" s="280"/>
      <c r="L411" s="280"/>
      <c r="M411" s="280"/>
      <c r="N411" s="280"/>
      <c r="O411" s="280"/>
      <c r="P411" s="280"/>
      <c r="Q411" s="280"/>
      <c r="R411" s="280"/>
      <c r="S411" s="280"/>
      <c r="T411" s="280"/>
      <c r="U411" s="280"/>
      <c r="V411" s="280"/>
      <c r="W411" s="280"/>
      <c r="X411" s="280"/>
      <c r="Y411" s="280"/>
      <c r="Z411" s="280"/>
    </row>
    <row r="412" spans="1:26" ht="12.75" customHeight="1">
      <c r="A412" s="280"/>
      <c r="B412" s="280"/>
      <c r="C412" s="280"/>
      <c r="D412" s="280"/>
      <c r="E412" s="280"/>
      <c r="F412" s="280"/>
      <c r="G412" s="280"/>
      <c r="H412" s="280"/>
      <c r="I412" s="280"/>
      <c r="J412" s="280"/>
      <c r="K412" s="280"/>
      <c r="L412" s="280"/>
      <c r="M412" s="280"/>
      <c r="N412" s="280"/>
      <c r="O412" s="280"/>
      <c r="P412" s="280"/>
      <c r="Q412" s="280"/>
      <c r="R412" s="280"/>
      <c r="S412" s="280"/>
      <c r="T412" s="280"/>
      <c r="U412" s="280"/>
      <c r="V412" s="280"/>
      <c r="W412" s="280"/>
      <c r="X412" s="280"/>
      <c r="Y412" s="280"/>
      <c r="Z412" s="280"/>
    </row>
    <row r="413" spans="1:26" ht="12.75" customHeight="1">
      <c r="A413" s="280"/>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row>
    <row r="414" spans="1:26" ht="12.75" customHeight="1">
      <c r="A414" s="280"/>
      <c r="B414" s="280"/>
      <c r="C414" s="280"/>
      <c r="D414" s="280"/>
      <c r="E414" s="280"/>
      <c r="F414" s="280"/>
      <c r="G414" s="280"/>
      <c r="H414" s="280"/>
      <c r="I414" s="280"/>
      <c r="J414" s="280"/>
      <c r="K414" s="280"/>
      <c r="L414" s="280"/>
      <c r="M414" s="280"/>
      <c r="N414" s="280"/>
      <c r="O414" s="280"/>
      <c r="P414" s="280"/>
      <c r="Q414" s="280"/>
      <c r="R414" s="280"/>
      <c r="S414" s="280"/>
      <c r="T414" s="280"/>
      <c r="U414" s="280"/>
      <c r="V414" s="280"/>
      <c r="W414" s="280"/>
      <c r="X414" s="280"/>
      <c r="Y414" s="280"/>
      <c r="Z414" s="280"/>
    </row>
    <row r="415" spans="1:26" ht="12.75" customHeight="1">
      <c r="A415" s="280"/>
      <c r="B415" s="280"/>
      <c r="C415" s="280"/>
      <c r="D415" s="280"/>
      <c r="E415" s="280"/>
      <c r="F415" s="280"/>
      <c r="G415" s="280"/>
      <c r="H415" s="280"/>
      <c r="I415" s="280"/>
      <c r="J415" s="280"/>
      <c r="K415" s="280"/>
      <c r="L415" s="280"/>
      <c r="M415" s="280"/>
      <c r="N415" s="280"/>
      <c r="O415" s="280"/>
      <c r="P415" s="280"/>
      <c r="Q415" s="280"/>
      <c r="R415" s="280"/>
      <c r="S415" s="280"/>
      <c r="T415" s="280"/>
      <c r="U415" s="280"/>
      <c r="V415" s="280"/>
      <c r="W415" s="280"/>
      <c r="X415" s="280"/>
      <c r="Y415" s="280"/>
      <c r="Z415" s="280"/>
    </row>
    <row r="416" spans="1:26" ht="12.75" customHeight="1">
      <c r="A416" s="280"/>
      <c r="B416" s="280"/>
      <c r="C416" s="280"/>
      <c r="D416" s="280"/>
      <c r="E416" s="280"/>
      <c r="F416" s="280"/>
      <c r="G416" s="280"/>
      <c r="H416" s="280"/>
      <c r="I416" s="280"/>
      <c r="J416" s="280"/>
      <c r="K416" s="280"/>
      <c r="L416" s="280"/>
      <c r="M416" s="280"/>
      <c r="N416" s="280"/>
      <c r="O416" s="280"/>
      <c r="P416" s="280"/>
      <c r="Q416" s="280"/>
      <c r="R416" s="280"/>
      <c r="S416" s="280"/>
      <c r="T416" s="280"/>
      <c r="U416" s="280"/>
      <c r="V416" s="280"/>
      <c r="W416" s="280"/>
      <c r="X416" s="280"/>
      <c r="Y416" s="280"/>
      <c r="Z416" s="280"/>
    </row>
    <row r="417" spans="1:26" ht="12.75" customHeight="1">
      <c r="A417" s="280"/>
      <c r="B417" s="280"/>
      <c r="C417" s="280"/>
      <c r="D417" s="280"/>
      <c r="E417" s="280"/>
      <c r="F417" s="280"/>
      <c r="G417" s="280"/>
      <c r="H417" s="280"/>
      <c r="I417" s="280"/>
      <c r="J417" s="280"/>
      <c r="K417" s="280"/>
      <c r="L417" s="280"/>
      <c r="M417" s="280"/>
      <c r="N417" s="280"/>
      <c r="O417" s="280"/>
      <c r="P417" s="280"/>
      <c r="Q417" s="280"/>
      <c r="R417" s="280"/>
      <c r="S417" s="280"/>
      <c r="T417" s="280"/>
      <c r="U417" s="280"/>
      <c r="V417" s="280"/>
      <c r="W417" s="280"/>
      <c r="X417" s="280"/>
      <c r="Y417" s="280"/>
      <c r="Z417" s="280"/>
    </row>
    <row r="418" spans="1:26" ht="12.75" customHeight="1">
      <c r="A418" s="280"/>
      <c r="B418" s="280"/>
      <c r="C418" s="280"/>
      <c r="D418" s="280"/>
      <c r="E418" s="280"/>
      <c r="F418" s="280"/>
      <c r="G418" s="280"/>
      <c r="H418" s="280"/>
      <c r="I418" s="280"/>
      <c r="J418" s="280"/>
      <c r="K418" s="280"/>
      <c r="L418" s="280"/>
      <c r="M418" s="280"/>
      <c r="N418" s="280"/>
      <c r="O418" s="280"/>
      <c r="P418" s="280"/>
      <c r="Q418" s="280"/>
      <c r="R418" s="280"/>
      <c r="S418" s="280"/>
      <c r="T418" s="280"/>
      <c r="U418" s="280"/>
      <c r="V418" s="280"/>
      <c r="W418" s="280"/>
      <c r="X418" s="280"/>
      <c r="Y418" s="280"/>
      <c r="Z418" s="280"/>
    </row>
    <row r="419" spans="1:26" ht="12.75" customHeight="1">
      <c r="A419" s="280"/>
      <c r="B419" s="280"/>
      <c r="C419" s="280"/>
      <c r="D419" s="280"/>
      <c r="E419" s="280"/>
      <c r="F419" s="280"/>
      <c r="G419" s="280"/>
      <c r="H419" s="280"/>
      <c r="I419" s="280"/>
      <c r="J419" s="280"/>
      <c r="K419" s="280"/>
      <c r="L419" s="280"/>
      <c r="M419" s="280"/>
      <c r="N419" s="280"/>
      <c r="O419" s="280"/>
      <c r="P419" s="280"/>
      <c r="Q419" s="280"/>
      <c r="R419" s="280"/>
      <c r="S419" s="280"/>
      <c r="T419" s="280"/>
      <c r="U419" s="280"/>
      <c r="V419" s="280"/>
      <c r="W419" s="280"/>
      <c r="X419" s="280"/>
      <c r="Y419" s="280"/>
      <c r="Z419" s="280"/>
    </row>
    <row r="420" spans="1:26" ht="12.75" customHeight="1">
      <c r="A420" s="280"/>
      <c r="B420" s="280"/>
      <c r="C420" s="280"/>
      <c r="D420" s="280"/>
      <c r="E420" s="280"/>
      <c r="F420" s="280"/>
      <c r="G420" s="280"/>
      <c r="H420" s="280"/>
      <c r="I420" s="280"/>
      <c r="J420" s="280"/>
      <c r="K420" s="280"/>
      <c r="L420" s="280"/>
      <c r="M420" s="280"/>
      <c r="N420" s="280"/>
      <c r="O420" s="280"/>
      <c r="P420" s="280"/>
      <c r="Q420" s="280"/>
      <c r="R420" s="280"/>
      <c r="S420" s="280"/>
      <c r="T420" s="280"/>
      <c r="U420" s="280"/>
      <c r="V420" s="280"/>
      <c r="W420" s="280"/>
      <c r="X420" s="280"/>
      <c r="Y420" s="280"/>
      <c r="Z420" s="280"/>
    </row>
    <row r="421" spans="1:26" ht="12.75" customHeight="1">
      <c r="A421" s="280"/>
      <c r="B421" s="280"/>
      <c r="C421" s="280"/>
      <c r="D421" s="280"/>
      <c r="E421" s="280"/>
      <c r="F421" s="280"/>
      <c r="G421" s="280"/>
      <c r="H421" s="280"/>
      <c r="I421" s="280"/>
      <c r="J421" s="280"/>
      <c r="K421" s="280"/>
      <c r="L421" s="280"/>
      <c r="M421" s="280"/>
      <c r="N421" s="280"/>
      <c r="O421" s="280"/>
      <c r="P421" s="280"/>
      <c r="Q421" s="280"/>
      <c r="R421" s="280"/>
      <c r="S421" s="280"/>
      <c r="T421" s="280"/>
      <c r="U421" s="280"/>
      <c r="V421" s="280"/>
      <c r="W421" s="280"/>
      <c r="X421" s="280"/>
      <c r="Y421" s="280"/>
      <c r="Z421" s="280"/>
    </row>
    <row r="422" spans="1:26" ht="12.75" customHeight="1">
      <c r="A422" s="280"/>
      <c r="B422" s="280"/>
      <c r="C422" s="280"/>
      <c r="D422" s="280"/>
      <c r="E422" s="280"/>
      <c r="F422" s="280"/>
      <c r="G422" s="280"/>
      <c r="H422" s="280"/>
      <c r="I422" s="280"/>
      <c r="J422" s="280"/>
      <c r="K422" s="280"/>
      <c r="L422" s="280"/>
      <c r="M422" s="280"/>
      <c r="N422" s="280"/>
      <c r="O422" s="280"/>
      <c r="P422" s="280"/>
      <c r="Q422" s="280"/>
      <c r="R422" s="280"/>
      <c r="S422" s="280"/>
      <c r="T422" s="280"/>
      <c r="U422" s="280"/>
      <c r="V422" s="280"/>
      <c r="W422" s="280"/>
      <c r="X422" s="280"/>
      <c r="Y422" s="280"/>
      <c r="Z422" s="280"/>
    </row>
    <row r="423" spans="1:26" ht="12.75" customHeight="1">
      <c r="A423" s="280"/>
      <c r="B423" s="280"/>
      <c r="C423" s="280"/>
      <c r="D423" s="280"/>
      <c r="E423" s="280"/>
      <c r="F423" s="280"/>
      <c r="G423" s="280"/>
      <c r="H423" s="280"/>
      <c r="I423" s="280"/>
      <c r="J423" s="280"/>
      <c r="K423" s="280"/>
      <c r="L423" s="280"/>
      <c r="M423" s="280"/>
      <c r="N423" s="280"/>
      <c r="O423" s="280"/>
      <c r="P423" s="280"/>
      <c r="Q423" s="280"/>
      <c r="R423" s="280"/>
      <c r="S423" s="280"/>
      <c r="T423" s="280"/>
      <c r="U423" s="280"/>
      <c r="V423" s="280"/>
      <c r="W423" s="280"/>
      <c r="X423" s="280"/>
      <c r="Y423" s="280"/>
      <c r="Z423" s="280"/>
    </row>
    <row r="424" spans="1:26" ht="12.75" customHeight="1">
      <c r="A424" s="280"/>
      <c r="B424" s="280"/>
      <c r="C424" s="280"/>
      <c r="D424" s="280"/>
      <c r="E424" s="280"/>
      <c r="F424" s="280"/>
      <c r="G424" s="280"/>
      <c r="H424" s="280"/>
      <c r="I424" s="280"/>
      <c r="J424" s="280"/>
      <c r="K424" s="280"/>
      <c r="L424" s="280"/>
      <c r="M424" s="280"/>
      <c r="N424" s="280"/>
      <c r="O424" s="280"/>
      <c r="P424" s="280"/>
      <c r="Q424" s="280"/>
      <c r="R424" s="280"/>
      <c r="S424" s="280"/>
      <c r="T424" s="280"/>
      <c r="U424" s="280"/>
      <c r="V424" s="280"/>
      <c r="W424" s="280"/>
      <c r="X424" s="280"/>
      <c r="Y424" s="280"/>
      <c r="Z424" s="280"/>
    </row>
    <row r="425" spans="1:26" ht="12.75" customHeight="1">
      <c r="A425" s="280"/>
      <c r="B425" s="280"/>
      <c r="C425" s="280"/>
      <c r="D425" s="280"/>
      <c r="E425" s="280"/>
      <c r="F425" s="280"/>
      <c r="G425" s="280"/>
      <c r="H425" s="280"/>
      <c r="I425" s="280"/>
      <c r="J425" s="280"/>
      <c r="K425" s="280"/>
      <c r="L425" s="280"/>
      <c r="M425" s="280"/>
      <c r="N425" s="280"/>
      <c r="O425" s="280"/>
      <c r="P425" s="280"/>
      <c r="Q425" s="280"/>
      <c r="R425" s="280"/>
      <c r="S425" s="280"/>
      <c r="T425" s="280"/>
      <c r="U425" s="280"/>
      <c r="V425" s="280"/>
      <c r="W425" s="280"/>
      <c r="X425" s="280"/>
      <c r="Y425" s="280"/>
      <c r="Z425" s="280"/>
    </row>
    <row r="426" spans="1:26" ht="12.75" customHeight="1">
      <c r="A426" s="280"/>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row>
    <row r="427" spans="1:26" ht="12.75" customHeight="1">
      <c r="A427" s="280"/>
      <c r="B427" s="280"/>
      <c r="C427" s="280"/>
      <c r="D427" s="280"/>
      <c r="E427" s="280"/>
      <c r="F427" s="280"/>
      <c r="G427" s="280"/>
      <c r="H427" s="280"/>
      <c r="I427" s="280"/>
      <c r="J427" s="280"/>
      <c r="K427" s="280"/>
      <c r="L427" s="280"/>
      <c r="M427" s="280"/>
      <c r="N427" s="280"/>
      <c r="O427" s="280"/>
      <c r="P427" s="280"/>
      <c r="Q427" s="280"/>
      <c r="R427" s="280"/>
      <c r="S427" s="280"/>
      <c r="T427" s="280"/>
      <c r="U427" s="280"/>
      <c r="V427" s="280"/>
      <c r="W427" s="280"/>
      <c r="X427" s="280"/>
      <c r="Y427" s="280"/>
      <c r="Z427" s="280"/>
    </row>
    <row r="428" spans="1:26" ht="12.75" customHeight="1">
      <c r="A428" s="280"/>
      <c r="B428" s="280"/>
      <c r="C428" s="280"/>
      <c r="D428" s="280"/>
      <c r="E428" s="280"/>
      <c r="F428" s="280"/>
      <c r="G428" s="280"/>
      <c r="H428" s="280"/>
      <c r="I428" s="280"/>
      <c r="J428" s="280"/>
      <c r="K428" s="280"/>
      <c r="L428" s="280"/>
      <c r="M428" s="280"/>
      <c r="N428" s="280"/>
      <c r="O428" s="280"/>
      <c r="P428" s="280"/>
      <c r="Q428" s="280"/>
      <c r="R428" s="280"/>
      <c r="S428" s="280"/>
      <c r="T428" s="280"/>
      <c r="U428" s="280"/>
      <c r="V428" s="280"/>
      <c r="W428" s="280"/>
      <c r="X428" s="280"/>
      <c r="Y428" s="280"/>
      <c r="Z428" s="280"/>
    </row>
    <row r="429" spans="1:26" ht="12.75" customHeight="1">
      <c r="A429" s="280"/>
      <c r="B429" s="280"/>
      <c r="C429" s="280"/>
      <c r="D429" s="280"/>
      <c r="E429" s="280"/>
      <c r="F429" s="280"/>
      <c r="G429" s="280"/>
      <c r="H429" s="280"/>
      <c r="I429" s="280"/>
      <c r="J429" s="280"/>
      <c r="K429" s="280"/>
      <c r="L429" s="280"/>
      <c r="M429" s="280"/>
      <c r="N429" s="280"/>
      <c r="O429" s="280"/>
      <c r="P429" s="280"/>
      <c r="Q429" s="280"/>
      <c r="R429" s="280"/>
      <c r="S429" s="280"/>
      <c r="T429" s="280"/>
      <c r="U429" s="280"/>
      <c r="V429" s="280"/>
      <c r="W429" s="280"/>
      <c r="X429" s="280"/>
      <c r="Y429" s="280"/>
      <c r="Z429" s="280"/>
    </row>
    <row r="430" spans="1:26" ht="12.75" customHeight="1">
      <c r="A430" s="280"/>
      <c r="B430" s="280"/>
      <c r="C430" s="280"/>
      <c r="D430" s="280"/>
      <c r="E430" s="280"/>
      <c r="F430" s="280"/>
      <c r="G430" s="280"/>
      <c r="H430" s="280"/>
      <c r="I430" s="280"/>
      <c r="J430" s="280"/>
      <c r="K430" s="280"/>
      <c r="L430" s="280"/>
      <c r="M430" s="280"/>
      <c r="N430" s="280"/>
      <c r="O430" s="280"/>
      <c r="P430" s="280"/>
      <c r="Q430" s="280"/>
      <c r="R430" s="280"/>
      <c r="S430" s="280"/>
      <c r="T430" s="280"/>
      <c r="U430" s="280"/>
      <c r="V430" s="280"/>
      <c r="W430" s="280"/>
      <c r="X430" s="280"/>
      <c r="Y430" s="280"/>
      <c r="Z430" s="280"/>
    </row>
    <row r="431" spans="1:26" ht="12.75" customHeight="1">
      <c r="A431" s="280"/>
      <c r="B431" s="280"/>
      <c r="C431" s="280"/>
      <c r="D431" s="280"/>
      <c r="E431" s="280"/>
      <c r="F431" s="280"/>
      <c r="G431" s="280"/>
      <c r="H431" s="280"/>
      <c r="I431" s="280"/>
      <c r="J431" s="280"/>
      <c r="K431" s="280"/>
      <c r="L431" s="280"/>
      <c r="M431" s="280"/>
      <c r="N431" s="280"/>
      <c r="O431" s="280"/>
      <c r="P431" s="280"/>
      <c r="Q431" s="280"/>
      <c r="R431" s="280"/>
      <c r="S431" s="280"/>
      <c r="T431" s="280"/>
      <c r="U431" s="280"/>
      <c r="V431" s="280"/>
      <c r="W431" s="280"/>
      <c r="X431" s="280"/>
      <c r="Y431" s="280"/>
      <c r="Z431" s="280"/>
    </row>
    <row r="432" spans="1:26" ht="12.75" customHeight="1">
      <c r="A432" s="280"/>
      <c r="B432" s="280"/>
      <c r="C432" s="280"/>
      <c r="D432" s="280"/>
      <c r="E432" s="280"/>
      <c r="F432" s="280"/>
      <c r="G432" s="280"/>
      <c r="H432" s="280"/>
      <c r="I432" s="280"/>
      <c r="J432" s="280"/>
      <c r="K432" s="280"/>
      <c r="L432" s="280"/>
      <c r="M432" s="280"/>
      <c r="N432" s="280"/>
      <c r="O432" s="280"/>
      <c r="P432" s="280"/>
      <c r="Q432" s="280"/>
      <c r="R432" s="280"/>
      <c r="S432" s="280"/>
      <c r="T432" s="280"/>
      <c r="U432" s="280"/>
      <c r="V432" s="280"/>
      <c r="W432" s="280"/>
      <c r="X432" s="280"/>
      <c r="Y432" s="280"/>
      <c r="Z432" s="280"/>
    </row>
    <row r="433" spans="1:26" ht="12.75" customHeight="1">
      <c r="A433" s="280"/>
      <c r="B433" s="280"/>
      <c r="C433" s="280"/>
      <c r="D433" s="280"/>
      <c r="E433" s="280"/>
      <c r="F433" s="280"/>
      <c r="G433" s="280"/>
      <c r="H433" s="280"/>
      <c r="I433" s="280"/>
      <c r="J433" s="280"/>
      <c r="K433" s="280"/>
      <c r="L433" s="280"/>
      <c r="M433" s="280"/>
      <c r="N433" s="280"/>
      <c r="O433" s="280"/>
      <c r="P433" s="280"/>
      <c r="Q433" s="280"/>
      <c r="R433" s="280"/>
      <c r="S433" s="280"/>
      <c r="T433" s="280"/>
      <c r="U433" s="280"/>
      <c r="V433" s="280"/>
      <c r="W433" s="280"/>
      <c r="X433" s="280"/>
      <c r="Y433" s="280"/>
      <c r="Z433" s="280"/>
    </row>
    <row r="434" spans="1:26" ht="12.75" customHeight="1">
      <c r="A434" s="280"/>
      <c r="B434" s="280"/>
      <c r="C434" s="280"/>
      <c r="D434" s="280"/>
      <c r="E434" s="280"/>
      <c r="F434" s="280"/>
      <c r="G434" s="280"/>
      <c r="H434" s="280"/>
      <c r="I434" s="280"/>
      <c r="J434" s="280"/>
      <c r="K434" s="280"/>
      <c r="L434" s="280"/>
      <c r="M434" s="280"/>
      <c r="N434" s="280"/>
      <c r="O434" s="280"/>
      <c r="P434" s="280"/>
      <c r="Q434" s="280"/>
      <c r="R434" s="280"/>
      <c r="S434" s="280"/>
      <c r="T434" s="280"/>
      <c r="U434" s="280"/>
      <c r="V434" s="280"/>
      <c r="W434" s="280"/>
      <c r="X434" s="280"/>
      <c r="Y434" s="280"/>
      <c r="Z434" s="280"/>
    </row>
    <row r="435" spans="1:26" ht="12.75" customHeight="1">
      <c r="A435" s="280"/>
      <c r="B435" s="280"/>
      <c r="C435" s="280"/>
      <c r="D435" s="280"/>
      <c r="E435" s="280"/>
      <c r="F435" s="280"/>
      <c r="G435" s="280"/>
      <c r="H435" s="280"/>
      <c r="I435" s="280"/>
      <c r="J435" s="280"/>
      <c r="K435" s="280"/>
      <c r="L435" s="280"/>
      <c r="M435" s="280"/>
      <c r="N435" s="280"/>
      <c r="O435" s="280"/>
      <c r="P435" s="280"/>
      <c r="Q435" s="280"/>
      <c r="R435" s="280"/>
      <c r="S435" s="280"/>
      <c r="T435" s="280"/>
      <c r="U435" s="280"/>
      <c r="V435" s="280"/>
      <c r="W435" s="280"/>
      <c r="X435" s="280"/>
      <c r="Y435" s="280"/>
      <c r="Z435" s="280"/>
    </row>
    <row r="436" spans="1:26" ht="12.75" customHeight="1">
      <c r="A436" s="280"/>
      <c r="B436" s="280"/>
      <c r="C436" s="280"/>
      <c r="D436" s="280"/>
      <c r="E436" s="280"/>
      <c r="F436" s="280"/>
      <c r="G436" s="280"/>
      <c r="H436" s="280"/>
      <c r="I436" s="280"/>
      <c r="J436" s="280"/>
      <c r="K436" s="280"/>
      <c r="L436" s="280"/>
      <c r="M436" s="280"/>
      <c r="N436" s="280"/>
      <c r="O436" s="280"/>
      <c r="P436" s="280"/>
      <c r="Q436" s="280"/>
      <c r="R436" s="280"/>
      <c r="S436" s="280"/>
      <c r="T436" s="280"/>
      <c r="U436" s="280"/>
      <c r="V436" s="280"/>
      <c r="W436" s="280"/>
      <c r="X436" s="280"/>
      <c r="Y436" s="280"/>
      <c r="Z436" s="280"/>
    </row>
    <row r="437" spans="1:26" ht="12.75" customHeight="1">
      <c r="A437" s="280"/>
      <c r="B437" s="280"/>
      <c r="C437" s="280"/>
      <c r="D437" s="280"/>
      <c r="E437" s="280"/>
      <c r="F437" s="280"/>
      <c r="G437" s="280"/>
      <c r="H437" s="280"/>
      <c r="I437" s="280"/>
      <c r="J437" s="280"/>
      <c r="K437" s="280"/>
      <c r="L437" s="280"/>
      <c r="M437" s="280"/>
      <c r="N437" s="280"/>
      <c r="O437" s="280"/>
      <c r="P437" s="280"/>
      <c r="Q437" s="280"/>
      <c r="R437" s="280"/>
      <c r="S437" s="280"/>
      <c r="T437" s="280"/>
      <c r="U437" s="280"/>
      <c r="V437" s="280"/>
      <c r="W437" s="280"/>
      <c r="X437" s="280"/>
      <c r="Y437" s="280"/>
      <c r="Z437" s="280"/>
    </row>
    <row r="438" spans="1:26" ht="12.75" customHeight="1">
      <c r="A438" s="280"/>
      <c r="B438" s="280"/>
      <c r="C438" s="280"/>
      <c r="D438" s="280"/>
      <c r="E438" s="280"/>
      <c r="F438" s="280"/>
      <c r="G438" s="280"/>
      <c r="H438" s="280"/>
      <c r="I438" s="280"/>
      <c r="J438" s="280"/>
      <c r="K438" s="280"/>
      <c r="L438" s="280"/>
      <c r="M438" s="280"/>
      <c r="N438" s="280"/>
      <c r="O438" s="280"/>
      <c r="P438" s="280"/>
      <c r="Q438" s="280"/>
      <c r="R438" s="280"/>
      <c r="S438" s="280"/>
      <c r="T438" s="280"/>
      <c r="U438" s="280"/>
      <c r="V438" s="280"/>
      <c r="W438" s="280"/>
      <c r="X438" s="280"/>
      <c r="Y438" s="280"/>
      <c r="Z438" s="280"/>
    </row>
    <row r="439" spans="1:26" ht="12.75" customHeight="1">
      <c r="A439" s="280"/>
      <c r="B439" s="280"/>
      <c r="C439" s="280"/>
      <c r="D439" s="280"/>
      <c r="E439" s="280"/>
      <c r="F439" s="280"/>
      <c r="G439" s="280"/>
      <c r="H439" s="280"/>
      <c r="I439" s="280"/>
      <c r="J439" s="280"/>
      <c r="K439" s="280"/>
      <c r="L439" s="280"/>
      <c r="M439" s="280"/>
      <c r="N439" s="280"/>
      <c r="O439" s="280"/>
      <c r="P439" s="280"/>
      <c r="Q439" s="280"/>
      <c r="R439" s="280"/>
      <c r="S439" s="280"/>
      <c r="T439" s="280"/>
      <c r="U439" s="280"/>
      <c r="V439" s="280"/>
      <c r="W439" s="280"/>
      <c r="X439" s="280"/>
      <c r="Y439" s="280"/>
      <c r="Z439" s="280"/>
    </row>
    <row r="440" spans="1:26" ht="12.75" customHeight="1">
      <c r="A440" s="280"/>
      <c r="B440" s="280"/>
      <c r="C440" s="280"/>
      <c r="D440" s="280"/>
      <c r="E440" s="280"/>
      <c r="F440" s="280"/>
      <c r="G440" s="280"/>
      <c r="H440" s="280"/>
      <c r="I440" s="280"/>
      <c r="J440" s="280"/>
      <c r="K440" s="280"/>
      <c r="L440" s="280"/>
      <c r="M440" s="280"/>
      <c r="N440" s="280"/>
      <c r="O440" s="280"/>
      <c r="P440" s="280"/>
      <c r="Q440" s="280"/>
      <c r="R440" s="280"/>
      <c r="S440" s="280"/>
      <c r="T440" s="280"/>
      <c r="U440" s="280"/>
      <c r="V440" s="280"/>
      <c r="W440" s="280"/>
      <c r="X440" s="280"/>
      <c r="Y440" s="280"/>
      <c r="Z440" s="280"/>
    </row>
    <row r="441" spans="1:26" ht="12.75" customHeight="1">
      <c r="A441" s="280"/>
      <c r="B441" s="280"/>
      <c r="C441" s="280"/>
      <c r="D441" s="280"/>
      <c r="E441" s="280"/>
      <c r="F441" s="280"/>
      <c r="G441" s="280"/>
      <c r="H441" s="280"/>
      <c r="I441" s="280"/>
      <c r="J441" s="280"/>
      <c r="K441" s="280"/>
      <c r="L441" s="280"/>
      <c r="M441" s="280"/>
      <c r="N441" s="280"/>
      <c r="O441" s="280"/>
      <c r="P441" s="280"/>
      <c r="Q441" s="280"/>
      <c r="R441" s="280"/>
      <c r="S441" s="280"/>
      <c r="T441" s="280"/>
      <c r="U441" s="280"/>
      <c r="V441" s="280"/>
      <c r="W441" s="280"/>
      <c r="X441" s="280"/>
      <c r="Y441" s="280"/>
      <c r="Z441" s="280"/>
    </row>
    <row r="442" spans="1:26" ht="12.75" customHeight="1">
      <c r="A442" s="280"/>
      <c r="B442" s="280"/>
      <c r="C442" s="280"/>
      <c r="D442" s="280"/>
      <c r="E442" s="280"/>
      <c r="F442" s="280"/>
      <c r="G442" s="280"/>
      <c r="H442" s="280"/>
      <c r="I442" s="280"/>
      <c r="J442" s="280"/>
      <c r="K442" s="280"/>
      <c r="L442" s="280"/>
      <c r="M442" s="280"/>
      <c r="N442" s="280"/>
      <c r="O442" s="280"/>
      <c r="P442" s="280"/>
      <c r="Q442" s="280"/>
      <c r="R442" s="280"/>
      <c r="S442" s="280"/>
      <c r="T442" s="280"/>
      <c r="U442" s="280"/>
      <c r="V442" s="280"/>
      <c r="W442" s="280"/>
      <c r="X442" s="280"/>
      <c r="Y442" s="280"/>
      <c r="Z442" s="280"/>
    </row>
    <row r="443" spans="1:26" ht="12.75" customHeight="1">
      <c r="A443" s="280"/>
      <c r="B443" s="280"/>
      <c r="C443" s="280"/>
      <c r="D443" s="280"/>
      <c r="E443" s="280"/>
      <c r="F443" s="280"/>
      <c r="G443" s="280"/>
      <c r="H443" s="280"/>
      <c r="I443" s="280"/>
      <c r="J443" s="280"/>
      <c r="K443" s="280"/>
      <c r="L443" s="280"/>
      <c r="M443" s="280"/>
      <c r="N443" s="280"/>
      <c r="O443" s="280"/>
      <c r="P443" s="280"/>
      <c r="Q443" s="280"/>
      <c r="R443" s="280"/>
      <c r="S443" s="280"/>
      <c r="T443" s="280"/>
      <c r="U443" s="280"/>
      <c r="V443" s="280"/>
      <c r="W443" s="280"/>
      <c r="X443" s="280"/>
      <c r="Y443" s="280"/>
      <c r="Z443" s="280"/>
    </row>
    <row r="444" spans="1:26" ht="12.75" customHeight="1">
      <c r="A444" s="280"/>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row>
    <row r="445" spans="1:26" ht="12.75" customHeight="1">
      <c r="A445" s="280"/>
      <c r="B445" s="280"/>
      <c r="C445" s="280"/>
      <c r="D445" s="280"/>
      <c r="E445" s="280"/>
      <c r="F445" s="280"/>
      <c r="G445" s="280"/>
      <c r="H445" s="280"/>
      <c r="I445" s="280"/>
      <c r="J445" s="280"/>
      <c r="K445" s="280"/>
      <c r="L445" s="280"/>
      <c r="M445" s="280"/>
      <c r="N445" s="280"/>
      <c r="O445" s="280"/>
      <c r="P445" s="280"/>
      <c r="Q445" s="280"/>
      <c r="R445" s="280"/>
      <c r="S445" s="280"/>
      <c r="T445" s="280"/>
      <c r="U445" s="280"/>
      <c r="V445" s="280"/>
      <c r="W445" s="280"/>
      <c r="X445" s="280"/>
      <c r="Y445" s="280"/>
      <c r="Z445" s="280"/>
    </row>
    <row r="446" spans="1:26" ht="12.75" customHeight="1">
      <c r="A446" s="280"/>
      <c r="B446" s="280"/>
      <c r="C446" s="280"/>
      <c r="D446" s="280"/>
      <c r="E446" s="280"/>
      <c r="F446" s="280"/>
      <c r="G446" s="280"/>
      <c r="H446" s="280"/>
      <c r="I446" s="280"/>
      <c r="J446" s="280"/>
      <c r="K446" s="280"/>
      <c r="L446" s="280"/>
      <c r="M446" s="280"/>
      <c r="N446" s="280"/>
      <c r="O446" s="280"/>
      <c r="P446" s="280"/>
      <c r="Q446" s="280"/>
      <c r="R446" s="280"/>
      <c r="S446" s="280"/>
      <c r="T446" s="280"/>
      <c r="U446" s="280"/>
      <c r="V446" s="280"/>
      <c r="W446" s="280"/>
      <c r="X446" s="280"/>
      <c r="Y446" s="280"/>
      <c r="Z446" s="280"/>
    </row>
    <row r="447" spans="1:26" ht="12.75" customHeight="1">
      <c r="A447" s="280"/>
      <c r="B447" s="280"/>
      <c r="C447" s="280"/>
      <c r="D447" s="280"/>
      <c r="E447" s="280"/>
      <c r="F447" s="280"/>
      <c r="G447" s="280"/>
      <c r="H447" s="280"/>
      <c r="I447" s="280"/>
      <c r="J447" s="280"/>
      <c r="K447" s="280"/>
      <c r="L447" s="280"/>
      <c r="M447" s="280"/>
      <c r="N447" s="280"/>
      <c r="O447" s="280"/>
      <c r="P447" s="280"/>
      <c r="Q447" s="280"/>
      <c r="R447" s="280"/>
      <c r="S447" s="280"/>
      <c r="T447" s="280"/>
      <c r="U447" s="280"/>
      <c r="V447" s="280"/>
      <c r="W447" s="280"/>
      <c r="X447" s="280"/>
      <c r="Y447" s="280"/>
      <c r="Z447" s="280"/>
    </row>
    <row r="448" spans="1:26" ht="12.75" customHeight="1">
      <c r="A448" s="280"/>
      <c r="B448" s="280"/>
      <c r="C448" s="280"/>
      <c r="D448" s="280"/>
      <c r="E448" s="280"/>
      <c r="F448" s="280"/>
      <c r="G448" s="280"/>
      <c r="H448" s="280"/>
      <c r="I448" s="280"/>
      <c r="J448" s="280"/>
      <c r="K448" s="280"/>
      <c r="L448" s="280"/>
      <c r="M448" s="280"/>
      <c r="N448" s="280"/>
      <c r="O448" s="280"/>
      <c r="P448" s="280"/>
      <c r="Q448" s="280"/>
      <c r="R448" s="280"/>
      <c r="S448" s="280"/>
      <c r="T448" s="280"/>
      <c r="U448" s="280"/>
      <c r="V448" s="280"/>
      <c r="W448" s="280"/>
      <c r="X448" s="280"/>
      <c r="Y448" s="280"/>
      <c r="Z448" s="280"/>
    </row>
    <row r="449" spans="1:26" ht="12.75" customHeight="1">
      <c r="A449" s="280"/>
      <c r="B449" s="280"/>
      <c r="C449" s="280"/>
      <c r="D449" s="280"/>
      <c r="E449" s="280"/>
      <c r="F449" s="280"/>
      <c r="G449" s="280"/>
      <c r="H449" s="280"/>
      <c r="I449" s="280"/>
      <c r="J449" s="280"/>
      <c r="K449" s="280"/>
      <c r="L449" s="280"/>
      <c r="M449" s="280"/>
      <c r="N449" s="280"/>
      <c r="O449" s="280"/>
      <c r="P449" s="280"/>
      <c r="Q449" s="280"/>
      <c r="R449" s="280"/>
      <c r="S449" s="280"/>
      <c r="T449" s="280"/>
      <c r="U449" s="280"/>
      <c r="V449" s="280"/>
      <c r="W449" s="280"/>
      <c r="X449" s="280"/>
      <c r="Y449" s="280"/>
      <c r="Z449" s="280"/>
    </row>
    <row r="450" spans="1:26" ht="12.75" customHeight="1">
      <c r="A450" s="280"/>
      <c r="B450" s="280"/>
      <c r="C450" s="280"/>
      <c r="D450" s="280"/>
      <c r="E450" s="280"/>
      <c r="F450" s="280"/>
      <c r="G450" s="280"/>
      <c r="H450" s="280"/>
      <c r="I450" s="280"/>
      <c r="J450" s="280"/>
      <c r="K450" s="280"/>
      <c r="L450" s="280"/>
      <c r="M450" s="280"/>
      <c r="N450" s="280"/>
      <c r="O450" s="280"/>
      <c r="P450" s="280"/>
      <c r="Q450" s="280"/>
      <c r="R450" s="280"/>
      <c r="S450" s="280"/>
      <c r="T450" s="280"/>
      <c r="U450" s="280"/>
      <c r="V450" s="280"/>
      <c r="W450" s="280"/>
      <c r="X450" s="280"/>
      <c r="Y450" s="280"/>
      <c r="Z450" s="280"/>
    </row>
    <row r="451" spans="1:26" ht="12.75" customHeight="1">
      <c r="A451" s="280"/>
      <c r="B451" s="280"/>
      <c r="C451" s="280"/>
      <c r="D451" s="280"/>
      <c r="E451" s="280"/>
      <c r="F451" s="280"/>
      <c r="G451" s="280"/>
      <c r="H451" s="280"/>
      <c r="I451" s="280"/>
      <c r="J451" s="280"/>
      <c r="K451" s="280"/>
      <c r="L451" s="280"/>
      <c r="M451" s="280"/>
      <c r="N451" s="280"/>
      <c r="O451" s="280"/>
      <c r="P451" s="280"/>
      <c r="Q451" s="280"/>
      <c r="R451" s="280"/>
      <c r="S451" s="280"/>
      <c r="T451" s="280"/>
      <c r="U451" s="280"/>
      <c r="V451" s="280"/>
      <c r="W451" s="280"/>
      <c r="X451" s="280"/>
      <c r="Y451" s="280"/>
      <c r="Z451" s="280"/>
    </row>
    <row r="452" spans="1:26" ht="12.75" customHeight="1">
      <c r="A452" s="280"/>
      <c r="B452" s="280"/>
      <c r="C452" s="280"/>
      <c r="D452" s="280"/>
      <c r="E452" s="280"/>
      <c r="F452" s="280"/>
      <c r="G452" s="280"/>
      <c r="H452" s="280"/>
      <c r="I452" s="280"/>
      <c r="J452" s="280"/>
      <c r="K452" s="280"/>
      <c r="L452" s="280"/>
      <c r="M452" s="280"/>
      <c r="N452" s="280"/>
      <c r="O452" s="280"/>
      <c r="P452" s="280"/>
      <c r="Q452" s="280"/>
      <c r="R452" s="280"/>
      <c r="S452" s="280"/>
      <c r="T452" s="280"/>
      <c r="U452" s="280"/>
      <c r="V452" s="280"/>
      <c r="W452" s="280"/>
      <c r="X452" s="280"/>
      <c r="Y452" s="280"/>
      <c r="Z452" s="280"/>
    </row>
    <row r="453" spans="1:26" ht="12.75" customHeight="1">
      <c r="A453" s="280"/>
      <c r="B453" s="280"/>
      <c r="C453" s="280"/>
      <c r="D453" s="280"/>
      <c r="E453" s="280"/>
      <c r="F453" s="280"/>
      <c r="G453" s="280"/>
      <c r="H453" s="280"/>
      <c r="I453" s="280"/>
      <c r="J453" s="280"/>
      <c r="K453" s="280"/>
      <c r="L453" s="280"/>
      <c r="M453" s="280"/>
      <c r="N453" s="280"/>
      <c r="O453" s="280"/>
      <c r="P453" s="280"/>
      <c r="Q453" s="280"/>
      <c r="R453" s="280"/>
      <c r="S453" s="280"/>
      <c r="T453" s="280"/>
      <c r="U453" s="280"/>
      <c r="V453" s="280"/>
      <c r="W453" s="280"/>
      <c r="X453" s="280"/>
      <c r="Y453" s="280"/>
      <c r="Z453" s="280"/>
    </row>
    <row r="454" spans="1:26" ht="12.75" customHeight="1">
      <c r="A454" s="280"/>
      <c r="B454" s="280"/>
      <c r="C454" s="280"/>
      <c r="D454" s="280"/>
      <c r="E454" s="280"/>
      <c r="F454" s="280"/>
      <c r="G454" s="280"/>
      <c r="H454" s="280"/>
      <c r="I454" s="280"/>
      <c r="J454" s="280"/>
      <c r="K454" s="280"/>
      <c r="L454" s="280"/>
      <c r="M454" s="280"/>
      <c r="N454" s="280"/>
      <c r="O454" s="280"/>
      <c r="P454" s="280"/>
      <c r="Q454" s="280"/>
      <c r="R454" s="280"/>
      <c r="S454" s="280"/>
      <c r="T454" s="280"/>
      <c r="U454" s="280"/>
      <c r="V454" s="280"/>
      <c r="W454" s="280"/>
      <c r="X454" s="280"/>
      <c r="Y454" s="280"/>
      <c r="Z454" s="280"/>
    </row>
    <row r="455" spans="1:26" ht="12.75" customHeight="1">
      <c r="A455" s="280"/>
      <c r="B455" s="280"/>
      <c r="C455" s="280"/>
      <c r="D455" s="280"/>
      <c r="E455" s="280"/>
      <c r="F455" s="280"/>
      <c r="G455" s="280"/>
      <c r="H455" s="280"/>
      <c r="I455" s="280"/>
      <c r="J455" s="280"/>
      <c r="K455" s="280"/>
      <c r="L455" s="280"/>
      <c r="M455" s="280"/>
      <c r="N455" s="280"/>
      <c r="O455" s="280"/>
      <c r="P455" s="280"/>
      <c r="Q455" s="280"/>
      <c r="R455" s="280"/>
      <c r="S455" s="280"/>
      <c r="T455" s="280"/>
      <c r="U455" s="280"/>
      <c r="V455" s="280"/>
      <c r="W455" s="280"/>
      <c r="X455" s="280"/>
      <c r="Y455" s="280"/>
      <c r="Z455" s="280"/>
    </row>
    <row r="456" spans="1:26" ht="12.75" customHeight="1">
      <c r="A456" s="280"/>
      <c r="B456" s="280"/>
      <c r="C456" s="280"/>
      <c r="D456" s="280"/>
      <c r="E456" s="280"/>
      <c r="F456" s="280"/>
      <c r="G456" s="280"/>
      <c r="H456" s="280"/>
      <c r="I456" s="280"/>
      <c r="J456" s="280"/>
      <c r="K456" s="280"/>
      <c r="L456" s="280"/>
      <c r="M456" s="280"/>
      <c r="N456" s="280"/>
      <c r="O456" s="280"/>
      <c r="P456" s="280"/>
      <c r="Q456" s="280"/>
      <c r="R456" s="280"/>
      <c r="S456" s="280"/>
      <c r="T456" s="280"/>
      <c r="U456" s="280"/>
      <c r="V456" s="280"/>
      <c r="W456" s="280"/>
      <c r="X456" s="280"/>
      <c r="Y456" s="280"/>
      <c r="Z456" s="280"/>
    </row>
    <row r="457" spans="1:26" ht="12.75" customHeight="1">
      <c r="A457" s="280"/>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row>
    <row r="458" spans="1:26" ht="12.75" customHeight="1">
      <c r="A458" s="280"/>
      <c r="B458" s="280"/>
      <c r="C458" s="280"/>
      <c r="D458" s="280"/>
      <c r="E458" s="280"/>
      <c r="F458" s="280"/>
      <c r="G458" s="280"/>
      <c r="H458" s="280"/>
      <c r="I458" s="280"/>
      <c r="J458" s="280"/>
      <c r="K458" s="280"/>
      <c r="L458" s="280"/>
      <c r="M458" s="280"/>
      <c r="N458" s="280"/>
      <c r="O458" s="280"/>
      <c r="P458" s="280"/>
      <c r="Q458" s="280"/>
      <c r="R458" s="280"/>
      <c r="S458" s="280"/>
      <c r="T458" s="280"/>
      <c r="U458" s="280"/>
      <c r="V458" s="280"/>
      <c r="W458" s="280"/>
      <c r="X458" s="280"/>
      <c r="Y458" s="280"/>
      <c r="Z458" s="280"/>
    </row>
    <row r="459" spans="1:26" ht="12.75" customHeight="1">
      <c r="A459" s="280"/>
      <c r="B459" s="280"/>
      <c r="C459" s="280"/>
      <c r="D459" s="280"/>
      <c r="E459" s="280"/>
      <c r="F459" s="280"/>
      <c r="G459" s="280"/>
      <c r="H459" s="280"/>
      <c r="I459" s="280"/>
      <c r="J459" s="280"/>
      <c r="K459" s="280"/>
      <c r="L459" s="280"/>
      <c r="M459" s="280"/>
      <c r="N459" s="280"/>
      <c r="O459" s="280"/>
      <c r="P459" s="280"/>
      <c r="Q459" s="280"/>
      <c r="R459" s="280"/>
      <c r="S459" s="280"/>
      <c r="T459" s="280"/>
      <c r="U459" s="280"/>
      <c r="V459" s="280"/>
      <c r="W459" s="280"/>
      <c r="X459" s="280"/>
      <c r="Y459" s="280"/>
      <c r="Z459" s="280"/>
    </row>
    <row r="460" spans="1:26" ht="12.75" customHeight="1">
      <c r="A460" s="280"/>
      <c r="B460" s="280"/>
      <c r="C460" s="280"/>
      <c r="D460" s="280"/>
      <c r="E460" s="280"/>
      <c r="F460" s="280"/>
      <c r="G460" s="280"/>
      <c r="H460" s="280"/>
      <c r="I460" s="280"/>
      <c r="J460" s="280"/>
      <c r="K460" s="280"/>
      <c r="L460" s="280"/>
      <c r="M460" s="280"/>
      <c r="N460" s="280"/>
      <c r="O460" s="280"/>
      <c r="P460" s="280"/>
      <c r="Q460" s="280"/>
      <c r="R460" s="280"/>
      <c r="S460" s="280"/>
      <c r="T460" s="280"/>
      <c r="U460" s="280"/>
      <c r="V460" s="280"/>
      <c r="W460" s="280"/>
      <c r="X460" s="280"/>
      <c r="Y460" s="280"/>
      <c r="Z460" s="280"/>
    </row>
    <row r="461" spans="1:26" ht="12.75" customHeight="1">
      <c r="A461" s="280"/>
      <c r="B461" s="280"/>
      <c r="C461" s="280"/>
      <c r="D461" s="280"/>
      <c r="E461" s="280"/>
      <c r="F461" s="280"/>
      <c r="G461" s="280"/>
      <c r="H461" s="280"/>
      <c r="I461" s="280"/>
      <c r="J461" s="280"/>
      <c r="K461" s="280"/>
      <c r="L461" s="280"/>
      <c r="M461" s="280"/>
      <c r="N461" s="280"/>
      <c r="O461" s="280"/>
      <c r="P461" s="280"/>
      <c r="Q461" s="280"/>
      <c r="R461" s="280"/>
      <c r="S461" s="280"/>
      <c r="T461" s="280"/>
      <c r="U461" s="280"/>
      <c r="V461" s="280"/>
      <c r="W461" s="280"/>
      <c r="X461" s="280"/>
      <c r="Y461" s="280"/>
      <c r="Z461" s="280"/>
    </row>
    <row r="462" spans="1:26" ht="12.75" customHeight="1">
      <c r="A462" s="280"/>
      <c r="B462" s="280"/>
      <c r="C462" s="280"/>
      <c r="D462" s="280"/>
      <c r="E462" s="280"/>
      <c r="F462" s="280"/>
      <c r="G462" s="280"/>
      <c r="H462" s="280"/>
      <c r="I462" s="280"/>
      <c r="J462" s="280"/>
      <c r="K462" s="280"/>
      <c r="L462" s="280"/>
      <c r="M462" s="280"/>
      <c r="N462" s="280"/>
      <c r="O462" s="280"/>
      <c r="P462" s="280"/>
      <c r="Q462" s="280"/>
      <c r="R462" s="280"/>
      <c r="S462" s="280"/>
      <c r="T462" s="280"/>
      <c r="U462" s="280"/>
      <c r="V462" s="280"/>
      <c r="W462" s="280"/>
      <c r="X462" s="280"/>
      <c r="Y462" s="280"/>
      <c r="Z462" s="280"/>
    </row>
    <row r="463" spans="1:26" ht="12.75" customHeight="1">
      <c r="A463" s="280"/>
      <c r="B463" s="280"/>
      <c r="C463" s="280"/>
      <c r="D463" s="280"/>
      <c r="E463" s="280"/>
      <c r="F463" s="280"/>
      <c r="G463" s="280"/>
      <c r="H463" s="280"/>
      <c r="I463" s="280"/>
      <c r="J463" s="280"/>
      <c r="K463" s="280"/>
      <c r="L463" s="280"/>
      <c r="M463" s="280"/>
      <c r="N463" s="280"/>
      <c r="O463" s="280"/>
      <c r="P463" s="280"/>
      <c r="Q463" s="280"/>
      <c r="R463" s="280"/>
      <c r="S463" s="280"/>
      <c r="T463" s="280"/>
      <c r="U463" s="280"/>
      <c r="V463" s="280"/>
      <c r="W463" s="280"/>
      <c r="X463" s="280"/>
      <c r="Y463" s="280"/>
      <c r="Z463" s="280"/>
    </row>
    <row r="464" spans="1:26" ht="12.75" customHeight="1">
      <c r="A464" s="280"/>
      <c r="B464" s="280"/>
      <c r="C464" s="280"/>
      <c r="D464" s="280"/>
      <c r="E464" s="280"/>
      <c r="F464" s="280"/>
      <c r="G464" s="280"/>
      <c r="H464" s="280"/>
      <c r="I464" s="280"/>
      <c r="J464" s="280"/>
      <c r="K464" s="280"/>
      <c r="L464" s="280"/>
      <c r="M464" s="280"/>
      <c r="N464" s="280"/>
      <c r="O464" s="280"/>
      <c r="P464" s="280"/>
      <c r="Q464" s="280"/>
      <c r="R464" s="280"/>
      <c r="S464" s="280"/>
      <c r="T464" s="280"/>
      <c r="U464" s="280"/>
      <c r="V464" s="280"/>
      <c r="W464" s="280"/>
      <c r="X464" s="280"/>
      <c r="Y464" s="280"/>
      <c r="Z464" s="280"/>
    </row>
    <row r="465" spans="1:26" ht="12.75" customHeight="1">
      <c r="A465" s="280"/>
      <c r="B465" s="280"/>
      <c r="C465" s="280"/>
      <c r="D465" s="280"/>
      <c r="E465" s="280"/>
      <c r="F465" s="280"/>
      <c r="G465" s="280"/>
      <c r="H465" s="280"/>
      <c r="I465" s="280"/>
      <c r="J465" s="280"/>
      <c r="K465" s="280"/>
      <c r="L465" s="280"/>
      <c r="M465" s="280"/>
      <c r="N465" s="280"/>
      <c r="O465" s="280"/>
      <c r="P465" s="280"/>
      <c r="Q465" s="280"/>
      <c r="R465" s="280"/>
      <c r="S465" s="280"/>
      <c r="T465" s="280"/>
      <c r="U465" s="280"/>
      <c r="V465" s="280"/>
      <c r="W465" s="280"/>
      <c r="X465" s="280"/>
      <c r="Y465" s="280"/>
      <c r="Z465" s="280"/>
    </row>
    <row r="466" spans="1:26" ht="12.75" customHeight="1">
      <c r="A466" s="280"/>
      <c r="B466" s="280"/>
      <c r="C466" s="280"/>
      <c r="D466" s="280"/>
      <c r="E466" s="280"/>
      <c r="F466" s="280"/>
      <c r="G466" s="280"/>
      <c r="H466" s="280"/>
      <c r="I466" s="280"/>
      <c r="J466" s="280"/>
      <c r="K466" s="280"/>
      <c r="L466" s="280"/>
      <c r="M466" s="280"/>
      <c r="N466" s="280"/>
      <c r="O466" s="280"/>
      <c r="P466" s="280"/>
      <c r="Q466" s="280"/>
      <c r="R466" s="280"/>
      <c r="S466" s="280"/>
      <c r="T466" s="280"/>
      <c r="U466" s="280"/>
      <c r="V466" s="280"/>
      <c r="W466" s="280"/>
      <c r="X466" s="280"/>
      <c r="Y466" s="280"/>
      <c r="Z466" s="280"/>
    </row>
    <row r="467" spans="1:26" ht="12.75" customHeight="1">
      <c r="A467" s="280"/>
      <c r="B467" s="280"/>
      <c r="C467" s="280"/>
      <c r="D467" s="280"/>
      <c r="E467" s="280"/>
      <c r="F467" s="280"/>
      <c r="G467" s="280"/>
      <c r="H467" s="280"/>
      <c r="I467" s="280"/>
      <c r="J467" s="280"/>
      <c r="K467" s="280"/>
      <c r="L467" s="280"/>
      <c r="M467" s="280"/>
      <c r="N467" s="280"/>
      <c r="O467" s="280"/>
      <c r="P467" s="280"/>
      <c r="Q467" s="280"/>
      <c r="R467" s="280"/>
      <c r="S467" s="280"/>
      <c r="T467" s="280"/>
      <c r="U467" s="280"/>
      <c r="V467" s="280"/>
      <c r="W467" s="280"/>
      <c r="X467" s="280"/>
      <c r="Y467" s="280"/>
      <c r="Z467" s="280"/>
    </row>
    <row r="468" spans="1:26" ht="12.75" customHeight="1">
      <c r="A468" s="280"/>
      <c r="B468" s="280"/>
      <c r="C468" s="280"/>
      <c r="D468" s="280"/>
      <c r="E468" s="280"/>
      <c r="F468" s="280"/>
      <c r="G468" s="280"/>
      <c r="H468" s="280"/>
      <c r="I468" s="280"/>
      <c r="J468" s="280"/>
      <c r="K468" s="280"/>
      <c r="L468" s="280"/>
      <c r="M468" s="280"/>
      <c r="N468" s="280"/>
      <c r="O468" s="280"/>
      <c r="P468" s="280"/>
      <c r="Q468" s="280"/>
      <c r="R468" s="280"/>
      <c r="S468" s="280"/>
      <c r="T468" s="280"/>
      <c r="U468" s="280"/>
      <c r="V468" s="280"/>
      <c r="W468" s="280"/>
      <c r="X468" s="280"/>
      <c r="Y468" s="280"/>
      <c r="Z468" s="280"/>
    </row>
    <row r="469" spans="1:26" ht="12.75" customHeight="1">
      <c r="A469" s="280"/>
      <c r="B469" s="280"/>
      <c r="C469" s="280"/>
      <c r="D469" s="280"/>
      <c r="E469" s="280"/>
      <c r="F469" s="280"/>
      <c r="G469" s="280"/>
      <c r="H469" s="280"/>
      <c r="I469" s="280"/>
      <c r="J469" s="280"/>
      <c r="K469" s="280"/>
      <c r="L469" s="280"/>
      <c r="M469" s="280"/>
      <c r="N469" s="280"/>
      <c r="O469" s="280"/>
      <c r="P469" s="280"/>
      <c r="Q469" s="280"/>
      <c r="R469" s="280"/>
      <c r="S469" s="280"/>
      <c r="T469" s="280"/>
      <c r="U469" s="280"/>
      <c r="V469" s="280"/>
      <c r="W469" s="280"/>
      <c r="X469" s="280"/>
      <c r="Y469" s="280"/>
      <c r="Z469" s="280"/>
    </row>
    <row r="470" spans="1:26" ht="12.75" customHeight="1">
      <c r="A470" s="280"/>
      <c r="B470" s="280"/>
      <c r="C470" s="280"/>
      <c r="D470" s="280"/>
      <c r="E470" s="280"/>
      <c r="F470" s="280"/>
      <c r="G470" s="280"/>
      <c r="H470" s="280"/>
      <c r="I470" s="280"/>
      <c r="J470" s="280"/>
      <c r="K470" s="280"/>
      <c r="L470" s="280"/>
      <c r="M470" s="280"/>
      <c r="N470" s="280"/>
      <c r="O470" s="280"/>
      <c r="P470" s="280"/>
      <c r="Q470" s="280"/>
      <c r="R470" s="280"/>
      <c r="S470" s="280"/>
      <c r="T470" s="280"/>
      <c r="U470" s="280"/>
      <c r="V470" s="280"/>
      <c r="W470" s="280"/>
      <c r="X470" s="280"/>
      <c r="Y470" s="280"/>
      <c r="Z470" s="280"/>
    </row>
    <row r="471" spans="1:26" ht="12.75" customHeight="1">
      <c r="A471" s="280"/>
      <c r="B471" s="280"/>
      <c r="C471" s="280"/>
      <c r="D471" s="280"/>
      <c r="E471" s="280"/>
      <c r="F471" s="280"/>
      <c r="G471" s="280"/>
      <c r="H471" s="280"/>
      <c r="I471" s="280"/>
      <c r="J471" s="280"/>
      <c r="K471" s="280"/>
      <c r="L471" s="280"/>
      <c r="M471" s="280"/>
      <c r="N471" s="280"/>
      <c r="O471" s="280"/>
      <c r="P471" s="280"/>
      <c r="Q471" s="280"/>
      <c r="R471" s="280"/>
      <c r="S471" s="280"/>
      <c r="T471" s="280"/>
      <c r="U471" s="280"/>
      <c r="V471" s="280"/>
      <c r="W471" s="280"/>
      <c r="X471" s="280"/>
      <c r="Y471" s="280"/>
      <c r="Z471" s="280"/>
    </row>
    <row r="472" spans="1:26" ht="12.75" customHeight="1">
      <c r="A472" s="280"/>
      <c r="B472" s="280"/>
      <c r="C472" s="280"/>
      <c r="D472" s="280"/>
      <c r="E472" s="280"/>
      <c r="F472" s="280"/>
      <c r="G472" s="280"/>
      <c r="H472" s="280"/>
      <c r="I472" s="280"/>
      <c r="J472" s="280"/>
      <c r="K472" s="280"/>
      <c r="L472" s="280"/>
      <c r="M472" s="280"/>
      <c r="N472" s="280"/>
      <c r="O472" s="280"/>
      <c r="P472" s="280"/>
      <c r="Q472" s="280"/>
      <c r="R472" s="280"/>
      <c r="S472" s="280"/>
      <c r="T472" s="280"/>
      <c r="U472" s="280"/>
      <c r="V472" s="280"/>
      <c r="W472" s="280"/>
      <c r="X472" s="280"/>
      <c r="Y472" s="280"/>
      <c r="Z472" s="280"/>
    </row>
    <row r="473" spans="1:26" ht="12.75" customHeight="1">
      <c r="A473" s="280"/>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row>
    <row r="474" spans="1:26" ht="12.75" customHeight="1">
      <c r="A474" s="280"/>
      <c r="B474" s="280"/>
      <c r="C474" s="280"/>
      <c r="D474" s="280"/>
      <c r="E474" s="280"/>
      <c r="F474" s="280"/>
      <c r="G474" s="280"/>
      <c r="H474" s="280"/>
      <c r="I474" s="280"/>
      <c r="J474" s="280"/>
      <c r="K474" s="280"/>
      <c r="L474" s="280"/>
      <c r="M474" s="280"/>
      <c r="N474" s="280"/>
      <c r="O474" s="280"/>
      <c r="P474" s="280"/>
      <c r="Q474" s="280"/>
      <c r="R474" s="280"/>
      <c r="S474" s="280"/>
      <c r="T474" s="280"/>
      <c r="U474" s="280"/>
      <c r="V474" s="280"/>
      <c r="W474" s="280"/>
      <c r="X474" s="280"/>
      <c r="Y474" s="280"/>
      <c r="Z474" s="280"/>
    </row>
    <row r="475" spans="1:26" ht="12.75" customHeight="1">
      <c r="A475" s="280"/>
      <c r="B475" s="280"/>
      <c r="C475" s="280"/>
      <c r="D475" s="280"/>
      <c r="E475" s="280"/>
      <c r="F475" s="280"/>
      <c r="G475" s="280"/>
      <c r="H475" s="280"/>
      <c r="I475" s="280"/>
      <c r="J475" s="280"/>
      <c r="K475" s="280"/>
      <c r="L475" s="280"/>
      <c r="M475" s="280"/>
      <c r="N475" s="280"/>
      <c r="O475" s="280"/>
      <c r="P475" s="280"/>
      <c r="Q475" s="280"/>
      <c r="R475" s="280"/>
      <c r="S475" s="280"/>
      <c r="T475" s="280"/>
      <c r="U475" s="280"/>
      <c r="V475" s="280"/>
      <c r="W475" s="280"/>
      <c r="X475" s="280"/>
      <c r="Y475" s="280"/>
      <c r="Z475" s="280"/>
    </row>
    <row r="476" spans="1:26" ht="12.75" customHeight="1">
      <c r="A476" s="280"/>
      <c r="B476" s="280"/>
      <c r="C476" s="280"/>
      <c r="D476" s="280"/>
      <c r="E476" s="280"/>
      <c r="F476" s="280"/>
      <c r="G476" s="280"/>
      <c r="H476" s="280"/>
      <c r="I476" s="280"/>
      <c r="J476" s="280"/>
      <c r="K476" s="280"/>
      <c r="L476" s="280"/>
      <c r="M476" s="280"/>
      <c r="N476" s="280"/>
      <c r="O476" s="280"/>
      <c r="P476" s="280"/>
      <c r="Q476" s="280"/>
      <c r="R476" s="280"/>
      <c r="S476" s="280"/>
      <c r="T476" s="280"/>
      <c r="U476" s="280"/>
      <c r="V476" s="280"/>
      <c r="W476" s="280"/>
      <c r="X476" s="280"/>
      <c r="Y476" s="280"/>
      <c r="Z476" s="280"/>
    </row>
    <row r="477" spans="1:26" ht="12.75" customHeight="1">
      <c r="A477" s="280"/>
      <c r="B477" s="280"/>
      <c r="C477" s="280"/>
      <c r="D477" s="280"/>
      <c r="E477" s="280"/>
      <c r="F477" s="280"/>
      <c r="G477" s="280"/>
      <c r="H477" s="280"/>
      <c r="I477" s="280"/>
      <c r="J477" s="280"/>
      <c r="K477" s="280"/>
      <c r="L477" s="280"/>
      <c r="M477" s="280"/>
      <c r="N477" s="280"/>
      <c r="O477" s="280"/>
      <c r="P477" s="280"/>
      <c r="Q477" s="280"/>
      <c r="R477" s="280"/>
      <c r="S477" s="280"/>
      <c r="T477" s="280"/>
      <c r="U477" s="280"/>
      <c r="V477" s="280"/>
      <c r="W477" s="280"/>
      <c r="X477" s="280"/>
      <c r="Y477" s="280"/>
      <c r="Z477" s="280"/>
    </row>
    <row r="478" spans="1:26" ht="12.75" customHeight="1">
      <c r="A478" s="280"/>
      <c r="B478" s="280"/>
      <c r="C478" s="280"/>
      <c r="D478" s="280"/>
      <c r="E478" s="280"/>
      <c r="F478" s="280"/>
      <c r="G478" s="280"/>
      <c r="H478" s="280"/>
      <c r="I478" s="280"/>
      <c r="J478" s="280"/>
      <c r="K478" s="280"/>
      <c r="L478" s="280"/>
      <c r="M478" s="280"/>
      <c r="N478" s="280"/>
      <c r="O478" s="280"/>
      <c r="P478" s="280"/>
      <c r="Q478" s="280"/>
      <c r="R478" s="280"/>
      <c r="S478" s="280"/>
      <c r="T478" s="280"/>
      <c r="U478" s="280"/>
      <c r="V478" s="280"/>
      <c r="W478" s="280"/>
      <c r="X478" s="280"/>
      <c r="Y478" s="280"/>
      <c r="Z478" s="280"/>
    </row>
    <row r="479" spans="1:26" ht="12.75" customHeight="1">
      <c r="A479" s="280"/>
      <c r="B479" s="280"/>
      <c r="C479" s="280"/>
      <c r="D479" s="280"/>
      <c r="E479" s="280"/>
      <c r="F479" s="280"/>
      <c r="G479" s="280"/>
      <c r="H479" s="280"/>
      <c r="I479" s="280"/>
      <c r="J479" s="280"/>
      <c r="K479" s="280"/>
      <c r="L479" s="280"/>
      <c r="M479" s="280"/>
      <c r="N479" s="280"/>
      <c r="O479" s="280"/>
      <c r="P479" s="280"/>
      <c r="Q479" s="280"/>
      <c r="R479" s="280"/>
      <c r="S479" s="280"/>
      <c r="T479" s="280"/>
      <c r="U479" s="280"/>
      <c r="V479" s="280"/>
      <c r="W479" s="280"/>
      <c r="X479" s="280"/>
      <c r="Y479" s="280"/>
      <c r="Z479" s="280"/>
    </row>
    <row r="480" spans="1:26" ht="12.75" customHeight="1">
      <c r="A480" s="280"/>
      <c r="B480" s="280"/>
      <c r="C480" s="280"/>
      <c r="D480" s="280"/>
      <c r="E480" s="280"/>
      <c r="F480" s="280"/>
      <c r="G480" s="280"/>
      <c r="H480" s="280"/>
      <c r="I480" s="280"/>
      <c r="J480" s="280"/>
      <c r="K480" s="280"/>
      <c r="L480" s="280"/>
      <c r="M480" s="280"/>
      <c r="N480" s="280"/>
      <c r="O480" s="280"/>
      <c r="P480" s="280"/>
      <c r="Q480" s="280"/>
      <c r="R480" s="280"/>
      <c r="S480" s="280"/>
      <c r="T480" s="280"/>
      <c r="U480" s="280"/>
      <c r="V480" s="280"/>
      <c r="W480" s="280"/>
      <c r="X480" s="280"/>
      <c r="Y480" s="280"/>
      <c r="Z480" s="280"/>
    </row>
    <row r="481" spans="1:26" ht="12.75" customHeight="1">
      <c r="A481" s="280"/>
      <c r="B481" s="280"/>
      <c r="C481" s="280"/>
      <c r="D481" s="280"/>
      <c r="E481" s="280"/>
      <c r="F481" s="280"/>
      <c r="G481" s="280"/>
      <c r="H481" s="280"/>
      <c r="I481" s="280"/>
      <c r="J481" s="280"/>
      <c r="K481" s="280"/>
      <c r="L481" s="280"/>
      <c r="M481" s="280"/>
      <c r="N481" s="280"/>
      <c r="O481" s="280"/>
      <c r="P481" s="280"/>
      <c r="Q481" s="280"/>
      <c r="R481" s="280"/>
      <c r="S481" s="280"/>
      <c r="T481" s="280"/>
      <c r="U481" s="280"/>
      <c r="V481" s="280"/>
      <c r="W481" s="280"/>
      <c r="X481" s="280"/>
      <c r="Y481" s="280"/>
      <c r="Z481" s="280"/>
    </row>
    <row r="482" spans="1:26" ht="12.75" customHeight="1">
      <c r="A482" s="280"/>
      <c r="B482" s="280"/>
      <c r="C482" s="280"/>
      <c r="D482" s="280"/>
      <c r="E482" s="280"/>
      <c r="F482" s="280"/>
      <c r="G482" s="280"/>
      <c r="H482" s="280"/>
      <c r="I482" s="280"/>
      <c r="J482" s="280"/>
      <c r="K482" s="280"/>
      <c r="L482" s="280"/>
      <c r="M482" s="280"/>
      <c r="N482" s="280"/>
      <c r="O482" s="280"/>
      <c r="P482" s="280"/>
      <c r="Q482" s="280"/>
      <c r="R482" s="280"/>
      <c r="S482" s="280"/>
      <c r="T482" s="280"/>
      <c r="U482" s="280"/>
      <c r="V482" s="280"/>
      <c r="W482" s="280"/>
      <c r="X482" s="280"/>
      <c r="Y482" s="280"/>
      <c r="Z482" s="280"/>
    </row>
    <row r="483" spans="1:26" ht="12.75" customHeight="1">
      <c r="A483" s="280"/>
      <c r="B483" s="280"/>
      <c r="C483" s="280"/>
      <c r="D483" s="280"/>
      <c r="E483" s="280"/>
      <c r="F483" s="280"/>
      <c r="G483" s="280"/>
      <c r="H483" s="280"/>
      <c r="I483" s="280"/>
      <c r="J483" s="280"/>
      <c r="K483" s="280"/>
      <c r="L483" s="280"/>
      <c r="M483" s="280"/>
      <c r="N483" s="280"/>
      <c r="O483" s="280"/>
      <c r="P483" s="280"/>
      <c r="Q483" s="280"/>
      <c r="R483" s="280"/>
      <c r="S483" s="280"/>
      <c r="T483" s="280"/>
      <c r="U483" s="280"/>
      <c r="V483" s="280"/>
      <c r="W483" s="280"/>
      <c r="X483" s="280"/>
      <c r="Y483" s="280"/>
      <c r="Z483" s="280"/>
    </row>
    <row r="484" spans="1:26" ht="12.75" customHeight="1">
      <c r="A484" s="280"/>
      <c r="B484" s="280"/>
      <c r="C484" s="280"/>
      <c r="D484" s="280"/>
      <c r="E484" s="280"/>
      <c r="F484" s="280"/>
      <c r="G484" s="280"/>
      <c r="H484" s="280"/>
      <c r="I484" s="280"/>
      <c r="J484" s="280"/>
      <c r="K484" s="280"/>
      <c r="L484" s="280"/>
      <c r="M484" s="280"/>
      <c r="N484" s="280"/>
      <c r="O484" s="280"/>
      <c r="P484" s="280"/>
      <c r="Q484" s="280"/>
      <c r="R484" s="280"/>
      <c r="S484" s="280"/>
      <c r="T484" s="280"/>
      <c r="U484" s="280"/>
      <c r="V484" s="280"/>
      <c r="W484" s="280"/>
      <c r="X484" s="280"/>
      <c r="Y484" s="280"/>
      <c r="Z484" s="280"/>
    </row>
    <row r="485" spans="1:26" ht="12.75" customHeight="1">
      <c r="A485" s="280"/>
      <c r="B485" s="280"/>
      <c r="C485" s="280"/>
      <c r="D485" s="280"/>
      <c r="E485" s="280"/>
      <c r="F485" s="280"/>
      <c r="G485" s="280"/>
      <c r="H485" s="280"/>
      <c r="I485" s="280"/>
      <c r="J485" s="280"/>
      <c r="K485" s="280"/>
      <c r="L485" s="280"/>
      <c r="M485" s="280"/>
      <c r="N485" s="280"/>
      <c r="O485" s="280"/>
      <c r="P485" s="280"/>
      <c r="Q485" s="280"/>
      <c r="R485" s="280"/>
      <c r="S485" s="280"/>
      <c r="T485" s="280"/>
      <c r="U485" s="280"/>
      <c r="V485" s="280"/>
      <c r="W485" s="280"/>
      <c r="X485" s="280"/>
      <c r="Y485" s="280"/>
      <c r="Z485" s="280"/>
    </row>
    <row r="486" spans="1:26" ht="12.75" customHeight="1">
      <c r="A486" s="280"/>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row>
    <row r="487" spans="1:26" ht="12.75" customHeight="1">
      <c r="A487" s="280"/>
      <c r="B487" s="280"/>
      <c r="C487" s="280"/>
      <c r="D487" s="280"/>
      <c r="E487" s="280"/>
      <c r="F487" s="280"/>
      <c r="G487" s="280"/>
      <c r="H487" s="280"/>
      <c r="I487" s="280"/>
      <c r="J487" s="280"/>
      <c r="K487" s="280"/>
      <c r="L487" s="280"/>
      <c r="M487" s="280"/>
      <c r="N487" s="280"/>
      <c r="O487" s="280"/>
      <c r="P487" s="280"/>
      <c r="Q487" s="280"/>
      <c r="R487" s="280"/>
      <c r="S487" s="280"/>
      <c r="T487" s="280"/>
      <c r="U487" s="280"/>
      <c r="V487" s="280"/>
      <c r="W487" s="280"/>
      <c r="X487" s="280"/>
      <c r="Y487" s="280"/>
      <c r="Z487" s="280"/>
    </row>
    <row r="488" spans="1:26" ht="12.75" customHeight="1">
      <c r="A488" s="280"/>
      <c r="B488" s="280"/>
      <c r="C488" s="280"/>
      <c r="D488" s="280"/>
      <c r="E488" s="280"/>
      <c r="F488" s="280"/>
      <c r="G488" s="280"/>
      <c r="H488" s="280"/>
      <c r="I488" s="280"/>
      <c r="J488" s="280"/>
      <c r="K488" s="280"/>
      <c r="L488" s="280"/>
      <c r="M488" s="280"/>
      <c r="N488" s="280"/>
      <c r="O488" s="280"/>
      <c r="P488" s="280"/>
      <c r="Q488" s="280"/>
      <c r="R488" s="280"/>
      <c r="S488" s="280"/>
      <c r="T488" s="280"/>
      <c r="U488" s="280"/>
      <c r="V488" s="280"/>
      <c r="W488" s="280"/>
      <c r="X488" s="280"/>
      <c r="Y488" s="280"/>
      <c r="Z488" s="280"/>
    </row>
    <row r="489" spans="1:26" ht="12.75" customHeight="1">
      <c r="A489" s="280"/>
      <c r="B489" s="280"/>
      <c r="C489" s="280"/>
      <c r="D489" s="280"/>
      <c r="E489" s="280"/>
      <c r="F489" s="280"/>
      <c r="G489" s="280"/>
      <c r="H489" s="280"/>
      <c r="I489" s="280"/>
      <c r="J489" s="280"/>
      <c r="K489" s="280"/>
      <c r="L489" s="280"/>
      <c r="M489" s="280"/>
      <c r="N489" s="280"/>
      <c r="O489" s="280"/>
      <c r="P489" s="280"/>
      <c r="Q489" s="280"/>
      <c r="R489" s="280"/>
      <c r="S489" s="280"/>
      <c r="T489" s="280"/>
      <c r="U489" s="280"/>
      <c r="V489" s="280"/>
      <c r="W489" s="280"/>
      <c r="X489" s="280"/>
      <c r="Y489" s="280"/>
      <c r="Z489" s="280"/>
    </row>
    <row r="490" spans="1:26" ht="12.75" customHeight="1">
      <c r="A490" s="280"/>
      <c r="B490" s="280"/>
      <c r="C490" s="280"/>
      <c r="D490" s="280"/>
      <c r="E490" s="280"/>
      <c r="F490" s="280"/>
      <c r="G490" s="280"/>
      <c r="H490" s="280"/>
      <c r="I490" s="280"/>
      <c r="J490" s="280"/>
      <c r="K490" s="280"/>
      <c r="L490" s="280"/>
      <c r="M490" s="280"/>
      <c r="N490" s="280"/>
      <c r="O490" s="280"/>
      <c r="P490" s="280"/>
      <c r="Q490" s="280"/>
      <c r="R490" s="280"/>
      <c r="S490" s="280"/>
      <c r="T490" s="280"/>
      <c r="U490" s="280"/>
      <c r="V490" s="280"/>
      <c r="W490" s="280"/>
      <c r="X490" s="280"/>
      <c r="Y490" s="280"/>
      <c r="Z490" s="280"/>
    </row>
    <row r="491" spans="1:26" ht="12.75" customHeight="1">
      <c r="A491" s="280"/>
      <c r="B491" s="280"/>
      <c r="C491" s="280"/>
      <c r="D491" s="280"/>
      <c r="E491" s="280"/>
      <c r="F491" s="280"/>
      <c r="G491" s="280"/>
      <c r="H491" s="280"/>
      <c r="I491" s="280"/>
      <c r="J491" s="280"/>
      <c r="K491" s="280"/>
      <c r="L491" s="280"/>
      <c r="M491" s="280"/>
      <c r="N491" s="280"/>
      <c r="O491" s="280"/>
      <c r="P491" s="280"/>
      <c r="Q491" s="280"/>
      <c r="R491" s="280"/>
      <c r="S491" s="280"/>
      <c r="T491" s="280"/>
      <c r="U491" s="280"/>
      <c r="V491" s="280"/>
      <c r="W491" s="280"/>
      <c r="X491" s="280"/>
      <c r="Y491" s="280"/>
      <c r="Z491" s="280"/>
    </row>
    <row r="492" spans="1:26" ht="12.75" customHeight="1">
      <c r="A492" s="280"/>
      <c r="B492" s="280"/>
      <c r="C492" s="280"/>
      <c r="D492" s="280"/>
      <c r="E492" s="280"/>
      <c r="F492" s="280"/>
      <c r="G492" s="280"/>
      <c r="H492" s="280"/>
      <c r="I492" s="280"/>
      <c r="J492" s="280"/>
      <c r="K492" s="280"/>
      <c r="L492" s="280"/>
      <c r="M492" s="280"/>
      <c r="N492" s="280"/>
      <c r="O492" s="280"/>
      <c r="P492" s="280"/>
      <c r="Q492" s="280"/>
      <c r="R492" s="280"/>
      <c r="S492" s="280"/>
      <c r="T492" s="280"/>
      <c r="U492" s="280"/>
      <c r="V492" s="280"/>
      <c r="W492" s="280"/>
      <c r="X492" s="280"/>
      <c r="Y492" s="280"/>
      <c r="Z492" s="280"/>
    </row>
    <row r="493" spans="1:26" ht="12.75" customHeight="1">
      <c r="A493" s="280"/>
      <c r="B493" s="280"/>
      <c r="C493" s="280"/>
      <c r="D493" s="280"/>
      <c r="E493" s="280"/>
      <c r="F493" s="280"/>
      <c r="G493" s="280"/>
      <c r="H493" s="280"/>
      <c r="I493" s="280"/>
      <c r="J493" s="280"/>
      <c r="K493" s="280"/>
      <c r="L493" s="280"/>
      <c r="M493" s="280"/>
      <c r="N493" s="280"/>
      <c r="O493" s="280"/>
      <c r="P493" s="280"/>
      <c r="Q493" s="280"/>
      <c r="R493" s="280"/>
      <c r="S493" s="280"/>
      <c r="T493" s="280"/>
      <c r="U493" s="280"/>
      <c r="V493" s="280"/>
      <c r="W493" s="280"/>
      <c r="X493" s="280"/>
      <c r="Y493" s="280"/>
      <c r="Z493" s="280"/>
    </row>
    <row r="494" spans="1:26" ht="12.75" customHeight="1">
      <c r="A494" s="280"/>
      <c r="B494" s="280"/>
      <c r="C494" s="280"/>
      <c r="D494" s="280"/>
      <c r="E494" s="280"/>
      <c r="F494" s="280"/>
      <c r="G494" s="280"/>
      <c r="H494" s="280"/>
      <c r="I494" s="280"/>
      <c r="J494" s="280"/>
      <c r="K494" s="280"/>
      <c r="L494" s="280"/>
      <c r="M494" s="280"/>
      <c r="N494" s="280"/>
      <c r="O494" s="280"/>
      <c r="P494" s="280"/>
      <c r="Q494" s="280"/>
      <c r="R494" s="280"/>
      <c r="S494" s="280"/>
      <c r="T494" s="280"/>
      <c r="U494" s="280"/>
      <c r="V494" s="280"/>
      <c r="W494" s="280"/>
      <c r="X494" s="280"/>
      <c r="Y494" s="280"/>
      <c r="Z494" s="280"/>
    </row>
    <row r="495" spans="1:26" ht="12.75" customHeight="1">
      <c r="A495" s="280"/>
      <c r="B495" s="280"/>
      <c r="C495" s="280"/>
      <c r="D495" s="280"/>
      <c r="E495" s="280"/>
      <c r="F495" s="280"/>
      <c r="G495" s="280"/>
      <c r="H495" s="280"/>
      <c r="I495" s="280"/>
      <c r="J495" s="280"/>
      <c r="K495" s="280"/>
      <c r="L495" s="280"/>
      <c r="M495" s="280"/>
      <c r="N495" s="280"/>
      <c r="O495" s="280"/>
      <c r="P495" s="280"/>
      <c r="Q495" s="280"/>
      <c r="R495" s="280"/>
      <c r="S495" s="280"/>
      <c r="T495" s="280"/>
      <c r="U495" s="280"/>
      <c r="V495" s="280"/>
      <c r="W495" s="280"/>
      <c r="X495" s="280"/>
      <c r="Y495" s="280"/>
      <c r="Z495" s="280"/>
    </row>
    <row r="496" spans="1:26" ht="12.75" customHeight="1">
      <c r="A496" s="280"/>
      <c r="B496" s="280"/>
      <c r="C496" s="280"/>
      <c r="D496" s="280"/>
      <c r="E496" s="280"/>
      <c r="F496" s="280"/>
      <c r="G496" s="280"/>
      <c r="H496" s="280"/>
      <c r="I496" s="280"/>
      <c r="J496" s="280"/>
      <c r="K496" s="280"/>
      <c r="L496" s="280"/>
      <c r="M496" s="280"/>
      <c r="N496" s="280"/>
      <c r="O496" s="280"/>
      <c r="P496" s="280"/>
      <c r="Q496" s="280"/>
      <c r="R496" s="280"/>
      <c r="S496" s="280"/>
      <c r="T496" s="280"/>
      <c r="U496" s="280"/>
      <c r="V496" s="280"/>
      <c r="W496" s="280"/>
      <c r="X496" s="280"/>
      <c r="Y496" s="280"/>
      <c r="Z496" s="280"/>
    </row>
    <row r="497" spans="1:26" ht="12.75" customHeight="1">
      <c r="A497" s="280"/>
      <c r="B497" s="280"/>
      <c r="C497" s="280"/>
      <c r="D497" s="280"/>
      <c r="E497" s="280"/>
      <c r="F497" s="280"/>
      <c r="G497" s="280"/>
      <c r="H497" s="280"/>
      <c r="I497" s="280"/>
      <c r="J497" s="280"/>
      <c r="K497" s="280"/>
      <c r="L497" s="280"/>
      <c r="M497" s="280"/>
      <c r="N497" s="280"/>
      <c r="O497" s="280"/>
      <c r="P497" s="280"/>
      <c r="Q497" s="280"/>
      <c r="R497" s="280"/>
      <c r="S497" s="280"/>
      <c r="T497" s="280"/>
      <c r="U497" s="280"/>
      <c r="V497" s="280"/>
      <c r="W497" s="280"/>
      <c r="X497" s="280"/>
      <c r="Y497" s="280"/>
      <c r="Z497" s="280"/>
    </row>
    <row r="498" spans="1:26" ht="12.75" customHeight="1">
      <c r="A498" s="280"/>
      <c r="B498" s="280"/>
      <c r="C498" s="280"/>
      <c r="D498" s="280"/>
      <c r="E498" s="280"/>
      <c r="F498" s="280"/>
      <c r="G498" s="280"/>
      <c r="H498" s="280"/>
      <c r="I498" s="280"/>
      <c r="J498" s="280"/>
      <c r="K498" s="280"/>
      <c r="L498" s="280"/>
      <c r="M498" s="280"/>
      <c r="N498" s="280"/>
      <c r="O498" s="280"/>
      <c r="P498" s="280"/>
      <c r="Q498" s="280"/>
      <c r="R498" s="280"/>
      <c r="S498" s="280"/>
      <c r="T498" s="280"/>
      <c r="U498" s="280"/>
      <c r="V498" s="280"/>
      <c r="W498" s="280"/>
      <c r="X498" s="280"/>
      <c r="Y498" s="280"/>
      <c r="Z498" s="280"/>
    </row>
    <row r="499" spans="1:26" ht="12.75" customHeight="1">
      <c r="A499" s="280"/>
      <c r="B499" s="280"/>
      <c r="C499" s="280"/>
      <c r="D499" s="280"/>
      <c r="E499" s="280"/>
      <c r="F499" s="280"/>
      <c r="G499" s="280"/>
      <c r="H499" s="280"/>
      <c r="I499" s="280"/>
      <c r="J499" s="280"/>
      <c r="K499" s="280"/>
      <c r="L499" s="280"/>
      <c r="M499" s="280"/>
      <c r="N499" s="280"/>
      <c r="O499" s="280"/>
      <c r="P499" s="280"/>
      <c r="Q499" s="280"/>
      <c r="R499" s="280"/>
      <c r="S499" s="280"/>
      <c r="T499" s="280"/>
      <c r="U499" s="280"/>
      <c r="V499" s="280"/>
      <c r="W499" s="280"/>
      <c r="X499" s="280"/>
      <c r="Y499" s="280"/>
      <c r="Z499" s="280"/>
    </row>
    <row r="500" spans="1:26" ht="12.75" customHeight="1">
      <c r="A500" s="280"/>
      <c r="B500" s="280"/>
      <c r="C500" s="280"/>
      <c r="D500" s="280"/>
      <c r="E500" s="280"/>
      <c r="F500" s="280"/>
      <c r="G500" s="280"/>
      <c r="H500" s="280"/>
      <c r="I500" s="280"/>
      <c r="J500" s="280"/>
      <c r="K500" s="280"/>
      <c r="L500" s="280"/>
      <c r="M500" s="280"/>
      <c r="N500" s="280"/>
      <c r="O500" s="280"/>
      <c r="P500" s="280"/>
      <c r="Q500" s="280"/>
      <c r="R500" s="280"/>
      <c r="S500" s="280"/>
      <c r="T500" s="280"/>
      <c r="U500" s="280"/>
      <c r="V500" s="280"/>
      <c r="W500" s="280"/>
      <c r="X500" s="280"/>
      <c r="Y500" s="280"/>
      <c r="Z500" s="280"/>
    </row>
    <row r="501" spans="1:26" ht="12.75" customHeight="1">
      <c r="A501" s="280"/>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row>
    <row r="502" spans="1:26" ht="12.75" customHeight="1">
      <c r="A502" s="280"/>
      <c r="B502" s="280"/>
      <c r="C502" s="280"/>
      <c r="D502" s="280"/>
      <c r="E502" s="280"/>
      <c r="F502" s="280"/>
      <c r="G502" s="280"/>
      <c r="H502" s="280"/>
      <c r="I502" s="280"/>
      <c r="J502" s="280"/>
      <c r="K502" s="280"/>
      <c r="L502" s="280"/>
      <c r="M502" s="280"/>
      <c r="N502" s="280"/>
      <c r="O502" s="280"/>
      <c r="P502" s="280"/>
      <c r="Q502" s="280"/>
      <c r="R502" s="280"/>
      <c r="S502" s="280"/>
      <c r="T502" s="280"/>
      <c r="U502" s="280"/>
      <c r="V502" s="280"/>
      <c r="W502" s="280"/>
      <c r="X502" s="280"/>
      <c r="Y502" s="280"/>
      <c r="Z502" s="280"/>
    </row>
    <row r="503" spans="1:26" ht="12.75" customHeight="1">
      <c r="A503" s="280"/>
      <c r="B503" s="280"/>
      <c r="C503" s="280"/>
      <c r="D503" s="280"/>
      <c r="E503" s="280"/>
      <c r="F503" s="280"/>
      <c r="G503" s="280"/>
      <c r="H503" s="280"/>
      <c r="I503" s="280"/>
      <c r="J503" s="280"/>
      <c r="K503" s="280"/>
      <c r="L503" s="280"/>
      <c r="M503" s="280"/>
      <c r="N503" s="280"/>
      <c r="O503" s="280"/>
      <c r="P503" s="280"/>
      <c r="Q503" s="280"/>
      <c r="R503" s="280"/>
      <c r="S503" s="280"/>
      <c r="T503" s="280"/>
      <c r="U503" s="280"/>
      <c r="V503" s="280"/>
      <c r="W503" s="280"/>
      <c r="X503" s="280"/>
      <c r="Y503" s="280"/>
      <c r="Z503" s="280"/>
    </row>
    <row r="504" spans="1:26" ht="12.75" customHeight="1">
      <c r="A504" s="280"/>
      <c r="B504" s="280"/>
      <c r="C504" s="280"/>
      <c r="D504" s="280"/>
      <c r="E504" s="280"/>
      <c r="F504" s="280"/>
      <c r="G504" s="280"/>
      <c r="H504" s="280"/>
      <c r="I504" s="280"/>
      <c r="J504" s="280"/>
      <c r="K504" s="280"/>
      <c r="L504" s="280"/>
      <c r="M504" s="280"/>
      <c r="N504" s="280"/>
      <c r="O504" s="280"/>
      <c r="P504" s="280"/>
      <c r="Q504" s="280"/>
      <c r="R504" s="280"/>
      <c r="S504" s="280"/>
      <c r="T504" s="280"/>
      <c r="U504" s="280"/>
      <c r="V504" s="280"/>
      <c r="W504" s="280"/>
      <c r="X504" s="280"/>
      <c r="Y504" s="280"/>
      <c r="Z504" s="280"/>
    </row>
    <row r="505" spans="1:26" ht="12.75" customHeight="1">
      <c r="A505" s="280"/>
      <c r="B505" s="280"/>
      <c r="C505" s="280"/>
      <c r="D505" s="280"/>
      <c r="E505" s="280"/>
      <c r="F505" s="280"/>
      <c r="G505" s="280"/>
      <c r="H505" s="280"/>
      <c r="I505" s="280"/>
      <c r="J505" s="280"/>
      <c r="K505" s="280"/>
      <c r="L505" s="280"/>
      <c r="M505" s="280"/>
      <c r="N505" s="280"/>
      <c r="O505" s="280"/>
      <c r="P505" s="280"/>
      <c r="Q505" s="280"/>
      <c r="R505" s="280"/>
      <c r="S505" s="280"/>
      <c r="T505" s="280"/>
      <c r="U505" s="280"/>
      <c r="V505" s="280"/>
      <c r="W505" s="280"/>
      <c r="X505" s="280"/>
      <c r="Y505" s="280"/>
      <c r="Z505" s="280"/>
    </row>
    <row r="506" spans="1:26" ht="12.75" customHeight="1">
      <c r="A506" s="280"/>
      <c r="B506" s="280"/>
      <c r="C506" s="280"/>
      <c r="D506" s="280"/>
      <c r="E506" s="280"/>
      <c r="F506" s="280"/>
      <c r="G506" s="280"/>
      <c r="H506" s="280"/>
      <c r="I506" s="280"/>
      <c r="J506" s="280"/>
      <c r="K506" s="280"/>
      <c r="L506" s="280"/>
      <c r="M506" s="280"/>
      <c r="N506" s="280"/>
      <c r="O506" s="280"/>
      <c r="P506" s="280"/>
      <c r="Q506" s="280"/>
      <c r="R506" s="280"/>
      <c r="S506" s="280"/>
      <c r="T506" s="280"/>
      <c r="U506" s="280"/>
      <c r="V506" s="280"/>
      <c r="W506" s="280"/>
      <c r="X506" s="280"/>
      <c r="Y506" s="280"/>
      <c r="Z506" s="280"/>
    </row>
    <row r="507" spans="1:26" ht="12.75" customHeight="1">
      <c r="A507" s="280"/>
      <c r="B507" s="280"/>
      <c r="C507" s="280"/>
      <c r="D507" s="280"/>
      <c r="E507" s="280"/>
      <c r="F507" s="280"/>
      <c r="G507" s="280"/>
      <c r="H507" s="280"/>
      <c r="I507" s="280"/>
      <c r="J507" s="280"/>
      <c r="K507" s="280"/>
      <c r="L507" s="280"/>
      <c r="M507" s="280"/>
      <c r="N507" s="280"/>
      <c r="O507" s="280"/>
      <c r="P507" s="280"/>
      <c r="Q507" s="280"/>
      <c r="R507" s="280"/>
      <c r="S507" s="280"/>
      <c r="T507" s="280"/>
      <c r="U507" s="280"/>
      <c r="V507" s="280"/>
      <c r="W507" s="280"/>
      <c r="X507" s="280"/>
      <c r="Y507" s="280"/>
      <c r="Z507" s="280"/>
    </row>
    <row r="508" spans="1:26" ht="12.75" customHeight="1">
      <c r="A508" s="280"/>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row>
    <row r="509" spans="1:26" ht="12.75" customHeight="1">
      <c r="A509" s="280"/>
      <c r="B509" s="280"/>
      <c r="C509" s="280"/>
      <c r="D509" s="280"/>
      <c r="E509" s="280"/>
      <c r="F509" s="280"/>
      <c r="G509" s="280"/>
      <c r="H509" s="280"/>
      <c r="I509" s="280"/>
      <c r="J509" s="280"/>
      <c r="K509" s="280"/>
      <c r="L509" s="280"/>
      <c r="M509" s="280"/>
      <c r="N509" s="280"/>
      <c r="O509" s="280"/>
      <c r="P509" s="280"/>
      <c r="Q509" s="280"/>
      <c r="R509" s="280"/>
      <c r="S509" s="280"/>
      <c r="T509" s="280"/>
      <c r="U509" s="280"/>
      <c r="V509" s="280"/>
      <c r="W509" s="280"/>
      <c r="X509" s="280"/>
      <c r="Y509" s="280"/>
      <c r="Z509" s="280"/>
    </row>
    <row r="510" spans="1:26" ht="12.75" customHeight="1">
      <c r="A510" s="280"/>
      <c r="B510" s="280"/>
      <c r="C510" s="280"/>
      <c r="D510" s="280"/>
      <c r="E510" s="280"/>
      <c r="F510" s="280"/>
      <c r="G510" s="280"/>
      <c r="H510" s="280"/>
      <c r="I510" s="280"/>
      <c r="J510" s="280"/>
      <c r="K510" s="280"/>
      <c r="L510" s="280"/>
      <c r="M510" s="280"/>
      <c r="N510" s="280"/>
      <c r="O510" s="280"/>
      <c r="P510" s="280"/>
      <c r="Q510" s="280"/>
      <c r="R510" s="280"/>
      <c r="S510" s="280"/>
      <c r="T510" s="280"/>
      <c r="U510" s="280"/>
      <c r="V510" s="280"/>
      <c r="W510" s="280"/>
      <c r="X510" s="280"/>
      <c r="Y510" s="280"/>
      <c r="Z510" s="280"/>
    </row>
    <row r="511" spans="1:26" ht="12.75" customHeight="1">
      <c r="A511" s="280"/>
      <c r="B511" s="280"/>
      <c r="C511" s="280"/>
      <c r="D511" s="280"/>
      <c r="E511" s="280"/>
      <c r="F511" s="280"/>
      <c r="G511" s="280"/>
      <c r="H511" s="280"/>
      <c r="I511" s="280"/>
      <c r="J511" s="280"/>
      <c r="K511" s="280"/>
      <c r="L511" s="280"/>
      <c r="M511" s="280"/>
      <c r="N511" s="280"/>
      <c r="O511" s="280"/>
      <c r="P511" s="280"/>
      <c r="Q511" s="280"/>
      <c r="R511" s="280"/>
      <c r="S511" s="280"/>
      <c r="T511" s="280"/>
      <c r="U511" s="280"/>
      <c r="V511" s="280"/>
      <c r="W511" s="280"/>
      <c r="X511" s="280"/>
      <c r="Y511" s="280"/>
      <c r="Z511" s="280"/>
    </row>
    <row r="512" spans="1:26" ht="12.75" customHeight="1">
      <c r="A512" s="280"/>
      <c r="B512" s="280"/>
      <c r="C512" s="280"/>
      <c r="D512" s="280"/>
      <c r="E512" s="280"/>
      <c r="F512" s="280"/>
      <c r="G512" s="280"/>
      <c r="H512" s="280"/>
      <c r="I512" s="280"/>
      <c r="J512" s="280"/>
      <c r="K512" s="280"/>
      <c r="L512" s="280"/>
      <c r="M512" s="280"/>
      <c r="N512" s="280"/>
      <c r="O512" s="280"/>
      <c r="P512" s="280"/>
      <c r="Q512" s="280"/>
      <c r="R512" s="280"/>
      <c r="S512" s="280"/>
      <c r="T512" s="280"/>
      <c r="U512" s="280"/>
      <c r="V512" s="280"/>
      <c r="W512" s="280"/>
      <c r="X512" s="280"/>
      <c r="Y512" s="280"/>
      <c r="Z512" s="280"/>
    </row>
    <row r="513" spans="1:26" ht="12.75" customHeight="1">
      <c r="A513" s="280"/>
      <c r="B513" s="280"/>
      <c r="C513" s="280"/>
      <c r="D513" s="280"/>
      <c r="E513" s="280"/>
      <c r="F513" s="280"/>
      <c r="G513" s="280"/>
      <c r="H513" s="280"/>
      <c r="I513" s="280"/>
      <c r="J513" s="280"/>
      <c r="K513" s="280"/>
      <c r="L513" s="280"/>
      <c r="M513" s="280"/>
      <c r="N513" s="280"/>
      <c r="O513" s="280"/>
      <c r="P513" s="280"/>
      <c r="Q513" s="280"/>
      <c r="R513" s="280"/>
      <c r="S513" s="280"/>
      <c r="T513" s="280"/>
      <c r="U513" s="280"/>
      <c r="V513" s="280"/>
      <c r="W513" s="280"/>
      <c r="X513" s="280"/>
      <c r="Y513" s="280"/>
      <c r="Z513" s="280"/>
    </row>
    <row r="514" spans="1:26" ht="12.75" customHeight="1">
      <c r="A514" s="280"/>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row>
    <row r="515" spans="1:26" ht="12.75" customHeight="1">
      <c r="A515" s="280"/>
      <c r="B515" s="280"/>
      <c r="C515" s="280"/>
      <c r="D515" s="280"/>
      <c r="E515" s="280"/>
      <c r="F515" s="280"/>
      <c r="G515" s="280"/>
      <c r="H515" s="280"/>
      <c r="I515" s="280"/>
      <c r="J515" s="280"/>
      <c r="K515" s="280"/>
      <c r="L515" s="280"/>
      <c r="M515" s="280"/>
      <c r="N515" s="280"/>
      <c r="O515" s="280"/>
      <c r="P515" s="280"/>
      <c r="Q515" s="280"/>
      <c r="R515" s="280"/>
      <c r="S515" s="280"/>
      <c r="T515" s="280"/>
      <c r="U515" s="280"/>
      <c r="V515" s="280"/>
      <c r="W515" s="280"/>
      <c r="X515" s="280"/>
      <c r="Y515" s="280"/>
      <c r="Z515" s="280"/>
    </row>
    <row r="516" spans="1:26" ht="12.75" customHeight="1">
      <c r="A516" s="280"/>
      <c r="B516" s="280"/>
      <c r="C516" s="280"/>
      <c r="D516" s="280"/>
      <c r="E516" s="280"/>
      <c r="F516" s="280"/>
      <c r="G516" s="280"/>
      <c r="H516" s="280"/>
      <c r="I516" s="280"/>
      <c r="J516" s="280"/>
      <c r="K516" s="280"/>
      <c r="L516" s="280"/>
      <c r="M516" s="280"/>
      <c r="N516" s="280"/>
      <c r="O516" s="280"/>
      <c r="P516" s="280"/>
      <c r="Q516" s="280"/>
      <c r="R516" s="280"/>
      <c r="S516" s="280"/>
      <c r="T516" s="280"/>
      <c r="U516" s="280"/>
      <c r="V516" s="280"/>
      <c r="W516" s="280"/>
      <c r="X516" s="280"/>
      <c r="Y516" s="280"/>
      <c r="Z516" s="280"/>
    </row>
    <row r="517" spans="1:26" ht="12.75" customHeight="1">
      <c r="A517" s="280"/>
      <c r="B517" s="280"/>
      <c r="C517" s="280"/>
      <c r="D517" s="280"/>
      <c r="E517" s="280"/>
      <c r="F517" s="280"/>
      <c r="G517" s="280"/>
      <c r="H517" s="280"/>
      <c r="I517" s="280"/>
      <c r="J517" s="280"/>
      <c r="K517" s="280"/>
      <c r="L517" s="280"/>
      <c r="M517" s="280"/>
      <c r="N517" s="280"/>
      <c r="O517" s="280"/>
      <c r="P517" s="280"/>
      <c r="Q517" s="280"/>
      <c r="R517" s="280"/>
      <c r="S517" s="280"/>
      <c r="T517" s="280"/>
      <c r="U517" s="280"/>
      <c r="V517" s="280"/>
      <c r="W517" s="280"/>
      <c r="X517" s="280"/>
      <c r="Y517" s="280"/>
      <c r="Z517" s="280"/>
    </row>
    <row r="518" spans="1:26" ht="12.75" customHeight="1">
      <c r="A518" s="280"/>
      <c r="B518" s="280"/>
      <c r="C518" s="280"/>
      <c r="D518" s="280"/>
      <c r="E518" s="280"/>
      <c r="F518" s="280"/>
      <c r="G518" s="280"/>
      <c r="H518" s="280"/>
      <c r="I518" s="280"/>
      <c r="J518" s="280"/>
      <c r="K518" s="280"/>
      <c r="L518" s="280"/>
      <c r="M518" s="280"/>
      <c r="N518" s="280"/>
      <c r="O518" s="280"/>
      <c r="P518" s="280"/>
      <c r="Q518" s="280"/>
      <c r="R518" s="280"/>
      <c r="S518" s="280"/>
      <c r="T518" s="280"/>
      <c r="U518" s="280"/>
      <c r="V518" s="280"/>
      <c r="W518" s="280"/>
      <c r="X518" s="280"/>
      <c r="Y518" s="280"/>
      <c r="Z518" s="280"/>
    </row>
    <row r="519" spans="1:26" ht="12.75" customHeight="1">
      <c r="A519" s="280"/>
      <c r="B519" s="280"/>
      <c r="C519" s="280"/>
      <c r="D519" s="280"/>
      <c r="E519" s="280"/>
      <c r="F519" s="280"/>
      <c r="G519" s="280"/>
      <c r="H519" s="280"/>
      <c r="I519" s="280"/>
      <c r="J519" s="280"/>
      <c r="K519" s="280"/>
      <c r="L519" s="280"/>
      <c r="M519" s="280"/>
      <c r="N519" s="280"/>
      <c r="O519" s="280"/>
      <c r="P519" s="280"/>
      <c r="Q519" s="280"/>
      <c r="R519" s="280"/>
      <c r="S519" s="280"/>
      <c r="T519" s="280"/>
      <c r="U519" s="280"/>
      <c r="V519" s="280"/>
      <c r="W519" s="280"/>
      <c r="X519" s="280"/>
      <c r="Y519" s="280"/>
      <c r="Z519" s="280"/>
    </row>
    <row r="520" spans="1:26" ht="12.75" customHeight="1">
      <c r="A520" s="280"/>
      <c r="B520" s="280"/>
      <c r="C520" s="280"/>
      <c r="D520" s="280"/>
      <c r="E520" s="280"/>
      <c r="F520" s="280"/>
      <c r="G520" s="280"/>
      <c r="H520" s="280"/>
      <c r="I520" s="280"/>
      <c r="J520" s="280"/>
      <c r="K520" s="280"/>
      <c r="L520" s="280"/>
      <c r="M520" s="280"/>
      <c r="N520" s="280"/>
      <c r="O520" s="280"/>
      <c r="P520" s="280"/>
      <c r="Q520" s="280"/>
      <c r="R520" s="280"/>
      <c r="S520" s="280"/>
      <c r="T520" s="280"/>
      <c r="U520" s="280"/>
      <c r="V520" s="280"/>
      <c r="W520" s="280"/>
      <c r="X520" s="280"/>
      <c r="Y520" s="280"/>
      <c r="Z520" s="280"/>
    </row>
    <row r="521" spans="1:26" ht="12.75" customHeight="1">
      <c r="A521" s="280"/>
      <c r="B521" s="280"/>
      <c r="C521" s="280"/>
      <c r="D521" s="280"/>
      <c r="E521" s="280"/>
      <c r="F521" s="280"/>
      <c r="G521" s="280"/>
      <c r="H521" s="280"/>
      <c r="I521" s="280"/>
      <c r="J521" s="280"/>
      <c r="K521" s="280"/>
      <c r="L521" s="280"/>
      <c r="M521" s="280"/>
      <c r="N521" s="280"/>
      <c r="O521" s="280"/>
      <c r="P521" s="280"/>
      <c r="Q521" s="280"/>
      <c r="R521" s="280"/>
      <c r="S521" s="280"/>
      <c r="T521" s="280"/>
      <c r="U521" s="280"/>
      <c r="V521" s="280"/>
      <c r="W521" s="280"/>
      <c r="X521" s="280"/>
      <c r="Y521" s="280"/>
      <c r="Z521" s="280"/>
    </row>
    <row r="522" spans="1:26" ht="12.75" customHeight="1">
      <c r="A522" s="280"/>
      <c r="B522" s="280"/>
      <c r="C522" s="280"/>
      <c r="D522" s="280"/>
      <c r="E522" s="280"/>
      <c r="F522" s="280"/>
      <c r="G522" s="280"/>
      <c r="H522" s="280"/>
      <c r="I522" s="280"/>
      <c r="J522" s="280"/>
      <c r="K522" s="280"/>
      <c r="L522" s="280"/>
      <c r="M522" s="280"/>
      <c r="N522" s="280"/>
      <c r="O522" s="280"/>
      <c r="P522" s="280"/>
      <c r="Q522" s="280"/>
      <c r="R522" s="280"/>
      <c r="S522" s="280"/>
      <c r="T522" s="280"/>
      <c r="U522" s="280"/>
      <c r="V522" s="280"/>
      <c r="W522" s="280"/>
      <c r="X522" s="280"/>
      <c r="Y522" s="280"/>
      <c r="Z522" s="280"/>
    </row>
    <row r="523" spans="1:26" ht="12.75" customHeight="1">
      <c r="A523" s="280"/>
      <c r="B523" s="280"/>
      <c r="C523" s="280"/>
      <c r="D523" s="280"/>
      <c r="E523" s="280"/>
      <c r="F523" s="280"/>
      <c r="G523" s="280"/>
      <c r="H523" s="280"/>
      <c r="I523" s="280"/>
      <c r="J523" s="280"/>
      <c r="K523" s="280"/>
      <c r="L523" s="280"/>
      <c r="M523" s="280"/>
      <c r="N523" s="280"/>
      <c r="O523" s="280"/>
      <c r="P523" s="280"/>
      <c r="Q523" s="280"/>
      <c r="R523" s="280"/>
      <c r="S523" s="280"/>
      <c r="T523" s="280"/>
      <c r="U523" s="280"/>
      <c r="V523" s="280"/>
      <c r="W523" s="280"/>
      <c r="X523" s="280"/>
      <c r="Y523" s="280"/>
      <c r="Z523" s="280"/>
    </row>
    <row r="524" spans="1:26" ht="12.75" customHeight="1">
      <c r="A524" s="280"/>
      <c r="B524" s="280"/>
      <c r="C524" s="280"/>
      <c r="D524" s="280"/>
      <c r="E524" s="280"/>
      <c r="F524" s="280"/>
      <c r="G524" s="280"/>
      <c r="H524" s="280"/>
      <c r="I524" s="280"/>
      <c r="J524" s="280"/>
      <c r="K524" s="280"/>
      <c r="L524" s="280"/>
      <c r="M524" s="280"/>
      <c r="N524" s="280"/>
      <c r="O524" s="280"/>
      <c r="P524" s="280"/>
      <c r="Q524" s="280"/>
      <c r="R524" s="280"/>
      <c r="S524" s="280"/>
      <c r="T524" s="280"/>
      <c r="U524" s="280"/>
      <c r="V524" s="280"/>
      <c r="W524" s="280"/>
      <c r="X524" s="280"/>
      <c r="Y524" s="280"/>
      <c r="Z524" s="280"/>
    </row>
    <row r="525" spans="1:26" ht="12.75" customHeight="1">
      <c r="A525" s="280"/>
      <c r="B525" s="280"/>
      <c r="C525" s="280"/>
      <c r="D525" s="280"/>
      <c r="E525" s="280"/>
      <c r="F525" s="280"/>
      <c r="G525" s="280"/>
      <c r="H525" s="280"/>
      <c r="I525" s="280"/>
      <c r="J525" s="280"/>
      <c r="K525" s="280"/>
      <c r="L525" s="280"/>
      <c r="M525" s="280"/>
      <c r="N525" s="280"/>
      <c r="O525" s="280"/>
      <c r="P525" s="280"/>
      <c r="Q525" s="280"/>
      <c r="R525" s="280"/>
      <c r="S525" s="280"/>
      <c r="T525" s="280"/>
      <c r="U525" s="280"/>
      <c r="V525" s="280"/>
      <c r="W525" s="280"/>
      <c r="X525" s="280"/>
      <c r="Y525" s="280"/>
      <c r="Z525" s="280"/>
    </row>
    <row r="526" spans="1:26" ht="12.75" customHeight="1">
      <c r="A526" s="280"/>
      <c r="B526" s="280"/>
      <c r="C526" s="280"/>
      <c r="D526" s="280"/>
      <c r="E526" s="280"/>
      <c r="F526" s="280"/>
      <c r="G526" s="280"/>
      <c r="H526" s="280"/>
      <c r="I526" s="280"/>
      <c r="J526" s="280"/>
      <c r="K526" s="280"/>
      <c r="L526" s="280"/>
      <c r="M526" s="280"/>
      <c r="N526" s="280"/>
      <c r="O526" s="280"/>
      <c r="P526" s="280"/>
      <c r="Q526" s="280"/>
      <c r="R526" s="280"/>
      <c r="S526" s="280"/>
      <c r="T526" s="280"/>
      <c r="U526" s="280"/>
      <c r="V526" s="280"/>
      <c r="W526" s="280"/>
      <c r="X526" s="280"/>
      <c r="Y526" s="280"/>
      <c r="Z526" s="280"/>
    </row>
    <row r="527" spans="1:26" ht="12.75" customHeight="1">
      <c r="A527" s="280"/>
      <c r="B527" s="280"/>
      <c r="C527" s="280"/>
      <c r="D527" s="280"/>
      <c r="E527" s="280"/>
      <c r="F527" s="280"/>
      <c r="G527" s="280"/>
      <c r="H527" s="280"/>
      <c r="I527" s="280"/>
      <c r="J527" s="280"/>
      <c r="K527" s="280"/>
      <c r="L527" s="280"/>
      <c r="M527" s="280"/>
      <c r="N527" s="280"/>
      <c r="O527" s="280"/>
      <c r="P527" s="280"/>
      <c r="Q527" s="280"/>
      <c r="R527" s="280"/>
      <c r="S527" s="280"/>
      <c r="T527" s="280"/>
      <c r="U527" s="280"/>
      <c r="V527" s="280"/>
      <c r="W527" s="280"/>
      <c r="X527" s="280"/>
      <c r="Y527" s="280"/>
      <c r="Z527" s="280"/>
    </row>
    <row r="528" spans="1:26" ht="12.75" customHeight="1">
      <c r="A528" s="280"/>
      <c r="B528" s="280"/>
      <c r="C528" s="280"/>
      <c r="D528" s="280"/>
      <c r="E528" s="280"/>
      <c r="F528" s="280"/>
      <c r="G528" s="280"/>
      <c r="H528" s="280"/>
      <c r="I528" s="280"/>
      <c r="J528" s="280"/>
      <c r="K528" s="280"/>
      <c r="L528" s="280"/>
      <c r="M528" s="280"/>
      <c r="N528" s="280"/>
      <c r="O528" s="280"/>
      <c r="P528" s="280"/>
      <c r="Q528" s="280"/>
      <c r="R528" s="280"/>
      <c r="S528" s="280"/>
      <c r="T528" s="280"/>
      <c r="U528" s="280"/>
      <c r="V528" s="280"/>
      <c r="W528" s="280"/>
      <c r="X528" s="280"/>
      <c r="Y528" s="280"/>
      <c r="Z528" s="280"/>
    </row>
    <row r="529" spans="1:26" ht="12.75" customHeight="1">
      <c r="A529" s="280"/>
      <c r="B529" s="280"/>
      <c r="C529" s="280"/>
      <c r="D529" s="280"/>
      <c r="E529" s="280"/>
      <c r="F529" s="280"/>
      <c r="G529" s="280"/>
      <c r="H529" s="280"/>
      <c r="I529" s="280"/>
      <c r="J529" s="280"/>
      <c r="K529" s="280"/>
      <c r="L529" s="280"/>
      <c r="M529" s="280"/>
      <c r="N529" s="280"/>
      <c r="O529" s="280"/>
      <c r="P529" s="280"/>
      <c r="Q529" s="280"/>
      <c r="R529" s="280"/>
      <c r="S529" s="280"/>
      <c r="T529" s="280"/>
      <c r="U529" s="280"/>
      <c r="V529" s="280"/>
      <c r="W529" s="280"/>
      <c r="X529" s="280"/>
      <c r="Y529" s="280"/>
      <c r="Z529" s="280"/>
    </row>
    <row r="530" spans="1:26" ht="12.75" customHeight="1">
      <c r="A530" s="280"/>
      <c r="B530" s="280"/>
      <c r="C530" s="280"/>
      <c r="D530" s="280"/>
      <c r="E530" s="280"/>
      <c r="F530" s="280"/>
      <c r="G530" s="280"/>
      <c r="H530" s="280"/>
      <c r="I530" s="280"/>
      <c r="J530" s="280"/>
      <c r="K530" s="280"/>
      <c r="L530" s="280"/>
      <c r="M530" s="280"/>
      <c r="N530" s="280"/>
      <c r="O530" s="280"/>
      <c r="P530" s="280"/>
      <c r="Q530" s="280"/>
      <c r="R530" s="280"/>
      <c r="S530" s="280"/>
      <c r="T530" s="280"/>
      <c r="U530" s="280"/>
      <c r="V530" s="280"/>
      <c r="W530" s="280"/>
      <c r="X530" s="280"/>
      <c r="Y530" s="280"/>
      <c r="Z530" s="280"/>
    </row>
    <row r="531" spans="1:26" ht="12.75" customHeight="1">
      <c r="A531" s="280"/>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row>
    <row r="532" spans="1:26" ht="12.75" customHeight="1">
      <c r="A532" s="280"/>
      <c r="B532" s="280"/>
      <c r="C532" s="280"/>
      <c r="D532" s="280"/>
      <c r="E532" s="280"/>
      <c r="F532" s="280"/>
      <c r="G532" s="280"/>
      <c r="H532" s="280"/>
      <c r="I532" s="280"/>
      <c r="J532" s="280"/>
      <c r="K532" s="280"/>
      <c r="L532" s="280"/>
      <c r="M532" s="280"/>
      <c r="N532" s="280"/>
      <c r="O532" s="280"/>
      <c r="P532" s="280"/>
      <c r="Q532" s="280"/>
      <c r="R532" s="280"/>
      <c r="S532" s="280"/>
      <c r="T532" s="280"/>
      <c r="U532" s="280"/>
      <c r="V532" s="280"/>
      <c r="W532" s="280"/>
      <c r="X532" s="280"/>
      <c r="Y532" s="280"/>
      <c r="Z532" s="280"/>
    </row>
    <row r="533" spans="1:26" ht="12.75" customHeight="1">
      <c r="A533" s="280"/>
      <c r="B533" s="280"/>
      <c r="C533" s="280"/>
      <c r="D533" s="280"/>
      <c r="E533" s="280"/>
      <c r="F533" s="280"/>
      <c r="G533" s="280"/>
      <c r="H533" s="280"/>
      <c r="I533" s="280"/>
      <c r="J533" s="280"/>
      <c r="K533" s="280"/>
      <c r="L533" s="280"/>
      <c r="M533" s="280"/>
      <c r="N533" s="280"/>
      <c r="O533" s="280"/>
      <c r="P533" s="280"/>
      <c r="Q533" s="280"/>
      <c r="R533" s="280"/>
      <c r="S533" s="280"/>
      <c r="T533" s="280"/>
      <c r="U533" s="280"/>
      <c r="V533" s="280"/>
      <c r="W533" s="280"/>
      <c r="X533" s="280"/>
      <c r="Y533" s="280"/>
      <c r="Z533" s="280"/>
    </row>
    <row r="534" spans="1:26" ht="12.75" customHeight="1">
      <c r="A534" s="280"/>
      <c r="B534" s="280"/>
      <c r="C534" s="280"/>
      <c r="D534" s="280"/>
      <c r="E534" s="280"/>
      <c r="F534" s="280"/>
      <c r="G534" s="280"/>
      <c r="H534" s="280"/>
      <c r="I534" s="280"/>
      <c r="J534" s="280"/>
      <c r="K534" s="280"/>
      <c r="L534" s="280"/>
      <c r="M534" s="280"/>
      <c r="N534" s="280"/>
      <c r="O534" s="280"/>
      <c r="P534" s="280"/>
      <c r="Q534" s="280"/>
      <c r="R534" s="280"/>
      <c r="S534" s="280"/>
      <c r="T534" s="280"/>
      <c r="U534" s="280"/>
      <c r="V534" s="280"/>
      <c r="W534" s="280"/>
      <c r="X534" s="280"/>
      <c r="Y534" s="280"/>
      <c r="Z534" s="280"/>
    </row>
    <row r="535" spans="1:26" ht="12.75" customHeight="1">
      <c r="A535" s="280"/>
      <c r="B535" s="280"/>
      <c r="C535" s="280"/>
      <c r="D535" s="280"/>
      <c r="E535" s="280"/>
      <c r="F535" s="280"/>
      <c r="G535" s="280"/>
      <c r="H535" s="280"/>
      <c r="I535" s="280"/>
      <c r="J535" s="280"/>
      <c r="K535" s="280"/>
      <c r="L535" s="280"/>
      <c r="M535" s="280"/>
      <c r="N535" s="280"/>
      <c r="O535" s="280"/>
      <c r="P535" s="280"/>
      <c r="Q535" s="280"/>
      <c r="R535" s="280"/>
      <c r="S535" s="280"/>
      <c r="T535" s="280"/>
      <c r="U535" s="280"/>
      <c r="V535" s="280"/>
      <c r="W535" s="280"/>
      <c r="X535" s="280"/>
      <c r="Y535" s="280"/>
      <c r="Z535" s="280"/>
    </row>
    <row r="536" spans="1:26" ht="12.75" customHeight="1">
      <c r="A536" s="280"/>
      <c r="B536" s="280"/>
      <c r="C536" s="280"/>
      <c r="D536" s="280"/>
      <c r="E536" s="280"/>
      <c r="F536" s="280"/>
      <c r="G536" s="280"/>
      <c r="H536" s="280"/>
      <c r="I536" s="280"/>
      <c r="J536" s="280"/>
      <c r="K536" s="280"/>
      <c r="L536" s="280"/>
      <c r="M536" s="280"/>
      <c r="N536" s="280"/>
      <c r="O536" s="280"/>
      <c r="P536" s="280"/>
      <c r="Q536" s="280"/>
      <c r="R536" s="280"/>
      <c r="S536" s="280"/>
      <c r="T536" s="280"/>
      <c r="U536" s="280"/>
      <c r="V536" s="280"/>
      <c r="W536" s="280"/>
      <c r="X536" s="280"/>
      <c r="Y536" s="280"/>
      <c r="Z536" s="280"/>
    </row>
    <row r="537" spans="1:26" ht="12.75" customHeight="1">
      <c r="A537" s="280"/>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row>
    <row r="538" spans="1:26" ht="12.75" customHeight="1">
      <c r="A538" s="280"/>
      <c r="B538" s="280"/>
      <c r="C538" s="280"/>
      <c r="D538" s="280"/>
      <c r="E538" s="280"/>
      <c r="F538" s="280"/>
      <c r="G538" s="280"/>
      <c r="H538" s="280"/>
      <c r="I538" s="280"/>
      <c r="J538" s="280"/>
      <c r="K538" s="280"/>
      <c r="L538" s="280"/>
      <c r="M538" s="280"/>
      <c r="N538" s="280"/>
      <c r="O538" s="280"/>
      <c r="P538" s="280"/>
      <c r="Q538" s="280"/>
      <c r="R538" s="280"/>
      <c r="S538" s="280"/>
      <c r="T538" s="280"/>
      <c r="U538" s="280"/>
      <c r="V538" s="280"/>
      <c r="W538" s="280"/>
      <c r="X538" s="280"/>
      <c r="Y538" s="280"/>
      <c r="Z538" s="280"/>
    </row>
    <row r="539" spans="1:26" ht="12.75" customHeight="1">
      <c r="A539" s="280"/>
      <c r="B539" s="280"/>
      <c r="C539" s="280"/>
      <c r="D539" s="280"/>
      <c r="E539" s="280"/>
      <c r="F539" s="280"/>
      <c r="G539" s="280"/>
      <c r="H539" s="280"/>
      <c r="I539" s="280"/>
      <c r="J539" s="280"/>
      <c r="K539" s="280"/>
      <c r="L539" s="280"/>
      <c r="M539" s="280"/>
      <c r="N539" s="280"/>
      <c r="O539" s="280"/>
      <c r="P539" s="280"/>
      <c r="Q539" s="280"/>
      <c r="R539" s="280"/>
      <c r="S539" s="280"/>
      <c r="T539" s="280"/>
      <c r="U539" s="280"/>
      <c r="V539" s="280"/>
      <c r="W539" s="280"/>
      <c r="X539" s="280"/>
      <c r="Y539" s="280"/>
      <c r="Z539" s="280"/>
    </row>
    <row r="540" spans="1:26" ht="12.75" customHeight="1">
      <c r="A540" s="280"/>
      <c r="B540" s="280"/>
      <c r="C540" s="280"/>
      <c r="D540" s="280"/>
      <c r="E540" s="280"/>
      <c r="F540" s="280"/>
      <c r="G540" s="280"/>
      <c r="H540" s="280"/>
      <c r="I540" s="280"/>
      <c r="J540" s="280"/>
      <c r="K540" s="280"/>
      <c r="L540" s="280"/>
      <c r="M540" s="280"/>
      <c r="N540" s="280"/>
      <c r="O540" s="280"/>
      <c r="P540" s="280"/>
      <c r="Q540" s="280"/>
      <c r="R540" s="280"/>
      <c r="S540" s="280"/>
      <c r="T540" s="280"/>
      <c r="U540" s="280"/>
      <c r="V540" s="280"/>
      <c r="W540" s="280"/>
      <c r="X540" s="280"/>
      <c r="Y540" s="280"/>
      <c r="Z540" s="280"/>
    </row>
    <row r="541" spans="1:26" ht="12.75" customHeight="1">
      <c r="A541" s="280"/>
      <c r="B541" s="280"/>
      <c r="C541" s="280"/>
      <c r="D541" s="280"/>
      <c r="E541" s="280"/>
      <c r="F541" s="280"/>
      <c r="G541" s="280"/>
      <c r="H541" s="280"/>
      <c r="I541" s="280"/>
      <c r="J541" s="280"/>
      <c r="K541" s="280"/>
      <c r="L541" s="280"/>
      <c r="M541" s="280"/>
      <c r="N541" s="280"/>
      <c r="O541" s="280"/>
      <c r="P541" s="280"/>
      <c r="Q541" s="280"/>
      <c r="R541" s="280"/>
      <c r="S541" s="280"/>
      <c r="T541" s="280"/>
      <c r="U541" s="280"/>
      <c r="V541" s="280"/>
      <c r="W541" s="280"/>
      <c r="X541" s="280"/>
      <c r="Y541" s="280"/>
      <c r="Z541" s="280"/>
    </row>
    <row r="542" spans="1:26" ht="12.75" customHeight="1">
      <c r="A542" s="280"/>
      <c r="B542" s="280"/>
      <c r="C542" s="280"/>
      <c r="D542" s="280"/>
      <c r="E542" s="280"/>
      <c r="F542" s="280"/>
      <c r="G542" s="280"/>
      <c r="H542" s="280"/>
      <c r="I542" s="280"/>
      <c r="J542" s="280"/>
      <c r="K542" s="280"/>
      <c r="L542" s="280"/>
      <c r="M542" s="280"/>
      <c r="N542" s="280"/>
      <c r="O542" s="280"/>
      <c r="P542" s="280"/>
      <c r="Q542" s="280"/>
      <c r="R542" s="280"/>
      <c r="S542" s="280"/>
      <c r="T542" s="280"/>
      <c r="U542" s="280"/>
      <c r="V542" s="280"/>
      <c r="W542" s="280"/>
      <c r="X542" s="280"/>
      <c r="Y542" s="280"/>
      <c r="Z542" s="280"/>
    </row>
    <row r="543" spans="1:26" ht="12.75" customHeight="1">
      <c r="A543" s="280"/>
      <c r="B543" s="280"/>
      <c r="C543" s="280"/>
      <c r="D543" s="280"/>
      <c r="E543" s="280"/>
      <c r="F543" s="280"/>
      <c r="G543" s="280"/>
      <c r="H543" s="280"/>
      <c r="I543" s="280"/>
      <c r="J543" s="280"/>
      <c r="K543" s="280"/>
      <c r="L543" s="280"/>
      <c r="M543" s="280"/>
      <c r="N543" s="280"/>
      <c r="O543" s="280"/>
      <c r="P543" s="280"/>
      <c r="Q543" s="280"/>
      <c r="R543" s="280"/>
      <c r="S543" s="280"/>
      <c r="T543" s="280"/>
      <c r="U543" s="280"/>
      <c r="V543" s="280"/>
      <c r="W543" s="280"/>
      <c r="X543" s="280"/>
      <c r="Y543" s="280"/>
      <c r="Z543" s="280"/>
    </row>
    <row r="544" spans="1:26" ht="12.75" customHeight="1">
      <c r="A544" s="280"/>
      <c r="B544" s="280"/>
      <c r="C544" s="280"/>
      <c r="D544" s="280"/>
      <c r="E544" s="280"/>
      <c r="F544" s="280"/>
      <c r="G544" s="280"/>
      <c r="H544" s="280"/>
      <c r="I544" s="280"/>
      <c r="J544" s="280"/>
      <c r="K544" s="280"/>
      <c r="L544" s="280"/>
      <c r="M544" s="280"/>
      <c r="N544" s="280"/>
      <c r="O544" s="280"/>
      <c r="P544" s="280"/>
      <c r="Q544" s="280"/>
      <c r="R544" s="280"/>
      <c r="S544" s="280"/>
      <c r="T544" s="280"/>
      <c r="U544" s="280"/>
      <c r="V544" s="280"/>
      <c r="W544" s="280"/>
      <c r="X544" s="280"/>
      <c r="Y544" s="280"/>
      <c r="Z544" s="280"/>
    </row>
    <row r="545" spans="1:26" ht="12.75" customHeight="1">
      <c r="A545" s="280"/>
      <c r="B545" s="280"/>
      <c r="C545" s="280"/>
      <c r="D545" s="280"/>
      <c r="E545" s="280"/>
      <c r="F545" s="280"/>
      <c r="G545" s="280"/>
      <c r="H545" s="280"/>
      <c r="I545" s="280"/>
      <c r="J545" s="280"/>
      <c r="K545" s="280"/>
      <c r="L545" s="280"/>
      <c r="M545" s="280"/>
      <c r="N545" s="280"/>
      <c r="O545" s="280"/>
      <c r="P545" s="280"/>
      <c r="Q545" s="280"/>
      <c r="R545" s="280"/>
      <c r="S545" s="280"/>
      <c r="T545" s="280"/>
      <c r="U545" s="280"/>
      <c r="V545" s="280"/>
      <c r="W545" s="280"/>
      <c r="X545" s="280"/>
      <c r="Y545" s="280"/>
      <c r="Z545" s="280"/>
    </row>
    <row r="546" spans="1:26" ht="12.75" customHeight="1">
      <c r="A546" s="280"/>
      <c r="B546" s="280"/>
      <c r="C546" s="280"/>
      <c r="D546" s="280"/>
      <c r="E546" s="280"/>
      <c r="F546" s="280"/>
      <c r="G546" s="280"/>
      <c r="H546" s="280"/>
      <c r="I546" s="280"/>
      <c r="J546" s="280"/>
      <c r="K546" s="280"/>
      <c r="L546" s="280"/>
      <c r="M546" s="280"/>
      <c r="N546" s="280"/>
      <c r="O546" s="280"/>
      <c r="P546" s="280"/>
      <c r="Q546" s="280"/>
      <c r="R546" s="280"/>
      <c r="S546" s="280"/>
      <c r="T546" s="280"/>
      <c r="U546" s="280"/>
      <c r="V546" s="280"/>
      <c r="W546" s="280"/>
      <c r="X546" s="280"/>
      <c r="Y546" s="280"/>
      <c r="Z546" s="280"/>
    </row>
    <row r="547" spans="1:26" ht="12.75" customHeight="1">
      <c r="A547" s="280"/>
      <c r="B547" s="280"/>
      <c r="C547" s="280"/>
      <c r="D547" s="280"/>
      <c r="E547" s="280"/>
      <c r="F547" s="280"/>
      <c r="G547" s="280"/>
      <c r="H547" s="280"/>
      <c r="I547" s="280"/>
      <c r="J547" s="280"/>
      <c r="K547" s="280"/>
      <c r="L547" s="280"/>
      <c r="M547" s="280"/>
      <c r="N547" s="280"/>
      <c r="O547" s="280"/>
      <c r="P547" s="280"/>
      <c r="Q547" s="280"/>
      <c r="R547" s="280"/>
      <c r="S547" s="280"/>
      <c r="T547" s="280"/>
      <c r="U547" s="280"/>
      <c r="V547" s="280"/>
      <c r="W547" s="280"/>
      <c r="X547" s="280"/>
      <c r="Y547" s="280"/>
      <c r="Z547" s="280"/>
    </row>
    <row r="548" spans="1:26" ht="12.75" customHeight="1">
      <c r="A548" s="280"/>
      <c r="B548" s="280"/>
      <c r="C548" s="280"/>
      <c r="D548" s="280"/>
      <c r="E548" s="280"/>
      <c r="F548" s="280"/>
      <c r="G548" s="280"/>
      <c r="H548" s="280"/>
      <c r="I548" s="280"/>
      <c r="J548" s="280"/>
      <c r="K548" s="280"/>
      <c r="L548" s="280"/>
      <c r="M548" s="280"/>
      <c r="N548" s="280"/>
      <c r="O548" s="280"/>
      <c r="P548" s="280"/>
      <c r="Q548" s="280"/>
      <c r="R548" s="280"/>
      <c r="S548" s="280"/>
      <c r="T548" s="280"/>
      <c r="U548" s="280"/>
      <c r="V548" s="280"/>
      <c r="W548" s="280"/>
      <c r="X548" s="280"/>
      <c r="Y548" s="280"/>
      <c r="Z548" s="280"/>
    </row>
    <row r="549" spans="1:26" ht="12.75" customHeight="1">
      <c r="A549" s="280"/>
      <c r="B549" s="280"/>
      <c r="C549" s="280"/>
      <c r="D549" s="280"/>
      <c r="E549" s="280"/>
      <c r="F549" s="280"/>
      <c r="G549" s="280"/>
      <c r="H549" s="280"/>
      <c r="I549" s="280"/>
      <c r="J549" s="280"/>
      <c r="K549" s="280"/>
      <c r="L549" s="280"/>
      <c r="M549" s="280"/>
      <c r="N549" s="280"/>
      <c r="O549" s="280"/>
      <c r="P549" s="280"/>
      <c r="Q549" s="280"/>
      <c r="R549" s="280"/>
      <c r="S549" s="280"/>
      <c r="T549" s="280"/>
      <c r="U549" s="280"/>
      <c r="V549" s="280"/>
      <c r="W549" s="280"/>
      <c r="X549" s="280"/>
      <c r="Y549" s="280"/>
      <c r="Z549" s="280"/>
    </row>
    <row r="550" spans="1:26" ht="12.75" customHeight="1">
      <c r="A550" s="280"/>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row>
    <row r="551" spans="1:26" ht="12.75" customHeight="1">
      <c r="A551" s="280"/>
      <c r="B551" s="280"/>
      <c r="C551" s="280"/>
      <c r="D551" s="280"/>
      <c r="E551" s="280"/>
      <c r="F551" s="280"/>
      <c r="G551" s="280"/>
      <c r="H551" s="280"/>
      <c r="I551" s="280"/>
      <c r="J551" s="280"/>
      <c r="K551" s="280"/>
      <c r="L551" s="280"/>
      <c r="M551" s="280"/>
      <c r="N551" s="280"/>
      <c r="O551" s="280"/>
      <c r="P551" s="280"/>
      <c r="Q551" s="280"/>
      <c r="R551" s="280"/>
      <c r="S551" s="280"/>
      <c r="T551" s="280"/>
      <c r="U551" s="280"/>
      <c r="V551" s="280"/>
      <c r="W551" s="280"/>
      <c r="X551" s="280"/>
      <c r="Y551" s="280"/>
      <c r="Z551" s="280"/>
    </row>
    <row r="552" spans="1:26" ht="12.75" customHeight="1">
      <c r="A552" s="280"/>
      <c r="B552" s="280"/>
      <c r="C552" s="280"/>
      <c r="D552" s="280"/>
      <c r="E552" s="280"/>
      <c r="F552" s="280"/>
      <c r="G552" s="280"/>
      <c r="H552" s="280"/>
      <c r="I552" s="280"/>
      <c r="J552" s="280"/>
      <c r="K552" s="280"/>
      <c r="L552" s="280"/>
      <c r="M552" s="280"/>
      <c r="N552" s="280"/>
      <c r="O552" s="280"/>
      <c r="P552" s="280"/>
      <c r="Q552" s="280"/>
      <c r="R552" s="280"/>
      <c r="S552" s="280"/>
      <c r="T552" s="280"/>
      <c r="U552" s="280"/>
      <c r="V552" s="280"/>
      <c r="W552" s="280"/>
      <c r="X552" s="280"/>
      <c r="Y552" s="280"/>
      <c r="Z552" s="280"/>
    </row>
    <row r="553" spans="1:26" ht="12.75" customHeight="1">
      <c r="A553" s="280"/>
      <c r="B553" s="280"/>
      <c r="C553" s="280"/>
      <c r="D553" s="280"/>
      <c r="E553" s="280"/>
      <c r="F553" s="280"/>
      <c r="G553" s="280"/>
      <c r="H553" s="280"/>
      <c r="I553" s="280"/>
      <c r="J553" s="280"/>
      <c r="K553" s="280"/>
      <c r="L553" s="280"/>
      <c r="M553" s="280"/>
      <c r="N553" s="280"/>
      <c r="O553" s="280"/>
      <c r="P553" s="280"/>
      <c r="Q553" s="280"/>
      <c r="R553" s="280"/>
      <c r="S553" s="280"/>
      <c r="T553" s="280"/>
      <c r="U553" s="280"/>
      <c r="V553" s="280"/>
      <c r="W553" s="280"/>
      <c r="X553" s="280"/>
      <c r="Y553" s="280"/>
      <c r="Z553" s="280"/>
    </row>
    <row r="554" spans="1:26" ht="12.75" customHeight="1">
      <c r="A554" s="280"/>
      <c r="B554" s="280"/>
      <c r="C554" s="280"/>
      <c r="D554" s="280"/>
      <c r="E554" s="280"/>
      <c r="F554" s="280"/>
      <c r="G554" s="280"/>
      <c r="H554" s="280"/>
      <c r="I554" s="280"/>
      <c r="J554" s="280"/>
      <c r="K554" s="280"/>
      <c r="L554" s="280"/>
      <c r="M554" s="280"/>
      <c r="N554" s="280"/>
      <c r="O554" s="280"/>
      <c r="P554" s="280"/>
      <c r="Q554" s="280"/>
      <c r="R554" s="280"/>
      <c r="S554" s="280"/>
      <c r="T554" s="280"/>
      <c r="U554" s="280"/>
      <c r="V554" s="280"/>
      <c r="W554" s="280"/>
      <c r="X554" s="280"/>
      <c r="Y554" s="280"/>
      <c r="Z554" s="280"/>
    </row>
    <row r="555" spans="1:26" ht="12.75" customHeight="1">
      <c r="A555" s="280"/>
      <c r="B555" s="280"/>
      <c r="C555" s="280"/>
      <c r="D555" s="280"/>
      <c r="E555" s="280"/>
      <c r="F555" s="280"/>
      <c r="G555" s="280"/>
      <c r="H555" s="280"/>
      <c r="I555" s="280"/>
      <c r="J555" s="280"/>
      <c r="K555" s="280"/>
      <c r="L555" s="280"/>
      <c r="M555" s="280"/>
      <c r="N555" s="280"/>
      <c r="O555" s="280"/>
      <c r="P555" s="280"/>
      <c r="Q555" s="280"/>
      <c r="R555" s="280"/>
      <c r="S555" s="280"/>
      <c r="T555" s="280"/>
      <c r="U555" s="280"/>
      <c r="V555" s="280"/>
      <c r="W555" s="280"/>
      <c r="X555" s="280"/>
      <c r="Y555" s="280"/>
      <c r="Z555" s="280"/>
    </row>
    <row r="556" spans="1:26" ht="12.75" customHeight="1">
      <c r="A556" s="280"/>
      <c r="B556" s="280"/>
      <c r="C556" s="280"/>
      <c r="D556" s="280"/>
      <c r="E556" s="280"/>
      <c r="F556" s="280"/>
      <c r="G556" s="280"/>
      <c r="H556" s="280"/>
      <c r="I556" s="280"/>
      <c r="J556" s="280"/>
      <c r="K556" s="280"/>
      <c r="L556" s="280"/>
      <c r="M556" s="280"/>
      <c r="N556" s="280"/>
      <c r="O556" s="280"/>
      <c r="P556" s="280"/>
      <c r="Q556" s="280"/>
      <c r="R556" s="280"/>
      <c r="S556" s="280"/>
      <c r="T556" s="280"/>
      <c r="U556" s="280"/>
      <c r="V556" s="280"/>
      <c r="W556" s="280"/>
      <c r="X556" s="280"/>
      <c r="Y556" s="280"/>
      <c r="Z556" s="280"/>
    </row>
    <row r="557" spans="1:26" ht="12.75" customHeight="1">
      <c r="A557" s="280"/>
      <c r="B557" s="280"/>
      <c r="C557" s="280"/>
      <c r="D557" s="280"/>
      <c r="E557" s="280"/>
      <c r="F557" s="280"/>
      <c r="G557" s="280"/>
      <c r="H557" s="280"/>
      <c r="I557" s="280"/>
      <c r="J557" s="280"/>
      <c r="K557" s="280"/>
      <c r="L557" s="280"/>
      <c r="M557" s="280"/>
      <c r="N557" s="280"/>
      <c r="O557" s="280"/>
      <c r="P557" s="280"/>
      <c r="Q557" s="280"/>
      <c r="R557" s="280"/>
      <c r="S557" s="280"/>
      <c r="T557" s="280"/>
      <c r="U557" s="280"/>
      <c r="V557" s="280"/>
      <c r="W557" s="280"/>
      <c r="X557" s="280"/>
      <c r="Y557" s="280"/>
      <c r="Z557" s="280"/>
    </row>
    <row r="558" spans="1:26" ht="12.75" customHeight="1">
      <c r="A558" s="280"/>
      <c r="B558" s="280"/>
      <c r="C558" s="280"/>
      <c r="D558" s="280"/>
      <c r="E558" s="280"/>
      <c r="F558" s="280"/>
      <c r="G558" s="280"/>
      <c r="H558" s="280"/>
      <c r="I558" s="280"/>
      <c r="J558" s="280"/>
      <c r="K558" s="280"/>
      <c r="L558" s="280"/>
      <c r="M558" s="280"/>
      <c r="N558" s="280"/>
      <c r="O558" s="280"/>
      <c r="P558" s="280"/>
      <c r="Q558" s="280"/>
      <c r="R558" s="280"/>
      <c r="S558" s="280"/>
      <c r="T558" s="280"/>
      <c r="U558" s="280"/>
      <c r="V558" s="280"/>
      <c r="W558" s="280"/>
      <c r="X558" s="280"/>
      <c r="Y558" s="280"/>
      <c r="Z558" s="280"/>
    </row>
    <row r="559" spans="1:26" ht="12.75" customHeight="1">
      <c r="A559" s="280"/>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row>
    <row r="560" spans="1:26" ht="12.75" customHeight="1">
      <c r="A560" s="280"/>
      <c r="B560" s="280"/>
      <c r="C560" s="280"/>
      <c r="D560" s="280"/>
      <c r="E560" s="280"/>
      <c r="F560" s="280"/>
      <c r="G560" s="280"/>
      <c r="H560" s="280"/>
      <c r="I560" s="280"/>
      <c r="J560" s="280"/>
      <c r="K560" s="280"/>
      <c r="L560" s="280"/>
      <c r="M560" s="280"/>
      <c r="N560" s="280"/>
      <c r="O560" s="280"/>
      <c r="P560" s="280"/>
      <c r="Q560" s="280"/>
      <c r="R560" s="280"/>
      <c r="S560" s="280"/>
      <c r="T560" s="280"/>
      <c r="U560" s="280"/>
      <c r="V560" s="280"/>
      <c r="W560" s="280"/>
      <c r="X560" s="280"/>
      <c r="Y560" s="280"/>
      <c r="Z560" s="280"/>
    </row>
    <row r="561" spans="1:26" ht="12.75" customHeight="1">
      <c r="A561" s="280"/>
      <c r="B561" s="280"/>
      <c r="C561" s="280"/>
      <c r="D561" s="280"/>
      <c r="E561" s="280"/>
      <c r="F561" s="280"/>
      <c r="G561" s="280"/>
      <c r="H561" s="280"/>
      <c r="I561" s="280"/>
      <c r="J561" s="280"/>
      <c r="K561" s="280"/>
      <c r="L561" s="280"/>
      <c r="M561" s="280"/>
      <c r="N561" s="280"/>
      <c r="O561" s="280"/>
      <c r="P561" s="280"/>
      <c r="Q561" s="280"/>
      <c r="R561" s="280"/>
      <c r="S561" s="280"/>
      <c r="T561" s="280"/>
      <c r="U561" s="280"/>
      <c r="V561" s="280"/>
      <c r="W561" s="280"/>
      <c r="X561" s="280"/>
      <c r="Y561" s="280"/>
      <c r="Z561" s="280"/>
    </row>
    <row r="562" spans="1:26" ht="12.75" customHeight="1">
      <c r="A562" s="280"/>
      <c r="B562" s="280"/>
      <c r="C562" s="280"/>
      <c r="D562" s="280"/>
      <c r="E562" s="280"/>
      <c r="F562" s="280"/>
      <c r="G562" s="280"/>
      <c r="H562" s="280"/>
      <c r="I562" s="280"/>
      <c r="J562" s="280"/>
      <c r="K562" s="280"/>
      <c r="L562" s="280"/>
      <c r="M562" s="280"/>
      <c r="N562" s="280"/>
      <c r="O562" s="280"/>
      <c r="P562" s="280"/>
      <c r="Q562" s="280"/>
      <c r="R562" s="280"/>
      <c r="S562" s="280"/>
      <c r="T562" s="280"/>
      <c r="U562" s="280"/>
      <c r="V562" s="280"/>
      <c r="W562" s="280"/>
      <c r="X562" s="280"/>
      <c r="Y562" s="280"/>
      <c r="Z562" s="280"/>
    </row>
    <row r="563" spans="1:26" ht="12.75" customHeight="1">
      <c r="A563" s="280"/>
      <c r="B563" s="280"/>
      <c r="C563" s="280"/>
      <c r="D563" s="280"/>
      <c r="E563" s="280"/>
      <c r="F563" s="280"/>
      <c r="G563" s="280"/>
      <c r="H563" s="280"/>
      <c r="I563" s="280"/>
      <c r="J563" s="280"/>
      <c r="K563" s="280"/>
      <c r="L563" s="280"/>
      <c r="M563" s="280"/>
      <c r="N563" s="280"/>
      <c r="O563" s="280"/>
      <c r="P563" s="280"/>
      <c r="Q563" s="280"/>
      <c r="R563" s="280"/>
      <c r="S563" s="280"/>
      <c r="T563" s="280"/>
      <c r="U563" s="280"/>
      <c r="V563" s="280"/>
      <c r="W563" s="280"/>
      <c r="X563" s="280"/>
      <c r="Y563" s="280"/>
      <c r="Z563" s="280"/>
    </row>
    <row r="564" spans="1:26" ht="12.75" customHeight="1">
      <c r="A564" s="280"/>
      <c r="B564" s="280"/>
      <c r="C564" s="280"/>
      <c r="D564" s="280"/>
      <c r="E564" s="280"/>
      <c r="F564" s="280"/>
      <c r="G564" s="280"/>
      <c r="H564" s="280"/>
      <c r="I564" s="280"/>
      <c r="J564" s="280"/>
      <c r="K564" s="280"/>
      <c r="L564" s="280"/>
      <c r="M564" s="280"/>
      <c r="N564" s="280"/>
      <c r="O564" s="280"/>
      <c r="P564" s="280"/>
      <c r="Q564" s="280"/>
      <c r="R564" s="280"/>
      <c r="S564" s="280"/>
      <c r="T564" s="280"/>
      <c r="U564" s="280"/>
      <c r="V564" s="280"/>
      <c r="W564" s="280"/>
      <c r="X564" s="280"/>
      <c r="Y564" s="280"/>
      <c r="Z564" s="280"/>
    </row>
    <row r="565" spans="1:26" ht="12.75" customHeight="1">
      <c r="A565" s="280"/>
      <c r="B565" s="280"/>
      <c r="C565" s="280"/>
      <c r="D565" s="280"/>
      <c r="E565" s="280"/>
      <c r="F565" s="280"/>
      <c r="G565" s="280"/>
      <c r="H565" s="280"/>
      <c r="I565" s="280"/>
      <c r="J565" s="280"/>
      <c r="K565" s="280"/>
      <c r="L565" s="280"/>
      <c r="M565" s="280"/>
      <c r="N565" s="280"/>
      <c r="O565" s="280"/>
      <c r="P565" s="280"/>
      <c r="Q565" s="280"/>
      <c r="R565" s="280"/>
      <c r="S565" s="280"/>
      <c r="T565" s="280"/>
      <c r="U565" s="280"/>
      <c r="V565" s="280"/>
      <c r="W565" s="280"/>
      <c r="X565" s="280"/>
      <c r="Y565" s="280"/>
      <c r="Z565" s="280"/>
    </row>
    <row r="566" spans="1:26" ht="12.75" customHeight="1">
      <c r="A566" s="280"/>
      <c r="B566" s="280"/>
      <c r="C566" s="280"/>
      <c r="D566" s="280"/>
      <c r="E566" s="280"/>
      <c r="F566" s="280"/>
      <c r="G566" s="280"/>
      <c r="H566" s="280"/>
      <c r="I566" s="280"/>
      <c r="J566" s="280"/>
      <c r="K566" s="280"/>
      <c r="L566" s="280"/>
      <c r="M566" s="280"/>
      <c r="N566" s="280"/>
      <c r="O566" s="280"/>
      <c r="P566" s="280"/>
      <c r="Q566" s="280"/>
      <c r="R566" s="280"/>
      <c r="S566" s="280"/>
      <c r="T566" s="280"/>
      <c r="U566" s="280"/>
      <c r="V566" s="280"/>
      <c r="W566" s="280"/>
      <c r="X566" s="280"/>
      <c r="Y566" s="280"/>
      <c r="Z566" s="280"/>
    </row>
    <row r="567" spans="1:26" ht="12.75" customHeight="1">
      <c r="A567" s="280"/>
      <c r="B567" s="280"/>
      <c r="C567" s="280"/>
      <c r="D567" s="280"/>
      <c r="E567" s="280"/>
      <c r="F567" s="280"/>
      <c r="G567" s="280"/>
      <c r="H567" s="280"/>
      <c r="I567" s="280"/>
      <c r="J567" s="280"/>
      <c r="K567" s="280"/>
      <c r="L567" s="280"/>
      <c r="M567" s="280"/>
      <c r="N567" s="280"/>
      <c r="O567" s="280"/>
      <c r="P567" s="280"/>
      <c r="Q567" s="280"/>
      <c r="R567" s="280"/>
      <c r="S567" s="280"/>
      <c r="T567" s="280"/>
      <c r="U567" s="280"/>
      <c r="V567" s="280"/>
      <c r="W567" s="280"/>
      <c r="X567" s="280"/>
      <c r="Y567" s="280"/>
      <c r="Z567" s="280"/>
    </row>
    <row r="568" spans="1:26" ht="12.75" customHeight="1">
      <c r="A568" s="280"/>
      <c r="B568" s="280"/>
      <c r="C568" s="280"/>
      <c r="D568" s="280"/>
      <c r="E568" s="280"/>
      <c r="F568" s="280"/>
      <c r="G568" s="280"/>
      <c r="H568" s="280"/>
      <c r="I568" s="280"/>
      <c r="J568" s="280"/>
      <c r="K568" s="280"/>
      <c r="L568" s="280"/>
      <c r="M568" s="280"/>
      <c r="N568" s="280"/>
      <c r="O568" s="280"/>
      <c r="P568" s="280"/>
      <c r="Q568" s="280"/>
      <c r="R568" s="280"/>
      <c r="S568" s="280"/>
      <c r="T568" s="280"/>
      <c r="U568" s="280"/>
      <c r="V568" s="280"/>
      <c r="W568" s="280"/>
      <c r="X568" s="280"/>
      <c r="Y568" s="280"/>
      <c r="Z568" s="280"/>
    </row>
    <row r="569" spans="1:26" ht="12.75" customHeight="1">
      <c r="A569" s="280"/>
      <c r="B569" s="280"/>
      <c r="C569" s="280"/>
      <c r="D569" s="280"/>
      <c r="E569" s="280"/>
      <c r="F569" s="280"/>
      <c r="G569" s="280"/>
      <c r="H569" s="280"/>
      <c r="I569" s="280"/>
      <c r="J569" s="280"/>
      <c r="K569" s="280"/>
      <c r="L569" s="280"/>
      <c r="M569" s="280"/>
      <c r="N569" s="280"/>
      <c r="O569" s="280"/>
      <c r="P569" s="280"/>
      <c r="Q569" s="280"/>
      <c r="R569" s="280"/>
      <c r="S569" s="280"/>
      <c r="T569" s="280"/>
      <c r="U569" s="280"/>
      <c r="V569" s="280"/>
      <c r="W569" s="280"/>
      <c r="X569" s="280"/>
      <c r="Y569" s="280"/>
      <c r="Z569" s="280"/>
    </row>
    <row r="570" spans="1:26" ht="12.75" customHeight="1">
      <c r="A570" s="280"/>
      <c r="B570" s="280"/>
      <c r="C570" s="280"/>
      <c r="D570" s="280"/>
      <c r="E570" s="280"/>
      <c r="F570" s="280"/>
      <c r="G570" s="280"/>
      <c r="H570" s="280"/>
      <c r="I570" s="280"/>
      <c r="J570" s="280"/>
      <c r="K570" s="280"/>
      <c r="L570" s="280"/>
      <c r="M570" s="280"/>
      <c r="N570" s="280"/>
      <c r="O570" s="280"/>
      <c r="P570" s="280"/>
      <c r="Q570" s="280"/>
      <c r="R570" s="280"/>
      <c r="S570" s="280"/>
      <c r="T570" s="280"/>
      <c r="U570" s="280"/>
      <c r="V570" s="280"/>
      <c r="W570" s="280"/>
      <c r="X570" s="280"/>
      <c r="Y570" s="280"/>
      <c r="Z570" s="280"/>
    </row>
    <row r="571" spans="1:26" ht="12.75" customHeight="1">
      <c r="A571" s="280"/>
      <c r="B571" s="280"/>
      <c r="C571" s="280"/>
      <c r="D571" s="280"/>
      <c r="E571" s="280"/>
      <c r="F571" s="280"/>
      <c r="G571" s="280"/>
      <c r="H571" s="280"/>
      <c r="I571" s="280"/>
      <c r="J571" s="280"/>
      <c r="K571" s="280"/>
      <c r="L571" s="280"/>
      <c r="M571" s="280"/>
      <c r="N571" s="280"/>
      <c r="O571" s="280"/>
      <c r="P571" s="280"/>
      <c r="Q571" s="280"/>
      <c r="R571" s="280"/>
      <c r="S571" s="280"/>
      <c r="T571" s="280"/>
      <c r="U571" s="280"/>
      <c r="V571" s="280"/>
      <c r="W571" s="280"/>
      <c r="X571" s="280"/>
      <c r="Y571" s="280"/>
      <c r="Z571" s="280"/>
    </row>
    <row r="572" spans="1:26" ht="12.75" customHeight="1">
      <c r="A572" s="280"/>
      <c r="B572" s="280"/>
      <c r="C572" s="280"/>
      <c r="D572" s="280"/>
      <c r="E572" s="280"/>
      <c r="F572" s="280"/>
      <c r="G572" s="280"/>
      <c r="H572" s="280"/>
      <c r="I572" s="280"/>
      <c r="J572" s="280"/>
      <c r="K572" s="280"/>
      <c r="L572" s="280"/>
      <c r="M572" s="280"/>
      <c r="N572" s="280"/>
      <c r="O572" s="280"/>
      <c r="P572" s="280"/>
      <c r="Q572" s="280"/>
      <c r="R572" s="280"/>
      <c r="S572" s="280"/>
      <c r="T572" s="280"/>
      <c r="U572" s="280"/>
      <c r="V572" s="280"/>
      <c r="W572" s="280"/>
      <c r="X572" s="280"/>
      <c r="Y572" s="280"/>
      <c r="Z572" s="280"/>
    </row>
    <row r="573" spans="1:26" ht="12.75" customHeight="1">
      <c r="A573" s="280"/>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row>
    <row r="574" spans="1:26" ht="12.75" customHeight="1">
      <c r="A574" s="280"/>
      <c r="B574" s="280"/>
      <c r="C574" s="280"/>
      <c r="D574" s="280"/>
      <c r="E574" s="280"/>
      <c r="F574" s="280"/>
      <c r="G574" s="280"/>
      <c r="H574" s="280"/>
      <c r="I574" s="280"/>
      <c r="J574" s="280"/>
      <c r="K574" s="280"/>
      <c r="L574" s="280"/>
      <c r="M574" s="280"/>
      <c r="N574" s="280"/>
      <c r="O574" s="280"/>
      <c r="P574" s="280"/>
      <c r="Q574" s="280"/>
      <c r="R574" s="280"/>
      <c r="S574" s="280"/>
      <c r="T574" s="280"/>
      <c r="U574" s="280"/>
      <c r="V574" s="280"/>
      <c r="W574" s="280"/>
      <c r="X574" s="280"/>
      <c r="Y574" s="280"/>
      <c r="Z574" s="280"/>
    </row>
    <row r="575" spans="1:26" ht="12.75" customHeight="1">
      <c r="A575" s="280"/>
      <c r="B575" s="280"/>
      <c r="C575" s="280"/>
      <c r="D575" s="280"/>
      <c r="E575" s="280"/>
      <c r="F575" s="280"/>
      <c r="G575" s="280"/>
      <c r="H575" s="280"/>
      <c r="I575" s="280"/>
      <c r="J575" s="280"/>
      <c r="K575" s="280"/>
      <c r="L575" s="280"/>
      <c r="M575" s="280"/>
      <c r="N575" s="280"/>
      <c r="O575" s="280"/>
      <c r="P575" s="280"/>
      <c r="Q575" s="280"/>
      <c r="R575" s="280"/>
      <c r="S575" s="280"/>
      <c r="T575" s="280"/>
      <c r="U575" s="280"/>
      <c r="V575" s="280"/>
      <c r="W575" s="280"/>
      <c r="X575" s="280"/>
      <c r="Y575" s="280"/>
      <c r="Z575" s="280"/>
    </row>
    <row r="576" spans="1:26" ht="12.75" customHeight="1">
      <c r="A576" s="280"/>
      <c r="B576" s="280"/>
      <c r="C576" s="280"/>
      <c r="D576" s="280"/>
      <c r="E576" s="280"/>
      <c r="F576" s="280"/>
      <c r="G576" s="280"/>
      <c r="H576" s="280"/>
      <c r="I576" s="280"/>
      <c r="J576" s="280"/>
      <c r="K576" s="280"/>
      <c r="L576" s="280"/>
      <c r="M576" s="280"/>
      <c r="N576" s="280"/>
      <c r="O576" s="280"/>
      <c r="P576" s="280"/>
      <c r="Q576" s="280"/>
      <c r="R576" s="280"/>
      <c r="S576" s="280"/>
      <c r="T576" s="280"/>
      <c r="U576" s="280"/>
      <c r="V576" s="280"/>
      <c r="W576" s="280"/>
      <c r="X576" s="280"/>
      <c r="Y576" s="280"/>
      <c r="Z576" s="280"/>
    </row>
    <row r="577" spans="1:26" ht="12.75" customHeight="1">
      <c r="A577" s="280"/>
      <c r="B577" s="280"/>
      <c r="C577" s="280"/>
      <c r="D577" s="280"/>
      <c r="E577" s="280"/>
      <c r="F577" s="280"/>
      <c r="G577" s="280"/>
      <c r="H577" s="280"/>
      <c r="I577" s="280"/>
      <c r="J577" s="280"/>
      <c r="K577" s="280"/>
      <c r="L577" s="280"/>
      <c r="M577" s="280"/>
      <c r="N577" s="280"/>
      <c r="O577" s="280"/>
      <c r="P577" s="280"/>
      <c r="Q577" s="280"/>
      <c r="R577" s="280"/>
      <c r="S577" s="280"/>
      <c r="T577" s="280"/>
      <c r="U577" s="280"/>
      <c r="V577" s="280"/>
      <c r="W577" s="280"/>
      <c r="X577" s="280"/>
      <c r="Y577" s="280"/>
      <c r="Z577" s="280"/>
    </row>
    <row r="578" spans="1:26" ht="12.75" customHeight="1">
      <c r="A578" s="280"/>
      <c r="B578" s="280"/>
      <c r="C578" s="280"/>
      <c r="D578" s="280"/>
      <c r="E578" s="280"/>
      <c r="F578" s="280"/>
      <c r="G578" s="280"/>
      <c r="H578" s="280"/>
      <c r="I578" s="280"/>
      <c r="J578" s="280"/>
      <c r="K578" s="280"/>
      <c r="L578" s="280"/>
      <c r="M578" s="280"/>
      <c r="N578" s="280"/>
      <c r="O578" s="280"/>
      <c r="P578" s="280"/>
      <c r="Q578" s="280"/>
      <c r="R578" s="280"/>
      <c r="S578" s="280"/>
      <c r="T578" s="280"/>
      <c r="U578" s="280"/>
      <c r="V578" s="280"/>
      <c r="W578" s="280"/>
      <c r="X578" s="280"/>
      <c r="Y578" s="280"/>
      <c r="Z578" s="280"/>
    </row>
    <row r="579" spans="1:26" ht="12.75" customHeight="1">
      <c r="A579" s="280"/>
      <c r="B579" s="280"/>
      <c r="C579" s="280"/>
      <c r="D579" s="280"/>
      <c r="E579" s="280"/>
      <c r="F579" s="280"/>
      <c r="G579" s="280"/>
      <c r="H579" s="280"/>
      <c r="I579" s="280"/>
      <c r="J579" s="280"/>
      <c r="K579" s="280"/>
      <c r="L579" s="280"/>
      <c r="M579" s="280"/>
      <c r="N579" s="280"/>
      <c r="O579" s="280"/>
      <c r="P579" s="280"/>
      <c r="Q579" s="280"/>
      <c r="R579" s="280"/>
      <c r="S579" s="280"/>
      <c r="T579" s="280"/>
      <c r="U579" s="280"/>
      <c r="V579" s="280"/>
      <c r="W579" s="280"/>
      <c r="X579" s="280"/>
      <c r="Y579" s="280"/>
      <c r="Z579" s="280"/>
    </row>
    <row r="580" spans="1:26" ht="12.75" customHeight="1">
      <c r="A580" s="280"/>
      <c r="B580" s="280"/>
      <c r="C580" s="280"/>
      <c r="D580" s="280"/>
      <c r="E580" s="280"/>
      <c r="F580" s="280"/>
      <c r="G580" s="280"/>
      <c r="H580" s="280"/>
      <c r="I580" s="280"/>
      <c r="J580" s="280"/>
      <c r="K580" s="280"/>
      <c r="L580" s="280"/>
      <c r="M580" s="280"/>
      <c r="N580" s="280"/>
      <c r="O580" s="280"/>
      <c r="P580" s="280"/>
      <c r="Q580" s="280"/>
      <c r="R580" s="280"/>
      <c r="S580" s="280"/>
      <c r="T580" s="280"/>
      <c r="U580" s="280"/>
      <c r="V580" s="280"/>
      <c r="W580" s="280"/>
      <c r="X580" s="280"/>
      <c r="Y580" s="280"/>
      <c r="Z580" s="280"/>
    </row>
    <row r="581" spans="1:26" ht="12.75" customHeight="1">
      <c r="A581" s="280"/>
      <c r="B581" s="280"/>
      <c r="C581" s="280"/>
      <c r="D581" s="280"/>
      <c r="E581" s="280"/>
      <c r="F581" s="280"/>
      <c r="G581" s="280"/>
      <c r="H581" s="280"/>
      <c r="I581" s="280"/>
      <c r="J581" s="280"/>
      <c r="K581" s="280"/>
      <c r="L581" s="280"/>
      <c r="M581" s="280"/>
      <c r="N581" s="280"/>
      <c r="O581" s="280"/>
      <c r="P581" s="280"/>
      <c r="Q581" s="280"/>
      <c r="R581" s="280"/>
      <c r="S581" s="280"/>
      <c r="T581" s="280"/>
      <c r="U581" s="280"/>
      <c r="V581" s="280"/>
      <c r="W581" s="280"/>
      <c r="X581" s="280"/>
      <c r="Y581" s="280"/>
      <c r="Z581" s="280"/>
    </row>
    <row r="582" spans="1:26" ht="12.75" customHeight="1">
      <c r="A582" s="280"/>
      <c r="B582" s="280"/>
      <c r="C582" s="280"/>
      <c r="D582" s="280"/>
      <c r="E582" s="280"/>
      <c r="F582" s="280"/>
      <c r="G582" s="280"/>
      <c r="H582" s="280"/>
      <c r="I582" s="280"/>
      <c r="J582" s="280"/>
      <c r="K582" s="280"/>
      <c r="L582" s="280"/>
      <c r="M582" s="280"/>
      <c r="N582" s="280"/>
      <c r="O582" s="280"/>
      <c r="P582" s="280"/>
      <c r="Q582" s="280"/>
      <c r="R582" s="280"/>
      <c r="S582" s="280"/>
      <c r="T582" s="280"/>
      <c r="U582" s="280"/>
      <c r="V582" s="280"/>
      <c r="W582" s="280"/>
      <c r="X582" s="280"/>
      <c r="Y582" s="280"/>
      <c r="Z582" s="280"/>
    </row>
    <row r="583" spans="1:26" ht="12.75" customHeight="1">
      <c r="A583" s="280"/>
      <c r="B583" s="280"/>
      <c r="C583" s="280"/>
      <c r="D583" s="280"/>
      <c r="E583" s="280"/>
      <c r="F583" s="280"/>
      <c r="G583" s="280"/>
      <c r="H583" s="280"/>
      <c r="I583" s="280"/>
      <c r="J583" s="280"/>
      <c r="K583" s="280"/>
      <c r="L583" s="280"/>
      <c r="M583" s="280"/>
      <c r="N583" s="280"/>
      <c r="O583" s="280"/>
      <c r="P583" s="280"/>
      <c r="Q583" s="280"/>
      <c r="R583" s="280"/>
      <c r="S583" s="280"/>
      <c r="T583" s="280"/>
      <c r="U583" s="280"/>
      <c r="V583" s="280"/>
      <c r="W583" s="280"/>
      <c r="X583" s="280"/>
      <c r="Y583" s="280"/>
      <c r="Z583" s="280"/>
    </row>
    <row r="584" spans="1:26" ht="12.75" customHeight="1">
      <c r="A584" s="280"/>
      <c r="B584" s="280"/>
      <c r="C584" s="280"/>
      <c r="D584" s="280"/>
      <c r="E584" s="280"/>
      <c r="F584" s="280"/>
      <c r="G584" s="280"/>
      <c r="H584" s="280"/>
      <c r="I584" s="280"/>
      <c r="J584" s="280"/>
      <c r="K584" s="280"/>
      <c r="L584" s="280"/>
      <c r="M584" s="280"/>
      <c r="N584" s="280"/>
      <c r="O584" s="280"/>
      <c r="P584" s="280"/>
      <c r="Q584" s="280"/>
      <c r="R584" s="280"/>
      <c r="S584" s="280"/>
      <c r="T584" s="280"/>
      <c r="U584" s="280"/>
      <c r="V584" s="280"/>
      <c r="W584" s="280"/>
      <c r="X584" s="280"/>
      <c r="Y584" s="280"/>
      <c r="Z584" s="280"/>
    </row>
    <row r="585" spans="1:26" ht="12.75" customHeight="1">
      <c r="A585" s="280"/>
      <c r="B585" s="280"/>
      <c r="C585" s="280"/>
      <c r="D585" s="280"/>
      <c r="E585" s="280"/>
      <c r="F585" s="280"/>
      <c r="G585" s="280"/>
      <c r="H585" s="280"/>
      <c r="I585" s="280"/>
      <c r="J585" s="280"/>
      <c r="K585" s="280"/>
      <c r="L585" s="280"/>
      <c r="M585" s="280"/>
      <c r="N585" s="280"/>
      <c r="O585" s="280"/>
      <c r="P585" s="280"/>
      <c r="Q585" s="280"/>
      <c r="R585" s="280"/>
      <c r="S585" s="280"/>
      <c r="T585" s="280"/>
      <c r="U585" s="280"/>
      <c r="V585" s="280"/>
      <c r="W585" s="280"/>
      <c r="X585" s="280"/>
      <c r="Y585" s="280"/>
      <c r="Z585" s="280"/>
    </row>
    <row r="586" spans="1:26" ht="12.75" customHeight="1">
      <c r="A586" s="280"/>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row>
    <row r="587" spans="1:26" ht="12.75" customHeight="1">
      <c r="A587" s="280"/>
      <c r="B587" s="280"/>
      <c r="C587" s="280"/>
      <c r="D587" s="280"/>
      <c r="E587" s="280"/>
      <c r="F587" s="280"/>
      <c r="G587" s="280"/>
      <c r="H587" s="280"/>
      <c r="I587" s="280"/>
      <c r="J587" s="280"/>
      <c r="K587" s="280"/>
      <c r="L587" s="280"/>
      <c r="M587" s="280"/>
      <c r="N587" s="280"/>
      <c r="O587" s="280"/>
      <c r="P587" s="280"/>
      <c r="Q587" s="280"/>
      <c r="R587" s="280"/>
      <c r="S587" s="280"/>
      <c r="T587" s="280"/>
      <c r="U587" s="280"/>
      <c r="V587" s="280"/>
      <c r="W587" s="280"/>
      <c r="X587" s="280"/>
      <c r="Y587" s="280"/>
      <c r="Z587" s="280"/>
    </row>
    <row r="588" spans="1:26" ht="12.75" customHeight="1">
      <c r="A588" s="280"/>
      <c r="B588" s="280"/>
      <c r="C588" s="280"/>
      <c r="D588" s="280"/>
      <c r="E588" s="280"/>
      <c r="F588" s="280"/>
      <c r="G588" s="280"/>
      <c r="H588" s="280"/>
      <c r="I588" s="280"/>
      <c r="J588" s="280"/>
      <c r="K588" s="280"/>
      <c r="L588" s="280"/>
      <c r="M588" s="280"/>
      <c r="N588" s="280"/>
      <c r="O588" s="280"/>
      <c r="P588" s="280"/>
      <c r="Q588" s="280"/>
      <c r="R588" s="280"/>
      <c r="S588" s="280"/>
      <c r="T588" s="280"/>
      <c r="U588" s="280"/>
      <c r="V588" s="280"/>
      <c r="W588" s="280"/>
      <c r="X588" s="280"/>
      <c r="Y588" s="280"/>
      <c r="Z588" s="280"/>
    </row>
    <row r="589" spans="1:26" ht="12.75" customHeight="1">
      <c r="A589" s="280"/>
      <c r="B589" s="280"/>
      <c r="C589" s="280"/>
      <c r="D589" s="280"/>
      <c r="E589" s="280"/>
      <c r="F589" s="280"/>
      <c r="G589" s="280"/>
      <c r="H589" s="280"/>
      <c r="I589" s="280"/>
      <c r="J589" s="280"/>
      <c r="K589" s="280"/>
      <c r="L589" s="280"/>
      <c r="M589" s="280"/>
      <c r="N589" s="280"/>
      <c r="O589" s="280"/>
      <c r="P589" s="280"/>
      <c r="Q589" s="280"/>
      <c r="R589" s="280"/>
      <c r="S589" s="280"/>
      <c r="T589" s="280"/>
      <c r="U589" s="280"/>
      <c r="V589" s="280"/>
      <c r="W589" s="280"/>
      <c r="X589" s="280"/>
      <c r="Y589" s="280"/>
      <c r="Z589" s="280"/>
    </row>
    <row r="590" spans="1:26" ht="12.75" customHeight="1">
      <c r="A590" s="280"/>
      <c r="B590" s="280"/>
      <c r="C590" s="280"/>
      <c r="D590" s="280"/>
      <c r="E590" s="280"/>
      <c r="F590" s="280"/>
      <c r="G590" s="280"/>
      <c r="H590" s="280"/>
      <c r="I590" s="280"/>
      <c r="J590" s="280"/>
      <c r="K590" s="280"/>
      <c r="L590" s="280"/>
      <c r="M590" s="280"/>
      <c r="N590" s="280"/>
      <c r="O590" s="280"/>
      <c r="P590" s="280"/>
      <c r="Q590" s="280"/>
      <c r="R590" s="280"/>
      <c r="S590" s="280"/>
      <c r="T590" s="280"/>
      <c r="U590" s="280"/>
      <c r="V590" s="280"/>
      <c r="W590" s="280"/>
      <c r="X590" s="280"/>
      <c r="Y590" s="280"/>
      <c r="Z590" s="280"/>
    </row>
    <row r="591" spans="1:26" ht="12.75" customHeight="1">
      <c r="A591" s="280"/>
      <c r="B591" s="280"/>
      <c r="C591" s="280"/>
      <c r="D591" s="280"/>
      <c r="E591" s="280"/>
      <c r="F591" s="280"/>
      <c r="G591" s="280"/>
      <c r="H591" s="280"/>
      <c r="I591" s="280"/>
      <c r="J591" s="280"/>
      <c r="K591" s="280"/>
      <c r="L591" s="280"/>
      <c r="M591" s="280"/>
      <c r="N591" s="280"/>
      <c r="O591" s="280"/>
      <c r="P591" s="280"/>
      <c r="Q591" s="280"/>
      <c r="R591" s="280"/>
      <c r="S591" s="280"/>
      <c r="T591" s="280"/>
      <c r="U591" s="280"/>
      <c r="V591" s="280"/>
      <c r="W591" s="280"/>
      <c r="X591" s="280"/>
      <c r="Y591" s="280"/>
      <c r="Z591" s="280"/>
    </row>
    <row r="592" spans="1:26" ht="12.75" customHeight="1">
      <c r="A592" s="280"/>
      <c r="B592" s="280"/>
      <c r="C592" s="280"/>
      <c r="D592" s="280"/>
      <c r="E592" s="280"/>
      <c r="F592" s="280"/>
      <c r="G592" s="280"/>
      <c r="H592" s="280"/>
      <c r="I592" s="280"/>
      <c r="J592" s="280"/>
      <c r="K592" s="280"/>
      <c r="L592" s="280"/>
      <c r="M592" s="280"/>
      <c r="N592" s="280"/>
      <c r="O592" s="280"/>
      <c r="P592" s="280"/>
      <c r="Q592" s="280"/>
      <c r="R592" s="280"/>
      <c r="S592" s="280"/>
      <c r="T592" s="280"/>
      <c r="U592" s="280"/>
      <c r="V592" s="280"/>
      <c r="W592" s="280"/>
      <c r="X592" s="280"/>
      <c r="Y592" s="280"/>
      <c r="Z592" s="280"/>
    </row>
    <row r="593" spans="1:26" ht="12.75" customHeight="1">
      <c r="A593" s="280"/>
      <c r="B593" s="280"/>
      <c r="C593" s="280"/>
      <c r="D593" s="280"/>
      <c r="E593" s="280"/>
      <c r="F593" s="280"/>
      <c r="G593" s="280"/>
      <c r="H593" s="280"/>
      <c r="I593" s="280"/>
      <c r="J593" s="280"/>
      <c r="K593" s="280"/>
      <c r="L593" s="280"/>
      <c r="M593" s="280"/>
      <c r="N593" s="280"/>
      <c r="O593" s="280"/>
      <c r="P593" s="280"/>
      <c r="Q593" s="280"/>
      <c r="R593" s="280"/>
      <c r="S593" s="280"/>
      <c r="T593" s="280"/>
      <c r="U593" s="280"/>
      <c r="V593" s="280"/>
      <c r="W593" s="280"/>
      <c r="X593" s="280"/>
      <c r="Y593" s="280"/>
      <c r="Z593" s="280"/>
    </row>
    <row r="594" spans="1:26" ht="12.75" customHeight="1">
      <c r="A594" s="280"/>
      <c r="B594" s="280"/>
      <c r="C594" s="280"/>
      <c r="D594" s="280"/>
      <c r="E594" s="280"/>
      <c r="F594" s="280"/>
      <c r="G594" s="280"/>
      <c r="H594" s="280"/>
      <c r="I594" s="280"/>
      <c r="J594" s="280"/>
      <c r="K594" s="280"/>
      <c r="L594" s="280"/>
      <c r="M594" s="280"/>
      <c r="N594" s="280"/>
      <c r="O594" s="280"/>
      <c r="P594" s="280"/>
      <c r="Q594" s="280"/>
      <c r="R594" s="280"/>
      <c r="S594" s="280"/>
      <c r="T594" s="280"/>
      <c r="U594" s="280"/>
      <c r="V594" s="280"/>
      <c r="W594" s="280"/>
      <c r="X594" s="280"/>
      <c r="Y594" s="280"/>
      <c r="Z594" s="280"/>
    </row>
    <row r="595" spans="1:26" ht="12.75" customHeight="1">
      <c r="A595" s="280"/>
      <c r="B595" s="280"/>
      <c r="C595" s="280"/>
      <c r="D595" s="280"/>
      <c r="E595" s="280"/>
      <c r="F595" s="280"/>
      <c r="G595" s="280"/>
      <c r="H595" s="280"/>
      <c r="I595" s="280"/>
      <c r="J595" s="280"/>
      <c r="K595" s="280"/>
      <c r="L595" s="280"/>
      <c r="M595" s="280"/>
      <c r="N595" s="280"/>
      <c r="O595" s="280"/>
      <c r="P595" s="280"/>
      <c r="Q595" s="280"/>
      <c r="R595" s="280"/>
      <c r="S595" s="280"/>
      <c r="T595" s="280"/>
      <c r="U595" s="280"/>
      <c r="V595" s="280"/>
      <c r="W595" s="280"/>
      <c r="X595" s="280"/>
      <c r="Y595" s="280"/>
      <c r="Z595" s="280"/>
    </row>
    <row r="596" spans="1:26" ht="12.75" customHeight="1">
      <c r="A596" s="280"/>
      <c r="B596" s="280"/>
      <c r="C596" s="280"/>
      <c r="D596" s="280"/>
      <c r="E596" s="280"/>
      <c r="F596" s="280"/>
      <c r="G596" s="280"/>
      <c r="H596" s="280"/>
      <c r="I596" s="280"/>
      <c r="J596" s="280"/>
      <c r="K596" s="280"/>
      <c r="L596" s="280"/>
      <c r="M596" s="280"/>
      <c r="N596" s="280"/>
      <c r="O596" s="280"/>
      <c r="P596" s="280"/>
      <c r="Q596" s="280"/>
      <c r="R596" s="280"/>
      <c r="S596" s="280"/>
      <c r="T596" s="280"/>
      <c r="U596" s="280"/>
      <c r="V596" s="280"/>
      <c r="W596" s="280"/>
      <c r="X596" s="280"/>
      <c r="Y596" s="280"/>
      <c r="Z596" s="280"/>
    </row>
    <row r="597" spans="1:26" ht="12.75" customHeight="1">
      <c r="A597" s="280"/>
      <c r="B597" s="280"/>
      <c r="C597" s="280"/>
      <c r="D597" s="280"/>
      <c r="E597" s="280"/>
      <c r="F597" s="280"/>
      <c r="G597" s="280"/>
      <c r="H597" s="280"/>
      <c r="I597" s="280"/>
      <c r="J597" s="280"/>
      <c r="K597" s="280"/>
      <c r="L597" s="280"/>
      <c r="M597" s="280"/>
      <c r="N597" s="280"/>
      <c r="O597" s="280"/>
      <c r="P597" s="280"/>
      <c r="Q597" s="280"/>
      <c r="R597" s="280"/>
      <c r="S597" s="280"/>
      <c r="T597" s="280"/>
      <c r="U597" s="280"/>
      <c r="V597" s="280"/>
      <c r="W597" s="280"/>
      <c r="X597" s="280"/>
      <c r="Y597" s="280"/>
      <c r="Z597" s="280"/>
    </row>
    <row r="598" spans="1:26" ht="12.75" customHeight="1">
      <c r="A598" s="280"/>
      <c r="B598" s="280"/>
      <c r="C598" s="280"/>
      <c r="D598" s="280"/>
      <c r="E598" s="280"/>
      <c r="F598" s="280"/>
      <c r="G598" s="280"/>
      <c r="H598" s="280"/>
      <c r="I598" s="280"/>
      <c r="J598" s="280"/>
      <c r="K598" s="280"/>
      <c r="L598" s="280"/>
      <c r="M598" s="280"/>
      <c r="N598" s="280"/>
      <c r="O598" s="280"/>
      <c r="P598" s="280"/>
      <c r="Q598" s="280"/>
      <c r="R598" s="280"/>
      <c r="S598" s="280"/>
      <c r="T598" s="280"/>
      <c r="U598" s="280"/>
      <c r="V598" s="280"/>
      <c r="W598" s="280"/>
      <c r="X598" s="280"/>
      <c r="Y598" s="280"/>
      <c r="Z598" s="280"/>
    </row>
    <row r="599" spans="1:26" ht="12.75" customHeight="1">
      <c r="A599" s="280"/>
      <c r="B599" s="280"/>
      <c r="C599" s="280"/>
      <c r="D599" s="280"/>
      <c r="E599" s="280"/>
      <c r="F599" s="280"/>
      <c r="G599" s="280"/>
      <c r="H599" s="280"/>
      <c r="I599" s="280"/>
      <c r="J599" s="280"/>
      <c r="K599" s="280"/>
      <c r="L599" s="280"/>
      <c r="M599" s="280"/>
      <c r="N599" s="280"/>
      <c r="O599" s="280"/>
      <c r="P599" s="280"/>
      <c r="Q599" s="280"/>
      <c r="R599" s="280"/>
      <c r="S599" s="280"/>
      <c r="T599" s="280"/>
      <c r="U599" s="280"/>
      <c r="V599" s="280"/>
      <c r="W599" s="280"/>
      <c r="X599" s="280"/>
      <c r="Y599" s="280"/>
      <c r="Z599" s="280"/>
    </row>
    <row r="600" spans="1:26" ht="12.75" customHeight="1">
      <c r="A600" s="280"/>
      <c r="B600" s="280"/>
      <c r="C600" s="280"/>
      <c r="D600" s="280"/>
      <c r="E600" s="280"/>
      <c r="F600" s="280"/>
      <c r="G600" s="280"/>
      <c r="H600" s="280"/>
      <c r="I600" s="280"/>
      <c r="J600" s="280"/>
      <c r="K600" s="280"/>
      <c r="L600" s="280"/>
      <c r="M600" s="280"/>
      <c r="N600" s="280"/>
      <c r="O600" s="280"/>
      <c r="P600" s="280"/>
      <c r="Q600" s="280"/>
      <c r="R600" s="280"/>
      <c r="S600" s="280"/>
      <c r="T600" s="280"/>
      <c r="U600" s="280"/>
      <c r="V600" s="280"/>
      <c r="W600" s="280"/>
      <c r="X600" s="280"/>
      <c r="Y600" s="280"/>
      <c r="Z600" s="280"/>
    </row>
    <row r="601" spans="1:26" ht="12.75" customHeight="1">
      <c r="A601" s="280"/>
      <c r="B601" s="280"/>
      <c r="C601" s="280"/>
      <c r="D601" s="280"/>
      <c r="E601" s="280"/>
      <c r="F601" s="280"/>
      <c r="G601" s="280"/>
      <c r="H601" s="280"/>
      <c r="I601" s="280"/>
      <c r="J601" s="280"/>
      <c r="K601" s="280"/>
      <c r="L601" s="280"/>
      <c r="M601" s="280"/>
      <c r="N601" s="280"/>
      <c r="O601" s="280"/>
      <c r="P601" s="280"/>
      <c r="Q601" s="280"/>
      <c r="R601" s="280"/>
      <c r="S601" s="280"/>
      <c r="T601" s="280"/>
      <c r="U601" s="280"/>
      <c r="V601" s="280"/>
      <c r="W601" s="280"/>
      <c r="X601" s="280"/>
      <c r="Y601" s="280"/>
      <c r="Z601" s="280"/>
    </row>
    <row r="602" spans="1:26" ht="12.75" customHeight="1">
      <c r="A602" s="280"/>
      <c r="B602" s="280"/>
      <c r="C602" s="280"/>
      <c r="D602" s="280"/>
      <c r="E602" s="280"/>
      <c r="F602" s="280"/>
      <c r="G602" s="280"/>
      <c r="H602" s="280"/>
      <c r="I602" s="280"/>
      <c r="J602" s="280"/>
      <c r="K602" s="280"/>
      <c r="L602" s="280"/>
      <c r="M602" s="280"/>
      <c r="N602" s="280"/>
      <c r="O602" s="280"/>
      <c r="P602" s="280"/>
      <c r="Q602" s="280"/>
      <c r="R602" s="280"/>
      <c r="S602" s="280"/>
      <c r="T602" s="280"/>
      <c r="U602" s="280"/>
      <c r="V602" s="280"/>
      <c r="W602" s="280"/>
      <c r="X602" s="280"/>
      <c r="Y602" s="280"/>
      <c r="Z602" s="280"/>
    </row>
    <row r="603" spans="1:26" ht="12.75" customHeight="1">
      <c r="A603" s="280"/>
      <c r="B603" s="280"/>
      <c r="C603" s="280"/>
      <c r="D603" s="280"/>
      <c r="E603" s="280"/>
      <c r="F603" s="280"/>
      <c r="G603" s="280"/>
      <c r="H603" s="280"/>
      <c r="I603" s="280"/>
      <c r="J603" s="280"/>
      <c r="K603" s="280"/>
      <c r="L603" s="280"/>
      <c r="M603" s="280"/>
      <c r="N603" s="280"/>
      <c r="O603" s="280"/>
      <c r="P603" s="280"/>
      <c r="Q603" s="280"/>
      <c r="R603" s="280"/>
      <c r="S603" s="280"/>
      <c r="T603" s="280"/>
      <c r="U603" s="280"/>
      <c r="V603" s="280"/>
      <c r="W603" s="280"/>
      <c r="X603" s="280"/>
      <c r="Y603" s="280"/>
      <c r="Z603" s="280"/>
    </row>
    <row r="604" spans="1:26" ht="12.75" customHeight="1">
      <c r="A604" s="280"/>
      <c r="B604" s="280"/>
      <c r="C604" s="280"/>
      <c r="D604" s="280"/>
      <c r="E604" s="280"/>
      <c r="F604" s="280"/>
      <c r="G604" s="280"/>
      <c r="H604" s="280"/>
      <c r="I604" s="280"/>
      <c r="J604" s="280"/>
      <c r="K604" s="280"/>
      <c r="L604" s="280"/>
      <c r="M604" s="280"/>
      <c r="N604" s="280"/>
      <c r="O604" s="280"/>
      <c r="P604" s="280"/>
      <c r="Q604" s="280"/>
      <c r="R604" s="280"/>
      <c r="S604" s="280"/>
      <c r="T604" s="280"/>
      <c r="U604" s="280"/>
      <c r="V604" s="280"/>
      <c r="W604" s="280"/>
      <c r="X604" s="280"/>
      <c r="Y604" s="280"/>
      <c r="Z604" s="280"/>
    </row>
    <row r="605" spans="1:26" ht="12.75" customHeight="1">
      <c r="A605" s="280"/>
      <c r="B605" s="280"/>
      <c r="C605" s="280"/>
      <c r="D605" s="280"/>
      <c r="E605" s="280"/>
      <c r="F605" s="280"/>
      <c r="G605" s="280"/>
      <c r="H605" s="280"/>
      <c r="I605" s="280"/>
      <c r="J605" s="280"/>
      <c r="K605" s="280"/>
      <c r="L605" s="280"/>
      <c r="M605" s="280"/>
      <c r="N605" s="280"/>
      <c r="O605" s="280"/>
      <c r="P605" s="280"/>
      <c r="Q605" s="280"/>
      <c r="R605" s="280"/>
      <c r="S605" s="280"/>
      <c r="T605" s="280"/>
      <c r="U605" s="280"/>
      <c r="V605" s="280"/>
      <c r="W605" s="280"/>
      <c r="X605" s="280"/>
      <c r="Y605" s="280"/>
      <c r="Z605" s="280"/>
    </row>
    <row r="606" spans="1:26" ht="12.75" customHeight="1">
      <c r="A606" s="280"/>
      <c r="B606" s="280"/>
      <c r="C606" s="280"/>
      <c r="D606" s="280"/>
      <c r="E606" s="280"/>
      <c r="F606" s="280"/>
      <c r="G606" s="280"/>
      <c r="H606" s="280"/>
      <c r="I606" s="280"/>
      <c r="J606" s="280"/>
      <c r="K606" s="280"/>
      <c r="L606" s="280"/>
      <c r="M606" s="280"/>
      <c r="N606" s="280"/>
      <c r="O606" s="280"/>
      <c r="P606" s="280"/>
      <c r="Q606" s="280"/>
      <c r="R606" s="280"/>
      <c r="S606" s="280"/>
      <c r="T606" s="280"/>
      <c r="U606" s="280"/>
      <c r="V606" s="280"/>
      <c r="W606" s="280"/>
      <c r="X606" s="280"/>
      <c r="Y606" s="280"/>
      <c r="Z606" s="280"/>
    </row>
    <row r="607" spans="1:26" ht="12.75" customHeight="1">
      <c r="A607" s="280"/>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row>
    <row r="608" spans="1:26" ht="12.75" customHeight="1">
      <c r="A608" s="280"/>
      <c r="B608" s="280"/>
      <c r="C608" s="280"/>
      <c r="D608" s="280"/>
      <c r="E608" s="280"/>
      <c r="F608" s="280"/>
      <c r="G608" s="280"/>
      <c r="H608" s="280"/>
      <c r="I608" s="280"/>
      <c r="J608" s="280"/>
      <c r="K608" s="280"/>
      <c r="L608" s="280"/>
      <c r="M608" s="280"/>
      <c r="N608" s="280"/>
      <c r="O608" s="280"/>
      <c r="P608" s="280"/>
      <c r="Q608" s="280"/>
      <c r="R608" s="280"/>
      <c r="S608" s="280"/>
      <c r="T608" s="280"/>
      <c r="U608" s="280"/>
      <c r="V608" s="280"/>
      <c r="W608" s="280"/>
      <c r="X608" s="280"/>
      <c r="Y608" s="280"/>
      <c r="Z608" s="280"/>
    </row>
    <row r="609" spans="1:26" ht="12.75" customHeight="1">
      <c r="A609" s="280"/>
      <c r="B609" s="280"/>
      <c r="C609" s="280"/>
      <c r="D609" s="280"/>
      <c r="E609" s="280"/>
      <c r="F609" s="280"/>
      <c r="G609" s="280"/>
      <c r="H609" s="280"/>
      <c r="I609" s="280"/>
      <c r="J609" s="280"/>
      <c r="K609" s="280"/>
      <c r="L609" s="280"/>
      <c r="M609" s="280"/>
      <c r="N609" s="280"/>
      <c r="O609" s="280"/>
      <c r="P609" s="280"/>
      <c r="Q609" s="280"/>
      <c r="R609" s="280"/>
      <c r="S609" s="280"/>
      <c r="T609" s="280"/>
      <c r="U609" s="280"/>
      <c r="V609" s="280"/>
      <c r="W609" s="280"/>
      <c r="X609" s="280"/>
      <c r="Y609" s="280"/>
      <c r="Z609" s="280"/>
    </row>
    <row r="610" spans="1:26" ht="12.75" customHeight="1">
      <c r="A610" s="280"/>
      <c r="B610" s="280"/>
      <c r="C610" s="280"/>
      <c r="D610" s="280"/>
      <c r="E610" s="280"/>
      <c r="F610" s="280"/>
      <c r="G610" s="280"/>
      <c r="H610" s="280"/>
      <c r="I610" s="280"/>
      <c r="J610" s="280"/>
      <c r="K610" s="280"/>
      <c r="L610" s="280"/>
      <c r="M610" s="280"/>
      <c r="N610" s="280"/>
      <c r="O610" s="280"/>
      <c r="P610" s="280"/>
      <c r="Q610" s="280"/>
      <c r="R610" s="280"/>
      <c r="S610" s="280"/>
      <c r="T610" s="280"/>
      <c r="U610" s="280"/>
      <c r="V610" s="280"/>
      <c r="W610" s="280"/>
      <c r="X610" s="280"/>
      <c r="Y610" s="280"/>
      <c r="Z610" s="280"/>
    </row>
    <row r="611" spans="1:26" ht="12.75" customHeight="1">
      <c r="A611" s="280"/>
      <c r="B611" s="280"/>
      <c r="C611" s="280"/>
      <c r="D611" s="280"/>
      <c r="E611" s="280"/>
      <c r="F611" s="280"/>
      <c r="G611" s="280"/>
      <c r="H611" s="280"/>
      <c r="I611" s="280"/>
      <c r="J611" s="280"/>
      <c r="K611" s="280"/>
      <c r="L611" s="280"/>
      <c r="M611" s="280"/>
      <c r="N611" s="280"/>
      <c r="O611" s="280"/>
      <c r="P611" s="280"/>
      <c r="Q611" s="280"/>
      <c r="R611" s="280"/>
      <c r="S611" s="280"/>
      <c r="T611" s="280"/>
      <c r="U611" s="280"/>
      <c r="V611" s="280"/>
      <c r="W611" s="280"/>
      <c r="X611" s="280"/>
      <c r="Y611" s="280"/>
      <c r="Z611" s="280"/>
    </row>
    <row r="612" spans="1:26" ht="12.75" customHeight="1">
      <c r="A612" s="280"/>
      <c r="B612" s="280"/>
      <c r="C612" s="280"/>
      <c r="D612" s="280"/>
      <c r="E612" s="280"/>
      <c r="F612" s="280"/>
      <c r="G612" s="280"/>
      <c r="H612" s="280"/>
      <c r="I612" s="280"/>
      <c r="J612" s="280"/>
      <c r="K612" s="280"/>
      <c r="L612" s="280"/>
      <c r="M612" s="280"/>
      <c r="N612" s="280"/>
      <c r="O612" s="280"/>
      <c r="P612" s="280"/>
      <c r="Q612" s="280"/>
      <c r="R612" s="280"/>
      <c r="S612" s="280"/>
      <c r="T612" s="280"/>
      <c r="U612" s="280"/>
      <c r="V612" s="280"/>
      <c r="W612" s="280"/>
      <c r="X612" s="280"/>
      <c r="Y612" s="280"/>
      <c r="Z612" s="280"/>
    </row>
    <row r="613" spans="1:26" ht="12.75" customHeight="1">
      <c r="A613" s="280"/>
      <c r="B613" s="280"/>
      <c r="C613" s="280"/>
      <c r="D613" s="280"/>
      <c r="E613" s="280"/>
      <c r="F613" s="280"/>
      <c r="G613" s="280"/>
      <c r="H613" s="280"/>
      <c r="I613" s="280"/>
      <c r="J613" s="280"/>
      <c r="K613" s="280"/>
      <c r="L613" s="280"/>
      <c r="M613" s="280"/>
      <c r="N613" s="280"/>
      <c r="O613" s="280"/>
      <c r="P613" s="280"/>
      <c r="Q613" s="280"/>
      <c r="R613" s="280"/>
      <c r="S613" s="280"/>
      <c r="T613" s="280"/>
      <c r="U613" s="280"/>
      <c r="V613" s="280"/>
      <c r="W613" s="280"/>
      <c r="X613" s="280"/>
      <c r="Y613" s="280"/>
      <c r="Z613" s="280"/>
    </row>
    <row r="614" spans="1:26" ht="12.75" customHeight="1">
      <c r="A614" s="280"/>
      <c r="B614" s="280"/>
      <c r="C614" s="280"/>
      <c r="D614" s="280"/>
      <c r="E614" s="280"/>
      <c r="F614" s="280"/>
      <c r="G614" s="280"/>
      <c r="H614" s="280"/>
      <c r="I614" s="280"/>
      <c r="J614" s="280"/>
      <c r="K614" s="280"/>
      <c r="L614" s="280"/>
      <c r="M614" s="280"/>
      <c r="N614" s="280"/>
      <c r="O614" s="280"/>
      <c r="P614" s="280"/>
      <c r="Q614" s="280"/>
      <c r="R614" s="280"/>
      <c r="S614" s="280"/>
      <c r="T614" s="280"/>
      <c r="U614" s="280"/>
      <c r="V614" s="280"/>
      <c r="W614" s="280"/>
      <c r="X614" s="280"/>
      <c r="Y614" s="280"/>
      <c r="Z614" s="280"/>
    </row>
    <row r="615" spans="1:26" ht="12.75" customHeight="1">
      <c r="A615" s="280"/>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row>
    <row r="616" spans="1:26" ht="12.75" customHeight="1">
      <c r="A616" s="280"/>
      <c r="B616" s="280"/>
      <c r="C616" s="280"/>
      <c r="D616" s="280"/>
      <c r="E616" s="280"/>
      <c r="F616" s="280"/>
      <c r="G616" s="280"/>
      <c r="H616" s="280"/>
      <c r="I616" s="280"/>
      <c r="J616" s="280"/>
      <c r="K616" s="280"/>
      <c r="L616" s="280"/>
      <c r="M616" s="280"/>
      <c r="N616" s="280"/>
      <c r="O616" s="280"/>
      <c r="P616" s="280"/>
      <c r="Q616" s="280"/>
      <c r="R616" s="280"/>
      <c r="S616" s="280"/>
      <c r="T616" s="280"/>
      <c r="U616" s="280"/>
      <c r="V616" s="280"/>
      <c r="W616" s="280"/>
      <c r="X616" s="280"/>
      <c r="Y616" s="280"/>
      <c r="Z616" s="280"/>
    </row>
    <row r="617" spans="1:26" ht="12.75" customHeight="1">
      <c r="A617" s="280"/>
      <c r="B617" s="280"/>
      <c r="C617" s="280"/>
      <c r="D617" s="280"/>
      <c r="E617" s="280"/>
      <c r="F617" s="280"/>
      <c r="G617" s="280"/>
      <c r="H617" s="280"/>
      <c r="I617" s="280"/>
      <c r="J617" s="280"/>
      <c r="K617" s="280"/>
      <c r="L617" s="280"/>
      <c r="M617" s="280"/>
      <c r="N617" s="280"/>
      <c r="O617" s="280"/>
      <c r="P617" s="280"/>
      <c r="Q617" s="280"/>
      <c r="R617" s="280"/>
      <c r="S617" s="280"/>
      <c r="T617" s="280"/>
      <c r="U617" s="280"/>
      <c r="V617" s="280"/>
      <c r="W617" s="280"/>
      <c r="X617" s="280"/>
      <c r="Y617" s="280"/>
      <c r="Z617" s="280"/>
    </row>
    <row r="618" spans="1:26" ht="12.75" customHeight="1">
      <c r="A618" s="280"/>
      <c r="B618" s="280"/>
      <c r="C618" s="280"/>
      <c r="D618" s="280"/>
      <c r="E618" s="280"/>
      <c r="F618" s="280"/>
      <c r="G618" s="280"/>
      <c r="H618" s="280"/>
      <c r="I618" s="280"/>
      <c r="J618" s="280"/>
      <c r="K618" s="280"/>
      <c r="L618" s="280"/>
      <c r="M618" s="280"/>
      <c r="N618" s="280"/>
      <c r="O618" s="280"/>
      <c r="P618" s="280"/>
      <c r="Q618" s="280"/>
      <c r="R618" s="280"/>
      <c r="S618" s="280"/>
      <c r="T618" s="280"/>
      <c r="U618" s="280"/>
      <c r="V618" s="280"/>
      <c r="W618" s="280"/>
      <c r="X618" s="280"/>
      <c r="Y618" s="280"/>
      <c r="Z618" s="280"/>
    </row>
    <row r="619" spans="1:26" ht="12.75" customHeight="1">
      <c r="A619" s="280"/>
      <c r="B619" s="280"/>
      <c r="C619" s="280"/>
      <c r="D619" s="280"/>
      <c r="E619" s="280"/>
      <c r="F619" s="280"/>
      <c r="G619" s="280"/>
      <c r="H619" s="280"/>
      <c r="I619" s="280"/>
      <c r="J619" s="280"/>
      <c r="K619" s="280"/>
      <c r="L619" s="280"/>
      <c r="M619" s="280"/>
      <c r="N619" s="280"/>
      <c r="O619" s="280"/>
      <c r="P619" s="280"/>
      <c r="Q619" s="280"/>
      <c r="R619" s="280"/>
      <c r="S619" s="280"/>
      <c r="T619" s="280"/>
      <c r="U619" s="280"/>
      <c r="V619" s="280"/>
      <c r="W619" s="280"/>
      <c r="X619" s="280"/>
      <c r="Y619" s="280"/>
      <c r="Z619" s="280"/>
    </row>
    <row r="620" spans="1:26" ht="12.75" customHeight="1">
      <c r="A620" s="280"/>
      <c r="B620" s="280"/>
      <c r="C620" s="280"/>
      <c r="D620" s="280"/>
      <c r="E620" s="280"/>
      <c r="F620" s="280"/>
      <c r="G620" s="280"/>
      <c r="H620" s="280"/>
      <c r="I620" s="280"/>
      <c r="J620" s="280"/>
      <c r="K620" s="280"/>
      <c r="L620" s="280"/>
      <c r="M620" s="280"/>
      <c r="N620" s="280"/>
      <c r="O620" s="280"/>
      <c r="P620" s="280"/>
      <c r="Q620" s="280"/>
      <c r="R620" s="280"/>
      <c r="S620" s="280"/>
      <c r="T620" s="280"/>
      <c r="U620" s="280"/>
      <c r="V620" s="280"/>
      <c r="W620" s="280"/>
      <c r="X620" s="280"/>
      <c r="Y620" s="280"/>
      <c r="Z620" s="280"/>
    </row>
    <row r="621" spans="1:26" ht="12.75" customHeight="1">
      <c r="A621" s="280"/>
      <c r="B621" s="280"/>
      <c r="C621" s="280"/>
      <c r="D621" s="280"/>
      <c r="E621" s="280"/>
      <c r="F621" s="280"/>
      <c r="G621" s="280"/>
      <c r="H621" s="280"/>
      <c r="I621" s="280"/>
      <c r="J621" s="280"/>
      <c r="K621" s="280"/>
      <c r="L621" s="280"/>
      <c r="M621" s="280"/>
      <c r="N621" s="280"/>
      <c r="O621" s="280"/>
      <c r="P621" s="280"/>
      <c r="Q621" s="280"/>
      <c r="R621" s="280"/>
      <c r="S621" s="280"/>
      <c r="T621" s="280"/>
      <c r="U621" s="280"/>
      <c r="V621" s="280"/>
      <c r="W621" s="280"/>
      <c r="X621" s="280"/>
      <c r="Y621" s="280"/>
      <c r="Z621" s="280"/>
    </row>
    <row r="622" spans="1:26" ht="12.75" customHeight="1">
      <c r="A622" s="280"/>
      <c r="B622" s="280"/>
      <c r="C622" s="280"/>
      <c r="D622" s="280"/>
      <c r="E622" s="280"/>
      <c r="F622" s="280"/>
      <c r="G622" s="280"/>
      <c r="H622" s="280"/>
      <c r="I622" s="280"/>
      <c r="J622" s="280"/>
      <c r="K622" s="280"/>
      <c r="L622" s="280"/>
      <c r="M622" s="280"/>
      <c r="N622" s="280"/>
      <c r="O622" s="280"/>
      <c r="P622" s="280"/>
      <c r="Q622" s="280"/>
      <c r="R622" s="280"/>
      <c r="S622" s="280"/>
      <c r="T622" s="280"/>
      <c r="U622" s="280"/>
      <c r="V622" s="280"/>
      <c r="W622" s="280"/>
      <c r="X622" s="280"/>
      <c r="Y622" s="280"/>
      <c r="Z622" s="280"/>
    </row>
    <row r="623" spans="1:26" ht="12.75" customHeight="1">
      <c r="A623" s="280"/>
      <c r="B623" s="280"/>
      <c r="C623" s="280"/>
      <c r="D623" s="280"/>
      <c r="E623" s="280"/>
      <c r="F623" s="280"/>
      <c r="G623" s="280"/>
      <c r="H623" s="280"/>
      <c r="I623" s="280"/>
      <c r="J623" s="280"/>
      <c r="K623" s="280"/>
      <c r="L623" s="280"/>
      <c r="M623" s="280"/>
      <c r="N623" s="280"/>
      <c r="O623" s="280"/>
      <c r="P623" s="280"/>
      <c r="Q623" s="280"/>
      <c r="R623" s="280"/>
      <c r="S623" s="280"/>
      <c r="T623" s="280"/>
      <c r="U623" s="280"/>
      <c r="V623" s="280"/>
      <c r="W623" s="280"/>
      <c r="X623" s="280"/>
      <c r="Y623" s="280"/>
      <c r="Z623" s="280"/>
    </row>
    <row r="624" spans="1:26" ht="12.75" customHeight="1">
      <c r="A624" s="280"/>
      <c r="B624" s="280"/>
      <c r="C624" s="280"/>
      <c r="D624" s="280"/>
      <c r="E624" s="280"/>
      <c r="F624" s="280"/>
      <c r="G624" s="280"/>
      <c r="H624" s="280"/>
      <c r="I624" s="280"/>
      <c r="J624" s="280"/>
      <c r="K624" s="280"/>
      <c r="L624" s="280"/>
      <c r="M624" s="280"/>
      <c r="N624" s="280"/>
      <c r="O624" s="280"/>
      <c r="P624" s="280"/>
      <c r="Q624" s="280"/>
      <c r="R624" s="280"/>
      <c r="S624" s="280"/>
      <c r="T624" s="280"/>
      <c r="U624" s="280"/>
      <c r="V624" s="280"/>
      <c r="W624" s="280"/>
      <c r="X624" s="280"/>
      <c r="Y624" s="280"/>
      <c r="Z624" s="280"/>
    </row>
    <row r="625" spans="1:26" ht="12.75" customHeight="1">
      <c r="A625" s="280"/>
      <c r="B625" s="280"/>
      <c r="C625" s="280"/>
      <c r="D625" s="280"/>
      <c r="E625" s="280"/>
      <c r="F625" s="280"/>
      <c r="G625" s="280"/>
      <c r="H625" s="280"/>
      <c r="I625" s="280"/>
      <c r="J625" s="280"/>
      <c r="K625" s="280"/>
      <c r="L625" s="280"/>
      <c r="M625" s="280"/>
      <c r="N625" s="280"/>
      <c r="O625" s="280"/>
      <c r="P625" s="280"/>
      <c r="Q625" s="280"/>
      <c r="R625" s="280"/>
      <c r="S625" s="280"/>
      <c r="T625" s="280"/>
      <c r="U625" s="280"/>
      <c r="V625" s="280"/>
      <c r="W625" s="280"/>
      <c r="X625" s="280"/>
      <c r="Y625" s="280"/>
      <c r="Z625" s="280"/>
    </row>
    <row r="626" spans="1:26" ht="12.75" customHeight="1">
      <c r="A626" s="280"/>
      <c r="B626" s="280"/>
      <c r="C626" s="280"/>
      <c r="D626" s="280"/>
      <c r="E626" s="280"/>
      <c r="F626" s="280"/>
      <c r="G626" s="280"/>
      <c r="H626" s="280"/>
      <c r="I626" s="280"/>
      <c r="J626" s="280"/>
      <c r="K626" s="280"/>
      <c r="L626" s="280"/>
      <c r="M626" s="280"/>
      <c r="N626" s="280"/>
      <c r="O626" s="280"/>
      <c r="P626" s="280"/>
      <c r="Q626" s="280"/>
      <c r="R626" s="280"/>
      <c r="S626" s="280"/>
      <c r="T626" s="280"/>
      <c r="U626" s="280"/>
      <c r="V626" s="280"/>
      <c r="W626" s="280"/>
      <c r="X626" s="280"/>
      <c r="Y626" s="280"/>
      <c r="Z626" s="280"/>
    </row>
    <row r="627" spans="1:26" ht="12.75" customHeight="1">
      <c r="A627" s="280"/>
      <c r="B627" s="280"/>
      <c r="C627" s="280"/>
      <c r="D627" s="280"/>
      <c r="E627" s="280"/>
      <c r="F627" s="280"/>
      <c r="G627" s="280"/>
      <c r="H627" s="280"/>
      <c r="I627" s="280"/>
      <c r="J627" s="280"/>
      <c r="K627" s="280"/>
      <c r="L627" s="280"/>
      <c r="M627" s="280"/>
      <c r="N627" s="280"/>
      <c r="O627" s="280"/>
      <c r="P627" s="280"/>
      <c r="Q627" s="280"/>
      <c r="R627" s="280"/>
      <c r="S627" s="280"/>
      <c r="T627" s="280"/>
      <c r="U627" s="280"/>
      <c r="V627" s="280"/>
      <c r="W627" s="280"/>
      <c r="X627" s="280"/>
      <c r="Y627" s="280"/>
      <c r="Z627" s="280"/>
    </row>
    <row r="628" spans="1:26" ht="12.75" customHeight="1">
      <c r="A628" s="280"/>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row>
    <row r="629" spans="1:26" ht="12.75" customHeight="1">
      <c r="A629" s="280"/>
      <c r="B629" s="280"/>
      <c r="C629" s="280"/>
      <c r="D629" s="280"/>
      <c r="E629" s="280"/>
      <c r="F629" s="280"/>
      <c r="G629" s="280"/>
      <c r="H629" s="280"/>
      <c r="I629" s="280"/>
      <c r="J629" s="280"/>
      <c r="K629" s="280"/>
      <c r="L629" s="280"/>
      <c r="M629" s="280"/>
      <c r="N629" s="280"/>
      <c r="O629" s="280"/>
      <c r="P629" s="280"/>
      <c r="Q629" s="280"/>
      <c r="R629" s="280"/>
      <c r="S629" s="280"/>
      <c r="T629" s="280"/>
      <c r="U629" s="280"/>
      <c r="V629" s="280"/>
      <c r="W629" s="280"/>
      <c r="X629" s="280"/>
      <c r="Y629" s="280"/>
      <c r="Z629" s="280"/>
    </row>
    <row r="630" spans="1:26" ht="12.75" customHeight="1">
      <c r="A630" s="280"/>
      <c r="B630" s="280"/>
      <c r="C630" s="280"/>
      <c r="D630" s="280"/>
      <c r="E630" s="280"/>
      <c r="F630" s="280"/>
      <c r="G630" s="280"/>
      <c r="H630" s="280"/>
      <c r="I630" s="280"/>
      <c r="J630" s="280"/>
      <c r="K630" s="280"/>
      <c r="L630" s="280"/>
      <c r="M630" s="280"/>
      <c r="N630" s="280"/>
      <c r="O630" s="280"/>
      <c r="P630" s="280"/>
      <c r="Q630" s="280"/>
      <c r="R630" s="280"/>
      <c r="S630" s="280"/>
      <c r="T630" s="280"/>
      <c r="U630" s="280"/>
      <c r="V630" s="280"/>
      <c r="W630" s="280"/>
      <c r="X630" s="280"/>
      <c r="Y630" s="280"/>
      <c r="Z630" s="280"/>
    </row>
    <row r="631" spans="1:26" ht="12.75" customHeight="1">
      <c r="A631" s="280"/>
      <c r="B631" s="280"/>
      <c r="C631" s="280"/>
      <c r="D631" s="280"/>
      <c r="E631" s="280"/>
      <c r="F631" s="280"/>
      <c r="G631" s="280"/>
      <c r="H631" s="280"/>
      <c r="I631" s="280"/>
      <c r="J631" s="280"/>
      <c r="K631" s="280"/>
      <c r="L631" s="280"/>
      <c r="M631" s="280"/>
      <c r="N631" s="280"/>
      <c r="O631" s="280"/>
      <c r="P631" s="280"/>
      <c r="Q631" s="280"/>
      <c r="R631" s="280"/>
      <c r="S631" s="280"/>
      <c r="T631" s="280"/>
      <c r="U631" s="280"/>
      <c r="V631" s="280"/>
      <c r="W631" s="280"/>
      <c r="X631" s="280"/>
      <c r="Y631" s="280"/>
      <c r="Z631" s="280"/>
    </row>
    <row r="632" spans="1:26" ht="12.75" customHeight="1">
      <c r="A632" s="280"/>
      <c r="B632" s="280"/>
      <c r="C632" s="280"/>
      <c r="D632" s="280"/>
      <c r="E632" s="280"/>
      <c r="F632" s="280"/>
      <c r="G632" s="280"/>
      <c r="H632" s="280"/>
      <c r="I632" s="280"/>
      <c r="J632" s="280"/>
      <c r="K632" s="280"/>
      <c r="L632" s="280"/>
      <c r="M632" s="280"/>
      <c r="N632" s="280"/>
      <c r="O632" s="280"/>
      <c r="P632" s="280"/>
      <c r="Q632" s="280"/>
      <c r="R632" s="280"/>
      <c r="S632" s="280"/>
      <c r="T632" s="280"/>
      <c r="U632" s="280"/>
      <c r="V632" s="280"/>
      <c r="W632" s="280"/>
      <c r="X632" s="280"/>
      <c r="Y632" s="280"/>
      <c r="Z632" s="280"/>
    </row>
    <row r="633" spans="1:26" ht="12.75" customHeight="1">
      <c r="A633" s="280"/>
      <c r="B633" s="280"/>
      <c r="C633" s="280"/>
      <c r="D633" s="280"/>
      <c r="E633" s="280"/>
      <c r="F633" s="280"/>
      <c r="G633" s="280"/>
      <c r="H633" s="280"/>
      <c r="I633" s="280"/>
      <c r="J633" s="280"/>
      <c r="K633" s="280"/>
      <c r="L633" s="280"/>
      <c r="M633" s="280"/>
      <c r="N633" s="280"/>
      <c r="O633" s="280"/>
      <c r="P633" s="280"/>
      <c r="Q633" s="280"/>
      <c r="R633" s="280"/>
      <c r="S633" s="280"/>
      <c r="T633" s="280"/>
      <c r="U633" s="280"/>
      <c r="V633" s="280"/>
      <c r="W633" s="280"/>
      <c r="X633" s="280"/>
      <c r="Y633" s="280"/>
      <c r="Z633" s="280"/>
    </row>
    <row r="634" spans="1:26" ht="12.75" customHeight="1">
      <c r="A634" s="280"/>
      <c r="B634" s="280"/>
      <c r="C634" s="280"/>
      <c r="D634" s="280"/>
      <c r="E634" s="280"/>
      <c r="F634" s="280"/>
      <c r="G634" s="280"/>
      <c r="H634" s="280"/>
      <c r="I634" s="280"/>
      <c r="J634" s="280"/>
      <c r="K634" s="280"/>
      <c r="L634" s="280"/>
      <c r="M634" s="280"/>
      <c r="N634" s="280"/>
      <c r="O634" s="280"/>
      <c r="P634" s="280"/>
      <c r="Q634" s="280"/>
      <c r="R634" s="280"/>
      <c r="S634" s="280"/>
      <c r="T634" s="280"/>
      <c r="U634" s="280"/>
      <c r="V634" s="280"/>
      <c r="W634" s="280"/>
      <c r="X634" s="280"/>
      <c r="Y634" s="280"/>
      <c r="Z634" s="280"/>
    </row>
    <row r="635" spans="1:26" ht="12.75" customHeight="1">
      <c r="A635" s="280"/>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row>
    <row r="636" spans="1:26" ht="12.75" customHeight="1">
      <c r="A636" s="280"/>
      <c r="B636" s="280"/>
      <c r="C636" s="280"/>
      <c r="D636" s="280"/>
      <c r="E636" s="280"/>
      <c r="F636" s="280"/>
      <c r="G636" s="280"/>
      <c r="H636" s="280"/>
      <c r="I636" s="280"/>
      <c r="J636" s="280"/>
      <c r="K636" s="280"/>
      <c r="L636" s="280"/>
      <c r="M636" s="280"/>
      <c r="N636" s="280"/>
      <c r="O636" s="280"/>
      <c r="P636" s="280"/>
      <c r="Q636" s="280"/>
      <c r="R636" s="280"/>
      <c r="S636" s="280"/>
      <c r="T636" s="280"/>
      <c r="U636" s="280"/>
      <c r="V636" s="280"/>
      <c r="W636" s="280"/>
      <c r="X636" s="280"/>
      <c r="Y636" s="280"/>
      <c r="Z636" s="280"/>
    </row>
    <row r="637" spans="1:26" ht="12.75" customHeight="1">
      <c r="A637" s="280"/>
      <c r="B637" s="280"/>
      <c r="C637" s="280"/>
      <c r="D637" s="280"/>
      <c r="E637" s="280"/>
      <c r="F637" s="280"/>
      <c r="G637" s="280"/>
      <c r="H637" s="280"/>
      <c r="I637" s="280"/>
      <c r="J637" s="280"/>
      <c r="K637" s="280"/>
      <c r="L637" s="280"/>
      <c r="M637" s="280"/>
      <c r="N637" s="280"/>
      <c r="O637" s="280"/>
      <c r="P637" s="280"/>
      <c r="Q637" s="280"/>
      <c r="R637" s="280"/>
      <c r="S637" s="280"/>
      <c r="T637" s="280"/>
      <c r="U637" s="280"/>
      <c r="V637" s="280"/>
      <c r="W637" s="280"/>
      <c r="X637" s="280"/>
      <c r="Y637" s="280"/>
      <c r="Z637" s="280"/>
    </row>
    <row r="638" spans="1:26" ht="12.75" customHeight="1">
      <c r="A638" s="280"/>
      <c r="B638" s="280"/>
      <c r="C638" s="280"/>
      <c r="D638" s="280"/>
      <c r="E638" s="280"/>
      <c r="F638" s="280"/>
      <c r="G638" s="280"/>
      <c r="H638" s="280"/>
      <c r="I638" s="280"/>
      <c r="J638" s="280"/>
      <c r="K638" s="280"/>
      <c r="L638" s="280"/>
      <c r="M638" s="280"/>
      <c r="N638" s="280"/>
      <c r="O638" s="280"/>
      <c r="P638" s="280"/>
      <c r="Q638" s="280"/>
      <c r="R638" s="280"/>
      <c r="S638" s="280"/>
      <c r="T638" s="280"/>
      <c r="U638" s="280"/>
      <c r="V638" s="280"/>
      <c r="W638" s="280"/>
      <c r="X638" s="280"/>
      <c r="Y638" s="280"/>
      <c r="Z638" s="280"/>
    </row>
    <row r="639" spans="1:26" ht="12.75" customHeight="1">
      <c r="A639" s="280"/>
      <c r="B639" s="280"/>
      <c r="C639" s="280"/>
      <c r="D639" s="280"/>
      <c r="E639" s="280"/>
      <c r="F639" s="280"/>
      <c r="G639" s="280"/>
      <c r="H639" s="280"/>
      <c r="I639" s="280"/>
      <c r="J639" s="280"/>
      <c r="K639" s="280"/>
      <c r="L639" s="280"/>
      <c r="M639" s="280"/>
      <c r="N639" s="280"/>
      <c r="O639" s="280"/>
      <c r="P639" s="280"/>
      <c r="Q639" s="280"/>
      <c r="R639" s="280"/>
      <c r="S639" s="280"/>
      <c r="T639" s="280"/>
      <c r="U639" s="280"/>
      <c r="V639" s="280"/>
      <c r="W639" s="280"/>
      <c r="X639" s="280"/>
      <c r="Y639" s="280"/>
      <c r="Z639" s="280"/>
    </row>
    <row r="640" spans="1:26" ht="12.75" customHeight="1">
      <c r="A640" s="280"/>
      <c r="B640" s="280"/>
      <c r="C640" s="280"/>
      <c r="D640" s="280"/>
      <c r="E640" s="280"/>
      <c r="F640" s="280"/>
      <c r="G640" s="280"/>
      <c r="H640" s="280"/>
      <c r="I640" s="280"/>
      <c r="J640" s="280"/>
      <c r="K640" s="280"/>
      <c r="L640" s="280"/>
      <c r="M640" s="280"/>
      <c r="N640" s="280"/>
      <c r="O640" s="280"/>
      <c r="P640" s="280"/>
      <c r="Q640" s="280"/>
      <c r="R640" s="280"/>
      <c r="S640" s="280"/>
      <c r="T640" s="280"/>
      <c r="U640" s="280"/>
      <c r="V640" s="280"/>
      <c r="W640" s="280"/>
      <c r="X640" s="280"/>
      <c r="Y640" s="280"/>
      <c r="Z640" s="280"/>
    </row>
    <row r="641" spans="1:26" ht="12.75" customHeight="1">
      <c r="A641" s="280"/>
      <c r="B641" s="280"/>
      <c r="C641" s="280"/>
      <c r="D641" s="280"/>
      <c r="E641" s="280"/>
      <c r="F641" s="280"/>
      <c r="G641" s="280"/>
      <c r="H641" s="280"/>
      <c r="I641" s="280"/>
      <c r="J641" s="280"/>
      <c r="K641" s="280"/>
      <c r="L641" s="280"/>
      <c r="M641" s="280"/>
      <c r="N641" s="280"/>
      <c r="O641" s="280"/>
      <c r="P641" s="280"/>
      <c r="Q641" s="280"/>
      <c r="R641" s="280"/>
      <c r="S641" s="280"/>
      <c r="T641" s="280"/>
      <c r="U641" s="280"/>
      <c r="V641" s="280"/>
      <c r="W641" s="280"/>
      <c r="X641" s="280"/>
      <c r="Y641" s="280"/>
      <c r="Z641" s="280"/>
    </row>
    <row r="642" spans="1:26" ht="12.75" customHeight="1">
      <c r="A642" s="280"/>
      <c r="B642" s="280"/>
      <c r="C642" s="280"/>
      <c r="D642" s="280"/>
      <c r="E642" s="280"/>
      <c r="F642" s="280"/>
      <c r="G642" s="280"/>
      <c r="H642" s="280"/>
      <c r="I642" s="280"/>
      <c r="J642" s="280"/>
      <c r="K642" s="280"/>
      <c r="L642" s="280"/>
      <c r="M642" s="280"/>
      <c r="N642" s="280"/>
      <c r="O642" s="280"/>
      <c r="P642" s="280"/>
      <c r="Q642" s="280"/>
      <c r="R642" s="280"/>
      <c r="S642" s="280"/>
      <c r="T642" s="280"/>
      <c r="U642" s="280"/>
      <c r="V642" s="280"/>
      <c r="W642" s="280"/>
      <c r="X642" s="280"/>
      <c r="Y642" s="280"/>
      <c r="Z642" s="280"/>
    </row>
    <row r="643" spans="1:26" ht="12.75" customHeight="1">
      <c r="A643" s="280"/>
      <c r="B643" s="280"/>
      <c r="C643" s="280"/>
      <c r="D643" s="280"/>
      <c r="E643" s="280"/>
      <c r="F643" s="280"/>
      <c r="G643" s="280"/>
      <c r="H643" s="280"/>
      <c r="I643" s="280"/>
      <c r="J643" s="280"/>
      <c r="K643" s="280"/>
      <c r="L643" s="280"/>
      <c r="M643" s="280"/>
      <c r="N643" s="280"/>
      <c r="O643" s="280"/>
      <c r="P643" s="280"/>
      <c r="Q643" s="280"/>
      <c r="R643" s="280"/>
      <c r="S643" s="280"/>
      <c r="T643" s="280"/>
      <c r="U643" s="280"/>
      <c r="V643" s="280"/>
      <c r="W643" s="280"/>
      <c r="X643" s="280"/>
      <c r="Y643" s="280"/>
      <c r="Z643" s="280"/>
    </row>
    <row r="644" spans="1:26" ht="12.75" customHeight="1">
      <c r="A644" s="280"/>
      <c r="B644" s="280"/>
      <c r="C644" s="280"/>
      <c r="D644" s="280"/>
      <c r="E644" s="280"/>
      <c r="F644" s="280"/>
      <c r="G644" s="280"/>
      <c r="H644" s="280"/>
      <c r="I644" s="280"/>
      <c r="J644" s="280"/>
      <c r="K644" s="280"/>
      <c r="L644" s="280"/>
      <c r="M644" s="280"/>
      <c r="N644" s="280"/>
      <c r="O644" s="280"/>
      <c r="P644" s="280"/>
      <c r="Q644" s="280"/>
      <c r="R644" s="280"/>
      <c r="S644" s="280"/>
      <c r="T644" s="280"/>
      <c r="U644" s="280"/>
      <c r="V644" s="280"/>
      <c r="W644" s="280"/>
      <c r="X644" s="280"/>
      <c r="Y644" s="280"/>
      <c r="Z644" s="280"/>
    </row>
    <row r="645" spans="1:26" ht="12.75" customHeight="1">
      <c r="A645" s="280"/>
      <c r="B645" s="280"/>
      <c r="C645" s="280"/>
      <c r="D645" s="280"/>
      <c r="E645" s="280"/>
      <c r="F645" s="280"/>
      <c r="G645" s="280"/>
      <c r="H645" s="280"/>
      <c r="I645" s="280"/>
      <c r="J645" s="280"/>
      <c r="K645" s="280"/>
      <c r="L645" s="280"/>
      <c r="M645" s="280"/>
      <c r="N645" s="280"/>
      <c r="O645" s="280"/>
      <c r="P645" s="280"/>
      <c r="Q645" s="280"/>
      <c r="R645" s="280"/>
      <c r="S645" s="280"/>
      <c r="T645" s="280"/>
      <c r="U645" s="280"/>
      <c r="V645" s="280"/>
      <c r="W645" s="280"/>
      <c r="X645" s="280"/>
      <c r="Y645" s="280"/>
      <c r="Z645" s="280"/>
    </row>
    <row r="646" spans="1:26" ht="12.75" customHeight="1">
      <c r="A646" s="280"/>
      <c r="B646" s="280"/>
      <c r="C646" s="280"/>
      <c r="D646" s="280"/>
      <c r="E646" s="280"/>
      <c r="F646" s="280"/>
      <c r="G646" s="280"/>
      <c r="H646" s="280"/>
      <c r="I646" s="280"/>
      <c r="J646" s="280"/>
      <c r="K646" s="280"/>
      <c r="L646" s="280"/>
      <c r="M646" s="280"/>
      <c r="N646" s="280"/>
      <c r="O646" s="280"/>
      <c r="P646" s="280"/>
      <c r="Q646" s="280"/>
      <c r="R646" s="280"/>
      <c r="S646" s="280"/>
      <c r="T646" s="280"/>
      <c r="U646" s="280"/>
      <c r="V646" s="280"/>
      <c r="W646" s="280"/>
      <c r="X646" s="280"/>
      <c r="Y646" s="280"/>
      <c r="Z646" s="280"/>
    </row>
    <row r="647" spans="1:26" ht="12.75" customHeight="1">
      <c r="A647" s="280"/>
      <c r="B647" s="280"/>
      <c r="C647" s="280"/>
      <c r="D647" s="280"/>
      <c r="E647" s="280"/>
      <c r="F647" s="280"/>
      <c r="G647" s="280"/>
      <c r="H647" s="280"/>
      <c r="I647" s="280"/>
      <c r="J647" s="280"/>
      <c r="K647" s="280"/>
      <c r="L647" s="280"/>
      <c r="M647" s="280"/>
      <c r="N647" s="280"/>
      <c r="O647" s="280"/>
      <c r="P647" s="280"/>
      <c r="Q647" s="280"/>
      <c r="R647" s="280"/>
      <c r="S647" s="280"/>
      <c r="T647" s="280"/>
      <c r="U647" s="280"/>
      <c r="V647" s="280"/>
      <c r="W647" s="280"/>
      <c r="X647" s="280"/>
      <c r="Y647" s="280"/>
      <c r="Z647" s="280"/>
    </row>
    <row r="648" spans="1:26" ht="12.75" customHeight="1">
      <c r="A648" s="280"/>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row>
    <row r="649" spans="1:26" ht="12.75" customHeight="1">
      <c r="A649" s="280"/>
      <c r="B649" s="280"/>
      <c r="C649" s="280"/>
      <c r="D649" s="280"/>
      <c r="E649" s="280"/>
      <c r="F649" s="280"/>
      <c r="G649" s="280"/>
      <c r="H649" s="280"/>
      <c r="I649" s="280"/>
      <c r="J649" s="280"/>
      <c r="K649" s="280"/>
      <c r="L649" s="280"/>
      <c r="M649" s="280"/>
      <c r="N649" s="280"/>
      <c r="O649" s="280"/>
      <c r="P649" s="280"/>
      <c r="Q649" s="280"/>
      <c r="R649" s="280"/>
      <c r="S649" s="280"/>
      <c r="T649" s="280"/>
      <c r="U649" s="280"/>
      <c r="V649" s="280"/>
      <c r="W649" s="280"/>
      <c r="X649" s="280"/>
      <c r="Y649" s="280"/>
      <c r="Z649" s="280"/>
    </row>
    <row r="650" spans="1:26" ht="12.75" customHeight="1">
      <c r="A650" s="280"/>
      <c r="B650" s="280"/>
      <c r="C650" s="280"/>
      <c r="D650" s="280"/>
      <c r="E650" s="280"/>
      <c r="F650" s="280"/>
      <c r="G650" s="280"/>
      <c r="H650" s="280"/>
      <c r="I650" s="280"/>
      <c r="J650" s="280"/>
      <c r="K650" s="280"/>
      <c r="L650" s="280"/>
      <c r="M650" s="280"/>
      <c r="N650" s="280"/>
      <c r="O650" s="280"/>
      <c r="P650" s="280"/>
      <c r="Q650" s="280"/>
      <c r="R650" s="280"/>
      <c r="S650" s="280"/>
      <c r="T650" s="280"/>
      <c r="U650" s="280"/>
      <c r="V650" s="280"/>
      <c r="W650" s="280"/>
      <c r="X650" s="280"/>
      <c r="Y650" s="280"/>
      <c r="Z650" s="280"/>
    </row>
    <row r="651" spans="1:26" ht="12.75" customHeight="1">
      <c r="A651" s="280"/>
      <c r="B651" s="280"/>
      <c r="C651" s="280"/>
      <c r="D651" s="280"/>
      <c r="E651" s="280"/>
      <c r="F651" s="280"/>
      <c r="G651" s="280"/>
      <c r="H651" s="280"/>
      <c r="I651" s="280"/>
      <c r="J651" s="280"/>
      <c r="K651" s="280"/>
      <c r="L651" s="280"/>
      <c r="M651" s="280"/>
      <c r="N651" s="280"/>
      <c r="O651" s="280"/>
      <c r="P651" s="280"/>
      <c r="Q651" s="280"/>
      <c r="R651" s="280"/>
      <c r="S651" s="280"/>
      <c r="T651" s="280"/>
      <c r="U651" s="280"/>
      <c r="V651" s="280"/>
      <c r="W651" s="280"/>
      <c r="X651" s="280"/>
      <c r="Y651" s="280"/>
      <c r="Z651" s="280"/>
    </row>
    <row r="652" spans="1:26" ht="12.75" customHeight="1">
      <c r="A652" s="280"/>
      <c r="B652" s="280"/>
      <c r="C652" s="280"/>
      <c r="D652" s="280"/>
      <c r="E652" s="280"/>
      <c r="F652" s="280"/>
      <c r="G652" s="280"/>
      <c r="H652" s="280"/>
      <c r="I652" s="280"/>
      <c r="J652" s="280"/>
      <c r="K652" s="280"/>
      <c r="L652" s="280"/>
      <c r="M652" s="280"/>
      <c r="N652" s="280"/>
      <c r="O652" s="280"/>
      <c r="P652" s="280"/>
      <c r="Q652" s="280"/>
      <c r="R652" s="280"/>
      <c r="S652" s="280"/>
      <c r="T652" s="280"/>
      <c r="U652" s="280"/>
      <c r="V652" s="280"/>
      <c r="W652" s="280"/>
      <c r="X652" s="280"/>
      <c r="Y652" s="280"/>
      <c r="Z652" s="280"/>
    </row>
    <row r="653" spans="1:26" ht="12.75" customHeight="1">
      <c r="A653" s="280"/>
      <c r="B653" s="280"/>
      <c r="C653" s="280"/>
      <c r="D653" s="280"/>
      <c r="E653" s="280"/>
      <c r="F653" s="280"/>
      <c r="G653" s="280"/>
      <c r="H653" s="280"/>
      <c r="I653" s="280"/>
      <c r="J653" s="280"/>
      <c r="K653" s="280"/>
      <c r="L653" s="280"/>
      <c r="M653" s="280"/>
      <c r="N653" s="280"/>
      <c r="O653" s="280"/>
      <c r="P653" s="280"/>
      <c r="Q653" s="280"/>
      <c r="R653" s="280"/>
      <c r="S653" s="280"/>
      <c r="T653" s="280"/>
      <c r="U653" s="280"/>
      <c r="V653" s="280"/>
      <c r="W653" s="280"/>
      <c r="X653" s="280"/>
      <c r="Y653" s="280"/>
      <c r="Z653" s="280"/>
    </row>
    <row r="654" spans="1:26" ht="12.75" customHeight="1">
      <c r="A654" s="280"/>
      <c r="B654" s="280"/>
      <c r="C654" s="280"/>
      <c r="D654" s="280"/>
      <c r="E654" s="280"/>
      <c r="F654" s="280"/>
      <c r="G654" s="280"/>
      <c r="H654" s="280"/>
      <c r="I654" s="280"/>
      <c r="J654" s="280"/>
      <c r="K654" s="280"/>
      <c r="L654" s="280"/>
      <c r="M654" s="280"/>
      <c r="N654" s="280"/>
      <c r="O654" s="280"/>
      <c r="P654" s="280"/>
      <c r="Q654" s="280"/>
      <c r="R654" s="280"/>
      <c r="S654" s="280"/>
      <c r="T654" s="280"/>
      <c r="U654" s="280"/>
      <c r="V654" s="280"/>
      <c r="W654" s="280"/>
      <c r="X654" s="280"/>
      <c r="Y654" s="280"/>
      <c r="Z654" s="280"/>
    </row>
    <row r="655" spans="1:26" ht="12.75" customHeight="1">
      <c r="A655" s="280"/>
      <c r="B655" s="280"/>
      <c r="C655" s="280"/>
      <c r="D655" s="280"/>
      <c r="E655" s="280"/>
      <c r="F655" s="280"/>
      <c r="G655" s="280"/>
      <c r="H655" s="280"/>
      <c r="I655" s="280"/>
      <c r="J655" s="280"/>
      <c r="K655" s="280"/>
      <c r="L655" s="280"/>
      <c r="M655" s="280"/>
      <c r="N655" s="280"/>
      <c r="O655" s="280"/>
      <c r="P655" s="280"/>
      <c r="Q655" s="280"/>
      <c r="R655" s="280"/>
      <c r="S655" s="280"/>
      <c r="T655" s="280"/>
      <c r="U655" s="280"/>
      <c r="V655" s="280"/>
      <c r="W655" s="280"/>
      <c r="X655" s="280"/>
      <c r="Y655" s="280"/>
      <c r="Z655" s="280"/>
    </row>
    <row r="656" spans="1:26" ht="12.75" customHeight="1">
      <c r="A656" s="280"/>
      <c r="B656" s="280"/>
      <c r="C656" s="280"/>
      <c r="D656" s="280"/>
      <c r="E656" s="280"/>
      <c r="F656" s="280"/>
      <c r="G656" s="280"/>
      <c r="H656" s="280"/>
      <c r="I656" s="280"/>
      <c r="J656" s="280"/>
      <c r="K656" s="280"/>
      <c r="L656" s="280"/>
      <c r="M656" s="280"/>
      <c r="N656" s="280"/>
      <c r="O656" s="280"/>
      <c r="P656" s="280"/>
      <c r="Q656" s="280"/>
      <c r="R656" s="280"/>
      <c r="S656" s="280"/>
      <c r="T656" s="280"/>
      <c r="U656" s="280"/>
      <c r="V656" s="280"/>
      <c r="W656" s="280"/>
      <c r="X656" s="280"/>
      <c r="Y656" s="280"/>
      <c r="Z656" s="280"/>
    </row>
    <row r="657" spans="1:26" ht="12.75" customHeight="1">
      <c r="A657" s="280"/>
      <c r="B657" s="280"/>
      <c r="C657" s="280"/>
      <c r="D657" s="280"/>
      <c r="E657" s="280"/>
      <c r="F657" s="280"/>
      <c r="G657" s="280"/>
      <c r="H657" s="280"/>
      <c r="I657" s="280"/>
      <c r="J657" s="280"/>
      <c r="K657" s="280"/>
      <c r="L657" s="280"/>
      <c r="M657" s="280"/>
      <c r="N657" s="280"/>
      <c r="O657" s="280"/>
      <c r="P657" s="280"/>
      <c r="Q657" s="280"/>
      <c r="R657" s="280"/>
      <c r="S657" s="280"/>
      <c r="T657" s="280"/>
      <c r="U657" s="280"/>
      <c r="V657" s="280"/>
      <c r="W657" s="280"/>
      <c r="X657" s="280"/>
      <c r="Y657" s="280"/>
      <c r="Z657" s="280"/>
    </row>
    <row r="658" spans="1:26" ht="12.75" customHeight="1">
      <c r="A658" s="280"/>
      <c r="B658" s="280"/>
      <c r="C658" s="280"/>
      <c r="D658" s="280"/>
      <c r="E658" s="280"/>
      <c r="F658" s="280"/>
      <c r="G658" s="280"/>
      <c r="H658" s="280"/>
      <c r="I658" s="280"/>
      <c r="J658" s="280"/>
      <c r="K658" s="280"/>
      <c r="L658" s="280"/>
      <c r="M658" s="280"/>
      <c r="N658" s="280"/>
      <c r="O658" s="280"/>
      <c r="P658" s="280"/>
      <c r="Q658" s="280"/>
      <c r="R658" s="280"/>
      <c r="S658" s="280"/>
      <c r="T658" s="280"/>
      <c r="U658" s="280"/>
      <c r="V658" s="280"/>
      <c r="W658" s="280"/>
      <c r="X658" s="280"/>
      <c r="Y658" s="280"/>
      <c r="Z658" s="280"/>
    </row>
    <row r="659" spans="1:26" ht="12.75" customHeight="1">
      <c r="A659" s="280"/>
      <c r="B659" s="280"/>
      <c r="C659" s="280"/>
      <c r="D659" s="280"/>
      <c r="E659" s="280"/>
      <c r="F659" s="280"/>
      <c r="G659" s="280"/>
      <c r="H659" s="280"/>
      <c r="I659" s="280"/>
      <c r="J659" s="280"/>
      <c r="K659" s="280"/>
      <c r="L659" s="280"/>
      <c r="M659" s="280"/>
      <c r="N659" s="280"/>
      <c r="O659" s="280"/>
      <c r="P659" s="280"/>
      <c r="Q659" s="280"/>
      <c r="R659" s="280"/>
      <c r="S659" s="280"/>
      <c r="T659" s="280"/>
      <c r="U659" s="280"/>
      <c r="V659" s="280"/>
      <c r="W659" s="280"/>
      <c r="X659" s="280"/>
      <c r="Y659" s="280"/>
      <c r="Z659" s="280"/>
    </row>
    <row r="660" spans="1:26" ht="12.75" customHeight="1">
      <c r="A660" s="280"/>
      <c r="B660" s="280"/>
      <c r="C660" s="280"/>
      <c r="D660" s="280"/>
      <c r="E660" s="280"/>
      <c r="F660" s="280"/>
      <c r="G660" s="280"/>
      <c r="H660" s="280"/>
      <c r="I660" s="280"/>
      <c r="J660" s="280"/>
      <c r="K660" s="280"/>
      <c r="L660" s="280"/>
      <c r="M660" s="280"/>
      <c r="N660" s="280"/>
      <c r="O660" s="280"/>
      <c r="P660" s="280"/>
      <c r="Q660" s="280"/>
      <c r="R660" s="280"/>
      <c r="S660" s="280"/>
      <c r="T660" s="280"/>
      <c r="U660" s="280"/>
      <c r="V660" s="280"/>
      <c r="W660" s="280"/>
      <c r="X660" s="280"/>
      <c r="Y660" s="280"/>
      <c r="Z660" s="280"/>
    </row>
    <row r="661" spans="1:26" ht="12.75" customHeight="1">
      <c r="A661" s="280"/>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row>
    <row r="662" spans="1:26" ht="12.75" customHeight="1">
      <c r="A662" s="280"/>
      <c r="B662" s="280"/>
      <c r="C662" s="280"/>
      <c r="D662" s="280"/>
      <c r="E662" s="280"/>
      <c r="F662" s="280"/>
      <c r="G662" s="280"/>
      <c r="H662" s="280"/>
      <c r="I662" s="280"/>
      <c r="J662" s="280"/>
      <c r="K662" s="280"/>
      <c r="L662" s="280"/>
      <c r="M662" s="280"/>
      <c r="N662" s="280"/>
      <c r="O662" s="280"/>
      <c r="P662" s="280"/>
      <c r="Q662" s="280"/>
      <c r="R662" s="280"/>
      <c r="S662" s="280"/>
      <c r="T662" s="280"/>
      <c r="U662" s="280"/>
      <c r="V662" s="280"/>
      <c r="W662" s="280"/>
      <c r="X662" s="280"/>
      <c r="Y662" s="280"/>
      <c r="Z662" s="280"/>
    </row>
    <row r="663" spans="1:26" ht="12.75" customHeight="1">
      <c r="A663" s="280"/>
      <c r="B663" s="280"/>
      <c r="C663" s="280"/>
      <c r="D663" s="280"/>
      <c r="E663" s="280"/>
      <c r="F663" s="280"/>
      <c r="G663" s="280"/>
      <c r="H663" s="280"/>
      <c r="I663" s="280"/>
      <c r="J663" s="280"/>
      <c r="K663" s="280"/>
      <c r="L663" s="280"/>
      <c r="M663" s="280"/>
      <c r="N663" s="280"/>
      <c r="O663" s="280"/>
      <c r="P663" s="280"/>
      <c r="Q663" s="280"/>
      <c r="R663" s="280"/>
      <c r="S663" s="280"/>
      <c r="T663" s="280"/>
      <c r="U663" s="280"/>
      <c r="V663" s="280"/>
      <c r="W663" s="280"/>
      <c r="X663" s="280"/>
      <c r="Y663" s="280"/>
      <c r="Z663" s="280"/>
    </row>
    <row r="664" spans="1:26" ht="12.75" customHeight="1">
      <c r="A664" s="280"/>
      <c r="B664" s="280"/>
      <c r="C664" s="280"/>
      <c r="D664" s="280"/>
      <c r="E664" s="280"/>
      <c r="F664" s="280"/>
      <c r="G664" s="280"/>
      <c r="H664" s="280"/>
      <c r="I664" s="280"/>
      <c r="J664" s="280"/>
      <c r="K664" s="280"/>
      <c r="L664" s="280"/>
      <c r="M664" s="280"/>
      <c r="N664" s="280"/>
      <c r="O664" s="280"/>
      <c r="P664" s="280"/>
      <c r="Q664" s="280"/>
      <c r="R664" s="280"/>
      <c r="S664" s="280"/>
      <c r="T664" s="280"/>
      <c r="U664" s="280"/>
      <c r="V664" s="280"/>
      <c r="W664" s="280"/>
      <c r="X664" s="280"/>
      <c r="Y664" s="280"/>
      <c r="Z664" s="280"/>
    </row>
    <row r="665" spans="1:26" ht="12.75" customHeight="1">
      <c r="A665" s="280"/>
      <c r="B665" s="280"/>
      <c r="C665" s="280"/>
      <c r="D665" s="280"/>
      <c r="E665" s="280"/>
      <c r="F665" s="280"/>
      <c r="G665" s="280"/>
      <c r="H665" s="280"/>
      <c r="I665" s="280"/>
      <c r="J665" s="280"/>
      <c r="K665" s="280"/>
      <c r="L665" s="280"/>
      <c r="M665" s="280"/>
      <c r="N665" s="280"/>
      <c r="O665" s="280"/>
      <c r="P665" s="280"/>
      <c r="Q665" s="280"/>
      <c r="R665" s="280"/>
      <c r="S665" s="280"/>
      <c r="T665" s="280"/>
      <c r="U665" s="280"/>
      <c r="V665" s="280"/>
      <c r="W665" s="280"/>
      <c r="X665" s="280"/>
      <c r="Y665" s="280"/>
      <c r="Z665" s="280"/>
    </row>
    <row r="666" spans="1:26" ht="12.75" customHeight="1">
      <c r="A666" s="280"/>
      <c r="B666" s="280"/>
      <c r="C666" s="280"/>
      <c r="D666" s="280"/>
      <c r="E666" s="280"/>
      <c r="F666" s="280"/>
      <c r="G666" s="280"/>
      <c r="H666" s="280"/>
      <c r="I666" s="280"/>
      <c r="J666" s="280"/>
      <c r="K666" s="280"/>
      <c r="L666" s="280"/>
      <c r="M666" s="280"/>
      <c r="N666" s="280"/>
      <c r="O666" s="280"/>
      <c r="P666" s="280"/>
      <c r="Q666" s="280"/>
      <c r="R666" s="280"/>
      <c r="S666" s="280"/>
      <c r="T666" s="280"/>
      <c r="U666" s="280"/>
      <c r="V666" s="280"/>
      <c r="W666" s="280"/>
      <c r="X666" s="280"/>
      <c r="Y666" s="280"/>
      <c r="Z666" s="280"/>
    </row>
    <row r="667" spans="1:26" ht="12.75" customHeight="1">
      <c r="A667" s="280"/>
      <c r="B667" s="280"/>
      <c r="C667" s="280"/>
      <c r="D667" s="280"/>
      <c r="E667" s="280"/>
      <c r="F667" s="280"/>
      <c r="G667" s="280"/>
      <c r="H667" s="280"/>
      <c r="I667" s="280"/>
      <c r="J667" s="280"/>
      <c r="K667" s="280"/>
      <c r="L667" s="280"/>
      <c r="M667" s="280"/>
      <c r="N667" s="280"/>
      <c r="O667" s="280"/>
      <c r="P667" s="280"/>
      <c r="Q667" s="280"/>
      <c r="R667" s="280"/>
      <c r="S667" s="280"/>
      <c r="T667" s="280"/>
      <c r="U667" s="280"/>
      <c r="V667" s="280"/>
      <c r="W667" s="280"/>
      <c r="X667" s="280"/>
      <c r="Y667" s="280"/>
      <c r="Z667" s="280"/>
    </row>
    <row r="668" spans="1:26" ht="12.75" customHeight="1">
      <c r="A668" s="280"/>
      <c r="B668" s="280"/>
      <c r="C668" s="280"/>
      <c r="D668" s="280"/>
      <c r="E668" s="280"/>
      <c r="F668" s="280"/>
      <c r="G668" s="280"/>
      <c r="H668" s="280"/>
      <c r="I668" s="280"/>
      <c r="J668" s="280"/>
      <c r="K668" s="280"/>
      <c r="L668" s="280"/>
      <c r="M668" s="280"/>
      <c r="N668" s="280"/>
      <c r="O668" s="280"/>
      <c r="P668" s="280"/>
      <c r="Q668" s="280"/>
      <c r="R668" s="280"/>
      <c r="S668" s="280"/>
      <c r="T668" s="280"/>
      <c r="U668" s="280"/>
      <c r="V668" s="280"/>
      <c r="W668" s="280"/>
      <c r="X668" s="280"/>
      <c r="Y668" s="280"/>
      <c r="Z668" s="280"/>
    </row>
    <row r="669" spans="1:26" ht="12.75" customHeight="1">
      <c r="A669" s="280"/>
      <c r="B669" s="280"/>
      <c r="C669" s="280"/>
      <c r="D669" s="280"/>
      <c r="E669" s="280"/>
      <c r="F669" s="280"/>
      <c r="G669" s="280"/>
      <c r="H669" s="280"/>
      <c r="I669" s="280"/>
      <c r="J669" s="280"/>
      <c r="K669" s="280"/>
      <c r="L669" s="280"/>
      <c r="M669" s="280"/>
      <c r="N669" s="280"/>
      <c r="O669" s="280"/>
      <c r="P669" s="280"/>
      <c r="Q669" s="280"/>
      <c r="R669" s="280"/>
      <c r="S669" s="280"/>
      <c r="T669" s="280"/>
      <c r="U669" s="280"/>
      <c r="V669" s="280"/>
      <c r="W669" s="280"/>
      <c r="X669" s="280"/>
      <c r="Y669" s="280"/>
      <c r="Z669" s="280"/>
    </row>
    <row r="670" spans="1:26" ht="12.75" customHeight="1">
      <c r="A670" s="280"/>
      <c r="B670" s="280"/>
      <c r="C670" s="280"/>
      <c r="D670" s="280"/>
      <c r="E670" s="280"/>
      <c r="F670" s="280"/>
      <c r="G670" s="280"/>
      <c r="H670" s="280"/>
      <c r="I670" s="280"/>
      <c r="J670" s="280"/>
      <c r="K670" s="280"/>
      <c r="L670" s="280"/>
      <c r="M670" s="280"/>
      <c r="N670" s="280"/>
      <c r="O670" s="280"/>
      <c r="P670" s="280"/>
      <c r="Q670" s="280"/>
      <c r="R670" s="280"/>
      <c r="S670" s="280"/>
      <c r="T670" s="280"/>
      <c r="U670" s="280"/>
      <c r="V670" s="280"/>
      <c r="W670" s="280"/>
      <c r="X670" s="280"/>
      <c r="Y670" s="280"/>
      <c r="Z670" s="280"/>
    </row>
    <row r="671" spans="1:26" ht="12.75" customHeight="1">
      <c r="A671" s="280"/>
      <c r="B671" s="280"/>
      <c r="C671" s="280"/>
      <c r="D671" s="280"/>
      <c r="E671" s="280"/>
      <c r="F671" s="280"/>
      <c r="G671" s="280"/>
      <c r="H671" s="280"/>
      <c r="I671" s="280"/>
      <c r="J671" s="280"/>
      <c r="K671" s="280"/>
      <c r="L671" s="280"/>
      <c r="M671" s="280"/>
      <c r="N671" s="280"/>
      <c r="O671" s="280"/>
      <c r="P671" s="280"/>
      <c r="Q671" s="280"/>
      <c r="R671" s="280"/>
      <c r="S671" s="280"/>
      <c r="T671" s="280"/>
      <c r="U671" s="280"/>
      <c r="V671" s="280"/>
      <c r="W671" s="280"/>
      <c r="X671" s="280"/>
      <c r="Y671" s="280"/>
      <c r="Z671" s="280"/>
    </row>
    <row r="672" spans="1:26" ht="12.75" customHeight="1">
      <c r="A672" s="280"/>
      <c r="B672" s="280"/>
      <c r="C672" s="280"/>
      <c r="D672" s="280"/>
      <c r="E672" s="280"/>
      <c r="F672" s="280"/>
      <c r="G672" s="280"/>
      <c r="H672" s="280"/>
      <c r="I672" s="280"/>
      <c r="J672" s="280"/>
      <c r="K672" s="280"/>
      <c r="L672" s="280"/>
      <c r="M672" s="280"/>
      <c r="N672" s="280"/>
      <c r="O672" s="280"/>
      <c r="P672" s="280"/>
      <c r="Q672" s="280"/>
      <c r="R672" s="280"/>
      <c r="S672" s="280"/>
      <c r="T672" s="280"/>
      <c r="U672" s="280"/>
      <c r="V672" s="280"/>
      <c r="W672" s="280"/>
      <c r="X672" s="280"/>
      <c r="Y672" s="280"/>
      <c r="Z672" s="280"/>
    </row>
    <row r="673" spans="1:26" ht="12.75" customHeight="1">
      <c r="A673" s="280"/>
      <c r="B673" s="280"/>
      <c r="C673" s="280"/>
      <c r="D673" s="280"/>
      <c r="E673" s="280"/>
      <c r="F673" s="280"/>
      <c r="G673" s="280"/>
      <c r="H673" s="280"/>
      <c r="I673" s="280"/>
      <c r="J673" s="280"/>
      <c r="K673" s="280"/>
      <c r="L673" s="280"/>
      <c r="M673" s="280"/>
      <c r="N673" s="280"/>
      <c r="O673" s="280"/>
      <c r="P673" s="280"/>
      <c r="Q673" s="280"/>
      <c r="R673" s="280"/>
      <c r="S673" s="280"/>
      <c r="T673" s="280"/>
      <c r="U673" s="280"/>
      <c r="V673" s="280"/>
      <c r="W673" s="280"/>
      <c r="X673" s="280"/>
      <c r="Y673" s="280"/>
      <c r="Z673" s="280"/>
    </row>
    <row r="674" spans="1:26" ht="12.75" customHeight="1">
      <c r="A674" s="280"/>
      <c r="B674" s="280"/>
      <c r="C674" s="280"/>
      <c r="D674" s="280"/>
      <c r="E674" s="280"/>
      <c r="F674" s="280"/>
      <c r="G674" s="280"/>
      <c r="H674" s="280"/>
      <c r="I674" s="280"/>
      <c r="J674" s="280"/>
      <c r="K674" s="280"/>
      <c r="L674" s="280"/>
      <c r="M674" s="280"/>
      <c r="N674" s="280"/>
      <c r="O674" s="280"/>
      <c r="P674" s="280"/>
      <c r="Q674" s="280"/>
      <c r="R674" s="280"/>
      <c r="S674" s="280"/>
      <c r="T674" s="280"/>
      <c r="U674" s="280"/>
      <c r="V674" s="280"/>
      <c r="W674" s="280"/>
      <c r="X674" s="280"/>
      <c r="Y674" s="280"/>
      <c r="Z674" s="280"/>
    </row>
    <row r="675" spans="1:26" ht="12.75" customHeight="1">
      <c r="A675" s="280"/>
      <c r="B675" s="280"/>
      <c r="C675" s="280"/>
      <c r="D675" s="280"/>
      <c r="E675" s="280"/>
      <c r="F675" s="280"/>
      <c r="G675" s="280"/>
      <c r="H675" s="280"/>
      <c r="I675" s="280"/>
      <c r="J675" s="280"/>
      <c r="K675" s="280"/>
      <c r="L675" s="280"/>
      <c r="M675" s="280"/>
      <c r="N675" s="280"/>
      <c r="O675" s="280"/>
      <c r="P675" s="280"/>
      <c r="Q675" s="280"/>
      <c r="R675" s="280"/>
      <c r="S675" s="280"/>
      <c r="T675" s="280"/>
      <c r="U675" s="280"/>
      <c r="V675" s="280"/>
      <c r="W675" s="280"/>
      <c r="X675" s="280"/>
      <c r="Y675" s="280"/>
      <c r="Z675" s="280"/>
    </row>
    <row r="676" spans="1:26" ht="12.75" customHeight="1">
      <c r="A676" s="280"/>
      <c r="B676" s="280"/>
      <c r="C676" s="280"/>
      <c r="D676" s="280"/>
      <c r="E676" s="280"/>
      <c r="F676" s="280"/>
      <c r="G676" s="280"/>
      <c r="H676" s="280"/>
      <c r="I676" s="280"/>
      <c r="J676" s="280"/>
      <c r="K676" s="280"/>
      <c r="L676" s="280"/>
      <c r="M676" s="280"/>
      <c r="N676" s="280"/>
      <c r="O676" s="280"/>
      <c r="P676" s="280"/>
      <c r="Q676" s="280"/>
      <c r="R676" s="280"/>
      <c r="S676" s="280"/>
      <c r="T676" s="280"/>
      <c r="U676" s="280"/>
      <c r="V676" s="280"/>
      <c r="W676" s="280"/>
      <c r="X676" s="280"/>
      <c r="Y676" s="280"/>
      <c r="Z676" s="280"/>
    </row>
    <row r="677" spans="1:26" ht="12.75" customHeight="1">
      <c r="A677" s="280"/>
      <c r="B677" s="280"/>
      <c r="C677" s="280"/>
      <c r="D677" s="280"/>
      <c r="E677" s="280"/>
      <c r="F677" s="280"/>
      <c r="G677" s="280"/>
      <c r="H677" s="280"/>
      <c r="I677" s="280"/>
      <c r="J677" s="280"/>
      <c r="K677" s="280"/>
      <c r="L677" s="280"/>
      <c r="M677" s="280"/>
      <c r="N677" s="280"/>
      <c r="O677" s="280"/>
      <c r="P677" s="280"/>
      <c r="Q677" s="280"/>
      <c r="R677" s="280"/>
      <c r="S677" s="280"/>
      <c r="T677" s="280"/>
      <c r="U677" s="280"/>
      <c r="V677" s="280"/>
      <c r="W677" s="280"/>
      <c r="X677" s="280"/>
      <c r="Y677" s="280"/>
      <c r="Z677" s="280"/>
    </row>
    <row r="678" spans="1:26" ht="12.75" customHeight="1">
      <c r="A678" s="280"/>
      <c r="B678" s="280"/>
      <c r="C678" s="280"/>
      <c r="D678" s="280"/>
      <c r="E678" s="280"/>
      <c r="F678" s="280"/>
      <c r="G678" s="280"/>
      <c r="H678" s="280"/>
      <c r="I678" s="280"/>
      <c r="J678" s="280"/>
      <c r="K678" s="280"/>
      <c r="L678" s="280"/>
      <c r="M678" s="280"/>
      <c r="N678" s="280"/>
      <c r="O678" s="280"/>
      <c r="P678" s="280"/>
      <c r="Q678" s="280"/>
      <c r="R678" s="280"/>
      <c r="S678" s="280"/>
      <c r="T678" s="280"/>
      <c r="U678" s="280"/>
      <c r="V678" s="280"/>
      <c r="W678" s="280"/>
      <c r="X678" s="280"/>
      <c r="Y678" s="280"/>
      <c r="Z678" s="280"/>
    </row>
    <row r="679" spans="1:26" ht="12.75" customHeight="1">
      <c r="A679" s="280"/>
      <c r="B679" s="280"/>
      <c r="C679" s="280"/>
      <c r="D679" s="280"/>
      <c r="E679" s="280"/>
      <c r="F679" s="280"/>
      <c r="G679" s="280"/>
      <c r="H679" s="280"/>
      <c r="I679" s="280"/>
      <c r="J679" s="280"/>
      <c r="K679" s="280"/>
      <c r="L679" s="280"/>
      <c r="M679" s="280"/>
      <c r="N679" s="280"/>
      <c r="O679" s="280"/>
      <c r="P679" s="280"/>
      <c r="Q679" s="280"/>
      <c r="R679" s="280"/>
      <c r="S679" s="280"/>
      <c r="T679" s="280"/>
      <c r="U679" s="280"/>
      <c r="V679" s="280"/>
      <c r="W679" s="280"/>
      <c r="X679" s="280"/>
      <c r="Y679" s="280"/>
      <c r="Z679" s="280"/>
    </row>
    <row r="680" spans="1:26" ht="12.75" customHeight="1">
      <c r="A680" s="280"/>
      <c r="B680" s="280"/>
      <c r="C680" s="280"/>
      <c r="D680" s="280"/>
      <c r="E680" s="280"/>
      <c r="F680" s="280"/>
      <c r="G680" s="280"/>
      <c r="H680" s="280"/>
      <c r="I680" s="280"/>
      <c r="J680" s="280"/>
      <c r="K680" s="280"/>
      <c r="L680" s="280"/>
      <c r="M680" s="280"/>
      <c r="N680" s="280"/>
      <c r="O680" s="280"/>
      <c r="P680" s="280"/>
      <c r="Q680" s="280"/>
      <c r="R680" s="280"/>
      <c r="S680" s="280"/>
      <c r="T680" s="280"/>
      <c r="U680" s="280"/>
      <c r="V680" s="280"/>
      <c r="W680" s="280"/>
      <c r="X680" s="280"/>
      <c r="Y680" s="280"/>
      <c r="Z680" s="280"/>
    </row>
    <row r="681" spans="1:26" ht="12.75" customHeight="1">
      <c r="A681" s="280"/>
      <c r="B681" s="280"/>
      <c r="C681" s="280"/>
      <c r="D681" s="280"/>
      <c r="E681" s="280"/>
      <c r="F681" s="280"/>
      <c r="G681" s="280"/>
      <c r="H681" s="280"/>
      <c r="I681" s="280"/>
      <c r="J681" s="280"/>
      <c r="K681" s="280"/>
      <c r="L681" s="280"/>
      <c r="M681" s="280"/>
      <c r="N681" s="280"/>
      <c r="O681" s="280"/>
      <c r="P681" s="280"/>
      <c r="Q681" s="280"/>
      <c r="R681" s="280"/>
      <c r="S681" s="280"/>
      <c r="T681" s="280"/>
      <c r="U681" s="280"/>
      <c r="V681" s="280"/>
      <c r="W681" s="280"/>
      <c r="X681" s="280"/>
      <c r="Y681" s="280"/>
      <c r="Z681" s="280"/>
    </row>
    <row r="682" spans="1:26" ht="12.75" customHeight="1">
      <c r="A682" s="280"/>
      <c r="B682" s="280"/>
      <c r="C682" s="280"/>
      <c r="D682" s="280"/>
      <c r="E682" s="280"/>
      <c r="F682" s="280"/>
      <c r="G682" s="280"/>
      <c r="H682" s="280"/>
      <c r="I682" s="280"/>
      <c r="J682" s="280"/>
      <c r="K682" s="280"/>
      <c r="L682" s="280"/>
      <c r="M682" s="280"/>
      <c r="N682" s="280"/>
      <c r="O682" s="280"/>
      <c r="P682" s="280"/>
      <c r="Q682" s="280"/>
      <c r="R682" s="280"/>
      <c r="S682" s="280"/>
      <c r="T682" s="280"/>
      <c r="U682" s="280"/>
      <c r="V682" s="280"/>
      <c r="W682" s="280"/>
      <c r="X682" s="280"/>
      <c r="Y682" s="280"/>
      <c r="Z682" s="280"/>
    </row>
    <row r="683" spans="1:26" ht="12.75" customHeight="1">
      <c r="A683" s="280"/>
      <c r="B683" s="280"/>
      <c r="C683" s="280"/>
      <c r="D683" s="280"/>
      <c r="E683" s="280"/>
      <c r="F683" s="280"/>
      <c r="G683" s="280"/>
      <c r="H683" s="280"/>
      <c r="I683" s="280"/>
      <c r="J683" s="280"/>
      <c r="K683" s="280"/>
      <c r="L683" s="280"/>
      <c r="M683" s="280"/>
      <c r="N683" s="280"/>
      <c r="O683" s="280"/>
      <c r="P683" s="280"/>
      <c r="Q683" s="280"/>
      <c r="R683" s="280"/>
      <c r="S683" s="280"/>
      <c r="T683" s="280"/>
      <c r="U683" s="280"/>
      <c r="V683" s="280"/>
      <c r="W683" s="280"/>
      <c r="X683" s="280"/>
      <c r="Y683" s="280"/>
      <c r="Z683" s="280"/>
    </row>
    <row r="684" spans="1:26" ht="12.75" customHeight="1">
      <c r="A684" s="280"/>
      <c r="B684" s="280"/>
      <c r="C684" s="280"/>
      <c r="D684" s="280"/>
      <c r="E684" s="280"/>
      <c r="F684" s="280"/>
      <c r="G684" s="280"/>
      <c r="H684" s="280"/>
      <c r="I684" s="280"/>
      <c r="J684" s="280"/>
      <c r="K684" s="280"/>
      <c r="L684" s="280"/>
      <c r="M684" s="280"/>
      <c r="N684" s="280"/>
      <c r="O684" s="280"/>
      <c r="P684" s="280"/>
      <c r="Q684" s="280"/>
      <c r="R684" s="280"/>
      <c r="S684" s="280"/>
      <c r="T684" s="280"/>
      <c r="U684" s="280"/>
      <c r="V684" s="280"/>
      <c r="W684" s="280"/>
      <c r="X684" s="280"/>
      <c r="Y684" s="280"/>
      <c r="Z684" s="280"/>
    </row>
    <row r="685" spans="1:26" ht="12.75" customHeight="1">
      <c r="A685" s="280"/>
      <c r="B685" s="280"/>
      <c r="C685" s="280"/>
      <c r="D685" s="280"/>
      <c r="E685" s="280"/>
      <c r="F685" s="280"/>
      <c r="G685" s="280"/>
      <c r="H685" s="280"/>
      <c r="I685" s="280"/>
      <c r="J685" s="280"/>
      <c r="K685" s="280"/>
      <c r="L685" s="280"/>
      <c r="M685" s="280"/>
      <c r="N685" s="280"/>
      <c r="O685" s="280"/>
      <c r="P685" s="280"/>
      <c r="Q685" s="280"/>
      <c r="R685" s="280"/>
      <c r="S685" s="280"/>
      <c r="T685" s="280"/>
      <c r="U685" s="280"/>
      <c r="V685" s="280"/>
      <c r="W685" s="280"/>
      <c r="X685" s="280"/>
      <c r="Y685" s="280"/>
      <c r="Z685" s="280"/>
    </row>
    <row r="686" spans="1:26" ht="12.75" customHeight="1">
      <c r="A686" s="280"/>
      <c r="B686" s="280"/>
      <c r="C686" s="280"/>
      <c r="D686" s="280"/>
      <c r="E686" s="280"/>
      <c r="F686" s="280"/>
      <c r="G686" s="280"/>
      <c r="H686" s="280"/>
      <c r="I686" s="280"/>
      <c r="J686" s="280"/>
      <c r="K686" s="280"/>
      <c r="L686" s="280"/>
      <c r="M686" s="280"/>
      <c r="N686" s="280"/>
      <c r="O686" s="280"/>
      <c r="P686" s="280"/>
      <c r="Q686" s="280"/>
      <c r="R686" s="280"/>
      <c r="S686" s="280"/>
      <c r="T686" s="280"/>
      <c r="U686" s="280"/>
      <c r="V686" s="280"/>
      <c r="W686" s="280"/>
      <c r="X686" s="280"/>
      <c r="Y686" s="280"/>
      <c r="Z686" s="280"/>
    </row>
    <row r="687" spans="1:26" ht="12.75" customHeight="1">
      <c r="A687" s="280"/>
      <c r="B687" s="280"/>
      <c r="C687" s="280"/>
      <c r="D687" s="280"/>
      <c r="E687" s="280"/>
      <c r="F687" s="280"/>
      <c r="G687" s="280"/>
      <c r="H687" s="280"/>
      <c r="I687" s="280"/>
      <c r="J687" s="280"/>
      <c r="K687" s="280"/>
      <c r="L687" s="280"/>
      <c r="M687" s="280"/>
      <c r="N687" s="280"/>
      <c r="O687" s="280"/>
      <c r="P687" s="280"/>
      <c r="Q687" s="280"/>
      <c r="R687" s="280"/>
      <c r="S687" s="280"/>
      <c r="T687" s="280"/>
      <c r="U687" s="280"/>
      <c r="V687" s="280"/>
      <c r="W687" s="280"/>
      <c r="X687" s="280"/>
      <c r="Y687" s="280"/>
      <c r="Z687" s="280"/>
    </row>
    <row r="688" spans="1:26" ht="12.75" customHeight="1">
      <c r="A688" s="280"/>
      <c r="B688" s="280"/>
      <c r="C688" s="280"/>
      <c r="D688" s="280"/>
      <c r="E688" s="280"/>
      <c r="F688" s="280"/>
      <c r="G688" s="280"/>
      <c r="H688" s="280"/>
      <c r="I688" s="280"/>
      <c r="J688" s="280"/>
      <c r="K688" s="280"/>
      <c r="L688" s="280"/>
      <c r="M688" s="280"/>
      <c r="N688" s="280"/>
      <c r="O688" s="280"/>
      <c r="P688" s="280"/>
      <c r="Q688" s="280"/>
      <c r="R688" s="280"/>
      <c r="S688" s="280"/>
      <c r="T688" s="280"/>
      <c r="U688" s="280"/>
      <c r="V688" s="280"/>
      <c r="W688" s="280"/>
      <c r="X688" s="280"/>
      <c r="Y688" s="280"/>
      <c r="Z688" s="280"/>
    </row>
    <row r="689" spans="1:26" ht="12.75" customHeight="1">
      <c r="A689" s="280"/>
      <c r="B689" s="280"/>
      <c r="C689" s="280"/>
      <c r="D689" s="280"/>
      <c r="E689" s="280"/>
      <c r="F689" s="280"/>
      <c r="G689" s="280"/>
      <c r="H689" s="280"/>
      <c r="I689" s="280"/>
      <c r="J689" s="280"/>
      <c r="K689" s="280"/>
      <c r="L689" s="280"/>
      <c r="M689" s="280"/>
      <c r="N689" s="280"/>
      <c r="O689" s="280"/>
      <c r="P689" s="280"/>
      <c r="Q689" s="280"/>
      <c r="R689" s="280"/>
      <c r="S689" s="280"/>
      <c r="T689" s="280"/>
      <c r="U689" s="280"/>
      <c r="V689" s="280"/>
      <c r="W689" s="280"/>
      <c r="X689" s="280"/>
      <c r="Y689" s="280"/>
      <c r="Z689" s="280"/>
    </row>
    <row r="690" spans="1:26" ht="12.75" customHeight="1">
      <c r="A690" s="280"/>
      <c r="B690" s="280"/>
      <c r="C690" s="280"/>
      <c r="D690" s="280"/>
      <c r="E690" s="280"/>
      <c r="F690" s="280"/>
      <c r="G690" s="280"/>
      <c r="H690" s="280"/>
      <c r="I690" s="280"/>
      <c r="J690" s="280"/>
      <c r="K690" s="280"/>
      <c r="L690" s="280"/>
      <c r="M690" s="280"/>
      <c r="N690" s="280"/>
      <c r="O690" s="280"/>
      <c r="P690" s="280"/>
      <c r="Q690" s="280"/>
      <c r="R690" s="280"/>
      <c r="S690" s="280"/>
      <c r="T690" s="280"/>
      <c r="U690" s="280"/>
      <c r="V690" s="280"/>
      <c r="W690" s="280"/>
      <c r="X690" s="280"/>
      <c r="Y690" s="280"/>
      <c r="Z690" s="280"/>
    </row>
    <row r="691" spans="1:26" ht="12.75" customHeight="1">
      <c r="A691" s="280"/>
      <c r="B691" s="280"/>
      <c r="C691" s="280"/>
      <c r="D691" s="280"/>
      <c r="E691" s="280"/>
      <c r="F691" s="280"/>
      <c r="G691" s="280"/>
      <c r="H691" s="280"/>
      <c r="I691" s="280"/>
      <c r="J691" s="280"/>
      <c r="K691" s="280"/>
      <c r="L691" s="280"/>
      <c r="M691" s="280"/>
      <c r="N691" s="280"/>
      <c r="O691" s="280"/>
      <c r="P691" s="280"/>
      <c r="Q691" s="280"/>
      <c r="R691" s="280"/>
      <c r="S691" s="280"/>
      <c r="T691" s="280"/>
      <c r="U691" s="280"/>
      <c r="V691" s="280"/>
      <c r="W691" s="280"/>
      <c r="X691" s="280"/>
      <c r="Y691" s="280"/>
      <c r="Z691" s="280"/>
    </row>
    <row r="692" spans="1:26" ht="12.75" customHeight="1">
      <c r="A692" s="280"/>
      <c r="B692" s="280"/>
      <c r="C692" s="280"/>
      <c r="D692" s="280"/>
      <c r="E692" s="280"/>
      <c r="F692" s="280"/>
      <c r="G692" s="280"/>
      <c r="H692" s="280"/>
      <c r="I692" s="280"/>
      <c r="J692" s="280"/>
      <c r="K692" s="280"/>
      <c r="L692" s="280"/>
      <c r="M692" s="280"/>
      <c r="N692" s="280"/>
      <c r="O692" s="280"/>
      <c r="P692" s="280"/>
      <c r="Q692" s="280"/>
      <c r="R692" s="280"/>
      <c r="S692" s="280"/>
      <c r="T692" s="280"/>
      <c r="U692" s="280"/>
      <c r="V692" s="280"/>
      <c r="W692" s="280"/>
      <c r="X692" s="280"/>
      <c r="Y692" s="280"/>
      <c r="Z692" s="280"/>
    </row>
    <row r="693" spans="1:26" ht="12.75" customHeight="1">
      <c r="A693" s="280"/>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row>
    <row r="694" spans="1:26" ht="12.75" customHeight="1">
      <c r="A694" s="280"/>
      <c r="B694" s="280"/>
      <c r="C694" s="280"/>
      <c r="D694" s="280"/>
      <c r="E694" s="280"/>
      <c r="F694" s="280"/>
      <c r="G694" s="280"/>
      <c r="H694" s="280"/>
      <c r="I694" s="280"/>
      <c r="J694" s="280"/>
      <c r="K694" s="280"/>
      <c r="L694" s="280"/>
      <c r="M694" s="280"/>
      <c r="N694" s="280"/>
      <c r="O694" s="280"/>
      <c r="P694" s="280"/>
      <c r="Q694" s="280"/>
      <c r="R694" s="280"/>
      <c r="S694" s="280"/>
      <c r="T694" s="280"/>
      <c r="U694" s="280"/>
      <c r="V694" s="280"/>
      <c r="W694" s="280"/>
      <c r="X694" s="280"/>
      <c r="Y694" s="280"/>
      <c r="Z694" s="280"/>
    </row>
    <row r="695" spans="1:26" ht="12.75" customHeight="1">
      <c r="A695" s="280"/>
      <c r="B695" s="280"/>
      <c r="C695" s="280"/>
      <c r="D695" s="280"/>
      <c r="E695" s="280"/>
      <c r="F695" s="280"/>
      <c r="G695" s="280"/>
      <c r="H695" s="280"/>
      <c r="I695" s="280"/>
      <c r="J695" s="280"/>
      <c r="K695" s="280"/>
      <c r="L695" s="280"/>
      <c r="M695" s="280"/>
      <c r="N695" s="280"/>
      <c r="O695" s="280"/>
      <c r="P695" s="280"/>
      <c r="Q695" s="280"/>
      <c r="R695" s="280"/>
      <c r="S695" s="280"/>
      <c r="T695" s="280"/>
      <c r="U695" s="280"/>
      <c r="V695" s="280"/>
      <c r="W695" s="280"/>
      <c r="X695" s="280"/>
      <c r="Y695" s="280"/>
      <c r="Z695" s="280"/>
    </row>
    <row r="696" spans="1:26" ht="12.75" customHeight="1">
      <c r="A696" s="280"/>
      <c r="B696" s="280"/>
      <c r="C696" s="280"/>
      <c r="D696" s="280"/>
      <c r="E696" s="280"/>
      <c r="F696" s="280"/>
      <c r="G696" s="280"/>
      <c r="H696" s="280"/>
      <c r="I696" s="280"/>
      <c r="J696" s="280"/>
      <c r="K696" s="280"/>
      <c r="L696" s="280"/>
      <c r="M696" s="280"/>
      <c r="N696" s="280"/>
      <c r="O696" s="280"/>
      <c r="P696" s="280"/>
      <c r="Q696" s="280"/>
      <c r="R696" s="280"/>
      <c r="S696" s="280"/>
      <c r="T696" s="280"/>
      <c r="U696" s="280"/>
      <c r="V696" s="280"/>
      <c r="W696" s="280"/>
      <c r="X696" s="280"/>
      <c r="Y696" s="280"/>
      <c r="Z696" s="280"/>
    </row>
    <row r="697" spans="1:26" ht="12.75" customHeight="1">
      <c r="A697" s="280"/>
      <c r="B697" s="280"/>
      <c r="C697" s="280"/>
      <c r="D697" s="280"/>
      <c r="E697" s="280"/>
      <c r="F697" s="280"/>
      <c r="G697" s="280"/>
      <c r="H697" s="280"/>
      <c r="I697" s="280"/>
      <c r="J697" s="280"/>
      <c r="K697" s="280"/>
      <c r="L697" s="280"/>
      <c r="M697" s="280"/>
      <c r="N697" s="280"/>
      <c r="O697" s="280"/>
      <c r="P697" s="280"/>
      <c r="Q697" s="280"/>
      <c r="R697" s="280"/>
      <c r="S697" s="280"/>
      <c r="T697" s="280"/>
      <c r="U697" s="280"/>
      <c r="V697" s="280"/>
      <c r="W697" s="280"/>
      <c r="X697" s="280"/>
      <c r="Y697" s="280"/>
      <c r="Z697" s="280"/>
    </row>
    <row r="698" spans="1:26" ht="12.75" customHeight="1">
      <c r="A698" s="280"/>
      <c r="B698" s="280"/>
      <c r="C698" s="280"/>
      <c r="D698" s="280"/>
      <c r="E698" s="280"/>
      <c r="F698" s="280"/>
      <c r="G698" s="280"/>
      <c r="H698" s="280"/>
      <c r="I698" s="280"/>
      <c r="J698" s="280"/>
      <c r="K698" s="280"/>
      <c r="L698" s="280"/>
      <c r="M698" s="280"/>
      <c r="N698" s="280"/>
      <c r="O698" s="280"/>
      <c r="P698" s="280"/>
      <c r="Q698" s="280"/>
      <c r="R698" s="280"/>
      <c r="S698" s="280"/>
      <c r="T698" s="280"/>
      <c r="U698" s="280"/>
      <c r="V698" s="280"/>
      <c r="W698" s="280"/>
      <c r="X698" s="280"/>
      <c r="Y698" s="280"/>
      <c r="Z698" s="280"/>
    </row>
    <row r="699" spans="1:26" ht="12.75" customHeight="1">
      <c r="A699" s="280"/>
      <c r="B699" s="280"/>
      <c r="C699" s="280"/>
      <c r="D699" s="280"/>
      <c r="E699" s="280"/>
      <c r="F699" s="280"/>
      <c r="G699" s="280"/>
      <c r="H699" s="280"/>
      <c r="I699" s="280"/>
      <c r="J699" s="280"/>
      <c r="K699" s="280"/>
      <c r="L699" s="280"/>
      <c r="M699" s="280"/>
      <c r="N699" s="280"/>
      <c r="O699" s="280"/>
      <c r="P699" s="280"/>
      <c r="Q699" s="280"/>
      <c r="R699" s="280"/>
      <c r="S699" s="280"/>
      <c r="T699" s="280"/>
      <c r="U699" s="280"/>
      <c r="V699" s="280"/>
      <c r="W699" s="280"/>
      <c r="X699" s="280"/>
      <c r="Y699" s="280"/>
      <c r="Z699" s="280"/>
    </row>
    <row r="700" spans="1:26" ht="12.75" customHeight="1">
      <c r="A700" s="280"/>
      <c r="B700" s="280"/>
      <c r="C700" s="280"/>
      <c r="D700" s="280"/>
      <c r="E700" s="280"/>
      <c r="F700" s="280"/>
      <c r="G700" s="280"/>
      <c r="H700" s="280"/>
      <c r="I700" s="280"/>
      <c r="J700" s="280"/>
      <c r="K700" s="280"/>
      <c r="L700" s="280"/>
      <c r="M700" s="280"/>
      <c r="N700" s="280"/>
      <c r="O700" s="280"/>
      <c r="P700" s="280"/>
      <c r="Q700" s="280"/>
      <c r="R700" s="280"/>
      <c r="S700" s="280"/>
      <c r="T700" s="280"/>
      <c r="U700" s="280"/>
      <c r="V700" s="280"/>
      <c r="W700" s="280"/>
      <c r="X700" s="280"/>
      <c r="Y700" s="280"/>
      <c r="Z700" s="280"/>
    </row>
    <row r="701" spans="1:26" ht="12.75" customHeight="1">
      <c r="A701" s="280"/>
      <c r="B701" s="280"/>
      <c r="C701" s="280"/>
      <c r="D701" s="280"/>
      <c r="E701" s="280"/>
      <c r="F701" s="280"/>
      <c r="G701" s="280"/>
      <c r="H701" s="280"/>
      <c r="I701" s="280"/>
      <c r="J701" s="280"/>
      <c r="K701" s="280"/>
      <c r="L701" s="280"/>
      <c r="M701" s="280"/>
      <c r="N701" s="280"/>
      <c r="O701" s="280"/>
      <c r="P701" s="280"/>
      <c r="Q701" s="280"/>
      <c r="R701" s="280"/>
      <c r="S701" s="280"/>
      <c r="T701" s="280"/>
      <c r="U701" s="280"/>
      <c r="V701" s="280"/>
      <c r="W701" s="280"/>
      <c r="X701" s="280"/>
      <c r="Y701" s="280"/>
      <c r="Z701" s="280"/>
    </row>
    <row r="702" spans="1:26" ht="12.75" customHeight="1">
      <c r="A702" s="280"/>
      <c r="B702" s="280"/>
      <c r="C702" s="280"/>
      <c r="D702" s="280"/>
      <c r="E702" s="280"/>
      <c r="F702" s="280"/>
      <c r="G702" s="280"/>
      <c r="H702" s="280"/>
      <c r="I702" s="280"/>
      <c r="J702" s="280"/>
      <c r="K702" s="280"/>
      <c r="L702" s="280"/>
      <c r="M702" s="280"/>
      <c r="N702" s="280"/>
      <c r="O702" s="280"/>
      <c r="P702" s="280"/>
      <c r="Q702" s="280"/>
      <c r="R702" s="280"/>
      <c r="S702" s="280"/>
      <c r="T702" s="280"/>
      <c r="U702" s="280"/>
      <c r="V702" s="280"/>
      <c r="W702" s="280"/>
      <c r="X702" s="280"/>
      <c r="Y702" s="280"/>
      <c r="Z702" s="280"/>
    </row>
    <row r="703" spans="1:26" ht="12.75" customHeight="1">
      <c r="A703" s="280"/>
      <c r="B703" s="280"/>
      <c r="C703" s="280"/>
      <c r="D703" s="280"/>
      <c r="E703" s="280"/>
      <c r="F703" s="280"/>
      <c r="G703" s="280"/>
      <c r="H703" s="280"/>
      <c r="I703" s="280"/>
      <c r="J703" s="280"/>
      <c r="K703" s="280"/>
      <c r="L703" s="280"/>
      <c r="M703" s="280"/>
      <c r="N703" s="280"/>
      <c r="O703" s="280"/>
      <c r="P703" s="280"/>
      <c r="Q703" s="280"/>
      <c r="R703" s="280"/>
      <c r="S703" s="280"/>
      <c r="T703" s="280"/>
      <c r="U703" s="280"/>
      <c r="V703" s="280"/>
      <c r="W703" s="280"/>
      <c r="X703" s="280"/>
      <c r="Y703" s="280"/>
      <c r="Z703" s="280"/>
    </row>
    <row r="704" spans="1:26" ht="12.75" customHeight="1">
      <c r="A704" s="280"/>
      <c r="B704" s="280"/>
      <c r="C704" s="280"/>
      <c r="D704" s="280"/>
      <c r="E704" s="280"/>
      <c r="F704" s="280"/>
      <c r="G704" s="280"/>
      <c r="H704" s="280"/>
      <c r="I704" s="280"/>
      <c r="J704" s="280"/>
      <c r="K704" s="280"/>
      <c r="L704" s="280"/>
      <c r="M704" s="280"/>
      <c r="N704" s="280"/>
      <c r="O704" s="280"/>
      <c r="P704" s="280"/>
      <c r="Q704" s="280"/>
      <c r="R704" s="280"/>
      <c r="S704" s="280"/>
      <c r="T704" s="280"/>
      <c r="U704" s="280"/>
      <c r="V704" s="280"/>
      <c r="W704" s="280"/>
      <c r="X704" s="280"/>
      <c r="Y704" s="280"/>
      <c r="Z704" s="280"/>
    </row>
    <row r="705" spans="1:26" ht="12.75" customHeight="1">
      <c r="A705" s="280"/>
      <c r="B705" s="280"/>
      <c r="C705" s="280"/>
      <c r="D705" s="280"/>
      <c r="E705" s="280"/>
      <c r="F705" s="280"/>
      <c r="G705" s="280"/>
      <c r="H705" s="280"/>
      <c r="I705" s="280"/>
      <c r="J705" s="280"/>
      <c r="K705" s="280"/>
      <c r="L705" s="280"/>
      <c r="M705" s="280"/>
      <c r="N705" s="280"/>
      <c r="O705" s="280"/>
      <c r="P705" s="280"/>
      <c r="Q705" s="280"/>
      <c r="R705" s="280"/>
      <c r="S705" s="280"/>
      <c r="T705" s="280"/>
      <c r="U705" s="280"/>
      <c r="V705" s="280"/>
      <c r="W705" s="280"/>
      <c r="X705" s="280"/>
      <c r="Y705" s="280"/>
      <c r="Z705" s="280"/>
    </row>
    <row r="706" spans="1:26" ht="12.75" customHeight="1">
      <c r="A706" s="280"/>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row>
    <row r="707" spans="1:26" ht="12.75" customHeight="1">
      <c r="A707" s="280"/>
      <c r="B707" s="280"/>
      <c r="C707" s="280"/>
      <c r="D707" s="280"/>
      <c r="E707" s="280"/>
      <c r="F707" s="280"/>
      <c r="G707" s="280"/>
      <c r="H707" s="280"/>
      <c r="I707" s="280"/>
      <c r="J707" s="280"/>
      <c r="K707" s="280"/>
      <c r="L707" s="280"/>
      <c r="M707" s="280"/>
      <c r="N707" s="280"/>
      <c r="O707" s="280"/>
      <c r="P707" s="280"/>
      <c r="Q707" s="280"/>
      <c r="R707" s="280"/>
      <c r="S707" s="280"/>
      <c r="T707" s="280"/>
      <c r="U707" s="280"/>
      <c r="V707" s="280"/>
      <c r="W707" s="280"/>
      <c r="X707" s="280"/>
      <c r="Y707" s="280"/>
      <c r="Z707" s="280"/>
    </row>
    <row r="708" spans="1:26" ht="12.75" customHeight="1">
      <c r="A708" s="280"/>
      <c r="B708" s="280"/>
      <c r="C708" s="280"/>
      <c r="D708" s="280"/>
      <c r="E708" s="280"/>
      <c r="F708" s="280"/>
      <c r="G708" s="280"/>
      <c r="H708" s="280"/>
      <c r="I708" s="280"/>
      <c r="J708" s="280"/>
      <c r="K708" s="280"/>
      <c r="L708" s="280"/>
      <c r="M708" s="280"/>
      <c r="N708" s="280"/>
      <c r="O708" s="280"/>
      <c r="P708" s="280"/>
      <c r="Q708" s="280"/>
      <c r="R708" s="280"/>
      <c r="S708" s="280"/>
      <c r="T708" s="280"/>
      <c r="U708" s="280"/>
      <c r="V708" s="280"/>
      <c r="W708" s="280"/>
      <c r="X708" s="280"/>
      <c r="Y708" s="280"/>
      <c r="Z708" s="280"/>
    </row>
    <row r="709" spans="1:26" ht="12.75" customHeight="1">
      <c r="A709" s="280"/>
      <c r="B709" s="280"/>
      <c r="C709" s="280"/>
      <c r="D709" s="280"/>
      <c r="E709" s="280"/>
      <c r="F709" s="280"/>
      <c r="G709" s="280"/>
      <c r="H709" s="280"/>
      <c r="I709" s="280"/>
      <c r="J709" s="280"/>
      <c r="K709" s="280"/>
      <c r="L709" s="280"/>
      <c r="M709" s="280"/>
      <c r="N709" s="280"/>
      <c r="O709" s="280"/>
      <c r="P709" s="280"/>
      <c r="Q709" s="280"/>
      <c r="R709" s="280"/>
      <c r="S709" s="280"/>
      <c r="T709" s="280"/>
      <c r="U709" s="280"/>
      <c r="V709" s="280"/>
      <c r="W709" s="280"/>
      <c r="X709" s="280"/>
      <c r="Y709" s="280"/>
      <c r="Z709" s="280"/>
    </row>
    <row r="710" spans="1:26" ht="12.75" customHeight="1">
      <c r="A710" s="280"/>
      <c r="B710" s="280"/>
      <c r="C710" s="280"/>
      <c r="D710" s="280"/>
      <c r="E710" s="280"/>
      <c r="F710" s="280"/>
      <c r="G710" s="280"/>
      <c r="H710" s="280"/>
      <c r="I710" s="280"/>
      <c r="J710" s="280"/>
      <c r="K710" s="280"/>
      <c r="L710" s="280"/>
      <c r="M710" s="280"/>
      <c r="N710" s="280"/>
      <c r="O710" s="280"/>
      <c r="P710" s="280"/>
      <c r="Q710" s="280"/>
      <c r="R710" s="280"/>
      <c r="S710" s="280"/>
      <c r="T710" s="280"/>
      <c r="U710" s="280"/>
      <c r="V710" s="280"/>
      <c r="W710" s="280"/>
      <c r="X710" s="280"/>
      <c r="Y710" s="280"/>
      <c r="Z710" s="280"/>
    </row>
    <row r="711" spans="1:26" ht="12.75" customHeight="1">
      <c r="A711" s="280"/>
      <c r="B711" s="280"/>
      <c r="C711" s="280"/>
      <c r="D711" s="280"/>
      <c r="E711" s="280"/>
      <c r="F711" s="280"/>
      <c r="G711" s="280"/>
      <c r="H711" s="280"/>
      <c r="I711" s="280"/>
      <c r="J711" s="280"/>
      <c r="K711" s="280"/>
      <c r="L711" s="280"/>
      <c r="M711" s="280"/>
      <c r="N711" s="280"/>
      <c r="O711" s="280"/>
      <c r="P711" s="280"/>
      <c r="Q711" s="280"/>
      <c r="R711" s="280"/>
      <c r="S711" s="280"/>
      <c r="T711" s="280"/>
      <c r="U711" s="280"/>
      <c r="V711" s="280"/>
      <c r="W711" s="280"/>
      <c r="X711" s="280"/>
      <c r="Y711" s="280"/>
      <c r="Z711" s="280"/>
    </row>
    <row r="712" spans="1:26" ht="12.75" customHeight="1">
      <c r="A712" s="280"/>
      <c r="B712" s="280"/>
      <c r="C712" s="280"/>
      <c r="D712" s="280"/>
      <c r="E712" s="280"/>
      <c r="F712" s="280"/>
      <c r="G712" s="280"/>
      <c r="H712" s="280"/>
      <c r="I712" s="280"/>
      <c r="J712" s="280"/>
      <c r="K712" s="280"/>
      <c r="L712" s="280"/>
      <c r="M712" s="280"/>
      <c r="N712" s="280"/>
      <c r="O712" s="280"/>
      <c r="P712" s="280"/>
      <c r="Q712" s="280"/>
      <c r="R712" s="280"/>
      <c r="S712" s="280"/>
      <c r="T712" s="280"/>
      <c r="U712" s="280"/>
      <c r="V712" s="280"/>
      <c r="W712" s="280"/>
      <c r="X712" s="280"/>
      <c r="Y712" s="280"/>
      <c r="Z712" s="280"/>
    </row>
    <row r="713" spans="1:26" ht="12.75" customHeight="1">
      <c r="A713" s="280"/>
      <c r="B713" s="280"/>
      <c r="C713" s="280"/>
      <c r="D713" s="280"/>
      <c r="E713" s="280"/>
      <c r="F713" s="280"/>
      <c r="G713" s="280"/>
      <c r="H713" s="280"/>
      <c r="I713" s="280"/>
      <c r="J713" s="280"/>
      <c r="K713" s="280"/>
      <c r="L713" s="280"/>
      <c r="M713" s="280"/>
      <c r="N713" s="280"/>
      <c r="O713" s="280"/>
      <c r="P713" s="280"/>
      <c r="Q713" s="280"/>
      <c r="R713" s="280"/>
      <c r="S713" s="280"/>
      <c r="T713" s="280"/>
      <c r="U713" s="280"/>
      <c r="V713" s="280"/>
      <c r="W713" s="280"/>
      <c r="X713" s="280"/>
      <c r="Y713" s="280"/>
      <c r="Z713" s="280"/>
    </row>
    <row r="714" spans="1:26" ht="12.75" customHeight="1">
      <c r="A714" s="280"/>
      <c r="B714" s="280"/>
      <c r="C714" s="280"/>
      <c r="D714" s="280"/>
      <c r="E714" s="280"/>
      <c r="F714" s="280"/>
      <c r="G714" s="280"/>
      <c r="H714" s="280"/>
      <c r="I714" s="280"/>
      <c r="J714" s="280"/>
      <c r="K714" s="280"/>
      <c r="L714" s="280"/>
      <c r="M714" s="280"/>
      <c r="N714" s="280"/>
      <c r="O714" s="280"/>
      <c r="P714" s="280"/>
      <c r="Q714" s="280"/>
      <c r="R714" s="280"/>
      <c r="S714" s="280"/>
      <c r="T714" s="280"/>
      <c r="U714" s="280"/>
      <c r="V714" s="280"/>
      <c r="W714" s="280"/>
      <c r="X714" s="280"/>
      <c r="Y714" s="280"/>
      <c r="Z714" s="280"/>
    </row>
    <row r="715" spans="1:26" ht="12.75" customHeight="1">
      <c r="A715" s="280"/>
      <c r="B715" s="280"/>
      <c r="C715" s="280"/>
      <c r="D715" s="280"/>
      <c r="E715" s="280"/>
      <c r="F715" s="280"/>
      <c r="G715" s="280"/>
      <c r="H715" s="280"/>
      <c r="I715" s="280"/>
      <c r="J715" s="280"/>
      <c r="K715" s="280"/>
      <c r="L715" s="280"/>
      <c r="M715" s="280"/>
      <c r="N715" s="280"/>
      <c r="O715" s="280"/>
      <c r="P715" s="280"/>
      <c r="Q715" s="280"/>
      <c r="R715" s="280"/>
      <c r="S715" s="280"/>
      <c r="T715" s="280"/>
      <c r="U715" s="280"/>
      <c r="V715" s="280"/>
      <c r="W715" s="280"/>
      <c r="X715" s="280"/>
      <c r="Y715" s="280"/>
      <c r="Z715" s="280"/>
    </row>
    <row r="716" spans="1:26" ht="12.75" customHeight="1">
      <c r="A716" s="280"/>
      <c r="B716" s="280"/>
      <c r="C716" s="280"/>
      <c r="D716" s="280"/>
      <c r="E716" s="280"/>
      <c r="F716" s="280"/>
      <c r="G716" s="280"/>
      <c r="H716" s="280"/>
      <c r="I716" s="280"/>
      <c r="J716" s="280"/>
      <c r="K716" s="280"/>
      <c r="L716" s="280"/>
      <c r="M716" s="280"/>
      <c r="N716" s="280"/>
      <c r="O716" s="280"/>
      <c r="P716" s="280"/>
      <c r="Q716" s="280"/>
      <c r="R716" s="280"/>
      <c r="S716" s="280"/>
      <c r="T716" s="280"/>
      <c r="U716" s="280"/>
      <c r="V716" s="280"/>
      <c r="W716" s="280"/>
      <c r="X716" s="280"/>
      <c r="Y716" s="280"/>
      <c r="Z716" s="280"/>
    </row>
    <row r="717" spans="1:26" ht="12.75" customHeight="1">
      <c r="A717" s="280"/>
      <c r="B717" s="280"/>
      <c r="C717" s="280"/>
      <c r="D717" s="280"/>
      <c r="E717" s="280"/>
      <c r="F717" s="280"/>
      <c r="G717" s="280"/>
      <c r="H717" s="280"/>
      <c r="I717" s="280"/>
      <c r="J717" s="280"/>
      <c r="K717" s="280"/>
      <c r="L717" s="280"/>
      <c r="M717" s="280"/>
      <c r="N717" s="280"/>
      <c r="O717" s="280"/>
      <c r="P717" s="280"/>
      <c r="Q717" s="280"/>
      <c r="R717" s="280"/>
      <c r="S717" s="280"/>
      <c r="T717" s="280"/>
      <c r="U717" s="280"/>
      <c r="V717" s="280"/>
      <c r="W717" s="280"/>
      <c r="X717" s="280"/>
      <c r="Y717" s="280"/>
      <c r="Z717" s="280"/>
    </row>
    <row r="718" spans="1:26" ht="12.75" customHeight="1">
      <c r="A718" s="280"/>
      <c r="B718" s="280"/>
      <c r="C718" s="280"/>
      <c r="D718" s="280"/>
      <c r="E718" s="280"/>
      <c r="F718" s="280"/>
      <c r="G718" s="280"/>
      <c r="H718" s="280"/>
      <c r="I718" s="280"/>
      <c r="J718" s="280"/>
      <c r="K718" s="280"/>
      <c r="L718" s="280"/>
      <c r="M718" s="280"/>
      <c r="N718" s="280"/>
      <c r="O718" s="280"/>
      <c r="P718" s="280"/>
      <c r="Q718" s="280"/>
      <c r="R718" s="280"/>
      <c r="S718" s="280"/>
      <c r="T718" s="280"/>
      <c r="U718" s="280"/>
      <c r="V718" s="280"/>
      <c r="W718" s="280"/>
      <c r="X718" s="280"/>
      <c r="Y718" s="280"/>
      <c r="Z718" s="280"/>
    </row>
    <row r="719" spans="1:26" ht="12.75" customHeight="1">
      <c r="A719" s="280"/>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row>
    <row r="720" spans="1:26" ht="12.75" customHeight="1">
      <c r="A720" s="280"/>
      <c r="B720" s="280"/>
      <c r="C720" s="280"/>
      <c r="D720" s="280"/>
      <c r="E720" s="280"/>
      <c r="F720" s="280"/>
      <c r="G720" s="280"/>
      <c r="H720" s="280"/>
      <c r="I720" s="280"/>
      <c r="J720" s="280"/>
      <c r="K720" s="280"/>
      <c r="L720" s="280"/>
      <c r="M720" s="280"/>
      <c r="N720" s="280"/>
      <c r="O720" s="280"/>
      <c r="P720" s="280"/>
      <c r="Q720" s="280"/>
      <c r="R720" s="280"/>
      <c r="S720" s="280"/>
      <c r="T720" s="280"/>
      <c r="U720" s="280"/>
      <c r="V720" s="280"/>
      <c r="W720" s="280"/>
      <c r="X720" s="280"/>
      <c r="Y720" s="280"/>
      <c r="Z720" s="280"/>
    </row>
    <row r="721" spans="1:26" ht="12.75" customHeight="1">
      <c r="A721" s="280"/>
      <c r="B721" s="280"/>
      <c r="C721" s="280"/>
      <c r="D721" s="280"/>
      <c r="E721" s="280"/>
      <c r="F721" s="280"/>
      <c r="G721" s="280"/>
      <c r="H721" s="280"/>
      <c r="I721" s="280"/>
      <c r="J721" s="280"/>
      <c r="K721" s="280"/>
      <c r="L721" s="280"/>
      <c r="M721" s="280"/>
      <c r="N721" s="280"/>
      <c r="O721" s="280"/>
      <c r="P721" s="280"/>
      <c r="Q721" s="280"/>
      <c r="R721" s="280"/>
      <c r="S721" s="280"/>
      <c r="T721" s="280"/>
      <c r="U721" s="280"/>
      <c r="V721" s="280"/>
      <c r="W721" s="280"/>
      <c r="X721" s="280"/>
      <c r="Y721" s="280"/>
      <c r="Z721" s="280"/>
    </row>
    <row r="722" spans="1:26" ht="12.75" customHeight="1">
      <c r="A722" s="280"/>
      <c r="B722" s="280"/>
      <c r="C722" s="280"/>
      <c r="D722" s="280"/>
      <c r="E722" s="280"/>
      <c r="F722" s="280"/>
      <c r="G722" s="280"/>
      <c r="H722" s="280"/>
      <c r="I722" s="280"/>
      <c r="J722" s="280"/>
      <c r="K722" s="280"/>
      <c r="L722" s="280"/>
      <c r="M722" s="280"/>
      <c r="N722" s="280"/>
      <c r="O722" s="280"/>
      <c r="P722" s="280"/>
      <c r="Q722" s="280"/>
      <c r="R722" s="280"/>
      <c r="S722" s="280"/>
      <c r="T722" s="280"/>
      <c r="U722" s="280"/>
      <c r="V722" s="280"/>
      <c r="W722" s="280"/>
      <c r="X722" s="280"/>
      <c r="Y722" s="280"/>
      <c r="Z722" s="280"/>
    </row>
    <row r="723" spans="1:26" ht="12.75" customHeight="1">
      <c r="A723" s="280"/>
      <c r="B723" s="280"/>
      <c r="C723" s="280"/>
      <c r="D723" s="280"/>
      <c r="E723" s="280"/>
      <c r="F723" s="280"/>
      <c r="G723" s="280"/>
      <c r="H723" s="280"/>
      <c r="I723" s="280"/>
      <c r="J723" s="280"/>
      <c r="K723" s="280"/>
      <c r="L723" s="280"/>
      <c r="M723" s="280"/>
      <c r="N723" s="280"/>
      <c r="O723" s="280"/>
      <c r="P723" s="280"/>
      <c r="Q723" s="280"/>
      <c r="R723" s="280"/>
      <c r="S723" s="280"/>
      <c r="T723" s="280"/>
      <c r="U723" s="280"/>
      <c r="V723" s="280"/>
      <c r="W723" s="280"/>
      <c r="X723" s="280"/>
      <c r="Y723" s="280"/>
      <c r="Z723" s="280"/>
    </row>
    <row r="724" spans="1:26" ht="12.75" customHeight="1">
      <c r="A724" s="280"/>
      <c r="B724" s="280"/>
      <c r="C724" s="280"/>
      <c r="D724" s="280"/>
      <c r="E724" s="280"/>
      <c r="F724" s="280"/>
      <c r="G724" s="280"/>
      <c r="H724" s="280"/>
      <c r="I724" s="280"/>
      <c r="J724" s="280"/>
      <c r="K724" s="280"/>
      <c r="L724" s="280"/>
      <c r="M724" s="280"/>
      <c r="N724" s="280"/>
      <c r="O724" s="280"/>
      <c r="P724" s="280"/>
      <c r="Q724" s="280"/>
      <c r="R724" s="280"/>
      <c r="S724" s="280"/>
      <c r="T724" s="280"/>
      <c r="U724" s="280"/>
      <c r="V724" s="280"/>
      <c r="W724" s="280"/>
      <c r="X724" s="280"/>
      <c r="Y724" s="280"/>
      <c r="Z724" s="280"/>
    </row>
    <row r="725" spans="1:26" ht="12.75" customHeight="1">
      <c r="A725" s="280"/>
      <c r="B725" s="280"/>
      <c r="C725" s="280"/>
      <c r="D725" s="280"/>
      <c r="E725" s="280"/>
      <c r="F725" s="280"/>
      <c r="G725" s="280"/>
      <c r="H725" s="280"/>
      <c r="I725" s="280"/>
      <c r="J725" s="280"/>
      <c r="K725" s="280"/>
      <c r="L725" s="280"/>
      <c r="M725" s="280"/>
      <c r="N725" s="280"/>
      <c r="O725" s="280"/>
      <c r="P725" s="280"/>
      <c r="Q725" s="280"/>
      <c r="R725" s="280"/>
      <c r="S725" s="280"/>
      <c r="T725" s="280"/>
      <c r="U725" s="280"/>
      <c r="V725" s="280"/>
      <c r="W725" s="280"/>
      <c r="X725" s="280"/>
      <c r="Y725" s="280"/>
      <c r="Z725" s="280"/>
    </row>
    <row r="726" spans="1:26" ht="12.75" customHeight="1">
      <c r="A726" s="280"/>
      <c r="B726" s="280"/>
      <c r="C726" s="280"/>
      <c r="D726" s="280"/>
      <c r="E726" s="280"/>
      <c r="F726" s="280"/>
      <c r="G726" s="280"/>
      <c r="H726" s="280"/>
      <c r="I726" s="280"/>
      <c r="J726" s="280"/>
      <c r="K726" s="280"/>
      <c r="L726" s="280"/>
      <c r="M726" s="280"/>
      <c r="N726" s="280"/>
      <c r="O726" s="280"/>
      <c r="P726" s="280"/>
      <c r="Q726" s="280"/>
      <c r="R726" s="280"/>
      <c r="S726" s="280"/>
      <c r="T726" s="280"/>
      <c r="U726" s="280"/>
      <c r="V726" s="280"/>
      <c r="W726" s="280"/>
      <c r="X726" s="280"/>
      <c r="Y726" s="280"/>
      <c r="Z726" s="280"/>
    </row>
    <row r="727" spans="1:26" ht="12.75" customHeight="1">
      <c r="A727" s="280"/>
      <c r="B727" s="280"/>
      <c r="C727" s="280"/>
      <c r="D727" s="280"/>
      <c r="E727" s="280"/>
      <c r="F727" s="280"/>
      <c r="G727" s="280"/>
      <c r="H727" s="280"/>
      <c r="I727" s="280"/>
      <c r="J727" s="280"/>
      <c r="K727" s="280"/>
      <c r="L727" s="280"/>
      <c r="M727" s="280"/>
      <c r="N727" s="280"/>
      <c r="O727" s="280"/>
      <c r="P727" s="280"/>
      <c r="Q727" s="280"/>
      <c r="R727" s="280"/>
      <c r="S727" s="280"/>
      <c r="T727" s="280"/>
      <c r="U727" s="280"/>
      <c r="V727" s="280"/>
      <c r="W727" s="280"/>
      <c r="X727" s="280"/>
      <c r="Y727" s="280"/>
      <c r="Z727" s="280"/>
    </row>
    <row r="728" spans="1:26" ht="12.75" customHeight="1">
      <c r="A728" s="280"/>
      <c r="B728" s="280"/>
      <c r="C728" s="280"/>
      <c r="D728" s="280"/>
      <c r="E728" s="280"/>
      <c r="F728" s="280"/>
      <c r="G728" s="280"/>
      <c r="H728" s="280"/>
      <c r="I728" s="280"/>
      <c r="J728" s="280"/>
      <c r="K728" s="280"/>
      <c r="L728" s="280"/>
      <c r="M728" s="280"/>
      <c r="N728" s="280"/>
      <c r="O728" s="280"/>
      <c r="P728" s="280"/>
      <c r="Q728" s="280"/>
      <c r="R728" s="280"/>
      <c r="S728" s="280"/>
      <c r="T728" s="280"/>
      <c r="U728" s="280"/>
      <c r="V728" s="280"/>
      <c r="W728" s="280"/>
      <c r="X728" s="280"/>
      <c r="Y728" s="280"/>
      <c r="Z728" s="280"/>
    </row>
    <row r="729" spans="1:26" ht="12.75" customHeight="1">
      <c r="A729" s="280"/>
      <c r="B729" s="280"/>
      <c r="C729" s="280"/>
      <c r="D729" s="280"/>
      <c r="E729" s="280"/>
      <c r="F729" s="280"/>
      <c r="G729" s="280"/>
      <c r="H729" s="280"/>
      <c r="I729" s="280"/>
      <c r="J729" s="280"/>
      <c r="K729" s="280"/>
      <c r="L729" s="280"/>
      <c r="M729" s="280"/>
      <c r="N729" s="280"/>
      <c r="O729" s="280"/>
      <c r="P729" s="280"/>
      <c r="Q729" s="280"/>
      <c r="R729" s="280"/>
      <c r="S729" s="280"/>
      <c r="T729" s="280"/>
      <c r="U729" s="280"/>
      <c r="V729" s="280"/>
      <c r="W729" s="280"/>
      <c r="X729" s="280"/>
      <c r="Y729" s="280"/>
      <c r="Z729" s="280"/>
    </row>
    <row r="730" spans="1:26" ht="12.75" customHeight="1">
      <c r="A730" s="280"/>
      <c r="B730" s="280"/>
      <c r="C730" s="280"/>
      <c r="D730" s="280"/>
      <c r="E730" s="280"/>
      <c r="F730" s="280"/>
      <c r="G730" s="280"/>
      <c r="H730" s="280"/>
      <c r="I730" s="280"/>
      <c r="J730" s="280"/>
      <c r="K730" s="280"/>
      <c r="L730" s="280"/>
      <c r="M730" s="280"/>
      <c r="N730" s="280"/>
      <c r="O730" s="280"/>
      <c r="P730" s="280"/>
      <c r="Q730" s="280"/>
      <c r="R730" s="280"/>
      <c r="S730" s="280"/>
      <c r="T730" s="280"/>
      <c r="U730" s="280"/>
      <c r="V730" s="280"/>
      <c r="W730" s="280"/>
      <c r="X730" s="280"/>
      <c r="Y730" s="280"/>
      <c r="Z730" s="280"/>
    </row>
    <row r="731" spans="1:26" ht="12.75" customHeight="1">
      <c r="A731" s="280"/>
      <c r="B731" s="280"/>
      <c r="C731" s="280"/>
      <c r="D731" s="280"/>
      <c r="E731" s="280"/>
      <c r="F731" s="280"/>
      <c r="G731" s="280"/>
      <c r="H731" s="280"/>
      <c r="I731" s="280"/>
      <c r="J731" s="280"/>
      <c r="K731" s="280"/>
      <c r="L731" s="280"/>
      <c r="M731" s="280"/>
      <c r="N731" s="280"/>
      <c r="O731" s="280"/>
      <c r="P731" s="280"/>
      <c r="Q731" s="280"/>
      <c r="R731" s="280"/>
      <c r="S731" s="280"/>
      <c r="T731" s="280"/>
      <c r="U731" s="280"/>
      <c r="V731" s="280"/>
      <c r="W731" s="280"/>
      <c r="X731" s="280"/>
      <c r="Y731" s="280"/>
      <c r="Z731" s="280"/>
    </row>
    <row r="732" spans="1:26" ht="12.75" customHeight="1">
      <c r="A732" s="280"/>
      <c r="B732" s="280"/>
      <c r="C732" s="280"/>
      <c r="D732" s="280"/>
      <c r="E732" s="280"/>
      <c r="F732" s="280"/>
      <c r="G732" s="280"/>
      <c r="H732" s="280"/>
      <c r="I732" s="280"/>
      <c r="J732" s="280"/>
      <c r="K732" s="280"/>
      <c r="L732" s="280"/>
      <c r="M732" s="280"/>
      <c r="N732" s="280"/>
      <c r="O732" s="280"/>
      <c r="P732" s="280"/>
      <c r="Q732" s="280"/>
      <c r="R732" s="280"/>
      <c r="S732" s="280"/>
      <c r="T732" s="280"/>
      <c r="U732" s="280"/>
      <c r="V732" s="280"/>
      <c r="W732" s="280"/>
      <c r="X732" s="280"/>
      <c r="Y732" s="280"/>
      <c r="Z732" s="280"/>
    </row>
    <row r="733" spans="1:26" ht="12.75" customHeight="1">
      <c r="A733" s="280"/>
      <c r="B733" s="280"/>
      <c r="C733" s="280"/>
      <c r="D733" s="280"/>
      <c r="E733" s="280"/>
      <c r="F733" s="280"/>
      <c r="G733" s="280"/>
      <c r="H733" s="280"/>
      <c r="I733" s="280"/>
      <c r="J733" s="280"/>
      <c r="K733" s="280"/>
      <c r="L733" s="280"/>
      <c r="M733" s="280"/>
      <c r="N733" s="280"/>
      <c r="O733" s="280"/>
      <c r="P733" s="280"/>
      <c r="Q733" s="280"/>
      <c r="R733" s="280"/>
      <c r="S733" s="280"/>
      <c r="T733" s="280"/>
      <c r="U733" s="280"/>
      <c r="V733" s="280"/>
      <c r="W733" s="280"/>
      <c r="X733" s="280"/>
      <c r="Y733" s="280"/>
      <c r="Z733" s="280"/>
    </row>
    <row r="734" spans="1:26" ht="12.75" customHeight="1">
      <c r="A734" s="280"/>
      <c r="B734" s="280"/>
      <c r="C734" s="280"/>
      <c r="D734" s="280"/>
      <c r="E734" s="280"/>
      <c r="F734" s="280"/>
      <c r="G734" s="280"/>
      <c r="H734" s="280"/>
      <c r="I734" s="280"/>
      <c r="J734" s="280"/>
      <c r="K734" s="280"/>
      <c r="L734" s="280"/>
      <c r="M734" s="280"/>
      <c r="N734" s="280"/>
      <c r="O734" s="280"/>
      <c r="P734" s="280"/>
      <c r="Q734" s="280"/>
      <c r="R734" s="280"/>
      <c r="S734" s="280"/>
      <c r="T734" s="280"/>
      <c r="U734" s="280"/>
      <c r="V734" s="280"/>
      <c r="W734" s="280"/>
      <c r="X734" s="280"/>
      <c r="Y734" s="280"/>
      <c r="Z734" s="280"/>
    </row>
    <row r="735" spans="1:26" ht="12.75" customHeight="1">
      <c r="A735" s="280"/>
      <c r="B735" s="280"/>
      <c r="C735" s="280"/>
      <c r="D735" s="280"/>
      <c r="E735" s="280"/>
      <c r="F735" s="280"/>
      <c r="G735" s="280"/>
      <c r="H735" s="280"/>
      <c r="I735" s="280"/>
      <c r="J735" s="280"/>
      <c r="K735" s="280"/>
      <c r="L735" s="280"/>
      <c r="M735" s="280"/>
      <c r="N735" s="280"/>
      <c r="O735" s="280"/>
      <c r="P735" s="280"/>
      <c r="Q735" s="280"/>
      <c r="R735" s="280"/>
      <c r="S735" s="280"/>
      <c r="T735" s="280"/>
      <c r="U735" s="280"/>
      <c r="V735" s="280"/>
      <c r="W735" s="280"/>
      <c r="X735" s="280"/>
      <c r="Y735" s="280"/>
      <c r="Z735" s="280"/>
    </row>
    <row r="736" spans="1:26" ht="12.75" customHeight="1">
      <c r="A736" s="280"/>
      <c r="B736" s="280"/>
      <c r="C736" s="280"/>
      <c r="D736" s="280"/>
      <c r="E736" s="280"/>
      <c r="F736" s="280"/>
      <c r="G736" s="280"/>
      <c r="H736" s="280"/>
      <c r="I736" s="280"/>
      <c r="J736" s="280"/>
      <c r="K736" s="280"/>
      <c r="L736" s="280"/>
      <c r="M736" s="280"/>
      <c r="N736" s="280"/>
      <c r="O736" s="280"/>
      <c r="P736" s="280"/>
      <c r="Q736" s="280"/>
      <c r="R736" s="280"/>
      <c r="S736" s="280"/>
      <c r="T736" s="280"/>
      <c r="U736" s="280"/>
      <c r="V736" s="280"/>
      <c r="W736" s="280"/>
      <c r="X736" s="280"/>
      <c r="Y736" s="280"/>
      <c r="Z736" s="280"/>
    </row>
    <row r="737" spans="1:26" ht="12.75" customHeight="1">
      <c r="A737" s="280"/>
      <c r="B737" s="280"/>
      <c r="C737" s="280"/>
      <c r="D737" s="280"/>
      <c r="E737" s="280"/>
      <c r="F737" s="280"/>
      <c r="G737" s="280"/>
      <c r="H737" s="280"/>
      <c r="I737" s="280"/>
      <c r="J737" s="280"/>
      <c r="K737" s="280"/>
      <c r="L737" s="280"/>
      <c r="M737" s="280"/>
      <c r="N737" s="280"/>
      <c r="O737" s="280"/>
      <c r="P737" s="280"/>
      <c r="Q737" s="280"/>
      <c r="R737" s="280"/>
      <c r="S737" s="280"/>
      <c r="T737" s="280"/>
      <c r="U737" s="280"/>
      <c r="V737" s="280"/>
      <c r="W737" s="280"/>
      <c r="X737" s="280"/>
      <c r="Y737" s="280"/>
      <c r="Z737" s="280"/>
    </row>
    <row r="738" spans="1:26" ht="12.75" customHeight="1">
      <c r="A738" s="280"/>
      <c r="B738" s="280"/>
      <c r="C738" s="280"/>
      <c r="D738" s="280"/>
      <c r="E738" s="280"/>
      <c r="F738" s="280"/>
      <c r="G738" s="280"/>
      <c r="H738" s="280"/>
      <c r="I738" s="280"/>
      <c r="J738" s="280"/>
      <c r="K738" s="280"/>
      <c r="L738" s="280"/>
      <c r="M738" s="280"/>
      <c r="N738" s="280"/>
      <c r="O738" s="280"/>
      <c r="P738" s="280"/>
      <c r="Q738" s="280"/>
      <c r="R738" s="280"/>
      <c r="S738" s="280"/>
      <c r="T738" s="280"/>
      <c r="U738" s="280"/>
      <c r="V738" s="280"/>
      <c r="W738" s="280"/>
      <c r="X738" s="280"/>
      <c r="Y738" s="280"/>
      <c r="Z738" s="280"/>
    </row>
    <row r="739" spans="1:26" ht="12.75" customHeight="1">
      <c r="A739" s="280"/>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row>
    <row r="740" spans="1:26" ht="12.75" customHeight="1">
      <c r="A740" s="280"/>
      <c r="B740" s="280"/>
      <c r="C740" s="280"/>
      <c r="D740" s="280"/>
      <c r="E740" s="280"/>
      <c r="F740" s="280"/>
      <c r="G740" s="280"/>
      <c r="H740" s="280"/>
      <c r="I740" s="280"/>
      <c r="J740" s="280"/>
      <c r="K740" s="280"/>
      <c r="L740" s="280"/>
      <c r="M740" s="280"/>
      <c r="N740" s="280"/>
      <c r="O740" s="280"/>
      <c r="P740" s="280"/>
      <c r="Q740" s="280"/>
      <c r="R740" s="280"/>
      <c r="S740" s="280"/>
      <c r="T740" s="280"/>
      <c r="U740" s="280"/>
      <c r="V740" s="280"/>
      <c r="W740" s="280"/>
      <c r="X740" s="280"/>
      <c r="Y740" s="280"/>
      <c r="Z740" s="280"/>
    </row>
    <row r="741" spans="1:26" ht="12.75" customHeight="1">
      <c r="A741" s="280"/>
      <c r="B741" s="280"/>
      <c r="C741" s="280"/>
      <c r="D741" s="280"/>
      <c r="E741" s="280"/>
      <c r="F741" s="280"/>
      <c r="G741" s="280"/>
      <c r="H741" s="280"/>
      <c r="I741" s="280"/>
      <c r="J741" s="280"/>
      <c r="K741" s="280"/>
      <c r="L741" s="280"/>
      <c r="M741" s="280"/>
      <c r="N741" s="280"/>
      <c r="O741" s="280"/>
      <c r="P741" s="280"/>
      <c r="Q741" s="280"/>
      <c r="R741" s="280"/>
      <c r="S741" s="280"/>
      <c r="T741" s="280"/>
      <c r="U741" s="280"/>
      <c r="V741" s="280"/>
      <c r="W741" s="280"/>
      <c r="X741" s="280"/>
      <c r="Y741" s="280"/>
      <c r="Z741" s="280"/>
    </row>
    <row r="742" spans="1:26" ht="12.75" customHeight="1">
      <c r="A742" s="280"/>
      <c r="B742" s="280"/>
      <c r="C742" s="280"/>
      <c r="D742" s="280"/>
      <c r="E742" s="280"/>
      <c r="F742" s="280"/>
      <c r="G742" s="280"/>
      <c r="H742" s="280"/>
      <c r="I742" s="280"/>
      <c r="J742" s="280"/>
      <c r="K742" s="280"/>
      <c r="L742" s="280"/>
      <c r="M742" s="280"/>
      <c r="N742" s="280"/>
      <c r="O742" s="280"/>
      <c r="P742" s="280"/>
      <c r="Q742" s="280"/>
      <c r="R742" s="280"/>
      <c r="S742" s="280"/>
      <c r="T742" s="280"/>
      <c r="U742" s="280"/>
      <c r="V742" s="280"/>
      <c r="W742" s="280"/>
      <c r="X742" s="280"/>
      <c r="Y742" s="280"/>
      <c r="Z742" s="280"/>
    </row>
    <row r="743" spans="1:26" ht="12.75" customHeight="1">
      <c r="A743" s="280"/>
      <c r="B743" s="280"/>
      <c r="C743" s="280"/>
      <c r="D743" s="280"/>
      <c r="E743" s="280"/>
      <c r="F743" s="280"/>
      <c r="G743" s="280"/>
      <c r="H743" s="280"/>
      <c r="I743" s="280"/>
      <c r="J743" s="280"/>
      <c r="K743" s="280"/>
      <c r="L743" s="280"/>
      <c r="M743" s="280"/>
      <c r="N743" s="280"/>
      <c r="O743" s="280"/>
      <c r="P743" s="280"/>
      <c r="Q743" s="280"/>
      <c r="R743" s="280"/>
      <c r="S743" s="280"/>
      <c r="T743" s="280"/>
      <c r="U743" s="280"/>
      <c r="V743" s="280"/>
      <c r="W743" s="280"/>
      <c r="X743" s="280"/>
      <c r="Y743" s="280"/>
      <c r="Z743" s="280"/>
    </row>
    <row r="744" spans="1:26" ht="12.75" customHeight="1">
      <c r="A744" s="280"/>
      <c r="B744" s="280"/>
      <c r="C744" s="280"/>
      <c r="D744" s="280"/>
      <c r="E744" s="280"/>
      <c r="F744" s="280"/>
      <c r="G744" s="280"/>
      <c r="H744" s="280"/>
      <c r="I744" s="280"/>
      <c r="J744" s="280"/>
      <c r="K744" s="280"/>
      <c r="L744" s="280"/>
      <c r="M744" s="280"/>
      <c r="N744" s="280"/>
      <c r="O744" s="280"/>
      <c r="P744" s="280"/>
      <c r="Q744" s="280"/>
      <c r="R744" s="280"/>
      <c r="S744" s="280"/>
      <c r="T744" s="280"/>
      <c r="U744" s="280"/>
      <c r="V744" s="280"/>
      <c r="W744" s="280"/>
      <c r="X744" s="280"/>
      <c r="Y744" s="280"/>
      <c r="Z744" s="280"/>
    </row>
    <row r="745" spans="1:26" ht="12.75" customHeight="1">
      <c r="A745" s="280"/>
      <c r="B745" s="280"/>
      <c r="C745" s="280"/>
      <c r="D745" s="280"/>
      <c r="E745" s="280"/>
      <c r="F745" s="280"/>
      <c r="G745" s="280"/>
      <c r="H745" s="280"/>
      <c r="I745" s="280"/>
      <c r="J745" s="280"/>
      <c r="K745" s="280"/>
      <c r="L745" s="280"/>
      <c r="M745" s="280"/>
      <c r="N745" s="280"/>
      <c r="O745" s="280"/>
      <c r="P745" s="280"/>
      <c r="Q745" s="280"/>
      <c r="R745" s="280"/>
      <c r="S745" s="280"/>
      <c r="T745" s="280"/>
      <c r="U745" s="280"/>
      <c r="V745" s="280"/>
      <c r="W745" s="280"/>
      <c r="X745" s="280"/>
      <c r="Y745" s="280"/>
      <c r="Z745" s="280"/>
    </row>
    <row r="746" spans="1:26" ht="12.75" customHeight="1">
      <c r="A746" s="280"/>
      <c r="B746" s="280"/>
      <c r="C746" s="280"/>
      <c r="D746" s="280"/>
      <c r="E746" s="280"/>
      <c r="F746" s="280"/>
      <c r="G746" s="280"/>
      <c r="H746" s="280"/>
      <c r="I746" s="280"/>
      <c r="J746" s="280"/>
      <c r="K746" s="280"/>
      <c r="L746" s="280"/>
      <c r="M746" s="280"/>
      <c r="N746" s="280"/>
      <c r="O746" s="280"/>
      <c r="P746" s="280"/>
      <c r="Q746" s="280"/>
      <c r="R746" s="280"/>
      <c r="S746" s="280"/>
      <c r="T746" s="280"/>
      <c r="U746" s="280"/>
      <c r="V746" s="280"/>
      <c r="W746" s="280"/>
      <c r="X746" s="280"/>
      <c r="Y746" s="280"/>
      <c r="Z746" s="280"/>
    </row>
    <row r="747" spans="1:26" ht="12.75" customHeight="1">
      <c r="A747" s="280"/>
      <c r="B747" s="280"/>
      <c r="C747" s="280"/>
      <c r="D747" s="280"/>
      <c r="E747" s="280"/>
      <c r="F747" s="280"/>
      <c r="G747" s="280"/>
      <c r="H747" s="280"/>
      <c r="I747" s="280"/>
      <c r="J747" s="280"/>
      <c r="K747" s="280"/>
      <c r="L747" s="280"/>
      <c r="M747" s="280"/>
      <c r="N747" s="280"/>
      <c r="O747" s="280"/>
      <c r="P747" s="280"/>
      <c r="Q747" s="280"/>
      <c r="R747" s="280"/>
      <c r="S747" s="280"/>
      <c r="T747" s="280"/>
      <c r="U747" s="280"/>
      <c r="V747" s="280"/>
      <c r="W747" s="280"/>
      <c r="X747" s="280"/>
      <c r="Y747" s="280"/>
      <c r="Z747" s="280"/>
    </row>
    <row r="748" spans="1:26" ht="12.75" customHeight="1">
      <c r="A748" s="280"/>
      <c r="B748" s="280"/>
      <c r="C748" s="280"/>
      <c r="D748" s="280"/>
      <c r="E748" s="280"/>
      <c r="F748" s="280"/>
      <c r="G748" s="280"/>
      <c r="H748" s="280"/>
      <c r="I748" s="280"/>
      <c r="J748" s="280"/>
      <c r="K748" s="280"/>
      <c r="L748" s="280"/>
      <c r="M748" s="280"/>
      <c r="N748" s="280"/>
      <c r="O748" s="280"/>
      <c r="P748" s="280"/>
      <c r="Q748" s="280"/>
      <c r="R748" s="280"/>
      <c r="S748" s="280"/>
      <c r="T748" s="280"/>
      <c r="U748" s="280"/>
      <c r="V748" s="280"/>
      <c r="W748" s="280"/>
      <c r="X748" s="280"/>
      <c r="Y748" s="280"/>
      <c r="Z748" s="280"/>
    </row>
    <row r="749" spans="1:26" ht="12.75" customHeight="1">
      <c r="A749" s="280"/>
      <c r="B749" s="280"/>
      <c r="C749" s="280"/>
      <c r="D749" s="280"/>
      <c r="E749" s="280"/>
      <c r="F749" s="280"/>
      <c r="G749" s="280"/>
      <c r="H749" s="280"/>
      <c r="I749" s="280"/>
      <c r="J749" s="280"/>
      <c r="K749" s="280"/>
      <c r="L749" s="280"/>
      <c r="M749" s="280"/>
      <c r="N749" s="280"/>
      <c r="O749" s="280"/>
      <c r="P749" s="280"/>
      <c r="Q749" s="280"/>
      <c r="R749" s="280"/>
      <c r="S749" s="280"/>
      <c r="T749" s="280"/>
      <c r="U749" s="280"/>
      <c r="V749" s="280"/>
      <c r="W749" s="280"/>
      <c r="X749" s="280"/>
      <c r="Y749" s="280"/>
      <c r="Z749" s="280"/>
    </row>
    <row r="750" spans="1:26" ht="12.75" customHeight="1">
      <c r="A750" s="280"/>
      <c r="B750" s="280"/>
      <c r="C750" s="280"/>
      <c r="D750" s="280"/>
      <c r="E750" s="280"/>
      <c r="F750" s="280"/>
      <c r="G750" s="280"/>
      <c r="H750" s="280"/>
      <c r="I750" s="280"/>
      <c r="J750" s="280"/>
      <c r="K750" s="280"/>
      <c r="L750" s="280"/>
      <c r="M750" s="280"/>
      <c r="N750" s="280"/>
      <c r="O750" s="280"/>
      <c r="P750" s="280"/>
      <c r="Q750" s="280"/>
      <c r="R750" s="280"/>
      <c r="S750" s="280"/>
      <c r="T750" s="280"/>
      <c r="U750" s="280"/>
      <c r="V750" s="280"/>
      <c r="W750" s="280"/>
      <c r="X750" s="280"/>
      <c r="Y750" s="280"/>
      <c r="Z750" s="280"/>
    </row>
    <row r="751" spans="1:26" ht="12.75" customHeight="1">
      <c r="A751" s="280"/>
      <c r="B751" s="280"/>
      <c r="C751" s="280"/>
      <c r="D751" s="280"/>
      <c r="E751" s="280"/>
      <c r="F751" s="280"/>
      <c r="G751" s="280"/>
      <c r="H751" s="280"/>
      <c r="I751" s="280"/>
      <c r="J751" s="280"/>
      <c r="K751" s="280"/>
      <c r="L751" s="280"/>
      <c r="M751" s="280"/>
      <c r="N751" s="280"/>
      <c r="O751" s="280"/>
      <c r="P751" s="280"/>
      <c r="Q751" s="280"/>
      <c r="R751" s="280"/>
      <c r="S751" s="280"/>
      <c r="T751" s="280"/>
      <c r="U751" s="280"/>
      <c r="V751" s="280"/>
      <c r="W751" s="280"/>
      <c r="X751" s="280"/>
      <c r="Y751" s="280"/>
      <c r="Z751" s="280"/>
    </row>
    <row r="752" spans="1:26" ht="12.75" customHeight="1">
      <c r="A752" s="280"/>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row>
    <row r="753" spans="1:26" ht="12.75" customHeight="1">
      <c r="A753" s="280"/>
      <c r="B753" s="280"/>
      <c r="C753" s="280"/>
      <c r="D753" s="280"/>
      <c r="E753" s="280"/>
      <c r="F753" s="280"/>
      <c r="G753" s="280"/>
      <c r="H753" s="280"/>
      <c r="I753" s="280"/>
      <c r="J753" s="280"/>
      <c r="K753" s="280"/>
      <c r="L753" s="280"/>
      <c r="M753" s="280"/>
      <c r="N753" s="280"/>
      <c r="O753" s="280"/>
      <c r="P753" s="280"/>
      <c r="Q753" s="280"/>
      <c r="R753" s="280"/>
      <c r="S753" s="280"/>
      <c r="T753" s="280"/>
      <c r="U753" s="280"/>
      <c r="V753" s="280"/>
      <c r="W753" s="280"/>
      <c r="X753" s="280"/>
      <c r="Y753" s="280"/>
      <c r="Z753" s="280"/>
    </row>
    <row r="754" spans="1:26" ht="12.75" customHeight="1">
      <c r="A754" s="280"/>
      <c r="B754" s="280"/>
      <c r="C754" s="280"/>
      <c r="D754" s="280"/>
      <c r="E754" s="280"/>
      <c r="F754" s="280"/>
      <c r="G754" s="280"/>
      <c r="H754" s="280"/>
      <c r="I754" s="280"/>
      <c r="J754" s="280"/>
      <c r="K754" s="280"/>
      <c r="L754" s="280"/>
      <c r="M754" s="280"/>
      <c r="N754" s="280"/>
      <c r="O754" s="280"/>
      <c r="P754" s="280"/>
      <c r="Q754" s="280"/>
      <c r="R754" s="280"/>
      <c r="S754" s="280"/>
      <c r="T754" s="280"/>
      <c r="U754" s="280"/>
      <c r="V754" s="280"/>
      <c r="W754" s="280"/>
      <c r="X754" s="280"/>
      <c r="Y754" s="280"/>
      <c r="Z754" s="280"/>
    </row>
    <row r="755" spans="1:26" ht="12.75" customHeight="1">
      <c r="A755" s="280"/>
      <c r="B755" s="280"/>
      <c r="C755" s="280"/>
      <c r="D755" s="280"/>
      <c r="E755" s="280"/>
      <c r="F755" s="280"/>
      <c r="G755" s="280"/>
      <c r="H755" s="280"/>
      <c r="I755" s="280"/>
      <c r="J755" s="280"/>
      <c r="K755" s="280"/>
      <c r="L755" s="280"/>
      <c r="M755" s="280"/>
      <c r="N755" s="280"/>
      <c r="O755" s="280"/>
      <c r="P755" s="280"/>
      <c r="Q755" s="280"/>
      <c r="R755" s="280"/>
      <c r="S755" s="280"/>
      <c r="T755" s="280"/>
      <c r="U755" s="280"/>
      <c r="V755" s="280"/>
      <c r="W755" s="280"/>
      <c r="X755" s="280"/>
      <c r="Y755" s="280"/>
      <c r="Z755" s="280"/>
    </row>
    <row r="756" spans="1:26" ht="12.75" customHeight="1">
      <c r="A756" s="280"/>
      <c r="B756" s="280"/>
      <c r="C756" s="280"/>
      <c r="D756" s="280"/>
      <c r="E756" s="280"/>
      <c r="F756" s="280"/>
      <c r="G756" s="280"/>
      <c r="H756" s="280"/>
      <c r="I756" s="280"/>
      <c r="J756" s="280"/>
      <c r="K756" s="280"/>
      <c r="L756" s="280"/>
      <c r="M756" s="280"/>
      <c r="N756" s="280"/>
      <c r="O756" s="280"/>
      <c r="P756" s="280"/>
      <c r="Q756" s="280"/>
      <c r="R756" s="280"/>
      <c r="S756" s="280"/>
      <c r="T756" s="280"/>
      <c r="U756" s="280"/>
      <c r="V756" s="280"/>
      <c r="W756" s="280"/>
      <c r="X756" s="280"/>
      <c r="Y756" s="280"/>
      <c r="Z756" s="280"/>
    </row>
    <row r="757" spans="1:26" ht="12.75" customHeight="1">
      <c r="A757" s="280"/>
      <c r="B757" s="280"/>
      <c r="C757" s="280"/>
      <c r="D757" s="280"/>
      <c r="E757" s="280"/>
      <c r="F757" s="280"/>
      <c r="G757" s="280"/>
      <c r="H757" s="280"/>
      <c r="I757" s="280"/>
      <c r="J757" s="280"/>
      <c r="K757" s="280"/>
      <c r="L757" s="280"/>
      <c r="M757" s="280"/>
      <c r="N757" s="280"/>
      <c r="O757" s="280"/>
      <c r="P757" s="280"/>
      <c r="Q757" s="280"/>
      <c r="R757" s="280"/>
      <c r="S757" s="280"/>
      <c r="T757" s="280"/>
      <c r="U757" s="280"/>
      <c r="V757" s="280"/>
      <c r="W757" s="280"/>
      <c r="X757" s="280"/>
      <c r="Y757" s="280"/>
      <c r="Z757" s="280"/>
    </row>
    <row r="758" spans="1:26" ht="12.75" customHeight="1">
      <c r="A758" s="280"/>
      <c r="B758" s="280"/>
      <c r="C758" s="280"/>
      <c r="D758" s="280"/>
      <c r="E758" s="280"/>
      <c r="F758" s="280"/>
      <c r="G758" s="280"/>
      <c r="H758" s="280"/>
      <c r="I758" s="280"/>
      <c r="J758" s="280"/>
      <c r="K758" s="280"/>
      <c r="L758" s="280"/>
      <c r="M758" s="280"/>
      <c r="N758" s="280"/>
      <c r="O758" s="280"/>
      <c r="P758" s="280"/>
      <c r="Q758" s="280"/>
      <c r="R758" s="280"/>
      <c r="S758" s="280"/>
      <c r="T758" s="280"/>
      <c r="U758" s="280"/>
      <c r="V758" s="280"/>
      <c r="W758" s="280"/>
      <c r="X758" s="280"/>
      <c r="Y758" s="280"/>
      <c r="Z758" s="280"/>
    </row>
    <row r="759" spans="1:26" ht="12.75" customHeight="1">
      <c r="A759" s="280"/>
      <c r="B759" s="280"/>
      <c r="C759" s="280"/>
      <c r="D759" s="280"/>
      <c r="E759" s="280"/>
      <c r="F759" s="280"/>
      <c r="G759" s="280"/>
      <c r="H759" s="280"/>
      <c r="I759" s="280"/>
      <c r="J759" s="280"/>
      <c r="K759" s="280"/>
      <c r="L759" s="280"/>
      <c r="M759" s="280"/>
      <c r="N759" s="280"/>
      <c r="O759" s="280"/>
      <c r="P759" s="280"/>
      <c r="Q759" s="280"/>
      <c r="R759" s="280"/>
      <c r="S759" s="280"/>
      <c r="T759" s="280"/>
      <c r="U759" s="280"/>
      <c r="V759" s="280"/>
      <c r="W759" s="280"/>
      <c r="X759" s="280"/>
      <c r="Y759" s="280"/>
      <c r="Z759" s="280"/>
    </row>
    <row r="760" spans="1:26" ht="12.75" customHeight="1">
      <c r="A760" s="280"/>
      <c r="B760" s="280"/>
      <c r="C760" s="280"/>
      <c r="D760" s="280"/>
      <c r="E760" s="280"/>
      <c r="F760" s="280"/>
      <c r="G760" s="280"/>
      <c r="H760" s="280"/>
      <c r="I760" s="280"/>
      <c r="J760" s="280"/>
      <c r="K760" s="280"/>
      <c r="L760" s="280"/>
      <c r="M760" s="280"/>
      <c r="N760" s="280"/>
      <c r="O760" s="280"/>
      <c r="P760" s="280"/>
      <c r="Q760" s="280"/>
      <c r="R760" s="280"/>
      <c r="S760" s="280"/>
      <c r="T760" s="280"/>
      <c r="U760" s="280"/>
      <c r="V760" s="280"/>
      <c r="W760" s="280"/>
      <c r="X760" s="280"/>
      <c r="Y760" s="280"/>
      <c r="Z760" s="280"/>
    </row>
    <row r="761" spans="1:26" ht="12.75" customHeight="1">
      <c r="A761" s="280"/>
      <c r="B761" s="280"/>
      <c r="C761" s="280"/>
      <c r="D761" s="280"/>
      <c r="E761" s="280"/>
      <c r="F761" s="280"/>
      <c r="G761" s="280"/>
      <c r="H761" s="280"/>
      <c r="I761" s="280"/>
      <c r="J761" s="280"/>
      <c r="K761" s="280"/>
      <c r="L761" s="280"/>
      <c r="M761" s="280"/>
      <c r="N761" s="280"/>
      <c r="O761" s="280"/>
      <c r="P761" s="280"/>
      <c r="Q761" s="280"/>
      <c r="R761" s="280"/>
      <c r="S761" s="280"/>
      <c r="T761" s="280"/>
      <c r="U761" s="280"/>
      <c r="V761" s="280"/>
      <c r="W761" s="280"/>
      <c r="X761" s="280"/>
      <c r="Y761" s="280"/>
      <c r="Z761" s="280"/>
    </row>
    <row r="762" spans="1:26" ht="12.75" customHeight="1">
      <c r="A762" s="280"/>
      <c r="B762" s="280"/>
      <c r="C762" s="280"/>
      <c r="D762" s="280"/>
      <c r="E762" s="280"/>
      <c r="F762" s="280"/>
      <c r="G762" s="280"/>
      <c r="H762" s="280"/>
      <c r="I762" s="280"/>
      <c r="J762" s="280"/>
      <c r="K762" s="280"/>
      <c r="L762" s="280"/>
      <c r="M762" s="280"/>
      <c r="N762" s="280"/>
      <c r="O762" s="280"/>
      <c r="P762" s="280"/>
      <c r="Q762" s="280"/>
      <c r="R762" s="280"/>
      <c r="S762" s="280"/>
      <c r="T762" s="280"/>
      <c r="U762" s="280"/>
      <c r="V762" s="280"/>
      <c r="W762" s="280"/>
      <c r="X762" s="280"/>
      <c r="Y762" s="280"/>
      <c r="Z762" s="280"/>
    </row>
    <row r="763" spans="1:26" ht="12.75" customHeight="1">
      <c r="A763" s="280"/>
      <c r="B763" s="280"/>
      <c r="C763" s="280"/>
      <c r="D763" s="280"/>
      <c r="E763" s="280"/>
      <c r="F763" s="280"/>
      <c r="G763" s="280"/>
      <c r="H763" s="280"/>
      <c r="I763" s="280"/>
      <c r="J763" s="280"/>
      <c r="K763" s="280"/>
      <c r="L763" s="280"/>
      <c r="M763" s="280"/>
      <c r="N763" s="280"/>
      <c r="O763" s="280"/>
      <c r="P763" s="280"/>
      <c r="Q763" s="280"/>
      <c r="R763" s="280"/>
      <c r="S763" s="280"/>
      <c r="T763" s="280"/>
      <c r="U763" s="280"/>
      <c r="V763" s="280"/>
      <c r="W763" s="280"/>
      <c r="X763" s="280"/>
      <c r="Y763" s="280"/>
      <c r="Z763" s="280"/>
    </row>
    <row r="764" spans="1:26" ht="12.75" customHeight="1">
      <c r="A764" s="280"/>
      <c r="B764" s="280"/>
      <c r="C764" s="280"/>
      <c r="D764" s="280"/>
      <c r="E764" s="280"/>
      <c r="F764" s="280"/>
      <c r="G764" s="280"/>
      <c r="H764" s="280"/>
      <c r="I764" s="280"/>
      <c r="J764" s="280"/>
      <c r="K764" s="280"/>
      <c r="L764" s="280"/>
      <c r="M764" s="280"/>
      <c r="N764" s="280"/>
      <c r="O764" s="280"/>
      <c r="P764" s="280"/>
      <c r="Q764" s="280"/>
      <c r="R764" s="280"/>
      <c r="S764" s="280"/>
      <c r="T764" s="280"/>
      <c r="U764" s="280"/>
      <c r="V764" s="280"/>
      <c r="W764" s="280"/>
      <c r="X764" s="280"/>
      <c r="Y764" s="280"/>
      <c r="Z764" s="280"/>
    </row>
    <row r="765" spans="1:26" ht="12.75" customHeight="1">
      <c r="A765" s="280"/>
      <c r="B765" s="280"/>
      <c r="C765" s="280"/>
      <c r="D765" s="280"/>
      <c r="E765" s="280"/>
      <c r="F765" s="280"/>
      <c r="G765" s="280"/>
      <c r="H765" s="280"/>
      <c r="I765" s="280"/>
      <c r="J765" s="280"/>
      <c r="K765" s="280"/>
      <c r="L765" s="280"/>
      <c r="M765" s="280"/>
      <c r="N765" s="280"/>
      <c r="O765" s="280"/>
      <c r="P765" s="280"/>
      <c r="Q765" s="280"/>
      <c r="R765" s="280"/>
      <c r="S765" s="280"/>
      <c r="T765" s="280"/>
      <c r="U765" s="280"/>
      <c r="V765" s="280"/>
      <c r="W765" s="280"/>
      <c r="X765" s="280"/>
      <c r="Y765" s="280"/>
      <c r="Z765" s="280"/>
    </row>
    <row r="766" spans="1:26" ht="12.75" customHeight="1">
      <c r="A766" s="280"/>
      <c r="B766" s="280"/>
      <c r="C766" s="280"/>
      <c r="D766" s="280"/>
      <c r="E766" s="280"/>
      <c r="F766" s="280"/>
      <c r="G766" s="280"/>
      <c r="H766" s="280"/>
      <c r="I766" s="280"/>
      <c r="J766" s="280"/>
      <c r="K766" s="280"/>
      <c r="L766" s="280"/>
      <c r="M766" s="280"/>
      <c r="N766" s="280"/>
      <c r="O766" s="280"/>
      <c r="P766" s="280"/>
      <c r="Q766" s="280"/>
      <c r="R766" s="280"/>
      <c r="S766" s="280"/>
      <c r="T766" s="280"/>
      <c r="U766" s="280"/>
      <c r="V766" s="280"/>
      <c r="W766" s="280"/>
      <c r="X766" s="280"/>
      <c r="Y766" s="280"/>
      <c r="Z766" s="280"/>
    </row>
    <row r="767" spans="1:26" ht="12.75" customHeight="1">
      <c r="A767" s="280"/>
      <c r="B767" s="280"/>
      <c r="C767" s="280"/>
      <c r="D767" s="280"/>
      <c r="E767" s="280"/>
      <c r="F767" s="280"/>
      <c r="G767" s="280"/>
      <c r="H767" s="280"/>
      <c r="I767" s="280"/>
      <c r="J767" s="280"/>
      <c r="K767" s="280"/>
      <c r="L767" s="280"/>
      <c r="M767" s="280"/>
      <c r="N767" s="280"/>
      <c r="O767" s="280"/>
      <c r="P767" s="280"/>
      <c r="Q767" s="280"/>
      <c r="R767" s="280"/>
      <c r="S767" s="280"/>
      <c r="T767" s="280"/>
      <c r="U767" s="280"/>
      <c r="V767" s="280"/>
      <c r="W767" s="280"/>
      <c r="X767" s="280"/>
      <c r="Y767" s="280"/>
      <c r="Z767" s="280"/>
    </row>
    <row r="768" spans="1:26" ht="12.75" customHeight="1">
      <c r="A768" s="280"/>
      <c r="B768" s="280"/>
      <c r="C768" s="280"/>
      <c r="D768" s="280"/>
      <c r="E768" s="280"/>
      <c r="F768" s="280"/>
      <c r="G768" s="280"/>
      <c r="H768" s="280"/>
      <c r="I768" s="280"/>
      <c r="J768" s="280"/>
      <c r="K768" s="280"/>
      <c r="L768" s="280"/>
      <c r="M768" s="280"/>
      <c r="N768" s="280"/>
      <c r="O768" s="280"/>
      <c r="P768" s="280"/>
      <c r="Q768" s="280"/>
      <c r="R768" s="280"/>
      <c r="S768" s="280"/>
      <c r="T768" s="280"/>
      <c r="U768" s="280"/>
      <c r="V768" s="280"/>
      <c r="W768" s="280"/>
      <c r="X768" s="280"/>
      <c r="Y768" s="280"/>
      <c r="Z768" s="280"/>
    </row>
    <row r="769" spans="1:26" ht="12.75" customHeight="1">
      <c r="A769" s="280"/>
      <c r="B769" s="280"/>
      <c r="C769" s="280"/>
      <c r="D769" s="280"/>
      <c r="E769" s="280"/>
      <c r="F769" s="280"/>
      <c r="G769" s="280"/>
      <c r="H769" s="280"/>
      <c r="I769" s="280"/>
      <c r="J769" s="280"/>
      <c r="K769" s="280"/>
      <c r="L769" s="280"/>
      <c r="M769" s="280"/>
      <c r="N769" s="280"/>
      <c r="O769" s="280"/>
      <c r="P769" s="280"/>
      <c r="Q769" s="280"/>
      <c r="R769" s="280"/>
      <c r="S769" s="280"/>
      <c r="T769" s="280"/>
      <c r="U769" s="280"/>
      <c r="V769" s="280"/>
      <c r="W769" s="280"/>
      <c r="X769" s="280"/>
      <c r="Y769" s="280"/>
      <c r="Z769" s="280"/>
    </row>
    <row r="770" spans="1:26" ht="12.75" customHeight="1">
      <c r="A770" s="280"/>
      <c r="B770" s="280"/>
      <c r="C770" s="280"/>
      <c r="D770" s="280"/>
      <c r="E770" s="280"/>
      <c r="F770" s="280"/>
      <c r="G770" s="280"/>
      <c r="H770" s="280"/>
      <c r="I770" s="280"/>
      <c r="J770" s="280"/>
      <c r="K770" s="280"/>
      <c r="L770" s="280"/>
      <c r="M770" s="280"/>
      <c r="N770" s="280"/>
      <c r="O770" s="280"/>
      <c r="P770" s="280"/>
      <c r="Q770" s="280"/>
      <c r="R770" s="280"/>
      <c r="S770" s="280"/>
      <c r="T770" s="280"/>
      <c r="U770" s="280"/>
      <c r="V770" s="280"/>
      <c r="W770" s="280"/>
      <c r="X770" s="280"/>
      <c r="Y770" s="280"/>
      <c r="Z770" s="280"/>
    </row>
    <row r="771" spans="1:26" ht="12.75" customHeight="1">
      <c r="A771" s="280"/>
      <c r="B771" s="280"/>
      <c r="C771" s="280"/>
      <c r="D771" s="280"/>
      <c r="E771" s="280"/>
      <c r="F771" s="280"/>
      <c r="G771" s="280"/>
      <c r="H771" s="280"/>
      <c r="I771" s="280"/>
      <c r="J771" s="280"/>
      <c r="K771" s="280"/>
      <c r="L771" s="280"/>
      <c r="M771" s="280"/>
      <c r="N771" s="280"/>
      <c r="O771" s="280"/>
      <c r="P771" s="280"/>
      <c r="Q771" s="280"/>
      <c r="R771" s="280"/>
      <c r="S771" s="280"/>
      <c r="T771" s="280"/>
      <c r="U771" s="280"/>
      <c r="V771" s="280"/>
      <c r="W771" s="280"/>
      <c r="X771" s="280"/>
      <c r="Y771" s="280"/>
      <c r="Z771" s="280"/>
    </row>
    <row r="772" spans="1:26" ht="12.75" customHeight="1">
      <c r="A772" s="280"/>
      <c r="B772" s="280"/>
      <c r="C772" s="280"/>
      <c r="D772" s="280"/>
      <c r="E772" s="280"/>
      <c r="F772" s="280"/>
      <c r="G772" s="280"/>
      <c r="H772" s="280"/>
      <c r="I772" s="280"/>
      <c r="J772" s="280"/>
      <c r="K772" s="280"/>
      <c r="L772" s="280"/>
      <c r="M772" s="280"/>
      <c r="N772" s="280"/>
      <c r="O772" s="280"/>
      <c r="P772" s="280"/>
      <c r="Q772" s="280"/>
      <c r="R772" s="280"/>
      <c r="S772" s="280"/>
      <c r="T772" s="280"/>
      <c r="U772" s="280"/>
      <c r="V772" s="280"/>
      <c r="W772" s="280"/>
      <c r="X772" s="280"/>
      <c r="Y772" s="280"/>
      <c r="Z772" s="280"/>
    </row>
    <row r="773" spans="1:26" ht="12.75" customHeight="1">
      <c r="A773" s="280"/>
      <c r="B773" s="280"/>
      <c r="C773" s="280"/>
      <c r="D773" s="280"/>
      <c r="E773" s="280"/>
      <c r="F773" s="280"/>
      <c r="G773" s="280"/>
      <c r="H773" s="280"/>
      <c r="I773" s="280"/>
      <c r="J773" s="280"/>
      <c r="K773" s="280"/>
      <c r="L773" s="280"/>
      <c r="M773" s="280"/>
      <c r="N773" s="280"/>
      <c r="O773" s="280"/>
      <c r="P773" s="280"/>
      <c r="Q773" s="280"/>
      <c r="R773" s="280"/>
      <c r="S773" s="280"/>
      <c r="T773" s="280"/>
      <c r="U773" s="280"/>
      <c r="V773" s="280"/>
      <c r="W773" s="280"/>
      <c r="X773" s="280"/>
      <c r="Y773" s="280"/>
      <c r="Z773" s="280"/>
    </row>
    <row r="774" spans="1:26" ht="12.75" customHeight="1">
      <c r="A774" s="280"/>
      <c r="B774" s="280"/>
      <c r="C774" s="280"/>
      <c r="D774" s="280"/>
      <c r="E774" s="280"/>
      <c r="F774" s="280"/>
      <c r="G774" s="280"/>
      <c r="H774" s="280"/>
      <c r="I774" s="280"/>
      <c r="J774" s="280"/>
      <c r="K774" s="280"/>
      <c r="L774" s="280"/>
      <c r="M774" s="280"/>
      <c r="N774" s="280"/>
      <c r="O774" s="280"/>
      <c r="P774" s="280"/>
      <c r="Q774" s="280"/>
      <c r="R774" s="280"/>
      <c r="S774" s="280"/>
      <c r="T774" s="280"/>
      <c r="U774" s="280"/>
      <c r="V774" s="280"/>
      <c r="W774" s="280"/>
      <c r="X774" s="280"/>
      <c r="Y774" s="280"/>
      <c r="Z774" s="280"/>
    </row>
    <row r="775" spans="1:26" ht="12.75" customHeight="1">
      <c r="A775" s="280"/>
      <c r="B775" s="280"/>
      <c r="C775" s="280"/>
      <c r="D775" s="280"/>
      <c r="E775" s="280"/>
      <c r="F775" s="280"/>
      <c r="G775" s="280"/>
      <c r="H775" s="280"/>
      <c r="I775" s="280"/>
      <c r="J775" s="280"/>
      <c r="K775" s="280"/>
      <c r="L775" s="280"/>
      <c r="M775" s="280"/>
      <c r="N775" s="280"/>
      <c r="O775" s="280"/>
      <c r="P775" s="280"/>
      <c r="Q775" s="280"/>
      <c r="R775" s="280"/>
      <c r="S775" s="280"/>
      <c r="T775" s="280"/>
      <c r="U775" s="280"/>
      <c r="V775" s="280"/>
      <c r="W775" s="280"/>
      <c r="X775" s="280"/>
      <c r="Y775" s="280"/>
      <c r="Z775" s="280"/>
    </row>
    <row r="776" spans="1:26" ht="12.75" customHeight="1">
      <c r="A776" s="280"/>
      <c r="B776" s="280"/>
      <c r="C776" s="280"/>
      <c r="D776" s="280"/>
      <c r="E776" s="280"/>
      <c r="F776" s="280"/>
      <c r="G776" s="280"/>
      <c r="H776" s="280"/>
      <c r="I776" s="280"/>
      <c r="J776" s="280"/>
      <c r="K776" s="280"/>
      <c r="L776" s="280"/>
      <c r="M776" s="280"/>
      <c r="N776" s="280"/>
      <c r="O776" s="280"/>
      <c r="P776" s="280"/>
      <c r="Q776" s="280"/>
      <c r="R776" s="280"/>
      <c r="S776" s="280"/>
      <c r="T776" s="280"/>
      <c r="U776" s="280"/>
      <c r="V776" s="280"/>
      <c r="W776" s="280"/>
      <c r="X776" s="280"/>
      <c r="Y776" s="280"/>
      <c r="Z776" s="280"/>
    </row>
    <row r="777" spans="1:26" ht="12.75" customHeight="1">
      <c r="A777" s="280"/>
      <c r="B777" s="280"/>
      <c r="C777" s="280"/>
      <c r="D777" s="280"/>
      <c r="E777" s="280"/>
      <c r="F777" s="280"/>
      <c r="G777" s="280"/>
      <c r="H777" s="280"/>
      <c r="I777" s="280"/>
      <c r="J777" s="280"/>
      <c r="K777" s="280"/>
      <c r="L777" s="280"/>
      <c r="M777" s="280"/>
      <c r="N777" s="280"/>
      <c r="O777" s="280"/>
      <c r="P777" s="280"/>
      <c r="Q777" s="280"/>
      <c r="R777" s="280"/>
      <c r="S777" s="280"/>
      <c r="T777" s="280"/>
      <c r="U777" s="280"/>
      <c r="V777" s="280"/>
      <c r="W777" s="280"/>
      <c r="X777" s="280"/>
      <c r="Y777" s="280"/>
      <c r="Z777" s="280"/>
    </row>
    <row r="778" spans="1:26" ht="12.75" customHeight="1">
      <c r="A778" s="280"/>
      <c r="B778" s="280"/>
      <c r="C778" s="280"/>
      <c r="D778" s="280"/>
      <c r="E778" s="280"/>
      <c r="F778" s="280"/>
      <c r="G778" s="280"/>
      <c r="H778" s="280"/>
      <c r="I778" s="280"/>
      <c r="J778" s="280"/>
      <c r="K778" s="280"/>
      <c r="L778" s="280"/>
      <c r="M778" s="280"/>
      <c r="N778" s="280"/>
      <c r="O778" s="280"/>
      <c r="P778" s="280"/>
      <c r="Q778" s="280"/>
      <c r="R778" s="280"/>
      <c r="S778" s="280"/>
      <c r="T778" s="280"/>
      <c r="U778" s="280"/>
      <c r="V778" s="280"/>
      <c r="W778" s="280"/>
      <c r="X778" s="280"/>
      <c r="Y778" s="280"/>
      <c r="Z778" s="280"/>
    </row>
    <row r="779" spans="1:26" ht="12.75" customHeight="1">
      <c r="A779" s="280"/>
      <c r="B779" s="280"/>
      <c r="C779" s="280"/>
      <c r="D779" s="280"/>
      <c r="E779" s="280"/>
      <c r="F779" s="280"/>
      <c r="G779" s="280"/>
      <c r="H779" s="280"/>
      <c r="I779" s="280"/>
      <c r="J779" s="280"/>
      <c r="K779" s="280"/>
      <c r="L779" s="280"/>
      <c r="M779" s="280"/>
      <c r="N779" s="280"/>
      <c r="O779" s="280"/>
      <c r="P779" s="280"/>
      <c r="Q779" s="280"/>
      <c r="R779" s="280"/>
      <c r="S779" s="280"/>
      <c r="T779" s="280"/>
      <c r="U779" s="280"/>
      <c r="V779" s="280"/>
      <c r="W779" s="280"/>
      <c r="X779" s="280"/>
      <c r="Y779" s="280"/>
      <c r="Z779" s="280"/>
    </row>
    <row r="780" spans="1:26" ht="12.75" customHeight="1">
      <c r="A780" s="280"/>
      <c r="B780" s="280"/>
      <c r="C780" s="280"/>
      <c r="D780" s="280"/>
      <c r="E780" s="280"/>
      <c r="F780" s="280"/>
      <c r="G780" s="280"/>
      <c r="H780" s="280"/>
      <c r="I780" s="280"/>
      <c r="J780" s="280"/>
      <c r="K780" s="280"/>
      <c r="L780" s="280"/>
      <c r="M780" s="280"/>
      <c r="N780" s="280"/>
      <c r="O780" s="280"/>
      <c r="P780" s="280"/>
      <c r="Q780" s="280"/>
      <c r="R780" s="280"/>
      <c r="S780" s="280"/>
      <c r="T780" s="280"/>
      <c r="U780" s="280"/>
      <c r="V780" s="280"/>
      <c r="W780" s="280"/>
      <c r="X780" s="280"/>
      <c r="Y780" s="280"/>
      <c r="Z780" s="280"/>
    </row>
    <row r="781" spans="1:26" ht="12.75" customHeight="1">
      <c r="A781" s="280"/>
      <c r="B781" s="280"/>
      <c r="C781" s="280"/>
      <c r="D781" s="280"/>
      <c r="E781" s="280"/>
      <c r="F781" s="280"/>
      <c r="G781" s="280"/>
      <c r="H781" s="280"/>
      <c r="I781" s="280"/>
      <c r="J781" s="280"/>
      <c r="K781" s="280"/>
      <c r="L781" s="280"/>
      <c r="M781" s="280"/>
      <c r="N781" s="280"/>
      <c r="O781" s="280"/>
      <c r="P781" s="280"/>
      <c r="Q781" s="280"/>
      <c r="R781" s="280"/>
      <c r="S781" s="280"/>
      <c r="T781" s="280"/>
      <c r="U781" s="280"/>
      <c r="V781" s="280"/>
      <c r="W781" s="280"/>
      <c r="X781" s="280"/>
      <c r="Y781" s="280"/>
      <c r="Z781" s="280"/>
    </row>
    <row r="782" spans="1:26" ht="12.75" customHeight="1">
      <c r="A782" s="280"/>
      <c r="B782" s="280"/>
      <c r="C782" s="280"/>
      <c r="D782" s="280"/>
      <c r="E782" s="280"/>
      <c r="F782" s="280"/>
      <c r="G782" s="280"/>
      <c r="H782" s="280"/>
      <c r="I782" s="280"/>
      <c r="J782" s="280"/>
      <c r="K782" s="280"/>
      <c r="L782" s="280"/>
      <c r="M782" s="280"/>
      <c r="N782" s="280"/>
      <c r="O782" s="280"/>
      <c r="P782" s="280"/>
      <c r="Q782" s="280"/>
      <c r="R782" s="280"/>
      <c r="S782" s="280"/>
      <c r="T782" s="280"/>
      <c r="U782" s="280"/>
      <c r="V782" s="280"/>
      <c r="W782" s="280"/>
      <c r="X782" s="280"/>
      <c r="Y782" s="280"/>
      <c r="Z782" s="280"/>
    </row>
    <row r="783" spans="1:26" ht="12.75" customHeight="1">
      <c r="A783" s="280"/>
      <c r="B783" s="280"/>
      <c r="C783" s="280"/>
      <c r="D783" s="280"/>
      <c r="E783" s="280"/>
      <c r="F783" s="280"/>
      <c r="G783" s="280"/>
      <c r="H783" s="280"/>
      <c r="I783" s="280"/>
      <c r="J783" s="280"/>
      <c r="K783" s="280"/>
      <c r="L783" s="280"/>
      <c r="M783" s="280"/>
      <c r="N783" s="280"/>
      <c r="O783" s="280"/>
      <c r="P783" s="280"/>
      <c r="Q783" s="280"/>
      <c r="R783" s="280"/>
      <c r="S783" s="280"/>
      <c r="T783" s="280"/>
      <c r="U783" s="280"/>
      <c r="V783" s="280"/>
      <c r="W783" s="280"/>
      <c r="X783" s="280"/>
      <c r="Y783" s="280"/>
      <c r="Z783" s="280"/>
    </row>
    <row r="784" spans="1:26" ht="12.75" customHeight="1">
      <c r="A784" s="280"/>
      <c r="B784" s="280"/>
      <c r="C784" s="280"/>
      <c r="D784" s="280"/>
      <c r="E784" s="280"/>
      <c r="F784" s="280"/>
      <c r="G784" s="280"/>
      <c r="H784" s="280"/>
      <c r="I784" s="280"/>
      <c r="J784" s="280"/>
      <c r="K784" s="280"/>
      <c r="L784" s="280"/>
      <c r="M784" s="280"/>
      <c r="N784" s="280"/>
      <c r="O784" s="280"/>
      <c r="P784" s="280"/>
      <c r="Q784" s="280"/>
      <c r="R784" s="280"/>
      <c r="S784" s="280"/>
      <c r="T784" s="280"/>
      <c r="U784" s="280"/>
      <c r="V784" s="280"/>
      <c r="W784" s="280"/>
      <c r="X784" s="280"/>
      <c r="Y784" s="280"/>
      <c r="Z784" s="280"/>
    </row>
    <row r="785" spans="1:26" ht="12.75" customHeight="1">
      <c r="A785" s="280"/>
      <c r="B785" s="280"/>
      <c r="C785" s="280"/>
      <c r="D785" s="280"/>
      <c r="E785" s="280"/>
      <c r="F785" s="280"/>
      <c r="G785" s="280"/>
      <c r="H785" s="280"/>
      <c r="I785" s="280"/>
      <c r="J785" s="280"/>
      <c r="K785" s="280"/>
      <c r="L785" s="280"/>
      <c r="M785" s="280"/>
      <c r="N785" s="280"/>
      <c r="O785" s="280"/>
      <c r="P785" s="280"/>
      <c r="Q785" s="280"/>
      <c r="R785" s="280"/>
      <c r="S785" s="280"/>
      <c r="T785" s="280"/>
      <c r="U785" s="280"/>
      <c r="V785" s="280"/>
      <c r="W785" s="280"/>
      <c r="X785" s="280"/>
      <c r="Y785" s="280"/>
      <c r="Z785" s="280"/>
    </row>
    <row r="786" spans="1:26" ht="12.75" customHeight="1">
      <c r="A786" s="280"/>
      <c r="B786" s="280"/>
      <c r="C786" s="280"/>
      <c r="D786" s="280"/>
      <c r="E786" s="280"/>
      <c r="F786" s="280"/>
      <c r="G786" s="280"/>
      <c r="H786" s="280"/>
      <c r="I786" s="280"/>
      <c r="J786" s="280"/>
      <c r="K786" s="280"/>
      <c r="L786" s="280"/>
      <c r="M786" s="280"/>
      <c r="N786" s="280"/>
      <c r="O786" s="280"/>
      <c r="P786" s="280"/>
      <c r="Q786" s="280"/>
      <c r="R786" s="280"/>
      <c r="S786" s="280"/>
      <c r="T786" s="280"/>
      <c r="U786" s="280"/>
      <c r="V786" s="280"/>
      <c r="W786" s="280"/>
      <c r="X786" s="280"/>
      <c r="Y786" s="280"/>
      <c r="Z786" s="280"/>
    </row>
    <row r="787" spans="1:26" ht="12.75" customHeight="1">
      <c r="A787" s="280"/>
      <c r="B787" s="280"/>
      <c r="C787" s="280"/>
      <c r="D787" s="280"/>
      <c r="E787" s="280"/>
      <c r="F787" s="280"/>
      <c r="G787" s="280"/>
      <c r="H787" s="280"/>
      <c r="I787" s="280"/>
      <c r="J787" s="280"/>
      <c r="K787" s="280"/>
      <c r="L787" s="280"/>
      <c r="M787" s="280"/>
      <c r="N787" s="280"/>
      <c r="O787" s="280"/>
      <c r="P787" s="280"/>
      <c r="Q787" s="280"/>
      <c r="R787" s="280"/>
      <c r="S787" s="280"/>
      <c r="T787" s="280"/>
      <c r="U787" s="280"/>
      <c r="V787" s="280"/>
      <c r="W787" s="280"/>
      <c r="X787" s="280"/>
      <c r="Y787" s="280"/>
      <c r="Z787" s="280"/>
    </row>
    <row r="788" spans="1:26" ht="12.75" customHeight="1">
      <c r="A788" s="280"/>
      <c r="B788" s="280"/>
      <c r="C788" s="280"/>
      <c r="D788" s="280"/>
      <c r="E788" s="280"/>
      <c r="F788" s="280"/>
      <c r="G788" s="280"/>
      <c r="H788" s="280"/>
      <c r="I788" s="280"/>
      <c r="J788" s="280"/>
      <c r="K788" s="280"/>
      <c r="L788" s="280"/>
      <c r="M788" s="280"/>
      <c r="N788" s="280"/>
      <c r="O788" s="280"/>
      <c r="P788" s="280"/>
      <c r="Q788" s="280"/>
      <c r="R788" s="280"/>
      <c r="S788" s="280"/>
      <c r="T788" s="280"/>
      <c r="U788" s="280"/>
      <c r="V788" s="280"/>
      <c r="W788" s="280"/>
      <c r="X788" s="280"/>
      <c r="Y788" s="280"/>
      <c r="Z788" s="280"/>
    </row>
    <row r="789" spans="1:26" ht="12.75" customHeight="1">
      <c r="A789" s="280"/>
      <c r="B789" s="280"/>
      <c r="C789" s="280"/>
      <c r="D789" s="280"/>
      <c r="E789" s="280"/>
      <c r="F789" s="280"/>
      <c r="G789" s="280"/>
      <c r="H789" s="280"/>
      <c r="I789" s="280"/>
      <c r="J789" s="280"/>
      <c r="K789" s="280"/>
      <c r="L789" s="280"/>
      <c r="M789" s="280"/>
      <c r="N789" s="280"/>
      <c r="O789" s="280"/>
      <c r="P789" s="280"/>
      <c r="Q789" s="280"/>
      <c r="R789" s="280"/>
      <c r="S789" s="280"/>
      <c r="T789" s="280"/>
      <c r="U789" s="280"/>
      <c r="V789" s="280"/>
      <c r="W789" s="280"/>
      <c r="X789" s="280"/>
      <c r="Y789" s="280"/>
      <c r="Z789" s="280"/>
    </row>
    <row r="790" spans="1:26" ht="12.75" customHeight="1">
      <c r="A790" s="280"/>
      <c r="B790" s="280"/>
      <c r="C790" s="280"/>
      <c r="D790" s="280"/>
      <c r="E790" s="280"/>
      <c r="F790" s="280"/>
      <c r="G790" s="280"/>
      <c r="H790" s="280"/>
      <c r="I790" s="280"/>
      <c r="J790" s="280"/>
      <c r="K790" s="280"/>
      <c r="L790" s="280"/>
      <c r="M790" s="280"/>
      <c r="N790" s="280"/>
      <c r="O790" s="280"/>
      <c r="P790" s="280"/>
      <c r="Q790" s="280"/>
      <c r="R790" s="280"/>
      <c r="S790" s="280"/>
      <c r="T790" s="280"/>
      <c r="U790" s="280"/>
      <c r="V790" s="280"/>
      <c r="W790" s="280"/>
      <c r="X790" s="280"/>
      <c r="Y790" s="280"/>
      <c r="Z790" s="280"/>
    </row>
    <row r="791" spans="1:26" ht="12.75" customHeight="1">
      <c r="A791" s="280"/>
      <c r="B791" s="280"/>
      <c r="C791" s="280"/>
      <c r="D791" s="280"/>
      <c r="E791" s="280"/>
      <c r="F791" s="280"/>
      <c r="G791" s="280"/>
      <c r="H791" s="280"/>
      <c r="I791" s="280"/>
      <c r="J791" s="280"/>
      <c r="K791" s="280"/>
      <c r="L791" s="280"/>
      <c r="M791" s="280"/>
      <c r="N791" s="280"/>
      <c r="O791" s="280"/>
      <c r="P791" s="280"/>
      <c r="Q791" s="280"/>
      <c r="R791" s="280"/>
      <c r="S791" s="280"/>
      <c r="T791" s="280"/>
      <c r="U791" s="280"/>
      <c r="V791" s="280"/>
      <c r="W791" s="280"/>
      <c r="X791" s="280"/>
      <c r="Y791" s="280"/>
      <c r="Z791" s="280"/>
    </row>
    <row r="792" spans="1:26" ht="12.75" customHeight="1">
      <c r="A792" s="280"/>
      <c r="B792" s="280"/>
      <c r="C792" s="280"/>
      <c r="D792" s="280"/>
      <c r="E792" s="280"/>
      <c r="F792" s="280"/>
      <c r="G792" s="280"/>
      <c r="H792" s="280"/>
      <c r="I792" s="280"/>
      <c r="J792" s="280"/>
      <c r="K792" s="280"/>
      <c r="L792" s="280"/>
      <c r="M792" s="280"/>
      <c r="N792" s="280"/>
      <c r="O792" s="280"/>
      <c r="P792" s="280"/>
      <c r="Q792" s="280"/>
      <c r="R792" s="280"/>
      <c r="S792" s="280"/>
      <c r="T792" s="280"/>
      <c r="U792" s="280"/>
      <c r="V792" s="280"/>
      <c r="W792" s="280"/>
      <c r="X792" s="280"/>
      <c r="Y792" s="280"/>
      <c r="Z792" s="280"/>
    </row>
    <row r="793" spans="1:26" ht="12.75" customHeight="1">
      <c r="A793" s="280"/>
      <c r="B793" s="280"/>
      <c r="C793" s="280"/>
      <c r="D793" s="280"/>
      <c r="E793" s="280"/>
      <c r="F793" s="280"/>
      <c r="G793" s="280"/>
      <c r="H793" s="280"/>
      <c r="I793" s="280"/>
      <c r="J793" s="280"/>
      <c r="K793" s="280"/>
      <c r="L793" s="280"/>
      <c r="M793" s="280"/>
      <c r="N793" s="280"/>
      <c r="O793" s="280"/>
      <c r="P793" s="280"/>
      <c r="Q793" s="280"/>
      <c r="R793" s="280"/>
      <c r="S793" s="280"/>
      <c r="T793" s="280"/>
      <c r="U793" s="280"/>
      <c r="V793" s="280"/>
      <c r="W793" s="280"/>
      <c r="X793" s="280"/>
      <c r="Y793" s="280"/>
      <c r="Z793" s="280"/>
    </row>
    <row r="794" spans="1:26" ht="12.75" customHeight="1">
      <c r="A794" s="280"/>
      <c r="B794" s="280"/>
      <c r="C794" s="280"/>
      <c r="D794" s="280"/>
      <c r="E794" s="280"/>
      <c r="F794" s="280"/>
      <c r="G794" s="280"/>
      <c r="H794" s="280"/>
      <c r="I794" s="280"/>
      <c r="J794" s="280"/>
      <c r="K794" s="280"/>
      <c r="L794" s="280"/>
      <c r="M794" s="280"/>
      <c r="N794" s="280"/>
      <c r="O794" s="280"/>
      <c r="P794" s="280"/>
      <c r="Q794" s="280"/>
      <c r="R794" s="280"/>
      <c r="S794" s="280"/>
      <c r="T794" s="280"/>
      <c r="U794" s="280"/>
      <c r="V794" s="280"/>
      <c r="W794" s="280"/>
      <c r="X794" s="280"/>
      <c r="Y794" s="280"/>
      <c r="Z794" s="280"/>
    </row>
    <row r="795" spans="1:26" ht="12.75" customHeight="1">
      <c r="A795" s="280"/>
      <c r="B795" s="280"/>
      <c r="C795" s="280"/>
      <c r="D795" s="280"/>
      <c r="E795" s="280"/>
      <c r="F795" s="280"/>
      <c r="G795" s="280"/>
      <c r="H795" s="280"/>
      <c r="I795" s="280"/>
      <c r="J795" s="280"/>
      <c r="K795" s="280"/>
      <c r="L795" s="280"/>
      <c r="M795" s="280"/>
      <c r="N795" s="280"/>
      <c r="O795" s="280"/>
      <c r="P795" s="280"/>
      <c r="Q795" s="280"/>
      <c r="R795" s="280"/>
      <c r="S795" s="280"/>
      <c r="T795" s="280"/>
      <c r="U795" s="280"/>
      <c r="V795" s="280"/>
      <c r="W795" s="280"/>
      <c r="X795" s="280"/>
      <c r="Y795" s="280"/>
      <c r="Z795" s="280"/>
    </row>
    <row r="796" spans="1:26" ht="12.75" customHeight="1">
      <c r="A796" s="280"/>
      <c r="B796" s="280"/>
      <c r="C796" s="280"/>
      <c r="D796" s="280"/>
      <c r="E796" s="280"/>
      <c r="F796" s="280"/>
      <c r="G796" s="280"/>
      <c r="H796" s="280"/>
      <c r="I796" s="280"/>
      <c r="J796" s="280"/>
      <c r="K796" s="280"/>
      <c r="L796" s="280"/>
      <c r="M796" s="280"/>
      <c r="N796" s="280"/>
      <c r="O796" s="280"/>
      <c r="P796" s="280"/>
      <c r="Q796" s="280"/>
      <c r="R796" s="280"/>
      <c r="S796" s="280"/>
      <c r="T796" s="280"/>
      <c r="U796" s="280"/>
      <c r="V796" s="280"/>
      <c r="W796" s="280"/>
      <c r="X796" s="280"/>
      <c r="Y796" s="280"/>
      <c r="Z796" s="280"/>
    </row>
    <row r="797" spans="1:26" ht="12.75" customHeight="1">
      <c r="A797" s="280"/>
      <c r="B797" s="280"/>
      <c r="C797" s="280"/>
      <c r="D797" s="280"/>
      <c r="E797" s="280"/>
      <c r="F797" s="280"/>
      <c r="G797" s="280"/>
      <c r="H797" s="280"/>
      <c r="I797" s="280"/>
      <c r="J797" s="280"/>
      <c r="K797" s="280"/>
      <c r="L797" s="280"/>
      <c r="M797" s="280"/>
      <c r="N797" s="280"/>
      <c r="O797" s="280"/>
      <c r="P797" s="280"/>
      <c r="Q797" s="280"/>
      <c r="R797" s="280"/>
      <c r="S797" s="280"/>
      <c r="T797" s="280"/>
      <c r="U797" s="280"/>
      <c r="V797" s="280"/>
      <c r="W797" s="280"/>
      <c r="X797" s="280"/>
      <c r="Y797" s="280"/>
      <c r="Z797" s="280"/>
    </row>
    <row r="798" spans="1:26" ht="12.75" customHeight="1">
      <c r="A798" s="280"/>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row>
    <row r="799" spans="1:26" ht="12.75" customHeight="1">
      <c r="A799" s="280"/>
      <c r="B799" s="280"/>
      <c r="C799" s="280"/>
      <c r="D799" s="280"/>
      <c r="E799" s="280"/>
      <c r="F799" s="280"/>
      <c r="G799" s="280"/>
      <c r="H799" s="280"/>
      <c r="I799" s="280"/>
      <c r="J799" s="280"/>
      <c r="K799" s="280"/>
      <c r="L799" s="280"/>
      <c r="M799" s="280"/>
      <c r="N799" s="280"/>
      <c r="O799" s="280"/>
      <c r="P799" s="280"/>
      <c r="Q799" s="280"/>
      <c r="R799" s="280"/>
      <c r="S799" s="280"/>
      <c r="T799" s="280"/>
      <c r="U799" s="280"/>
      <c r="V799" s="280"/>
      <c r="W799" s="280"/>
      <c r="X799" s="280"/>
      <c r="Y799" s="280"/>
      <c r="Z799" s="280"/>
    </row>
    <row r="800" spans="1:26" ht="12.75" customHeight="1">
      <c r="A800" s="280"/>
      <c r="B800" s="280"/>
      <c r="C800" s="280"/>
      <c r="D800" s="280"/>
      <c r="E800" s="280"/>
      <c r="F800" s="280"/>
      <c r="G800" s="280"/>
      <c r="H800" s="280"/>
      <c r="I800" s="280"/>
      <c r="J800" s="280"/>
      <c r="K800" s="280"/>
      <c r="L800" s="280"/>
      <c r="M800" s="280"/>
      <c r="N800" s="280"/>
      <c r="O800" s="280"/>
      <c r="P800" s="280"/>
      <c r="Q800" s="280"/>
      <c r="R800" s="280"/>
      <c r="S800" s="280"/>
      <c r="T800" s="280"/>
      <c r="U800" s="280"/>
      <c r="V800" s="280"/>
      <c r="W800" s="280"/>
      <c r="X800" s="280"/>
      <c r="Y800" s="280"/>
      <c r="Z800" s="280"/>
    </row>
    <row r="801" spans="1:26" ht="12.75" customHeight="1">
      <c r="A801" s="280"/>
      <c r="B801" s="280"/>
      <c r="C801" s="280"/>
      <c r="D801" s="280"/>
      <c r="E801" s="280"/>
      <c r="F801" s="280"/>
      <c r="G801" s="280"/>
      <c r="H801" s="280"/>
      <c r="I801" s="280"/>
      <c r="J801" s="280"/>
      <c r="K801" s="280"/>
      <c r="L801" s="280"/>
      <c r="M801" s="280"/>
      <c r="N801" s="280"/>
      <c r="O801" s="280"/>
      <c r="P801" s="280"/>
      <c r="Q801" s="280"/>
      <c r="R801" s="280"/>
      <c r="S801" s="280"/>
      <c r="T801" s="280"/>
      <c r="U801" s="280"/>
      <c r="V801" s="280"/>
      <c r="W801" s="280"/>
      <c r="X801" s="280"/>
      <c r="Y801" s="280"/>
      <c r="Z801" s="280"/>
    </row>
    <row r="802" spans="1:26" ht="12.75" customHeight="1">
      <c r="A802" s="280"/>
      <c r="B802" s="280"/>
      <c r="C802" s="280"/>
      <c r="D802" s="280"/>
      <c r="E802" s="280"/>
      <c r="F802" s="280"/>
      <c r="G802" s="280"/>
      <c r="H802" s="280"/>
      <c r="I802" s="280"/>
      <c r="J802" s="280"/>
      <c r="K802" s="280"/>
      <c r="L802" s="280"/>
      <c r="M802" s="280"/>
      <c r="N802" s="280"/>
      <c r="O802" s="280"/>
      <c r="P802" s="280"/>
      <c r="Q802" s="280"/>
      <c r="R802" s="280"/>
      <c r="S802" s="280"/>
      <c r="T802" s="280"/>
      <c r="U802" s="280"/>
      <c r="V802" s="280"/>
      <c r="W802" s="280"/>
      <c r="X802" s="280"/>
      <c r="Y802" s="280"/>
      <c r="Z802" s="280"/>
    </row>
    <row r="803" spans="1:26" ht="12.75" customHeight="1">
      <c r="A803" s="280"/>
      <c r="B803" s="280"/>
      <c r="C803" s="280"/>
      <c r="D803" s="280"/>
      <c r="E803" s="280"/>
      <c r="F803" s="280"/>
      <c r="G803" s="280"/>
      <c r="H803" s="280"/>
      <c r="I803" s="280"/>
      <c r="J803" s="280"/>
      <c r="K803" s="280"/>
      <c r="L803" s="280"/>
      <c r="M803" s="280"/>
      <c r="N803" s="280"/>
      <c r="O803" s="280"/>
      <c r="P803" s="280"/>
      <c r="Q803" s="280"/>
      <c r="R803" s="280"/>
      <c r="S803" s="280"/>
      <c r="T803" s="280"/>
      <c r="U803" s="280"/>
      <c r="V803" s="280"/>
      <c r="W803" s="280"/>
      <c r="X803" s="280"/>
      <c r="Y803" s="280"/>
      <c r="Z803" s="280"/>
    </row>
    <row r="804" spans="1:26" ht="12.75" customHeight="1">
      <c r="A804" s="280"/>
      <c r="B804" s="280"/>
      <c r="C804" s="280"/>
      <c r="D804" s="280"/>
      <c r="E804" s="280"/>
      <c r="F804" s="280"/>
      <c r="G804" s="280"/>
      <c r="H804" s="280"/>
      <c r="I804" s="280"/>
      <c r="J804" s="280"/>
      <c r="K804" s="280"/>
      <c r="L804" s="280"/>
      <c r="M804" s="280"/>
      <c r="N804" s="280"/>
      <c r="O804" s="280"/>
      <c r="P804" s="280"/>
      <c r="Q804" s="280"/>
      <c r="R804" s="280"/>
      <c r="S804" s="280"/>
      <c r="T804" s="280"/>
      <c r="U804" s="280"/>
      <c r="V804" s="280"/>
      <c r="W804" s="280"/>
      <c r="X804" s="280"/>
      <c r="Y804" s="280"/>
      <c r="Z804" s="280"/>
    </row>
    <row r="805" spans="1:26" ht="12.75" customHeight="1">
      <c r="A805" s="280"/>
      <c r="B805" s="280"/>
      <c r="C805" s="280"/>
      <c r="D805" s="280"/>
      <c r="E805" s="280"/>
      <c r="F805" s="280"/>
      <c r="G805" s="280"/>
      <c r="H805" s="280"/>
      <c r="I805" s="280"/>
      <c r="J805" s="280"/>
      <c r="K805" s="280"/>
      <c r="L805" s="280"/>
      <c r="M805" s="280"/>
      <c r="N805" s="280"/>
      <c r="O805" s="280"/>
      <c r="P805" s="280"/>
      <c r="Q805" s="280"/>
      <c r="R805" s="280"/>
      <c r="S805" s="280"/>
      <c r="T805" s="280"/>
      <c r="U805" s="280"/>
      <c r="V805" s="280"/>
      <c r="W805" s="280"/>
      <c r="X805" s="280"/>
      <c r="Y805" s="280"/>
      <c r="Z805" s="280"/>
    </row>
    <row r="806" spans="1:26" ht="12.75" customHeight="1">
      <c r="A806" s="280"/>
      <c r="B806" s="280"/>
      <c r="C806" s="280"/>
      <c r="D806" s="280"/>
      <c r="E806" s="280"/>
      <c r="F806" s="280"/>
      <c r="G806" s="280"/>
      <c r="H806" s="280"/>
      <c r="I806" s="280"/>
      <c r="J806" s="280"/>
      <c r="K806" s="280"/>
      <c r="L806" s="280"/>
      <c r="M806" s="280"/>
      <c r="N806" s="280"/>
      <c r="O806" s="280"/>
      <c r="P806" s="280"/>
      <c r="Q806" s="280"/>
      <c r="R806" s="280"/>
      <c r="S806" s="280"/>
      <c r="T806" s="280"/>
      <c r="U806" s="280"/>
      <c r="V806" s="280"/>
      <c r="W806" s="280"/>
      <c r="X806" s="280"/>
      <c r="Y806" s="280"/>
      <c r="Z806" s="280"/>
    </row>
    <row r="807" spans="1:26" ht="12.75" customHeight="1">
      <c r="A807" s="280"/>
      <c r="B807" s="280"/>
      <c r="C807" s="280"/>
      <c r="D807" s="280"/>
      <c r="E807" s="280"/>
      <c r="F807" s="280"/>
      <c r="G807" s="280"/>
      <c r="H807" s="280"/>
      <c r="I807" s="280"/>
      <c r="J807" s="280"/>
      <c r="K807" s="280"/>
      <c r="L807" s="280"/>
      <c r="M807" s="280"/>
      <c r="N807" s="280"/>
      <c r="O807" s="280"/>
      <c r="P807" s="280"/>
      <c r="Q807" s="280"/>
      <c r="R807" s="280"/>
      <c r="S807" s="280"/>
      <c r="T807" s="280"/>
      <c r="U807" s="280"/>
      <c r="V807" s="280"/>
      <c r="W807" s="280"/>
      <c r="X807" s="280"/>
      <c r="Y807" s="280"/>
      <c r="Z807" s="280"/>
    </row>
    <row r="808" spans="1:26" ht="12.75" customHeight="1">
      <c r="A808" s="280"/>
      <c r="B808" s="280"/>
      <c r="C808" s="280"/>
      <c r="D808" s="280"/>
      <c r="E808" s="280"/>
      <c r="F808" s="280"/>
      <c r="G808" s="280"/>
      <c r="H808" s="280"/>
      <c r="I808" s="280"/>
      <c r="J808" s="280"/>
      <c r="K808" s="280"/>
      <c r="L808" s="280"/>
      <c r="M808" s="280"/>
      <c r="N808" s="280"/>
      <c r="O808" s="280"/>
      <c r="P808" s="280"/>
      <c r="Q808" s="280"/>
      <c r="R808" s="280"/>
      <c r="S808" s="280"/>
      <c r="T808" s="280"/>
      <c r="U808" s="280"/>
      <c r="V808" s="280"/>
      <c r="W808" s="280"/>
      <c r="X808" s="280"/>
      <c r="Y808" s="280"/>
      <c r="Z808" s="280"/>
    </row>
    <row r="809" spans="1:26" ht="12.75" customHeight="1">
      <c r="A809" s="280"/>
      <c r="B809" s="280"/>
      <c r="C809" s="280"/>
      <c r="D809" s="280"/>
      <c r="E809" s="280"/>
      <c r="F809" s="280"/>
      <c r="G809" s="280"/>
      <c r="H809" s="280"/>
      <c r="I809" s="280"/>
      <c r="J809" s="280"/>
      <c r="K809" s="280"/>
      <c r="L809" s="280"/>
      <c r="M809" s="280"/>
      <c r="N809" s="280"/>
      <c r="O809" s="280"/>
      <c r="P809" s="280"/>
      <c r="Q809" s="280"/>
      <c r="R809" s="280"/>
      <c r="S809" s="280"/>
      <c r="T809" s="280"/>
      <c r="U809" s="280"/>
      <c r="V809" s="280"/>
      <c r="W809" s="280"/>
      <c r="X809" s="280"/>
      <c r="Y809" s="280"/>
      <c r="Z809" s="280"/>
    </row>
    <row r="810" spans="1:26" ht="12.75" customHeight="1">
      <c r="A810" s="280"/>
      <c r="B810" s="280"/>
      <c r="C810" s="280"/>
      <c r="D810" s="280"/>
      <c r="E810" s="280"/>
      <c r="F810" s="280"/>
      <c r="G810" s="280"/>
      <c r="H810" s="280"/>
      <c r="I810" s="280"/>
      <c r="J810" s="280"/>
      <c r="K810" s="280"/>
      <c r="L810" s="280"/>
      <c r="M810" s="280"/>
      <c r="N810" s="280"/>
      <c r="O810" s="280"/>
      <c r="P810" s="280"/>
      <c r="Q810" s="280"/>
      <c r="R810" s="280"/>
      <c r="S810" s="280"/>
      <c r="T810" s="280"/>
      <c r="U810" s="280"/>
      <c r="V810" s="280"/>
      <c r="W810" s="280"/>
      <c r="X810" s="280"/>
      <c r="Y810" s="280"/>
      <c r="Z810" s="280"/>
    </row>
    <row r="811" spans="1:26" ht="12.75" customHeight="1">
      <c r="A811" s="280"/>
      <c r="B811" s="280"/>
      <c r="C811" s="280"/>
      <c r="D811" s="280"/>
      <c r="E811" s="280"/>
      <c r="F811" s="280"/>
      <c r="G811" s="280"/>
      <c r="H811" s="280"/>
      <c r="I811" s="280"/>
      <c r="J811" s="280"/>
      <c r="K811" s="280"/>
      <c r="L811" s="280"/>
      <c r="M811" s="280"/>
      <c r="N811" s="280"/>
      <c r="O811" s="280"/>
      <c r="P811" s="280"/>
      <c r="Q811" s="280"/>
      <c r="R811" s="280"/>
      <c r="S811" s="280"/>
      <c r="T811" s="280"/>
      <c r="U811" s="280"/>
      <c r="V811" s="280"/>
      <c r="W811" s="280"/>
      <c r="X811" s="280"/>
      <c r="Y811" s="280"/>
      <c r="Z811" s="280"/>
    </row>
    <row r="812" spans="1:26" ht="12.75" customHeight="1">
      <c r="A812" s="280"/>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row>
    <row r="813" spans="1:26" ht="12.75" customHeight="1">
      <c r="A813" s="280"/>
      <c r="B813" s="280"/>
      <c r="C813" s="280"/>
      <c r="D813" s="280"/>
      <c r="E813" s="280"/>
      <c r="F813" s="280"/>
      <c r="G813" s="280"/>
      <c r="H813" s="280"/>
      <c r="I813" s="280"/>
      <c r="J813" s="280"/>
      <c r="K813" s="280"/>
      <c r="L813" s="280"/>
      <c r="M813" s="280"/>
      <c r="N813" s="280"/>
      <c r="O813" s="280"/>
      <c r="P813" s="280"/>
      <c r="Q813" s="280"/>
      <c r="R813" s="280"/>
      <c r="S813" s="280"/>
      <c r="T813" s="280"/>
      <c r="U813" s="280"/>
      <c r="V813" s="280"/>
      <c r="W813" s="280"/>
      <c r="X813" s="280"/>
      <c r="Y813" s="280"/>
      <c r="Z813" s="280"/>
    </row>
    <row r="814" spans="1:26" ht="12.75" customHeight="1">
      <c r="A814" s="280"/>
      <c r="B814" s="280"/>
      <c r="C814" s="280"/>
      <c r="D814" s="280"/>
      <c r="E814" s="280"/>
      <c r="F814" s="280"/>
      <c r="G814" s="280"/>
      <c r="H814" s="280"/>
      <c r="I814" s="280"/>
      <c r="J814" s="280"/>
      <c r="K814" s="280"/>
      <c r="L814" s="280"/>
      <c r="M814" s="280"/>
      <c r="N814" s="280"/>
      <c r="O814" s="280"/>
      <c r="P814" s="280"/>
      <c r="Q814" s="280"/>
      <c r="R814" s="280"/>
      <c r="S814" s="280"/>
      <c r="T814" s="280"/>
      <c r="U814" s="280"/>
      <c r="V814" s="280"/>
      <c r="W814" s="280"/>
      <c r="X814" s="280"/>
      <c r="Y814" s="280"/>
      <c r="Z814" s="280"/>
    </row>
    <row r="815" spans="1:26" ht="12.75" customHeight="1">
      <c r="A815" s="280"/>
      <c r="B815" s="280"/>
      <c r="C815" s="280"/>
      <c r="D815" s="280"/>
      <c r="E815" s="280"/>
      <c r="F815" s="280"/>
      <c r="G815" s="280"/>
      <c r="H815" s="280"/>
      <c r="I815" s="280"/>
      <c r="J815" s="280"/>
      <c r="K815" s="280"/>
      <c r="L815" s="280"/>
      <c r="M815" s="280"/>
      <c r="N815" s="280"/>
      <c r="O815" s="280"/>
      <c r="P815" s="280"/>
      <c r="Q815" s="280"/>
      <c r="R815" s="280"/>
      <c r="S815" s="280"/>
      <c r="T815" s="280"/>
      <c r="U815" s="280"/>
      <c r="V815" s="280"/>
      <c r="W815" s="280"/>
      <c r="X815" s="280"/>
      <c r="Y815" s="280"/>
      <c r="Z815" s="280"/>
    </row>
    <row r="816" spans="1:26" ht="12.75" customHeight="1">
      <c r="A816" s="280"/>
      <c r="B816" s="280"/>
      <c r="C816" s="280"/>
      <c r="D816" s="280"/>
      <c r="E816" s="280"/>
      <c r="F816" s="280"/>
      <c r="G816" s="280"/>
      <c r="H816" s="280"/>
      <c r="I816" s="280"/>
      <c r="J816" s="280"/>
      <c r="K816" s="280"/>
      <c r="L816" s="280"/>
      <c r="M816" s="280"/>
      <c r="N816" s="280"/>
      <c r="O816" s="280"/>
      <c r="P816" s="280"/>
      <c r="Q816" s="280"/>
      <c r="R816" s="280"/>
      <c r="S816" s="280"/>
      <c r="T816" s="280"/>
      <c r="U816" s="280"/>
      <c r="V816" s="280"/>
      <c r="W816" s="280"/>
      <c r="X816" s="280"/>
      <c r="Y816" s="280"/>
      <c r="Z816" s="280"/>
    </row>
    <row r="817" spans="1:26" ht="12.75" customHeight="1">
      <c r="A817" s="280"/>
      <c r="B817" s="280"/>
      <c r="C817" s="280"/>
      <c r="D817" s="280"/>
      <c r="E817" s="280"/>
      <c r="F817" s="280"/>
      <c r="G817" s="280"/>
      <c r="H817" s="280"/>
      <c r="I817" s="280"/>
      <c r="J817" s="280"/>
      <c r="K817" s="280"/>
      <c r="L817" s="280"/>
      <c r="M817" s="280"/>
      <c r="N817" s="280"/>
      <c r="O817" s="280"/>
      <c r="P817" s="280"/>
      <c r="Q817" s="280"/>
      <c r="R817" s="280"/>
      <c r="S817" s="280"/>
      <c r="T817" s="280"/>
      <c r="U817" s="280"/>
      <c r="V817" s="280"/>
      <c r="W817" s="280"/>
      <c r="X817" s="280"/>
      <c r="Y817" s="280"/>
      <c r="Z817" s="280"/>
    </row>
    <row r="818" spans="1:26" ht="12.75" customHeight="1">
      <c r="A818" s="280"/>
      <c r="B818" s="280"/>
      <c r="C818" s="280"/>
      <c r="D818" s="280"/>
      <c r="E818" s="280"/>
      <c r="F818" s="280"/>
      <c r="G818" s="280"/>
      <c r="H818" s="280"/>
      <c r="I818" s="280"/>
      <c r="J818" s="280"/>
      <c r="K818" s="280"/>
      <c r="L818" s="280"/>
      <c r="M818" s="280"/>
      <c r="N818" s="280"/>
      <c r="O818" s="280"/>
      <c r="P818" s="280"/>
      <c r="Q818" s="280"/>
      <c r="R818" s="280"/>
      <c r="S818" s="280"/>
      <c r="T818" s="280"/>
      <c r="U818" s="280"/>
      <c r="V818" s="280"/>
      <c r="W818" s="280"/>
      <c r="X818" s="280"/>
      <c r="Y818" s="280"/>
      <c r="Z818" s="280"/>
    </row>
    <row r="819" spans="1:26" ht="12.75" customHeight="1">
      <c r="A819" s="280"/>
      <c r="B819" s="280"/>
      <c r="C819" s="280"/>
      <c r="D819" s="280"/>
      <c r="E819" s="280"/>
      <c r="F819" s="280"/>
      <c r="G819" s="280"/>
      <c r="H819" s="280"/>
      <c r="I819" s="280"/>
      <c r="J819" s="280"/>
      <c r="K819" s="280"/>
      <c r="L819" s="280"/>
      <c r="M819" s="280"/>
      <c r="N819" s="280"/>
      <c r="O819" s="280"/>
      <c r="P819" s="280"/>
      <c r="Q819" s="280"/>
      <c r="R819" s="280"/>
      <c r="S819" s="280"/>
      <c r="T819" s="280"/>
      <c r="U819" s="280"/>
      <c r="V819" s="280"/>
      <c r="W819" s="280"/>
      <c r="X819" s="280"/>
      <c r="Y819" s="280"/>
      <c r="Z819" s="280"/>
    </row>
    <row r="820" spans="1:26" ht="12.75" customHeight="1">
      <c r="A820" s="280"/>
      <c r="B820" s="280"/>
      <c r="C820" s="280"/>
      <c r="D820" s="280"/>
      <c r="E820" s="280"/>
      <c r="F820" s="280"/>
      <c r="G820" s="280"/>
      <c r="H820" s="280"/>
      <c r="I820" s="280"/>
      <c r="J820" s="280"/>
      <c r="K820" s="280"/>
      <c r="L820" s="280"/>
      <c r="M820" s="280"/>
      <c r="N820" s="280"/>
      <c r="O820" s="280"/>
      <c r="P820" s="280"/>
      <c r="Q820" s="280"/>
      <c r="R820" s="280"/>
      <c r="S820" s="280"/>
      <c r="T820" s="280"/>
      <c r="U820" s="280"/>
      <c r="V820" s="280"/>
      <c r="W820" s="280"/>
      <c r="X820" s="280"/>
      <c r="Y820" s="280"/>
      <c r="Z820" s="280"/>
    </row>
    <row r="821" spans="1:26" ht="12.75" customHeight="1">
      <c r="A821" s="280"/>
      <c r="B821" s="280"/>
      <c r="C821" s="280"/>
      <c r="D821" s="280"/>
      <c r="E821" s="280"/>
      <c r="F821" s="280"/>
      <c r="G821" s="280"/>
      <c r="H821" s="280"/>
      <c r="I821" s="280"/>
      <c r="J821" s="280"/>
      <c r="K821" s="280"/>
      <c r="L821" s="280"/>
      <c r="M821" s="280"/>
      <c r="N821" s="280"/>
      <c r="O821" s="280"/>
      <c r="P821" s="280"/>
      <c r="Q821" s="280"/>
      <c r="R821" s="280"/>
      <c r="S821" s="280"/>
      <c r="T821" s="280"/>
      <c r="U821" s="280"/>
      <c r="V821" s="280"/>
      <c r="W821" s="280"/>
      <c r="X821" s="280"/>
      <c r="Y821" s="280"/>
      <c r="Z821" s="280"/>
    </row>
    <row r="822" spans="1:26" ht="12.75" customHeight="1">
      <c r="A822" s="280"/>
      <c r="B822" s="280"/>
      <c r="C822" s="280"/>
      <c r="D822" s="280"/>
      <c r="E822" s="280"/>
      <c r="F822" s="280"/>
      <c r="G822" s="280"/>
      <c r="H822" s="280"/>
      <c r="I822" s="280"/>
      <c r="J822" s="280"/>
      <c r="K822" s="280"/>
      <c r="L822" s="280"/>
      <c r="M822" s="280"/>
      <c r="N822" s="280"/>
      <c r="O822" s="280"/>
      <c r="P822" s="280"/>
      <c r="Q822" s="280"/>
      <c r="R822" s="280"/>
      <c r="S822" s="280"/>
      <c r="T822" s="280"/>
      <c r="U822" s="280"/>
      <c r="V822" s="280"/>
      <c r="W822" s="280"/>
      <c r="X822" s="280"/>
      <c r="Y822" s="280"/>
      <c r="Z822" s="280"/>
    </row>
    <row r="823" spans="1:26" ht="12.75" customHeight="1">
      <c r="A823" s="280"/>
      <c r="B823" s="280"/>
      <c r="C823" s="280"/>
      <c r="D823" s="280"/>
      <c r="E823" s="280"/>
      <c r="F823" s="280"/>
      <c r="G823" s="280"/>
      <c r="H823" s="280"/>
      <c r="I823" s="280"/>
      <c r="J823" s="280"/>
      <c r="K823" s="280"/>
      <c r="L823" s="280"/>
      <c r="M823" s="280"/>
      <c r="N823" s="280"/>
      <c r="O823" s="280"/>
      <c r="P823" s="280"/>
      <c r="Q823" s="280"/>
      <c r="R823" s="280"/>
      <c r="S823" s="280"/>
      <c r="T823" s="280"/>
      <c r="U823" s="280"/>
      <c r="V823" s="280"/>
      <c r="W823" s="280"/>
      <c r="X823" s="280"/>
      <c r="Y823" s="280"/>
      <c r="Z823" s="280"/>
    </row>
    <row r="824" spans="1:26" ht="12.75" customHeight="1">
      <c r="A824" s="280"/>
      <c r="B824" s="280"/>
      <c r="C824" s="280"/>
      <c r="D824" s="280"/>
      <c r="E824" s="280"/>
      <c r="F824" s="280"/>
      <c r="G824" s="280"/>
      <c r="H824" s="280"/>
      <c r="I824" s="280"/>
      <c r="J824" s="280"/>
      <c r="K824" s="280"/>
      <c r="L824" s="280"/>
      <c r="M824" s="280"/>
      <c r="N824" s="280"/>
      <c r="O824" s="280"/>
      <c r="P824" s="280"/>
      <c r="Q824" s="280"/>
      <c r="R824" s="280"/>
      <c r="S824" s="280"/>
      <c r="T824" s="280"/>
      <c r="U824" s="280"/>
      <c r="V824" s="280"/>
      <c r="W824" s="280"/>
      <c r="X824" s="280"/>
      <c r="Y824" s="280"/>
      <c r="Z824" s="280"/>
    </row>
    <row r="825" spans="1:26" ht="12.75" customHeight="1">
      <c r="A825" s="280"/>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row>
    <row r="826" spans="1:26" ht="12.75" customHeight="1">
      <c r="A826" s="280"/>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row>
    <row r="827" spans="1:26" ht="12.75" customHeight="1">
      <c r="A827" s="280"/>
      <c r="B827" s="280"/>
      <c r="C827" s="280"/>
      <c r="D827" s="280"/>
      <c r="E827" s="280"/>
      <c r="F827" s="280"/>
      <c r="G827" s="280"/>
      <c r="H827" s="280"/>
      <c r="I827" s="280"/>
      <c r="J827" s="280"/>
      <c r="K827" s="280"/>
      <c r="L827" s="280"/>
      <c r="M827" s="280"/>
      <c r="N827" s="280"/>
      <c r="O827" s="280"/>
      <c r="P827" s="280"/>
      <c r="Q827" s="280"/>
      <c r="R827" s="280"/>
      <c r="S827" s="280"/>
      <c r="T827" s="280"/>
      <c r="U827" s="280"/>
      <c r="V827" s="280"/>
      <c r="W827" s="280"/>
      <c r="X827" s="280"/>
      <c r="Y827" s="280"/>
      <c r="Z827" s="280"/>
    </row>
    <row r="828" spans="1:26" ht="12.75" customHeight="1">
      <c r="A828" s="280"/>
      <c r="B828" s="280"/>
      <c r="C828" s="280"/>
      <c r="D828" s="280"/>
      <c r="E828" s="280"/>
      <c r="F828" s="280"/>
      <c r="G828" s="280"/>
      <c r="H828" s="280"/>
      <c r="I828" s="280"/>
      <c r="J828" s="280"/>
      <c r="K828" s="280"/>
      <c r="L828" s="280"/>
      <c r="M828" s="280"/>
      <c r="N828" s="280"/>
      <c r="O828" s="280"/>
      <c r="P828" s="280"/>
      <c r="Q828" s="280"/>
      <c r="R828" s="280"/>
      <c r="S828" s="280"/>
      <c r="T828" s="280"/>
      <c r="U828" s="280"/>
      <c r="V828" s="280"/>
      <c r="W828" s="280"/>
      <c r="X828" s="280"/>
      <c r="Y828" s="280"/>
      <c r="Z828" s="280"/>
    </row>
    <row r="829" spans="1:26" ht="12.75" customHeight="1">
      <c r="A829" s="280"/>
      <c r="B829" s="280"/>
      <c r="C829" s="280"/>
      <c r="D829" s="280"/>
      <c r="E829" s="280"/>
      <c r="F829" s="280"/>
      <c r="G829" s="280"/>
      <c r="H829" s="280"/>
      <c r="I829" s="280"/>
      <c r="J829" s="280"/>
      <c r="K829" s="280"/>
      <c r="L829" s="280"/>
      <c r="M829" s="280"/>
      <c r="N829" s="280"/>
      <c r="O829" s="280"/>
      <c r="P829" s="280"/>
      <c r="Q829" s="280"/>
      <c r="R829" s="280"/>
      <c r="S829" s="280"/>
      <c r="T829" s="280"/>
      <c r="U829" s="280"/>
      <c r="V829" s="280"/>
      <c r="W829" s="280"/>
      <c r="X829" s="280"/>
      <c r="Y829" s="280"/>
      <c r="Z829" s="280"/>
    </row>
    <row r="830" spans="1:26" ht="12.75" customHeight="1">
      <c r="A830" s="280"/>
      <c r="B830" s="280"/>
      <c r="C830" s="280"/>
      <c r="D830" s="280"/>
      <c r="E830" s="280"/>
      <c r="F830" s="280"/>
      <c r="G830" s="280"/>
      <c r="H830" s="280"/>
      <c r="I830" s="280"/>
      <c r="J830" s="280"/>
      <c r="K830" s="280"/>
      <c r="L830" s="280"/>
      <c r="M830" s="280"/>
      <c r="N830" s="280"/>
      <c r="O830" s="280"/>
      <c r="P830" s="280"/>
      <c r="Q830" s="280"/>
      <c r="R830" s="280"/>
      <c r="S830" s="280"/>
      <c r="T830" s="280"/>
      <c r="U830" s="280"/>
      <c r="V830" s="280"/>
      <c r="W830" s="280"/>
      <c r="X830" s="280"/>
      <c r="Y830" s="280"/>
      <c r="Z830" s="280"/>
    </row>
    <row r="831" spans="1:26" ht="12.75" customHeight="1">
      <c r="A831" s="280"/>
      <c r="B831" s="280"/>
      <c r="C831" s="280"/>
      <c r="D831" s="280"/>
      <c r="E831" s="280"/>
      <c r="F831" s="280"/>
      <c r="G831" s="280"/>
      <c r="H831" s="280"/>
      <c r="I831" s="280"/>
      <c r="J831" s="280"/>
      <c r="K831" s="280"/>
      <c r="L831" s="280"/>
      <c r="M831" s="280"/>
      <c r="N831" s="280"/>
      <c r="O831" s="280"/>
      <c r="P831" s="280"/>
      <c r="Q831" s="280"/>
      <c r="R831" s="280"/>
      <c r="S831" s="280"/>
      <c r="T831" s="280"/>
      <c r="U831" s="280"/>
      <c r="V831" s="280"/>
      <c r="W831" s="280"/>
      <c r="X831" s="280"/>
      <c r="Y831" s="280"/>
      <c r="Z831" s="280"/>
    </row>
    <row r="832" spans="1:26" ht="12.75" customHeight="1">
      <c r="A832" s="280"/>
      <c r="B832" s="280"/>
      <c r="C832" s="280"/>
      <c r="D832" s="280"/>
      <c r="E832" s="280"/>
      <c r="F832" s="280"/>
      <c r="G832" s="280"/>
      <c r="H832" s="280"/>
      <c r="I832" s="280"/>
      <c r="J832" s="280"/>
      <c r="K832" s="280"/>
      <c r="L832" s="280"/>
      <c r="M832" s="280"/>
      <c r="N832" s="280"/>
      <c r="O832" s="280"/>
      <c r="P832" s="280"/>
      <c r="Q832" s="280"/>
      <c r="R832" s="280"/>
      <c r="S832" s="280"/>
      <c r="T832" s="280"/>
      <c r="U832" s="280"/>
      <c r="V832" s="280"/>
      <c r="W832" s="280"/>
      <c r="X832" s="280"/>
      <c r="Y832" s="280"/>
      <c r="Z832" s="280"/>
    </row>
    <row r="833" spans="1:26" ht="12.75" customHeight="1">
      <c r="A833" s="280"/>
      <c r="B833" s="280"/>
      <c r="C833" s="280"/>
      <c r="D833" s="280"/>
      <c r="E833" s="280"/>
      <c r="F833" s="280"/>
      <c r="G833" s="280"/>
      <c r="H833" s="280"/>
      <c r="I833" s="280"/>
      <c r="J833" s="280"/>
      <c r="K833" s="280"/>
      <c r="L833" s="280"/>
      <c r="M833" s="280"/>
      <c r="N833" s="280"/>
      <c r="O833" s="280"/>
      <c r="P833" s="280"/>
      <c r="Q833" s="280"/>
      <c r="R833" s="280"/>
      <c r="S833" s="280"/>
      <c r="T833" s="280"/>
      <c r="U833" s="280"/>
      <c r="V833" s="280"/>
      <c r="W833" s="280"/>
      <c r="X833" s="280"/>
      <c r="Y833" s="280"/>
      <c r="Z833" s="280"/>
    </row>
    <row r="834" spans="1:26" ht="12.75" customHeight="1">
      <c r="A834" s="280"/>
      <c r="B834" s="280"/>
      <c r="C834" s="280"/>
      <c r="D834" s="280"/>
      <c r="E834" s="280"/>
      <c r="F834" s="280"/>
      <c r="G834" s="280"/>
      <c r="H834" s="280"/>
      <c r="I834" s="280"/>
      <c r="J834" s="280"/>
      <c r="K834" s="280"/>
      <c r="L834" s="280"/>
      <c r="M834" s="280"/>
      <c r="N834" s="280"/>
      <c r="O834" s="280"/>
      <c r="P834" s="280"/>
      <c r="Q834" s="280"/>
      <c r="R834" s="280"/>
      <c r="S834" s="280"/>
      <c r="T834" s="280"/>
      <c r="U834" s="280"/>
      <c r="V834" s="280"/>
      <c r="W834" s="280"/>
      <c r="X834" s="280"/>
      <c r="Y834" s="280"/>
      <c r="Z834" s="280"/>
    </row>
    <row r="835" spans="1:26" ht="12.75" customHeight="1">
      <c r="A835" s="280"/>
      <c r="B835" s="280"/>
      <c r="C835" s="280"/>
      <c r="D835" s="280"/>
      <c r="E835" s="280"/>
      <c r="F835" s="280"/>
      <c r="G835" s="280"/>
      <c r="H835" s="280"/>
      <c r="I835" s="280"/>
      <c r="J835" s="280"/>
      <c r="K835" s="280"/>
      <c r="L835" s="280"/>
      <c r="M835" s="280"/>
      <c r="N835" s="280"/>
      <c r="O835" s="280"/>
      <c r="P835" s="280"/>
      <c r="Q835" s="280"/>
      <c r="R835" s="280"/>
      <c r="S835" s="280"/>
      <c r="T835" s="280"/>
      <c r="U835" s="280"/>
      <c r="V835" s="280"/>
      <c r="W835" s="280"/>
      <c r="X835" s="280"/>
      <c r="Y835" s="280"/>
      <c r="Z835" s="280"/>
    </row>
    <row r="836" spans="1:26" ht="12.75" customHeight="1">
      <c r="A836" s="280"/>
      <c r="B836" s="280"/>
      <c r="C836" s="280"/>
      <c r="D836" s="280"/>
      <c r="E836" s="280"/>
      <c r="F836" s="280"/>
      <c r="G836" s="280"/>
      <c r="H836" s="280"/>
      <c r="I836" s="280"/>
      <c r="J836" s="280"/>
      <c r="K836" s="280"/>
      <c r="L836" s="280"/>
      <c r="M836" s="280"/>
      <c r="N836" s="280"/>
      <c r="O836" s="280"/>
      <c r="P836" s="280"/>
      <c r="Q836" s="280"/>
      <c r="R836" s="280"/>
      <c r="S836" s="280"/>
      <c r="T836" s="280"/>
      <c r="U836" s="280"/>
      <c r="V836" s="280"/>
      <c r="W836" s="280"/>
      <c r="X836" s="280"/>
      <c r="Y836" s="280"/>
      <c r="Z836" s="280"/>
    </row>
    <row r="837" spans="1:26" ht="12.75" customHeight="1">
      <c r="A837" s="280"/>
      <c r="B837" s="280"/>
      <c r="C837" s="280"/>
      <c r="D837" s="280"/>
      <c r="E837" s="280"/>
      <c r="F837" s="280"/>
      <c r="G837" s="280"/>
      <c r="H837" s="280"/>
      <c r="I837" s="280"/>
      <c r="J837" s="280"/>
      <c r="K837" s="280"/>
      <c r="L837" s="280"/>
      <c r="M837" s="280"/>
      <c r="N837" s="280"/>
      <c r="O837" s="280"/>
      <c r="P837" s="280"/>
      <c r="Q837" s="280"/>
      <c r="R837" s="280"/>
      <c r="S837" s="280"/>
      <c r="T837" s="280"/>
      <c r="U837" s="280"/>
      <c r="V837" s="280"/>
      <c r="W837" s="280"/>
      <c r="X837" s="280"/>
      <c r="Y837" s="280"/>
      <c r="Z837" s="280"/>
    </row>
    <row r="838" spans="1:26" ht="12.75" customHeight="1">
      <c r="A838" s="280"/>
      <c r="B838" s="280"/>
      <c r="C838" s="280"/>
      <c r="D838" s="280"/>
      <c r="E838" s="280"/>
      <c r="F838" s="280"/>
      <c r="G838" s="280"/>
      <c r="H838" s="280"/>
      <c r="I838" s="280"/>
      <c r="J838" s="280"/>
      <c r="K838" s="280"/>
      <c r="L838" s="280"/>
      <c r="M838" s="280"/>
      <c r="N838" s="280"/>
      <c r="O838" s="280"/>
      <c r="P838" s="280"/>
      <c r="Q838" s="280"/>
      <c r="R838" s="280"/>
      <c r="S838" s="280"/>
      <c r="T838" s="280"/>
      <c r="U838" s="280"/>
      <c r="V838" s="280"/>
      <c r="W838" s="280"/>
      <c r="X838" s="280"/>
      <c r="Y838" s="280"/>
      <c r="Z838" s="280"/>
    </row>
    <row r="839" spans="1:26" ht="12.75" customHeight="1">
      <c r="A839" s="280"/>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row>
    <row r="840" spans="1:26" ht="12.75" customHeight="1">
      <c r="A840" s="280"/>
      <c r="B840" s="280"/>
      <c r="C840" s="280"/>
      <c r="D840" s="280"/>
      <c r="E840" s="280"/>
      <c r="F840" s="280"/>
      <c r="G840" s="280"/>
      <c r="H840" s="280"/>
      <c r="I840" s="280"/>
      <c r="J840" s="280"/>
      <c r="K840" s="280"/>
      <c r="L840" s="280"/>
      <c r="M840" s="280"/>
      <c r="N840" s="280"/>
      <c r="O840" s="280"/>
      <c r="P840" s="280"/>
      <c r="Q840" s="280"/>
      <c r="R840" s="280"/>
      <c r="S840" s="280"/>
      <c r="T840" s="280"/>
      <c r="U840" s="280"/>
      <c r="V840" s="280"/>
      <c r="W840" s="280"/>
      <c r="X840" s="280"/>
      <c r="Y840" s="280"/>
      <c r="Z840" s="280"/>
    </row>
    <row r="841" spans="1:26" ht="12.75" customHeight="1">
      <c r="A841" s="280"/>
      <c r="B841" s="280"/>
      <c r="C841" s="280"/>
      <c r="D841" s="280"/>
      <c r="E841" s="280"/>
      <c r="F841" s="280"/>
      <c r="G841" s="280"/>
      <c r="H841" s="280"/>
      <c r="I841" s="280"/>
      <c r="J841" s="280"/>
      <c r="K841" s="280"/>
      <c r="L841" s="280"/>
      <c r="M841" s="280"/>
      <c r="N841" s="280"/>
      <c r="O841" s="280"/>
      <c r="P841" s="280"/>
      <c r="Q841" s="280"/>
      <c r="R841" s="280"/>
      <c r="S841" s="280"/>
      <c r="T841" s="280"/>
      <c r="U841" s="280"/>
      <c r="V841" s="280"/>
      <c r="W841" s="280"/>
      <c r="X841" s="280"/>
      <c r="Y841" s="280"/>
      <c r="Z841" s="280"/>
    </row>
    <row r="842" spans="1:26" ht="12.75" customHeight="1">
      <c r="A842" s="280"/>
      <c r="B842" s="280"/>
      <c r="C842" s="280"/>
      <c r="D842" s="280"/>
      <c r="E842" s="280"/>
      <c r="F842" s="280"/>
      <c r="G842" s="280"/>
      <c r="H842" s="280"/>
      <c r="I842" s="280"/>
      <c r="J842" s="280"/>
      <c r="K842" s="280"/>
      <c r="L842" s="280"/>
      <c r="M842" s="280"/>
      <c r="N842" s="280"/>
      <c r="O842" s="280"/>
      <c r="P842" s="280"/>
      <c r="Q842" s="280"/>
      <c r="R842" s="280"/>
      <c r="S842" s="280"/>
      <c r="T842" s="280"/>
      <c r="U842" s="280"/>
      <c r="V842" s="280"/>
      <c r="W842" s="280"/>
      <c r="X842" s="280"/>
      <c r="Y842" s="280"/>
      <c r="Z842" s="280"/>
    </row>
    <row r="843" spans="1:26" ht="12.75" customHeight="1">
      <c r="A843" s="280"/>
      <c r="B843" s="280"/>
      <c r="C843" s="280"/>
      <c r="D843" s="280"/>
      <c r="E843" s="280"/>
      <c r="F843" s="280"/>
      <c r="G843" s="280"/>
      <c r="H843" s="280"/>
      <c r="I843" s="280"/>
      <c r="J843" s="280"/>
      <c r="K843" s="280"/>
      <c r="L843" s="280"/>
      <c r="M843" s="280"/>
      <c r="N843" s="280"/>
      <c r="O843" s="280"/>
      <c r="P843" s="280"/>
      <c r="Q843" s="280"/>
      <c r="R843" s="280"/>
      <c r="S843" s="280"/>
      <c r="T843" s="280"/>
      <c r="U843" s="280"/>
      <c r="V843" s="280"/>
      <c r="W843" s="280"/>
      <c r="X843" s="280"/>
      <c r="Y843" s="280"/>
      <c r="Z843" s="280"/>
    </row>
    <row r="844" spans="1:26" ht="12.75" customHeight="1">
      <c r="A844" s="280"/>
      <c r="B844" s="280"/>
      <c r="C844" s="280"/>
      <c r="D844" s="280"/>
      <c r="E844" s="280"/>
      <c r="F844" s="280"/>
      <c r="G844" s="280"/>
      <c r="H844" s="280"/>
      <c r="I844" s="280"/>
      <c r="J844" s="280"/>
      <c r="K844" s="280"/>
      <c r="L844" s="280"/>
      <c r="M844" s="280"/>
      <c r="N844" s="280"/>
      <c r="O844" s="280"/>
      <c r="P844" s="280"/>
      <c r="Q844" s="280"/>
      <c r="R844" s="280"/>
      <c r="S844" s="280"/>
      <c r="T844" s="280"/>
      <c r="U844" s="280"/>
      <c r="V844" s="280"/>
      <c r="W844" s="280"/>
      <c r="X844" s="280"/>
      <c r="Y844" s="280"/>
      <c r="Z844" s="280"/>
    </row>
    <row r="845" spans="1:26" ht="12.75" customHeight="1">
      <c r="A845" s="280"/>
      <c r="B845" s="280"/>
      <c r="C845" s="280"/>
      <c r="D845" s="280"/>
      <c r="E845" s="280"/>
      <c r="F845" s="280"/>
      <c r="G845" s="280"/>
      <c r="H845" s="280"/>
      <c r="I845" s="280"/>
      <c r="J845" s="280"/>
      <c r="K845" s="280"/>
      <c r="L845" s="280"/>
      <c r="M845" s="280"/>
      <c r="N845" s="280"/>
      <c r="O845" s="280"/>
      <c r="P845" s="280"/>
      <c r="Q845" s="280"/>
      <c r="R845" s="280"/>
      <c r="S845" s="280"/>
      <c r="T845" s="280"/>
      <c r="U845" s="280"/>
      <c r="V845" s="280"/>
      <c r="W845" s="280"/>
      <c r="X845" s="280"/>
      <c r="Y845" s="280"/>
      <c r="Z845" s="280"/>
    </row>
    <row r="846" spans="1:26" ht="12.75" customHeight="1">
      <c r="A846" s="280"/>
      <c r="B846" s="280"/>
      <c r="C846" s="280"/>
      <c r="D846" s="280"/>
      <c r="E846" s="280"/>
      <c r="F846" s="280"/>
      <c r="G846" s="280"/>
      <c r="H846" s="280"/>
      <c r="I846" s="280"/>
      <c r="J846" s="280"/>
      <c r="K846" s="280"/>
      <c r="L846" s="280"/>
      <c r="M846" s="280"/>
      <c r="N846" s="280"/>
      <c r="O846" s="280"/>
      <c r="P846" s="280"/>
      <c r="Q846" s="280"/>
      <c r="R846" s="280"/>
      <c r="S846" s="280"/>
      <c r="T846" s="280"/>
      <c r="U846" s="280"/>
      <c r="V846" s="280"/>
      <c r="W846" s="280"/>
      <c r="X846" s="280"/>
      <c r="Y846" s="280"/>
      <c r="Z846" s="280"/>
    </row>
    <row r="847" spans="1:26" ht="12.75" customHeight="1">
      <c r="A847" s="280"/>
      <c r="B847" s="280"/>
      <c r="C847" s="280"/>
      <c r="D847" s="280"/>
      <c r="E847" s="280"/>
      <c r="F847" s="280"/>
      <c r="G847" s="280"/>
      <c r="H847" s="280"/>
      <c r="I847" s="280"/>
      <c r="J847" s="280"/>
      <c r="K847" s="280"/>
      <c r="L847" s="280"/>
      <c r="M847" s="280"/>
      <c r="N847" s="280"/>
      <c r="O847" s="280"/>
      <c r="P847" s="280"/>
      <c r="Q847" s="280"/>
      <c r="R847" s="280"/>
      <c r="S847" s="280"/>
      <c r="T847" s="280"/>
      <c r="U847" s="280"/>
      <c r="V847" s="280"/>
      <c r="W847" s="280"/>
      <c r="X847" s="280"/>
      <c r="Y847" s="280"/>
      <c r="Z847" s="280"/>
    </row>
    <row r="848" spans="1:26" ht="12.75" customHeight="1">
      <c r="A848" s="280"/>
      <c r="B848" s="280"/>
      <c r="C848" s="280"/>
      <c r="D848" s="280"/>
      <c r="E848" s="280"/>
      <c r="F848" s="280"/>
      <c r="G848" s="280"/>
      <c r="H848" s="280"/>
      <c r="I848" s="280"/>
      <c r="J848" s="280"/>
      <c r="K848" s="280"/>
      <c r="L848" s="280"/>
      <c r="M848" s="280"/>
      <c r="N848" s="280"/>
      <c r="O848" s="280"/>
      <c r="P848" s="280"/>
      <c r="Q848" s="280"/>
      <c r="R848" s="280"/>
      <c r="S848" s="280"/>
      <c r="T848" s="280"/>
      <c r="U848" s="280"/>
      <c r="V848" s="280"/>
      <c r="W848" s="280"/>
      <c r="X848" s="280"/>
      <c r="Y848" s="280"/>
      <c r="Z848" s="280"/>
    </row>
    <row r="849" spans="1:26" ht="12.75" customHeight="1">
      <c r="A849" s="280"/>
      <c r="B849" s="280"/>
      <c r="C849" s="280"/>
      <c r="D849" s="280"/>
      <c r="E849" s="280"/>
      <c r="F849" s="280"/>
      <c r="G849" s="280"/>
      <c r="H849" s="280"/>
      <c r="I849" s="280"/>
      <c r="J849" s="280"/>
      <c r="K849" s="280"/>
      <c r="L849" s="280"/>
      <c r="M849" s="280"/>
      <c r="N849" s="280"/>
      <c r="O849" s="280"/>
      <c r="P849" s="280"/>
      <c r="Q849" s="280"/>
      <c r="R849" s="280"/>
      <c r="S849" s="280"/>
      <c r="T849" s="280"/>
      <c r="U849" s="280"/>
      <c r="V849" s="280"/>
      <c r="W849" s="280"/>
      <c r="X849" s="280"/>
      <c r="Y849" s="280"/>
      <c r="Z849" s="280"/>
    </row>
    <row r="850" spans="1:26" ht="12.75" customHeight="1">
      <c r="A850" s="280"/>
      <c r="B850" s="280"/>
      <c r="C850" s="280"/>
      <c r="D850" s="280"/>
      <c r="E850" s="280"/>
      <c r="F850" s="280"/>
      <c r="G850" s="280"/>
      <c r="H850" s="280"/>
      <c r="I850" s="280"/>
      <c r="J850" s="280"/>
      <c r="K850" s="280"/>
      <c r="L850" s="280"/>
      <c r="M850" s="280"/>
      <c r="N850" s="280"/>
      <c r="O850" s="280"/>
      <c r="P850" s="280"/>
      <c r="Q850" s="280"/>
      <c r="R850" s="280"/>
      <c r="S850" s="280"/>
      <c r="T850" s="280"/>
      <c r="U850" s="280"/>
      <c r="V850" s="280"/>
      <c r="W850" s="280"/>
      <c r="X850" s="280"/>
      <c r="Y850" s="280"/>
      <c r="Z850" s="280"/>
    </row>
    <row r="851" spans="1:26" ht="12.75" customHeight="1">
      <c r="A851" s="280"/>
      <c r="B851" s="280"/>
      <c r="C851" s="280"/>
      <c r="D851" s="280"/>
      <c r="E851" s="280"/>
      <c r="F851" s="280"/>
      <c r="G851" s="280"/>
      <c r="H851" s="280"/>
      <c r="I851" s="280"/>
      <c r="J851" s="280"/>
      <c r="K851" s="280"/>
      <c r="L851" s="280"/>
      <c r="M851" s="280"/>
      <c r="N851" s="280"/>
      <c r="O851" s="280"/>
      <c r="P851" s="280"/>
      <c r="Q851" s="280"/>
      <c r="R851" s="280"/>
      <c r="S851" s="280"/>
      <c r="T851" s="280"/>
      <c r="U851" s="280"/>
      <c r="V851" s="280"/>
      <c r="W851" s="280"/>
      <c r="X851" s="280"/>
      <c r="Y851" s="280"/>
      <c r="Z851" s="280"/>
    </row>
    <row r="852" spans="1:26" ht="12.75" customHeight="1">
      <c r="A852" s="280"/>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row>
    <row r="853" spans="1:26" ht="12.75" customHeight="1">
      <c r="A853" s="280"/>
      <c r="B853" s="280"/>
      <c r="C853" s="280"/>
      <c r="D853" s="280"/>
      <c r="E853" s="280"/>
      <c r="F853" s="280"/>
      <c r="G853" s="280"/>
      <c r="H853" s="280"/>
      <c r="I853" s="280"/>
      <c r="J853" s="280"/>
      <c r="K853" s="280"/>
      <c r="L853" s="280"/>
      <c r="M853" s="280"/>
      <c r="N853" s="280"/>
      <c r="O853" s="280"/>
      <c r="P853" s="280"/>
      <c r="Q853" s="280"/>
      <c r="R853" s="280"/>
      <c r="S853" s="280"/>
      <c r="T853" s="280"/>
      <c r="U853" s="280"/>
      <c r="V853" s="280"/>
      <c r="W853" s="280"/>
      <c r="X853" s="280"/>
      <c r="Y853" s="280"/>
      <c r="Z853" s="280"/>
    </row>
    <row r="854" spans="1:26" ht="12.75" customHeight="1">
      <c r="A854" s="280"/>
      <c r="B854" s="280"/>
      <c r="C854" s="280"/>
      <c r="D854" s="280"/>
      <c r="E854" s="280"/>
      <c r="F854" s="280"/>
      <c r="G854" s="280"/>
      <c r="H854" s="280"/>
      <c r="I854" s="280"/>
      <c r="J854" s="280"/>
      <c r="K854" s="280"/>
      <c r="L854" s="280"/>
      <c r="M854" s="280"/>
      <c r="N854" s="280"/>
      <c r="O854" s="280"/>
      <c r="P854" s="280"/>
      <c r="Q854" s="280"/>
      <c r="R854" s="280"/>
      <c r="S854" s="280"/>
      <c r="T854" s="280"/>
      <c r="U854" s="280"/>
      <c r="V854" s="280"/>
      <c r="W854" s="280"/>
      <c r="X854" s="280"/>
      <c r="Y854" s="280"/>
      <c r="Z854" s="280"/>
    </row>
    <row r="855" spans="1:26" ht="12.75" customHeight="1">
      <c r="A855" s="280"/>
      <c r="B855" s="280"/>
      <c r="C855" s="280"/>
      <c r="D855" s="280"/>
      <c r="E855" s="280"/>
      <c r="F855" s="280"/>
      <c r="G855" s="280"/>
      <c r="H855" s="280"/>
      <c r="I855" s="280"/>
      <c r="J855" s="280"/>
      <c r="K855" s="280"/>
      <c r="L855" s="280"/>
      <c r="M855" s="280"/>
      <c r="N855" s="280"/>
      <c r="O855" s="280"/>
      <c r="P855" s="280"/>
      <c r="Q855" s="280"/>
      <c r="R855" s="280"/>
      <c r="S855" s="280"/>
      <c r="T855" s="280"/>
      <c r="U855" s="280"/>
      <c r="V855" s="280"/>
      <c r="W855" s="280"/>
      <c r="X855" s="280"/>
      <c r="Y855" s="280"/>
      <c r="Z855" s="280"/>
    </row>
    <row r="856" spans="1:26" ht="12.75" customHeight="1">
      <c r="A856" s="280"/>
      <c r="B856" s="280"/>
      <c r="C856" s="280"/>
      <c r="D856" s="280"/>
      <c r="E856" s="280"/>
      <c r="F856" s="280"/>
      <c r="G856" s="280"/>
      <c r="H856" s="280"/>
      <c r="I856" s="280"/>
      <c r="J856" s="280"/>
      <c r="K856" s="280"/>
      <c r="L856" s="280"/>
      <c r="M856" s="280"/>
      <c r="N856" s="280"/>
      <c r="O856" s="280"/>
      <c r="P856" s="280"/>
      <c r="Q856" s="280"/>
      <c r="R856" s="280"/>
      <c r="S856" s="280"/>
      <c r="T856" s="280"/>
      <c r="U856" s="280"/>
      <c r="V856" s="280"/>
      <c r="W856" s="280"/>
      <c r="X856" s="280"/>
      <c r="Y856" s="280"/>
      <c r="Z856" s="280"/>
    </row>
    <row r="857" spans="1:26" ht="12.75" customHeight="1">
      <c r="A857" s="280"/>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row>
    <row r="858" spans="1:26" ht="12.75" customHeight="1">
      <c r="A858" s="280"/>
      <c r="B858" s="280"/>
      <c r="C858" s="280"/>
      <c r="D858" s="280"/>
      <c r="E858" s="280"/>
      <c r="F858" s="280"/>
      <c r="G858" s="280"/>
      <c r="H858" s="280"/>
      <c r="I858" s="280"/>
      <c r="J858" s="280"/>
      <c r="K858" s="280"/>
      <c r="L858" s="280"/>
      <c r="M858" s="280"/>
      <c r="N858" s="280"/>
      <c r="O858" s="280"/>
      <c r="P858" s="280"/>
      <c r="Q858" s="280"/>
      <c r="R858" s="280"/>
      <c r="S858" s="280"/>
      <c r="T858" s="280"/>
      <c r="U858" s="280"/>
      <c r="V858" s="280"/>
      <c r="W858" s="280"/>
      <c r="X858" s="280"/>
      <c r="Y858" s="280"/>
      <c r="Z858" s="280"/>
    </row>
    <row r="859" spans="1:26" ht="12.75" customHeight="1">
      <c r="A859" s="280"/>
      <c r="B859" s="280"/>
      <c r="C859" s="280"/>
      <c r="D859" s="280"/>
      <c r="E859" s="280"/>
      <c r="F859" s="280"/>
      <c r="G859" s="280"/>
      <c r="H859" s="280"/>
      <c r="I859" s="280"/>
      <c r="J859" s="280"/>
      <c r="K859" s="280"/>
      <c r="L859" s="280"/>
      <c r="M859" s="280"/>
      <c r="N859" s="280"/>
      <c r="O859" s="280"/>
      <c r="P859" s="280"/>
      <c r="Q859" s="280"/>
      <c r="R859" s="280"/>
      <c r="S859" s="280"/>
      <c r="T859" s="280"/>
      <c r="U859" s="280"/>
      <c r="V859" s="280"/>
      <c r="W859" s="280"/>
      <c r="X859" s="280"/>
      <c r="Y859" s="280"/>
      <c r="Z859" s="280"/>
    </row>
    <row r="860" spans="1:26" ht="12.75" customHeight="1">
      <c r="A860" s="280"/>
      <c r="B860" s="280"/>
      <c r="C860" s="280"/>
      <c r="D860" s="280"/>
      <c r="E860" s="280"/>
      <c r="F860" s="280"/>
      <c r="G860" s="280"/>
      <c r="H860" s="280"/>
      <c r="I860" s="280"/>
      <c r="J860" s="280"/>
      <c r="K860" s="280"/>
      <c r="L860" s="280"/>
      <c r="M860" s="280"/>
      <c r="N860" s="280"/>
      <c r="O860" s="280"/>
      <c r="P860" s="280"/>
      <c r="Q860" s="280"/>
      <c r="R860" s="280"/>
      <c r="S860" s="280"/>
      <c r="T860" s="280"/>
      <c r="U860" s="280"/>
      <c r="V860" s="280"/>
      <c r="W860" s="280"/>
      <c r="X860" s="280"/>
      <c r="Y860" s="280"/>
      <c r="Z860" s="280"/>
    </row>
    <row r="861" spans="1:26" ht="12.75" customHeight="1">
      <c r="A861" s="280"/>
      <c r="B861" s="280"/>
      <c r="C861" s="280"/>
      <c r="D861" s="280"/>
      <c r="E861" s="280"/>
      <c r="F861" s="280"/>
      <c r="G861" s="280"/>
      <c r="H861" s="280"/>
      <c r="I861" s="280"/>
      <c r="J861" s="280"/>
      <c r="K861" s="280"/>
      <c r="L861" s="280"/>
      <c r="M861" s="280"/>
      <c r="N861" s="280"/>
      <c r="O861" s="280"/>
      <c r="P861" s="280"/>
      <c r="Q861" s="280"/>
      <c r="R861" s="280"/>
      <c r="S861" s="280"/>
      <c r="T861" s="280"/>
      <c r="U861" s="280"/>
      <c r="V861" s="280"/>
      <c r="W861" s="280"/>
      <c r="X861" s="280"/>
      <c r="Y861" s="280"/>
      <c r="Z861" s="280"/>
    </row>
    <row r="862" spans="1:26" ht="12.75" customHeight="1">
      <c r="A862" s="280"/>
      <c r="B862" s="280"/>
      <c r="C862" s="280"/>
      <c r="D862" s="280"/>
      <c r="E862" s="280"/>
      <c r="F862" s="280"/>
      <c r="G862" s="280"/>
      <c r="H862" s="280"/>
      <c r="I862" s="280"/>
      <c r="J862" s="280"/>
      <c r="K862" s="280"/>
      <c r="L862" s="280"/>
      <c r="M862" s="280"/>
      <c r="N862" s="280"/>
      <c r="O862" s="280"/>
      <c r="P862" s="280"/>
      <c r="Q862" s="280"/>
      <c r="R862" s="280"/>
      <c r="S862" s="280"/>
      <c r="T862" s="280"/>
      <c r="U862" s="280"/>
      <c r="V862" s="280"/>
      <c r="W862" s="280"/>
      <c r="X862" s="280"/>
      <c r="Y862" s="280"/>
      <c r="Z862" s="280"/>
    </row>
    <row r="863" spans="1:26" ht="12.75" customHeight="1">
      <c r="A863" s="280"/>
      <c r="B863" s="280"/>
      <c r="C863" s="280"/>
      <c r="D863" s="280"/>
      <c r="E863" s="280"/>
      <c r="F863" s="280"/>
      <c r="G863" s="280"/>
      <c r="H863" s="280"/>
      <c r="I863" s="280"/>
      <c r="J863" s="280"/>
      <c r="K863" s="280"/>
      <c r="L863" s="280"/>
      <c r="M863" s="280"/>
      <c r="N863" s="280"/>
      <c r="O863" s="280"/>
      <c r="P863" s="280"/>
      <c r="Q863" s="280"/>
      <c r="R863" s="280"/>
      <c r="S863" s="280"/>
      <c r="T863" s="280"/>
      <c r="U863" s="280"/>
      <c r="V863" s="280"/>
      <c r="W863" s="280"/>
      <c r="X863" s="280"/>
      <c r="Y863" s="280"/>
      <c r="Z863" s="280"/>
    </row>
    <row r="864" spans="1:26" ht="12.75" customHeight="1">
      <c r="A864" s="280"/>
      <c r="B864" s="280"/>
      <c r="C864" s="280"/>
      <c r="D864" s="280"/>
      <c r="E864" s="280"/>
      <c r="F864" s="280"/>
      <c r="G864" s="280"/>
      <c r="H864" s="280"/>
      <c r="I864" s="280"/>
      <c r="J864" s="280"/>
      <c r="K864" s="280"/>
      <c r="L864" s="280"/>
      <c r="M864" s="280"/>
      <c r="N864" s="280"/>
      <c r="O864" s="280"/>
      <c r="P864" s="280"/>
      <c r="Q864" s="280"/>
      <c r="R864" s="280"/>
      <c r="S864" s="280"/>
      <c r="T864" s="280"/>
      <c r="U864" s="280"/>
      <c r="V864" s="280"/>
      <c r="W864" s="280"/>
      <c r="X864" s="280"/>
      <c r="Y864" s="280"/>
      <c r="Z864" s="280"/>
    </row>
    <row r="865" spans="1:26" ht="12.75" customHeight="1">
      <c r="A865" s="280"/>
      <c r="B865" s="280"/>
      <c r="C865" s="280"/>
      <c r="D865" s="280"/>
      <c r="E865" s="280"/>
      <c r="F865" s="280"/>
      <c r="G865" s="280"/>
      <c r="H865" s="280"/>
      <c r="I865" s="280"/>
      <c r="J865" s="280"/>
      <c r="K865" s="280"/>
      <c r="L865" s="280"/>
      <c r="M865" s="280"/>
      <c r="N865" s="280"/>
      <c r="O865" s="280"/>
      <c r="P865" s="280"/>
      <c r="Q865" s="280"/>
      <c r="R865" s="280"/>
      <c r="S865" s="280"/>
      <c r="T865" s="280"/>
      <c r="U865" s="280"/>
      <c r="V865" s="280"/>
      <c r="W865" s="280"/>
      <c r="X865" s="280"/>
      <c r="Y865" s="280"/>
      <c r="Z865" s="280"/>
    </row>
    <row r="866" spans="1:26" ht="12.75" customHeight="1">
      <c r="A866" s="280"/>
      <c r="B866" s="280"/>
      <c r="C866" s="280"/>
      <c r="D866" s="280"/>
      <c r="E866" s="280"/>
      <c r="F866" s="280"/>
      <c r="G866" s="280"/>
      <c r="H866" s="280"/>
      <c r="I866" s="280"/>
      <c r="J866" s="280"/>
      <c r="K866" s="280"/>
      <c r="L866" s="280"/>
      <c r="M866" s="280"/>
      <c r="N866" s="280"/>
      <c r="O866" s="280"/>
      <c r="P866" s="280"/>
      <c r="Q866" s="280"/>
      <c r="R866" s="280"/>
      <c r="S866" s="280"/>
      <c r="T866" s="280"/>
      <c r="U866" s="280"/>
      <c r="V866" s="280"/>
      <c r="W866" s="280"/>
      <c r="X866" s="280"/>
      <c r="Y866" s="280"/>
      <c r="Z866" s="280"/>
    </row>
    <row r="867" spans="1:26" ht="12.75" customHeight="1">
      <c r="A867" s="280"/>
      <c r="B867" s="280"/>
      <c r="C867" s="280"/>
      <c r="D867" s="280"/>
      <c r="E867" s="280"/>
      <c r="F867" s="280"/>
      <c r="G867" s="280"/>
      <c r="H867" s="280"/>
      <c r="I867" s="280"/>
      <c r="J867" s="280"/>
      <c r="K867" s="280"/>
      <c r="L867" s="280"/>
      <c r="M867" s="280"/>
      <c r="N867" s="280"/>
      <c r="O867" s="280"/>
      <c r="P867" s="280"/>
      <c r="Q867" s="280"/>
      <c r="R867" s="280"/>
      <c r="S867" s="280"/>
      <c r="T867" s="280"/>
      <c r="U867" s="280"/>
      <c r="V867" s="280"/>
      <c r="W867" s="280"/>
      <c r="X867" s="280"/>
      <c r="Y867" s="280"/>
      <c r="Z867" s="280"/>
    </row>
    <row r="868" spans="1:26" ht="12.75" customHeight="1">
      <c r="A868" s="280"/>
      <c r="B868" s="280"/>
      <c r="C868" s="280"/>
      <c r="D868" s="280"/>
      <c r="E868" s="280"/>
      <c r="F868" s="280"/>
      <c r="G868" s="280"/>
      <c r="H868" s="280"/>
      <c r="I868" s="280"/>
      <c r="J868" s="280"/>
      <c r="K868" s="280"/>
      <c r="L868" s="280"/>
      <c r="M868" s="280"/>
      <c r="N868" s="280"/>
      <c r="O868" s="280"/>
      <c r="P868" s="280"/>
      <c r="Q868" s="280"/>
      <c r="R868" s="280"/>
      <c r="S868" s="280"/>
      <c r="T868" s="280"/>
      <c r="U868" s="280"/>
      <c r="V868" s="280"/>
      <c r="W868" s="280"/>
      <c r="X868" s="280"/>
      <c r="Y868" s="280"/>
      <c r="Z868" s="280"/>
    </row>
    <row r="869" spans="1:26" ht="12.75" customHeight="1">
      <c r="A869" s="280"/>
      <c r="B869" s="280"/>
      <c r="C869" s="280"/>
      <c r="D869" s="280"/>
      <c r="E869" s="280"/>
      <c r="F869" s="280"/>
      <c r="G869" s="280"/>
      <c r="H869" s="280"/>
      <c r="I869" s="280"/>
      <c r="J869" s="280"/>
      <c r="K869" s="280"/>
      <c r="L869" s="280"/>
      <c r="M869" s="280"/>
      <c r="N869" s="280"/>
      <c r="O869" s="280"/>
      <c r="P869" s="280"/>
      <c r="Q869" s="280"/>
      <c r="R869" s="280"/>
      <c r="S869" s="280"/>
      <c r="T869" s="280"/>
      <c r="U869" s="280"/>
      <c r="V869" s="280"/>
      <c r="W869" s="280"/>
      <c r="X869" s="280"/>
      <c r="Y869" s="280"/>
      <c r="Z869" s="280"/>
    </row>
    <row r="870" spans="1:26" ht="12.75" customHeight="1">
      <c r="A870" s="280"/>
      <c r="B870" s="280"/>
      <c r="C870" s="280"/>
      <c r="D870" s="280"/>
      <c r="E870" s="280"/>
      <c r="F870" s="280"/>
      <c r="G870" s="280"/>
      <c r="H870" s="280"/>
      <c r="I870" s="280"/>
      <c r="J870" s="280"/>
      <c r="K870" s="280"/>
      <c r="L870" s="280"/>
      <c r="M870" s="280"/>
      <c r="N870" s="280"/>
      <c r="O870" s="280"/>
      <c r="P870" s="280"/>
      <c r="Q870" s="280"/>
      <c r="R870" s="280"/>
      <c r="S870" s="280"/>
      <c r="T870" s="280"/>
      <c r="U870" s="280"/>
      <c r="V870" s="280"/>
      <c r="W870" s="280"/>
      <c r="X870" s="280"/>
      <c r="Y870" s="280"/>
      <c r="Z870" s="280"/>
    </row>
    <row r="871" spans="1:26" ht="12.75" customHeight="1">
      <c r="A871" s="280"/>
      <c r="B871" s="280"/>
      <c r="C871" s="280"/>
      <c r="D871" s="280"/>
      <c r="E871" s="280"/>
      <c r="F871" s="280"/>
      <c r="G871" s="280"/>
      <c r="H871" s="280"/>
      <c r="I871" s="280"/>
      <c r="J871" s="280"/>
      <c r="K871" s="280"/>
      <c r="L871" s="280"/>
      <c r="M871" s="280"/>
      <c r="N871" s="280"/>
      <c r="O871" s="280"/>
      <c r="P871" s="280"/>
      <c r="Q871" s="280"/>
      <c r="R871" s="280"/>
      <c r="S871" s="280"/>
      <c r="T871" s="280"/>
      <c r="U871" s="280"/>
      <c r="V871" s="280"/>
      <c r="W871" s="280"/>
      <c r="X871" s="280"/>
      <c r="Y871" s="280"/>
      <c r="Z871" s="280"/>
    </row>
    <row r="872" spans="1:26" ht="12.75" customHeight="1">
      <c r="A872" s="280"/>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row>
    <row r="873" spans="1:26" ht="12.75" customHeight="1">
      <c r="A873" s="280"/>
      <c r="B873" s="280"/>
      <c r="C873" s="280"/>
      <c r="D873" s="280"/>
      <c r="E873" s="280"/>
      <c r="F873" s="280"/>
      <c r="G873" s="280"/>
      <c r="H873" s="280"/>
      <c r="I873" s="280"/>
      <c r="J873" s="280"/>
      <c r="K873" s="280"/>
      <c r="L873" s="280"/>
      <c r="M873" s="280"/>
      <c r="N873" s="280"/>
      <c r="O873" s="280"/>
      <c r="P873" s="280"/>
      <c r="Q873" s="280"/>
      <c r="R873" s="280"/>
      <c r="S873" s="280"/>
      <c r="T873" s="280"/>
      <c r="U873" s="280"/>
      <c r="V873" s="280"/>
      <c r="W873" s="280"/>
      <c r="X873" s="280"/>
      <c r="Y873" s="280"/>
      <c r="Z873" s="280"/>
    </row>
    <row r="874" spans="1:26" ht="12.75" customHeight="1">
      <c r="A874" s="280"/>
      <c r="B874" s="280"/>
      <c r="C874" s="280"/>
      <c r="D874" s="280"/>
      <c r="E874" s="280"/>
      <c r="F874" s="280"/>
      <c r="G874" s="280"/>
      <c r="H874" s="280"/>
      <c r="I874" s="280"/>
      <c r="J874" s="280"/>
      <c r="K874" s="280"/>
      <c r="L874" s="280"/>
      <c r="M874" s="280"/>
      <c r="N874" s="280"/>
      <c r="O874" s="280"/>
      <c r="P874" s="280"/>
      <c r="Q874" s="280"/>
      <c r="R874" s="280"/>
      <c r="S874" s="280"/>
      <c r="T874" s="280"/>
      <c r="U874" s="280"/>
      <c r="V874" s="280"/>
      <c r="W874" s="280"/>
      <c r="X874" s="280"/>
      <c r="Y874" s="280"/>
      <c r="Z874" s="280"/>
    </row>
    <row r="875" spans="1:26" ht="12.75" customHeight="1">
      <c r="A875" s="280"/>
      <c r="B875" s="280"/>
      <c r="C875" s="280"/>
      <c r="D875" s="280"/>
      <c r="E875" s="280"/>
      <c r="F875" s="280"/>
      <c r="G875" s="280"/>
      <c r="H875" s="280"/>
      <c r="I875" s="280"/>
      <c r="J875" s="280"/>
      <c r="K875" s="280"/>
      <c r="L875" s="280"/>
      <c r="M875" s="280"/>
      <c r="N875" s="280"/>
      <c r="O875" s="280"/>
      <c r="P875" s="280"/>
      <c r="Q875" s="280"/>
      <c r="R875" s="280"/>
      <c r="S875" s="280"/>
      <c r="T875" s="280"/>
      <c r="U875" s="280"/>
      <c r="V875" s="280"/>
      <c r="W875" s="280"/>
      <c r="X875" s="280"/>
      <c r="Y875" s="280"/>
      <c r="Z875" s="280"/>
    </row>
    <row r="876" spans="1:26" ht="12.75" customHeight="1">
      <c r="A876" s="280"/>
      <c r="B876" s="280"/>
      <c r="C876" s="280"/>
      <c r="D876" s="280"/>
      <c r="E876" s="280"/>
      <c r="F876" s="280"/>
      <c r="G876" s="280"/>
      <c r="H876" s="280"/>
      <c r="I876" s="280"/>
      <c r="J876" s="280"/>
      <c r="K876" s="280"/>
      <c r="L876" s="280"/>
      <c r="M876" s="280"/>
      <c r="N876" s="280"/>
      <c r="O876" s="280"/>
      <c r="P876" s="280"/>
      <c r="Q876" s="280"/>
      <c r="R876" s="280"/>
      <c r="S876" s="280"/>
      <c r="T876" s="280"/>
      <c r="U876" s="280"/>
      <c r="V876" s="280"/>
      <c r="W876" s="280"/>
      <c r="X876" s="280"/>
      <c r="Y876" s="280"/>
      <c r="Z876" s="280"/>
    </row>
    <row r="877" spans="1:26" ht="12.75" customHeight="1">
      <c r="A877" s="280"/>
      <c r="B877" s="280"/>
      <c r="C877" s="280"/>
      <c r="D877" s="280"/>
      <c r="E877" s="280"/>
      <c r="F877" s="280"/>
      <c r="G877" s="280"/>
      <c r="H877" s="280"/>
      <c r="I877" s="280"/>
      <c r="J877" s="280"/>
      <c r="K877" s="280"/>
      <c r="L877" s="280"/>
      <c r="M877" s="280"/>
      <c r="N877" s="280"/>
      <c r="O877" s="280"/>
      <c r="P877" s="280"/>
      <c r="Q877" s="280"/>
      <c r="R877" s="280"/>
      <c r="S877" s="280"/>
      <c r="T877" s="280"/>
      <c r="U877" s="280"/>
      <c r="V877" s="280"/>
      <c r="W877" s="280"/>
      <c r="X877" s="280"/>
      <c r="Y877" s="280"/>
      <c r="Z877" s="280"/>
    </row>
    <row r="878" spans="1:26" ht="12.75" customHeight="1">
      <c r="A878" s="280"/>
      <c r="B878" s="280"/>
      <c r="C878" s="280"/>
      <c r="D878" s="280"/>
      <c r="E878" s="280"/>
      <c r="F878" s="280"/>
      <c r="G878" s="280"/>
      <c r="H878" s="280"/>
      <c r="I878" s="280"/>
      <c r="J878" s="280"/>
      <c r="K878" s="280"/>
      <c r="L878" s="280"/>
      <c r="M878" s="280"/>
      <c r="N878" s="280"/>
      <c r="O878" s="280"/>
      <c r="P878" s="280"/>
      <c r="Q878" s="280"/>
      <c r="R878" s="280"/>
      <c r="S878" s="280"/>
      <c r="T878" s="280"/>
      <c r="U878" s="280"/>
      <c r="V878" s="280"/>
      <c r="W878" s="280"/>
      <c r="X878" s="280"/>
      <c r="Y878" s="280"/>
      <c r="Z878" s="280"/>
    </row>
    <row r="879" spans="1:26" ht="12.75" customHeight="1">
      <c r="A879" s="280"/>
      <c r="B879" s="280"/>
      <c r="C879" s="280"/>
      <c r="D879" s="280"/>
      <c r="E879" s="280"/>
      <c r="F879" s="280"/>
      <c r="G879" s="280"/>
      <c r="H879" s="280"/>
      <c r="I879" s="280"/>
      <c r="J879" s="280"/>
      <c r="K879" s="280"/>
      <c r="L879" s="280"/>
      <c r="M879" s="280"/>
      <c r="N879" s="280"/>
      <c r="O879" s="280"/>
      <c r="P879" s="280"/>
      <c r="Q879" s="280"/>
      <c r="R879" s="280"/>
      <c r="S879" s="280"/>
      <c r="T879" s="280"/>
      <c r="U879" s="280"/>
      <c r="V879" s="280"/>
      <c r="W879" s="280"/>
      <c r="X879" s="280"/>
      <c r="Y879" s="280"/>
      <c r="Z879" s="280"/>
    </row>
    <row r="880" spans="1:26" ht="12.75" customHeight="1">
      <c r="A880" s="280"/>
      <c r="B880" s="280"/>
      <c r="C880" s="280"/>
      <c r="D880" s="280"/>
      <c r="E880" s="280"/>
      <c r="F880" s="280"/>
      <c r="G880" s="280"/>
      <c r="H880" s="280"/>
      <c r="I880" s="280"/>
      <c r="J880" s="280"/>
      <c r="K880" s="280"/>
      <c r="L880" s="280"/>
      <c r="M880" s="280"/>
      <c r="N880" s="280"/>
      <c r="O880" s="280"/>
      <c r="P880" s="280"/>
      <c r="Q880" s="280"/>
      <c r="R880" s="280"/>
      <c r="S880" s="280"/>
      <c r="T880" s="280"/>
      <c r="U880" s="280"/>
      <c r="V880" s="280"/>
      <c r="W880" s="280"/>
      <c r="X880" s="280"/>
      <c r="Y880" s="280"/>
      <c r="Z880" s="280"/>
    </row>
    <row r="881" spans="1:26" ht="12.75" customHeight="1">
      <c r="A881" s="280"/>
      <c r="B881" s="280"/>
      <c r="C881" s="280"/>
      <c r="D881" s="280"/>
      <c r="E881" s="280"/>
      <c r="F881" s="280"/>
      <c r="G881" s="280"/>
      <c r="H881" s="280"/>
      <c r="I881" s="280"/>
      <c r="J881" s="280"/>
      <c r="K881" s="280"/>
      <c r="L881" s="280"/>
      <c r="M881" s="280"/>
      <c r="N881" s="280"/>
      <c r="O881" s="280"/>
      <c r="P881" s="280"/>
      <c r="Q881" s="280"/>
      <c r="R881" s="280"/>
      <c r="S881" s="280"/>
      <c r="T881" s="280"/>
      <c r="U881" s="280"/>
      <c r="V881" s="280"/>
      <c r="W881" s="280"/>
      <c r="X881" s="280"/>
      <c r="Y881" s="280"/>
      <c r="Z881" s="280"/>
    </row>
    <row r="882" spans="1:26" ht="12.75" customHeight="1">
      <c r="A882" s="280"/>
      <c r="B882" s="280"/>
      <c r="C882" s="280"/>
      <c r="D882" s="280"/>
      <c r="E882" s="280"/>
      <c r="F882" s="280"/>
      <c r="G882" s="280"/>
      <c r="H882" s="280"/>
      <c r="I882" s="280"/>
      <c r="J882" s="280"/>
      <c r="K882" s="280"/>
      <c r="L882" s="280"/>
      <c r="M882" s="280"/>
      <c r="N882" s="280"/>
      <c r="O882" s="280"/>
      <c r="P882" s="280"/>
      <c r="Q882" s="280"/>
      <c r="R882" s="280"/>
      <c r="S882" s="280"/>
      <c r="T882" s="280"/>
      <c r="U882" s="280"/>
      <c r="V882" s="280"/>
      <c r="W882" s="280"/>
      <c r="X882" s="280"/>
      <c r="Y882" s="280"/>
      <c r="Z882" s="280"/>
    </row>
    <row r="883" spans="1:26" ht="12.75" customHeight="1">
      <c r="A883" s="280"/>
      <c r="B883" s="280"/>
      <c r="C883" s="280"/>
      <c r="D883" s="280"/>
      <c r="E883" s="280"/>
      <c r="F883" s="280"/>
      <c r="G883" s="280"/>
      <c r="H883" s="280"/>
      <c r="I883" s="280"/>
      <c r="J883" s="280"/>
      <c r="K883" s="280"/>
      <c r="L883" s="280"/>
      <c r="M883" s="280"/>
      <c r="N883" s="280"/>
      <c r="O883" s="280"/>
      <c r="P883" s="280"/>
      <c r="Q883" s="280"/>
      <c r="R883" s="280"/>
      <c r="S883" s="280"/>
      <c r="T883" s="280"/>
      <c r="U883" s="280"/>
      <c r="V883" s="280"/>
      <c r="W883" s="280"/>
      <c r="X883" s="280"/>
      <c r="Y883" s="280"/>
      <c r="Z883" s="280"/>
    </row>
    <row r="884" spans="1:26" ht="12.75" customHeight="1">
      <c r="A884" s="280"/>
      <c r="B884" s="280"/>
      <c r="C884" s="280"/>
      <c r="D884" s="280"/>
      <c r="E884" s="280"/>
      <c r="F884" s="280"/>
      <c r="G884" s="280"/>
      <c r="H884" s="280"/>
      <c r="I884" s="280"/>
      <c r="J884" s="280"/>
      <c r="K884" s="280"/>
      <c r="L884" s="280"/>
      <c r="M884" s="280"/>
      <c r="N884" s="280"/>
      <c r="O884" s="280"/>
      <c r="P884" s="280"/>
      <c r="Q884" s="280"/>
      <c r="R884" s="280"/>
      <c r="S884" s="280"/>
      <c r="T884" s="280"/>
      <c r="U884" s="280"/>
      <c r="V884" s="280"/>
      <c r="W884" s="280"/>
      <c r="X884" s="280"/>
      <c r="Y884" s="280"/>
      <c r="Z884" s="280"/>
    </row>
    <row r="885" spans="1:26" ht="12.75" customHeight="1">
      <c r="A885" s="280"/>
      <c r="B885" s="280"/>
      <c r="C885" s="280"/>
      <c r="D885" s="280"/>
      <c r="E885" s="280"/>
      <c r="F885" s="280"/>
      <c r="G885" s="280"/>
      <c r="H885" s="280"/>
      <c r="I885" s="280"/>
      <c r="J885" s="280"/>
      <c r="K885" s="280"/>
      <c r="L885" s="280"/>
      <c r="M885" s="280"/>
      <c r="N885" s="280"/>
      <c r="O885" s="280"/>
      <c r="P885" s="280"/>
      <c r="Q885" s="280"/>
      <c r="R885" s="280"/>
      <c r="S885" s="280"/>
      <c r="T885" s="280"/>
      <c r="U885" s="280"/>
      <c r="V885" s="280"/>
      <c r="W885" s="280"/>
      <c r="X885" s="280"/>
      <c r="Y885" s="280"/>
      <c r="Z885" s="280"/>
    </row>
    <row r="886" spans="1:26" ht="12.75" customHeight="1">
      <c r="A886" s="280"/>
      <c r="B886" s="280"/>
      <c r="C886" s="280"/>
      <c r="D886" s="280"/>
      <c r="E886" s="280"/>
      <c r="F886" s="280"/>
      <c r="G886" s="280"/>
      <c r="H886" s="280"/>
      <c r="I886" s="280"/>
      <c r="J886" s="280"/>
      <c r="K886" s="280"/>
      <c r="L886" s="280"/>
      <c r="M886" s="280"/>
      <c r="N886" s="280"/>
      <c r="O886" s="280"/>
      <c r="P886" s="280"/>
      <c r="Q886" s="280"/>
      <c r="R886" s="280"/>
      <c r="S886" s="280"/>
      <c r="T886" s="280"/>
      <c r="U886" s="280"/>
      <c r="V886" s="280"/>
      <c r="W886" s="280"/>
      <c r="X886" s="280"/>
      <c r="Y886" s="280"/>
      <c r="Z886" s="280"/>
    </row>
    <row r="887" spans="1:26" ht="12.75" customHeight="1">
      <c r="A887" s="280"/>
      <c r="B887" s="280"/>
      <c r="C887" s="280"/>
      <c r="D887" s="280"/>
      <c r="E887" s="280"/>
      <c r="F887" s="280"/>
      <c r="G887" s="280"/>
      <c r="H887" s="280"/>
      <c r="I887" s="280"/>
      <c r="J887" s="280"/>
      <c r="K887" s="280"/>
      <c r="L887" s="280"/>
      <c r="M887" s="280"/>
      <c r="N887" s="280"/>
      <c r="O887" s="280"/>
      <c r="P887" s="280"/>
      <c r="Q887" s="280"/>
      <c r="R887" s="280"/>
      <c r="S887" s="280"/>
      <c r="T887" s="280"/>
      <c r="U887" s="280"/>
      <c r="V887" s="280"/>
      <c r="W887" s="280"/>
      <c r="X887" s="280"/>
      <c r="Y887" s="280"/>
      <c r="Z887" s="280"/>
    </row>
    <row r="888" spans="1:26" ht="12.75" customHeight="1">
      <c r="A888" s="280"/>
      <c r="B888" s="280"/>
      <c r="C888" s="280"/>
      <c r="D888" s="280"/>
      <c r="E888" s="280"/>
      <c r="F888" s="280"/>
      <c r="G888" s="280"/>
      <c r="H888" s="280"/>
      <c r="I888" s="280"/>
      <c r="J888" s="280"/>
      <c r="K888" s="280"/>
      <c r="L888" s="280"/>
      <c r="M888" s="280"/>
      <c r="N888" s="280"/>
      <c r="O888" s="280"/>
      <c r="P888" s="280"/>
      <c r="Q888" s="280"/>
      <c r="R888" s="280"/>
      <c r="S888" s="280"/>
      <c r="T888" s="280"/>
      <c r="U888" s="280"/>
      <c r="V888" s="280"/>
      <c r="W888" s="280"/>
      <c r="X888" s="280"/>
      <c r="Y888" s="280"/>
      <c r="Z888" s="280"/>
    </row>
    <row r="889" spans="1:26" ht="12.75" customHeight="1">
      <c r="A889" s="280"/>
      <c r="B889" s="280"/>
      <c r="C889" s="280"/>
      <c r="D889" s="280"/>
      <c r="E889" s="280"/>
      <c r="F889" s="280"/>
      <c r="G889" s="280"/>
      <c r="H889" s="280"/>
      <c r="I889" s="280"/>
      <c r="J889" s="280"/>
      <c r="K889" s="280"/>
      <c r="L889" s="280"/>
      <c r="M889" s="280"/>
      <c r="N889" s="280"/>
      <c r="O889" s="280"/>
      <c r="P889" s="280"/>
      <c r="Q889" s="280"/>
      <c r="R889" s="280"/>
      <c r="S889" s="280"/>
      <c r="T889" s="280"/>
      <c r="U889" s="280"/>
      <c r="V889" s="280"/>
      <c r="W889" s="280"/>
      <c r="X889" s="280"/>
      <c r="Y889" s="280"/>
      <c r="Z889" s="280"/>
    </row>
    <row r="890" spans="1:26" ht="12.75" customHeight="1">
      <c r="A890" s="280"/>
      <c r="B890" s="280"/>
      <c r="C890" s="280"/>
      <c r="D890" s="280"/>
      <c r="E890" s="280"/>
      <c r="F890" s="280"/>
      <c r="G890" s="280"/>
      <c r="H890" s="280"/>
      <c r="I890" s="280"/>
      <c r="J890" s="280"/>
      <c r="K890" s="280"/>
      <c r="L890" s="280"/>
      <c r="M890" s="280"/>
      <c r="N890" s="280"/>
      <c r="O890" s="280"/>
      <c r="P890" s="280"/>
      <c r="Q890" s="280"/>
      <c r="R890" s="280"/>
      <c r="S890" s="280"/>
      <c r="T890" s="280"/>
      <c r="U890" s="280"/>
      <c r="V890" s="280"/>
      <c r="W890" s="280"/>
      <c r="X890" s="280"/>
      <c r="Y890" s="280"/>
      <c r="Z890" s="280"/>
    </row>
    <row r="891" spans="1:26" ht="12.75" customHeight="1">
      <c r="A891" s="280"/>
      <c r="B891" s="280"/>
      <c r="C891" s="280"/>
      <c r="D891" s="280"/>
      <c r="E891" s="280"/>
      <c r="F891" s="280"/>
      <c r="G891" s="280"/>
      <c r="H891" s="280"/>
      <c r="I891" s="280"/>
      <c r="J891" s="280"/>
      <c r="K891" s="280"/>
      <c r="L891" s="280"/>
      <c r="M891" s="280"/>
      <c r="N891" s="280"/>
      <c r="O891" s="280"/>
      <c r="P891" s="280"/>
      <c r="Q891" s="280"/>
      <c r="R891" s="280"/>
      <c r="S891" s="280"/>
      <c r="T891" s="280"/>
      <c r="U891" s="280"/>
      <c r="V891" s="280"/>
      <c r="W891" s="280"/>
      <c r="X891" s="280"/>
      <c r="Y891" s="280"/>
      <c r="Z891" s="280"/>
    </row>
    <row r="892" spans="1:26" ht="12.75" customHeight="1">
      <c r="A892" s="280"/>
      <c r="B892" s="280"/>
      <c r="C892" s="280"/>
      <c r="D892" s="280"/>
      <c r="E892" s="280"/>
      <c r="F892" s="280"/>
      <c r="G892" s="280"/>
      <c r="H892" s="280"/>
      <c r="I892" s="280"/>
      <c r="J892" s="280"/>
      <c r="K892" s="280"/>
      <c r="L892" s="280"/>
      <c r="M892" s="280"/>
      <c r="N892" s="280"/>
      <c r="O892" s="280"/>
      <c r="P892" s="280"/>
      <c r="Q892" s="280"/>
      <c r="R892" s="280"/>
      <c r="S892" s="280"/>
      <c r="T892" s="280"/>
      <c r="U892" s="280"/>
      <c r="V892" s="280"/>
      <c r="W892" s="280"/>
      <c r="X892" s="280"/>
      <c r="Y892" s="280"/>
      <c r="Z892" s="280"/>
    </row>
    <row r="893" spans="1:26" ht="12.75" customHeight="1">
      <c r="A893" s="280"/>
      <c r="B893" s="280"/>
      <c r="C893" s="280"/>
      <c r="D893" s="280"/>
      <c r="E893" s="280"/>
      <c r="F893" s="280"/>
      <c r="G893" s="280"/>
      <c r="H893" s="280"/>
      <c r="I893" s="280"/>
      <c r="J893" s="280"/>
      <c r="K893" s="280"/>
      <c r="L893" s="280"/>
      <c r="M893" s="280"/>
      <c r="N893" s="280"/>
      <c r="O893" s="280"/>
      <c r="P893" s="280"/>
      <c r="Q893" s="280"/>
      <c r="R893" s="280"/>
      <c r="S893" s="280"/>
      <c r="T893" s="280"/>
      <c r="U893" s="280"/>
      <c r="V893" s="280"/>
      <c r="W893" s="280"/>
      <c r="X893" s="280"/>
      <c r="Y893" s="280"/>
      <c r="Z893" s="280"/>
    </row>
    <row r="894" spans="1:26" ht="12.75" customHeight="1">
      <c r="A894" s="280"/>
      <c r="B894" s="280"/>
      <c r="C894" s="280"/>
      <c r="D894" s="280"/>
      <c r="E894" s="280"/>
      <c r="F894" s="280"/>
      <c r="G894" s="280"/>
      <c r="H894" s="280"/>
      <c r="I894" s="280"/>
      <c r="J894" s="280"/>
      <c r="K894" s="280"/>
      <c r="L894" s="280"/>
      <c r="M894" s="280"/>
      <c r="N894" s="280"/>
      <c r="O894" s="280"/>
      <c r="P894" s="280"/>
      <c r="Q894" s="280"/>
      <c r="R894" s="280"/>
      <c r="S894" s="280"/>
      <c r="T894" s="280"/>
      <c r="U894" s="280"/>
      <c r="V894" s="280"/>
      <c r="W894" s="280"/>
      <c r="X894" s="280"/>
      <c r="Y894" s="280"/>
      <c r="Z894" s="280"/>
    </row>
    <row r="895" spans="1:26" ht="12.75" customHeight="1">
      <c r="A895" s="280"/>
      <c r="B895" s="280"/>
      <c r="C895" s="280"/>
      <c r="D895" s="280"/>
      <c r="E895" s="280"/>
      <c r="F895" s="280"/>
      <c r="G895" s="280"/>
      <c r="H895" s="280"/>
      <c r="I895" s="280"/>
      <c r="J895" s="280"/>
      <c r="K895" s="280"/>
      <c r="L895" s="280"/>
      <c r="M895" s="280"/>
      <c r="N895" s="280"/>
      <c r="O895" s="280"/>
      <c r="P895" s="280"/>
      <c r="Q895" s="280"/>
      <c r="R895" s="280"/>
      <c r="S895" s="280"/>
      <c r="T895" s="280"/>
      <c r="U895" s="280"/>
      <c r="V895" s="280"/>
      <c r="W895" s="280"/>
      <c r="X895" s="280"/>
      <c r="Y895" s="280"/>
      <c r="Z895" s="280"/>
    </row>
    <row r="896" spans="1:26" ht="12.75" customHeight="1">
      <c r="A896" s="280"/>
      <c r="B896" s="280"/>
      <c r="C896" s="280"/>
      <c r="D896" s="280"/>
      <c r="E896" s="280"/>
      <c r="F896" s="280"/>
      <c r="G896" s="280"/>
      <c r="H896" s="280"/>
      <c r="I896" s="280"/>
      <c r="J896" s="280"/>
      <c r="K896" s="280"/>
      <c r="L896" s="280"/>
      <c r="M896" s="280"/>
      <c r="N896" s="280"/>
      <c r="O896" s="280"/>
      <c r="P896" s="280"/>
      <c r="Q896" s="280"/>
      <c r="R896" s="280"/>
      <c r="S896" s="280"/>
      <c r="T896" s="280"/>
      <c r="U896" s="280"/>
      <c r="V896" s="280"/>
      <c r="W896" s="280"/>
      <c r="X896" s="280"/>
      <c r="Y896" s="280"/>
      <c r="Z896" s="280"/>
    </row>
    <row r="897" spans="1:26" ht="12.75" customHeight="1">
      <c r="A897" s="280"/>
      <c r="B897" s="280"/>
      <c r="C897" s="280"/>
      <c r="D897" s="280"/>
      <c r="E897" s="280"/>
      <c r="F897" s="280"/>
      <c r="G897" s="280"/>
      <c r="H897" s="280"/>
      <c r="I897" s="280"/>
      <c r="J897" s="280"/>
      <c r="K897" s="280"/>
      <c r="L897" s="280"/>
      <c r="M897" s="280"/>
      <c r="N897" s="280"/>
      <c r="O897" s="280"/>
      <c r="P897" s="280"/>
      <c r="Q897" s="280"/>
      <c r="R897" s="280"/>
      <c r="S897" s="280"/>
      <c r="T897" s="280"/>
      <c r="U897" s="280"/>
      <c r="V897" s="280"/>
      <c r="W897" s="280"/>
      <c r="X897" s="280"/>
      <c r="Y897" s="280"/>
      <c r="Z897" s="280"/>
    </row>
    <row r="898" spans="1:26" ht="12.75" customHeight="1">
      <c r="A898" s="280"/>
      <c r="B898" s="280"/>
      <c r="C898" s="280"/>
      <c r="D898" s="280"/>
      <c r="E898" s="280"/>
      <c r="F898" s="280"/>
      <c r="G898" s="280"/>
      <c r="H898" s="280"/>
      <c r="I898" s="280"/>
      <c r="J898" s="280"/>
      <c r="K898" s="280"/>
      <c r="L898" s="280"/>
      <c r="M898" s="280"/>
      <c r="N898" s="280"/>
      <c r="O898" s="280"/>
      <c r="P898" s="280"/>
      <c r="Q898" s="280"/>
      <c r="R898" s="280"/>
      <c r="S898" s="280"/>
      <c r="T898" s="280"/>
      <c r="U898" s="280"/>
      <c r="V898" s="280"/>
      <c r="W898" s="280"/>
      <c r="X898" s="280"/>
      <c r="Y898" s="280"/>
      <c r="Z898" s="280"/>
    </row>
    <row r="899" spans="1:26" ht="12.75" customHeight="1">
      <c r="A899" s="280"/>
      <c r="B899" s="280"/>
      <c r="C899" s="280"/>
      <c r="D899" s="280"/>
      <c r="E899" s="280"/>
      <c r="F899" s="280"/>
      <c r="G899" s="280"/>
      <c r="H899" s="280"/>
      <c r="I899" s="280"/>
      <c r="J899" s="280"/>
      <c r="K899" s="280"/>
      <c r="L899" s="280"/>
      <c r="M899" s="280"/>
      <c r="N899" s="280"/>
      <c r="O899" s="280"/>
      <c r="P899" s="280"/>
      <c r="Q899" s="280"/>
      <c r="R899" s="280"/>
      <c r="S899" s="280"/>
      <c r="T899" s="280"/>
      <c r="U899" s="280"/>
      <c r="V899" s="280"/>
      <c r="W899" s="280"/>
      <c r="X899" s="280"/>
      <c r="Y899" s="280"/>
      <c r="Z899" s="280"/>
    </row>
    <row r="900" spans="1:26" ht="12.75" customHeight="1">
      <c r="A900" s="280"/>
      <c r="B900" s="280"/>
      <c r="C900" s="280"/>
      <c r="D900" s="280"/>
      <c r="E900" s="280"/>
      <c r="F900" s="280"/>
      <c r="G900" s="280"/>
      <c r="H900" s="280"/>
      <c r="I900" s="280"/>
      <c r="J900" s="280"/>
      <c r="K900" s="280"/>
      <c r="L900" s="280"/>
      <c r="M900" s="280"/>
      <c r="N900" s="280"/>
      <c r="O900" s="280"/>
      <c r="P900" s="280"/>
      <c r="Q900" s="280"/>
      <c r="R900" s="280"/>
      <c r="S900" s="280"/>
      <c r="T900" s="280"/>
      <c r="U900" s="280"/>
      <c r="V900" s="280"/>
      <c r="W900" s="280"/>
      <c r="X900" s="280"/>
      <c r="Y900" s="280"/>
      <c r="Z900" s="280"/>
    </row>
    <row r="901" spans="1:26" ht="12.75" customHeight="1">
      <c r="A901" s="280"/>
      <c r="B901" s="280"/>
      <c r="C901" s="280"/>
      <c r="D901" s="280"/>
      <c r="E901" s="280"/>
      <c r="F901" s="280"/>
      <c r="G901" s="280"/>
      <c r="H901" s="280"/>
      <c r="I901" s="280"/>
      <c r="J901" s="280"/>
      <c r="K901" s="280"/>
      <c r="L901" s="280"/>
      <c r="M901" s="280"/>
      <c r="N901" s="280"/>
      <c r="O901" s="280"/>
      <c r="P901" s="280"/>
      <c r="Q901" s="280"/>
      <c r="R901" s="280"/>
      <c r="S901" s="280"/>
      <c r="T901" s="280"/>
      <c r="U901" s="280"/>
      <c r="V901" s="280"/>
      <c r="W901" s="280"/>
      <c r="X901" s="280"/>
      <c r="Y901" s="280"/>
      <c r="Z901" s="280"/>
    </row>
    <row r="902" spans="1:26" ht="12.75" customHeight="1">
      <c r="A902" s="280"/>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row>
    <row r="903" spans="1:26" ht="12.75" customHeight="1">
      <c r="A903" s="280"/>
      <c r="B903" s="280"/>
      <c r="C903" s="280"/>
      <c r="D903" s="280"/>
      <c r="E903" s="280"/>
      <c r="F903" s="280"/>
      <c r="G903" s="280"/>
      <c r="H903" s="280"/>
      <c r="I903" s="280"/>
      <c r="J903" s="280"/>
      <c r="K903" s="280"/>
      <c r="L903" s="280"/>
      <c r="M903" s="280"/>
      <c r="N903" s="280"/>
      <c r="O903" s="280"/>
      <c r="P903" s="280"/>
      <c r="Q903" s="280"/>
      <c r="R903" s="280"/>
      <c r="S903" s="280"/>
      <c r="T903" s="280"/>
      <c r="U903" s="280"/>
      <c r="V903" s="280"/>
      <c r="W903" s="280"/>
      <c r="X903" s="280"/>
      <c r="Y903" s="280"/>
      <c r="Z903" s="280"/>
    </row>
    <row r="904" spans="1:26" ht="12.75" customHeight="1">
      <c r="A904" s="280"/>
      <c r="B904" s="280"/>
      <c r="C904" s="280"/>
      <c r="D904" s="280"/>
      <c r="E904" s="280"/>
      <c r="F904" s="280"/>
      <c r="G904" s="280"/>
      <c r="H904" s="280"/>
      <c r="I904" s="280"/>
      <c r="J904" s="280"/>
      <c r="K904" s="280"/>
      <c r="L904" s="280"/>
      <c r="M904" s="280"/>
      <c r="N904" s="280"/>
      <c r="O904" s="280"/>
      <c r="P904" s="280"/>
      <c r="Q904" s="280"/>
      <c r="R904" s="280"/>
      <c r="S904" s="280"/>
      <c r="T904" s="280"/>
      <c r="U904" s="280"/>
      <c r="V904" s="280"/>
      <c r="W904" s="280"/>
      <c r="X904" s="280"/>
      <c r="Y904" s="280"/>
      <c r="Z904" s="280"/>
    </row>
    <row r="905" spans="1:26" ht="12.75" customHeight="1">
      <c r="A905" s="280"/>
      <c r="B905" s="280"/>
      <c r="C905" s="280"/>
      <c r="D905" s="280"/>
      <c r="E905" s="280"/>
      <c r="F905" s="280"/>
      <c r="G905" s="280"/>
      <c r="H905" s="280"/>
      <c r="I905" s="280"/>
      <c r="J905" s="280"/>
      <c r="K905" s="280"/>
      <c r="L905" s="280"/>
      <c r="M905" s="280"/>
      <c r="N905" s="280"/>
      <c r="O905" s="280"/>
      <c r="P905" s="280"/>
      <c r="Q905" s="280"/>
      <c r="R905" s="280"/>
      <c r="S905" s="280"/>
      <c r="T905" s="280"/>
      <c r="U905" s="280"/>
      <c r="V905" s="280"/>
      <c r="W905" s="280"/>
      <c r="X905" s="280"/>
      <c r="Y905" s="280"/>
      <c r="Z905" s="280"/>
    </row>
    <row r="906" spans="1:26" ht="12.75" customHeight="1">
      <c r="A906" s="280"/>
      <c r="B906" s="280"/>
      <c r="C906" s="280"/>
      <c r="D906" s="280"/>
      <c r="E906" s="280"/>
      <c r="F906" s="280"/>
      <c r="G906" s="280"/>
      <c r="H906" s="280"/>
      <c r="I906" s="280"/>
      <c r="J906" s="280"/>
      <c r="K906" s="280"/>
      <c r="L906" s="280"/>
      <c r="M906" s="280"/>
      <c r="N906" s="280"/>
      <c r="O906" s="280"/>
      <c r="P906" s="280"/>
      <c r="Q906" s="280"/>
      <c r="R906" s="280"/>
      <c r="S906" s="280"/>
      <c r="T906" s="280"/>
      <c r="U906" s="280"/>
      <c r="V906" s="280"/>
      <c r="W906" s="280"/>
      <c r="X906" s="280"/>
      <c r="Y906" s="280"/>
      <c r="Z906" s="280"/>
    </row>
    <row r="907" spans="1:26" ht="12.75" customHeight="1">
      <c r="A907" s="280"/>
      <c r="B907" s="280"/>
      <c r="C907" s="280"/>
      <c r="D907" s="280"/>
      <c r="E907" s="280"/>
      <c r="F907" s="280"/>
      <c r="G907" s="280"/>
      <c r="H907" s="280"/>
      <c r="I907" s="280"/>
      <c r="J907" s="280"/>
      <c r="K907" s="280"/>
      <c r="L907" s="280"/>
      <c r="M907" s="280"/>
      <c r="N907" s="280"/>
      <c r="O907" s="280"/>
      <c r="P907" s="280"/>
      <c r="Q907" s="280"/>
      <c r="R907" s="280"/>
      <c r="S907" s="280"/>
      <c r="T907" s="280"/>
      <c r="U907" s="280"/>
      <c r="V907" s="280"/>
      <c r="W907" s="280"/>
      <c r="X907" s="280"/>
      <c r="Y907" s="280"/>
      <c r="Z907" s="280"/>
    </row>
    <row r="908" spans="1:26" ht="12.75" customHeight="1">
      <c r="A908" s="280"/>
      <c r="B908" s="280"/>
      <c r="C908" s="280"/>
      <c r="D908" s="280"/>
      <c r="E908" s="280"/>
      <c r="F908" s="280"/>
      <c r="G908" s="280"/>
      <c r="H908" s="280"/>
      <c r="I908" s="280"/>
      <c r="J908" s="280"/>
      <c r="K908" s="280"/>
      <c r="L908" s="280"/>
      <c r="M908" s="280"/>
      <c r="N908" s="280"/>
      <c r="O908" s="280"/>
      <c r="P908" s="280"/>
      <c r="Q908" s="280"/>
      <c r="R908" s="280"/>
      <c r="S908" s="280"/>
      <c r="T908" s="280"/>
      <c r="U908" s="280"/>
      <c r="V908" s="280"/>
      <c r="W908" s="280"/>
      <c r="X908" s="280"/>
      <c r="Y908" s="280"/>
      <c r="Z908" s="280"/>
    </row>
    <row r="909" spans="1:26" ht="12.75" customHeight="1">
      <c r="A909" s="280"/>
      <c r="B909" s="280"/>
      <c r="C909" s="280"/>
      <c r="D909" s="280"/>
      <c r="E909" s="280"/>
      <c r="F909" s="280"/>
      <c r="G909" s="280"/>
      <c r="H909" s="280"/>
      <c r="I909" s="280"/>
      <c r="J909" s="280"/>
      <c r="K909" s="280"/>
      <c r="L909" s="280"/>
      <c r="M909" s="280"/>
      <c r="N909" s="280"/>
      <c r="O909" s="280"/>
      <c r="P909" s="280"/>
      <c r="Q909" s="280"/>
      <c r="R909" s="280"/>
      <c r="S909" s="280"/>
      <c r="T909" s="280"/>
      <c r="U909" s="280"/>
      <c r="V909" s="280"/>
      <c r="W909" s="280"/>
      <c r="X909" s="280"/>
      <c r="Y909" s="280"/>
      <c r="Z909" s="280"/>
    </row>
    <row r="910" spans="1:26" ht="12.75" customHeight="1">
      <c r="A910" s="280"/>
      <c r="B910" s="280"/>
      <c r="C910" s="280"/>
      <c r="D910" s="280"/>
      <c r="E910" s="280"/>
      <c r="F910" s="280"/>
      <c r="G910" s="280"/>
      <c r="H910" s="280"/>
      <c r="I910" s="280"/>
      <c r="J910" s="280"/>
      <c r="K910" s="280"/>
      <c r="L910" s="280"/>
      <c r="M910" s="280"/>
      <c r="N910" s="280"/>
      <c r="O910" s="280"/>
      <c r="P910" s="280"/>
      <c r="Q910" s="280"/>
      <c r="R910" s="280"/>
      <c r="S910" s="280"/>
      <c r="T910" s="280"/>
      <c r="U910" s="280"/>
      <c r="V910" s="280"/>
      <c r="W910" s="280"/>
      <c r="X910" s="280"/>
      <c r="Y910" s="280"/>
      <c r="Z910" s="280"/>
    </row>
    <row r="911" spans="1:26" ht="12.75" customHeight="1">
      <c r="A911" s="280"/>
      <c r="B911" s="280"/>
      <c r="C911" s="280"/>
      <c r="D911" s="280"/>
      <c r="E911" s="280"/>
      <c r="F911" s="280"/>
      <c r="G911" s="280"/>
      <c r="H911" s="280"/>
      <c r="I911" s="280"/>
      <c r="J911" s="280"/>
      <c r="K911" s="280"/>
      <c r="L911" s="280"/>
      <c r="M911" s="280"/>
      <c r="N911" s="280"/>
      <c r="O911" s="280"/>
      <c r="P911" s="280"/>
      <c r="Q911" s="280"/>
      <c r="R911" s="280"/>
      <c r="S911" s="280"/>
      <c r="T911" s="280"/>
      <c r="U911" s="280"/>
      <c r="V911" s="280"/>
      <c r="W911" s="280"/>
      <c r="X911" s="280"/>
      <c r="Y911" s="280"/>
      <c r="Z911" s="280"/>
    </row>
    <row r="912" spans="1:26" ht="12.75" customHeight="1">
      <c r="A912" s="280"/>
      <c r="B912" s="280"/>
      <c r="C912" s="280"/>
      <c r="D912" s="280"/>
      <c r="E912" s="280"/>
      <c r="F912" s="280"/>
      <c r="G912" s="280"/>
      <c r="H912" s="280"/>
      <c r="I912" s="280"/>
      <c r="J912" s="280"/>
      <c r="K912" s="280"/>
      <c r="L912" s="280"/>
      <c r="M912" s="280"/>
      <c r="N912" s="280"/>
      <c r="O912" s="280"/>
      <c r="P912" s="280"/>
      <c r="Q912" s="280"/>
      <c r="R912" s="280"/>
      <c r="S912" s="280"/>
      <c r="T912" s="280"/>
      <c r="U912" s="280"/>
      <c r="V912" s="280"/>
      <c r="W912" s="280"/>
      <c r="X912" s="280"/>
      <c r="Y912" s="280"/>
      <c r="Z912" s="280"/>
    </row>
    <row r="913" spans="1:26" ht="12.75" customHeight="1">
      <c r="A913" s="280"/>
      <c r="B913" s="280"/>
      <c r="C913" s="280"/>
      <c r="D913" s="280"/>
      <c r="E913" s="280"/>
      <c r="F913" s="280"/>
      <c r="G913" s="280"/>
      <c r="H913" s="280"/>
      <c r="I913" s="280"/>
      <c r="J913" s="280"/>
      <c r="K913" s="280"/>
      <c r="L913" s="280"/>
      <c r="M913" s="280"/>
      <c r="N913" s="280"/>
      <c r="O913" s="280"/>
      <c r="P913" s="280"/>
      <c r="Q913" s="280"/>
      <c r="R913" s="280"/>
      <c r="S913" s="280"/>
      <c r="T913" s="280"/>
      <c r="U913" s="280"/>
      <c r="V913" s="280"/>
      <c r="W913" s="280"/>
      <c r="X913" s="280"/>
      <c r="Y913" s="280"/>
      <c r="Z913" s="280"/>
    </row>
    <row r="914" spans="1:26" ht="12.75" customHeight="1">
      <c r="A914" s="280"/>
      <c r="B914" s="280"/>
      <c r="C914" s="280"/>
      <c r="D914" s="280"/>
      <c r="E914" s="280"/>
      <c r="F914" s="280"/>
      <c r="G914" s="280"/>
      <c r="H914" s="280"/>
      <c r="I914" s="280"/>
      <c r="J914" s="280"/>
      <c r="K914" s="280"/>
      <c r="L914" s="280"/>
      <c r="M914" s="280"/>
      <c r="N914" s="280"/>
      <c r="O914" s="280"/>
      <c r="P914" s="280"/>
      <c r="Q914" s="280"/>
      <c r="R914" s="280"/>
      <c r="S914" s="280"/>
      <c r="T914" s="280"/>
      <c r="U914" s="280"/>
      <c r="V914" s="280"/>
      <c r="W914" s="280"/>
      <c r="X914" s="280"/>
      <c r="Y914" s="280"/>
      <c r="Z914" s="280"/>
    </row>
    <row r="915" spans="1:26" ht="12.75" customHeight="1">
      <c r="A915" s="280"/>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row>
    <row r="916" spans="1:26" ht="12.75" customHeight="1">
      <c r="A916" s="280"/>
      <c r="B916" s="280"/>
      <c r="C916" s="280"/>
      <c r="D916" s="280"/>
      <c r="E916" s="280"/>
      <c r="F916" s="280"/>
      <c r="G916" s="280"/>
      <c r="H916" s="280"/>
      <c r="I916" s="280"/>
      <c r="J916" s="280"/>
      <c r="K916" s="280"/>
      <c r="L916" s="280"/>
      <c r="M916" s="280"/>
      <c r="N916" s="280"/>
      <c r="O916" s="280"/>
      <c r="P916" s="280"/>
      <c r="Q916" s="280"/>
      <c r="R916" s="280"/>
      <c r="S916" s="280"/>
      <c r="T916" s="280"/>
      <c r="U916" s="280"/>
      <c r="V916" s="280"/>
      <c r="W916" s="280"/>
      <c r="X916" s="280"/>
      <c r="Y916" s="280"/>
      <c r="Z916" s="280"/>
    </row>
    <row r="917" spans="1:26" ht="12.75" customHeight="1">
      <c r="A917" s="280"/>
      <c r="B917" s="280"/>
      <c r="C917" s="280"/>
      <c r="D917" s="280"/>
      <c r="E917" s="280"/>
      <c r="F917" s="280"/>
      <c r="G917" s="280"/>
      <c r="H917" s="280"/>
      <c r="I917" s="280"/>
      <c r="J917" s="280"/>
      <c r="K917" s="280"/>
      <c r="L917" s="280"/>
      <c r="M917" s="280"/>
      <c r="N917" s="280"/>
      <c r="O917" s="280"/>
      <c r="P917" s="280"/>
      <c r="Q917" s="280"/>
      <c r="R917" s="280"/>
      <c r="S917" s="280"/>
      <c r="T917" s="280"/>
      <c r="U917" s="280"/>
      <c r="V917" s="280"/>
      <c r="W917" s="280"/>
      <c r="X917" s="280"/>
      <c r="Y917" s="280"/>
      <c r="Z917" s="280"/>
    </row>
    <row r="918" spans="1:26" ht="12.75" customHeight="1">
      <c r="A918" s="280"/>
      <c r="B918" s="280"/>
      <c r="C918" s="280"/>
      <c r="D918" s="280"/>
      <c r="E918" s="280"/>
      <c r="F918" s="280"/>
      <c r="G918" s="280"/>
      <c r="H918" s="280"/>
      <c r="I918" s="280"/>
      <c r="J918" s="280"/>
      <c r="K918" s="280"/>
      <c r="L918" s="280"/>
      <c r="M918" s="280"/>
      <c r="N918" s="280"/>
      <c r="O918" s="280"/>
      <c r="P918" s="280"/>
      <c r="Q918" s="280"/>
      <c r="R918" s="280"/>
      <c r="S918" s="280"/>
      <c r="T918" s="280"/>
      <c r="U918" s="280"/>
      <c r="V918" s="280"/>
      <c r="W918" s="280"/>
      <c r="X918" s="280"/>
      <c r="Y918" s="280"/>
      <c r="Z918" s="280"/>
    </row>
    <row r="919" spans="1:26" ht="12.75" customHeight="1">
      <c r="A919" s="280"/>
      <c r="B919" s="280"/>
      <c r="C919" s="280"/>
      <c r="D919" s="280"/>
      <c r="E919" s="280"/>
      <c r="F919" s="280"/>
      <c r="G919" s="280"/>
      <c r="H919" s="280"/>
      <c r="I919" s="280"/>
      <c r="J919" s="280"/>
      <c r="K919" s="280"/>
      <c r="L919" s="280"/>
      <c r="M919" s="280"/>
      <c r="N919" s="280"/>
      <c r="O919" s="280"/>
      <c r="P919" s="280"/>
      <c r="Q919" s="280"/>
      <c r="R919" s="280"/>
      <c r="S919" s="280"/>
      <c r="T919" s="280"/>
      <c r="U919" s="280"/>
      <c r="V919" s="280"/>
      <c r="W919" s="280"/>
      <c r="X919" s="280"/>
      <c r="Y919" s="280"/>
      <c r="Z919" s="280"/>
    </row>
    <row r="920" spans="1:26" ht="12.75" customHeight="1">
      <c r="A920" s="280"/>
      <c r="B920" s="280"/>
      <c r="C920" s="280"/>
      <c r="D920" s="280"/>
      <c r="E920" s="280"/>
      <c r="F920" s="280"/>
      <c r="G920" s="280"/>
      <c r="H920" s="280"/>
      <c r="I920" s="280"/>
      <c r="J920" s="280"/>
      <c r="K920" s="280"/>
      <c r="L920" s="280"/>
      <c r="M920" s="280"/>
      <c r="N920" s="280"/>
      <c r="O920" s="280"/>
      <c r="P920" s="280"/>
      <c r="Q920" s="280"/>
      <c r="R920" s="280"/>
      <c r="S920" s="280"/>
      <c r="T920" s="280"/>
      <c r="U920" s="280"/>
      <c r="V920" s="280"/>
      <c r="W920" s="280"/>
      <c r="X920" s="280"/>
      <c r="Y920" s="280"/>
      <c r="Z920" s="280"/>
    </row>
    <row r="921" spans="1:26" ht="12.75" customHeight="1">
      <c r="A921" s="280"/>
      <c r="B921" s="280"/>
      <c r="C921" s="280"/>
      <c r="D921" s="280"/>
      <c r="E921" s="280"/>
      <c r="F921" s="280"/>
      <c r="G921" s="280"/>
      <c r="H921" s="280"/>
      <c r="I921" s="280"/>
      <c r="J921" s="280"/>
      <c r="K921" s="280"/>
      <c r="L921" s="280"/>
      <c r="M921" s="280"/>
      <c r="N921" s="280"/>
      <c r="O921" s="280"/>
      <c r="P921" s="280"/>
      <c r="Q921" s="280"/>
      <c r="R921" s="280"/>
      <c r="S921" s="280"/>
      <c r="T921" s="280"/>
      <c r="U921" s="280"/>
      <c r="V921" s="280"/>
      <c r="W921" s="280"/>
      <c r="X921" s="280"/>
      <c r="Y921" s="280"/>
      <c r="Z921" s="280"/>
    </row>
    <row r="922" spans="1:26" ht="12.75" customHeight="1">
      <c r="A922" s="280"/>
      <c r="B922" s="280"/>
      <c r="C922" s="280"/>
      <c r="D922" s="280"/>
      <c r="E922" s="280"/>
      <c r="F922" s="280"/>
      <c r="G922" s="280"/>
      <c r="H922" s="280"/>
      <c r="I922" s="280"/>
      <c r="J922" s="280"/>
      <c r="K922" s="280"/>
      <c r="L922" s="280"/>
      <c r="M922" s="280"/>
      <c r="N922" s="280"/>
      <c r="O922" s="280"/>
      <c r="P922" s="280"/>
      <c r="Q922" s="280"/>
      <c r="R922" s="280"/>
      <c r="S922" s="280"/>
      <c r="T922" s="280"/>
      <c r="U922" s="280"/>
      <c r="V922" s="280"/>
      <c r="W922" s="280"/>
      <c r="X922" s="280"/>
      <c r="Y922" s="280"/>
      <c r="Z922" s="280"/>
    </row>
    <row r="923" spans="1:26" ht="12.75" customHeight="1">
      <c r="A923" s="280"/>
      <c r="B923" s="280"/>
      <c r="C923" s="280"/>
      <c r="D923" s="280"/>
      <c r="E923" s="280"/>
      <c r="F923" s="280"/>
      <c r="G923" s="280"/>
      <c r="H923" s="280"/>
      <c r="I923" s="280"/>
      <c r="J923" s="280"/>
      <c r="K923" s="280"/>
      <c r="L923" s="280"/>
      <c r="M923" s="280"/>
      <c r="N923" s="280"/>
      <c r="O923" s="280"/>
      <c r="P923" s="280"/>
      <c r="Q923" s="280"/>
      <c r="R923" s="280"/>
      <c r="S923" s="280"/>
      <c r="T923" s="280"/>
      <c r="U923" s="280"/>
      <c r="V923" s="280"/>
      <c r="W923" s="280"/>
      <c r="X923" s="280"/>
      <c r="Y923" s="280"/>
      <c r="Z923" s="280"/>
    </row>
    <row r="924" spans="1:26" ht="12.75" customHeight="1">
      <c r="A924" s="280"/>
      <c r="B924" s="280"/>
      <c r="C924" s="280"/>
      <c r="D924" s="280"/>
      <c r="E924" s="280"/>
      <c r="F924" s="280"/>
      <c r="G924" s="280"/>
      <c r="H924" s="280"/>
      <c r="I924" s="280"/>
      <c r="J924" s="280"/>
      <c r="K924" s="280"/>
      <c r="L924" s="280"/>
      <c r="M924" s="280"/>
      <c r="N924" s="280"/>
      <c r="O924" s="280"/>
      <c r="P924" s="280"/>
      <c r="Q924" s="280"/>
      <c r="R924" s="280"/>
      <c r="S924" s="280"/>
      <c r="T924" s="280"/>
      <c r="U924" s="280"/>
      <c r="V924" s="280"/>
      <c r="W924" s="280"/>
      <c r="X924" s="280"/>
      <c r="Y924" s="280"/>
      <c r="Z924" s="280"/>
    </row>
    <row r="925" spans="1:26" ht="12.75" customHeight="1">
      <c r="A925" s="280"/>
      <c r="B925" s="280"/>
      <c r="C925" s="280"/>
      <c r="D925" s="280"/>
      <c r="E925" s="280"/>
      <c r="F925" s="280"/>
      <c r="G925" s="280"/>
      <c r="H925" s="280"/>
      <c r="I925" s="280"/>
      <c r="J925" s="280"/>
      <c r="K925" s="280"/>
      <c r="L925" s="280"/>
      <c r="M925" s="280"/>
      <c r="N925" s="280"/>
      <c r="O925" s="280"/>
      <c r="P925" s="280"/>
      <c r="Q925" s="280"/>
      <c r="R925" s="280"/>
      <c r="S925" s="280"/>
      <c r="T925" s="280"/>
      <c r="U925" s="280"/>
      <c r="V925" s="280"/>
      <c r="W925" s="280"/>
      <c r="X925" s="280"/>
      <c r="Y925" s="280"/>
      <c r="Z925" s="280"/>
    </row>
    <row r="926" spans="1:26" ht="12.75" customHeight="1">
      <c r="A926" s="280"/>
      <c r="B926" s="280"/>
      <c r="C926" s="280"/>
      <c r="D926" s="280"/>
      <c r="E926" s="280"/>
      <c r="F926" s="280"/>
      <c r="G926" s="280"/>
      <c r="H926" s="280"/>
      <c r="I926" s="280"/>
      <c r="J926" s="280"/>
      <c r="K926" s="280"/>
      <c r="L926" s="280"/>
      <c r="M926" s="280"/>
      <c r="N926" s="280"/>
      <c r="O926" s="280"/>
      <c r="P926" s="280"/>
      <c r="Q926" s="280"/>
      <c r="R926" s="280"/>
      <c r="S926" s="280"/>
      <c r="T926" s="280"/>
      <c r="U926" s="280"/>
      <c r="V926" s="280"/>
      <c r="W926" s="280"/>
      <c r="X926" s="280"/>
      <c r="Y926" s="280"/>
      <c r="Z926" s="280"/>
    </row>
    <row r="927" spans="1:26" ht="12.75" customHeight="1">
      <c r="A927" s="280"/>
      <c r="B927" s="280"/>
      <c r="C927" s="280"/>
      <c r="D927" s="280"/>
      <c r="E927" s="280"/>
      <c r="F927" s="280"/>
      <c r="G927" s="280"/>
      <c r="H927" s="280"/>
      <c r="I927" s="280"/>
      <c r="J927" s="280"/>
      <c r="K927" s="280"/>
      <c r="L927" s="280"/>
      <c r="M927" s="280"/>
      <c r="N927" s="280"/>
      <c r="O927" s="280"/>
      <c r="P927" s="280"/>
      <c r="Q927" s="280"/>
      <c r="R927" s="280"/>
      <c r="S927" s="280"/>
      <c r="T927" s="280"/>
      <c r="U927" s="280"/>
      <c r="V927" s="280"/>
      <c r="W927" s="280"/>
      <c r="X927" s="280"/>
      <c r="Y927" s="280"/>
      <c r="Z927" s="280"/>
    </row>
    <row r="928" spans="1:26" ht="12.75" customHeight="1">
      <c r="A928" s="280"/>
      <c r="B928" s="280"/>
      <c r="C928" s="280"/>
      <c r="D928" s="280"/>
      <c r="E928" s="280"/>
      <c r="F928" s="280"/>
      <c r="G928" s="280"/>
      <c r="H928" s="280"/>
      <c r="I928" s="280"/>
      <c r="J928" s="280"/>
      <c r="K928" s="280"/>
      <c r="L928" s="280"/>
      <c r="M928" s="280"/>
      <c r="N928" s="280"/>
      <c r="O928" s="280"/>
      <c r="P928" s="280"/>
      <c r="Q928" s="280"/>
      <c r="R928" s="280"/>
      <c r="S928" s="280"/>
      <c r="T928" s="280"/>
      <c r="U928" s="280"/>
      <c r="V928" s="280"/>
      <c r="W928" s="280"/>
      <c r="X928" s="280"/>
      <c r="Y928" s="280"/>
      <c r="Z928" s="280"/>
    </row>
    <row r="929" spans="1:26" ht="12.75" customHeight="1">
      <c r="A929" s="280"/>
      <c r="B929" s="280"/>
      <c r="C929" s="280"/>
      <c r="D929" s="280"/>
      <c r="E929" s="280"/>
      <c r="F929" s="280"/>
      <c r="G929" s="280"/>
      <c r="H929" s="280"/>
      <c r="I929" s="280"/>
      <c r="J929" s="280"/>
      <c r="K929" s="280"/>
      <c r="L929" s="280"/>
      <c r="M929" s="280"/>
      <c r="N929" s="280"/>
      <c r="O929" s="280"/>
      <c r="P929" s="280"/>
      <c r="Q929" s="280"/>
      <c r="R929" s="280"/>
      <c r="S929" s="280"/>
      <c r="T929" s="280"/>
      <c r="U929" s="280"/>
      <c r="V929" s="280"/>
      <c r="W929" s="280"/>
      <c r="X929" s="280"/>
      <c r="Y929" s="280"/>
      <c r="Z929" s="280"/>
    </row>
    <row r="930" spans="1:26" ht="12.75" customHeight="1">
      <c r="A930" s="280"/>
      <c r="B930" s="280"/>
      <c r="C930" s="280"/>
      <c r="D930" s="280"/>
      <c r="E930" s="280"/>
      <c r="F930" s="280"/>
      <c r="G930" s="280"/>
      <c r="H930" s="280"/>
      <c r="I930" s="280"/>
      <c r="J930" s="280"/>
      <c r="K930" s="280"/>
      <c r="L930" s="280"/>
      <c r="M930" s="280"/>
      <c r="N930" s="280"/>
      <c r="O930" s="280"/>
      <c r="P930" s="280"/>
      <c r="Q930" s="280"/>
      <c r="R930" s="280"/>
      <c r="S930" s="280"/>
      <c r="T930" s="280"/>
      <c r="U930" s="280"/>
      <c r="V930" s="280"/>
      <c r="W930" s="280"/>
      <c r="X930" s="280"/>
      <c r="Y930" s="280"/>
      <c r="Z930" s="280"/>
    </row>
    <row r="931" spans="1:26" ht="12.75" customHeight="1">
      <c r="A931" s="280"/>
      <c r="B931" s="280"/>
      <c r="C931" s="280"/>
      <c r="D931" s="280"/>
      <c r="E931" s="280"/>
      <c r="F931" s="280"/>
      <c r="G931" s="280"/>
      <c r="H931" s="280"/>
      <c r="I931" s="280"/>
      <c r="J931" s="280"/>
      <c r="K931" s="280"/>
      <c r="L931" s="280"/>
      <c r="M931" s="280"/>
      <c r="N931" s="280"/>
      <c r="O931" s="280"/>
      <c r="P931" s="280"/>
      <c r="Q931" s="280"/>
      <c r="R931" s="280"/>
      <c r="S931" s="280"/>
      <c r="T931" s="280"/>
      <c r="U931" s="280"/>
      <c r="V931" s="280"/>
      <c r="W931" s="280"/>
      <c r="X931" s="280"/>
      <c r="Y931" s="280"/>
      <c r="Z931" s="280"/>
    </row>
    <row r="932" spans="1:26" ht="12.75" customHeight="1">
      <c r="A932" s="280"/>
      <c r="B932" s="280"/>
      <c r="C932" s="280"/>
      <c r="D932" s="280"/>
      <c r="E932" s="280"/>
      <c r="F932" s="280"/>
      <c r="G932" s="280"/>
      <c r="H932" s="280"/>
      <c r="I932" s="280"/>
      <c r="J932" s="280"/>
      <c r="K932" s="280"/>
      <c r="L932" s="280"/>
      <c r="M932" s="280"/>
      <c r="N932" s="280"/>
      <c r="O932" s="280"/>
      <c r="P932" s="280"/>
      <c r="Q932" s="280"/>
      <c r="R932" s="280"/>
      <c r="S932" s="280"/>
      <c r="T932" s="280"/>
      <c r="U932" s="280"/>
      <c r="V932" s="280"/>
      <c r="W932" s="280"/>
      <c r="X932" s="280"/>
      <c r="Y932" s="280"/>
      <c r="Z932" s="280"/>
    </row>
    <row r="933" spans="1:26" ht="12.75" customHeight="1">
      <c r="A933" s="280"/>
      <c r="B933" s="280"/>
      <c r="C933" s="280"/>
      <c r="D933" s="280"/>
      <c r="E933" s="280"/>
      <c r="F933" s="280"/>
      <c r="G933" s="280"/>
      <c r="H933" s="280"/>
      <c r="I933" s="280"/>
      <c r="J933" s="280"/>
      <c r="K933" s="280"/>
      <c r="L933" s="280"/>
      <c r="M933" s="280"/>
      <c r="N933" s="280"/>
      <c r="O933" s="280"/>
      <c r="P933" s="280"/>
      <c r="Q933" s="280"/>
      <c r="R933" s="280"/>
      <c r="S933" s="280"/>
      <c r="T933" s="280"/>
      <c r="U933" s="280"/>
      <c r="V933" s="280"/>
      <c r="W933" s="280"/>
      <c r="X933" s="280"/>
      <c r="Y933" s="280"/>
      <c r="Z933" s="280"/>
    </row>
    <row r="934" spans="1:26" ht="12.75" customHeight="1">
      <c r="A934" s="280"/>
      <c r="B934" s="280"/>
      <c r="C934" s="280"/>
      <c r="D934" s="280"/>
      <c r="E934" s="280"/>
      <c r="F934" s="280"/>
      <c r="G934" s="280"/>
      <c r="H934" s="280"/>
      <c r="I934" s="280"/>
      <c r="J934" s="280"/>
      <c r="K934" s="280"/>
      <c r="L934" s="280"/>
      <c r="M934" s="280"/>
      <c r="N934" s="280"/>
      <c r="O934" s="280"/>
      <c r="P934" s="280"/>
      <c r="Q934" s="280"/>
      <c r="R934" s="280"/>
      <c r="S934" s="280"/>
      <c r="T934" s="280"/>
      <c r="U934" s="280"/>
      <c r="V934" s="280"/>
      <c r="W934" s="280"/>
      <c r="X934" s="280"/>
      <c r="Y934" s="280"/>
      <c r="Z934" s="280"/>
    </row>
    <row r="935" spans="1:26" ht="12.75" customHeight="1">
      <c r="A935" s="280"/>
      <c r="B935" s="280"/>
      <c r="C935" s="280"/>
      <c r="D935" s="280"/>
      <c r="E935" s="280"/>
      <c r="F935" s="280"/>
      <c r="G935" s="280"/>
      <c r="H935" s="280"/>
      <c r="I935" s="280"/>
      <c r="J935" s="280"/>
      <c r="K935" s="280"/>
      <c r="L935" s="280"/>
      <c r="M935" s="280"/>
      <c r="N935" s="280"/>
      <c r="O935" s="280"/>
      <c r="P935" s="280"/>
      <c r="Q935" s="280"/>
      <c r="R935" s="280"/>
      <c r="S935" s="280"/>
      <c r="T935" s="280"/>
      <c r="U935" s="280"/>
      <c r="V935" s="280"/>
      <c r="W935" s="280"/>
      <c r="X935" s="280"/>
      <c r="Y935" s="280"/>
      <c r="Z935" s="280"/>
    </row>
    <row r="936" spans="1:26" ht="12.75" customHeight="1">
      <c r="A936" s="280"/>
      <c r="B936" s="280"/>
      <c r="C936" s="280"/>
      <c r="D936" s="280"/>
      <c r="E936" s="280"/>
      <c r="F936" s="280"/>
      <c r="G936" s="280"/>
      <c r="H936" s="280"/>
      <c r="I936" s="280"/>
      <c r="J936" s="280"/>
      <c r="K936" s="280"/>
      <c r="L936" s="280"/>
      <c r="M936" s="280"/>
      <c r="N936" s="280"/>
      <c r="O936" s="280"/>
      <c r="P936" s="280"/>
      <c r="Q936" s="280"/>
      <c r="R936" s="280"/>
      <c r="S936" s="280"/>
      <c r="T936" s="280"/>
      <c r="U936" s="280"/>
      <c r="V936" s="280"/>
      <c r="W936" s="280"/>
      <c r="X936" s="280"/>
      <c r="Y936" s="280"/>
      <c r="Z936" s="280"/>
    </row>
    <row r="937" spans="1:26" ht="12.75" customHeight="1">
      <c r="A937" s="280"/>
      <c r="B937" s="280"/>
      <c r="C937" s="280"/>
      <c r="D937" s="280"/>
      <c r="E937" s="280"/>
      <c r="F937" s="280"/>
      <c r="G937" s="280"/>
      <c r="H937" s="280"/>
      <c r="I937" s="280"/>
      <c r="J937" s="280"/>
      <c r="K937" s="280"/>
      <c r="L937" s="280"/>
      <c r="M937" s="280"/>
      <c r="N937" s="280"/>
      <c r="O937" s="280"/>
      <c r="P937" s="280"/>
      <c r="Q937" s="280"/>
      <c r="R937" s="280"/>
      <c r="S937" s="280"/>
      <c r="T937" s="280"/>
      <c r="U937" s="280"/>
      <c r="V937" s="280"/>
      <c r="W937" s="280"/>
      <c r="X937" s="280"/>
      <c r="Y937" s="280"/>
      <c r="Z937" s="280"/>
    </row>
    <row r="938" spans="1:26" ht="12.75" customHeight="1">
      <c r="A938" s="280"/>
      <c r="B938" s="280"/>
      <c r="C938" s="280"/>
      <c r="D938" s="280"/>
      <c r="E938" s="280"/>
      <c r="F938" s="280"/>
      <c r="G938" s="280"/>
      <c r="H938" s="280"/>
      <c r="I938" s="280"/>
      <c r="J938" s="280"/>
      <c r="K938" s="280"/>
      <c r="L938" s="280"/>
      <c r="M938" s="280"/>
      <c r="N938" s="280"/>
      <c r="O938" s="280"/>
      <c r="P938" s="280"/>
      <c r="Q938" s="280"/>
      <c r="R938" s="280"/>
      <c r="S938" s="280"/>
      <c r="T938" s="280"/>
      <c r="U938" s="280"/>
      <c r="V938" s="280"/>
      <c r="W938" s="280"/>
      <c r="X938" s="280"/>
      <c r="Y938" s="280"/>
      <c r="Z938" s="280"/>
    </row>
    <row r="939" spans="1:26" ht="12.75" customHeight="1">
      <c r="A939" s="280"/>
      <c r="B939" s="280"/>
      <c r="C939" s="280"/>
      <c r="D939" s="280"/>
      <c r="E939" s="280"/>
      <c r="F939" s="280"/>
      <c r="G939" s="280"/>
      <c r="H939" s="280"/>
      <c r="I939" s="280"/>
      <c r="J939" s="280"/>
      <c r="K939" s="280"/>
      <c r="L939" s="280"/>
      <c r="M939" s="280"/>
      <c r="N939" s="280"/>
      <c r="O939" s="280"/>
      <c r="P939" s="280"/>
      <c r="Q939" s="280"/>
      <c r="R939" s="280"/>
      <c r="S939" s="280"/>
      <c r="T939" s="280"/>
      <c r="U939" s="280"/>
      <c r="V939" s="280"/>
      <c r="W939" s="280"/>
      <c r="X939" s="280"/>
      <c r="Y939" s="280"/>
      <c r="Z939" s="280"/>
    </row>
    <row r="940" spans="1:26" ht="12.75" customHeight="1">
      <c r="A940" s="280"/>
      <c r="B940" s="280"/>
      <c r="C940" s="280"/>
      <c r="D940" s="280"/>
      <c r="E940" s="280"/>
      <c r="F940" s="280"/>
      <c r="G940" s="280"/>
      <c r="H940" s="280"/>
      <c r="I940" s="280"/>
      <c r="J940" s="280"/>
      <c r="K940" s="280"/>
      <c r="L940" s="280"/>
      <c r="M940" s="280"/>
      <c r="N940" s="280"/>
      <c r="O940" s="280"/>
      <c r="P940" s="280"/>
      <c r="Q940" s="280"/>
      <c r="R940" s="280"/>
      <c r="S940" s="280"/>
      <c r="T940" s="280"/>
      <c r="U940" s="280"/>
      <c r="V940" s="280"/>
      <c r="W940" s="280"/>
      <c r="X940" s="280"/>
      <c r="Y940" s="280"/>
      <c r="Z940" s="280"/>
    </row>
    <row r="941" spans="1:26" ht="12.75" customHeight="1">
      <c r="A941" s="280"/>
      <c r="B941" s="280"/>
      <c r="C941" s="280"/>
      <c r="D941" s="280"/>
      <c r="E941" s="280"/>
      <c r="F941" s="280"/>
      <c r="G941" s="280"/>
      <c r="H941" s="280"/>
      <c r="I941" s="280"/>
      <c r="J941" s="280"/>
      <c r="K941" s="280"/>
      <c r="L941" s="280"/>
      <c r="M941" s="280"/>
      <c r="N941" s="280"/>
      <c r="O941" s="280"/>
      <c r="P941" s="280"/>
      <c r="Q941" s="280"/>
      <c r="R941" s="280"/>
      <c r="S941" s="280"/>
      <c r="T941" s="280"/>
      <c r="U941" s="280"/>
      <c r="V941" s="280"/>
      <c r="W941" s="280"/>
      <c r="X941" s="280"/>
      <c r="Y941" s="280"/>
      <c r="Z941" s="280"/>
    </row>
    <row r="942" spans="1:26" ht="12.75" customHeight="1">
      <c r="A942" s="280"/>
      <c r="B942" s="280"/>
      <c r="C942" s="280"/>
      <c r="D942" s="280"/>
      <c r="E942" s="280"/>
      <c r="F942" s="280"/>
      <c r="G942" s="280"/>
      <c r="H942" s="280"/>
      <c r="I942" s="280"/>
      <c r="J942" s="280"/>
      <c r="K942" s="280"/>
      <c r="L942" s="280"/>
      <c r="M942" s="280"/>
      <c r="N942" s="280"/>
      <c r="O942" s="280"/>
      <c r="P942" s="280"/>
      <c r="Q942" s="280"/>
      <c r="R942" s="280"/>
      <c r="S942" s="280"/>
      <c r="T942" s="280"/>
      <c r="U942" s="280"/>
      <c r="V942" s="280"/>
      <c r="W942" s="280"/>
      <c r="X942" s="280"/>
      <c r="Y942" s="280"/>
      <c r="Z942" s="280"/>
    </row>
    <row r="943" spans="1:26" ht="12.75" customHeight="1">
      <c r="A943" s="280"/>
      <c r="B943" s="280"/>
      <c r="C943" s="280"/>
      <c r="D943" s="280"/>
      <c r="E943" s="280"/>
      <c r="F943" s="280"/>
      <c r="G943" s="280"/>
      <c r="H943" s="280"/>
      <c r="I943" s="280"/>
      <c r="J943" s="280"/>
      <c r="K943" s="280"/>
      <c r="L943" s="280"/>
      <c r="M943" s="280"/>
      <c r="N943" s="280"/>
      <c r="O943" s="280"/>
      <c r="P943" s="280"/>
      <c r="Q943" s="280"/>
      <c r="R943" s="280"/>
      <c r="S943" s="280"/>
      <c r="T943" s="280"/>
      <c r="U943" s="280"/>
      <c r="V943" s="280"/>
      <c r="W943" s="280"/>
      <c r="X943" s="280"/>
      <c r="Y943" s="280"/>
      <c r="Z943" s="280"/>
    </row>
    <row r="944" spans="1:26" ht="12.75" customHeight="1">
      <c r="A944" s="280"/>
      <c r="B944" s="280"/>
      <c r="C944" s="280"/>
      <c r="D944" s="280"/>
      <c r="E944" s="280"/>
      <c r="F944" s="280"/>
      <c r="G944" s="280"/>
      <c r="H944" s="280"/>
      <c r="I944" s="280"/>
      <c r="J944" s="280"/>
      <c r="K944" s="280"/>
      <c r="L944" s="280"/>
      <c r="M944" s="280"/>
      <c r="N944" s="280"/>
      <c r="O944" s="280"/>
      <c r="P944" s="280"/>
      <c r="Q944" s="280"/>
      <c r="R944" s="280"/>
      <c r="S944" s="280"/>
      <c r="T944" s="280"/>
      <c r="U944" s="280"/>
      <c r="V944" s="280"/>
      <c r="W944" s="280"/>
      <c r="X944" s="280"/>
      <c r="Y944" s="280"/>
      <c r="Z944" s="280"/>
    </row>
    <row r="945" spans="1:26" ht="12.75" customHeight="1">
      <c r="A945" s="280"/>
      <c r="B945" s="280"/>
      <c r="C945" s="280"/>
      <c r="D945" s="280"/>
      <c r="E945" s="280"/>
      <c r="F945" s="280"/>
      <c r="G945" s="280"/>
      <c r="H945" s="280"/>
      <c r="I945" s="280"/>
      <c r="J945" s="280"/>
      <c r="K945" s="280"/>
      <c r="L945" s="280"/>
      <c r="M945" s="280"/>
      <c r="N945" s="280"/>
      <c r="O945" s="280"/>
      <c r="P945" s="280"/>
      <c r="Q945" s="280"/>
      <c r="R945" s="280"/>
      <c r="S945" s="280"/>
      <c r="T945" s="280"/>
      <c r="U945" s="280"/>
      <c r="V945" s="280"/>
      <c r="W945" s="280"/>
      <c r="X945" s="280"/>
      <c r="Y945" s="280"/>
      <c r="Z945" s="280"/>
    </row>
    <row r="946" spans="1:26" ht="12.75" customHeight="1">
      <c r="A946" s="280"/>
      <c r="B946" s="280"/>
      <c r="C946" s="280"/>
      <c r="D946" s="280"/>
      <c r="E946" s="280"/>
      <c r="F946" s="280"/>
      <c r="G946" s="280"/>
      <c r="H946" s="280"/>
      <c r="I946" s="280"/>
      <c r="J946" s="280"/>
      <c r="K946" s="280"/>
      <c r="L946" s="280"/>
      <c r="M946" s="280"/>
      <c r="N946" s="280"/>
      <c r="O946" s="280"/>
      <c r="P946" s="280"/>
      <c r="Q946" s="280"/>
      <c r="R946" s="280"/>
      <c r="S946" s="280"/>
      <c r="T946" s="280"/>
      <c r="U946" s="280"/>
      <c r="V946" s="280"/>
      <c r="W946" s="280"/>
      <c r="X946" s="280"/>
      <c r="Y946" s="280"/>
      <c r="Z946" s="280"/>
    </row>
    <row r="947" spans="1:26" ht="12.75" customHeight="1">
      <c r="A947" s="280"/>
      <c r="B947" s="280"/>
      <c r="C947" s="280"/>
      <c r="D947" s="280"/>
      <c r="E947" s="280"/>
      <c r="F947" s="280"/>
      <c r="G947" s="280"/>
      <c r="H947" s="280"/>
      <c r="I947" s="280"/>
      <c r="J947" s="280"/>
      <c r="K947" s="280"/>
      <c r="L947" s="280"/>
      <c r="M947" s="280"/>
      <c r="N947" s="280"/>
      <c r="O947" s="280"/>
      <c r="P947" s="280"/>
      <c r="Q947" s="280"/>
      <c r="R947" s="280"/>
      <c r="S947" s="280"/>
      <c r="T947" s="280"/>
      <c r="U947" s="280"/>
      <c r="V947" s="280"/>
      <c r="W947" s="280"/>
      <c r="X947" s="280"/>
      <c r="Y947" s="280"/>
      <c r="Z947" s="280"/>
    </row>
    <row r="948" spans="1:26" ht="12.75" customHeight="1">
      <c r="A948" s="280"/>
      <c r="B948" s="280"/>
      <c r="C948" s="280"/>
      <c r="D948" s="280"/>
      <c r="E948" s="280"/>
      <c r="F948" s="280"/>
      <c r="G948" s="280"/>
      <c r="H948" s="280"/>
      <c r="I948" s="280"/>
      <c r="J948" s="280"/>
      <c r="K948" s="280"/>
      <c r="L948" s="280"/>
      <c r="M948" s="280"/>
      <c r="N948" s="280"/>
      <c r="O948" s="280"/>
      <c r="P948" s="280"/>
      <c r="Q948" s="280"/>
      <c r="R948" s="280"/>
      <c r="S948" s="280"/>
      <c r="T948" s="280"/>
      <c r="U948" s="280"/>
      <c r="V948" s="280"/>
      <c r="W948" s="280"/>
      <c r="X948" s="280"/>
      <c r="Y948" s="280"/>
      <c r="Z948" s="280"/>
    </row>
    <row r="949" spans="1:26" ht="12.75" customHeight="1">
      <c r="A949" s="280"/>
      <c r="B949" s="280"/>
      <c r="C949" s="280"/>
      <c r="D949" s="280"/>
      <c r="E949" s="280"/>
      <c r="F949" s="280"/>
      <c r="G949" s="280"/>
      <c r="H949" s="280"/>
      <c r="I949" s="280"/>
      <c r="J949" s="280"/>
      <c r="K949" s="280"/>
      <c r="L949" s="280"/>
      <c r="M949" s="280"/>
      <c r="N949" s="280"/>
      <c r="O949" s="280"/>
      <c r="P949" s="280"/>
      <c r="Q949" s="280"/>
      <c r="R949" s="280"/>
      <c r="S949" s="280"/>
      <c r="T949" s="280"/>
      <c r="U949" s="280"/>
      <c r="V949" s="280"/>
      <c r="W949" s="280"/>
      <c r="X949" s="280"/>
      <c r="Y949" s="280"/>
      <c r="Z949" s="280"/>
    </row>
    <row r="950" spans="1:26" ht="12.75" customHeight="1">
      <c r="A950" s="280"/>
      <c r="B950" s="280"/>
      <c r="C950" s="280"/>
      <c r="D950" s="280"/>
      <c r="E950" s="280"/>
      <c r="F950" s="280"/>
      <c r="G950" s="280"/>
      <c r="H950" s="280"/>
      <c r="I950" s="280"/>
      <c r="J950" s="280"/>
      <c r="K950" s="280"/>
      <c r="L950" s="280"/>
      <c r="M950" s="280"/>
      <c r="N950" s="280"/>
      <c r="O950" s="280"/>
      <c r="P950" s="280"/>
      <c r="Q950" s="280"/>
      <c r="R950" s="280"/>
      <c r="S950" s="280"/>
      <c r="T950" s="280"/>
      <c r="U950" s="280"/>
      <c r="V950" s="280"/>
      <c r="W950" s="280"/>
      <c r="X950" s="280"/>
      <c r="Y950" s="280"/>
      <c r="Z950" s="280"/>
    </row>
    <row r="951" spans="1:26" ht="12.75" customHeight="1">
      <c r="A951" s="280"/>
      <c r="B951" s="280"/>
      <c r="C951" s="280"/>
      <c r="D951" s="280"/>
      <c r="E951" s="280"/>
      <c r="F951" s="280"/>
      <c r="G951" s="280"/>
      <c r="H951" s="280"/>
      <c r="I951" s="280"/>
      <c r="J951" s="280"/>
      <c r="K951" s="280"/>
      <c r="L951" s="280"/>
      <c r="M951" s="280"/>
      <c r="N951" s="280"/>
      <c r="O951" s="280"/>
      <c r="P951" s="280"/>
      <c r="Q951" s="280"/>
      <c r="R951" s="280"/>
      <c r="S951" s="280"/>
      <c r="T951" s="280"/>
      <c r="U951" s="280"/>
      <c r="V951" s="280"/>
      <c r="W951" s="280"/>
      <c r="X951" s="280"/>
      <c r="Y951" s="280"/>
      <c r="Z951" s="280"/>
    </row>
    <row r="952" spans="1:26" ht="12.75" customHeight="1">
      <c r="A952" s="280"/>
      <c r="B952" s="280"/>
      <c r="C952" s="280"/>
      <c r="D952" s="280"/>
      <c r="E952" s="280"/>
      <c r="F952" s="280"/>
      <c r="G952" s="280"/>
      <c r="H952" s="280"/>
      <c r="I952" s="280"/>
      <c r="J952" s="280"/>
      <c r="K952" s="280"/>
      <c r="L952" s="280"/>
      <c r="M952" s="280"/>
      <c r="N952" s="280"/>
      <c r="O952" s="280"/>
      <c r="P952" s="280"/>
      <c r="Q952" s="280"/>
      <c r="R952" s="280"/>
      <c r="S952" s="280"/>
      <c r="T952" s="280"/>
      <c r="U952" s="280"/>
      <c r="V952" s="280"/>
      <c r="W952" s="280"/>
      <c r="X952" s="280"/>
      <c r="Y952" s="280"/>
      <c r="Z952" s="280"/>
    </row>
    <row r="953" spans="1:26" ht="12.75" customHeight="1">
      <c r="A953" s="280"/>
      <c r="B953" s="280"/>
      <c r="C953" s="280"/>
      <c r="D953" s="280"/>
      <c r="E953" s="280"/>
      <c r="F953" s="280"/>
      <c r="G953" s="280"/>
      <c r="H953" s="280"/>
      <c r="I953" s="280"/>
      <c r="J953" s="280"/>
      <c r="K953" s="280"/>
      <c r="L953" s="280"/>
      <c r="M953" s="280"/>
      <c r="N953" s="280"/>
      <c r="O953" s="280"/>
      <c r="P953" s="280"/>
      <c r="Q953" s="280"/>
      <c r="R953" s="280"/>
      <c r="S953" s="280"/>
      <c r="T953" s="280"/>
      <c r="U953" s="280"/>
      <c r="V953" s="280"/>
      <c r="W953" s="280"/>
      <c r="X953" s="280"/>
      <c r="Y953" s="280"/>
      <c r="Z953" s="280"/>
    </row>
    <row r="954" spans="1:26" ht="12.75" customHeight="1">
      <c r="A954" s="280"/>
      <c r="B954" s="280"/>
      <c r="C954" s="280"/>
      <c r="D954" s="280"/>
      <c r="E954" s="280"/>
      <c r="F954" s="280"/>
      <c r="G954" s="280"/>
      <c r="H954" s="280"/>
      <c r="I954" s="280"/>
      <c r="J954" s="280"/>
      <c r="K954" s="280"/>
      <c r="L954" s="280"/>
      <c r="M954" s="280"/>
      <c r="N954" s="280"/>
      <c r="O954" s="280"/>
      <c r="P954" s="280"/>
      <c r="Q954" s="280"/>
      <c r="R954" s="280"/>
      <c r="S954" s="280"/>
      <c r="T954" s="280"/>
      <c r="U954" s="280"/>
      <c r="V954" s="280"/>
      <c r="W954" s="280"/>
      <c r="X954" s="280"/>
      <c r="Y954" s="280"/>
      <c r="Z954" s="280"/>
    </row>
    <row r="955" spans="1:26" ht="12.75" customHeight="1">
      <c r="A955" s="280"/>
      <c r="B955" s="280"/>
      <c r="C955" s="280"/>
      <c r="D955" s="280"/>
      <c r="E955" s="280"/>
      <c r="F955" s="280"/>
      <c r="G955" s="280"/>
      <c r="H955" s="280"/>
      <c r="I955" s="280"/>
      <c r="J955" s="280"/>
      <c r="K955" s="280"/>
      <c r="L955" s="280"/>
      <c r="M955" s="280"/>
      <c r="N955" s="280"/>
      <c r="O955" s="280"/>
      <c r="P955" s="280"/>
      <c r="Q955" s="280"/>
      <c r="R955" s="280"/>
      <c r="S955" s="280"/>
      <c r="T955" s="280"/>
      <c r="U955" s="280"/>
      <c r="V955" s="280"/>
      <c r="W955" s="280"/>
      <c r="X955" s="280"/>
      <c r="Y955" s="280"/>
      <c r="Z955" s="280"/>
    </row>
    <row r="956" spans="1:26" ht="12.75" customHeight="1">
      <c r="A956" s="280"/>
      <c r="B956" s="280"/>
      <c r="C956" s="280"/>
      <c r="D956" s="280"/>
      <c r="E956" s="280"/>
      <c r="F956" s="280"/>
      <c r="G956" s="280"/>
      <c r="H956" s="280"/>
      <c r="I956" s="280"/>
      <c r="J956" s="280"/>
      <c r="K956" s="280"/>
      <c r="L956" s="280"/>
      <c r="M956" s="280"/>
      <c r="N956" s="280"/>
      <c r="O956" s="280"/>
      <c r="P956" s="280"/>
      <c r="Q956" s="280"/>
      <c r="R956" s="280"/>
      <c r="S956" s="280"/>
      <c r="T956" s="280"/>
      <c r="U956" s="280"/>
      <c r="V956" s="280"/>
      <c r="W956" s="280"/>
      <c r="X956" s="280"/>
      <c r="Y956" s="280"/>
      <c r="Z956" s="280"/>
    </row>
    <row r="957" spans="1:26" ht="12.75" customHeight="1">
      <c r="A957" s="280"/>
      <c r="B957" s="280"/>
      <c r="C957" s="280"/>
      <c r="D957" s="280"/>
      <c r="E957" s="280"/>
      <c r="F957" s="280"/>
      <c r="G957" s="280"/>
      <c r="H957" s="280"/>
      <c r="I957" s="280"/>
      <c r="J957" s="280"/>
      <c r="K957" s="280"/>
      <c r="L957" s="280"/>
      <c r="M957" s="280"/>
      <c r="N957" s="280"/>
      <c r="O957" s="280"/>
      <c r="P957" s="280"/>
      <c r="Q957" s="280"/>
      <c r="R957" s="280"/>
      <c r="S957" s="280"/>
      <c r="T957" s="280"/>
      <c r="U957" s="280"/>
      <c r="V957" s="280"/>
      <c r="W957" s="280"/>
      <c r="X957" s="280"/>
      <c r="Y957" s="280"/>
      <c r="Z957" s="280"/>
    </row>
    <row r="958" spans="1:26" ht="12.75" customHeight="1">
      <c r="A958" s="280"/>
      <c r="B958" s="280"/>
      <c r="C958" s="280"/>
      <c r="D958" s="280"/>
      <c r="E958" s="280"/>
      <c r="F958" s="280"/>
      <c r="G958" s="280"/>
      <c r="H958" s="280"/>
      <c r="I958" s="280"/>
      <c r="J958" s="280"/>
      <c r="K958" s="280"/>
      <c r="L958" s="280"/>
      <c r="M958" s="280"/>
      <c r="N958" s="280"/>
      <c r="O958" s="280"/>
      <c r="P958" s="280"/>
      <c r="Q958" s="280"/>
      <c r="R958" s="280"/>
      <c r="S958" s="280"/>
      <c r="T958" s="280"/>
      <c r="U958" s="280"/>
      <c r="V958" s="280"/>
      <c r="W958" s="280"/>
      <c r="X958" s="280"/>
      <c r="Y958" s="280"/>
      <c r="Z958" s="280"/>
    </row>
    <row r="959" spans="1:26" ht="12.75" customHeight="1">
      <c r="A959" s="280"/>
      <c r="B959" s="280"/>
      <c r="C959" s="280"/>
      <c r="D959" s="280"/>
      <c r="E959" s="280"/>
      <c r="F959" s="280"/>
      <c r="G959" s="280"/>
      <c r="H959" s="280"/>
      <c r="I959" s="280"/>
      <c r="J959" s="280"/>
      <c r="K959" s="280"/>
      <c r="L959" s="280"/>
      <c r="M959" s="280"/>
      <c r="N959" s="280"/>
      <c r="O959" s="280"/>
      <c r="P959" s="280"/>
      <c r="Q959" s="280"/>
      <c r="R959" s="280"/>
      <c r="S959" s="280"/>
      <c r="T959" s="280"/>
      <c r="U959" s="280"/>
      <c r="V959" s="280"/>
      <c r="W959" s="280"/>
      <c r="X959" s="280"/>
      <c r="Y959" s="280"/>
      <c r="Z959" s="280"/>
    </row>
    <row r="960" spans="1:26" ht="12.75" customHeight="1">
      <c r="A960" s="280"/>
      <c r="B960" s="280"/>
      <c r="C960" s="280"/>
      <c r="D960" s="280"/>
      <c r="E960" s="280"/>
      <c r="F960" s="280"/>
      <c r="G960" s="280"/>
      <c r="H960" s="280"/>
      <c r="I960" s="280"/>
      <c r="J960" s="280"/>
      <c r="K960" s="280"/>
      <c r="L960" s="280"/>
      <c r="M960" s="280"/>
      <c r="N960" s="280"/>
      <c r="O960" s="280"/>
      <c r="P960" s="280"/>
      <c r="Q960" s="280"/>
      <c r="R960" s="280"/>
      <c r="S960" s="280"/>
      <c r="T960" s="280"/>
      <c r="U960" s="280"/>
      <c r="V960" s="280"/>
      <c r="W960" s="280"/>
      <c r="X960" s="280"/>
      <c r="Y960" s="280"/>
      <c r="Z960" s="280"/>
    </row>
    <row r="961" spans="1:26" ht="12.75" customHeight="1">
      <c r="A961" s="280"/>
      <c r="B961" s="280"/>
      <c r="C961" s="280"/>
      <c r="D961" s="280"/>
      <c r="E961" s="280"/>
      <c r="F961" s="280"/>
      <c r="G961" s="280"/>
      <c r="H961" s="280"/>
      <c r="I961" s="280"/>
      <c r="J961" s="280"/>
      <c r="K961" s="280"/>
      <c r="L961" s="280"/>
      <c r="M961" s="280"/>
      <c r="N961" s="280"/>
      <c r="O961" s="280"/>
      <c r="P961" s="280"/>
      <c r="Q961" s="280"/>
      <c r="R961" s="280"/>
      <c r="S961" s="280"/>
      <c r="T961" s="280"/>
      <c r="U961" s="280"/>
      <c r="V961" s="280"/>
      <c r="W961" s="280"/>
      <c r="X961" s="280"/>
      <c r="Y961" s="280"/>
      <c r="Z961" s="280"/>
    </row>
    <row r="962" spans="1:26" ht="12.75" customHeight="1">
      <c r="A962" s="280"/>
      <c r="B962" s="280"/>
      <c r="C962" s="280"/>
      <c r="D962" s="280"/>
      <c r="E962" s="280"/>
      <c r="F962" s="280"/>
      <c r="G962" s="280"/>
      <c r="H962" s="280"/>
      <c r="I962" s="280"/>
      <c r="J962" s="280"/>
      <c r="K962" s="280"/>
      <c r="L962" s="280"/>
      <c r="M962" s="280"/>
      <c r="N962" s="280"/>
      <c r="O962" s="280"/>
      <c r="P962" s="280"/>
      <c r="Q962" s="280"/>
      <c r="R962" s="280"/>
      <c r="S962" s="280"/>
      <c r="T962" s="280"/>
      <c r="U962" s="280"/>
      <c r="V962" s="280"/>
      <c r="W962" s="280"/>
      <c r="X962" s="280"/>
      <c r="Y962" s="280"/>
      <c r="Z962" s="280"/>
    </row>
    <row r="963" spans="1:26" ht="12.75" customHeight="1">
      <c r="A963" s="280"/>
      <c r="B963" s="280"/>
      <c r="C963" s="280"/>
      <c r="D963" s="280"/>
      <c r="E963" s="280"/>
      <c r="F963" s="280"/>
      <c r="G963" s="280"/>
      <c r="H963" s="280"/>
      <c r="I963" s="280"/>
      <c r="J963" s="280"/>
      <c r="K963" s="280"/>
      <c r="L963" s="280"/>
      <c r="M963" s="280"/>
      <c r="N963" s="280"/>
      <c r="O963" s="280"/>
      <c r="P963" s="280"/>
      <c r="Q963" s="280"/>
      <c r="R963" s="280"/>
      <c r="S963" s="280"/>
      <c r="T963" s="280"/>
      <c r="U963" s="280"/>
      <c r="V963" s="280"/>
      <c r="W963" s="280"/>
      <c r="X963" s="280"/>
      <c r="Y963" s="280"/>
      <c r="Z963" s="280"/>
    </row>
    <row r="964" spans="1:26" ht="12.75" customHeight="1">
      <c r="A964" s="280"/>
      <c r="B964" s="280"/>
      <c r="C964" s="280"/>
      <c r="D964" s="280"/>
      <c r="E964" s="280"/>
      <c r="F964" s="280"/>
      <c r="G964" s="280"/>
      <c r="H964" s="280"/>
      <c r="I964" s="280"/>
      <c r="J964" s="280"/>
      <c r="K964" s="280"/>
      <c r="L964" s="280"/>
      <c r="M964" s="280"/>
      <c r="N964" s="280"/>
      <c r="O964" s="280"/>
      <c r="P964" s="280"/>
      <c r="Q964" s="280"/>
      <c r="R964" s="280"/>
      <c r="S964" s="280"/>
      <c r="T964" s="280"/>
      <c r="U964" s="280"/>
      <c r="V964" s="280"/>
      <c r="W964" s="280"/>
      <c r="X964" s="280"/>
      <c r="Y964" s="280"/>
      <c r="Z964" s="280"/>
    </row>
    <row r="965" spans="1:26" ht="12.75" customHeight="1">
      <c r="A965" s="280"/>
      <c r="B965" s="280"/>
      <c r="C965" s="280"/>
      <c r="D965" s="280"/>
      <c r="E965" s="280"/>
      <c r="F965" s="280"/>
      <c r="G965" s="280"/>
      <c r="H965" s="280"/>
      <c r="I965" s="280"/>
      <c r="J965" s="280"/>
      <c r="K965" s="280"/>
      <c r="L965" s="280"/>
      <c r="M965" s="280"/>
      <c r="N965" s="280"/>
      <c r="O965" s="280"/>
      <c r="P965" s="280"/>
      <c r="Q965" s="280"/>
      <c r="R965" s="280"/>
      <c r="S965" s="280"/>
      <c r="T965" s="280"/>
      <c r="U965" s="280"/>
      <c r="V965" s="280"/>
      <c r="W965" s="280"/>
      <c r="X965" s="280"/>
      <c r="Y965" s="280"/>
      <c r="Z965" s="280"/>
    </row>
    <row r="966" spans="1:26" ht="12.75" customHeight="1">
      <c r="A966" s="280"/>
      <c r="B966" s="280"/>
      <c r="C966" s="280"/>
      <c r="D966" s="280"/>
      <c r="E966" s="280"/>
      <c r="F966" s="280"/>
      <c r="G966" s="280"/>
      <c r="H966" s="280"/>
      <c r="I966" s="280"/>
      <c r="J966" s="280"/>
      <c r="K966" s="280"/>
      <c r="L966" s="280"/>
      <c r="M966" s="280"/>
      <c r="N966" s="280"/>
      <c r="O966" s="280"/>
      <c r="P966" s="280"/>
      <c r="Q966" s="280"/>
      <c r="R966" s="280"/>
      <c r="S966" s="280"/>
      <c r="T966" s="280"/>
      <c r="U966" s="280"/>
      <c r="V966" s="280"/>
      <c r="W966" s="280"/>
      <c r="X966" s="280"/>
      <c r="Y966" s="280"/>
      <c r="Z966" s="280"/>
    </row>
    <row r="967" spans="1:26" ht="12.75" customHeight="1">
      <c r="A967" s="280"/>
      <c r="B967" s="280"/>
      <c r="C967" s="280"/>
      <c r="D967" s="280"/>
      <c r="E967" s="280"/>
      <c r="F967" s="280"/>
      <c r="G967" s="280"/>
      <c r="H967" s="280"/>
      <c r="I967" s="280"/>
      <c r="J967" s="280"/>
      <c r="K967" s="280"/>
      <c r="L967" s="280"/>
      <c r="M967" s="280"/>
      <c r="N967" s="280"/>
      <c r="O967" s="280"/>
      <c r="P967" s="280"/>
      <c r="Q967" s="280"/>
      <c r="R967" s="280"/>
      <c r="S967" s="280"/>
      <c r="T967" s="280"/>
      <c r="U967" s="280"/>
      <c r="V967" s="280"/>
      <c r="W967" s="280"/>
      <c r="X967" s="280"/>
      <c r="Y967" s="280"/>
      <c r="Z967" s="280"/>
    </row>
    <row r="968" spans="1:26" ht="12.75" customHeight="1">
      <c r="A968" s="280"/>
      <c r="B968" s="280"/>
      <c r="C968" s="280"/>
      <c r="D968" s="280"/>
      <c r="E968" s="280"/>
      <c r="F968" s="280"/>
      <c r="G968" s="280"/>
      <c r="H968" s="280"/>
      <c r="I968" s="280"/>
      <c r="J968" s="280"/>
      <c r="K968" s="280"/>
      <c r="L968" s="280"/>
      <c r="M968" s="280"/>
      <c r="N968" s="280"/>
      <c r="O968" s="280"/>
      <c r="P968" s="280"/>
      <c r="Q968" s="280"/>
      <c r="R968" s="280"/>
      <c r="S968" s="280"/>
      <c r="T968" s="280"/>
      <c r="U968" s="280"/>
      <c r="V968" s="280"/>
      <c r="W968" s="280"/>
      <c r="X968" s="280"/>
      <c r="Y968" s="280"/>
      <c r="Z968" s="280"/>
    </row>
    <row r="969" spans="1:26" ht="12.75" customHeight="1">
      <c r="A969" s="280"/>
      <c r="B969" s="280"/>
      <c r="C969" s="280"/>
      <c r="D969" s="280"/>
      <c r="E969" s="280"/>
      <c r="F969" s="280"/>
      <c r="G969" s="280"/>
      <c r="H969" s="280"/>
      <c r="I969" s="280"/>
      <c r="J969" s="280"/>
      <c r="K969" s="280"/>
      <c r="L969" s="280"/>
      <c r="M969" s="280"/>
      <c r="N969" s="280"/>
      <c r="O969" s="280"/>
      <c r="P969" s="280"/>
      <c r="Q969" s="280"/>
      <c r="R969" s="280"/>
      <c r="S969" s="280"/>
      <c r="T969" s="280"/>
      <c r="U969" s="280"/>
      <c r="V969" s="280"/>
      <c r="W969" s="280"/>
      <c r="X969" s="280"/>
      <c r="Y969" s="280"/>
      <c r="Z969" s="280"/>
    </row>
    <row r="970" spans="1:26" ht="12.75" customHeight="1">
      <c r="A970" s="280"/>
      <c r="B970" s="280"/>
      <c r="C970" s="280"/>
      <c r="D970" s="280"/>
      <c r="E970" s="280"/>
      <c r="F970" s="280"/>
      <c r="G970" s="280"/>
      <c r="H970" s="280"/>
      <c r="I970" s="280"/>
      <c r="J970" s="280"/>
      <c r="K970" s="280"/>
      <c r="L970" s="280"/>
      <c r="M970" s="280"/>
      <c r="N970" s="280"/>
      <c r="O970" s="280"/>
      <c r="P970" s="280"/>
      <c r="Q970" s="280"/>
      <c r="R970" s="280"/>
      <c r="S970" s="280"/>
      <c r="T970" s="280"/>
      <c r="U970" s="280"/>
      <c r="V970" s="280"/>
      <c r="W970" s="280"/>
      <c r="X970" s="280"/>
      <c r="Y970" s="280"/>
      <c r="Z970" s="280"/>
    </row>
    <row r="971" spans="1:26" ht="12.75" customHeight="1">
      <c r="A971" s="280"/>
      <c r="B971" s="280"/>
      <c r="C971" s="280"/>
      <c r="D971" s="280"/>
      <c r="E971" s="280"/>
      <c r="F971" s="280"/>
      <c r="G971" s="280"/>
      <c r="H971" s="280"/>
      <c r="I971" s="280"/>
      <c r="J971" s="280"/>
      <c r="K971" s="280"/>
      <c r="L971" s="280"/>
      <c r="M971" s="280"/>
      <c r="N971" s="280"/>
      <c r="O971" s="280"/>
      <c r="P971" s="280"/>
      <c r="Q971" s="280"/>
      <c r="R971" s="280"/>
      <c r="S971" s="280"/>
      <c r="T971" s="280"/>
      <c r="U971" s="280"/>
      <c r="V971" s="280"/>
      <c r="W971" s="280"/>
      <c r="X971" s="280"/>
      <c r="Y971" s="280"/>
      <c r="Z971" s="280"/>
    </row>
    <row r="972" spans="1:26" ht="12.75" customHeight="1">
      <c r="A972" s="280"/>
      <c r="B972" s="280"/>
      <c r="C972" s="280"/>
      <c r="D972" s="280"/>
      <c r="E972" s="280"/>
      <c r="F972" s="280"/>
      <c r="G972" s="280"/>
      <c r="H972" s="280"/>
      <c r="I972" s="280"/>
      <c r="J972" s="280"/>
      <c r="K972" s="280"/>
      <c r="L972" s="280"/>
      <c r="M972" s="280"/>
      <c r="N972" s="280"/>
      <c r="O972" s="280"/>
      <c r="P972" s="280"/>
      <c r="Q972" s="280"/>
      <c r="R972" s="280"/>
      <c r="S972" s="280"/>
      <c r="T972" s="280"/>
      <c r="U972" s="280"/>
      <c r="V972" s="280"/>
      <c r="W972" s="280"/>
      <c r="X972" s="280"/>
      <c r="Y972" s="280"/>
      <c r="Z972" s="280"/>
    </row>
    <row r="973" spans="1:26" ht="12.75" customHeight="1">
      <c r="A973" s="280"/>
      <c r="B973" s="280"/>
      <c r="C973" s="280"/>
      <c r="D973" s="280"/>
      <c r="E973" s="280"/>
      <c r="F973" s="280"/>
      <c r="G973" s="280"/>
      <c r="H973" s="280"/>
      <c r="I973" s="280"/>
      <c r="J973" s="280"/>
      <c r="K973" s="280"/>
      <c r="L973" s="280"/>
      <c r="M973" s="280"/>
      <c r="N973" s="280"/>
      <c r="O973" s="280"/>
      <c r="P973" s="280"/>
      <c r="Q973" s="280"/>
      <c r="R973" s="280"/>
      <c r="S973" s="280"/>
      <c r="T973" s="280"/>
      <c r="U973" s="280"/>
      <c r="V973" s="280"/>
      <c r="W973" s="280"/>
      <c r="X973" s="280"/>
      <c r="Y973" s="280"/>
      <c r="Z973" s="280"/>
    </row>
    <row r="974" spans="1:26" ht="12.75" customHeight="1">
      <c r="A974" s="280"/>
      <c r="B974" s="280"/>
      <c r="C974" s="280"/>
      <c r="D974" s="280"/>
      <c r="E974" s="280"/>
      <c r="F974" s="280"/>
      <c r="G974" s="280"/>
      <c r="H974" s="280"/>
      <c r="I974" s="280"/>
      <c r="J974" s="280"/>
      <c r="K974" s="280"/>
      <c r="L974" s="280"/>
      <c r="M974" s="280"/>
      <c r="N974" s="280"/>
      <c r="O974" s="280"/>
      <c r="P974" s="280"/>
      <c r="Q974" s="280"/>
      <c r="R974" s="280"/>
      <c r="S974" s="280"/>
      <c r="T974" s="280"/>
      <c r="U974" s="280"/>
      <c r="V974" s="280"/>
      <c r="W974" s="280"/>
      <c r="X974" s="280"/>
      <c r="Y974" s="280"/>
      <c r="Z974" s="280"/>
    </row>
    <row r="975" spans="1:26" ht="12.75" customHeight="1">
      <c r="A975" s="280"/>
      <c r="B975" s="280"/>
      <c r="C975" s="280"/>
      <c r="D975" s="280"/>
      <c r="E975" s="280"/>
      <c r="F975" s="280"/>
      <c r="G975" s="280"/>
      <c r="H975" s="280"/>
      <c r="I975" s="280"/>
      <c r="J975" s="280"/>
      <c r="K975" s="280"/>
      <c r="L975" s="280"/>
      <c r="M975" s="280"/>
      <c r="N975" s="280"/>
      <c r="O975" s="280"/>
      <c r="P975" s="280"/>
      <c r="Q975" s="280"/>
      <c r="R975" s="280"/>
      <c r="S975" s="280"/>
      <c r="T975" s="280"/>
      <c r="U975" s="280"/>
      <c r="V975" s="280"/>
      <c r="W975" s="280"/>
      <c r="X975" s="280"/>
      <c r="Y975" s="280"/>
      <c r="Z975" s="280"/>
    </row>
    <row r="976" spans="1:26" ht="12.75" customHeight="1">
      <c r="A976" s="280"/>
      <c r="B976" s="280"/>
      <c r="C976" s="280"/>
      <c r="D976" s="280"/>
      <c r="E976" s="280"/>
      <c r="F976" s="280"/>
      <c r="G976" s="280"/>
      <c r="H976" s="280"/>
      <c r="I976" s="280"/>
      <c r="J976" s="280"/>
      <c r="K976" s="280"/>
      <c r="L976" s="280"/>
      <c r="M976" s="280"/>
      <c r="N976" s="280"/>
      <c r="O976" s="280"/>
      <c r="P976" s="280"/>
      <c r="Q976" s="280"/>
      <c r="R976" s="280"/>
      <c r="S976" s="280"/>
      <c r="T976" s="280"/>
      <c r="U976" s="280"/>
      <c r="V976" s="280"/>
      <c r="W976" s="280"/>
      <c r="X976" s="280"/>
      <c r="Y976" s="280"/>
      <c r="Z976" s="280"/>
    </row>
    <row r="977" spans="1:26" ht="12.75" customHeight="1">
      <c r="A977" s="280"/>
      <c r="B977" s="280"/>
      <c r="C977" s="280"/>
      <c r="D977" s="280"/>
      <c r="E977" s="280"/>
      <c r="F977" s="280"/>
      <c r="G977" s="280"/>
      <c r="H977" s="280"/>
      <c r="I977" s="280"/>
      <c r="J977" s="280"/>
      <c r="K977" s="280"/>
      <c r="L977" s="280"/>
      <c r="M977" s="280"/>
      <c r="N977" s="280"/>
      <c r="O977" s="280"/>
      <c r="P977" s="280"/>
      <c r="Q977" s="280"/>
      <c r="R977" s="280"/>
      <c r="S977" s="280"/>
      <c r="T977" s="280"/>
      <c r="U977" s="280"/>
      <c r="V977" s="280"/>
      <c r="W977" s="280"/>
      <c r="X977" s="280"/>
      <c r="Y977" s="280"/>
      <c r="Z977" s="280"/>
    </row>
    <row r="978" spans="1:26" ht="12.75" customHeight="1">
      <c r="A978" s="280"/>
      <c r="B978" s="280"/>
      <c r="C978" s="280"/>
      <c r="D978" s="280"/>
      <c r="E978" s="280"/>
      <c r="F978" s="280"/>
      <c r="G978" s="280"/>
      <c r="H978" s="280"/>
      <c r="I978" s="280"/>
      <c r="J978" s="280"/>
      <c r="K978" s="280"/>
      <c r="L978" s="280"/>
      <c r="M978" s="280"/>
      <c r="N978" s="280"/>
      <c r="O978" s="280"/>
      <c r="P978" s="280"/>
      <c r="Q978" s="280"/>
      <c r="R978" s="280"/>
      <c r="S978" s="280"/>
      <c r="T978" s="280"/>
      <c r="U978" s="280"/>
      <c r="V978" s="280"/>
      <c r="W978" s="280"/>
      <c r="X978" s="280"/>
      <c r="Y978" s="280"/>
      <c r="Z978" s="280"/>
    </row>
    <row r="979" spans="1:26" ht="12.75" customHeight="1">
      <c r="A979" s="280"/>
      <c r="B979" s="280"/>
      <c r="C979" s="280"/>
      <c r="D979" s="280"/>
      <c r="E979" s="280"/>
      <c r="F979" s="280"/>
      <c r="G979" s="280"/>
      <c r="H979" s="280"/>
      <c r="I979" s="280"/>
      <c r="J979" s="280"/>
      <c r="K979" s="280"/>
      <c r="L979" s="280"/>
      <c r="M979" s="280"/>
      <c r="N979" s="280"/>
      <c r="O979" s="280"/>
      <c r="P979" s="280"/>
      <c r="Q979" s="280"/>
      <c r="R979" s="280"/>
      <c r="S979" s="280"/>
      <c r="T979" s="280"/>
      <c r="U979" s="280"/>
      <c r="V979" s="280"/>
      <c r="W979" s="280"/>
      <c r="X979" s="280"/>
      <c r="Y979" s="280"/>
      <c r="Z979" s="280"/>
    </row>
    <row r="980" spans="1:26" ht="12.75" customHeight="1">
      <c r="A980" s="280"/>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row>
    <row r="981" spans="1:26" ht="12.75" customHeight="1">
      <c r="A981" s="280"/>
      <c r="B981" s="280"/>
      <c r="C981" s="280"/>
      <c r="D981" s="280"/>
      <c r="E981" s="280"/>
      <c r="F981" s="280"/>
      <c r="G981" s="280"/>
      <c r="H981" s="280"/>
      <c r="I981" s="280"/>
      <c r="J981" s="280"/>
      <c r="K981" s="280"/>
      <c r="L981" s="280"/>
      <c r="M981" s="280"/>
      <c r="N981" s="280"/>
      <c r="O981" s="280"/>
      <c r="P981" s="280"/>
      <c r="Q981" s="280"/>
      <c r="R981" s="280"/>
      <c r="S981" s="280"/>
      <c r="T981" s="280"/>
      <c r="U981" s="280"/>
      <c r="V981" s="280"/>
      <c r="W981" s="280"/>
      <c r="X981" s="280"/>
      <c r="Y981" s="280"/>
      <c r="Z981" s="280"/>
    </row>
    <row r="982" spans="1:26" ht="12.75" customHeight="1">
      <c r="A982" s="280"/>
      <c r="B982" s="280"/>
      <c r="C982" s="280"/>
      <c r="D982" s="280"/>
      <c r="E982" s="280"/>
      <c r="F982" s="280"/>
      <c r="G982" s="280"/>
      <c r="H982" s="280"/>
      <c r="I982" s="280"/>
      <c r="J982" s="280"/>
      <c r="K982" s="280"/>
      <c r="L982" s="280"/>
      <c r="M982" s="280"/>
      <c r="N982" s="280"/>
      <c r="O982" s="280"/>
      <c r="P982" s="280"/>
      <c r="Q982" s="280"/>
      <c r="R982" s="280"/>
      <c r="S982" s="280"/>
      <c r="T982" s="280"/>
      <c r="U982" s="280"/>
      <c r="V982" s="280"/>
      <c r="W982" s="280"/>
      <c r="X982" s="280"/>
      <c r="Y982" s="280"/>
      <c r="Z982" s="280"/>
    </row>
    <row r="983" spans="1:26" ht="12.75" customHeight="1">
      <c r="A983" s="280"/>
      <c r="B983" s="280"/>
      <c r="C983" s="280"/>
      <c r="D983" s="280"/>
      <c r="E983" s="280"/>
      <c r="F983" s="280"/>
      <c r="G983" s="280"/>
      <c r="H983" s="280"/>
      <c r="I983" s="280"/>
      <c r="J983" s="280"/>
      <c r="K983" s="280"/>
      <c r="L983" s="280"/>
      <c r="M983" s="280"/>
      <c r="N983" s="280"/>
      <c r="O983" s="280"/>
      <c r="P983" s="280"/>
      <c r="Q983" s="280"/>
      <c r="R983" s="280"/>
      <c r="S983" s="280"/>
      <c r="T983" s="280"/>
      <c r="U983" s="280"/>
      <c r="V983" s="280"/>
      <c r="W983" s="280"/>
      <c r="X983" s="280"/>
      <c r="Y983" s="280"/>
      <c r="Z983" s="280"/>
    </row>
    <row r="984" spans="1:26" ht="12.75" customHeight="1">
      <c r="A984" s="280"/>
      <c r="B984" s="280"/>
      <c r="C984" s="280"/>
      <c r="D984" s="280"/>
      <c r="E984" s="280"/>
      <c r="F984" s="280"/>
      <c r="G984" s="280"/>
      <c r="H984" s="280"/>
      <c r="I984" s="280"/>
      <c r="J984" s="280"/>
      <c r="K984" s="280"/>
      <c r="L984" s="280"/>
      <c r="M984" s="280"/>
      <c r="N984" s="280"/>
      <c r="O984" s="280"/>
      <c r="P984" s="280"/>
      <c r="Q984" s="280"/>
      <c r="R984" s="280"/>
      <c r="S984" s="280"/>
      <c r="T984" s="280"/>
      <c r="U984" s="280"/>
      <c r="V984" s="280"/>
      <c r="W984" s="280"/>
      <c r="X984" s="280"/>
      <c r="Y984" s="280"/>
      <c r="Z984" s="280"/>
    </row>
    <row r="985" spans="1:26" ht="12.75" customHeight="1">
      <c r="A985" s="280"/>
      <c r="B985" s="280"/>
      <c r="C985" s="280"/>
      <c r="D985" s="280"/>
      <c r="E985" s="280"/>
      <c r="F985" s="280"/>
      <c r="G985" s="280"/>
      <c r="H985" s="280"/>
      <c r="I985" s="280"/>
      <c r="J985" s="280"/>
      <c r="K985" s="280"/>
      <c r="L985" s="280"/>
      <c r="M985" s="280"/>
      <c r="N985" s="280"/>
      <c r="O985" s="280"/>
      <c r="P985" s="280"/>
      <c r="Q985" s="280"/>
      <c r="R985" s="280"/>
      <c r="S985" s="280"/>
      <c r="T985" s="280"/>
      <c r="U985" s="280"/>
      <c r="V985" s="280"/>
      <c r="W985" s="280"/>
      <c r="X985" s="280"/>
      <c r="Y985" s="280"/>
      <c r="Z985" s="280"/>
    </row>
    <row r="986" spans="1:26" ht="12.75" customHeight="1">
      <c r="A986" s="280"/>
      <c r="B986" s="280"/>
      <c r="C986" s="280"/>
      <c r="D986" s="280"/>
      <c r="E986" s="280"/>
      <c r="F986" s="280"/>
      <c r="G986" s="280"/>
      <c r="H986" s="280"/>
      <c r="I986" s="280"/>
      <c r="J986" s="280"/>
      <c r="K986" s="280"/>
      <c r="L986" s="280"/>
      <c r="M986" s="280"/>
      <c r="N986" s="280"/>
      <c r="O986" s="280"/>
      <c r="P986" s="280"/>
      <c r="Q986" s="280"/>
      <c r="R986" s="280"/>
      <c r="S986" s="280"/>
      <c r="T986" s="280"/>
      <c r="U986" s="280"/>
      <c r="V986" s="280"/>
      <c r="W986" s="280"/>
      <c r="X986" s="280"/>
      <c r="Y986" s="280"/>
      <c r="Z986" s="280"/>
    </row>
    <row r="987" spans="1:26" ht="12.75" customHeight="1">
      <c r="A987" s="280"/>
      <c r="B987" s="280"/>
      <c r="C987" s="280"/>
      <c r="D987" s="280"/>
      <c r="E987" s="280"/>
      <c r="F987" s="280"/>
      <c r="G987" s="280"/>
      <c r="H987" s="280"/>
      <c r="I987" s="280"/>
      <c r="J987" s="280"/>
      <c r="K987" s="280"/>
      <c r="L987" s="280"/>
      <c r="M987" s="280"/>
      <c r="N987" s="280"/>
      <c r="O987" s="280"/>
      <c r="P987" s="280"/>
      <c r="Q987" s="280"/>
      <c r="R987" s="280"/>
      <c r="S987" s="280"/>
      <c r="T987" s="280"/>
      <c r="U987" s="280"/>
      <c r="V987" s="280"/>
      <c r="W987" s="280"/>
      <c r="X987" s="280"/>
      <c r="Y987" s="280"/>
      <c r="Z987" s="280"/>
    </row>
    <row r="988" spans="1:26" ht="12.75" customHeight="1">
      <c r="A988" s="280"/>
      <c r="B988" s="280"/>
      <c r="C988" s="280"/>
      <c r="D988" s="280"/>
      <c r="E988" s="280"/>
      <c r="F988" s="280"/>
      <c r="G988" s="280"/>
      <c r="H988" s="280"/>
      <c r="I988" s="280"/>
      <c r="J988" s="280"/>
      <c r="K988" s="280"/>
      <c r="L988" s="280"/>
      <c r="M988" s="280"/>
      <c r="N988" s="280"/>
      <c r="O988" s="280"/>
      <c r="P988" s="280"/>
      <c r="Q988" s="280"/>
      <c r="R988" s="280"/>
      <c r="S988" s="280"/>
      <c r="T988" s="280"/>
      <c r="U988" s="280"/>
      <c r="V988" s="280"/>
      <c r="W988" s="280"/>
      <c r="X988" s="280"/>
      <c r="Y988" s="280"/>
      <c r="Z988" s="280"/>
    </row>
    <row r="989" spans="1:26" ht="12.75" customHeight="1">
      <c r="A989" s="280"/>
      <c r="B989" s="280"/>
      <c r="C989" s="280"/>
      <c r="D989" s="280"/>
      <c r="E989" s="280"/>
      <c r="F989" s="280"/>
      <c r="G989" s="280"/>
      <c r="H989" s="280"/>
      <c r="I989" s="280"/>
      <c r="J989" s="280"/>
      <c r="K989" s="280"/>
      <c r="L989" s="280"/>
      <c r="M989" s="280"/>
      <c r="N989" s="280"/>
      <c r="O989" s="280"/>
      <c r="P989" s="280"/>
      <c r="Q989" s="280"/>
      <c r="R989" s="280"/>
      <c r="S989" s="280"/>
      <c r="T989" s="280"/>
      <c r="U989" s="280"/>
      <c r="V989" s="280"/>
      <c r="W989" s="280"/>
      <c r="X989" s="280"/>
      <c r="Y989" s="280"/>
      <c r="Z989" s="280"/>
    </row>
    <row r="990" spans="1:26" ht="12.75" customHeight="1">
      <c r="A990" s="280"/>
      <c r="B990" s="280"/>
      <c r="C990" s="280"/>
      <c r="D990" s="280"/>
      <c r="E990" s="280"/>
      <c r="F990" s="280"/>
      <c r="G990" s="280"/>
      <c r="H990" s="280"/>
      <c r="I990" s="280"/>
      <c r="J990" s="280"/>
      <c r="K990" s="280"/>
      <c r="L990" s="280"/>
      <c r="M990" s="280"/>
      <c r="N990" s="280"/>
      <c r="O990" s="280"/>
      <c r="P990" s="280"/>
      <c r="Q990" s="280"/>
      <c r="R990" s="280"/>
      <c r="S990" s="280"/>
      <c r="T990" s="280"/>
      <c r="U990" s="280"/>
      <c r="V990" s="280"/>
      <c r="W990" s="280"/>
      <c r="X990" s="280"/>
      <c r="Y990" s="280"/>
      <c r="Z990" s="280"/>
    </row>
    <row r="991" spans="1:26" ht="12.75" customHeight="1">
      <c r="A991" s="280"/>
      <c r="B991" s="280"/>
      <c r="C991" s="280"/>
      <c r="D991" s="280"/>
      <c r="E991" s="280"/>
      <c r="F991" s="280"/>
      <c r="G991" s="280"/>
      <c r="H991" s="280"/>
      <c r="I991" s="280"/>
      <c r="J991" s="280"/>
      <c r="K991" s="280"/>
      <c r="L991" s="280"/>
      <c r="M991" s="280"/>
      <c r="N991" s="280"/>
      <c r="O991" s="280"/>
      <c r="P991" s="280"/>
      <c r="Q991" s="280"/>
      <c r="R991" s="280"/>
      <c r="S991" s="280"/>
      <c r="T991" s="280"/>
      <c r="U991" s="280"/>
      <c r="V991" s="280"/>
      <c r="W991" s="280"/>
      <c r="X991" s="280"/>
      <c r="Y991" s="280"/>
      <c r="Z991" s="280"/>
    </row>
    <row r="992" spans="1:26" ht="12.75" customHeight="1">
      <c r="A992" s="280"/>
      <c r="B992" s="280"/>
      <c r="C992" s="280"/>
      <c r="D992" s="280"/>
      <c r="E992" s="280"/>
      <c r="F992" s="280"/>
      <c r="G992" s="280"/>
      <c r="H992" s="280"/>
      <c r="I992" s="280"/>
      <c r="J992" s="280"/>
      <c r="K992" s="280"/>
      <c r="L992" s="280"/>
      <c r="M992" s="280"/>
      <c r="N992" s="280"/>
      <c r="O992" s="280"/>
      <c r="P992" s="280"/>
      <c r="Q992" s="280"/>
      <c r="R992" s="280"/>
      <c r="S992" s="280"/>
      <c r="T992" s="280"/>
      <c r="U992" s="280"/>
      <c r="V992" s="280"/>
      <c r="W992" s="280"/>
      <c r="X992" s="280"/>
      <c r="Y992" s="280"/>
      <c r="Z992" s="280"/>
    </row>
    <row r="993" spans="1:26" ht="12.75" customHeight="1">
      <c r="A993" s="280"/>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row>
  </sheetData>
  <mergeCells count="13">
    <mergeCell ref="C3:C4"/>
    <mergeCell ref="A18:B18"/>
    <mergeCell ref="A41:B41"/>
    <mergeCell ref="A64:B64"/>
    <mergeCell ref="A3:B4"/>
    <mergeCell ref="A5:C11"/>
    <mergeCell ref="A114:B114"/>
    <mergeCell ref="A129:B129"/>
    <mergeCell ref="A146:B146"/>
    <mergeCell ref="A89:B89"/>
    <mergeCell ref="A100:B101"/>
    <mergeCell ref="A102:C107"/>
    <mergeCell ref="C100:C101"/>
  </mergeCells>
  <pageMargins left="0.98425196850393704" right="0.19685039370078741" top="0.78740157480314965" bottom="0.59055118110236227" header="0" footer="0"/>
  <pageSetup paperSize="9" orientation="portrait" r:id="rId1"/>
  <headerFooter>
    <oddFooter xml:space="preserve">&amp;C&amp;"Arial Narrow,Normal"&amp;9&amp;P AUDITORÍA GENERAL </oddFooter>
  </headerFooter>
  <rowBreaks count="2" manualBreakCount="2">
    <brk id="50" max="2" man="1"/>
    <brk id="99" max="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66FF33"/>
  </sheetPr>
  <dimension ref="A1:Z1000"/>
  <sheetViews>
    <sheetView zoomScaleNormal="100" workbookViewId="0">
      <selection activeCell="E10" sqref="E10"/>
    </sheetView>
  </sheetViews>
  <sheetFormatPr baseColWidth="10" defaultColWidth="12.5703125" defaultRowHeight="15" customHeight="1"/>
  <cols>
    <col min="1" max="1" width="7.7109375" customWidth="1"/>
    <col min="2" max="2" width="61.7109375" customWidth="1"/>
    <col min="3" max="4" width="13.7109375" customWidth="1"/>
    <col min="5" max="5" width="14.7109375" customWidth="1"/>
    <col min="6" max="7" width="10.7109375" customWidth="1"/>
    <col min="8" max="9" width="12.28515625" customWidth="1"/>
    <col min="10" max="10" width="10.7109375" customWidth="1"/>
    <col min="11" max="11" width="12.28515625" customWidth="1"/>
    <col min="12" max="19" width="10.7109375" customWidth="1"/>
    <col min="20" max="26" width="14.28515625" customWidth="1"/>
  </cols>
  <sheetData>
    <row r="1" spans="1:26" ht="12.75" customHeight="1">
      <c r="A1" s="116" t="s">
        <v>676</v>
      </c>
      <c r="B1" s="29"/>
      <c r="C1" s="26"/>
      <c r="D1" s="26"/>
      <c r="E1" s="26"/>
      <c r="F1" s="29"/>
      <c r="G1" s="29"/>
      <c r="H1" s="29"/>
      <c r="I1" s="29"/>
      <c r="J1" s="29"/>
      <c r="K1" s="29"/>
      <c r="L1" s="29"/>
      <c r="M1" s="29"/>
      <c r="N1" s="29"/>
      <c r="O1" s="29"/>
      <c r="P1" s="29"/>
      <c r="Q1" s="29"/>
      <c r="R1" s="29"/>
      <c r="S1" s="29"/>
      <c r="T1" s="280"/>
      <c r="U1" s="280"/>
      <c r="V1" s="280"/>
      <c r="W1" s="280"/>
      <c r="X1" s="280"/>
      <c r="Y1" s="280"/>
      <c r="Z1" s="280"/>
    </row>
    <row r="2" spans="1:26" ht="12.75" customHeight="1" thickBot="1">
      <c r="A2" s="29"/>
      <c r="B2" s="29"/>
      <c r="C2" s="26"/>
      <c r="D2" s="26"/>
      <c r="E2" s="26"/>
      <c r="F2" s="29"/>
      <c r="G2" s="29"/>
      <c r="H2" s="29"/>
      <c r="I2" s="29"/>
      <c r="J2" s="29"/>
      <c r="K2" s="29"/>
      <c r="L2" s="29"/>
      <c r="M2" s="29"/>
      <c r="N2" s="29"/>
      <c r="O2" s="29"/>
      <c r="P2" s="29"/>
      <c r="Q2" s="29"/>
      <c r="R2" s="29"/>
      <c r="S2" s="29"/>
      <c r="T2" s="280"/>
      <c r="U2" s="280"/>
      <c r="V2" s="280"/>
      <c r="W2" s="280"/>
      <c r="X2" s="280"/>
      <c r="Y2" s="280"/>
      <c r="Z2" s="280"/>
    </row>
    <row r="3" spans="1:26" ht="12.75" customHeight="1">
      <c r="A3" s="862" t="s">
        <v>677</v>
      </c>
      <c r="B3" s="863"/>
      <c r="C3" s="866" t="s">
        <v>678</v>
      </c>
      <c r="E3" s="29"/>
      <c r="F3" s="29"/>
      <c r="G3" s="29"/>
      <c r="H3" s="29"/>
      <c r="I3" s="29"/>
      <c r="J3" s="29"/>
      <c r="K3" s="29"/>
      <c r="L3" s="29"/>
      <c r="M3" s="29"/>
      <c r="N3" s="29"/>
      <c r="O3" s="29"/>
      <c r="P3" s="29"/>
      <c r="Q3" s="29"/>
      <c r="R3" s="29"/>
      <c r="S3" s="280"/>
      <c r="T3" s="280"/>
      <c r="U3" s="280"/>
      <c r="V3" s="280"/>
      <c r="W3" s="280"/>
      <c r="X3" s="280"/>
      <c r="Y3" s="280"/>
    </row>
    <row r="4" spans="1:26" ht="12.75" customHeight="1" thickBot="1">
      <c r="A4" s="864"/>
      <c r="B4" s="865"/>
      <c r="C4" s="662"/>
      <c r="E4" s="29"/>
      <c r="F4" s="29"/>
      <c r="G4" s="29"/>
      <c r="H4" s="29"/>
      <c r="I4" s="29"/>
      <c r="J4" s="29"/>
      <c r="K4" s="29"/>
      <c r="L4" s="29"/>
      <c r="M4" s="29"/>
      <c r="N4" s="29"/>
      <c r="O4" s="29"/>
      <c r="P4" s="29"/>
      <c r="Q4" s="29"/>
      <c r="R4" s="29"/>
      <c r="S4" s="280"/>
      <c r="T4" s="280"/>
      <c r="U4" s="280"/>
      <c r="V4" s="280"/>
      <c r="W4" s="280"/>
      <c r="X4" s="280"/>
      <c r="Y4" s="280"/>
    </row>
    <row r="5" spans="1:26" ht="12.75" customHeight="1">
      <c r="A5" s="867" t="s">
        <v>679</v>
      </c>
      <c r="B5" s="868"/>
      <c r="C5" s="869"/>
      <c r="E5" s="29"/>
      <c r="F5" s="29"/>
      <c r="G5" s="29"/>
      <c r="H5" s="29"/>
      <c r="I5" s="29"/>
      <c r="J5" s="29"/>
      <c r="K5" s="29"/>
      <c r="L5" s="29"/>
      <c r="M5" s="29"/>
      <c r="N5" s="29"/>
      <c r="O5" s="29"/>
      <c r="P5" s="29"/>
      <c r="Q5" s="29"/>
      <c r="R5" s="29"/>
      <c r="S5" s="280"/>
      <c r="T5" s="280"/>
      <c r="U5" s="280"/>
      <c r="V5" s="280"/>
      <c r="W5" s="280"/>
      <c r="X5" s="280"/>
      <c r="Y5" s="280"/>
    </row>
    <row r="6" spans="1:26" ht="12.75" customHeight="1">
      <c r="A6" s="870"/>
      <c r="B6" s="871"/>
      <c r="C6" s="872"/>
      <c r="E6" s="29"/>
      <c r="F6" s="29"/>
      <c r="G6" s="29"/>
      <c r="H6" s="29"/>
      <c r="I6" s="29"/>
      <c r="J6" s="29"/>
      <c r="K6" s="29"/>
      <c r="L6" s="29"/>
      <c r="M6" s="29"/>
      <c r="N6" s="29"/>
      <c r="O6" s="29"/>
      <c r="P6" s="29"/>
      <c r="Q6" s="29"/>
      <c r="R6" s="29"/>
      <c r="S6" s="280"/>
      <c r="T6" s="280"/>
      <c r="U6" s="280"/>
      <c r="V6" s="280"/>
      <c r="W6" s="280"/>
      <c r="X6" s="280"/>
      <c r="Y6" s="280"/>
    </row>
    <row r="7" spans="1:26" ht="23.25" customHeight="1" thickBot="1">
      <c r="A7" s="873"/>
      <c r="B7" s="874"/>
      <c r="C7" s="875"/>
      <c r="E7" s="29"/>
      <c r="F7" s="29"/>
      <c r="G7" s="29"/>
      <c r="H7" s="29"/>
      <c r="I7" s="29"/>
      <c r="J7" s="29"/>
      <c r="K7" s="29"/>
      <c r="L7" s="29"/>
      <c r="M7" s="29"/>
      <c r="N7" s="29"/>
      <c r="O7" s="29"/>
      <c r="P7" s="29"/>
      <c r="Q7" s="29"/>
      <c r="R7" s="29"/>
      <c r="S7" s="280"/>
      <c r="T7" s="280"/>
      <c r="U7" s="280"/>
      <c r="V7" s="280"/>
      <c r="W7" s="280"/>
      <c r="X7" s="280"/>
      <c r="Y7" s="280"/>
    </row>
    <row r="8" spans="1:26" ht="12.75" customHeight="1">
      <c r="A8" s="398" t="s">
        <v>4</v>
      </c>
      <c r="B8" s="399"/>
      <c r="C8" s="400"/>
      <c r="E8" s="29"/>
      <c r="F8" s="29"/>
      <c r="G8" s="29"/>
      <c r="H8" s="29"/>
      <c r="I8" s="29"/>
      <c r="J8" s="29"/>
      <c r="K8" s="29"/>
      <c r="L8" s="29"/>
      <c r="M8" s="29"/>
      <c r="N8" s="29"/>
      <c r="O8" s="29"/>
      <c r="P8" s="29"/>
      <c r="Q8" s="29"/>
      <c r="R8" s="29"/>
      <c r="S8" s="280"/>
      <c r="T8" s="280"/>
      <c r="U8" s="280"/>
      <c r="V8" s="280"/>
      <c r="W8" s="280"/>
      <c r="X8" s="280"/>
      <c r="Y8" s="280"/>
    </row>
    <row r="9" spans="1:26" ht="12.75" customHeight="1">
      <c r="A9" s="401" t="s">
        <v>680</v>
      </c>
      <c r="B9" s="402"/>
      <c r="C9" s="403"/>
      <c r="E9" s="29"/>
      <c r="F9" s="461"/>
      <c r="G9" s="461"/>
      <c r="H9" s="461"/>
      <c r="I9" s="461"/>
      <c r="J9" s="461"/>
      <c r="K9" s="461"/>
      <c r="L9" s="29"/>
      <c r="M9" s="29"/>
      <c r="N9" s="29"/>
      <c r="O9" s="29"/>
      <c r="P9" s="29"/>
      <c r="Q9" s="29"/>
      <c r="R9" s="29"/>
      <c r="S9" s="280"/>
      <c r="T9" s="280"/>
      <c r="U9" s="280"/>
      <c r="V9" s="280"/>
      <c r="W9" s="280"/>
      <c r="X9" s="280"/>
      <c r="Y9" s="280"/>
    </row>
    <row r="10" spans="1:26" ht="12.75" customHeight="1">
      <c r="A10" s="401" t="s">
        <v>681</v>
      </c>
      <c r="B10" s="402"/>
      <c r="C10" s="403"/>
      <c r="E10" s="29"/>
      <c r="F10" s="461"/>
      <c r="G10" s="461"/>
      <c r="H10" s="461"/>
      <c r="I10" s="461"/>
      <c r="J10" s="461"/>
      <c r="K10" s="461"/>
      <c r="L10" s="29"/>
      <c r="M10" s="29"/>
      <c r="N10" s="29"/>
      <c r="O10" s="29"/>
      <c r="P10" s="29"/>
      <c r="Q10" s="29"/>
      <c r="R10" s="29"/>
      <c r="S10" s="280"/>
      <c r="T10" s="280"/>
      <c r="U10" s="280"/>
      <c r="V10" s="280"/>
      <c r="W10" s="280"/>
      <c r="X10" s="280"/>
      <c r="Y10" s="280"/>
    </row>
    <row r="11" spans="1:26" ht="12.75" customHeight="1" thickBot="1">
      <c r="A11" s="404" t="s">
        <v>7</v>
      </c>
      <c r="B11" s="405"/>
      <c r="C11" s="406"/>
      <c r="E11" s="29"/>
      <c r="F11" s="461"/>
      <c r="G11" s="461"/>
      <c r="H11" s="461"/>
      <c r="I11" s="461"/>
      <c r="J11" s="461"/>
      <c r="K11" s="461"/>
      <c r="L11" s="29"/>
      <c r="M11" s="29"/>
      <c r="N11" s="29"/>
      <c r="O11" s="29"/>
      <c r="P11" s="29"/>
      <c r="Q11" s="29"/>
      <c r="R11" s="29"/>
      <c r="S11" s="280"/>
      <c r="T11" s="280"/>
      <c r="U11" s="280"/>
      <c r="V11" s="280"/>
      <c r="W11" s="280"/>
      <c r="X11" s="280"/>
      <c r="Y11" s="280"/>
    </row>
    <row r="12" spans="1:26" ht="12.75" customHeight="1" thickBot="1">
      <c r="A12" s="407" t="s">
        <v>8</v>
      </c>
      <c r="B12" s="408"/>
      <c r="C12" s="409">
        <f>C14+C25+C33</f>
        <v>10035000</v>
      </c>
      <c r="E12" s="29"/>
      <c r="F12" s="461"/>
      <c r="G12" s="461"/>
      <c r="H12" s="461"/>
      <c r="I12" s="461"/>
      <c r="J12" s="461"/>
      <c r="K12" s="461"/>
      <c r="L12" s="29"/>
      <c r="M12" s="29"/>
      <c r="N12" s="29"/>
      <c r="O12" s="29"/>
      <c r="P12" s="29"/>
      <c r="Q12" s="29"/>
      <c r="R12" s="29"/>
      <c r="S12" s="280"/>
      <c r="T12" s="280"/>
      <c r="U12" s="280"/>
      <c r="V12" s="280"/>
      <c r="W12" s="280"/>
      <c r="X12" s="280"/>
      <c r="Y12" s="280"/>
    </row>
    <row r="13" spans="1:26" ht="12.75" customHeight="1" thickBot="1">
      <c r="A13" s="29"/>
      <c r="B13" s="29"/>
      <c r="C13" s="26"/>
      <c r="D13" s="26"/>
      <c r="E13" s="26"/>
      <c r="F13" s="461"/>
      <c r="G13" s="602"/>
      <c r="H13" s="602"/>
      <c r="I13" s="602"/>
      <c r="J13" s="602"/>
      <c r="K13" s="602"/>
      <c r="L13" s="29"/>
      <c r="M13" s="29"/>
      <c r="N13" s="29"/>
      <c r="O13" s="29"/>
      <c r="P13" s="29"/>
      <c r="Q13" s="29"/>
      <c r="R13" s="29"/>
      <c r="S13" s="29"/>
      <c r="T13" s="280"/>
      <c r="U13" s="280"/>
      <c r="V13" s="280"/>
      <c r="W13" s="280"/>
      <c r="X13" s="280"/>
      <c r="Y13" s="280"/>
      <c r="Z13" s="280"/>
    </row>
    <row r="14" spans="1:26" ht="12.75" customHeight="1" thickBot="1">
      <c r="A14" s="690" t="s">
        <v>32</v>
      </c>
      <c r="B14" s="657"/>
      <c r="C14" s="83">
        <f>C15+C17+C21+C19</f>
        <v>2475000</v>
      </c>
      <c r="D14" s="26"/>
      <c r="E14" s="26"/>
      <c r="F14" s="461"/>
      <c r="G14" s="599"/>
      <c r="H14" s="599"/>
      <c r="I14" s="599"/>
      <c r="J14" s="599"/>
      <c r="K14" s="599"/>
      <c r="L14" s="29"/>
      <c r="M14" s="29"/>
      <c r="N14" s="29"/>
      <c r="O14" s="29"/>
      <c r="P14" s="29"/>
      <c r="Q14" s="29"/>
      <c r="R14" s="29"/>
      <c r="S14" s="29"/>
      <c r="T14" s="280"/>
      <c r="U14" s="280"/>
      <c r="V14" s="280"/>
      <c r="W14" s="280"/>
      <c r="X14" s="280"/>
      <c r="Y14" s="280"/>
      <c r="Z14" s="280"/>
    </row>
    <row r="15" spans="1:26" ht="12.75" customHeight="1">
      <c r="A15" s="21">
        <v>211201</v>
      </c>
      <c r="B15" s="49" t="s">
        <v>33</v>
      </c>
      <c r="C15" s="50">
        <f>SUM(C16)</f>
        <v>620000</v>
      </c>
      <c r="D15" s="26"/>
      <c r="E15" s="101"/>
      <c r="F15" s="461"/>
      <c r="G15" s="605"/>
      <c r="H15" s="605"/>
      <c r="I15" s="605"/>
      <c r="J15" s="605"/>
      <c r="K15" s="605"/>
      <c r="L15" s="29"/>
      <c r="M15" s="29"/>
      <c r="N15" s="29"/>
      <c r="O15" s="29"/>
      <c r="P15" s="29"/>
      <c r="Q15" s="29"/>
      <c r="R15" s="29"/>
      <c r="S15" s="29"/>
      <c r="T15" s="280"/>
      <c r="U15" s="280"/>
      <c r="V15" s="280"/>
      <c r="W15" s="280"/>
      <c r="X15" s="280"/>
      <c r="Y15" s="280"/>
      <c r="Z15" s="280"/>
    </row>
    <row r="16" spans="1:26" ht="13.5" customHeight="1">
      <c r="A16" s="25">
        <v>21120101</v>
      </c>
      <c r="B16" s="32" t="s">
        <v>34</v>
      </c>
      <c r="C16" s="26">
        <v>620000</v>
      </c>
      <c r="D16" s="51"/>
      <c r="E16" s="387"/>
      <c r="F16" s="464"/>
      <c r="G16" s="605"/>
      <c r="H16" s="605"/>
      <c r="I16" s="605"/>
      <c r="J16" s="605"/>
      <c r="K16" s="605"/>
      <c r="L16" s="32"/>
      <c r="M16" s="32"/>
      <c r="N16" s="32"/>
      <c r="O16" s="32"/>
      <c r="P16" s="32"/>
      <c r="Q16" s="32"/>
      <c r="R16" s="32"/>
      <c r="S16" s="32"/>
      <c r="T16" s="280"/>
      <c r="U16" s="280"/>
      <c r="V16" s="280"/>
      <c r="W16" s="280"/>
      <c r="X16" s="280"/>
      <c r="Y16" s="280"/>
      <c r="Z16" s="280"/>
    </row>
    <row r="17" spans="1:26" ht="12.75" customHeight="1">
      <c r="A17" s="21">
        <v>211204</v>
      </c>
      <c r="B17" s="49" t="s">
        <v>38</v>
      </c>
      <c r="C17" s="50">
        <f>SUM(C18)</f>
        <v>785000</v>
      </c>
      <c r="D17" s="47"/>
      <c r="E17" s="25"/>
      <c r="F17" s="456"/>
      <c r="G17" s="605"/>
      <c r="H17" s="605"/>
      <c r="I17" s="612"/>
      <c r="J17" s="605"/>
      <c r="K17" s="605"/>
      <c r="L17" s="25"/>
      <c r="M17" s="25"/>
      <c r="N17" s="25"/>
      <c r="O17" s="25"/>
      <c r="P17" s="25"/>
      <c r="Q17" s="25"/>
      <c r="R17" s="25"/>
      <c r="S17" s="25"/>
      <c r="T17" s="280"/>
      <c r="U17" s="280"/>
      <c r="V17" s="280"/>
      <c r="W17" s="280"/>
      <c r="X17" s="280"/>
      <c r="Y17" s="280"/>
      <c r="Z17" s="280"/>
    </row>
    <row r="18" spans="1:26" ht="13.5" customHeight="1">
      <c r="A18" s="25">
        <v>21120401</v>
      </c>
      <c r="B18" s="26" t="s">
        <v>39</v>
      </c>
      <c r="C18" s="26">
        <v>785000</v>
      </c>
      <c r="D18" s="51"/>
      <c r="E18" s="23"/>
      <c r="F18" s="461"/>
      <c r="G18" s="461"/>
      <c r="H18" s="461"/>
      <c r="I18" s="608"/>
      <c r="J18" s="461"/>
      <c r="K18" s="461"/>
      <c r="L18" s="29"/>
      <c r="M18" s="29"/>
      <c r="N18" s="29"/>
      <c r="O18" s="29"/>
      <c r="P18" s="29"/>
      <c r="Q18" s="29"/>
      <c r="R18" s="29"/>
      <c r="S18" s="29"/>
      <c r="T18" s="280"/>
      <c r="U18" s="280"/>
      <c r="V18" s="280"/>
      <c r="W18" s="280"/>
      <c r="X18" s="280"/>
      <c r="Y18" s="280"/>
      <c r="Z18" s="280"/>
    </row>
    <row r="19" spans="1:26" ht="13.5" customHeight="1">
      <c r="A19" s="21">
        <v>211208</v>
      </c>
      <c r="B19" s="23" t="s">
        <v>47</v>
      </c>
      <c r="C19" s="23">
        <f>SUM(C20)</f>
        <v>350000</v>
      </c>
      <c r="D19" s="51"/>
      <c r="E19" s="387"/>
      <c r="F19" s="464"/>
      <c r="G19" s="464"/>
      <c r="H19" s="464"/>
      <c r="I19" s="464"/>
      <c r="J19" s="464"/>
      <c r="K19" s="464"/>
      <c r="L19" s="32"/>
      <c r="M19" s="32"/>
      <c r="N19" s="32"/>
      <c r="O19" s="32"/>
      <c r="P19" s="32"/>
      <c r="Q19" s="32"/>
      <c r="R19" s="32"/>
      <c r="S19" s="32"/>
      <c r="T19" s="280"/>
      <c r="U19" s="280"/>
      <c r="V19" s="280"/>
      <c r="W19" s="280"/>
      <c r="X19" s="280"/>
      <c r="Y19" s="280"/>
      <c r="Z19" s="280"/>
    </row>
    <row r="20" spans="1:26" ht="12.75" customHeight="1">
      <c r="A20" s="25">
        <v>21120805</v>
      </c>
      <c r="B20" s="26" t="s">
        <v>49</v>
      </c>
      <c r="C20" s="20">
        <v>350000</v>
      </c>
      <c r="D20" s="20"/>
      <c r="E20" s="379"/>
      <c r="F20" s="464"/>
      <c r="G20" s="464"/>
      <c r="H20" s="464"/>
      <c r="I20" s="464"/>
      <c r="J20" s="464"/>
      <c r="K20" s="464"/>
      <c r="L20" s="32"/>
      <c r="M20" s="32"/>
      <c r="N20" s="32"/>
      <c r="O20" s="32"/>
      <c r="P20" s="32"/>
      <c r="Q20" s="32"/>
      <c r="R20" s="32"/>
      <c r="S20" s="32"/>
      <c r="T20" s="280"/>
      <c r="U20" s="280"/>
      <c r="V20" s="280"/>
      <c r="W20" s="280"/>
      <c r="X20" s="280"/>
      <c r="Y20" s="280"/>
      <c r="Z20" s="280"/>
    </row>
    <row r="21" spans="1:26" ht="13.5" customHeight="1">
      <c r="A21" s="21">
        <v>211209</v>
      </c>
      <c r="B21" s="23" t="s">
        <v>50</v>
      </c>
      <c r="C21" s="23">
        <f>SUM(C22:C23)</f>
        <v>720000</v>
      </c>
      <c r="D21" s="51"/>
      <c r="E21" s="23"/>
      <c r="F21" s="29"/>
      <c r="G21" s="29"/>
      <c r="H21" s="29"/>
      <c r="I21" s="29"/>
      <c r="J21" s="29"/>
      <c r="K21" s="29"/>
      <c r="L21" s="29"/>
      <c r="M21" s="29"/>
      <c r="N21" s="29"/>
      <c r="O21" s="29"/>
      <c r="P21" s="29"/>
      <c r="Q21" s="29"/>
      <c r="R21" s="29"/>
      <c r="S21" s="29"/>
      <c r="T21" s="280"/>
      <c r="U21" s="280"/>
      <c r="V21" s="280"/>
      <c r="W21" s="280"/>
      <c r="X21" s="280"/>
      <c r="Y21" s="280"/>
      <c r="Z21" s="280"/>
    </row>
    <row r="22" spans="1:26" ht="13.5" customHeight="1">
      <c r="A22" s="25">
        <v>21120901</v>
      </c>
      <c r="B22" s="26" t="s">
        <v>51</v>
      </c>
      <c r="C22" s="20">
        <v>275000</v>
      </c>
      <c r="D22" s="51"/>
      <c r="E22" s="23"/>
      <c r="F22" s="29"/>
      <c r="G22" s="29"/>
      <c r="H22" s="29"/>
      <c r="I22" s="29"/>
      <c r="J22" s="29"/>
      <c r="K22" s="29"/>
      <c r="L22" s="29"/>
      <c r="M22" s="29"/>
      <c r="N22" s="29"/>
      <c r="O22" s="29"/>
      <c r="P22" s="29"/>
      <c r="Q22" s="29"/>
      <c r="R22" s="29"/>
      <c r="S22" s="29"/>
      <c r="T22" s="280"/>
      <c r="U22" s="280"/>
      <c r="V22" s="280"/>
      <c r="W22" s="280"/>
      <c r="X22" s="280"/>
      <c r="Y22" s="280"/>
      <c r="Z22" s="280"/>
    </row>
    <row r="23" spans="1:26" ht="13.5" customHeight="1">
      <c r="A23" s="25">
        <v>21120906</v>
      </c>
      <c r="B23" s="26" t="s">
        <v>52</v>
      </c>
      <c r="C23" s="26">
        <v>445000</v>
      </c>
      <c r="D23" s="51"/>
      <c r="E23" s="23"/>
      <c r="F23" s="29"/>
      <c r="G23" s="29"/>
      <c r="H23" s="29"/>
      <c r="I23" s="29"/>
      <c r="J23" s="29"/>
      <c r="K23" s="29"/>
      <c r="L23" s="29"/>
      <c r="M23" s="29"/>
      <c r="N23" s="29"/>
      <c r="O23" s="29"/>
      <c r="P23" s="29"/>
      <c r="Q23" s="29"/>
      <c r="R23" s="29"/>
      <c r="S23" s="29"/>
      <c r="T23" s="280"/>
      <c r="U23" s="280"/>
      <c r="V23" s="280"/>
      <c r="W23" s="280"/>
      <c r="X23" s="280"/>
      <c r="Y23" s="280"/>
      <c r="Z23" s="280"/>
    </row>
    <row r="24" spans="1:26" ht="13.5" customHeight="1">
      <c r="A24" s="29"/>
      <c r="B24" s="26"/>
      <c r="C24" s="26"/>
      <c r="D24" s="51"/>
      <c r="E24" s="23"/>
      <c r="F24" s="29"/>
      <c r="G24" s="29"/>
      <c r="H24" s="29"/>
      <c r="I24" s="29"/>
      <c r="J24" s="29"/>
      <c r="K24" s="29"/>
      <c r="L24" s="29"/>
      <c r="M24" s="29"/>
      <c r="N24" s="29"/>
      <c r="O24" s="29"/>
      <c r="P24" s="29"/>
      <c r="Q24" s="29"/>
      <c r="R24" s="29"/>
      <c r="S24" s="29"/>
      <c r="T24" s="280"/>
      <c r="U24" s="280"/>
      <c r="V24" s="280"/>
      <c r="W24" s="280"/>
      <c r="X24" s="280"/>
      <c r="Y24" s="280"/>
      <c r="Z24" s="280"/>
    </row>
    <row r="25" spans="1:26" ht="12.75" customHeight="1">
      <c r="A25" s="683" t="s">
        <v>10</v>
      </c>
      <c r="B25" s="657"/>
      <c r="C25" s="69">
        <f>C26+C28</f>
        <v>6860000</v>
      </c>
      <c r="D25" s="26"/>
      <c r="E25" s="26"/>
      <c r="F25" s="29"/>
      <c r="G25" s="29"/>
      <c r="H25" s="29"/>
      <c r="I25" s="29"/>
      <c r="J25" s="29"/>
      <c r="K25" s="29"/>
      <c r="L25" s="29"/>
      <c r="M25" s="29"/>
      <c r="N25" s="29"/>
      <c r="O25" s="29"/>
      <c r="P25" s="29"/>
      <c r="Q25" s="29"/>
      <c r="R25" s="29"/>
      <c r="S25" s="29"/>
      <c r="T25" s="280"/>
      <c r="U25" s="280"/>
      <c r="V25" s="280"/>
      <c r="W25" s="280"/>
      <c r="X25" s="280"/>
      <c r="Y25" s="280"/>
      <c r="Z25" s="280"/>
    </row>
    <row r="26" spans="1:26" ht="12.75" customHeight="1">
      <c r="A26" s="21">
        <v>211306</v>
      </c>
      <c r="B26" s="21" t="s">
        <v>57</v>
      </c>
      <c r="C26" s="50">
        <f>SUM(C27)</f>
        <v>650000</v>
      </c>
      <c r="D26" s="47"/>
      <c r="E26" s="47"/>
      <c r="F26" s="25"/>
      <c r="G26" s="25"/>
      <c r="H26" s="25"/>
      <c r="I26" s="25"/>
      <c r="J26" s="25"/>
      <c r="K26" s="25"/>
      <c r="L26" s="25"/>
      <c r="M26" s="25"/>
      <c r="N26" s="25"/>
      <c r="O26" s="25"/>
      <c r="P26" s="25"/>
      <c r="Q26" s="25"/>
      <c r="R26" s="25"/>
      <c r="S26" s="25"/>
      <c r="T26" s="280"/>
      <c r="U26" s="280"/>
      <c r="V26" s="280"/>
      <c r="W26" s="280"/>
      <c r="X26" s="280"/>
      <c r="Y26" s="280"/>
      <c r="Z26" s="280"/>
    </row>
    <row r="27" spans="1:26" ht="13.5" customHeight="1">
      <c r="A27" s="25">
        <v>21130607</v>
      </c>
      <c r="B27" s="26" t="s">
        <v>60</v>
      </c>
      <c r="C27" s="26">
        <v>650000</v>
      </c>
      <c r="D27" s="51"/>
      <c r="E27" s="23"/>
      <c r="F27" s="29"/>
      <c r="G27" s="29"/>
      <c r="H27" s="29"/>
      <c r="I27" s="29"/>
      <c r="J27" s="29"/>
      <c r="K27" s="29"/>
      <c r="L27" s="29"/>
      <c r="M27" s="29"/>
      <c r="N27" s="29"/>
      <c r="O27" s="29"/>
      <c r="P27" s="29"/>
      <c r="Q27" s="29"/>
      <c r="R27" s="29"/>
      <c r="S27" s="29"/>
      <c r="T27" s="280"/>
      <c r="U27" s="280"/>
      <c r="V27" s="280"/>
      <c r="W27" s="280"/>
      <c r="X27" s="280"/>
      <c r="Y27" s="280"/>
      <c r="Z27" s="280"/>
    </row>
    <row r="28" spans="1:26" ht="13.5" customHeight="1">
      <c r="A28" s="21">
        <v>211309</v>
      </c>
      <c r="B28" s="23" t="s">
        <v>61</v>
      </c>
      <c r="C28" s="23">
        <f>SUM(C29:C31)</f>
        <v>6210000</v>
      </c>
      <c r="D28" s="51"/>
      <c r="E28" s="23"/>
      <c r="F28" s="29"/>
      <c r="G28" s="29"/>
      <c r="H28" s="29"/>
      <c r="I28" s="29"/>
      <c r="J28" s="29"/>
      <c r="K28" s="29"/>
      <c r="L28" s="29"/>
      <c r="M28" s="29"/>
      <c r="N28" s="29"/>
      <c r="O28" s="29"/>
      <c r="P28" s="29"/>
      <c r="Q28" s="29"/>
      <c r="R28" s="29"/>
      <c r="S28" s="29"/>
      <c r="T28" s="280"/>
      <c r="U28" s="280"/>
      <c r="V28" s="280"/>
      <c r="W28" s="280"/>
      <c r="X28" s="280"/>
      <c r="Y28" s="280"/>
      <c r="Z28" s="280"/>
    </row>
    <row r="29" spans="1:26" ht="13.5" customHeight="1">
      <c r="A29" s="25">
        <v>21130901</v>
      </c>
      <c r="B29" s="26" t="s">
        <v>62</v>
      </c>
      <c r="C29" s="26">
        <v>5500000</v>
      </c>
      <c r="D29" s="51"/>
      <c r="E29" s="23"/>
      <c r="F29" s="29"/>
      <c r="G29" s="29"/>
      <c r="H29" s="29"/>
      <c r="I29" s="29"/>
      <c r="J29" s="29"/>
      <c r="K29" s="29"/>
      <c r="L29" s="29"/>
      <c r="M29" s="29"/>
      <c r="N29" s="29"/>
      <c r="O29" s="29"/>
      <c r="P29" s="29"/>
      <c r="Q29" s="29"/>
      <c r="R29" s="29"/>
      <c r="S29" s="29"/>
      <c r="T29" s="280"/>
      <c r="U29" s="280"/>
      <c r="V29" s="280"/>
      <c r="W29" s="280"/>
      <c r="X29" s="280"/>
      <c r="Y29" s="280"/>
      <c r="Z29" s="280"/>
    </row>
    <row r="30" spans="1:26" ht="13.5" customHeight="1">
      <c r="A30" s="25">
        <v>21130903</v>
      </c>
      <c r="B30" s="26" t="s">
        <v>63</v>
      </c>
      <c r="C30" s="26">
        <v>150000</v>
      </c>
      <c r="D30" s="51"/>
      <c r="E30" s="23"/>
      <c r="F30" s="29"/>
      <c r="G30" s="29"/>
      <c r="H30" s="29"/>
      <c r="I30" s="29"/>
      <c r="J30" s="29"/>
      <c r="K30" s="29"/>
      <c r="L30" s="29"/>
      <c r="M30" s="29"/>
      <c r="N30" s="29"/>
      <c r="O30" s="29"/>
      <c r="P30" s="29"/>
      <c r="Q30" s="29"/>
      <c r="R30" s="29"/>
      <c r="S30" s="29"/>
      <c r="T30" s="280"/>
      <c r="U30" s="280"/>
      <c r="V30" s="280"/>
      <c r="W30" s="280"/>
      <c r="X30" s="280"/>
      <c r="Y30" s="280"/>
      <c r="Z30" s="280"/>
    </row>
    <row r="31" spans="1:26" ht="13.5" customHeight="1">
      <c r="A31" s="25">
        <v>21130908</v>
      </c>
      <c r="B31" s="26" t="s">
        <v>64</v>
      </c>
      <c r="C31" s="26">
        <v>560000</v>
      </c>
      <c r="D31" s="47"/>
      <c r="E31" s="23"/>
      <c r="F31" s="29"/>
      <c r="G31" s="29"/>
      <c r="H31" s="29"/>
      <c r="I31" s="29"/>
      <c r="J31" s="29"/>
      <c r="K31" s="29"/>
      <c r="L31" s="29"/>
      <c r="M31" s="29"/>
      <c r="N31" s="29"/>
      <c r="O31" s="29"/>
      <c r="P31" s="29"/>
      <c r="Q31" s="29"/>
      <c r="R31" s="29"/>
      <c r="S31" s="29"/>
      <c r="T31" s="280"/>
      <c r="U31" s="280"/>
      <c r="V31" s="280"/>
      <c r="W31" s="280"/>
      <c r="X31" s="280"/>
      <c r="Y31" s="280"/>
      <c r="Z31" s="280"/>
    </row>
    <row r="32" spans="1:26" ht="13.5" customHeight="1">
      <c r="A32" s="29"/>
      <c r="B32" s="26"/>
      <c r="C32" s="26"/>
      <c r="D32" s="47"/>
      <c r="E32" s="23"/>
      <c r="F32" s="29"/>
      <c r="G32" s="29"/>
      <c r="H32" s="29"/>
      <c r="I32" s="29"/>
      <c r="J32" s="29"/>
      <c r="K32" s="29"/>
      <c r="L32" s="29"/>
      <c r="M32" s="29"/>
      <c r="N32" s="29"/>
      <c r="O32" s="29"/>
      <c r="P32" s="29"/>
      <c r="Q32" s="29"/>
      <c r="R32" s="29"/>
      <c r="S32" s="29"/>
      <c r="T32" s="280"/>
      <c r="U32" s="280"/>
      <c r="V32" s="280"/>
      <c r="W32" s="280"/>
      <c r="X32" s="280"/>
      <c r="Y32" s="280"/>
      <c r="Z32" s="280"/>
    </row>
    <row r="33" spans="1:26" ht="12.75" customHeight="1">
      <c r="A33" s="698" t="s">
        <v>74</v>
      </c>
      <c r="B33" s="657"/>
      <c r="C33" s="86">
        <f>+C34+C36</f>
        <v>700000</v>
      </c>
      <c r="D33" s="26"/>
      <c r="E33" s="26"/>
      <c r="F33" s="29"/>
      <c r="G33" s="29"/>
      <c r="H33" s="29"/>
      <c r="I33" s="29"/>
      <c r="J33" s="29"/>
      <c r="K33" s="29"/>
      <c r="L33" s="29"/>
      <c r="M33" s="29"/>
      <c r="N33" s="29"/>
      <c r="O33" s="29"/>
      <c r="P33" s="29"/>
      <c r="Q33" s="29"/>
      <c r="R33" s="29"/>
      <c r="S33" s="29"/>
      <c r="T33" s="280"/>
      <c r="U33" s="280"/>
      <c r="V33" s="280"/>
      <c r="W33" s="280"/>
      <c r="X33" s="280"/>
      <c r="Y33" s="280"/>
      <c r="Z33" s="280"/>
    </row>
    <row r="34" spans="1:26" ht="12.75" customHeight="1">
      <c r="A34" s="21">
        <v>221104</v>
      </c>
      <c r="B34" s="21" t="s">
        <v>78</v>
      </c>
      <c r="C34" s="50">
        <f>SUM(C35)</f>
        <v>400000</v>
      </c>
      <c r="D34" s="47"/>
      <c r="E34" s="47"/>
      <c r="F34" s="25"/>
      <c r="G34" s="25"/>
      <c r="H34" s="25"/>
      <c r="I34" s="25"/>
      <c r="J34" s="25"/>
      <c r="K34" s="25"/>
      <c r="L34" s="25"/>
      <c r="M34" s="25"/>
      <c r="N34" s="25"/>
      <c r="O34" s="25"/>
      <c r="P34" s="25"/>
      <c r="Q34" s="25"/>
      <c r="R34" s="25"/>
      <c r="S34" s="25"/>
      <c r="T34" s="280"/>
      <c r="U34" s="280"/>
      <c r="V34" s="280"/>
      <c r="W34" s="280"/>
      <c r="X34" s="280"/>
      <c r="Y34" s="280"/>
      <c r="Z34" s="280"/>
    </row>
    <row r="35" spans="1:26" ht="13.5" customHeight="1">
      <c r="A35" s="25">
        <v>22110401</v>
      </c>
      <c r="B35" s="26" t="s">
        <v>79</v>
      </c>
      <c r="C35" s="26">
        <v>400000</v>
      </c>
      <c r="D35" s="51"/>
      <c r="E35" s="23"/>
      <c r="F35" s="29"/>
      <c r="G35" s="29"/>
      <c r="H35" s="29"/>
      <c r="I35" s="29"/>
      <c r="J35" s="29"/>
      <c r="K35" s="29"/>
      <c r="L35" s="29"/>
      <c r="M35" s="29"/>
      <c r="N35" s="29"/>
      <c r="O35" s="29"/>
      <c r="P35" s="29"/>
      <c r="Q35" s="29"/>
      <c r="R35" s="29"/>
      <c r="S35" s="29"/>
      <c r="T35" s="280"/>
      <c r="U35" s="280"/>
      <c r="V35" s="280"/>
      <c r="W35" s="280"/>
      <c r="X35" s="280"/>
      <c r="Y35" s="280"/>
      <c r="Z35" s="280"/>
    </row>
    <row r="36" spans="1:26" ht="13.5" customHeight="1">
      <c r="A36" s="21">
        <v>221107</v>
      </c>
      <c r="B36" s="23" t="s">
        <v>81</v>
      </c>
      <c r="C36" s="23">
        <f>SUM(C37)</f>
        <v>300000</v>
      </c>
      <c r="D36" s="51"/>
      <c r="E36" s="23"/>
      <c r="F36" s="29"/>
      <c r="G36" s="29"/>
      <c r="H36" s="29"/>
      <c r="I36" s="29"/>
      <c r="J36" s="29"/>
      <c r="K36" s="29"/>
      <c r="L36" s="29"/>
      <c r="M36" s="29"/>
      <c r="N36" s="29"/>
      <c r="O36" s="29"/>
      <c r="P36" s="29"/>
      <c r="Q36" s="29"/>
      <c r="R36" s="29"/>
      <c r="S36" s="29"/>
      <c r="T36" s="280"/>
      <c r="U36" s="280"/>
      <c r="V36" s="280"/>
      <c r="W36" s="280"/>
      <c r="X36" s="280"/>
      <c r="Y36" s="280"/>
      <c r="Z36" s="280"/>
    </row>
    <row r="37" spans="1:26" ht="13.5" customHeight="1">
      <c r="A37" s="25">
        <v>22110702</v>
      </c>
      <c r="B37" s="26" t="s">
        <v>82</v>
      </c>
      <c r="C37" s="26">
        <v>300000</v>
      </c>
      <c r="D37" s="51"/>
      <c r="E37" s="23"/>
      <c r="F37" s="29"/>
      <c r="G37" s="29"/>
      <c r="H37" s="29"/>
      <c r="I37" s="29"/>
      <c r="J37" s="29"/>
      <c r="K37" s="29"/>
      <c r="L37" s="29"/>
      <c r="M37" s="29"/>
      <c r="N37" s="29"/>
      <c r="O37" s="29"/>
      <c r="P37" s="29"/>
      <c r="Q37" s="29"/>
      <c r="R37" s="29"/>
      <c r="S37" s="29"/>
      <c r="T37" s="280"/>
      <c r="U37" s="280"/>
      <c r="V37" s="280"/>
      <c r="W37" s="280"/>
      <c r="X37" s="280"/>
      <c r="Y37" s="280"/>
      <c r="Z37" s="280"/>
    </row>
    <row r="38" spans="1:26" ht="12.75" customHeight="1">
      <c r="A38" s="29"/>
      <c r="B38" s="29"/>
      <c r="C38" s="26"/>
      <c r="D38" s="26"/>
      <c r="E38" s="26"/>
      <c r="F38" s="29"/>
      <c r="G38" s="29"/>
      <c r="H38" s="29"/>
      <c r="I38" s="29"/>
      <c r="J38" s="29"/>
      <c r="K38" s="29"/>
      <c r="L38" s="29"/>
      <c r="M38" s="29"/>
      <c r="N38" s="29"/>
      <c r="O38" s="29"/>
      <c r="P38" s="29"/>
      <c r="Q38" s="29"/>
      <c r="R38" s="29"/>
      <c r="S38" s="29"/>
      <c r="T38" s="280"/>
      <c r="U38" s="280"/>
      <c r="V38" s="280"/>
      <c r="W38" s="280"/>
      <c r="X38" s="280"/>
      <c r="Y38" s="280"/>
      <c r="Z38" s="280"/>
    </row>
    <row r="39" spans="1:26" ht="12.75" customHeight="1">
      <c r="A39" s="29"/>
      <c r="B39" s="29"/>
      <c r="C39" s="26"/>
      <c r="D39" s="26"/>
      <c r="E39" s="26"/>
      <c r="F39" s="29"/>
      <c r="G39" s="29"/>
      <c r="H39" s="29"/>
      <c r="I39" s="29"/>
      <c r="J39" s="29"/>
      <c r="K39" s="29"/>
      <c r="L39" s="29"/>
      <c r="M39" s="29"/>
      <c r="N39" s="29"/>
      <c r="O39" s="29"/>
      <c r="P39" s="29"/>
      <c r="Q39" s="29"/>
      <c r="R39" s="29"/>
      <c r="S39" s="29"/>
      <c r="T39" s="280"/>
      <c r="U39" s="280"/>
      <c r="V39" s="280"/>
      <c r="W39" s="280"/>
      <c r="X39" s="280"/>
      <c r="Y39" s="280"/>
      <c r="Z39" s="280"/>
    </row>
    <row r="40" spans="1:26" ht="12.75" customHeight="1">
      <c r="A40" s="29"/>
      <c r="B40" s="29"/>
      <c r="C40" s="26"/>
      <c r="D40" s="26"/>
      <c r="E40" s="26"/>
      <c r="F40" s="29"/>
      <c r="G40" s="29"/>
      <c r="H40" s="29"/>
      <c r="I40" s="29"/>
      <c r="J40" s="29"/>
      <c r="K40" s="29"/>
      <c r="L40" s="29"/>
      <c r="M40" s="29"/>
      <c r="N40" s="29"/>
      <c r="O40" s="29"/>
      <c r="P40" s="29"/>
      <c r="Q40" s="29"/>
      <c r="R40" s="29"/>
      <c r="S40" s="29"/>
      <c r="T40" s="280"/>
      <c r="U40" s="280"/>
      <c r="V40" s="280"/>
      <c r="W40" s="280"/>
      <c r="X40" s="280"/>
      <c r="Y40" s="280"/>
      <c r="Z40" s="280"/>
    </row>
    <row r="41" spans="1:26" ht="12.75" customHeight="1">
      <c r="A41" s="29"/>
      <c r="B41" s="29"/>
      <c r="C41" s="26"/>
      <c r="D41" s="26"/>
      <c r="E41" s="26"/>
      <c r="F41" s="29"/>
      <c r="G41" s="29"/>
      <c r="H41" s="29"/>
      <c r="I41" s="29"/>
      <c r="J41" s="29"/>
      <c r="K41" s="29"/>
      <c r="L41" s="29"/>
      <c r="M41" s="29"/>
      <c r="N41" s="29"/>
      <c r="O41" s="29"/>
      <c r="P41" s="29"/>
      <c r="Q41" s="29"/>
      <c r="R41" s="29"/>
      <c r="S41" s="29"/>
      <c r="T41" s="280"/>
      <c r="U41" s="280"/>
      <c r="V41" s="280"/>
      <c r="W41" s="280"/>
      <c r="X41" s="280"/>
      <c r="Y41" s="280"/>
      <c r="Z41" s="280"/>
    </row>
    <row r="42" spans="1:26" ht="12.75" customHeight="1">
      <c r="A42" s="29"/>
      <c r="B42" s="29"/>
      <c r="C42" s="26"/>
      <c r="D42" s="26"/>
      <c r="E42" s="26"/>
      <c r="F42" s="29"/>
      <c r="G42" s="29"/>
      <c r="H42" s="29"/>
      <c r="I42" s="29"/>
      <c r="J42" s="29"/>
      <c r="K42" s="29"/>
      <c r="L42" s="29"/>
      <c r="M42" s="29"/>
      <c r="N42" s="29"/>
      <c r="O42" s="29"/>
      <c r="P42" s="29"/>
      <c r="Q42" s="29"/>
      <c r="R42" s="29"/>
      <c r="S42" s="29"/>
      <c r="T42" s="280"/>
      <c r="U42" s="280"/>
      <c r="V42" s="280"/>
      <c r="W42" s="280"/>
      <c r="X42" s="280"/>
      <c r="Y42" s="280"/>
      <c r="Z42" s="280"/>
    </row>
    <row r="43" spans="1:26" ht="12.75" customHeight="1">
      <c r="A43" s="29"/>
      <c r="B43" s="29"/>
      <c r="C43" s="26"/>
      <c r="D43" s="26"/>
      <c r="E43" s="26"/>
      <c r="F43" s="29"/>
      <c r="G43" s="29"/>
      <c r="H43" s="29"/>
      <c r="I43" s="29"/>
      <c r="J43" s="29"/>
      <c r="K43" s="29"/>
      <c r="L43" s="29"/>
      <c r="M43" s="29"/>
      <c r="N43" s="29"/>
      <c r="O43" s="29"/>
      <c r="P43" s="29"/>
      <c r="Q43" s="29"/>
      <c r="R43" s="29"/>
      <c r="S43" s="29"/>
      <c r="T43" s="280"/>
      <c r="U43" s="280"/>
      <c r="V43" s="280"/>
      <c r="W43" s="280"/>
      <c r="X43" s="280"/>
      <c r="Y43" s="280"/>
      <c r="Z43" s="280"/>
    </row>
    <row r="44" spans="1:26" ht="12.75" customHeight="1">
      <c r="A44" s="29"/>
      <c r="B44" s="29"/>
      <c r="C44" s="26"/>
      <c r="D44" s="26"/>
      <c r="E44" s="26"/>
      <c r="F44" s="29"/>
      <c r="G44" s="29"/>
      <c r="H44" s="29"/>
      <c r="I44" s="29"/>
      <c r="J44" s="29"/>
      <c r="K44" s="29"/>
      <c r="L44" s="29"/>
      <c r="M44" s="29"/>
      <c r="N44" s="29"/>
      <c r="O44" s="29"/>
      <c r="P44" s="29"/>
      <c r="Q44" s="29"/>
      <c r="R44" s="29"/>
      <c r="S44" s="29"/>
      <c r="T44" s="280"/>
      <c r="U44" s="280"/>
      <c r="V44" s="280"/>
      <c r="W44" s="280"/>
      <c r="X44" s="280"/>
      <c r="Y44" s="280"/>
      <c r="Z44" s="280"/>
    </row>
    <row r="45" spans="1:26" ht="12.75" customHeight="1">
      <c r="A45" s="29"/>
      <c r="B45" s="29"/>
      <c r="C45" s="26"/>
      <c r="D45" s="26"/>
      <c r="E45" s="26"/>
      <c r="F45" s="29"/>
      <c r="G45" s="29"/>
      <c r="H45" s="29"/>
      <c r="I45" s="29"/>
      <c r="J45" s="29"/>
      <c r="K45" s="29"/>
      <c r="L45" s="29"/>
      <c r="M45" s="29"/>
      <c r="N45" s="29"/>
      <c r="O45" s="29"/>
      <c r="P45" s="29"/>
      <c r="Q45" s="29"/>
      <c r="R45" s="29"/>
      <c r="S45" s="29"/>
      <c r="T45" s="280"/>
      <c r="U45" s="280"/>
      <c r="V45" s="280"/>
      <c r="W45" s="280"/>
      <c r="X45" s="280"/>
      <c r="Y45" s="280"/>
      <c r="Z45" s="280"/>
    </row>
    <row r="46" spans="1:26" ht="12.75" customHeight="1">
      <c r="A46" s="29"/>
      <c r="B46" s="29"/>
      <c r="C46" s="26"/>
      <c r="D46" s="26"/>
      <c r="E46" s="26"/>
      <c r="F46" s="29"/>
      <c r="G46" s="29"/>
      <c r="H46" s="29"/>
      <c r="I46" s="29"/>
      <c r="J46" s="29"/>
      <c r="K46" s="29"/>
      <c r="L46" s="29"/>
      <c r="M46" s="29"/>
      <c r="N46" s="29"/>
      <c r="O46" s="29"/>
      <c r="P46" s="29"/>
      <c r="Q46" s="29"/>
      <c r="R46" s="29"/>
      <c r="S46" s="29"/>
      <c r="T46" s="280"/>
      <c r="U46" s="280"/>
      <c r="V46" s="280"/>
      <c r="W46" s="280"/>
      <c r="X46" s="280"/>
      <c r="Y46" s="280"/>
      <c r="Z46" s="280"/>
    </row>
    <row r="47" spans="1:26" ht="12.75" customHeight="1">
      <c r="A47" s="29"/>
      <c r="B47" s="29"/>
      <c r="C47" s="26"/>
      <c r="D47" s="26"/>
      <c r="E47" s="26"/>
      <c r="F47" s="29"/>
      <c r="G47" s="29"/>
      <c r="H47" s="29"/>
      <c r="I47" s="29"/>
      <c r="J47" s="29"/>
      <c r="K47" s="29"/>
      <c r="L47" s="29"/>
      <c r="M47" s="29"/>
      <c r="N47" s="29"/>
      <c r="O47" s="29"/>
      <c r="P47" s="29"/>
      <c r="Q47" s="29"/>
      <c r="R47" s="29"/>
      <c r="S47" s="29"/>
      <c r="T47" s="280"/>
      <c r="U47" s="280"/>
      <c r="V47" s="280"/>
      <c r="W47" s="280"/>
      <c r="X47" s="280"/>
      <c r="Y47" s="280"/>
      <c r="Z47" s="280"/>
    </row>
    <row r="48" spans="1:26" ht="12.75" customHeight="1">
      <c r="A48" s="29"/>
      <c r="B48" s="29"/>
      <c r="C48" s="26"/>
      <c r="D48" s="26"/>
      <c r="E48" s="26"/>
      <c r="F48" s="29"/>
      <c r="G48" s="29"/>
      <c r="H48" s="29"/>
      <c r="I48" s="29"/>
      <c r="J48" s="29"/>
      <c r="K48" s="29"/>
      <c r="L48" s="29"/>
      <c r="M48" s="29"/>
      <c r="N48" s="29"/>
      <c r="O48" s="29"/>
      <c r="P48" s="29"/>
      <c r="Q48" s="29"/>
      <c r="R48" s="29"/>
      <c r="S48" s="29"/>
      <c r="T48" s="280"/>
      <c r="U48" s="280"/>
      <c r="V48" s="280"/>
      <c r="W48" s="280"/>
      <c r="X48" s="280"/>
      <c r="Y48" s="280"/>
      <c r="Z48" s="280"/>
    </row>
    <row r="49" spans="1:26" ht="12.75" customHeight="1">
      <c r="A49" s="29"/>
      <c r="B49" s="29"/>
      <c r="C49" s="26"/>
      <c r="D49" s="26"/>
      <c r="E49" s="26"/>
      <c r="F49" s="29"/>
      <c r="G49" s="29"/>
      <c r="H49" s="29"/>
      <c r="I49" s="29"/>
      <c r="J49" s="29"/>
      <c r="K49" s="29"/>
      <c r="L49" s="29"/>
      <c r="M49" s="29"/>
      <c r="N49" s="29"/>
      <c r="O49" s="29"/>
      <c r="P49" s="29"/>
      <c r="Q49" s="29"/>
      <c r="R49" s="29"/>
      <c r="S49" s="29"/>
      <c r="T49" s="280"/>
      <c r="U49" s="280"/>
      <c r="V49" s="280"/>
      <c r="W49" s="280"/>
      <c r="X49" s="280"/>
      <c r="Y49" s="280"/>
      <c r="Z49" s="280"/>
    </row>
    <row r="50" spans="1:26" ht="12.75" customHeight="1">
      <c r="A50" s="29"/>
      <c r="B50" s="29"/>
      <c r="C50" s="26"/>
      <c r="D50" s="26"/>
      <c r="E50" s="26"/>
      <c r="F50" s="29"/>
      <c r="G50" s="29"/>
      <c r="H50" s="29"/>
      <c r="I50" s="29"/>
      <c r="J50" s="29"/>
      <c r="K50" s="29"/>
      <c r="L50" s="29"/>
      <c r="M50" s="29"/>
      <c r="N50" s="29"/>
      <c r="O50" s="29"/>
      <c r="P50" s="29"/>
      <c r="Q50" s="29"/>
      <c r="R50" s="29"/>
      <c r="S50" s="29"/>
      <c r="T50" s="280"/>
      <c r="U50" s="280"/>
      <c r="V50" s="280"/>
      <c r="W50" s="280"/>
      <c r="X50" s="280"/>
      <c r="Y50" s="280"/>
      <c r="Z50" s="280"/>
    </row>
    <row r="51" spans="1:26" ht="12.75" customHeight="1">
      <c r="A51" s="29"/>
      <c r="B51" s="29"/>
      <c r="C51" s="26"/>
      <c r="D51" s="26"/>
      <c r="E51" s="26"/>
      <c r="F51" s="29"/>
      <c r="G51" s="29"/>
      <c r="H51" s="29"/>
      <c r="I51" s="29"/>
      <c r="J51" s="29"/>
      <c r="K51" s="29"/>
      <c r="L51" s="29"/>
      <c r="M51" s="29"/>
      <c r="N51" s="29"/>
      <c r="O51" s="29"/>
      <c r="P51" s="29"/>
      <c r="Q51" s="29"/>
      <c r="R51" s="29"/>
      <c r="S51" s="29"/>
      <c r="T51" s="280"/>
      <c r="U51" s="280"/>
      <c r="V51" s="280"/>
      <c r="W51" s="280"/>
      <c r="X51" s="280"/>
      <c r="Y51" s="280"/>
      <c r="Z51" s="280"/>
    </row>
    <row r="52" spans="1:26" ht="12.75" customHeight="1">
      <c r="A52" s="29"/>
      <c r="B52" s="29"/>
      <c r="C52" s="26"/>
      <c r="D52" s="26"/>
      <c r="E52" s="26"/>
      <c r="F52" s="29"/>
      <c r="G52" s="29"/>
      <c r="H52" s="29"/>
      <c r="I52" s="29"/>
      <c r="J52" s="29"/>
      <c r="K52" s="29"/>
      <c r="L52" s="29"/>
      <c r="M52" s="29"/>
      <c r="N52" s="29"/>
      <c r="O52" s="29"/>
      <c r="P52" s="29"/>
      <c r="Q52" s="29"/>
      <c r="R52" s="29"/>
      <c r="S52" s="29"/>
      <c r="T52" s="280"/>
      <c r="U52" s="280"/>
      <c r="V52" s="280"/>
      <c r="W52" s="280"/>
      <c r="X52" s="280"/>
      <c r="Y52" s="280"/>
      <c r="Z52" s="280"/>
    </row>
    <row r="53" spans="1:26" ht="12.75" customHeight="1">
      <c r="A53" s="29"/>
      <c r="B53" s="29"/>
      <c r="C53" s="26"/>
      <c r="D53" s="26"/>
      <c r="E53" s="26"/>
      <c r="F53" s="29"/>
      <c r="G53" s="29"/>
      <c r="H53" s="29"/>
      <c r="I53" s="29"/>
      <c r="J53" s="29"/>
      <c r="K53" s="29"/>
      <c r="L53" s="29"/>
      <c r="M53" s="29"/>
      <c r="N53" s="29"/>
      <c r="O53" s="29"/>
      <c r="P53" s="29"/>
      <c r="Q53" s="29"/>
      <c r="R53" s="29"/>
      <c r="S53" s="29"/>
      <c r="T53" s="280"/>
      <c r="U53" s="280"/>
      <c r="V53" s="280"/>
      <c r="W53" s="280"/>
      <c r="X53" s="280"/>
      <c r="Y53" s="280"/>
      <c r="Z53" s="280"/>
    </row>
    <row r="54" spans="1:26" ht="12.75" customHeight="1">
      <c r="A54" s="29"/>
      <c r="B54" s="29"/>
      <c r="C54" s="26"/>
      <c r="D54" s="26"/>
      <c r="E54" s="26"/>
      <c r="F54" s="29"/>
      <c r="G54" s="29"/>
      <c r="H54" s="29"/>
      <c r="I54" s="29"/>
      <c r="J54" s="29"/>
      <c r="K54" s="29"/>
      <c r="L54" s="29"/>
      <c r="M54" s="29"/>
      <c r="N54" s="29"/>
      <c r="O54" s="29"/>
      <c r="P54" s="29"/>
      <c r="Q54" s="29"/>
      <c r="R54" s="29"/>
      <c r="S54" s="29"/>
      <c r="T54" s="280"/>
      <c r="U54" s="280"/>
      <c r="V54" s="280"/>
      <c r="W54" s="280"/>
      <c r="X54" s="280"/>
      <c r="Y54" s="280"/>
      <c r="Z54" s="280"/>
    </row>
    <row r="55" spans="1:26" ht="12.75" customHeight="1">
      <c r="A55" s="29"/>
      <c r="B55" s="29"/>
      <c r="C55" s="26"/>
      <c r="D55" s="26"/>
      <c r="E55" s="26"/>
      <c r="F55" s="29"/>
      <c r="G55" s="29"/>
      <c r="H55" s="29"/>
      <c r="I55" s="29"/>
      <c r="J55" s="29"/>
      <c r="K55" s="29"/>
      <c r="L55" s="29"/>
      <c r="M55" s="29"/>
      <c r="N55" s="29"/>
      <c r="O55" s="29"/>
      <c r="P55" s="29"/>
      <c r="Q55" s="29"/>
      <c r="R55" s="29"/>
      <c r="S55" s="29"/>
      <c r="T55" s="280"/>
      <c r="U55" s="280"/>
      <c r="V55" s="280"/>
      <c r="W55" s="280"/>
      <c r="X55" s="280"/>
      <c r="Y55" s="280"/>
      <c r="Z55" s="280"/>
    </row>
    <row r="56" spans="1:26" ht="12.75" customHeight="1">
      <c r="A56" s="29"/>
      <c r="B56" s="29"/>
      <c r="C56" s="26"/>
      <c r="D56" s="26"/>
      <c r="E56" s="26"/>
      <c r="F56" s="29"/>
      <c r="G56" s="29"/>
      <c r="H56" s="29"/>
      <c r="I56" s="29"/>
      <c r="J56" s="29"/>
      <c r="K56" s="29"/>
      <c r="L56" s="29"/>
      <c r="M56" s="29"/>
      <c r="N56" s="29"/>
      <c r="O56" s="29"/>
      <c r="P56" s="29"/>
      <c r="Q56" s="29"/>
      <c r="R56" s="29"/>
      <c r="S56" s="29"/>
      <c r="T56" s="280"/>
      <c r="U56" s="280"/>
      <c r="V56" s="280"/>
      <c r="W56" s="280"/>
      <c r="X56" s="280"/>
      <c r="Y56" s="280"/>
      <c r="Z56" s="280"/>
    </row>
    <row r="57" spans="1:26" ht="12.75" customHeight="1">
      <c r="A57" s="29"/>
      <c r="B57" s="29"/>
      <c r="C57" s="26"/>
      <c r="D57" s="26"/>
      <c r="E57" s="26"/>
      <c r="F57" s="29"/>
      <c r="G57" s="29"/>
      <c r="H57" s="29"/>
      <c r="I57" s="29"/>
      <c r="J57" s="29"/>
      <c r="K57" s="29"/>
      <c r="L57" s="29"/>
      <c r="M57" s="29"/>
      <c r="N57" s="29"/>
      <c r="O57" s="29"/>
      <c r="P57" s="29"/>
      <c r="Q57" s="29"/>
      <c r="R57" s="29"/>
      <c r="S57" s="29"/>
      <c r="T57" s="280"/>
      <c r="U57" s="280"/>
      <c r="V57" s="280"/>
      <c r="W57" s="280"/>
      <c r="X57" s="280"/>
      <c r="Y57" s="280"/>
      <c r="Z57" s="280"/>
    </row>
    <row r="58" spans="1:26" ht="12.75" customHeight="1">
      <c r="A58" s="29"/>
      <c r="B58" s="29"/>
      <c r="C58" s="26"/>
      <c r="D58" s="26"/>
      <c r="E58" s="26"/>
      <c r="F58" s="29"/>
      <c r="G58" s="29"/>
      <c r="H58" s="29"/>
      <c r="I58" s="29"/>
      <c r="J58" s="29"/>
      <c r="K58" s="29"/>
      <c r="L58" s="29"/>
      <c r="M58" s="29"/>
      <c r="N58" s="29"/>
      <c r="O58" s="29"/>
      <c r="P58" s="29"/>
      <c r="Q58" s="29"/>
      <c r="R58" s="29"/>
      <c r="S58" s="29"/>
      <c r="T58" s="280"/>
      <c r="U58" s="280"/>
      <c r="V58" s="280"/>
      <c r="W58" s="280"/>
      <c r="X58" s="280"/>
      <c r="Y58" s="280"/>
      <c r="Z58" s="280"/>
    </row>
    <row r="59" spans="1:26" ht="12.75" customHeight="1">
      <c r="A59" s="29"/>
      <c r="B59" s="29"/>
      <c r="C59" s="26"/>
      <c r="D59" s="26"/>
      <c r="E59" s="26"/>
      <c r="F59" s="29"/>
      <c r="G59" s="29"/>
      <c r="H59" s="29"/>
      <c r="I59" s="29"/>
      <c r="J59" s="29"/>
      <c r="K59" s="29"/>
      <c r="L59" s="29"/>
      <c r="M59" s="29"/>
      <c r="N59" s="29"/>
      <c r="O59" s="29"/>
      <c r="P59" s="29"/>
      <c r="Q59" s="29"/>
      <c r="R59" s="29"/>
      <c r="S59" s="29"/>
      <c r="T59" s="280"/>
      <c r="U59" s="280"/>
      <c r="V59" s="280"/>
      <c r="W59" s="280"/>
      <c r="X59" s="280"/>
      <c r="Y59" s="280"/>
      <c r="Z59" s="280"/>
    </row>
    <row r="60" spans="1:26" ht="12.75" customHeight="1">
      <c r="A60" s="29"/>
      <c r="B60" s="29"/>
      <c r="C60" s="26"/>
      <c r="D60" s="26"/>
      <c r="E60" s="26"/>
      <c r="F60" s="29"/>
      <c r="G60" s="29"/>
      <c r="H60" s="29"/>
      <c r="I60" s="29"/>
      <c r="J60" s="29"/>
      <c r="K60" s="29"/>
      <c r="L60" s="29"/>
      <c r="M60" s="29"/>
      <c r="N60" s="29"/>
      <c r="O60" s="29"/>
      <c r="P60" s="29"/>
      <c r="Q60" s="29"/>
      <c r="R60" s="29"/>
      <c r="S60" s="29"/>
      <c r="T60" s="280"/>
      <c r="U60" s="280"/>
      <c r="V60" s="280"/>
      <c r="W60" s="280"/>
      <c r="X60" s="280"/>
      <c r="Y60" s="280"/>
      <c r="Z60" s="280"/>
    </row>
    <row r="61" spans="1:26" ht="12.75" customHeight="1">
      <c r="A61" s="29"/>
      <c r="B61" s="29"/>
      <c r="C61" s="26"/>
      <c r="D61" s="26"/>
      <c r="E61" s="26"/>
      <c r="F61" s="29"/>
      <c r="G61" s="29"/>
      <c r="H61" s="29"/>
      <c r="I61" s="29"/>
      <c r="J61" s="29"/>
      <c r="K61" s="29"/>
      <c r="L61" s="29"/>
      <c r="M61" s="29"/>
      <c r="N61" s="29"/>
      <c r="O61" s="29"/>
      <c r="P61" s="29"/>
      <c r="Q61" s="29"/>
      <c r="R61" s="29"/>
      <c r="S61" s="29"/>
      <c r="T61" s="280"/>
      <c r="U61" s="280"/>
      <c r="V61" s="280"/>
      <c r="W61" s="280"/>
      <c r="X61" s="280"/>
      <c r="Y61" s="280"/>
      <c r="Z61" s="280"/>
    </row>
    <row r="62" spans="1:26" ht="12.75" customHeight="1">
      <c r="A62" s="29"/>
      <c r="B62" s="29"/>
      <c r="C62" s="26"/>
      <c r="D62" s="26"/>
      <c r="E62" s="26"/>
      <c r="F62" s="29"/>
      <c r="G62" s="29"/>
      <c r="H62" s="29"/>
      <c r="I62" s="29"/>
      <c r="J62" s="29"/>
      <c r="K62" s="29"/>
      <c r="L62" s="29"/>
      <c r="M62" s="29"/>
      <c r="N62" s="29"/>
      <c r="O62" s="29"/>
      <c r="P62" s="29"/>
      <c r="Q62" s="29"/>
      <c r="R62" s="29"/>
      <c r="S62" s="29"/>
      <c r="T62" s="280"/>
      <c r="U62" s="280"/>
      <c r="V62" s="280"/>
      <c r="W62" s="280"/>
      <c r="X62" s="280"/>
      <c r="Y62" s="280"/>
      <c r="Z62" s="280"/>
    </row>
    <row r="63" spans="1:26" ht="12.75" customHeight="1">
      <c r="A63" s="29"/>
      <c r="B63" s="29"/>
      <c r="C63" s="26"/>
      <c r="D63" s="26"/>
      <c r="E63" s="26"/>
      <c r="F63" s="29"/>
      <c r="G63" s="29"/>
      <c r="H63" s="29"/>
      <c r="I63" s="29"/>
      <c r="J63" s="29"/>
      <c r="K63" s="29"/>
      <c r="L63" s="29"/>
      <c r="M63" s="29"/>
      <c r="N63" s="29"/>
      <c r="O63" s="29"/>
      <c r="P63" s="29"/>
      <c r="Q63" s="29"/>
      <c r="R63" s="29"/>
      <c r="S63" s="29"/>
      <c r="T63" s="280"/>
      <c r="U63" s="280"/>
      <c r="V63" s="280"/>
      <c r="W63" s="280"/>
      <c r="X63" s="280"/>
      <c r="Y63" s="280"/>
      <c r="Z63" s="280"/>
    </row>
    <row r="64" spans="1:26" ht="12.75" customHeight="1">
      <c r="A64" s="29"/>
      <c r="B64" s="29"/>
      <c r="C64" s="26"/>
      <c r="D64" s="26"/>
      <c r="E64" s="26"/>
      <c r="F64" s="29"/>
      <c r="G64" s="29"/>
      <c r="H64" s="29"/>
      <c r="I64" s="29"/>
      <c r="J64" s="29"/>
      <c r="K64" s="29"/>
      <c r="L64" s="29"/>
      <c r="M64" s="29"/>
      <c r="N64" s="29"/>
      <c r="O64" s="29"/>
      <c r="P64" s="29"/>
      <c r="Q64" s="29"/>
      <c r="R64" s="29"/>
      <c r="S64" s="29"/>
      <c r="T64" s="280"/>
      <c r="U64" s="280"/>
      <c r="V64" s="280"/>
      <c r="W64" s="280"/>
      <c r="X64" s="280"/>
      <c r="Y64" s="280"/>
      <c r="Z64" s="280"/>
    </row>
    <row r="65" spans="1:26" ht="12.75" customHeight="1">
      <c r="A65" s="29"/>
      <c r="B65" s="29"/>
      <c r="C65" s="26"/>
      <c r="D65" s="26"/>
      <c r="E65" s="26"/>
      <c r="F65" s="29"/>
      <c r="G65" s="29"/>
      <c r="H65" s="29"/>
      <c r="I65" s="29"/>
      <c r="J65" s="29"/>
      <c r="K65" s="29"/>
      <c r="L65" s="29"/>
      <c r="M65" s="29"/>
      <c r="N65" s="29"/>
      <c r="O65" s="29"/>
      <c r="P65" s="29"/>
      <c r="Q65" s="29"/>
      <c r="R65" s="29"/>
      <c r="S65" s="29"/>
      <c r="T65" s="280"/>
      <c r="U65" s="280"/>
      <c r="V65" s="280"/>
      <c r="W65" s="280"/>
      <c r="X65" s="280"/>
      <c r="Y65" s="280"/>
      <c r="Z65" s="280"/>
    </row>
    <row r="66" spans="1:26" ht="12.75" customHeight="1">
      <c r="A66" s="29"/>
      <c r="B66" s="29"/>
      <c r="C66" s="26"/>
      <c r="D66" s="26"/>
      <c r="E66" s="26"/>
      <c r="F66" s="29"/>
      <c r="G66" s="29"/>
      <c r="H66" s="29"/>
      <c r="I66" s="29"/>
      <c r="J66" s="29"/>
      <c r="K66" s="29"/>
      <c r="L66" s="29"/>
      <c r="M66" s="29"/>
      <c r="N66" s="29"/>
      <c r="O66" s="29"/>
      <c r="P66" s="29"/>
      <c r="Q66" s="29"/>
      <c r="R66" s="29"/>
      <c r="S66" s="29"/>
      <c r="T66" s="280"/>
      <c r="U66" s="280"/>
      <c r="V66" s="280"/>
      <c r="W66" s="280"/>
      <c r="X66" s="280"/>
      <c r="Y66" s="280"/>
      <c r="Z66" s="280"/>
    </row>
    <row r="67" spans="1:26" ht="12.75" customHeight="1">
      <c r="A67" s="29"/>
      <c r="B67" s="29"/>
      <c r="C67" s="26"/>
      <c r="D67" s="26"/>
      <c r="E67" s="26"/>
      <c r="F67" s="29"/>
      <c r="G67" s="29"/>
      <c r="H67" s="29"/>
      <c r="I67" s="29"/>
      <c r="J67" s="29"/>
      <c r="K67" s="29"/>
      <c r="L67" s="29"/>
      <c r="M67" s="29"/>
      <c r="N67" s="29"/>
      <c r="O67" s="29"/>
      <c r="P67" s="29"/>
      <c r="Q67" s="29"/>
      <c r="R67" s="29"/>
      <c r="S67" s="29"/>
      <c r="T67" s="280"/>
      <c r="U67" s="280"/>
      <c r="V67" s="280"/>
      <c r="W67" s="280"/>
      <c r="X67" s="280"/>
      <c r="Y67" s="280"/>
      <c r="Z67" s="280"/>
    </row>
    <row r="68" spans="1:26" ht="12.75" customHeight="1">
      <c r="A68" s="29"/>
      <c r="B68" s="29"/>
      <c r="C68" s="26"/>
      <c r="D68" s="26"/>
      <c r="E68" s="26"/>
      <c r="F68" s="29"/>
      <c r="G68" s="29"/>
      <c r="H68" s="29"/>
      <c r="I68" s="29"/>
      <c r="J68" s="29"/>
      <c r="K68" s="29"/>
      <c r="L68" s="29"/>
      <c r="M68" s="29"/>
      <c r="N68" s="29"/>
      <c r="O68" s="29"/>
      <c r="P68" s="29"/>
      <c r="Q68" s="29"/>
      <c r="R68" s="29"/>
      <c r="S68" s="29"/>
      <c r="T68" s="280"/>
      <c r="U68" s="280"/>
      <c r="V68" s="280"/>
      <c r="W68" s="280"/>
      <c r="X68" s="280"/>
      <c r="Y68" s="280"/>
      <c r="Z68" s="280"/>
    </row>
    <row r="69" spans="1:26" ht="12.75" customHeight="1">
      <c r="A69" s="29"/>
      <c r="B69" s="29"/>
      <c r="C69" s="26"/>
      <c r="D69" s="26"/>
      <c r="E69" s="26"/>
      <c r="F69" s="29"/>
      <c r="G69" s="29"/>
      <c r="H69" s="29"/>
      <c r="I69" s="29"/>
      <c r="J69" s="29"/>
      <c r="K69" s="29"/>
      <c r="L69" s="29"/>
      <c r="M69" s="29"/>
      <c r="N69" s="29"/>
      <c r="O69" s="29"/>
      <c r="P69" s="29"/>
      <c r="Q69" s="29"/>
      <c r="R69" s="29"/>
      <c r="S69" s="29"/>
      <c r="T69" s="280"/>
      <c r="U69" s="280"/>
      <c r="V69" s="280"/>
      <c r="W69" s="280"/>
      <c r="X69" s="280"/>
      <c r="Y69" s="280"/>
      <c r="Z69" s="280"/>
    </row>
    <row r="70" spans="1:26" ht="12.75" customHeight="1">
      <c r="A70" s="29"/>
      <c r="B70" s="29"/>
      <c r="C70" s="26"/>
      <c r="D70" s="26"/>
      <c r="E70" s="26"/>
      <c r="F70" s="29"/>
      <c r="G70" s="29"/>
      <c r="H70" s="29"/>
      <c r="I70" s="29"/>
      <c r="J70" s="29"/>
      <c r="K70" s="29"/>
      <c r="L70" s="29"/>
      <c r="M70" s="29"/>
      <c r="N70" s="29"/>
      <c r="O70" s="29"/>
      <c r="P70" s="29"/>
      <c r="Q70" s="29"/>
      <c r="R70" s="29"/>
      <c r="S70" s="29"/>
      <c r="T70" s="280"/>
      <c r="U70" s="280"/>
      <c r="V70" s="280"/>
      <c r="W70" s="280"/>
      <c r="X70" s="280"/>
      <c r="Y70" s="280"/>
      <c r="Z70" s="280"/>
    </row>
    <row r="71" spans="1:26" ht="12.75" customHeight="1">
      <c r="A71" s="29"/>
      <c r="B71" s="29"/>
      <c r="C71" s="26"/>
      <c r="D71" s="26"/>
      <c r="E71" s="26"/>
      <c r="F71" s="29"/>
      <c r="G71" s="29"/>
      <c r="H71" s="29"/>
      <c r="I71" s="29"/>
      <c r="J71" s="29"/>
      <c r="K71" s="29"/>
      <c r="L71" s="29"/>
      <c r="M71" s="29"/>
      <c r="N71" s="29"/>
      <c r="O71" s="29"/>
      <c r="P71" s="29"/>
      <c r="Q71" s="29"/>
      <c r="R71" s="29"/>
      <c r="S71" s="29"/>
      <c r="T71" s="280"/>
      <c r="U71" s="280"/>
      <c r="V71" s="280"/>
      <c r="W71" s="280"/>
      <c r="X71" s="280"/>
      <c r="Y71" s="280"/>
      <c r="Z71" s="280"/>
    </row>
    <row r="72" spans="1:26" ht="12.75" customHeight="1">
      <c r="A72" s="29"/>
      <c r="B72" s="29"/>
      <c r="C72" s="26"/>
      <c r="D72" s="26"/>
      <c r="E72" s="26"/>
      <c r="F72" s="29"/>
      <c r="G72" s="29"/>
      <c r="H72" s="29"/>
      <c r="I72" s="29"/>
      <c r="J72" s="29"/>
      <c r="K72" s="29"/>
      <c r="L72" s="29"/>
      <c r="M72" s="29"/>
      <c r="N72" s="29"/>
      <c r="O72" s="29"/>
      <c r="P72" s="29"/>
      <c r="Q72" s="29"/>
      <c r="R72" s="29"/>
      <c r="S72" s="29"/>
      <c r="T72" s="280"/>
      <c r="U72" s="280"/>
      <c r="V72" s="280"/>
      <c r="W72" s="280"/>
      <c r="X72" s="280"/>
      <c r="Y72" s="280"/>
      <c r="Z72" s="280"/>
    </row>
    <row r="73" spans="1:26" ht="12.75" customHeight="1">
      <c r="A73" s="29"/>
      <c r="B73" s="29"/>
      <c r="C73" s="26"/>
      <c r="D73" s="26"/>
      <c r="E73" s="26"/>
      <c r="F73" s="29"/>
      <c r="G73" s="29"/>
      <c r="H73" s="29"/>
      <c r="I73" s="29"/>
      <c r="J73" s="29"/>
      <c r="K73" s="29"/>
      <c r="L73" s="29"/>
      <c r="M73" s="29"/>
      <c r="N73" s="29"/>
      <c r="O73" s="29"/>
      <c r="P73" s="29"/>
      <c r="Q73" s="29"/>
      <c r="R73" s="29"/>
      <c r="S73" s="29"/>
      <c r="T73" s="280"/>
      <c r="U73" s="280"/>
      <c r="V73" s="280"/>
      <c r="W73" s="280"/>
      <c r="X73" s="280"/>
      <c r="Y73" s="280"/>
      <c r="Z73" s="280"/>
    </row>
    <row r="74" spans="1:26" ht="12.75" customHeight="1">
      <c r="A74" s="29"/>
      <c r="B74" s="29"/>
      <c r="C74" s="26"/>
      <c r="D74" s="26"/>
      <c r="E74" s="26"/>
      <c r="F74" s="29"/>
      <c r="G74" s="29"/>
      <c r="H74" s="29"/>
      <c r="I74" s="29"/>
      <c r="J74" s="29"/>
      <c r="K74" s="29"/>
      <c r="L74" s="29"/>
      <c r="M74" s="29"/>
      <c r="N74" s="29"/>
      <c r="O74" s="29"/>
      <c r="P74" s="29"/>
      <c r="Q74" s="29"/>
      <c r="R74" s="29"/>
      <c r="S74" s="29"/>
      <c r="T74" s="280"/>
      <c r="U74" s="280"/>
      <c r="V74" s="280"/>
      <c r="W74" s="280"/>
      <c r="X74" s="280"/>
      <c r="Y74" s="280"/>
      <c r="Z74" s="280"/>
    </row>
    <row r="75" spans="1:26" ht="12.75" customHeight="1">
      <c r="A75" s="29"/>
      <c r="B75" s="29"/>
      <c r="C75" s="26"/>
      <c r="D75" s="26"/>
      <c r="E75" s="26"/>
      <c r="F75" s="29"/>
      <c r="G75" s="29"/>
      <c r="H75" s="29"/>
      <c r="I75" s="29"/>
      <c r="J75" s="29"/>
      <c r="K75" s="29"/>
      <c r="L75" s="29"/>
      <c r="M75" s="29"/>
      <c r="N75" s="29"/>
      <c r="O75" s="29"/>
      <c r="P75" s="29"/>
      <c r="Q75" s="29"/>
      <c r="R75" s="29"/>
      <c r="S75" s="29"/>
      <c r="T75" s="280"/>
      <c r="U75" s="280"/>
      <c r="V75" s="280"/>
      <c r="W75" s="280"/>
      <c r="X75" s="280"/>
      <c r="Y75" s="280"/>
      <c r="Z75" s="280"/>
    </row>
    <row r="76" spans="1:26" ht="12.75" customHeight="1">
      <c r="A76" s="29"/>
      <c r="B76" s="29"/>
      <c r="C76" s="26"/>
      <c r="D76" s="26"/>
      <c r="E76" s="26"/>
      <c r="F76" s="29"/>
      <c r="G76" s="29"/>
      <c r="H76" s="29"/>
      <c r="I76" s="29"/>
      <c r="J76" s="29"/>
      <c r="K76" s="29"/>
      <c r="L76" s="29"/>
      <c r="M76" s="29"/>
      <c r="N76" s="29"/>
      <c r="O76" s="29"/>
      <c r="P76" s="29"/>
      <c r="Q76" s="29"/>
      <c r="R76" s="29"/>
      <c r="S76" s="29"/>
      <c r="T76" s="280"/>
      <c r="U76" s="280"/>
      <c r="V76" s="280"/>
      <c r="W76" s="280"/>
      <c r="X76" s="280"/>
      <c r="Y76" s="280"/>
      <c r="Z76" s="280"/>
    </row>
    <row r="77" spans="1:26" ht="12.75" customHeight="1">
      <c r="A77" s="29"/>
      <c r="B77" s="29"/>
      <c r="C77" s="26"/>
      <c r="D77" s="26"/>
      <c r="E77" s="26"/>
      <c r="F77" s="29"/>
      <c r="G77" s="29"/>
      <c r="H77" s="29"/>
      <c r="I77" s="29"/>
      <c r="J77" s="29"/>
      <c r="K77" s="29"/>
      <c r="L77" s="29"/>
      <c r="M77" s="29"/>
      <c r="N77" s="29"/>
      <c r="O77" s="29"/>
      <c r="P77" s="29"/>
      <c r="Q77" s="29"/>
      <c r="R77" s="29"/>
      <c r="S77" s="29"/>
      <c r="T77" s="280"/>
      <c r="U77" s="280"/>
      <c r="V77" s="280"/>
      <c r="W77" s="280"/>
      <c r="X77" s="280"/>
      <c r="Y77" s="280"/>
      <c r="Z77" s="280"/>
    </row>
    <row r="78" spans="1:26" ht="12.75" customHeight="1">
      <c r="A78" s="29"/>
      <c r="B78" s="29"/>
      <c r="C78" s="26"/>
      <c r="D78" s="26"/>
      <c r="E78" s="26"/>
      <c r="F78" s="29"/>
      <c r="G78" s="29"/>
      <c r="H78" s="29"/>
      <c r="I78" s="29"/>
      <c r="J78" s="29"/>
      <c r="K78" s="29"/>
      <c r="L78" s="29"/>
      <c r="M78" s="29"/>
      <c r="N78" s="29"/>
      <c r="O78" s="29"/>
      <c r="P78" s="29"/>
      <c r="Q78" s="29"/>
      <c r="R78" s="29"/>
      <c r="S78" s="29"/>
      <c r="T78" s="280"/>
      <c r="U78" s="280"/>
      <c r="V78" s="280"/>
      <c r="W78" s="280"/>
      <c r="X78" s="280"/>
      <c r="Y78" s="280"/>
      <c r="Z78" s="280"/>
    </row>
    <row r="79" spans="1:26" ht="12.75" customHeight="1">
      <c r="A79" s="29"/>
      <c r="B79" s="29"/>
      <c r="C79" s="26"/>
      <c r="D79" s="26"/>
      <c r="E79" s="26"/>
      <c r="F79" s="29"/>
      <c r="G79" s="29"/>
      <c r="H79" s="29"/>
      <c r="I79" s="29"/>
      <c r="J79" s="29"/>
      <c r="K79" s="29"/>
      <c r="L79" s="29"/>
      <c r="M79" s="29"/>
      <c r="N79" s="29"/>
      <c r="O79" s="29"/>
      <c r="P79" s="29"/>
      <c r="Q79" s="29"/>
      <c r="R79" s="29"/>
      <c r="S79" s="29"/>
      <c r="T79" s="280"/>
      <c r="U79" s="280"/>
      <c r="V79" s="280"/>
      <c r="W79" s="280"/>
      <c r="X79" s="280"/>
      <c r="Y79" s="280"/>
      <c r="Z79" s="280"/>
    </row>
    <row r="80" spans="1:26" ht="12.75" customHeight="1">
      <c r="A80" s="29"/>
      <c r="B80" s="29"/>
      <c r="C80" s="26"/>
      <c r="D80" s="26"/>
      <c r="E80" s="26"/>
      <c r="F80" s="29"/>
      <c r="G80" s="29"/>
      <c r="H80" s="29"/>
      <c r="I80" s="29"/>
      <c r="J80" s="29"/>
      <c r="K80" s="29"/>
      <c r="L80" s="29"/>
      <c r="M80" s="29"/>
      <c r="N80" s="29"/>
      <c r="O80" s="29"/>
      <c r="P80" s="29"/>
      <c r="Q80" s="29"/>
      <c r="R80" s="29"/>
      <c r="S80" s="29"/>
      <c r="T80" s="280"/>
      <c r="U80" s="280"/>
      <c r="V80" s="280"/>
      <c r="W80" s="280"/>
      <c r="X80" s="280"/>
      <c r="Y80" s="280"/>
      <c r="Z80" s="280"/>
    </row>
    <row r="81" spans="1:26" ht="12.75" customHeight="1">
      <c r="A81" s="29"/>
      <c r="B81" s="29"/>
      <c r="C81" s="26"/>
      <c r="D81" s="26"/>
      <c r="E81" s="26"/>
      <c r="F81" s="29"/>
      <c r="G81" s="29"/>
      <c r="H81" s="29"/>
      <c r="I81" s="29"/>
      <c r="J81" s="29"/>
      <c r="K81" s="29"/>
      <c r="L81" s="29"/>
      <c r="M81" s="29"/>
      <c r="N81" s="29"/>
      <c r="O81" s="29"/>
      <c r="P81" s="29"/>
      <c r="Q81" s="29"/>
      <c r="R81" s="29"/>
      <c r="S81" s="29"/>
      <c r="T81" s="280"/>
      <c r="U81" s="280"/>
      <c r="V81" s="280"/>
      <c r="W81" s="280"/>
      <c r="X81" s="280"/>
      <c r="Y81" s="280"/>
      <c r="Z81" s="280"/>
    </row>
    <row r="82" spans="1:26" ht="12.75" customHeight="1">
      <c r="A82" s="29"/>
      <c r="B82" s="29"/>
      <c r="C82" s="26"/>
      <c r="D82" s="26"/>
      <c r="E82" s="26"/>
      <c r="F82" s="29"/>
      <c r="G82" s="29"/>
      <c r="H82" s="29"/>
      <c r="I82" s="29"/>
      <c r="J82" s="29"/>
      <c r="K82" s="29"/>
      <c r="L82" s="29"/>
      <c r="M82" s="29"/>
      <c r="N82" s="29"/>
      <c r="O82" s="29"/>
      <c r="P82" s="29"/>
      <c r="Q82" s="29"/>
      <c r="R82" s="29"/>
      <c r="S82" s="29"/>
      <c r="T82" s="280"/>
      <c r="U82" s="280"/>
      <c r="V82" s="280"/>
      <c r="W82" s="280"/>
      <c r="X82" s="280"/>
      <c r="Y82" s="280"/>
      <c r="Z82" s="280"/>
    </row>
    <row r="83" spans="1:26" ht="12.75" customHeight="1">
      <c r="A83" s="29"/>
      <c r="B83" s="29"/>
      <c r="C83" s="26"/>
      <c r="D83" s="26"/>
      <c r="E83" s="26"/>
      <c r="F83" s="29"/>
      <c r="G83" s="29"/>
      <c r="H83" s="29"/>
      <c r="I83" s="29"/>
      <c r="J83" s="29"/>
      <c r="K83" s="29"/>
      <c r="L83" s="29"/>
      <c r="M83" s="29"/>
      <c r="N83" s="29"/>
      <c r="O83" s="29"/>
      <c r="P83" s="29"/>
      <c r="Q83" s="29"/>
      <c r="R83" s="29"/>
      <c r="S83" s="29"/>
      <c r="T83" s="280"/>
      <c r="U83" s="280"/>
      <c r="V83" s="280"/>
      <c r="W83" s="280"/>
      <c r="X83" s="280"/>
      <c r="Y83" s="280"/>
      <c r="Z83" s="280"/>
    </row>
    <row r="84" spans="1:26" ht="12.75" customHeight="1">
      <c r="A84" s="29"/>
      <c r="B84" s="29"/>
      <c r="C84" s="26"/>
      <c r="D84" s="26"/>
      <c r="E84" s="26"/>
      <c r="F84" s="29"/>
      <c r="G84" s="29"/>
      <c r="H84" s="29"/>
      <c r="I84" s="29"/>
      <c r="J84" s="29"/>
      <c r="K84" s="29"/>
      <c r="L84" s="29"/>
      <c r="M84" s="29"/>
      <c r="N84" s="29"/>
      <c r="O84" s="29"/>
      <c r="P84" s="29"/>
      <c r="Q84" s="29"/>
      <c r="R84" s="29"/>
      <c r="S84" s="29"/>
      <c r="T84" s="280"/>
      <c r="U84" s="280"/>
      <c r="V84" s="280"/>
      <c r="W84" s="280"/>
      <c r="X84" s="280"/>
      <c r="Y84" s="280"/>
      <c r="Z84" s="280"/>
    </row>
    <row r="85" spans="1:26" ht="12.75" customHeight="1">
      <c r="A85" s="29"/>
      <c r="B85" s="29"/>
      <c r="C85" s="26"/>
      <c r="D85" s="26"/>
      <c r="E85" s="26"/>
      <c r="F85" s="29"/>
      <c r="G85" s="29"/>
      <c r="H85" s="29"/>
      <c r="I85" s="29"/>
      <c r="J85" s="29"/>
      <c r="K85" s="29"/>
      <c r="L85" s="29"/>
      <c r="M85" s="29"/>
      <c r="N85" s="29"/>
      <c r="O85" s="29"/>
      <c r="P85" s="29"/>
      <c r="Q85" s="29"/>
      <c r="R85" s="29"/>
      <c r="S85" s="29"/>
      <c r="T85" s="280"/>
      <c r="U85" s="280"/>
      <c r="V85" s="280"/>
      <c r="W85" s="280"/>
      <c r="X85" s="280"/>
      <c r="Y85" s="280"/>
      <c r="Z85" s="280"/>
    </row>
    <row r="86" spans="1:26" ht="12.75" customHeight="1">
      <c r="A86" s="29"/>
      <c r="B86" s="29"/>
      <c r="C86" s="26"/>
      <c r="D86" s="26"/>
      <c r="E86" s="26"/>
      <c r="F86" s="29"/>
      <c r="G86" s="29"/>
      <c r="H86" s="29"/>
      <c r="I86" s="29"/>
      <c r="J86" s="29"/>
      <c r="K86" s="29"/>
      <c r="L86" s="29"/>
      <c r="M86" s="29"/>
      <c r="N86" s="29"/>
      <c r="O86" s="29"/>
      <c r="P86" s="29"/>
      <c r="Q86" s="29"/>
      <c r="R86" s="29"/>
      <c r="S86" s="29"/>
      <c r="T86" s="280"/>
      <c r="U86" s="280"/>
      <c r="V86" s="280"/>
      <c r="W86" s="280"/>
      <c r="X86" s="280"/>
      <c r="Y86" s="280"/>
      <c r="Z86" s="280"/>
    </row>
    <row r="87" spans="1:26" ht="12.75" customHeight="1">
      <c r="A87" s="29"/>
      <c r="B87" s="29"/>
      <c r="C87" s="26"/>
      <c r="D87" s="26"/>
      <c r="E87" s="26"/>
      <c r="F87" s="29"/>
      <c r="G87" s="29"/>
      <c r="H87" s="29"/>
      <c r="I87" s="29"/>
      <c r="J87" s="29"/>
      <c r="K87" s="29"/>
      <c r="L87" s="29"/>
      <c r="M87" s="29"/>
      <c r="N87" s="29"/>
      <c r="O87" s="29"/>
      <c r="P87" s="29"/>
      <c r="Q87" s="29"/>
      <c r="R87" s="29"/>
      <c r="S87" s="29"/>
      <c r="T87" s="280"/>
      <c r="U87" s="280"/>
      <c r="V87" s="280"/>
      <c r="W87" s="280"/>
      <c r="X87" s="280"/>
      <c r="Y87" s="280"/>
      <c r="Z87" s="280"/>
    </row>
    <row r="88" spans="1:26" ht="12.75" customHeight="1">
      <c r="A88" s="29"/>
      <c r="B88" s="29"/>
      <c r="C88" s="26"/>
      <c r="D88" s="26"/>
      <c r="E88" s="26"/>
      <c r="F88" s="29"/>
      <c r="G88" s="29"/>
      <c r="H88" s="29"/>
      <c r="I88" s="29"/>
      <c r="J88" s="29"/>
      <c r="K88" s="29"/>
      <c r="L88" s="29"/>
      <c r="M88" s="29"/>
      <c r="N88" s="29"/>
      <c r="O88" s="29"/>
      <c r="P88" s="29"/>
      <c r="Q88" s="29"/>
      <c r="R88" s="29"/>
      <c r="S88" s="29"/>
      <c r="T88" s="280"/>
      <c r="U88" s="280"/>
      <c r="V88" s="280"/>
      <c r="W88" s="280"/>
      <c r="X88" s="280"/>
      <c r="Y88" s="280"/>
      <c r="Z88" s="280"/>
    </row>
    <row r="89" spans="1:26" ht="12.75" customHeight="1">
      <c r="A89" s="29"/>
      <c r="B89" s="29"/>
      <c r="C89" s="26"/>
      <c r="D89" s="26"/>
      <c r="E89" s="26"/>
      <c r="F89" s="29"/>
      <c r="G89" s="29"/>
      <c r="H89" s="29"/>
      <c r="I89" s="29"/>
      <c r="J89" s="29"/>
      <c r="K89" s="29"/>
      <c r="L89" s="29"/>
      <c r="M89" s="29"/>
      <c r="N89" s="29"/>
      <c r="O89" s="29"/>
      <c r="P89" s="29"/>
      <c r="Q89" s="29"/>
      <c r="R89" s="29"/>
      <c r="S89" s="29"/>
      <c r="T89" s="280"/>
      <c r="U89" s="280"/>
      <c r="V89" s="280"/>
      <c r="W89" s="280"/>
      <c r="X89" s="280"/>
      <c r="Y89" s="280"/>
      <c r="Z89" s="280"/>
    </row>
    <row r="90" spans="1:26" ht="12.75" customHeight="1">
      <c r="A90" s="29"/>
      <c r="B90" s="29"/>
      <c r="C90" s="26"/>
      <c r="D90" s="26"/>
      <c r="E90" s="26"/>
      <c r="F90" s="29"/>
      <c r="G90" s="29"/>
      <c r="H90" s="29"/>
      <c r="I90" s="29"/>
      <c r="J90" s="29"/>
      <c r="K90" s="29"/>
      <c r="L90" s="29"/>
      <c r="M90" s="29"/>
      <c r="N90" s="29"/>
      <c r="O90" s="29"/>
      <c r="P90" s="29"/>
      <c r="Q90" s="29"/>
      <c r="R90" s="29"/>
      <c r="S90" s="29"/>
      <c r="T90" s="280"/>
      <c r="U90" s="280"/>
      <c r="V90" s="280"/>
      <c r="W90" s="280"/>
      <c r="X90" s="280"/>
      <c r="Y90" s="280"/>
      <c r="Z90" s="280"/>
    </row>
    <row r="91" spans="1:26" ht="12.75" customHeight="1">
      <c r="A91" s="29"/>
      <c r="B91" s="29"/>
      <c r="C91" s="26"/>
      <c r="D91" s="26"/>
      <c r="E91" s="26"/>
      <c r="F91" s="29"/>
      <c r="G91" s="29"/>
      <c r="H91" s="29"/>
      <c r="I91" s="29"/>
      <c r="J91" s="29"/>
      <c r="K91" s="29"/>
      <c r="L91" s="29"/>
      <c r="M91" s="29"/>
      <c r="N91" s="29"/>
      <c r="O91" s="29"/>
      <c r="P91" s="29"/>
      <c r="Q91" s="29"/>
      <c r="R91" s="29"/>
      <c r="S91" s="29"/>
      <c r="T91" s="280"/>
      <c r="U91" s="280"/>
      <c r="V91" s="280"/>
      <c r="W91" s="280"/>
      <c r="X91" s="280"/>
      <c r="Y91" s="280"/>
      <c r="Z91" s="280"/>
    </row>
    <row r="92" spans="1:26" ht="12.75" customHeight="1">
      <c r="A92" s="29"/>
      <c r="B92" s="29"/>
      <c r="C92" s="26"/>
      <c r="D92" s="26"/>
      <c r="E92" s="26"/>
      <c r="F92" s="29"/>
      <c r="G92" s="29"/>
      <c r="H92" s="29"/>
      <c r="I92" s="29"/>
      <c r="J92" s="29"/>
      <c r="K92" s="29"/>
      <c r="L92" s="29"/>
      <c r="M92" s="29"/>
      <c r="N92" s="29"/>
      <c r="O92" s="29"/>
      <c r="P92" s="29"/>
      <c r="Q92" s="29"/>
      <c r="R92" s="29"/>
      <c r="S92" s="29"/>
      <c r="T92" s="280"/>
      <c r="U92" s="280"/>
      <c r="V92" s="280"/>
      <c r="W92" s="280"/>
      <c r="X92" s="280"/>
      <c r="Y92" s="280"/>
      <c r="Z92" s="280"/>
    </row>
    <row r="93" spans="1:26" ht="12.75" customHeight="1">
      <c r="A93" s="29"/>
      <c r="B93" s="29"/>
      <c r="C93" s="26"/>
      <c r="D93" s="26"/>
      <c r="E93" s="26"/>
      <c r="F93" s="29"/>
      <c r="G93" s="29"/>
      <c r="H93" s="29"/>
      <c r="I93" s="29"/>
      <c r="J93" s="29"/>
      <c r="K93" s="29"/>
      <c r="L93" s="29"/>
      <c r="M93" s="29"/>
      <c r="N93" s="29"/>
      <c r="O93" s="29"/>
      <c r="P93" s="29"/>
      <c r="Q93" s="29"/>
      <c r="R93" s="29"/>
      <c r="S93" s="29"/>
      <c r="T93" s="280"/>
      <c r="U93" s="280"/>
      <c r="V93" s="280"/>
      <c r="W93" s="280"/>
      <c r="X93" s="280"/>
      <c r="Y93" s="280"/>
      <c r="Z93" s="280"/>
    </row>
    <row r="94" spans="1:26" ht="12.75" customHeight="1">
      <c r="A94" s="29"/>
      <c r="B94" s="29"/>
      <c r="C94" s="26"/>
      <c r="D94" s="26"/>
      <c r="E94" s="26"/>
      <c r="F94" s="29"/>
      <c r="G94" s="29"/>
      <c r="H94" s="29"/>
      <c r="I94" s="29"/>
      <c r="J94" s="29"/>
      <c r="K94" s="29"/>
      <c r="L94" s="29"/>
      <c r="M94" s="29"/>
      <c r="N94" s="29"/>
      <c r="O94" s="29"/>
      <c r="P94" s="29"/>
      <c r="Q94" s="29"/>
      <c r="R94" s="29"/>
      <c r="S94" s="29"/>
      <c r="T94" s="280"/>
      <c r="U94" s="280"/>
      <c r="V94" s="280"/>
      <c r="W94" s="280"/>
      <c r="X94" s="280"/>
      <c r="Y94" s="280"/>
      <c r="Z94" s="280"/>
    </row>
    <row r="95" spans="1:26" ht="12.75" customHeight="1">
      <c r="A95" s="29"/>
      <c r="B95" s="29"/>
      <c r="C95" s="26"/>
      <c r="D95" s="26"/>
      <c r="E95" s="26"/>
      <c r="F95" s="29"/>
      <c r="G95" s="29"/>
      <c r="H95" s="29"/>
      <c r="I95" s="29"/>
      <c r="J95" s="29"/>
      <c r="K95" s="29"/>
      <c r="L95" s="29"/>
      <c r="M95" s="29"/>
      <c r="N95" s="29"/>
      <c r="O95" s="29"/>
      <c r="P95" s="29"/>
      <c r="Q95" s="29"/>
      <c r="R95" s="29"/>
      <c r="S95" s="29"/>
      <c r="T95" s="280"/>
      <c r="U95" s="280"/>
      <c r="V95" s="280"/>
      <c r="W95" s="280"/>
      <c r="X95" s="280"/>
      <c r="Y95" s="280"/>
      <c r="Z95" s="280"/>
    </row>
    <row r="96" spans="1:26" ht="12.75" customHeight="1">
      <c r="A96" s="29"/>
      <c r="B96" s="29"/>
      <c r="C96" s="26"/>
      <c r="D96" s="26"/>
      <c r="E96" s="26"/>
      <c r="F96" s="29"/>
      <c r="G96" s="29"/>
      <c r="H96" s="29"/>
      <c r="I96" s="29"/>
      <c r="J96" s="29"/>
      <c r="K96" s="29"/>
      <c r="L96" s="29"/>
      <c r="M96" s="29"/>
      <c r="N96" s="29"/>
      <c r="O96" s="29"/>
      <c r="P96" s="29"/>
      <c r="Q96" s="29"/>
      <c r="R96" s="29"/>
      <c r="S96" s="29"/>
      <c r="T96" s="280"/>
      <c r="U96" s="280"/>
      <c r="V96" s="280"/>
      <c r="W96" s="280"/>
      <c r="X96" s="280"/>
      <c r="Y96" s="280"/>
      <c r="Z96" s="280"/>
    </row>
    <row r="97" spans="1:26" ht="12.75" customHeight="1">
      <c r="A97" s="29"/>
      <c r="B97" s="29"/>
      <c r="C97" s="26"/>
      <c r="D97" s="26"/>
      <c r="E97" s="26"/>
      <c r="F97" s="29"/>
      <c r="G97" s="29"/>
      <c r="H97" s="29"/>
      <c r="I97" s="29"/>
      <c r="J97" s="29"/>
      <c r="K97" s="29"/>
      <c r="L97" s="29"/>
      <c r="M97" s="29"/>
      <c r="N97" s="29"/>
      <c r="O97" s="29"/>
      <c r="P97" s="29"/>
      <c r="Q97" s="29"/>
      <c r="R97" s="29"/>
      <c r="S97" s="29"/>
      <c r="T97" s="280"/>
      <c r="U97" s="280"/>
      <c r="V97" s="280"/>
      <c r="W97" s="280"/>
      <c r="X97" s="280"/>
      <c r="Y97" s="280"/>
      <c r="Z97" s="280"/>
    </row>
    <row r="98" spans="1:26" ht="12.75" customHeight="1">
      <c r="A98" s="29"/>
      <c r="B98" s="29"/>
      <c r="C98" s="26"/>
      <c r="D98" s="26"/>
      <c r="E98" s="26"/>
      <c r="F98" s="29"/>
      <c r="G98" s="29"/>
      <c r="H98" s="29"/>
      <c r="I98" s="29"/>
      <c r="J98" s="29"/>
      <c r="K98" s="29"/>
      <c r="L98" s="29"/>
      <c r="M98" s="29"/>
      <c r="N98" s="29"/>
      <c r="O98" s="29"/>
      <c r="P98" s="29"/>
      <c r="Q98" s="29"/>
      <c r="R98" s="29"/>
      <c r="S98" s="29"/>
      <c r="T98" s="280"/>
      <c r="U98" s="280"/>
      <c r="V98" s="280"/>
      <c r="W98" s="280"/>
      <c r="X98" s="280"/>
      <c r="Y98" s="280"/>
      <c r="Z98" s="280"/>
    </row>
    <row r="99" spans="1:26" ht="12.75" customHeight="1">
      <c r="A99" s="29"/>
      <c r="B99" s="29"/>
      <c r="C99" s="26"/>
      <c r="D99" s="26"/>
      <c r="E99" s="26"/>
      <c r="F99" s="29"/>
      <c r="G99" s="29"/>
      <c r="H99" s="29"/>
      <c r="I99" s="29"/>
      <c r="J99" s="29"/>
      <c r="K99" s="29"/>
      <c r="L99" s="29"/>
      <c r="M99" s="29"/>
      <c r="N99" s="29"/>
      <c r="O99" s="29"/>
      <c r="P99" s="29"/>
      <c r="Q99" s="29"/>
      <c r="R99" s="29"/>
      <c r="S99" s="29"/>
      <c r="T99" s="280"/>
      <c r="U99" s="280"/>
      <c r="V99" s="280"/>
      <c r="W99" s="280"/>
      <c r="X99" s="280"/>
      <c r="Y99" s="280"/>
      <c r="Z99" s="280"/>
    </row>
    <row r="100" spans="1:26" ht="12.75" customHeight="1">
      <c r="A100" s="29"/>
      <c r="B100" s="29"/>
      <c r="C100" s="26"/>
      <c r="D100" s="26"/>
      <c r="E100" s="26"/>
      <c r="F100" s="29"/>
      <c r="G100" s="29"/>
      <c r="H100" s="29"/>
      <c r="I100" s="29"/>
      <c r="J100" s="29"/>
      <c r="K100" s="29"/>
      <c r="L100" s="29"/>
      <c r="M100" s="29"/>
      <c r="N100" s="29"/>
      <c r="O100" s="29"/>
      <c r="P100" s="29"/>
      <c r="Q100" s="29"/>
      <c r="R100" s="29"/>
      <c r="S100" s="29"/>
      <c r="T100" s="280"/>
      <c r="U100" s="280"/>
      <c r="V100" s="280"/>
      <c r="W100" s="280"/>
      <c r="X100" s="280"/>
      <c r="Y100" s="280"/>
      <c r="Z100" s="280"/>
    </row>
    <row r="101" spans="1:26" ht="12.75" customHeight="1">
      <c r="A101" s="29"/>
      <c r="B101" s="29"/>
      <c r="C101" s="26"/>
      <c r="D101" s="26"/>
      <c r="E101" s="26"/>
      <c r="F101" s="29"/>
      <c r="G101" s="29"/>
      <c r="H101" s="29"/>
      <c r="I101" s="29"/>
      <c r="J101" s="29"/>
      <c r="K101" s="29"/>
      <c r="L101" s="29"/>
      <c r="M101" s="29"/>
      <c r="N101" s="29"/>
      <c r="O101" s="29"/>
      <c r="P101" s="29"/>
      <c r="Q101" s="29"/>
      <c r="R101" s="29"/>
      <c r="S101" s="29"/>
      <c r="T101" s="280"/>
      <c r="U101" s="280"/>
      <c r="V101" s="280"/>
      <c r="W101" s="280"/>
      <c r="X101" s="280"/>
      <c r="Y101" s="280"/>
      <c r="Z101" s="280"/>
    </row>
    <row r="102" spans="1:26" ht="12.75" customHeight="1">
      <c r="A102" s="29"/>
      <c r="B102" s="29"/>
      <c r="C102" s="26"/>
      <c r="D102" s="26"/>
      <c r="E102" s="26"/>
      <c r="F102" s="29"/>
      <c r="G102" s="29"/>
      <c r="H102" s="29"/>
      <c r="I102" s="29"/>
      <c r="J102" s="29"/>
      <c r="K102" s="29"/>
      <c r="L102" s="29"/>
      <c r="M102" s="29"/>
      <c r="N102" s="29"/>
      <c r="O102" s="29"/>
      <c r="P102" s="29"/>
      <c r="Q102" s="29"/>
      <c r="R102" s="29"/>
      <c r="S102" s="29"/>
      <c r="T102" s="280"/>
      <c r="U102" s="280"/>
      <c r="V102" s="280"/>
      <c r="W102" s="280"/>
      <c r="X102" s="280"/>
      <c r="Y102" s="280"/>
      <c r="Z102" s="280"/>
    </row>
    <row r="103" spans="1:26" ht="12.75" customHeight="1">
      <c r="A103" s="29"/>
      <c r="B103" s="29"/>
      <c r="C103" s="26"/>
      <c r="D103" s="26"/>
      <c r="E103" s="26"/>
      <c r="F103" s="29"/>
      <c r="G103" s="29"/>
      <c r="H103" s="29"/>
      <c r="I103" s="29"/>
      <c r="J103" s="29"/>
      <c r="K103" s="29"/>
      <c r="L103" s="29"/>
      <c r="M103" s="29"/>
      <c r="N103" s="29"/>
      <c r="O103" s="29"/>
      <c r="P103" s="29"/>
      <c r="Q103" s="29"/>
      <c r="R103" s="29"/>
      <c r="S103" s="29"/>
      <c r="T103" s="280"/>
      <c r="U103" s="280"/>
      <c r="V103" s="280"/>
      <c r="W103" s="280"/>
      <c r="X103" s="280"/>
      <c r="Y103" s="280"/>
      <c r="Z103" s="280"/>
    </row>
    <row r="104" spans="1:26" ht="12.75" customHeight="1">
      <c r="A104" s="29"/>
      <c r="B104" s="29"/>
      <c r="C104" s="26"/>
      <c r="D104" s="26"/>
      <c r="E104" s="26"/>
      <c r="F104" s="29"/>
      <c r="G104" s="29"/>
      <c r="H104" s="29"/>
      <c r="I104" s="29"/>
      <c r="J104" s="29"/>
      <c r="K104" s="29"/>
      <c r="L104" s="29"/>
      <c r="M104" s="29"/>
      <c r="N104" s="29"/>
      <c r="O104" s="29"/>
      <c r="P104" s="29"/>
      <c r="Q104" s="29"/>
      <c r="R104" s="29"/>
      <c r="S104" s="29"/>
      <c r="T104" s="280"/>
      <c r="U104" s="280"/>
      <c r="V104" s="280"/>
      <c r="W104" s="280"/>
      <c r="X104" s="280"/>
      <c r="Y104" s="280"/>
      <c r="Z104" s="280"/>
    </row>
    <row r="105" spans="1:26" ht="12.75" customHeight="1">
      <c r="A105" s="29"/>
      <c r="B105" s="29"/>
      <c r="C105" s="26"/>
      <c r="D105" s="26"/>
      <c r="E105" s="26"/>
      <c r="F105" s="29"/>
      <c r="G105" s="29"/>
      <c r="H105" s="29"/>
      <c r="I105" s="29"/>
      <c r="J105" s="29"/>
      <c r="K105" s="29"/>
      <c r="L105" s="29"/>
      <c r="M105" s="29"/>
      <c r="N105" s="29"/>
      <c r="O105" s="29"/>
      <c r="P105" s="29"/>
      <c r="Q105" s="29"/>
      <c r="R105" s="29"/>
      <c r="S105" s="29"/>
      <c r="T105" s="280"/>
      <c r="U105" s="280"/>
      <c r="V105" s="280"/>
      <c r="W105" s="280"/>
      <c r="X105" s="280"/>
      <c r="Y105" s="280"/>
      <c r="Z105" s="280"/>
    </row>
    <row r="106" spans="1:26" ht="12.75" customHeight="1">
      <c r="A106" s="29"/>
      <c r="B106" s="29"/>
      <c r="C106" s="26"/>
      <c r="D106" s="26"/>
      <c r="E106" s="26"/>
      <c r="F106" s="29"/>
      <c r="G106" s="29"/>
      <c r="H106" s="29"/>
      <c r="I106" s="29"/>
      <c r="J106" s="29"/>
      <c r="K106" s="29"/>
      <c r="L106" s="29"/>
      <c r="M106" s="29"/>
      <c r="N106" s="29"/>
      <c r="O106" s="29"/>
      <c r="P106" s="29"/>
      <c r="Q106" s="29"/>
      <c r="R106" s="29"/>
      <c r="S106" s="29"/>
      <c r="T106" s="280"/>
      <c r="U106" s="280"/>
      <c r="V106" s="280"/>
      <c r="W106" s="280"/>
      <c r="X106" s="280"/>
      <c r="Y106" s="280"/>
      <c r="Z106" s="280"/>
    </row>
    <row r="107" spans="1:26" ht="12.75" customHeight="1">
      <c r="A107" s="29"/>
      <c r="B107" s="29"/>
      <c r="C107" s="26"/>
      <c r="D107" s="26"/>
      <c r="E107" s="26"/>
      <c r="F107" s="29"/>
      <c r="G107" s="29"/>
      <c r="H107" s="29"/>
      <c r="I107" s="29"/>
      <c r="J107" s="29"/>
      <c r="K107" s="29"/>
      <c r="L107" s="29"/>
      <c r="M107" s="29"/>
      <c r="N107" s="29"/>
      <c r="O107" s="29"/>
      <c r="P107" s="29"/>
      <c r="Q107" s="29"/>
      <c r="R107" s="29"/>
      <c r="S107" s="29"/>
      <c r="T107" s="280"/>
      <c r="U107" s="280"/>
      <c r="V107" s="280"/>
      <c r="W107" s="280"/>
      <c r="X107" s="280"/>
      <c r="Y107" s="280"/>
      <c r="Z107" s="280"/>
    </row>
    <row r="108" spans="1:26" ht="12.75" customHeight="1">
      <c r="A108" s="29"/>
      <c r="B108" s="29"/>
      <c r="C108" s="26"/>
      <c r="D108" s="26"/>
      <c r="E108" s="26"/>
      <c r="F108" s="29"/>
      <c r="G108" s="29"/>
      <c r="H108" s="29"/>
      <c r="I108" s="29"/>
      <c r="J108" s="29"/>
      <c r="K108" s="29"/>
      <c r="L108" s="29"/>
      <c r="M108" s="29"/>
      <c r="N108" s="29"/>
      <c r="O108" s="29"/>
      <c r="P108" s="29"/>
      <c r="Q108" s="29"/>
      <c r="R108" s="29"/>
      <c r="S108" s="29"/>
      <c r="T108" s="280"/>
      <c r="U108" s="280"/>
      <c r="V108" s="280"/>
      <c r="W108" s="280"/>
      <c r="X108" s="280"/>
      <c r="Y108" s="280"/>
      <c r="Z108" s="280"/>
    </row>
    <row r="109" spans="1:26" ht="12.75" customHeight="1">
      <c r="A109" s="29"/>
      <c r="B109" s="29"/>
      <c r="C109" s="26"/>
      <c r="D109" s="26"/>
      <c r="E109" s="26"/>
      <c r="F109" s="29"/>
      <c r="G109" s="29"/>
      <c r="H109" s="29"/>
      <c r="I109" s="29"/>
      <c r="J109" s="29"/>
      <c r="K109" s="29"/>
      <c r="L109" s="29"/>
      <c r="M109" s="29"/>
      <c r="N109" s="29"/>
      <c r="O109" s="29"/>
      <c r="P109" s="29"/>
      <c r="Q109" s="29"/>
      <c r="R109" s="29"/>
      <c r="S109" s="29"/>
      <c r="T109" s="280"/>
      <c r="U109" s="280"/>
      <c r="V109" s="280"/>
      <c r="W109" s="280"/>
      <c r="X109" s="280"/>
      <c r="Y109" s="280"/>
      <c r="Z109" s="280"/>
    </row>
    <row r="110" spans="1:26" ht="12.75" customHeight="1">
      <c r="A110" s="29"/>
      <c r="B110" s="29"/>
      <c r="C110" s="26"/>
      <c r="D110" s="26"/>
      <c r="E110" s="26"/>
      <c r="F110" s="29"/>
      <c r="G110" s="29"/>
      <c r="H110" s="29"/>
      <c r="I110" s="29"/>
      <c r="J110" s="29"/>
      <c r="K110" s="29"/>
      <c r="L110" s="29"/>
      <c r="M110" s="29"/>
      <c r="N110" s="29"/>
      <c r="O110" s="29"/>
      <c r="P110" s="29"/>
      <c r="Q110" s="29"/>
      <c r="R110" s="29"/>
      <c r="S110" s="29"/>
      <c r="T110" s="280"/>
      <c r="U110" s="280"/>
      <c r="V110" s="280"/>
      <c r="W110" s="280"/>
      <c r="X110" s="280"/>
      <c r="Y110" s="280"/>
      <c r="Z110" s="280"/>
    </row>
    <row r="111" spans="1:26" ht="12.75" customHeight="1">
      <c r="A111" s="29"/>
      <c r="B111" s="29"/>
      <c r="C111" s="26"/>
      <c r="D111" s="26"/>
      <c r="E111" s="26"/>
      <c r="F111" s="29"/>
      <c r="G111" s="29"/>
      <c r="H111" s="29"/>
      <c r="I111" s="29"/>
      <c r="J111" s="29"/>
      <c r="K111" s="29"/>
      <c r="L111" s="29"/>
      <c r="M111" s="29"/>
      <c r="N111" s="29"/>
      <c r="O111" s="29"/>
      <c r="P111" s="29"/>
      <c r="Q111" s="29"/>
      <c r="R111" s="29"/>
      <c r="S111" s="29"/>
      <c r="T111" s="280"/>
      <c r="U111" s="280"/>
      <c r="V111" s="280"/>
      <c r="W111" s="280"/>
      <c r="X111" s="280"/>
      <c r="Y111" s="280"/>
      <c r="Z111" s="280"/>
    </row>
    <row r="112" spans="1:26" ht="12.75" customHeight="1">
      <c r="A112" s="29"/>
      <c r="B112" s="29"/>
      <c r="C112" s="26"/>
      <c r="D112" s="26"/>
      <c r="E112" s="26"/>
      <c r="F112" s="29"/>
      <c r="G112" s="29"/>
      <c r="H112" s="29"/>
      <c r="I112" s="29"/>
      <c r="J112" s="29"/>
      <c r="K112" s="29"/>
      <c r="L112" s="29"/>
      <c r="M112" s="29"/>
      <c r="N112" s="29"/>
      <c r="O112" s="29"/>
      <c r="P112" s="29"/>
      <c r="Q112" s="29"/>
      <c r="R112" s="29"/>
      <c r="S112" s="29"/>
      <c r="T112" s="280"/>
      <c r="U112" s="280"/>
      <c r="V112" s="280"/>
      <c r="W112" s="280"/>
      <c r="X112" s="280"/>
      <c r="Y112" s="280"/>
      <c r="Z112" s="280"/>
    </row>
    <row r="113" spans="1:26" ht="12.75" customHeight="1">
      <c r="A113" s="29"/>
      <c r="B113" s="29"/>
      <c r="C113" s="26"/>
      <c r="D113" s="26"/>
      <c r="E113" s="26"/>
      <c r="F113" s="29"/>
      <c r="G113" s="29"/>
      <c r="H113" s="29"/>
      <c r="I113" s="29"/>
      <c r="J113" s="29"/>
      <c r="K113" s="29"/>
      <c r="L113" s="29"/>
      <c r="M113" s="29"/>
      <c r="N113" s="29"/>
      <c r="O113" s="29"/>
      <c r="P113" s="29"/>
      <c r="Q113" s="29"/>
      <c r="R113" s="29"/>
      <c r="S113" s="29"/>
      <c r="T113" s="280"/>
      <c r="U113" s="280"/>
      <c r="V113" s="280"/>
      <c r="W113" s="280"/>
      <c r="X113" s="280"/>
      <c r="Y113" s="280"/>
      <c r="Z113" s="280"/>
    </row>
    <row r="114" spans="1:26" ht="12.75" customHeight="1">
      <c r="A114" s="29"/>
      <c r="B114" s="29"/>
      <c r="C114" s="26"/>
      <c r="D114" s="26"/>
      <c r="E114" s="26"/>
      <c r="F114" s="29"/>
      <c r="G114" s="29"/>
      <c r="H114" s="29"/>
      <c r="I114" s="29"/>
      <c r="J114" s="29"/>
      <c r="K114" s="29"/>
      <c r="L114" s="29"/>
      <c r="M114" s="29"/>
      <c r="N114" s="29"/>
      <c r="O114" s="29"/>
      <c r="P114" s="29"/>
      <c r="Q114" s="29"/>
      <c r="R114" s="29"/>
      <c r="S114" s="29"/>
      <c r="T114" s="280"/>
      <c r="U114" s="280"/>
      <c r="V114" s="280"/>
      <c r="W114" s="280"/>
      <c r="X114" s="280"/>
      <c r="Y114" s="280"/>
      <c r="Z114" s="280"/>
    </row>
    <row r="115" spans="1:26" ht="12.75" customHeight="1">
      <c r="A115" s="29"/>
      <c r="B115" s="29"/>
      <c r="C115" s="26"/>
      <c r="D115" s="26"/>
      <c r="E115" s="26"/>
      <c r="F115" s="29"/>
      <c r="G115" s="29"/>
      <c r="H115" s="29"/>
      <c r="I115" s="29"/>
      <c r="J115" s="29"/>
      <c r="K115" s="29"/>
      <c r="L115" s="29"/>
      <c r="M115" s="29"/>
      <c r="N115" s="29"/>
      <c r="O115" s="29"/>
      <c r="P115" s="29"/>
      <c r="Q115" s="29"/>
      <c r="R115" s="29"/>
      <c r="S115" s="29"/>
      <c r="T115" s="280"/>
      <c r="U115" s="280"/>
      <c r="V115" s="280"/>
      <c r="W115" s="280"/>
      <c r="X115" s="280"/>
      <c r="Y115" s="280"/>
      <c r="Z115" s="280"/>
    </row>
    <row r="116" spans="1:26" ht="12.75" customHeight="1">
      <c r="A116" s="29"/>
      <c r="B116" s="29"/>
      <c r="C116" s="26"/>
      <c r="D116" s="26"/>
      <c r="E116" s="26"/>
      <c r="F116" s="29"/>
      <c r="G116" s="29"/>
      <c r="H116" s="29"/>
      <c r="I116" s="29"/>
      <c r="J116" s="29"/>
      <c r="K116" s="29"/>
      <c r="L116" s="29"/>
      <c r="M116" s="29"/>
      <c r="N116" s="29"/>
      <c r="O116" s="29"/>
      <c r="P116" s="29"/>
      <c r="Q116" s="29"/>
      <c r="R116" s="29"/>
      <c r="S116" s="29"/>
      <c r="T116" s="280"/>
      <c r="U116" s="280"/>
      <c r="V116" s="280"/>
      <c r="W116" s="280"/>
      <c r="X116" s="280"/>
      <c r="Y116" s="280"/>
      <c r="Z116" s="280"/>
    </row>
    <row r="117" spans="1:26" ht="12.75" customHeight="1">
      <c r="A117" s="29"/>
      <c r="B117" s="29"/>
      <c r="C117" s="26"/>
      <c r="D117" s="26"/>
      <c r="E117" s="26"/>
      <c r="F117" s="29"/>
      <c r="G117" s="29"/>
      <c r="H117" s="29"/>
      <c r="I117" s="29"/>
      <c r="J117" s="29"/>
      <c r="K117" s="29"/>
      <c r="L117" s="29"/>
      <c r="M117" s="29"/>
      <c r="N117" s="29"/>
      <c r="O117" s="29"/>
      <c r="P117" s="29"/>
      <c r="Q117" s="29"/>
      <c r="R117" s="29"/>
      <c r="S117" s="29"/>
      <c r="T117" s="280"/>
      <c r="U117" s="280"/>
      <c r="V117" s="280"/>
      <c r="W117" s="280"/>
      <c r="X117" s="280"/>
      <c r="Y117" s="280"/>
      <c r="Z117" s="280"/>
    </row>
    <row r="118" spans="1:26" ht="12.75" customHeight="1">
      <c r="A118" s="29"/>
      <c r="B118" s="29"/>
      <c r="C118" s="26"/>
      <c r="D118" s="26"/>
      <c r="E118" s="26"/>
      <c r="F118" s="29"/>
      <c r="G118" s="29"/>
      <c r="H118" s="29"/>
      <c r="I118" s="29"/>
      <c r="J118" s="29"/>
      <c r="K118" s="29"/>
      <c r="L118" s="29"/>
      <c r="M118" s="29"/>
      <c r="N118" s="29"/>
      <c r="O118" s="29"/>
      <c r="P118" s="29"/>
      <c r="Q118" s="29"/>
      <c r="R118" s="29"/>
      <c r="S118" s="29"/>
      <c r="T118" s="280"/>
      <c r="U118" s="280"/>
      <c r="V118" s="280"/>
      <c r="W118" s="280"/>
      <c r="X118" s="280"/>
      <c r="Y118" s="280"/>
      <c r="Z118" s="280"/>
    </row>
    <row r="119" spans="1:26" ht="12.75" customHeight="1">
      <c r="A119" s="29"/>
      <c r="B119" s="29"/>
      <c r="C119" s="26"/>
      <c r="D119" s="26"/>
      <c r="E119" s="26"/>
      <c r="F119" s="29"/>
      <c r="G119" s="29"/>
      <c r="H119" s="29"/>
      <c r="I119" s="29"/>
      <c r="J119" s="29"/>
      <c r="K119" s="29"/>
      <c r="L119" s="29"/>
      <c r="M119" s="29"/>
      <c r="N119" s="29"/>
      <c r="O119" s="29"/>
      <c r="P119" s="29"/>
      <c r="Q119" s="29"/>
      <c r="R119" s="29"/>
      <c r="S119" s="29"/>
      <c r="T119" s="280"/>
      <c r="U119" s="280"/>
      <c r="V119" s="280"/>
      <c r="W119" s="280"/>
      <c r="X119" s="280"/>
      <c r="Y119" s="280"/>
      <c r="Z119" s="280"/>
    </row>
    <row r="120" spans="1:26" ht="12.75" customHeight="1">
      <c r="A120" s="29"/>
      <c r="B120" s="29"/>
      <c r="C120" s="26"/>
      <c r="D120" s="26"/>
      <c r="E120" s="26"/>
      <c r="F120" s="29"/>
      <c r="G120" s="29"/>
      <c r="H120" s="29"/>
      <c r="I120" s="29"/>
      <c r="J120" s="29"/>
      <c r="K120" s="29"/>
      <c r="L120" s="29"/>
      <c r="M120" s="29"/>
      <c r="N120" s="29"/>
      <c r="O120" s="29"/>
      <c r="P120" s="29"/>
      <c r="Q120" s="29"/>
      <c r="R120" s="29"/>
      <c r="S120" s="29"/>
      <c r="T120" s="280"/>
      <c r="U120" s="280"/>
      <c r="V120" s="280"/>
      <c r="W120" s="280"/>
      <c r="X120" s="280"/>
      <c r="Y120" s="280"/>
      <c r="Z120" s="280"/>
    </row>
    <row r="121" spans="1:26" ht="12.75" customHeight="1">
      <c r="A121" s="29"/>
      <c r="B121" s="29"/>
      <c r="C121" s="26"/>
      <c r="D121" s="26"/>
      <c r="E121" s="26"/>
      <c r="F121" s="29"/>
      <c r="G121" s="29"/>
      <c r="H121" s="29"/>
      <c r="I121" s="29"/>
      <c r="J121" s="29"/>
      <c r="K121" s="29"/>
      <c r="L121" s="29"/>
      <c r="M121" s="29"/>
      <c r="N121" s="29"/>
      <c r="O121" s="29"/>
      <c r="P121" s="29"/>
      <c r="Q121" s="29"/>
      <c r="R121" s="29"/>
      <c r="S121" s="29"/>
      <c r="T121" s="280"/>
      <c r="U121" s="280"/>
      <c r="V121" s="280"/>
      <c r="W121" s="280"/>
      <c r="X121" s="280"/>
      <c r="Y121" s="280"/>
      <c r="Z121" s="280"/>
    </row>
    <row r="122" spans="1:26" ht="12.75" customHeight="1">
      <c r="A122" s="29"/>
      <c r="B122" s="29"/>
      <c r="C122" s="26"/>
      <c r="D122" s="26"/>
      <c r="E122" s="26"/>
      <c r="F122" s="29"/>
      <c r="G122" s="29"/>
      <c r="H122" s="29"/>
      <c r="I122" s="29"/>
      <c r="J122" s="29"/>
      <c r="K122" s="29"/>
      <c r="L122" s="29"/>
      <c r="M122" s="29"/>
      <c r="N122" s="29"/>
      <c r="O122" s="29"/>
      <c r="P122" s="29"/>
      <c r="Q122" s="29"/>
      <c r="R122" s="29"/>
      <c r="S122" s="29"/>
      <c r="T122" s="280"/>
      <c r="U122" s="280"/>
      <c r="V122" s="280"/>
      <c r="W122" s="280"/>
      <c r="X122" s="280"/>
      <c r="Y122" s="280"/>
      <c r="Z122" s="280"/>
    </row>
    <row r="123" spans="1:26" ht="12.75" customHeight="1">
      <c r="A123" s="29"/>
      <c r="B123" s="29"/>
      <c r="C123" s="26"/>
      <c r="D123" s="26"/>
      <c r="E123" s="26"/>
      <c r="F123" s="29"/>
      <c r="G123" s="29"/>
      <c r="H123" s="29"/>
      <c r="I123" s="29"/>
      <c r="J123" s="29"/>
      <c r="K123" s="29"/>
      <c r="L123" s="29"/>
      <c r="M123" s="29"/>
      <c r="N123" s="29"/>
      <c r="O123" s="29"/>
      <c r="P123" s="29"/>
      <c r="Q123" s="29"/>
      <c r="R123" s="29"/>
      <c r="S123" s="29"/>
      <c r="T123" s="280"/>
      <c r="U123" s="280"/>
      <c r="V123" s="280"/>
      <c r="W123" s="280"/>
      <c r="X123" s="280"/>
      <c r="Y123" s="280"/>
      <c r="Z123" s="280"/>
    </row>
    <row r="124" spans="1:26" ht="12.75" customHeight="1">
      <c r="A124" s="29"/>
      <c r="B124" s="29"/>
      <c r="C124" s="26"/>
      <c r="D124" s="26"/>
      <c r="E124" s="26"/>
      <c r="F124" s="29"/>
      <c r="G124" s="29"/>
      <c r="H124" s="29"/>
      <c r="I124" s="29"/>
      <c r="J124" s="29"/>
      <c r="K124" s="29"/>
      <c r="L124" s="29"/>
      <c r="M124" s="29"/>
      <c r="N124" s="29"/>
      <c r="O124" s="29"/>
      <c r="P124" s="29"/>
      <c r="Q124" s="29"/>
      <c r="R124" s="29"/>
      <c r="S124" s="29"/>
      <c r="T124" s="280"/>
      <c r="U124" s="280"/>
      <c r="V124" s="280"/>
      <c r="W124" s="280"/>
      <c r="X124" s="280"/>
      <c r="Y124" s="280"/>
      <c r="Z124" s="280"/>
    </row>
    <row r="125" spans="1:26" ht="12.75" customHeight="1">
      <c r="A125" s="29"/>
      <c r="B125" s="29"/>
      <c r="C125" s="26"/>
      <c r="D125" s="26"/>
      <c r="E125" s="26"/>
      <c r="F125" s="29"/>
      <c r="G125" s="29"/>
      <c r="H125" s="29"/>
      <c r="I125" s="29"/>
      <c r="J125" s="29"/>
      <c r="K125" s="29"/>
      <c r="L125" s="29"/>
      <c r="M125" s="29"/>
      <c r="N125" s="29"/>
      <c r="O125" s="29"/>
      <c r="P125" s="29"/>
      <c r="Q125" s="29"/>
      <c r="R125" s="29"/>
      <c r="S125" s="29"/>
      <c r="T125" s="280"/>
      <c r="U125" s="280"/>
      <c r="V125" s="280"/>
      <c r="W125" s="280"/>
      <c r="X125" s="280"/>
      <c r="Y125" s="280"/>
      <c r="Z125" s="280"/>
    </row>
    <row r="126" spans="1:26" ht="12.75" customHeight="1">
      <c r="A126" s="29"/>
      <c r="B126" s="29"/>
      <c r="C126" s="26"/>
      <c r="D126" s="26"/>
      <c r="E126" s="26"/>
      <c r="F126" s="29"/>
      <c r="G126" s="29"/>
      <c r="H126" s="29"/>
      <c r="I126" s="29"/>
      <c r="J126" s="29"/>
      <c r="K126" s="29"/>
      <c r="L126" s="29"/>
      <c r="M126" s="29"/>
      <c r="N126" s="29"/>
      <c r="O126" s="29"/>
      <c r="P126" s="29"/>
      <c r="Q126" s="29"/>
      <c r="R126" s="29"/>
      <c r="S126" s="29"/>
      <c r="T126" s="280"/>
      <c r="U126" s="280"/>
      <c r="V126" s="280"/>
      <c r="W126" s="280"/>
      <c r="X126" s="280"/>
      <c r="Y126" s="280"/>
      <c r="Z126" s="280"/>
    </row>
    <row r="127" spans="1:26" ht="12.75" customHeight="1">
      <c r="A127" s="29"/>
      <c r="B127" s="29"/>
      <c r="C127" s="26"/>
      <c r="D127" s="26"/>
      <c r="E127" s="26"/>
      <c r="F127" s="29"/>
      <c r="G127" s="29"/>
      <c r="H127" s="29"/>
      <c r="I127" s="29"/>
      <c r="J127" s="29"/>
      <c r="K127" s="29"/>
      <c r="L127" s="29"/>
      <c r="M127" s="29"/>
      <c r="N127" s="29"/>
      <c r="O127" s="29"/>
      <c r="P127" s="29"/>
      <c r="Q127" s="29"/>
      <c r="R127" s="29"/>
      <c r="S127" s="29"/>
      <c r="T127" s="280"/>
      <c r="U127" s="280"/>
      <c r="V127" s="280"/>
      <c r="W127" s="280"/>
      <c r="X127" s="280"/>
      <c r="Y127" s="280"/>
      <c r="Z127" s="280"/>
    </row>
    <row r="128" spans="1:26" ht="12.75" customHeight="1">
      <c r="A128" s="29"/>
      <c r="B128" s="29"/>
      <c r="C128" s="26"/>
      <c r="D128" s="26"/>
      <c r="E128" s="26"/>
      <c r="F128" s="29"/>
      <c r="G128" s="29"/>
      <c r="H128" s="29"/>
      <c r="I128" s="29"/>
      <c r="J128" s="29"/>
      <c r="K128" s="29"/>
      <c r="L128" s="29"/>
      <c r="M128" s="29"/>
      <c r="N128" s="29"/>
      <c r="O128" s="29"/>
      <c r="P128" s="29"/>
      <c r="Q128" s="29"/>
      <c r="R128" s="29"/>
      <c r="S128" s="29"/>
      <c r="T128" s="280"/>
      <c r="U128" s="280"/>
      <c r="V128" s="280"/>
      <c r="W128" s="280"/>
      <c r="X128" s="280"/>
      <c r="Y128" s="280"/>
      <c r="Z128" s="280"/>
    </row>
    <row r="129" spans="1:26" ht="12.75" customHeight="1">
      <c r="A129" s="29"/>
      <c r="B129" s="29"/>
      <c r="C129" s="26"/>
      <c r="D129" s="26"/>
      <c r="E129" s="26"/>
      <c r="F129" s="29"/>
      <c r="G129" s="29"/>
      <c r="H129" s="29"/>
      <c r="I129" s="29"/>
      <c r="J129" s="29"/>
      <c r="K129" s="29"/>
      <c r="L129" s="29"/>
      <c r="M129" s="29"/>
      <c r="N129" s="29"/>
      <c r="O129" s="29"/>
      <c r="P129" s="29"/>
      <c r="Q129" s="29"/>
      <c r="R129" s="29"/>
      <c r="S129" s="29"/>
      <c r="T129" s="280"/>
      <c r="U129" s="280"/>
      <c r="V129" s="280"/>
      <c r="W129" s="280"/>
      <c r="X129" s="280"/>
      <c r="Y129" s="280"/>
      <c r="Z129" s="280"/>
    </row>
    <row r="130" spans="1:26" ht="12.75" customHeight="1">
      <c r="A130" s="29"/>
      <c r="B130" s="29"/>
      <c r="C130" s="26"/>
      <c r="D130" s="26"/>
      <c r="E130" s="26"/>
      <c r="F130" s="29"/>
      <c r="G130" s="29"/>
      <c r="H130" s="29"/>
      <c r="I130" s="29"/>
      <c r="J130" s="29"/>
      <c r="K130" s="29"/>
      <c r="L130" s="29"/>
      <c r="M130" s="29"/>
      <c r="N130" s="29"/>
      <c r="O130" s="29"/>
      <c r="P130" s="29"/>
      <c r="Q130" s="29"/>
      <c r="R130" s="29"/>
      <c r="S130" s="29"/>
      <c r="T130" s="280"/>
      <c r="U130" s="280"/>
      <c r="V130" s="280"/>
      <c r="W130" s="280"/>
      <c r="X130" s="280"/>
      <c r="Y130" s="280"/>
      <c r="Z130" s="280"/>
    </row>
    <row r="131" spans="1:26" ht="12.75" customHeight="1">
      <c r="A131" s="29"/>
      <c r="B131" s="29"/>
      <c r="C131" s="26"/>
      <c r="D131" s="26"/>
      <c r="E131" s="26"/>
      <c r="F131" s="29"/>
      <c r="G131" s="29"/>
      <c r="H131" s="29"/>
      <c r="I131" s="29"/>
      <c r="J131" s="29"/>
      <c r="K131" s="29"/>
      <c r="L131" s="29"/>
      <c r="M131" s="29"/>
      <c r="N131" s="29"/>
      <c r="O131" s="29"/>
      <c r="P131" s="29"/>
      <c r="Q131" s="29"/>
      <c r="R131" s="29"/>
      <c r="S131" s="29"/>
      <c r="T131" s="280"/>
      <c r="U131" s="280"/>
      <c r="V131" s="280"/>
      <c r="W131" s="280"/>
      <c r="X131" s="280"/>
      <c r="Y131" s="280"/>
      <c r="Z131" s="280"/>
    </row>
    <row r="132" spans="1:26" ht="12.75" customHeight="1">
      <c r="A132" s="29"/>
      <c r="B132" s="29"/>
      <c r="C132" s="26"/>
      <c r="D132" s="26"/>
      <c r="E132" s="26"/>
      <c r="F132" s="29"/>
      <c r="G132" s="29"/>
      <c r="H132" s="29"/>
      <c r="I132" s="29"/>
      <c r="J132" s="29"/>
      <c r="K132" s="29"/>
      <c r="L132" s="29"/>
      <c r="M132" s="29"/>
      <c r="N132" s="29"/>
      <c r="O132" s="29"/>
      <c r="P132" s="29"/>
      <c r="Q132" s="29"/>
      <c r="R132" s="29"/>
      <c r="S132" s="29"/>
      <c r="T132" s="280"/>
      <c r="U132" s="280"/>
      <c r="V132" s="280"/>
      <c r="W132" s="280"/>
      <c r="X132" s="280"/>
      <c r="Y132" s="280"/>
      <c r="Z132" s="280"/>
    </row>
    <row r="133" spans="1:26" ht="12.75" customHeight="1">
      <c r="A133" s="29"/>
      <c r="B133" s="29"/>
      <c r="C133" s="26"/>
      <c r="D133" s="26"/>
      <c r="E133" s="26"/>
      <c r="F133" s="29"/>
      <c r="G133" s="29"/>
      <c r="H133" s="29"/>
      <c r="I133" s="29"/>
      <c r="J133" s="29"/>
      <c r="K133" s="29"/>
      <c r="L133" s="29"/>
      <c r="M133" s="29"/>
      <c r="N133" s="29"/>
      <c r="O133" s="29"/>
      <c r="P133" s="29"/>
      <c r="Q133" s="29"/>
      <c r="R133" s="29"/>
      <c r="S133" s="29"/>
      <c r="T133" s="280"/>
      <c r="U133" s="280"/>
      <c r="V133" s="280"/>
      <c r="W133" s="280"/>
      <c r="X133" s="280"/>
      <c r="Y133" s="280"/>
      <c r="Z133" s="280"/>
    </row>
    <row r="134" spans="1:26" ht="12.75" customHeight="1">
      <c r="A134" s="29"/>
      <c r="B134" s="29"/>
      <c r="C134" s="26"/>
      <c r="D134" s="26"/>
      <c r="E134" s="26"/>
      <c r="F134" s="29"/>
      <c r="G134" s="29"/>
      <c r="H134" s="29"/>
      <c r="I134" s="29"/>
      <c r="J134" s="29"/>
      <c r="K134" s="29"/>
      <c r="L134" s="29"/>
      <c r="M134" s="29"/>
      <c r="N134" s="29"/>
      <c r="O134" s="29"/>
      <c r="P134" s="29"/>
      <c r="Q134" s="29"/>
      <c r="R134" s="29"/>
      <c r="S134" s="29"/>
      <c r="T134" s="280"/>
      <c r="U134" s="280"/>
      <c r="V134" s="280"/>
      <c r="W134" s="280"/>
      <c r="X134" s="280"/>
      <c r="Y134" s="280"/>
      <c r="Z134" s="280"/>
    </row>
    <row r="135" spans="1:26" ht="12.75" customHeight="1">
      <c r="A135" s="29"/>
      <c r="B135" s="29"/>
      <c r="C135" s="26"/>
      <c r="D135" s="26"/>
      <c r="E135" s="26"/>
      <c r="F135" s="29"/>
      <c r="G135" s="29"/>
      <c r="H135" s="29"/>
      <c r="I135" s="29"/>
      <c r="J135" s="29"/>
      <c r="K135" s="29"/>
      <c r="L135" s="29"/>
      <c r="M135" s="29"/>
      <c r="N135" s="29"/>
      <c r="O135" s="29"/>
      <c r="P135" s="29"/>
      <c r="Q135" s="29"/>
      <c r="R135" s="29"/>
      <c r="S135" s="29"/>
      <c r="T135" s="280"/>
      <c r="U135" s="280"/>
      <c r="V135" s="280"/>
      <c r="W135" s="280"/>
      <c r="X135" s="280"/>
      <c r="Y135" s="280"/>
      <c r="Z135" s="280"/>
    </row>
    <row r="136" spans="1:26" ht="12.75" customHeight="1">
      <c r="A136" s="29"/>
      <c r="B136" s="29"/>
      <c r="C136" s="26"/>
      <c r="D136" s="26"/>
      <c r="E136" s="26"/>
      <c r="F136" s="29"/>
      <c r="G136" s="29"/>
      <c r="H136" s="29"/>
      <c r="I136" s="29"/>
      <c r="J136" s="29"/>
      <c r="K136" s="29"/>
      <c r="L136" s="29"/>
      <c r="M136" s="29"/>
      <c r="N136" s="29"/>
      <c r="O136" s="29"/>
      <c r="P136" s="29"/>
      <c r="Q136" s="29"/>
      <c r="R136" s="29"/>
      <c r="S136" s="29"/>
      <c r="T136" s="280"/>
      <c r="U136" s="280"/>
      <c r="V136" s="280"/>
      <c r="W136" s="280"/>
      <c r="X136" s="280"/>
      <c r="Y136" s="280"/>
      <c r="Z136" s="280"/>
    </row>
    <row r="137" spans="1:26" ht="12.75" customHeight="1">
      <c r="A137" s="29"/>
      <c r="B137" s="29"/>
      <c r="C137" s="26"/>
      <c r="D137" s="26"/>
      <c r="E137" s="26"/>
      <c r="F137" s="29"/>
      <c r="G137" s="29"/>
      <c r="H137" s="29"/>
      <c r="I137" s="29"/>
      <c r="J137" s="29"/>
      <c r="K137" s="29"/>
      <c r="L137" s="29"/>
      <c r="M137" s="29"/>
      <c r="N137" s="29"/>
      <c r="O137" s="29"/>
      <c r="P137" s="29"/>
      <c r="Q137" s="29"/>
      <c r="R137" s="29"/>
      <c r="S137" s="29"/>
      <c r="T137" s="280"/>
      <c r="U137" s="280"/>
      <c r="V137" s="280"/>
      <c r="W137" s="280"/>
      <c r="X137" s="280"/>
      <c r="Y137" s="280"/>
      <c r="Z137" s="280"/>
    </row>
    <row r="138" spans="1:26" ht="12.75" customHeight="1">
      <c r="A138" s="29"/>
      <c r="B138" s="29"/>
      <c r="C138" s="26"/>
      <c r="D138" s="26"/>
      <c r="E138" s="26"/>
      <c r="F138" s="29"/>
      <c r="G138" s="29"/>
      <c r="H138" s="29"/>
      <c r="I138" s="29"/>
      <c r="J138" s="29"/>
      <c r="K138" s="29"/>
      <c r="L138" s="29"/>
      <c r="M138" s="29"/>
      <c r="N138" s="29"/>
      <c r="O138" s="29"/>
      <c r="P138" s="29"/>
      <c r="Q138" s="29"/>
      <c r="R138" s="29"/>
      <c r="S138" s="29"/>
      <c r="T138" s="280"/>
      <c r="U138" s="280"/>
      <c r="V138" s="280"/>
      <c r="W138" s="280"/>
      <c r="X138" s="280"/>
      <c r="Y138" s="280"/>
      <c r="Z138" s="280"/>
    </row>
    <row r="139" spans="1:26" ht="12.75" customHeight="1">
      <c r="A139" s="29"/>
      <c r="B139" s="29"/>
      <c r="C139" s="26"/>
      <c r="D139" s="26"/>
      <c r="E139" s="26"/>
      <c r="F139" s="29"/>
      <c r="G139" s="29"/>
      <c r="H139" s="29"/>
      <c r="I139" s="29"/>
      <c r="J139" s="29"/>
      <c r="K139" s="29"/>
      <c r="L139" s="29"/>
      <c r="M139" s="29"/>
      <c r="N139" s="29"/>
      <c r="O139" s="29"/>
      <c r="P139" s="29"/>
      <c r="Q139" s="29"/>
      <c r="R139" s="29"/>
      <c r="S139" s="29"/>
      <c r="T139" s="280"/>
      <c r="U139" s="280"/>
      <c r="V139" s="280"/>
      <c r="W139" s="280"/>
      <c r="X139" s="280"/>
      <c r="Y139" s="280"/>
      <c r="Z139" s="280"/>
    </row>
    <row r="140" spans="1:26" ht="12.75" customHeight="1">
      <c r="A140" s="29"/>
      <c r="B140" s="29"/>
      <c r="C140" s="26"/>
      <c r="D140" s="26"/>
      <c r="E140" s="26"/>
      <c r="F140" s="29"/>
      <c r="G140" s="29"/>
      <c r="H140" s="29"/>
      <c r="I140" s="29"/>
      <c r="J140" s="29"/>
      <c r="K140" s="29"/>
      <c r="L140" s="29"/>
      <c r="M140" s="29"/>
      <c r="N140" s="29"/>
      <c r="O140" s="29"/>
      <c r="P140" s="29"/>
      <c r="Q140" s="29"/>
      <c r="R140" s="29"/>
      <c r="S140" s="29"/>
      <c r="T140" s="280"/>
      <c r="U140" s="280"/>
      <c r="V140" s="280"/>
      <c r="W140" s="280"/>
      <c r="X140" s="280"/>
      <c r="Y140" s="280"/>
      <c r="Z140" s="280"/>
    </row>
    <row r="141" spans="1:26" ht="12.75" customHeight="1">
      <c r="A141" s="29"/>
      <c r="B141" s="29"/>
      <c r="C141" s="26"/>
      <c r="D141" s="26"/>
      <c r="E141" s="26"/>
      <c r="F141" s="29"/>
      <c r="G141" s="29"/>
      <c r="H141" s="29"/>
      <c r="I141" s="29"/>
      <c r="J141" s="29"/>
      <c r="K141" s="29"/>
      <c r="L141" s="29"/>
      <c r="M141" s="29"/>
      <c r="N141" s="29"/>
      <c r="O141" s="29"/>
      <c r="P141" s="29"/>
      <c r="Q141" s="29"/>
      <c r="R141" s="29"/>
      <c r="S141" s="29"/>
      <c r="T141" s="280"/>
      <c r="U141" s="280"/>
      <c r="V141" s="280"/>
      <c r="W141" s="280"/>
      <c r="X141" s="280"/>
      <c r="Y141" s="280"/>
      <c r="Z141" s="280"/>
    </row>
    <row r="142" spans="1:26" ht="12.75" customHeight="1">
      <c r="A142" s="29"/>
      <c r="B142" s="29"/>
      <c r="C142" s="26"/>
      <c r="D142" s="26"/>
      <c r="E142" s="26"/>
      <c r="F142" s="29"/>
      <c r="G142" s="29"/>
      <c r="H142" s="29"/>
      <c r="I142" s="29"/>
      <c r="J142" s="29"/>
      <c r="K142" s="29"/>
      <c r="L142" s="29"/>
      <c r="M142" s="29"/>
      <c r="N142" s="29"/>
      <c r="O142" s="29"/>
      <c r="P142" s="29"/>
      <c r="Q142" s="29"/>
      <c r="R142" s="29"/>
      <c r="S142" s="29"/>
      <c r="T142" s="280"/>
      <c r="U142" s="280"/>
      <c r="V142" s="280"/>
      <c r="W142" s="280"/>
      <c r="X142" s="280"/>
      <c r="Y142" s="280"/>
      <c r="Z142" s="280"/>
    </row>
    <row r="143" spans="1:26" ht="12.75" customHeight="1">
      <c r="A143" s="29"/>
      <c r="B143" s="29"/>
      <c r="C143" s="26"/>
      <c r="D143" s="26"/>
      <c r="E143" s="26"/>
      <c r="F143" s="29"/>
      <c r="G143" s="29"/>
      <c r="H143" s="29"/>
      <c r="I143" s="29"/>
      <c r="J143" s="29"/>
      <c r="K143" s="29"/>
      <c r="L143" s="29"/>
      <c r="M143" s="29"/>
      <c r="N143" s="29"/>
      <c r="O143" s="29"/>
      <c r="P143" s="29"/>
      <c r="Q143" s="29"/>
      <c r="R143" s="29"/>
      <c r="S143" s="29"/>
      <c r="T143" s="280"/>
      <c r="U143" s="280"/>
      <c r="V143" s="280"/>
      <c r="W143" s="280"/>
      <c r="X143" s="280"/>
      <c r="Y143" s="280"/>
      <c r="Z143" s="280"/>
    </row>
    <row r="144" spans="1:26" ht="12.75" customHeight="1">
      <c r="A144" s="29"/>
      <c r="B144" s="29"/>
      <c r="C144" s="26"/>
      <c r="D144" s="26"/>
      <c r="E144" s="26"/>
      <c r="F144" s="29"/>
      <c r="G144" s="29"/>
      <c r="H144" s="29"/>
      <c r="I144" s="29"/>
      <c r="J144" s="29"/>
      <c r="K144" s="29"/>
      <c r="L144" s="29"/>
      <c r="M144" s="29"/>
      <c r="N144" s="29"/>
      <c r="O144" s="29"/>
      <c r="P144" s="29"/>
      <c r="Q144" s="29"/>
      <c r="R144" s="29"/>
      <c r="S144" s="29"/>
      <c r="T144" s="280"/>
      <c r="U144" s="280"/>
      <c r="V144" s="280"/>
      <c r="W144" s="280"/>
      <c r="X144" s="280"/>
      <c r="Y144" s="280"/>
      <c r="Z144" s="280"/>
    </row>
    <row r="145" spans="1:26" ht="12.75" customHeight="1">
      <c r="A145" s="29"/>
      <c r="B145" s="29"/>
      <c r="C145" s="26"/>
      <c r="D145" s="26"/>
      <c r="E145" s="26"/>
      <c r="F145" s="29"/>
      <c r="G145" s="29"/>
      <c r="H145" s="29"/>
      <c r="I145" s="29"/>
      <c r="J145" s="29"/>
      <c r="K145" s="29"/>
      <c r="L145" s="29"/>
      <c r="M145" s="29"/>
      <c r="N145" s="29"/>
      <c r="O145" s="29"/>
      <c r="P145" s="29"/>
      <c r="Q145" s="29"/>
      <c r="R145" s="29"/>
      <c r="S145" s="29"/>
      <c r="T145" s="280"/>
      <c r="U145" s="280"/>
      <c r="V145" s="280"/>
      <c r="W145" s="280"/>
      <c r="X145" s="280"/>
      <c r="Y145" s="280"/>
      <c r="Z145" s="280"/>
    </row>
    <row r="146" spans="1:26" ht="12.75" customHeight="1">
      <c r="A146" s="29"/>
      <c r="B146" s="29"/>
      <c r="C146" s="26"/>
      <c r="D146" s="26"/>
      <c r="E146" s="26"/>
      <c r="F146" s="29"/>
      <c r="G146" s="29"/>
      <c r="H146" s="29"/>
      <c r="I146" s="29"/>
      <c r="J146" s="29"/>
      <c r="K146" s="29"/>
      <c r="L146" s="29"/>
      <c r="M146" s="29"/>
      <c r="N146" s="29"/>
      <c r="O146" s="29"/>
      <c r="P146" s="29"/>
      <c r="Q146" s="29"/>
      <c r="R146" s="29"/>
      <c r="S146" s="29"/>
      <c r="T146" s="280"/>
      <c r="U146" s="280"/>
      <c r="V146" s="280"/>
      <c r="W146" s="280"/>
      <c r="X146" s="280"/>
      <c r="Y146" s="280"/>
      <c r="Z146" s="280"/>
    </row>
    <row r="147" spans="1:26" ht="12.75" customHeight="1">
      <c r="A147" s="29"/>
      <c r="B147" s="29"/>
      <c r="C147" s="26"/>
      <c r="D147" s="26"/>
      <c r="E147" s="26"/>
      <c r="F147" s="29"/>
      <c r="G147" s="29"/>
      <c r="H147" s="29"/>
      <c r="I147" s="29"/>
      <c r="J147" s="29"/>
      <c r="K147" s="29"/>
      <c r="L147" s="29"/>
      <c r="M147" s="29"/>
      <c r="N147" s="29"/>
      <c r="O147" s="29"/>
      <c r="P147" s="29"/>
      <c r="Q147" s="29"/>
      <c r="R147" s="29"/>
      <c r="S147" s="29"/>
      <c r="T147" s="280"/>
      <c r="U147" s="280"/>
      <c r="V147" s="280"/>
      <c r="W147" s="280"/>
      <c r="X147" s="280"/>
      <c r="Y147" s="280"/>
      <c r="Z147" s="280"/>
    </row>
    <row r="148" spans="1:26" ht="12.75" customHeight="1">
      <c r="A148" s="29"/>
      <c r="B148" s="29"/>
      <c r="C148" s="26"/>
      <c r="D148" s="26"/>
      <c r="E148" s="26"/>
      <c r="F148" s="29"/>
      <c r="G148" s="29"/>
      <c r="H148" s="29"/>
      <c r="I148" s="29"/>
      <c r="J148" s="29"/>
      <c r="K148" s="29"/>
      <c r="L148" s="29"/>
      <c r="M148" s="29"/>
      <c r="N148" s="29"/>
      <c r="O148" s="29"/>
      <c r="P148" s="29"/>
      <c r="Q148" s="29"/>
      <c r="R148" s="29"/>
      <c r="S148" s="29"/>
      <c r="T148" s="280"/>
      <c r="U148" s="280"/>
      <c r="V148" s="280"/>
      <c r="W148" s="280"/>
      <c r="X148" s="280"/>
      <c r="Y148" s="280"/>
      <c r="Z148" s="280"/>
    </row>
    <row r="149" spans="1:26" ht="12.75" customHeight="1">
      <c r="A149" s="29"/>
      <c r="B149" s="29"/>
      <c r="C149" s="26"/>
      <c r="D149" s="26"/>
      <c r="E149" s="26"/>
      <c r="F149" s="29"/>
      <c r="G149" s="29"/>
      <c r="H149" s="29"/>
      <c r="I149" s="29"/>
      <c r="J149" s="29"/>
      <c r="K149" s="29"/>
      <c r="L149" s="29"/>
      <c r="M149" s="29"/>
      <c r="N149" s="29"/>
      <c r="O149" s="29"/>
      <c r="P149" s="29"/>
      <c r="Q149" s="29"/>
      <c r="R149" s="29"/>
      <c r="S149" s="29"/>
      <c r="T149" s="280"/>
      <c r="U149" s="280"/>
      <c r="V149" s="280"/>
      <c r="W149" s="280"/>
      <c r="X149" s="280"/>
      <c r="Y149" s="280"/>
      <c r="Z149" s="280"/>
    </row>
    <row r="150" spans="1:26" ht="12.75" customHeight="1">
      <c r="A150" s="29"/>
      <c r="B150" s="29"/>
      <c r="C150" s="26"/>
      <c r="D150" s="26"/>
      <c r="E150" s="26"/>
      <c r="F150" s="29"/>
      <c r="G150" s="29"/>
      <c r="H150" s="29"/>
      <c r="I150" s="29"/>
      <c r="J150" s="29"/>
      <c r="K150" s="29"/>
      <c r="L150" s="29"/>
      <c r="M150" s="29"/>
      <c r="N150" s="29"/>
      <c r="O150" s="29"/>
      <c r="P150" s="29"/>
      <c r="Q150" s="29"/>
      <c r="R150" s="29"/>
      <c r="S150" s="29"/>
      <c r="T150" s="280"/>
      <c r="U150" s="280"/>
      <c r="V150" s="280"/>
      <c r="W150" s="280"/>
      <c r="X150" s="280"/>
      <c r="Y150" s="280"/>
      <c r="Z150" s="280"/>
    </row>
    <row r="151" spans="1:26" ht="12.75" customHeight="1">
      <c r="A151" s="29"/>
      <c r="B151" s="29"/>
      <c r="C151" s="26"/>
      <c r="D151" s="26"/>
      <c r="E151" s="26"/>
      <c r="F151" s="29"/>
      <c r="G151" s="29"/>
      <c r="H151" s="29"/>
      <c r="I151" s="29"/>
      <c r="J151" s="29"/>
      <c r="K151" s="29"/>
      <c r="L151" s="29"/>
      <c r="M151" s="29"/>
      <c r="N151" s="29"/>
      <c r="O151" s="29"/>
      <c r="P151" s="29"/>
      <c r="Q151" s="29"/>
      <c r="R151" s="29"/>
      <c r="S151" s="29"/>
      <c r="T151" s="280"/>
      <c r="U151" s="280"/>
      <c r="V151" s="280"/>
      <c r="W151" s="280"/>
      <c r="X151" s="280"/>
      <c r="Y151" s="280"/>
      <c r="Z151" s="280"/>
    </row>
    <row r="152" spans="1:26" ht="12.75" customHeight="1">
      <c r="A152" s="29"/>
      <c r="B152" s="29"/>
      <c r="C152" s="26"/>
      <c r="D152" s="26"/>
      <c r="E152" s="26"/>
      <c r="F152" s="29"/>
      <c r="G152" s="29"/>
      <c r="H152" s="29"/>
      <c r="I152" s="29"/>
      <c r="J152" s="29"/>
      <c r="K152" s="29"/>
      <c r="L152" s="29"/>
      <c r="M152" s="29"/>
      <c r="N152" s="29"/>
      <c r="O152" s="29"/>
      <c r="P152" s="29"/>
      <c r="Q152" s="29"/>
      <c r="R152" s="29"/>
      <c r="S152" s="29"/>
      <c r="T152" s="280"/>
      <c r="U152" s="280"/>
      <c r="V152" s="280"/>
      <c r="W152" s="280"/>
      <c r="X152" s="280"/>
      <c r="Y152" s="280"/>
      <c r="Z152" s="280"/>
    </row>
    <row r="153" spans="1:26" ht="12.75" customHeight="1">
      <c r="A153" s="29"/>
      <c r="B153" s="29"/>
      <c r="C153" s="26"/>
      <c r="D153" s="26"/>
      <c r="E153" s="26"/>
      <c r="F153" s="29"/>
      <c r="G153" s="29"/>
      <c r="H153" s="29"/>
      <c r="I153" s="29"/>
      <c r="J153" s="29"/>
      <c r="K153" s="29"/>
      <c r="L153" s="29"/>
      <c r="M153" s="29"/>
      <c r="N153" s="29"/>
      <c r="O153" s="29"/>
      <c r="P153" s="29"/>
      <c r="Q153" s="29"/>
      <c r="R153" s="29"/>
      <c r="S153" s="29"/>
      <c r="T153" s="280"/>
      <c r="U153" s="280"/>
      <c r="V153" s="280"/>
      <c r="W153" s="280"/>
      <c r="X153" s="280"/>
      <c r="Y153" s="280"/>
      <c r="Z153" s="280"/>
    </row>
    <row r="154" spans="1:26" ht="12.75" customHeight="1">
      <c r="A154" s="29"/>
      <c r="B154" s="29"/>
      <c r="C154" s="26"/>
      <c r="D154" s="26"/>
      <c r="E154" s="26"/>
      <c r="F154" s="29"/>
      <c r="G154" s="29"/>
      <c r="H154" s="29"/>
      <c r="I154" s="29"/>
      <c r="J154" s="29"/>
      <c r="K154" s="29"/>
      <c r="L154" s="29"/>
      <c r="M154" s="29"/>
      <c r="N154" s="29"/>
      <c r="O154" s="29"/>
      <c r="P154" s="29"/>
      <c r="Q154" s="29"/>
      <c r="R154" s="29"/>
      <c r="S154" s="29"/>
      <c r="T154" s="280"/>
      <c r="U154" s="280"/>
      <c r="V154" s="280"/>
      <c r="W154" s="280"/>
      <c r="X154" s="280"/>
      <c r="Y154" s="280"/>
      <c r="Z154" s="280"/>
    </row>
    <row r="155" spans="1:26" ht="12.75" customHeight="1">
      <c r="A155" s="29"/>
      <c r="B155" s="29"/>
      <c r="C155" s="26"/>
      <c r="D155" s="26"/>
      <c r="E155" s="26"/>
      <c r="F155" s="29"/>
      <c r="G155" s="29"/>
      <c r="H155" s="29"/>
      <c r="I155" s="29"/>
      <c r="J155" s="29"/>
      <c r="K155" s="29"/>
      <c r="L155" s="29"/>
      <c r="M155" s="29"/>
      <c r="N155" s="29"/>
      <c r="O155" s="29"/>
      <c r="P155" s="29"/>
      <c r="Q155" s="29"/>
      <c r="R155" s="29"/>
      <c r="S155" s="29"/>
      <c r="T155" s="280"/>
      <c r="U155" s="280"/>
      <c r="V155" s="280"/>
      <c r="W155" s="280"/>
      <c r="X155" s="280"/>
      <c r="Y155" s="280"/>
      <c r="Z155" s="280"/>
    </row>
    <row r="156" spans="1:26" ht="12.75" customHeight="1">
      <c r="A156" s="29"/>
      <c r="B156" s="29"/>
      <c r="C156" s="26"/>
      <c r="D156" s="26"/>
      <c r="E156" s="26"/>
      <c r="F156" s="29"/>
      <c r="G156" s="29"/>
      <c r="H156" s="29"/>
      <c r="I156" s="29"/>
      <c r="J156" s="29"/>
      <c r="K156" s="29"/>
      <c r="L156" s="29"/>
      <c r="M156" s="29"/>
      <c r="N156" s="29"/>
      <c r="O156" s="29"/>
      <c r="P156" s="29"/>
      <c r="Q156" s="29"/>
      <c r="R156" s="29"/>
      <c r="S156" s="29"/>
      <c r="T156" s="280"/>
      <c r="U156" s="280"/>
      <c r="V156" s="280"/>
      <c r="W156" s="280"/>
      <c r="X156" s="280"/>
      <c r="Y156" s="280"/>
      <c r="Z156" s="280"/>
    </row>
    <row r="157" spans="1:26" ht="12.75" customHeight="1">
      <c r="A157" s="29"/>
      <c r="B157" s="29"/>
      <c r="C157" s="26"/>
      <c r="D157" s="26"/>
      <c r="E157" s="26"/>
      <c r="F157" s="29"/>
      <c r="G157" s="29"/>
      <c r="H157" s="29"/>
      <c r="I157" s="29"/>
      <c r="J157" s="29"/>
      <c r="K157" s="29"/>
      <c r="L157" s="29"/>
      <c r="M157" s="29"/>
      <c r="N157" s="29"/>
      <c r="O157" s="29"/>
      <c r="P157" s="29"/>
      <c r="Q157" s="29"/>
      <c r="R157" s="29"/>
      <c r="S157" s="29"/>
      <c r="T157" s="280"/>
      <c r="U157" s="280"/>
      <c r="V157" s="280"/>
      <c r="W157" s="280"/>
      <c r="X157" s="280"/>
      <c r="Y157" s="280"/>
      <c r="Z157" s="280"/>
    </row>
    <row r="158" spans="1:26" ht="12.75" customHeight="1">
      <c r="A158" s="29"/>
      <c r="B158" s="29"/>
      <c r="C158" s="26"/>
      <c r="D158" s="26"/>
      <c r="E158" s="26"/>
      <c r="F158" s="29"/>
      <c r="G158" s="29"/>
      <c r="H158" s="29"/>
      <c r="I158" s="29"/>
      <c r="J158" s="29"/>
      <c r="K158" s="29"/>
      <c r="L158" s="29"/>
      <c r="M158" s="29"/>
      <c r="N158" s="29"/>
      <c r="O158" s="29"/>
      <c r="P158" s="29"/>
      <c r="Q158" s="29"/>
      <c r="R158" s="29"/>
      <c r="S158" s="29"/>
      <c r="T158" s="280"/>
      <c r="U158" s="280"/>
      <c r="V158" s="280"/>
      <c r="W158" s="280"/>
      <c r="X158" s="280"/>
      <c r="Y158" s="280"/>
      <c r="Z158" s="280"/>
    </row>
    <row r="159" spans="1:26" ht="12.75" customHeight="1">
      <c r="A159" s="29"/>
      <c r="B159" s="29"/>
      <c r="C159" s="26"/>
      <c r="D159" s="26"/>
      <c r="E159" s="26"/>
      <c r="F159" s="29"/>
      <c r="G159" s="29"/>
      <c r="H159" s="29"/>
      <c r="I159" s="29"/>
      <c r="J159" s="29"/>
      <c r="K159" s="29"/>
      <c r="L159" s="29"/>
      <c r="M159" s="29"/>
      <c r="N159" s="29"/>
      <c r="O159" s="29"/>
      <c r="P159" s="29"/>
      <c r="Q159" s="29"/>
      <c r="R159" s="29"/>
      <c r="S159" s="29"/>
      <c r="T159" s="280"/>
      <c r="U159" s="280"/>
      <c r="V159" s="280"/>
      <c r="W159" s="280"/>
      <c r="X159" s="280"/>
      <c r="Y159" s="280"/>
      <c r="Z159" s="280"/>
    </row>
    <row r="160" spans="1:26" ht="12.75" customHeight="1">
      <c r="A160" s="29"/>
      <c r="B160" s="29"/>
      <c r="C160" s="26"/>
      <c r="D160" s="26"/>
      <c r="E160" s="26"/>
      <c r="F160" s="29"/>
      <c r="G160" s="29"/>
      <c r="H160" s="29"/>
      <c r="I160" s="29"/>
      <c r="J160" s="29"/>
      <c r="K160" s="29"/>
      <c r="L160" s="29"/>
      <c r="M160" s="29"/>
      <c r="N160" s="29"/>
      <c r="O160" s="29"/>
      <c r="P160" s="29"/>
      <c r="Q160" s="29"/>
      <c r="R160" s="29"/>
      <c r="S160" s="29"/>
      <c r="T160" s="280"/>
      <c r="U160" s="280"/>
      <c r="V160" s="280"/>
      <c r="W160" s="280"/>
      <c r="X160" s="280"/>
      <c r="Y160" s="280"/>
      <c r="Z160" s="280"/>
    </row>
    <row r="161" spans="1:26" ht="12.75" customHeight="1">
      <c r="A161" s="29"/>
      <c r="B161" s="29"/>
      <c r="C161" s="26"/>
      <c r="D161" s="26"/>
      <c r="E161" s="26"/>
      <c r="F161" s="29"/>
      <c r="G161" s="29"/>
      <c r="H161" s="29"/>
      <c r="I161" s="29"/>
      <c r="J161" s="29"/>
      <c r="K161" s="29"/>
      <c r="L161" s="29"/>
      <c r="M161" s="29"/>
      <c r="N161" s="29"/>
      <c r="O161" s="29"/>
      <c r="P161" s="29"/>
      <c r="Q161" s="29"/>
      <c r="R161" s="29"/>
      <c r="S161" s="29"/>
      <c r="T161" s="280"/>
      <c r="U161" s="280"/>
      <c r="V161" s="280"/>
      <c r="W161" s="280"/>
      <c r="X161" s="280"/>
      <c r="Y161" s="280"/>
      <c r="Z161" s="280"/>
    </row>
    <row r="162" spans="1:26" ht="12.75" customHeight="1">
      <c r="A162" s="29"/>
      <c r="B162" s="29"/>
      <c r="C162" s="26"/>
      <c r="D162" s="26"/>
      <c r="E162" s="26"/>
      <c r="F162" s="29"/>
      <c r="G162" s="29"/>
      <c r="H162" s="29"/>
      <c r="I162" s="29"/>
      <c r="J162" s="29"/>
      <c r="K162" s="29"/>
      <c r="L162" s="29"/>
      <c r="M162" s="29"/>
      <c r="N162" s="29"/>
      <c r="O162" s="29"/>
      <c r="P162" s="29"/>
      <c r="Q162" s="29"/>
      <c r="R162" s="29"/>
      <c r="S162" s="29"/>
      <c r="T162" s="280"/>
      <c r="U162" s="280"/>
      <c r="V162" s="280"/>
      <c r="W162" s="280"/>
      <c r="X162" s="280"/>
      <c r="Y162" s="280"/>
      <c r="Z162" s="280"/>
    </row>
    <row r="163" spans="1:26" ht="12.75" customHeight="1">
      <c r="A163" s="29"/>
      <c r="B163" s="29"/>
      <c r="C163" s="26"/>
      <c r="D163" s="26"/>
      <c r="E163" s="26"/>
      <c r="F163" s="29"/>
      <c r="G163" s="29"/>
      <c r="H163" s="29"/>
      <c r="I163" s="29"/>
      <c r="J163" s="29"/>
      <c r="K163" s="29"/>
      <c r="L163" s="29"/>
      <c r="M163" s="29"/>
      <c r="N163" s="29"/>
      <c r="O163" s="29"/>
      <c r="P163" s="29"/>
      <c r="Q163" s="29"/>
      <c r="R163" s="29"/>
      <c r="S163" s="29"/>
      <c r="T163" s="280"/>
      <c r="U163" s="280"/>
      <c r="V163" s="280"/>
      <c r="W163" s="280"/>
      <c r="X163" s="280"/>
      <c r="Y163" s="280"/>
      <c r="Z163" s="280"/>
    </row>
    <row r="164" spans="1:26" ht="12.75" customHeight="1">
      <c r="A164" s="29"/>
      <c r="B164" s="29"/>
      <c r="C164" s="26"/>
      <c r="D164" s="26"/>
      <c r="E164" s="26"/>
      <c r="F164" s="29"/>
      <c r="G164" s="29"/>
      <c r="H164" s="29"/>
      <c r="I164" s="29"/>
      <c r="J164" s="29"/>
      <c r="K164" s="29"/>
      <c r="L164" s="29"/>
      <c r="M164" s="29"/>
      <c r="N164" s="29"/>
      <c r="O164" s="29"/>
      <c r="P164" s="29"/>
      <c r="Q164" s="29"/>
      <c r="R164" s="29"/>
      <c r="S164" s="29"/>
      <c r="T164" s="280"/>
      <c r="U164" s="280"/>
      <c r="V164" s="280"/>
      <c r="W164" s="280"/>
      <c r="X164" s="280"/>
      <c r="Y164" s="280"/>
      <c r="Z164" s="280"/>
    </row>
    <row r="165" spans="1:26" ht="12.75" customHeight="1">
      <c r="A165" s="29"/>
      <c r="B165" s="29"/>
      <c r="C165" s="26"/>
      <c r="D165" s="26"/>
      <c r="E165" s="26"/>
      <c r="F165" s="29"/>
      <c r="G165" s="29"/>
      <c r="H165" s="29"/>
      <c r="I165" s="29"/>
      <c r="J165" s="29"/>
      <c r="K165" s="29"/>
      <c r="L165" s="29"/>
      <c r="M165" s="29"/>
      <c r="N165" s="29"/>
      <c r="O165" s="29"/>
      <c r="P165" s="29"/>
      <c r="Q165" s="29"/>
      <c r="R165" s="29"/>
      <c r="S165" s="29"/>
      <c r="T165" s="280"/>
      <c r="U165" s="280"/>
      <c r="V165" s="280"/>
      <c r="W165" s="280"/>
      <c r="X165" s="280"/>
      <c r="Y165" s="280"/>
      <c r="Z165" s="280"/>
    </row>
    <row r="166" spans="1:26" ht="12.75" customHeight="1">
      <c r="A166" s="29"/>
      <c r="B166" s="29"/>
      <c r="C166" s="26"/>
      <c r="D166" s="26"/>
      <c r="E166" s="26"/>
      <c r="F166" s="29"/>
      <c r="G166" s="29"/>
      <c r="H166" s="29"/>
      <c r="I166" s="29"/>
      <c r="J166" s="29"/>
      <c r="K166" s="29"/>
      <c r="L166" s="29"/>
      <c r="M166" s="29"/>
      <c r="N166" s="29"/>
      <c r="O166" s="29"/>
      <c r="P166" s="29"/>
      <c r="Q166" s="29"/>
      <c r="R166" s="29"/>
      <c r="S166" s="29"/>
      <c r="T166" s="280"/>
      <c r="U166" s="280"/>
      <c r="V166" s="280"/>
      <c r="W166" s="280"/>
      <c r="X166" s="280"/>
      <c r="Y166" s="280"/>
      <c r="Z166" s="280"/>
    </row>
    <row r="167" spans="1:26" ht="12.75" customHeight="1">
      <c r="A167" s="29"/>
      <c r="B167" s="29"/>
      <c r="C167" s="26"/>
      <c r="D167" s="26"/>
      <c r="E167" s="26"/>
      <c r="F167" s="29"/>
      <c r="G167" s="29"/>
      <c r="H167" s="29"/>
      <c r="I167" s="29"/>
      <c r="J167" s="29"/>
      <c r="K167" s="29"/>
      <c r="L167" s="29"/>
      <c r="M167" s="29"/>
      <c r="N167" s="29"/>
      <c r="O167" s="29"/>
      <c r="P167" s="29"/>
      <c r="Q167" s="29"/>
      <c r="R167" s="29"/>
      <c r="S167" s="29"/>
      <c r="T167" s="280"/>
      <c r="U167" s="280"/>
      <c r="V167" s="280"/>
      <c r="W167" s="280"/>
      <c r="X167" s="280"/>
      <c r="Y167" s="280"/>
      <c r="Z167" s="280"/>
    </row>
    <row r="168" spans="1:26" ht="12.75" customHeight="1">
      <c r="A168" s="29"/>
      <c r="B168" s="29"/>
      <c r="C168" s="26"/>
      <c r="D168" s="26"/>
      <c r="E168" s="26"/>
      <c r="F168" s="29"/>
      <c r="G168" s="29"/>
      <c r="H168" s="29"/>
      <c r="I168" s="29"/>
      <c r="J168" s="29"/>
      <c r="K168" s="29"/>
      <c r="L168" s="29"/>
      <c r="M168" s="29"/>
      <c r="N168" s="29"/>
      <c r="O168" s="29"/>
      <c r="P168" s="29"/>
      <c r="Q168" s="29"/>
      <c r="R168" s="29"/>
      <c r="S168" s="29"/>
      <c r="T168" s="280"/>
      <c r="U168" s="280"/>
      <c r="V168" s="280"/>
      <c r="W168" s="280"/>
      <c r="X168" s="280"/>
      <c r="Y168" s="280"/>
      <c r="Z168" s="280"/>
    </row>
    <row r="169" spans="1:26" ht="12.75" customHeight="1">
      <c r="A169" s="29"/>
      <c r="B169" s="29"/>
      <c r="C169" s="26"/>
      <c r="D169" s="26"/>
      <c r="E169" s="26"/>
      <c r="F169" s="29"/>
      <c r="G169" s="29"/>
      <c r="H169" s="29"/>
      <c r="I169" s="29"/>
      <c r="J169" s="29"/>
      <c r="K169" s="29"/>
      <c r="L169" s="29"/>
      <c r="M169" s="29"/>
      <c r="N169" s="29"/>
      <c r="O169" s="29"/>
      <c r="P169" s="29"/>
      <c r="Q169" s="29"/>
      <c r="R169" s="29"/>
      <c r="S169" s="29"/>
      <c r="T169" s="280"/>
      <c r="U169" s="280"/>
      <c r="V169" s="280"/>
      <c r="W169" s="280"/>
      <c r="X169" s="280"/>
      <c r="Y169" s="280"/>
      <c r="Z169" s="280"/>
    </row>
    <row r="170" spans="1:26" ht="12.75" customHeight="1">
      <c r="A170" s="29"/>
      <c r="B170" s="29"/>
      <c r="C170" s="26"/>
      <c r="D170" s="26"/>
      <c r="E170" s="26"/>
      <c r="F170" s="29"/>
      <c r="G170" s="29"/>
      <c r="H170" s="29"/>
      <c r="I170" s="29"/>
      <c r="J170" s="29"/>
      <c r="K170" s="29"/>
      <c r="L170" s="29"/>
      <c r="M170" s="29"/>
      <c r="N170" s="29"/>
      <c r="O170" s="29"/>
      <c r="P170" s="29"/>
      <c r="Q170" s="29"/>
      <c r="R170" s="29"/>
      <c r="S170" s="29"/>
      <c r="T170" s="280"/>
      <c r="U170" s="280"/>
      <c r="V170" s="280"/>
      <c r="W170" s="280"/>
      <c r="X170" s="280"/>
      <c r="Y170" s="280"/>
      <c r="Z170" s="280"/>
    </row>
    <row r="171" spans="1:26" ht="12.75" customHeight="1">
      <c r="A171" s="29"/>
      <c r="B171" s="29"/>
      <c r="C171" s="26"/>
      <c r="D171" s="26"/>
      <c r="E171" s="26"/>
      <c r="F171" s="29"/>
      <c r="G171" s="29"/>
      <c r="H171" s="29"/>
      <c r="I171" s="29"/>
      <c r="J171" s="29"/>
      <c r="K171" s="29"/>
      <c r="L171" s="29"/>
      <c r="M171" s="29"/>
      <c r="N171" s="29"/>
      <c r="O171" s="29"/>
      <c r="P171" s="29"/>
      <c r="Q171" s="29"/>
      <c r="R171" s="29"/>
      <c r="S171" s="29"/>
      <c r="T171" s="280"/>
      <c r="U171" s="280"/>
      <c r="V171" s="280"/>
      <c r="W171" s="280"/>
      <c r="X171" s="280"/>
      <c r="Y171" s="280"/>
      <c r="Z171" s="280"/>
    </row>
    <row r="172" spans="1:26" ht="12.75" customHeight="1">
      <c r="A172" s="29"/>
      <c r="B172" s="29"/>
      <c r="C172" s="26"/>
      <c r="D172" s="26"/>
      <c r="E172" s="26"/>
      <c r="F172" s="29"/>
      <c r="G172" s="29"/>
      <c r="H172" s="29"/>
      <c r="I172" s="29"/>
      <c r="J172" s="29"/>
      <c r="K172" s="29"/>
      <c r="L172" s="29"/>
      <c r="M172" s="29"/>
      <c r="N172" s="29"/>
      <c r="O172" s="29"/>
      <c r="P172" s="29"/>
      <c r="Q172" s="29"/>
      <c r="R172" s="29"/>
      <c r="S172" s="29"/>
      <c r="T172" s="280"/>
      <c r="U172" s="280"/>
      <c r="V172" s="280"/>
      <c r="W172" s="280"/>
      <c r="X172" s="280"/>
      <c r="Y172" s="280"/>
      <c r="Z172" s="280"/>
    </row>
    <row r="173" spans="1:26" ht="12.75" customHeight="1">
      <c r="A173" s="29"/>
      <c r="B173" s="29"/>
      <c r="C173" s="26"/>
      <c r="D173" s="26"/>
      <c r="E173" s="26"/>
      <c r="F173" s="29"/>
      <c r="G173" s="29"/>
      <c r="H173" s="29"/>
      <c r="I173" s="29"/>
      <c r="J173" s="29"/>
      <c r="K173" s="29"/>
      <c r="L173" s="29"/>
      <c r="M173" s="29"/>
      <c r="N173" s="29"/>
      <c r="O173" s="29"/>
      <c r="P173" s="29"/>
      <c r="Q173" s="29"/>
      <c r="R173" s="29"/>
      <c r="S173" s="29"/>
      <c r="T173" s="280"/>
      <c r="U173" s="280"/>
      <c r="V173" s="280"/>
      <c r="W173" s="280"/>
      <c r="X173" s="280"/>
      <c r="Y173" s="280"/>
      <c r="Z173" s="280"/>
    </row>
    <row r="174" spans="1:26" ht="12.75" customHeight="1">
      <c r="A174" s="29"/>
      <c r="B174" s="29"/>
      <c r="C174" s="26"/>
      <c r="D174" s="26"/>
      <c r="E174" s="26"/>
      <c r="F174" s="29"/>
      <c r="G174" s="29"/>
      <c r="H174" s="29"/>
      <c r="I174" s="29"/>
      <c r="J174" s="29"/>
      <c r="K174" s="29"/>
      <c r="L174" s="29"/>
      <c r="M174" s="29"/>
      <c r="N174" s="29"/>
      <c r="O174" s="29"/>
      <c r="P174" s="29"/>
      <c r="Q174" s="29"/>
      <c r="R174" s="29"/>
      <c r="S174" s="29"/>
      <c r="T174" s="280"/>
      <c r="U174" s="280"/>
      <c r="V174" s="280"/>
      <c r="W174" s="280"/>
      <c r="X174" s="280"/>
      <c r="Y174" s="280"/>
      <c r="Z174" s="280"/>
    </row>
    <row r="175" spans="1:26" ht="12.75" customHeight="1">
      <c r="A175" s="29"/>
      <c r="B175" s="29"/>
      <c r="C175" s="26"/>
      <c r="D175" s="26"/>
      <c r="E175" s="26"/>
      <c r="F175" s="29"/>
      <c r="G175" s="29"/>
      <c r="H175" s="29"/>
      <c r="I175" s="29"/>
      <c r="J175" s="29"/>
      <c r="K175" s="29"/>
      <c r="L175" s="29"/>
      <c r="M175" s="29"/>
      <c r="N175" s="29"/>
      <c r="O175" s="29"/>
      <c r="P175" s="29"/>
      <c r="Q175" s="29"/>
      <c r="R175" s="29"/>
      <c r="S175" s="29"/>
      <c r="T175" s="280"/>
      <c r="U175" s="280"/>
      <c r="V175" s="280"/>
      <c r="W175" s="280"/>
      <c r="X175" s="280"/>
      <c r="Y175" s="280"/>
      <c r="Z175" s="280"/>
    </row>
    <row r="176" spans="1:26" ht="12.75" customHeight="1">
      <c r="A176" s="29"/>
      <c r="B176" s="29"/>
      <c r="C176" s="26"/>
      <c r="D176" s="26"/>
      <c r="E176" s="26"/>
      <c r="F176" s="29"/>
      <c r="G176" s="29"/>
      <c r="H176" s="29"/>
      <c r="I176" s="29"/>
      <c r="J176" s="29"/>
      <c r="K176" s="29"/>
      <c r="L176" s="29"/>
      <c r="M176" s="29"/>
      <c r="N176" s="29"/>
      <c r="O176" s="29"/>
      <c r="P176" s="29"/>
      <c r="Q176" s="29"/>
      <c r="R176" s="29"/>
      <c r="S176" s="29"/>
      <c r="T176" s="280"/>
      <c r="U176" s="280"/>
      <c r="V176" s="280"/>
      <c r="W176" s="280"/>
      <c r="X176" s="280"/>
      <c r="Y176" s="280"/>
      <c r="Z176" s="280"/>
    </row>
    <row r="177" spans="1:26" ht="12.75" customHeight="1">
      <c r="A177" s="29"/>
      <c r="B177" s="29"/>
      <c r="C177" s="26"/>
      <c r="D177" s="26"/>
      <c r="E177" s="26"/>
      <c r="F177" s="29"/>
      <c r="G177" s="29"/>
      <c r="H177" s="29"/>
      <c r="I177" s="29"/>
      <c r="J177" s="29"/>
      <c r="K177" s="29"/>
      <c r="L177" s="29"/>
      <c r="M177" s="29"/>
      <c r="N177" s="29"/>
      <c r="O177" s="29"/>
      <c r="P177" s="29"/>
      <c r="Q177" s="29"/>
      <c r="R177" s="29"/>
      <c r="S177" s="29"/>
      <c r="T177" s="280"/>
      <c r="U177" s="280"/>
      <c r="V177" s="280"/>
      <c r="W177" s="280"/>
      <c r="X177" s="280"/>
      <c r="Y177" s="280"/>
      <c r="Z177" s="280"/>
    </row>
    <row r="178" spans="1:26" ht="12.75" customHeight="1">
      <c r="A178" s="29"/>
      <c r="B178" s="29"/>
      <c r="C178" s="26"/>
      <c r="D178" s="26"/>
      <c r="E178" s="26"/>
      <c r="F178" s="29"/>
      <c r="G178" s="29"/>
      <c r="H178" s="29"/>
      <c r="I178" s="29"/>
      <c r="J178" s="29"/>
      <c r="K178" s="29"/>
      <c r="L178" s="29"/>
      <c r="M178" s="29"/>
      <c r="N178" s="29"/>
      <c r="O178" s="29"/>
      <c r="P178" s="29"/>
      <c r="Q178" s="29"/>
      <c r="R178" s="29"/>
      <c r="S178" s="29"/>
      <c r="T178" s="280"/>
      <c r="U178" s="280"/>
      <c r="V178" s="280"/>
      <c r="W178" s="280"/>
      <c r="X178" s="280"/>
      <c r="Y178" s="280"/>
      <c r="Z178" s="280"/>
    </row>
    <row r="179" spans="1:26" ht="12.75" customHeight="1">
      <c r="A179" s="29"/>
      <c r="B179" s="29"/>
      <c r="C179" s="26"/>
      <c r="D179" s="26"/>
      <c r="E179" s="26"/>
      <c r="F179" s="29"/>
      <c r="G179" s="29"/>
      <c r="H179" s="29"/>
      <c r="I179" s="29"/>
      <c r="J179" s="29"/>
      <c r="K179" s="29"/>
      <c r="L179" s="29"/>
      <c r="M179" s="29"/>
      <c r="N179" s="29"/>
      <c r="O179" s="29"/>
      <c r="P179" s="29"/>
      <c r="Q179" s="29"/>
      <c r="R179" s="29"/>
      <c r="S179" s="29"/>
      <c r="T179" s="280"/>
      <c r="U179" s="280"/>
      <c r="V179" s="280"/>
      <c r="W179" s="280"/>
      <c r="X179" s="280"/>
      <c r="Y179" s="280"/>
      <c r="Z179" s="280"/>
    </row>
    <row r="180" spans="1:26" ht="12.75" customHeight="1">
      <c r="A180" s="29"/>
      <c r="B180" s="29"/>
      <c r="C180" s="26"/>
      <c r="D180" s="26"/>
      <c r="E180" s="26"/>
      <c r="F180" s="29"/>
      <c r="G180" s="29"/>
      <c r="H180" s="29"/>
      <c r="I180" s="29"/>
      <c r="J180" s="29"/>
      <c r="K180" s="29"/>
      <c r="L180" s="29"/>
      <c r="M180" s="29"/>
      <c r="N180" s="29"/>
      <c r="O180" s="29"/>
      <c r="P180" s="29"/>
      <c r="Q180" s="29"/>
      <c r="R180" s="29"/>
      <c r="S180" s="29"/>
      <c r="T180" s="280"/>
      <c r="U180" s="280"/>
      <c r="V180" s="280"/>
      <c r="W180" s="280"/>
      <c r="X180" s="280"/>
      <c r="Y180" s="280"/>
      <c r="Z180" s="280"/>
    </row>
    <row r="181" spans="1:26" ht="12.75" customHeight="1">
      <c r="A181" s="29"/>
      <c r="B181" s="29"/>
      <c r="C181" s="26"/>
      <c r="D181" s="26"/>
      <c r="E181" s="26"/>
      <c r="F181" s="29"/>
      <c r="G181" s="29"/>
      <c r="H181" s="29"/>
      <c r="I181" s="29"/>
      <c r="J181" s="29"/>
      <c r="K181" s="29"/>
      <c r="L181" s="29"/>
      <c r="M181" s="29"/>
      <c r="N181" s="29"/>
      <c r="O181" s="29"/>
      <c r="P181" s="29"/>
      <c r="Q181" s="29"/>
      <c r="R181" s="29"/>
      <c r="S181" s="29"/>
      <c r="T181" s="280"/>
      <c r="U181" s="280"/>
      <c r="V181" s="280"/>
      <c r="W181" s="280"/>
      <c r="X181" s="280"/>
      <c r="Y181" s="280"/>
      <c r="Z181" s="280"/>
    </row>
    <row r="182" spans="1:26" ht="12.75" customHeight="1">
      <c r="A182" s="29"/>
      <c r="B182" s="29"/>
      <c r="C182" s="26"/>
      <c r="D182" s="26"/>
      <c r="E182" s="26"/>
      <c r="F182" s="29"/>
      <c r="G182" s="29"/>
      <c r="H182" s="29"/>
      <c r="I182" s="29"/>
      <c r="J182" s="29"/>
      <c r="K182" s="29"/>
      <c r="L182" s="29"/>
      <c r="M182" s="29"/>
      <c r="N182" s="29"/>
      <c r="O182" s="29"/>
      <c r="P182" s="29"/>
      <c r="Q182" s="29"/>
      <c r="R182" s="29"/>
      <c r="S182" s="29"/>
      <c r="T182" s="280"/>
      <c r="U182" s="280"/>
      <c r="V182" s="280"/>
      <c r="W182" s="280"/>
      <c r="X182" s="280"/>
      <c r="Y182" s="280"/>
      <c r="Z182" s="280"/>
    </row>
    <row r="183" spans="1:26" ht="12.75" customHeight="1">
      <c r="A183" s="29"/>
      <c r="B183" s="29"/>
      <c r="C183" s="26"/>
      <c r="D183" s="26"/>
      <c r="E183" s="26"/>
      <c r="F183" s="29"/>
      <c r="G183" s="29"/>
      <c r="H183" s="29"/>
      <c r="I183" s="29"/>
      <c r="J183" s="29"/>
      <c r="K183" s="29"/>
      <c r="L183" s="29"/>
      <c r="M183" s="29"/>
      <c r="N183" s="29"/>
      <c r="O183" s="29"/>
      <c r="P183" s="29"/>
      <c r="Q183" s="29"/>
      <c r="R183" s="29"/>
      <c r="S183" s="29"/>
      <c r="T183" s="280"/>
      <c r="U183" s="280"/>
      <c r="V183" s="280"/>
      <c r="W183" s="280"/>
      <c r="X183" s="280"/>
      <c r="Y183" s="280"/>
      <c r="Z183" s="280"/>
    </row>
    <row r="184" spans="1:26" ht="12.75" customHeight="1">
      <c r="A184" s="29"/>
      <c r="B184" s="29"/>
      <c r="C184" s="26"/>
      <c r="D184" s="26"/>
      <c r="E184" s="26"/>
      <c r="F184" s="29"/>
      <c r="G184" s="29"/>
      <c r="H184" s="29"/>
      <c r="I184" s="29"/>
      <c r="J184" s="29"/>
      <c r="K184" s="29"/>
      <c r="L184" s="29"/>
      <c r="M184" s="29"/>
      <c r="N184" s="29"/>
      <c r="O184" s="29"/>
      <c r="P184" s="29"/>
      <c r="Q184" s="29"/>
      <c r="R184" s="29"/>
      <c r="S184" s="29"/>
      <c r="T184" s="280"/>
      <c r="U184" s="280"/>
      <c r="V184" s="280"/>
      <c r="W184" s="280"/>
      <c r="X184" s="280"/>
      <c r="Y184" s="280"/>
      <c r="Z184" s="280"/>
    </row>
    <row r="185" spans="1:26" ht="12.75" customHeight="1">
      <c r="A185" s="29"/>
      <c r="B185" s="29"/>
      <c r="C185" s="26"/>
      <c r="D185" s="26"/>
      <c r="E185" s="26"/>
      <c r="F185" s="29"/>
      <c r="G185" s="29"/>
      <c r="H185" s="29"/>
      <c r="I185" s="29"/>
      <c r="J185" s="29"/>
      <c r="K185" s="29"/>
      <c r="L185" s="29"/>
      <c r="M185" s="29"/>
      <c r="N185" s="29"/>
      <c r="O185" s="29"/>
      <c r="P185" s="29"/>
      <c r="Q185" s="29"/>
      <c r="R185" s="29"/>
      <c r="S185" s="29"/>
      <c r="T185" s="280"/>
      <c r="U185" s="280"/>
      <c r="V185" s="280"/>
      <c r="W185" s="280"/>
      <c r="X185" s="280"/>
      <c r="Y185" s="280"/>
      <c r="Z185" s="280"/>
    </row>
    <row r="186" spans="1:26" ht="12.75" customHeight="1">
      <c r="A186" s="29"/>
      <c r="B186" s="29"/>
      <c r="C186" s="26"/>
      <c r="D186" s="26"/>
      <c r="E186" s="26"/>
      <c r="F186" s="29"/>
      <c r="G186" s="29"/>
      <c r="H186" s="29"/>
      <c r="I186" s="29"/>
      <c r="J186" s="29"/>
      <c r="K186" s="29"/>
      <c r="L186" s="29"/>
      <c r="M186" s="29"/>
      <c r="N186" s="29"/>
      <c r="O186" s="29"/>
      <c r="P186" s="29"/>
      <c r="Q186" s="29"/>
      <c r="R186" s="29"/>
      <c r="S186" s="29"/>
      <c r="T186" s="280"/>
      <c r="U186" s="280"/>
      <c r="V186" s="280"/>
      <c r="W186" s="280"/>
      <c r="X186" s="280"/>
      <c r="Y186" s="280"/>
      <c r="Z186" s="280"/>
    </row>
    <row r="187" spans="1:26" ht="12.75" customHeight="1">
      <c r="A187" s="29"/>
      <c r="B187" s="29"/>
      <c r="C187" s="26"/>
      <c r="D187" s="26"/>
      <c r="E187" s="26"/>
      <c r="F187" s="29"/>
      <c r="G187" s="29"/>
      <c r="H187" s="29"/>
      <c r="I187" s="29"/>
      <c r="J187" s="29"/>
      <c r="K187" s="29"/>
      <c r="L187" s="29"/>
      <c r="M187" s="29"/>
      <c r="N187" s="29"/>
      <c r="O187" s="29"/>
      <c r="P187" s="29"/>
      <c r="Q187" s="29"/>
      <c r="R187" s="29"/>
      <c r="S187" s="29"/>
      <c r="T187" s="280"/>
      <c r="U187" s="280"/>
      <c r="V187" s="280"/>
      <c r="W187" s="280"/>
      <c r="X187" s="280"/>
      <c r="Y187" s="280"/>
      <c r="Z187" s="280"/>
    </row>
    <row r="188" spans="1:26" ht="12.75" customHeight="1">
      <c r="A188" s="29"/>
      <c r="B188" s="29"/>
      <c r="C188" s="26"/>
      <c r="D188" s="26"/>
      <c r="E188" s="26"/>
      <c r="F188" s="29"/>
      <c r="G188" s="29"/>
      <c r="H188" s="29"/>
      <c r="I188" s="29"/>
      <c r="J188" s="29"/>
      <c r="K188" s="29"/>
      <c r="L188" s="29"/>
      <c r="M188" s="29"/>
      <c r="N188" s="29"/>
      <c r="O188" s="29"/>
      <c r="P188" s="29"/>
      <c r="Q188" s="29"/>
      <c r="R188" s="29"/>
      <c r="S188" s="29"/>
      <c r="T188" s="280"/>
      <c r="U188" s="280"/>
      <c r="V188" s="280"/>
      <c r="W188" s="280"/>
      <c r="X188" s="280"/>
      <c r="Y188" s="280"/>
      <c r="Z188" s="280"/>
    </row>
    <row r="189" spans="1:26" ht="12.75" customHeight="1">
      <c r="A189" s="29"/>
      <c r="B189" s="29"/>
      <c r="C189" s="26"/>
      <c r="D189" s="26"/>
      <c r="E189" s="26"/>
      <c r="F189" s="29"/>
      <c r="G189" s="29"/>
      <c r="H189" s="29"/>
      <c r="I189" s="29"/>
      <c r="J189" s="29"/>
      <c r="K189" s="29"/>
      <c r="L189" s="29"/>
      <c r="M189" s="29"/>
      <c r="N189" s="29"/>
      <c r="O189" s="29"/>
      <c r="P189" s="29"/>
      <c r="Q189" s="29"/>
      <c r="R189" s="29"/>
      <c r="S189" s="29"/>
      <c r="T189" s="280"/>
      <c r="U189" s="280"/>
      <c r="V189" s="280"/>
      <c r="W189" s="280"/>
      <c r="X189" s="280"/>
      <c r="Y189" s="280"/>
      <c r="Z189" s="280"/>
    </row>
    <row r="190" spans="1:26" ht="12.75" customHeight="1">
      <c r="A190" s="29"/>
      <c r="B190" s="29"/>
      <c r="C190" s="26"/>
      <c r="D190" s="26"/>
      <c r="E190" s="26"/>
      <c r="F190" s="29"/>
      <c r="G190" s="29"/>
      <c r="H190" s="29"/>
      <c r="I190" s="29"/>
      <c r="J190" s="29"/>
      <c r="K190" s="29"/>
      <c r="L190" s="29"/>
      <c r="M190" s="29"/>
      <c r="N190" s="29"/>
      <c r="O190" s="29"/>
      <c r="P190" s="29"/>
      <c r="Q190" s="29"/>
      <c r="R190" s="29"/>
      <c r="S190" s="29"/>
      <c r="T190" s="280"/>
      <c r="U190" s="280"/>
      <c r="V190" s="280"/>
      <c r="W190" s="280"/>
      <c r="X190" s="280"/>
      <c r="Y190" s="280"/>
      <c r="Z190" s="280"/>
    </row>
    <row r="191" spans="1:26" ht="12.75" customHeight="1">
      <c r="A191" s="29"/>
      <c r="B191" s="29"/>
      <c r="C191" s="26"/>
      <c r="D191" s="26"/>
      <c r="E191" s="26"/>
      <c r="F191" s="29"/>
      <c r="G191" s="29"/>
      <c r="H191" s="29"/>
      <c r="I191" s="29"/>
      <c r="J191" s="29"/>
      <c r="K191" s="29"/>
      <c r="L191" s="29"/>
      <c r="M191" s="29"/>
      <c r="N191" s="29"/>
      <c r="O191" s="29"/>
      <c r="P191" s="29"/>
      <c r="Q191" s="29"/>
      <c r="R191" s="29"/>
      <c r="S191" s="29"/>
      <c r="T191" s="280"/>
      <c r="U191" s="280"/>
      <c r="V191" s="280"/>
      <c r="W191" s="280"/>
      <c r="X191" s="280"/>
      <c r="Y191" s="280"/>
      <c r="Z191" s="280"/>
    </row>
    <row r="192" spans="1:26" ht="12.75" customHeight="1">
      <c r="A192" s="29"/>
      <c r="B192" s="29"/>
      <c r="C192" s="26"/>
      <c r="D192" s="26"/>
      <c r="E192" s="26"/>
      <c r="F192" s="29"/>
      <c r="G192" s="29"/>
      <c r="H192" s="29"/>
      <c r="I192" s="29"/>
      <c r="J192" s="29"/>
      <c r="K192" s="29"/>
      <c r="L192" s="29"/>
      <c r="M192" s="29"/>
      <c r="N192" s="29"/>
      <c r="O192" s="29"/>
      <c r="P192" s="29"/>
      <c r="Q192" s="29"/>
      <c r="R192" s="29"/>
      <c r="S192" s="29"/>
      <c r="T192" s="280"/>
      <c r="U192" s="280"/>
      <c r="V192" s="280"/>
      <c r="W192" s="280"/>
      <c r="X192" s="280"/>
      <c r="Y192" s="280"/>
      <c r="Z192" s="280"/>
    </row>
    <row r="193" spans="1:26" ht="12.75" customHeight="1">
      <c r="A193" s="29"/>
      <c r="B193" s="29"/>
      <c r="C193" s="26"/>
      <c r="D193" s="26"/>
      <c r="E193" s="26"/>
      <c r="F193" s="29"/>
      <c r="G193" s="29"/>
      <c r="H193" s="29"/>
      <c r="I193" s="29"/>
      <c r="J193" s="29"/>
      <c r="K193" s="29"/>
      <c r="L193" s="29"/>
      <c r="M193" s="29"/>
      <c r="N193" s="29"/>
      <c r="O193" s="29"/>
      <c r="P193" s="29"/>
      <c r="Q193" s="29"/>
      <c r="R193" s="29"/>
      <c r="S193" s="29"/>
      <c r="T193" s="280"/>
      <c r="U193" s="280"/>
      <c r="V193" s="280"/>
      <c r="W193" s="280"/>
      <c r="X193" s="280"/>
      <c r="Y193" s="280"/>
      <c r="Z193" s="280"/>
    </row>
    <row r="194" spans="1:26" ht="12.75" customHeight="1">
      <c r="A194" s="29"/>
      <c r="B194" s="29"/>
      <c r="C194" s="26"/>
      <c r="D194" s="26"/>
      <c r="E194" s="26"/>
      <c r="F194" s="29"/>
      <c r="G194" s="29"/>
      <c r="H194" s="29"/>
      <c r="I194" s="29"/>
      <c r="J194" s="29"/>
      <c r="K194" s="29"/>
      <c r="L194" s="29"/>
      <c r="M194" s="29"/>
      <c r="N194" s="29"/>
      <c r="O194" s="29"/>
      <c r="P194" s="29"/>
      <c r="Q194" s="29"/>
      <c r="R194" s="29"/>
      <c r="S194" s="29"/>
      <c r="T194" s="280"/>
      <c r="U194" s="280"/>
      <c r="V194" s="280"/>
      <c r="W194" s="280"/>
      <c r="X194" s="280"/>
      <c r="Y194" s="280"/>
      <c r="Z194" s="280"/>
    </row>
    <row r="195" spans="1:26" ht="12.75" customHeight="1">
      <c r="A195" s="29"/>
      <c r="B195" s="29"/>
      <c r="C195" s="26"/>
      <c r="D195" s="26"/>
      <c r="E195" s="26"/>
      <c r="F195" s="29"/>
      <c r="G195" s="29"/>
      <c r="H195" s="29"/>
      <c r="I195" s="29"/>
      <c r="J195" s="29"/>
      <c r="K195" s="29"/>
      <c r="L195" s="29"/>
      <c r="M195" s="29"/>
      <c r="N195" s="29"/>
      <c r="O195" s="29"/>
      <c r="P195" s="29"/>
      <c r="Q195" s="29"/>
      <c r="R195" s="29"/>
      <c r="S195" s="29"/>
      <c r="T195" s="280"/>
      <c r="U195" s="280"/>
      <c r="V195" s="280"/>
      <c r="W195" s="280"/>
      <c r="X195" s="280"/>
      <c r="Y195" s="280"/>
      <c r="Z195" s="280"/>
    </row>
    <row r="196" spans="1:26" ht="12.75" customHeight="1">
      <c r="A196" s="29"/>
      <c r="B196" s="29"/>
      <c r="C196" s="26"/>
      <c r="D196" s="26"/>
      <c r="E196" s="26"/>
      <c r="F196" s="29"/>
      <c r="G196" s="29"/>
      <c r="H196" s="29"/>
      <c r="I196" s="29"/>
      <c r="J196" s="29"/>
      <c r="K196" s="29"/>
      <c r="L196" s="29"/>
      <c r="M196" s="29"/>
      <c r="N196" s="29"/>
      <c r="O196" s="29"/>
      <c r="P196" s="29"/>
      <c r="Q196" s="29"/>
      <c r="R196" s="29"/>
      <c r="S196" s="29"/>
      <c r="T196" s="280"/>
      <c r="U196" s="280"/>
      <c r="V196" s="280"/>
      <c r="W196" s="280"/>
      <c r="X196" s="280"/>
      <c r="Y196" s="280"/>
      <c r="Z196" s="280"/>
    </row>
    <row r="197" spans="1:26" ht="12.75" customHeight="1">
      <c r="A197" s="29"/>
      <c r="B197" s="29"/>
      <c r="C197" s="26"/>
      <c r="D197" s="26"/>
      <c r="E197" s="26"/>
      <c r="F197" s="29"/>
      <c r="G197" s="29"/>
      <c r="H197" s="29"/>
      <c r="I197" s="29"/>
      <c r="J197" s="29"/>
      <c r="K197" s="29"/>
      <c r="L197" s="29"/>
      <c r="M197" s="29"/>
      <c r="N197" s="29"/>
      <c r="O197" s="29"/>
      <c r="P197" s="29"/>
      <c r="Q197" s="29"/>
      <c r="R197" s="29"/>
      <c r="S197" s="29"/>
      <c r="T197" s="280"/>
      <c r="U197" s="280"/>
      <c r="V197" s="280"/>
      <c r="W197" s="280"/>
      <c r="X197" s="280"/>
      <c r="Y197" s="280"/>
      <c r="Z197" s="280"/>
    </row>
    <row r="198" spans="1:26" ht="12.75" customHeight="1">
      <c r="A198" s="29"/>
      <c r="B198" s="29"/>
      <c r="C198" s="26"/>
      <c r="D198" s="26"/>
      <c r="E198" s="26"/>
      <c r="F198" s="29"/>
      <c r="G198" s="29"/>
      <c r="H198" s="29"/>
      <c r="I198" s="29"/>
      <c r="J198" s="29"/>
      <c r="K198" s="29"/>
      <c r="L198" s="29"/>
      <c r="M198" s="29"/>
      <c r="N198" s="29"/>
      <c r="O198" s="29"/>
      <c r="P198" s="29"/>
      <c r="Q198" s="29"/>
      <c r="R198" s="29"/>
      <c r="S198" s="29"/>
      <c r="T198" s="280"/>
      <c r="U198" s="280"/>
      <c r="V198" s="280"/>
      <c r="W198" s="280"/>
      <c r="X198" s="280"/>
      <c r="Y198" s="280"/>
      <c r="Z198" s="280"/>
    </row>
    <row r="199" spans="1:26" ht="12.75" customHeight="1">
      <c r="A199" s="29"/>
      <c r="B199" s="29"/>
      <c r="C199" s="26"/>
      <c r="D199" s="26"/>
      <c r="E199" s="26"/>
      <c r="F199" s="29"/>
      <c r="G199" s="29"/>
      <c r="H199" s="29"/>
      <c r="I199" s="29"/>
      <c r="J199" s="29"/>
      <c r="K199" s="29"/>
      <c r="L199" s="29"/>
      <c r="M199" s="29"/>
      <c r="N199" s="29"/>
      <c r="O199" s="29"/>
      <c r="P199" s="29"/>
      <c r="Q199" s="29"/>
      <c r="R199" s="29"/>
      <c r="S199" s="29"/>
      <c r="T199" s="280"/>
      <c r="U199" s="280"/>
      <c r="V199" s="280"/>
      <c r="W199" s="280"/>
      <c r="X199" s="280"/>
      <c r="Y199" s="280"/>
      <c r="Z199" s="280"/>
    </row>
    <row r="200" spans="1:26" ht="12.75" customHeight="1">
      <c r="A200" s="29"/>
      <c r="B200" s="29"/>
      <c r="C200" s="26"/>
      <c r="D200" s="26"/>
      <c r="E200" s="26"/>
      <c r="F200" s="29"/>
      <c r="G200" s="29"/>
      <c r="H200" s="29"/>
      <c r="I200" s="29"/>
      <c r="J200" s="29"/>
      <c r="K200" s="29"/>
      <c r="L200" s="29"/>
      <c r="M200" s="29"/>
      <c r="N200" s="29"/>
      <c r="O200" s="29"/>
      <c r="P200" s="29"/>
      <c r="Q200" s="29"/>
      <c r="R200" s="29"/>
      <c r="S200" s="29"/>
      <c r="T200" s="280"/>
      <c r="U200" s="280"/>
      <c r="V200" s="280"/>
      <c r="W200" s="280"/>
      <c r="X200" s="280"/>
      <c r="Y200" s="280"/>
      <c r="Z200" s="280"/>
    </row>
    <row r="201" spans="1:26" ht="12.75" customHeight="1">
      <c r="A201" s="29"/>
      <c r="B201" s="29"/>
      <c r="C201" s="26"/>
      <c r="D201" s="26"/>
      <c r="E201" s="26"/>
      <c r="F201" s="29"/>
      <c r="G201" s="29"/>
      <c r="H201" s="29"/>
      <c r="I201" s="29"/>
      <c r="J201" s="29"/>
      <c r="K201" s="29"/>
      <c r="L201" s="29"/>
      <c r="M201" s="29"/>
      <c r="N201" s="29"/>
      <c r="O201" s="29"/>
      <c r="P201" s="29"/>
      <c r="Q201" s="29"/>
      <c r="R201" s="29"/>
      <c r="S201" s="29"/>
      <c r="T201" s="280"/>
      <c r="U201" s="280"/>
      <c r="V201" s="280"/>
      <c r="W201" s="280"/>
      <c r="X201" s="280"/>
      <c r="Y201" s="280"/>
      <c r="Z201" s="280"/>
    </row>
    <row r="202" spans="1:26" ht="12.75" customHeight="1">
      <c r="A202" s="29"/>
      <c r="B202" s="29"/>
      <c r="C202" s="26"/>
      <c r="D202" s="26"/>
      <c r="E202" s="26"/>
      <c r="F202" s="29"/>
      <c r="G202" s="29"/>
      <c r="H202" s="29"/>
      <c r="I202" s="29"/>
      <c r="J202" s="29"/>
      <c r="K202" s="29"/>
      <c r="L202" s="29"/>
      <c r="M202" s="29"/>
      <c r="N202" s="29"/>
      <c r="O202" s="29"/>
      <c r="P202" s="29"/>
      <c r="Q202" s="29"/>
      <c r="R202" s="29"/>
      <c r="S202" s="29"/>
      <c r="T202" s="280"/>
      <c r="U202" s="280"/>
      <c r="V202" s="280"/>
      <c r="W202" s="280"/>
      <c r="X202" s="280"/>
      <c r="Y202" s="280"/>
      <c r="Z202" s="280"/>
    </row>
    <row r="203" spans="1:26" ht="12.75" customHeight="1">
      <c r="A203" s="29"/>
      <c r="B203" s="29"/>
      <c r="C203" s="26"/>
      <c r="D203" s="26"/>
      <c r="E203" s="26"/>
      <c r="F203" s="29"/>
      <c r="G203" s="29"/>
      <c r="H203" s="29"/>
      <c r="I203" s="29"/>
      <c r="J203" s="29"/>
      <c r="K203" s="29"/>
      <c r="L203" s="29"/>
      <c r="M203" s="29"/>
      <c r="N203" s="29"/>
      <c r="O203" s="29"/>
      <c r="P203" s="29"/>
      <c r="Q203" s="29"/>
      <c r="R203" s="29"/>
      <c r="S203" s="29"/>
      <c r="T203" s="280"/>
      <c r="U203" s="280"/>
      <c r="V203" s="280"/>
      <c r="W203" s="280"/>
      <c r="X203" s="280"/>
      <c r="Y203" s="280"/>
      <c r="Z203" s="280"/>
    </row>
    <row r="204" spans="1:26" ht="12.75" customHeight="1">
      <c r="A204" s="29"/>
      <c r="B204" s="29"/>
      <c r="C204" s="26"/>
      <c r="D204" s="26"/>
      <c r="E204" s="26"/>
      <c r="F204" s="29"/>
      <c r="G204" s="29"/>
      <c r="H204" s="29"/>
      <c r="I204" s="29"/>
      <c r="J204" s="29"/>
      <c r="K204" s="29"/>
      <c r="L204" s="29"/>
      <c r="M204" s="29"/>
      <c r="N204" s="29"/>
      <c r="O204" s="29"/>
      <c r="P204" s="29"/>
      <c r="Q204" s="29"/>
      <c r="R204" s="29"/>
      <c r="S204" s="29"/>
      <c r="T204" s="280"/>
      <c r="U204" s="280"/>
      <c r="V204" s="280"/>
      <c r="W204" s="280"/>
      <c r="X204" s="280"/>
      <c r="Y204" s="280"/>
      <c r="Z204" s="280"/>
    </row>
    <row r="205" spans="1:26" ht="12.75" customHeight="1">
      <c r="A205" s="29"/>
      <c r="B205" s="29"/>
      <c r="C205" s="26"/>
      <c r="D205" s="26"/>
      <c r="E205" s="26"/>
      <c r="F205" s="29"/>
      <c r="G205" s="29"/>
      <c r="H205" s="29"/>
      <c r="I205" s="29"/>
      <c r="J205" s="29"/>
      <c r="K205" s="29"/>
      <c r="L205" s="29"/>
      <c r="M205" s="29"/>
      <c r="N205" s="29"/>
      <c r="O205" s="29"/>
      <c r="P205" s="29"/>
      <c r="Q205" s="29"/>
      <c r="R205" s="29"/>
      <c r="S205" s="29"/>
      <c r="T205" s="280"/>
      <c r="U205" s="280"/>
      <c r="V205" s="280"/>
      <c r="W205" s="280"/>
      <c r="X205" s="280"/>
      <c r="Y205" s="280"/>
      <c r="Z205" s="280"/>
    </row>
    <row r="206" spans="1:26" ht="12.75" customHeight="1">
      <c r="A206" s="29"/>
      <c r="B206" s="29"/>
      <c r="C206" s="26"/>
      <c r="D206" s="26"/>
      <c r="E206" s="26"/>
      <c r="F206" s="29"/>
      <c r="G206" s="29"/>
      <c r="H206" s="29"/>
      <c r="I206" s="29"/>
      <c r="J206" s="29"/>
      <c r="K206" s="29"/>
      <c r="L206" s="29"/>
      <c r="M206" s="29"/>
      <c r="N206" s="29"/>
      <c r="O206" s="29"/>
      <c r="P206" s="29"/>
      <c r="Q206" s="29"/>
      <c r="R206" s="29"/>
      <c r="S206" s="29"/>
      <c r="T206" s="280"/>
      <c r="U206" s="280"/>
      <c r="V206" s="280"/>
      <c r="W206" s="280"/>
      <c r="X206" s="280"/>
      <c r="Y206" s="280"/>
      <c r="Z206" s="280"/>
    </row>
    <row r="207" spans="1:26" ht="12.75" customHeight="1">
      <c r="A207" s="29"/>
      <c r="B207" s="29"/>
      <c r="C207" s="26"/>
      <c r="D207" s="26"/>
      <c r="E207" s="26"/>
      <c r="F207" s="29"/>
      <c r="G207" s="29"/>
      <c r="H207" s="29"/>
      <c r="I207" s="29"/>
      <c r="J207" s="29"/>
      <c r="K207" s="29"/>
      <c r="L207" s="29"/>
      <c r="M207" s="29"/>
      <c r="N207" s="29"/>
      <c r="O207" s="29"/>
      <c r="P207" s="29"/>
      <c r="Q207" s="29"/>
      <c r="R207" s="29"/>
      <c r="S207" s="29"/>
      <c r="T207" s="280"/>
      <c r="U207" s="280"/>
      <c r="V207" s="280"/>
      <c r="W207" s="280"/>
      <c r="X207" s="280"/>
      <c r="Y207" s="280"/>
      <c r="Z207" s="280"/>
    </row>
    <row r="208" spans="1:26" ht="12.75" customHeight="1">
      <c r="A208" s="29"/>
      <c r="B208" s="29"/>
      <c r="C208" s="26"/>
      <c r="D208" s="26"/>
      <c r="E208" s="26"/>
      <c r="F208" s="29"/>
      <c r="G208" s="29"/>
      <c r="H208" s="29"/>
      <c r="I208" s="29"/>
      <c r="J208" s="29"/>
      <c r="K208" s="29"/>
      <c r="L208" s="29"/>
      <c r="M208" s="29"/>
      <c r="N208" s="29"/>
      <c r="O208" s="29"/>
      <c r="P208" s="29"/>
      <c r="Q208" s="29"/>
      <c r="R208" s="29"/>
      <c r="S208" s="29"/>
      <c r="T208" s="280"/>
      <c r="U208" s="280"/>
      <c r="V208" s="280"/>
      <c r="W208" s="280"/>
      <c r="X208" s="280"/>
      <c r="Y208" s="280"/>
      <c r="Z208" s="280"/>
    </row>
    <row r="209" spans="1:26" ht="12.75" customHeight="1">
      <c r="A209" s="29"/>
      <c r="B209" s="29"/>
      <c r="C209" s="26"/>
      <c r="D209" s="26"/>
      <c r="E209" s="26"/>
      <c r="F209" s="29"/>
      <c r="G209" s="29"/>
      <c r="H209" s="29"/>
      <c r="I209" s="29"/>
      <c r="J209" s="29"/>
      <c r="K209" s="29"/>
      <c r="L209" s="29"/>
      <c r="M209" s="29"/>
      <c r="N209" s="29"/>
      <c r="O209" s="29"/>
      <c r="P209" s="29"/>
      <c r="Q209" s="29"/>
      <c r="R209" s="29"/>
      <c r="S209" s="29"/>
      <c r="T209" s="280"/>
      <c r="U209" s="280"/>
      <c r="V209" s="280"/>
      <c r="W209" s="280"/>
      <c r="X209" s="280"/>
      <c r="Y209" s="280"/>
      <c r="Z209" s="280"/>
    </row>
    <row r="210" spans="1:26" ht="12.75" customHeight="1">
      <c r="A210" s="29"/>
      <c r="B210" s="29"/>
      <c r="C210" s="26"/>
      <c r="D210" s="26"/>
      <c r="E210" s="26"/>
      <c r="F210" s="29"/>
      <c r="G210" s="29"/>
      <c r="H210" s="29"/>
      <c r="I210" s="29"/>
      <c r="J210" s="29"/>
      <c r="K210" s="29"/>
      <c r="L210" s="29"/>
      <c r="M210" s="29"/>
      <c r="N210" s="29"/>
      <c r="O210" s="29"/>
      <c r="P210" s="29"/>
      <c r="Q210" s="29"/>
      <c r="R210" s="29"/>
      <c r="S210" s="29"/>
      <c r="T210" s="280"/>
      <c r="U210" s="280"/>
      <c r="V210" s="280"/>
      <c r="W210" s="280"/>
      <c r="X210" s="280"/>
      <c r="Y210" s="280"/>
      <c r="Z210" s="280"/>
    </row>
    <row r="211" spans="1:26" ht="12.75" customHeight="1">
      <c r="A211" s="29"/>
      <c r="B211" s="29"/>
      <c r="C211" s="26"/>
      <c r="D211" s="26"/>
      <c r="E211" s="26"/>
      <c r="F211" s="29"/>
      <c r="G211" s="29"/>
      <c r="H211" s="29"/>
      <c r="I211" s="29"/>
      <c r="J211" s="29"/>
      <c r="K211" s="29"/>
      <c r="L211" s="29"/>
      <c r="M211" s="29"/>
      <c r="N211" s="29"/>
      <c r="O211" s="29"/>
      <c r="P211" s="29"/>
      <c r="Q211" s="29"/>
      <c r="R211" s="29"/>
      <c r="S211" s="29"/>
      <c r="T211" s="280"/>
      <c r="U211" s="280"/>
      <c r="V211" s="280"/>
      <c r="W211" s="280"/>
      <c r="X211" s="280"/>
      <c r="Y211" s="280"/>
      <c r="Z211" s="280"/>
    </row>
    <row r="212" spans="1:26" ht="12.75" customHeight="1">
      <c r="A212" s="29"/>
      <c r="B212" s="29"/>
      <c r="C212" s="26"/>
      <c r="D212" s="26"/>
      <c r="E212" s="26"/>
      <c r="F212" s="29"/>
      <c r="G212" s="29"/>
      <c r="H212" s="29"/>
      <c r="I212" s="29"/>
      <c r="J212" s="29"/>
      <c r="K212" s="29"/>
      <c r="L212" s="29"/>
      <c r="M212" s="29"/>
      <c r="N212" s="29"/>
      <c r="O212" s="29"/>
      <c r="P212" s="29"/>
      <c r="Q212" s="29"/>
      <c r="R212" s="29"/>
      <c r="S212" s="29"/>
      <c r="T212" s="280"/>
      <c r="U212" s="280"/>
      <c r="V212" s="280"/>
      <c r="W212" s="280"/>
      <c r="X212" s="280"/>
      <c r="Y212" s="280"/>
      <c r="Z212" s="280"/>
    </row>
    <row r="213" spans="1:26" ht="12.75" customHeight="1">
      <c r="A213" s="29"/>
      <c r="B213" s="29"/>
      <c r="C213" s="26"/>
      <c r="D213" s="26"/>
      <c r="E213" s="26"/>
      <c r="F213" s="29"/>
      <c r="G213" s="29"/>
      <c r="H213" s="29"/>
      <c r="I213" s="29"/>
      <c r="J213" s="29"/>
      <c r="K213" s="29"/>
      <c r="L213" s="29"/>
      <c r="M213" s="29"/>
      <c r="N213" s="29"/>
      <c r="O213" s="29"/>
      <c r="P213" s="29"/>
      <c r="Q213" s="29"/>
      <c r="R213" s="29"/>
      <c r="S213" s="29"/>
      <c r="T213" s="280"/>
      <c r="U213" s="280"/>
      <c r="V213" s="280"/>
      <c r="W213" s="280"/>
      <c r="X213" s="280"/>
      <c r="Y213" s="280"/>
      <c r="Z213" s="280"/>
    </row>
    <row r="214" spans="1:26" ht="12.75" customHeight="1">
      <c r="A214" s="29"/>
      <c r="B214" s="29"/>
      <c r="C214" s="26"/>
      <c r="D214" s="26"/>
      <c r="E214" s="26"/>
      <c r="F214" s="29"/>
      <c r="G214" s="29"/>
      <c r="H214" s="29"/>
      <c r="I214" s="29"/>
      <c r="J214" s="29"/>
      <c r="K214" s="29"/>
      <c r="L214" s="29"/>
      <c r="M214" s="29"/>
      <c r="N214" s="29"/>
      <c r="O214" s="29"/>
      <c r="P214" s="29"/>
      <c r="Q214" s="29"/>
      <c r="R214" s="29"/>
      <c r="S214" s="29"/>
      <c r="T214" s="280"/>
      <c r="U214" s="280"/>
      <c r="V214" s="280"/>
      <c r="W214" s="280"/>
      <c r="X214" s="280"/>
      <c r="Y214" s="280"/>
      <c r="Z214" s="280"/>
    </row>
    <row r="215" spans="1:26" ht="12.75" customHeight="1">
      <c r="A215" s="29"/>
      <c r="B215" s="29"/>
      <c r="C215" s="26"/>
      <c r="D215" s="26"/>
      <c r="E215" s="26"/>
      <c r="F215" s="29"/>
      <c r="G215" s="29"/>
      <c r="H215" s="29"/>
      <c r="I215" s="29"/>
      <c r="J215" s="29"/>
      <c r="K215" s="29"/>
      <c r="L215" s="29"/>
      <c r="M215" s="29"/>
      <c r="N215" s="29"/>
      <c r="O215" s="29"/>
      <c r="P215" s="29"/>
      <c r="Q215" s="29"/>
      <c r="R215" s="29"/>
      <c r="S215" s="29"/>
      <c r="T215" s="280"/>
      <c r="U215" s="280"/>
      <c r="V215" s="280"/>
      <c r="W215" s="280"/>
      <c r="X215" s="280"/>
      <c r="Y215" s="280"/>
      <c r="Z215" s="280"/>
    </row>
    <row r="216" spans="1:26" ht="12.75" customHeight="1">
      <c r="A216" s="29"/>
      <c r="B216" s="29"/>
      <c r="C216" s="26"/>
      <c r="D216" s="26"/>
      <c r="E216" s="26"/>
      <c r="F216" s="29"/>
      <c r="G216" s="29"/>
      <c r="H216" s="29"/>
      <c r="I216" s="29"/>
      <c r="J216" s="29"/>
      <c r="K216" s="29"/>
      <c r="L216" s="29"/>
      <c r="M216" s="29"/>
      <c r="N216" s="29"/>
      <c r="O216" s="29"/>
      <c r="P216" s="29"/>
      <c r="Q216" s="29"/>
      <c r="R216" s="29"/>
      <c r="S216" s="29"/>
      <c r="T216" s="280"/>
      <c r="U216" s="280"/>
      <c r="V216" s="280"/>
      <c r="W216" s="280"/>
      <c r="X216" s="280"/>
      <c r="Y216" s="280"/>
      <c r="Z216" s="280"/>
    </row>
    <row r="217" spans="1:26" ht="12.75" customHeight="1">
      <c r="A217" s="29"/>
      <c r="B217" s="29"/>
      <c r="C217" s="26"/>
      <c r="D217" s="26"/>
      <c r="E217" s="26"/>
      <c r="F217" s="29"/>
      <c r="G217" s="29"/>
      <c r="H217" s="29"/>
      <c r="I217" s="29"/>
      <c r="J217" s="29"/>
      <c r="K217" s="29"/>
      <c r="L217" s="29"/>
      <c r="M217" s="29"/>
      <c r="N217" s="29"/>
      <c r="O217" s="29"/>
      <c r="P217" s="29"/>
      <c r="Q217" s="29"/>
      <c r="R217" s="29"/>
      <c r="S217" s="29"/>
      <c r="T217" s="280"/>
      <c r="U217" s="280"/>
      <c r="V217" s="280"/>
      <c r="W217" s="280"/>
      <c r="X217" s="280"/>
      <c r="Y217" s="280"/>
      <c r="Z217" s="280"/>
    </row>
    <row r="218" spans="1:26" ht="12.75" customHeight="1">
      <c r="A218" s="29"/>
      <c r="B218" s="29"/>
      <c r="C218" s="26"/>
      <c r="D218" s="26"/>
      <c r="E218" s="26"/>
      <c r="F218" s="29"/>
      <c r="G218" s="29"/>
      <c r="H218" s="29"/>
      <c r="I218" s="29"/>
      <c r="J218" s="29"/>
      <c r="K218" s="29"/>
      <c r="L218" s="29"/>
      <c r="M218" s="29"/>
      <c r="N218" s="29"/>
      <c r="O218" s="29"/>
      <c r="P218" s="29"/>
      <c r="Q218" s="29"/>
      <c r="R218" s="29"/>
      <c r="S218" s="29"/>
      <c r="T218" s="280"/>
      <c r="U218" s="280"/>
      <c r="V218" s="280"/>
      <c r="W218" s="280"/>
      <c r="X218" s="280"/>
      <c r="Y218" s="280"/>
      <c r="Z218" s="280"/>
    </row>
    <row r="219" spans="1:26" ht="12.75" customHeight="1">
      <c r="A219" s="29"/>
      <c r="B219" s="29"/>
      <c r="C219" s="26"/>
      <c r="D219" s="26"/>
      <c r="E219" s="26"/>
      <c r="F219" s="29"/>
      <c r="G219" s="29"/>
      <c r="H219" s="29"/>
      <c r="I219" s="29"/>
      <c r="J219" s="29"/>
      <c r="K219" s="29"/>
      <c r="L219" s="29"/>
      <c r="M219" s="29"/>
      <c r="N219" s="29"/>
      <c r="O219" s="29"/>
      <c r="P219" s="29"/>
      <c r="Q219" s="29"/>
      <c r="R219" s="29"/>
      <c r="S219" s="29"/>
      <c r="T219" s="280"/>
      <c r="U219" s="280"/>
      <c r="V219" s="280"/>
      <c r="W219" s="280"/>
      <c r="X219" s="280"/>
      <c r="Y219" s="280"/>
      <c r="Z219" s="280"/>
    </row>
    <row r="220" spans="1:26" ht="12.75" customHeight="1">
      <c r="A220" s="29"/>
      <c r="B220" s="29"/>
      <c r="C220" s="26"/>
      <c r="D220" s="26"/>
      <c r="E220" s="26"/>
      <c r="F220" s="29"/>
      <c r="G220" s="29"/>
      <c r="H220" s="29"/>
      <c r="I220" s="29"/>
      <c r="J220" s="29"/>
      <c r="K220" s="29"/>
      <c r="L220" s="29"/>
      <c r="M220" s="29"/>
      <c r="N220" s="29"/>
      <c r="O220" s="29"/>
      <c r="P220" s="29"/>
      <c r="Q220" s="29"/>
      <c r="R220" s="29"/>
      <c r="S220" s="29"/>
      <c r="T220" s="280"/>
      <c r="U220" s="280"/>
      <c r="V220" s="280"/>
      <c r="W220" s="280"/>
      <c r="X220" s="280"/>
      <c r="Y220" s="280"/>
      <c r="Z220" s="280"/>
    </row>
    <row r="221" spans="1:26" ht="12.75" customHeight="1">
      <c r="A221" s="29"/>
      <c r="B221" s="29"/>
      <c r="C221" s="26"/>
      <c r="D221" s="26"/>
      <c r="E221" s="26"/>
      <c r="F221" s="29"/>
      <c r="G221" s="29"/>
      <c r="H221" s="29"/>
      <c r="I221" s="29"/>
      <c r="J221" s="29"/>
      <c r="K221" s="29"/>
      <c r="L221" s="29"/>
      <c r="M221" s="29"/>
      <c r="N221" s="29"/>
      <c r="O221" s="29"/>
      <c r="P221" s="29"/>
      <c r="Q221" s="29"/>
      <c r="R221" s="29"/>
      <c r="S221" s="29"/>
      <c r="T221" s="280"/>
      <c r="U221" s="280"/>
      <c r="V221" s="280"/>
      <c r="W221" s="280"/>
      <c r="X221" s="280"/>
      <c r="Y221" s="280"/>
      <c r="Z221" s="280"/>
    </row>
    <row r="222" spans="1:26" ht="12.75" customHeight="1">
      <c r="A222" s="29"/>
      <c r="B222" s="29"/>
      <c r="C222" s="26"/>
      <c r="D222" s="26"/>
      <c r="E222" s="26"/>
      <c r="F222" s="29"/>
      <c r="G222" s="29"/>
      <c r="H222" s="29"/>
      <c r="I222" s="29"/>
      <c r="J222" s="29"/>
      <c r="K222" s="29"/>
      <c r="L222" s="29"/>
      <c r="M222" s="29"/>
      <c r="N222" s="29"/>
      <c r="O222" s="29"/>
      <c r="P222" s="29"/>
      <c r="Q222" s="29"/>
      <c r="R222" s="29"/>
      <c r="S222" s="29"/>
      <c r="T222" s="280"/>
      <c r="U222" s="280"/>
      <c r="V222" s="280"/>
      <c r="W222" s="280"/>
      <c r="X222" s="280"/>
      <c r="Y222" s="280"/>
      <c r="Z222" s="280"/>
    </row>
    <row r="223" spans="1:26" ht="12.75" customHeight="1">
      <c r="A223" s="29"/>
      <c r="B223" s="29"/>
      <c r="C223" s="26"/>
      <c r="D223" s="26"/>
      <c r="E223" s="26"/>
      <c r="F223" s="29"/>
      <c r="G223" s="29"/>
      <c r="H223" s="29"/>
      <c r="I223" s="29"/>
      <c r="J223" s="29"/>
      <c r="K223" s="29"/>
      <c r="L223" s="29"/>
      <c r="M223" s="29"/>
      <c r="N223" s="29"/>
      <c r="O223" s="29"/>
      <c r="P223" s="29"/>
      <c r="Q223" s="29"/>
      <c r="R223" s="29"/>
      <c r="S223" s="29"/>
      <c r="T223" s="280"/>
      <c r="U223" s="280"/>
      <c r="V223" s="280"/>
      <c r="W223" s="280"/>
      <c r="X223" s="280"/>
      <c r="Y223" s="280"/>
      <c r="Z223" s="280"/>
    </row>
    <row r="224" spans="1:26" ht="12.75" customHeight="1">
      <c r="A224" s="29"/>
      <c r="B224" s="29"/>
      <c r="C224" s="26"/>
      <c r="D224" s="26"/>
      <c r="E224" s="26"/>
      <c r="F224" s="29"/>
      <c r="G224" s="29"/>
      <c r="H224" s="29"/>
      <c r="I224" s="29"/>
      <c r="J224" s="29"/>
      <c r="K224" s="29"/>
      <c r="L224" s="29"/>
      <c r="M224" s="29"/>
      <c r="N224" s="29"/>
      <c r="O224" s="29"/>
      <c r="P224" s="29"/>
      <c r="Q224" s="29"/>
      <c r="R224" s="29"/>
      <c r="S224" s="29"/>
      <c r="T224" s="280"/>
      <c r="U224" s="280"/>
      <c r="V224" s="280"/>
      <c r="W224" s="280"/>
      <c r="X224" s="280"/>
      <c r="Y224" s="280"/>
      <c r="Z224" s="280"/>
    </row>
    <row r="225" spans="1:26" ht="12.75" customHeight="1">
      <c r="A225" s="29"/>
      <c r="B225" s="29"/>
      <c r="C225" s="26"/>
      <c r="D225" s="26"/>
      <c r="E225" s="26"/>
      <c r="F225" s="29"/>
      <c r="G225" s="29"/>
      <c r="H225" s="29"/>
      <c r="I225" s="29"/>
      <c r="J225" s="29"/>
      <c r="K225" s="29"/>
      <c r="L225" s="29"/>
      <c r="M225" s="29"/>
      <c r="N225" s="29"/>
      <c r="O225" s="29"/>
      <c r="P225" s="29"/>
      <c r="Q225" s="29"/>
      <c r="R225" s="29"/>
      <c r="S225" s="29"/>
      <c r="T225" s="280"/>
      <c r="U225" s="280"/>
      <c r="V225" s="280"/>
      <c r="W225" s="280"/>
      <c r="X225" s="280"/>
      <c r="Y225" s="280"/>
      <c r="Z225" s="280"/>
    </row>
    <row r="226" spans="1:26" ht="12.75" customHeight="1">
      <c r="A226" s="29"/>
      <c r="B226" s="29"/>
      <c r="C226" s="26"/>
      <c r="D226" s="26"/>
      <c r="E226" s="26"/>
      <c r="F226" s="29"/>
      <c r="G226" s="29"/>
      <c r="H226" s="29"/>
      <c r="I226" s="29"/>
      <c r="J226" s="29"/>
      <c r="K226" s="29"/>
      <c r="L226" s="29"/>
      <c r="M226" s="29"/>
      <c r="N226" s="29"/>
      <c r="O226" s="29"/>
      <c r="P226" s="29"/>
      <c r="Q226" s="29"/>
      <c r="R226" s="29"/>
      <c r="S226" s="29"/>
      <c r="T226" s="280"/>
      <c r="U226" s="280"/>
      <c r="V226" s="280"/>
      <c r="W226" s="280"/>
      <c r="X226" s="280"/>
      <c r="Y226" s="280"/>
      <c r="Z226" s="280"/>
    </row>
    <row r="227" spans="1:26" ht="12.75" customHeight="1">
      <c r="A227" s="29"/>
      <c r="B227" s="29"/>
      <c r="C227" s="26"/>
      <c r="D227" s="26"/>
      <c r="E227" s="26"/>
      <c r="F227" s="29"/>
      <c r="G227" s="29"/>
      <c r="H227" s="29"/>
      <c r="I227" s="29"/>
      <c r="J227" s="29"/>
      <c r="K227" s="29"/>
      <c r="L227" s="29"/>
      <c r="M227" s="29"/>
      <c r="N227" s="29"/>
      <c r="O227" s="29"/>
      <c r="P227" s="29"/>
      <c r="Q227" s="29"/>
      <c r="R227" s="29"/>
      <c r="S227" s="29"/>
      <c r="T227" s="280"/>
      <c r="U227" s="280"/>
      <c r="V227" s="280"/>
      <c r="W227" s="280"/>
      <c r="X227" s="280"/>
      <c r="Y227" s="280"/>
      <c r="Z227" s="280"/>
    </row>
    <row r="228" spans="1:26" ht="12.75" customHeight="1">
      <c r="A228" s="29"/>
      <c r="B228" s="29"/>
      <c r="C228" s="26"/>
      <c r="D228" s="26"/>
      <c r="E228" s="26"/>
      <c r="F228" s="29"/>
      <c r="G228" s="29"/>
      <c r="H228" s="29"/>
      <c r="I228" s="29"/>
      <c r="J228" s="29"/>
      <c r="K228" s="29"/>
      <c r="L228" s="29"/>
      <c r="M228" s="29"/>
      <c r="N228" s="29"/>
      <c r="O228" s="29"/>
      <c r="P228" s="29"/>
      <c r="Q228" s="29"/>
      <c r="R228" s="29"/>
      <c r="S228" s="29"/>
      <c r="T228" s="280"/>
      <c r="U228" s="280"/>
      <c r="V228" s="280"/>
      <c r="W228" s="280"/>
      <c r="X228" s="280"/>
      <c r="Y228" s="280"/>
      <c r="Z228" s="280"/>
    </row>
    <row r="229" spans="1:26" ht="12.75" customHeight="1">
      <c r="A229" s="29"/>
      <c r="B229" s="29"/>
      <c r="C229" s="26"/>
      <c r="D229" s="26"/>
      <c r="E229" s="26"/>
      <c r="F229" s="29"/>
      <c r="G229" s="29"/>
      <c r="H229" s="29"/>
      <c r="I229" s="29"/>
      <c r="J229" s="29"/>
      <c r="K229" s="29"/>
      <c r="L229" s="29"/>
      <c r="M229" s="29"/>
      <c r="N229" s="29"/>
      <c r="O229" s="29"/>
      <c r="P229" s="29"/>
      <c r="Q229" s="29"/>
      <c r="R229" s="29"/>
      <c r="S229" s="29"/>
      <c r="T229" s="280"/>
      <c r="U229" s="280"/>
      <c r="V229" s="280"/>
      <c r="W229" s="280"/>
      <c r="X229" s="280"/>
      <c r="Y229" s="280"/>
      <c r="Z229" s="280"/>
    </row>
    <row r="230" spans="1:26" ht="12.75" customHeight="1">
      <c r="A230" s="29"/>
      <c r="B230" s="29"/>
      <c r="C230" s="26"/>
      <c r="D230" s="26"/>
      <c r="E230" s="26"/>
      <c r="F230" s="29"/>
      <c r="G230" s="29"/>
      <c r="H230" s="29"/>
      <c r="I230" s="29"/>
      <c r="J230" s="29"/>
      <c r="K230" s="29"/>
      <c r="L230" s="29"/>
      <c r="M230" s="29"/>
      <c r="N230" s="29"/>
      <c r="O230" s="29"/>
      <c r="P230" s="29"/>
      <c r="Q230" s="29"/>
      <c r="R230" s="29"/>
      <c r="S230" s="29"/>
      <c r="T230" s="280"/>
      <c r="U230" s="280"/>
      <c r="V230" s="280"/>
      <c r="W230" s="280"/>
      <c r="X230" s="280"/>
      <c r="Y230" s="280"/>
      <c r="Z230" s="280"/>
    </row>
    <row r="231" spans="1:26" ht="12.75" customHeight="1">
      <c r="A231" s="29"/>
      <c r="B231" s="29"/>
      <c r="C231" s="26"/>
      <c r="D231" s="26"/>
      <c r="E231" s="26"/>
      <c r="F231" s="29"/>
      <c r="G231" s="29"/>
      <c r="H231" s="29"/>
      <c r="I231" s="29"/>
      <c r="J231" s="29"/>
      <c r="K231" s="29"/>
      <c r="L231" s="29"/>
      <c r="M231" s="29"/>
      <c r="N231" s="29"/>
      <c r="O231" s="29"/>
      <c r="P231" s="29"/>
      <c r="Q231" s="29"/>
      <c r="R231" s="29"/>
      <c r="S231" s="29"/>
      <c r="T231" s="280"/>
      <c r="U231" s="280"/>
      <c r="V231" s="280"/>
      <c r="W231" s="280"/>
      <c r="X231" s="280"/>
      <c r="Y231" s="280"/>
      <c r="Z231" s="280"/>
    </row>
    <row r="232" spans="1:26" ht="12.75" customHeight="1">
      <c r="A232" s="29"/>
      <c r="B232" s="29"/>
      <c r="C232" s="26"/>
      <c r="D232" s="26"/>
      <c r="E232" s="26"/>
      <c r="F232" s="29"/>
      <c r="G232" s="29"/>
      <c r="H232" s="29"/>
      <c r="I232" s="29"/>
      <c r="J232" s="29"/>
      <c r="K232" s="29"/>
      <c r="L232" s="29"/>
      <c r="M232" s="29"/>
      <c r="N232" s="29"/>
      <c r="O232" s="29"/>
      <c r="P232" s="29"/>
      <c r="Q232" s="29"/>
      <c r="R232" s="29"/>
      <c r="S232" s="29"/>
      <c r="T232" s="280"/>
      <c r="U232" s="280"/>
      <c r="V232" s="280"/>
      <c r="W232" s="280"/>
      <c r="X232" s="280"/>
      <c r="Y232" s="280"/>
      <c r="Z232" s="280"/>
    </row>
    <row r="233" spans="1:26" ht="12.75" customHeight="1">
      <c r="A233" s="29"/>
      <c r="B233" s="29"/>
      <c r="C233" s="26"/>
      <c r="D233" s="26"/>
      <c r="E233" s="26"/>
      <c r="F233" s="29"/>
      <c r="G233" s="29"/>
      <c r="H233" s="29"/>
      <c r="I233" s="29"/>
      <c r="J233" s="29"/>
      <c r="K233" s="29"/>
      <c r="L233" s="29"/>
      <c r="M233" s="29"/>
      <c r="N233" s="29"/>
      <c r="O233" s="29"/>
      <c r="P233" s="29"/>
      <c r="Q233" s="29"/>
      <c r="R233" s="29"/>
      <c r="S233" s="29"/>
      <c r="T233" s="280"/>
      <c r="U233" s="280"/>
      <c r="V233" s="280"/>
      <c r="W233" s="280"/>
      <c r="X233" s="280"/>
      <c r="Y233" s="280"/>
      <c r="Z233" s="280"/>
    </row>
    <row r="234" spans="1:26" ht="12.75" customHeight="1">
      <c r="A234" s="29"/>
      <c r="B234" s="29"/>
      <c r="C234" s="26"/>
      <c r="D234" s="26"/>
      <c r="E234" s="26"/>
      <c r="F234" s="29"/>
      <c r="G234" s="29"/>
      <c r="H234" s="29"/>
      <c r="I234" s="29"/>
      <c r="J234" s="29"/>
      <c r="K234" s="29"/>
      <c r="L234" s="29"/>
      <c r="M234" s="29"/>
      <c r="N234" s="29"/>
      <c r="O234" s="29"/>
      <c r="P234" s="29"/>
      <c r="Q234" s="29"/>
      <c r="R234" s="29"/>
      <c r="S234" s="29"/>
      <c r="T234" s="280"/>
      <c r="U234" s="280"/>
      <c r="V234" s="280"/>
      <c r="W234" s="280"/>
      <c r="X234" s="280"/>
      <c r="Y234" s="280"/>
      <c r="Z234" s="280"/>
    </row>
    <row r="235" spans="1:26" ht="12.75" customHeight="1">
      <c r="A235" s="29"/>
      <c r="B235" s="29"/>
      <c r="C235" s="26"/>
      <c r="D235" s="26"/>
      <c r="E235" s="26"/>
      <c r="F235" s="29"/>
      <c r="G235" s="29"/>
      <c r="H235" s="29"/>
      <c r="I235" s="29"/>
      <c r="J235" s="29"/>
      <c r="K235" s="29"/>
      <c r="L235" s="29"/>
      <c r="M235" s="29"/>
      <c r="N235" s="29"/>
      <c r="O235" s="29"/>
      <c r="P235" s="29"/>
      <c r="Q235" s="29"/>
      <c r="R235" s="29"/>
      <c r="S235" s="29"/>
      <c r="T235" s="280"/>
      <c r="U235" s="280"/>
      <c r="V235" s="280"/>
      <c r="W235" s="280"/>
      <c r="X235" s="280"/>
      <c r="Y235" s="280"/>
      <c r="Z235" s="280"/>
    </row>
    <row r="236" spans="1:26" ht="12.75" customHeight="1">
      <c r="A236" s="29"/>
      <c r="B236" s="29"/>
      <c r="C236" s="26"/>
      <c r="D236" s="26"/>
      <c r="E236" s="26"/>
      <c r="F236" s="29"/>
      <c r="G236" s="29"/>
      <c r="H236" s="29"/>
      <c r="I236" s="29"/>
      <c r="J236" s="29"/>
      <c r="K236" s="29"/>
      <c r="L236" s="29"/>
      <c r="M236" s="29"/>
      <c r="N236" s="29"/>
      <c r="O236" s="29"/>
      <c r="P236" s="29"/>
      <c r="Q236" s="29"/>
      <c r="R236" s="29"/>
      <c r="S236" s="29"/>
      <c r="T236" s="280"/>
      <c r="U236" s="280"/>
      <c r="V236" s="280"/>
      <c r="W236" s="280"/>
      <c r="X236" s="280"/>
      <c r="Y236" s="280"/>
      <c r="Z236" s="280"/>
    </row>
    <row r="237" spans="1:26" ht="12.75" customHeight="1">
      <c r="A237" s="29"/>
      <c r="B237" s="29"/>
      <c r="C237" s="26"/>
      <c r="D237" s="26"/>
      <c r="E237" s="26"/>
      <c r="F237" s="29"/>
      <c r="G237" s="29"/>
      <c r="H237" s="29"/>
      <c r="I237" s="29"/>
      <c r="J237" s="29"/>
      <c r="K237" s="29"/>
      <c r="L237" s="29"/>
      <c r="M237" s="29"/>
      <c r="N237" s="29"/>
      <c r="O237" s="29"/>
      <c r="P237" s="29"/>
      <c r="Q237" s="29"/>
      <c r="R237" s="29"/>
      <c r="S237" s="29"/>
      <c r="T237" s="280"/>
      <c r="U237" s="280"/>
      <c r="V237" s="280"/>
      <c r="W237" s="280"/>
      <c r="X237" s="280"/>
      <c r="Y237" s="280"/>
      <c r="Z237" s="280"/>
    </row>
    <row r="238" spans="1:26" ht="15.75" customHeight="1">
      <c r="A238" s="280"/>
      <c r="B238" s="280"/>
      <c r="C238" s="280"/>
      <c r="D238" s="280"/>
      <c r="E238" s="280"/>
      <c r="F238" s="280"/>
      <c r="G238" s="280"/>
      <c r="H238" s="280"/>
      <c r="I238" s="280"/>
      <c r="J238" s="280"/>
      <c r="K238" s="280"/>
      <c r="L238" s="280"/>
      <c r="M238" s="280"/>
      <c r="N238" s="280"/>
      <c r="O238" s="280"/>
      <c r="P238" s="280"/>
      <c r="Q238" s="280"/>
      <c r="R238" s="280"/>
      <c r="S238" s="280"/>
      <c r="T238" s="280"/>
      <c r="U238" s="280"/>
      <c r="V238" s="280"/>
      <c r="W238" s="280"/>
      <c r="X238" s="280"/>
      <c r="Y238" s="280"/>
      <c r="Z238" s="280"/>
    </row>
    <row r="239" spans="1:26" ht="15.75" customHeight="1">
      <c r="A239" s="280"/>
      <c r="B239" s="280"/>
      <c r="C239" s="280"/>
      <c r="D239" s="280"/>
      <c r="E239" s="280"/>
      <c r="F239" s="280"/>
      <c r="G239" s="280"/>
      <c r="H239" s="280"/>
      <c r="I239" s="280"/>
      <c r="J239" s="280"/>
      <c r="K239" s="280"/>
      <c r="L239" s="280"/>
      <c r="M239" s="280"/>
      <c r="N239" s="280"/>
      <c r="O239" s="280"/>
      <c r="P239" s="280"/>
      <c r="Q239" s="280"/>
      <c r="R239" s="280"/>
      <c r="S239" s="280"/>
      <c r="T239" s="280"/>
      <c r="U239" s="280"/>
      <c r="V239" s="280"/>
      <c r="W239" s="280"/>
      <c r="X239" s="280"/>
      <c r="Y239" s="280"/>
      <c r="Z239" s="280"/>
    </row>
    <row r="240" spans="1:26" ht="15.75" customHeight="1">
      <c r="A240" s="280"/>
      <c r="B240" s="280"/>
      <c r="C240" s="280"/>
      <c r="D240" s="280"/>
      <c r="E240" s="280"/>
      <c r="F240" s="280"/>
      <c r="G240" s="280"/>
      <c r="H240" s="280"/>
      <c r="I240" s="280"/>
      <c r="J240" s="280"/>
      <c r="K240" s="280"/>
      <c r="L240" s="280"/>
      <c r="M240" s="280"/>
      <c r="N240" s="280"/>
      <c r="O240" s="280"/>
      <c r="P240" s="280"/>
      <c r="Q240" s="280"/>
      <c r="R240" s="280"/>
      <c r="S240" s="280"/>
      <c r="T240" s="280"/>
      <c r="U240" s="280"/>
      <c r="V240" s="280"/>
      <c r="W240" s="280"/>
      <c r="X240" s="280"/>
      <c r="Y240" s="280"/>
      <c r="Z240" s="280"/>
    </row>
    <row r="241" spans="1:26" ht="15.75" customHeight="1">
      <c r="A241" s="280"/>
      <c r="B241" s="280"/>
      <c r="C241" s="280"/>
      <c r="D241" s="280"/>
      <c r="E241" s="280"/>
      <c r="F241" s="280"/>
      <c r="G241" s="280"/>
      <c r="H241" s="280"/>
      <c r="I241" s="280"/>
      <c r="J241" s="280"/>
      <c r="K241" s="280"/>
      <c r="L241" s="280"/>
      <c r="M241" s="280"/>
      <c r="N241" s="280"/>
      <c r="O241" s="280"/>
      <c r="P241" s="280"/>
      <c r="Q241" s="280"/>
      <c r="R241" s="280"/>
      <c r="S241" s="280"/>
      <c r="T241" s="280"/>
      <c r="U241" s="280"/>
      <c r="V241" s="280"/>
      <c r="W241" s="280"/>
      <c r="X241" s="280"/>
      <c r="Y241" s="280"/>
      <c r="Z241" s="280"/>
    </row>
    <row r="242" spans="1:26" ht="15.75" customHeight="1">
      <c r="A242" s="280"/>
      <c r="B242" s="280"/>
      <c r="C242" s="280"/>
      <c r="D242" s="280"/>
      <c r="E242" s="280"/>
      <c r="F242" s="280"/>
      <c r="G242" s="280"/>
      <c r="H242" s="280"/>
      <c r="I242" s="280"/>
      <c r="J242" s="280"/>
      <c r="K242" s="280"/>
      <c r="L242" s="280"/>
      <c r="M242" s="280"/>
      <c r="N242" s="280"/>
      <c r="O242" s="280"/>
      <c r="P242" s="280"/>
      <c r="Q242" s="280"/>
      <c r="R242" s="280"/>
      <c r="S242" s="280"/>
      <c r="T242" s="280"/>
      <c r="U242" s="280"/>
      <c r="V242" s="280"/>
      <c r="W242" s="280"/>
      <c r="X242" s="280"/>
      <c r="Y242" s="280"/>
      <c r="Z242" s="280"/>
    </row>
    <row r="243" spans="1:26" ht="15.75" customHeight="1">
      <c r="A243" s="280"/>
      <c r="B243" s="280"/>
      <c r="C243" s="280"/>
      <c r="D243" s="280"/>
      <c r="E243" s="280"/>
      <c r="F243" s="280"/>
      <c r="G243" s="280"/>
      <c r="H243" s="280"/>
      <c r="I243" s="280"/>
      <c r="J243" s="280"/>
      <c r="K243" s="280"/>
      <c r="L243" s="280"/>
      <c r="M243" s="280"/>
      <c r="N243" s="280"/>
      <c r="O243" s="280"/>
      <c r="P243" s="280"/>
      <c r="Q243" s="280"/>
      <c r="R243" s="280"/>
      <c r="S243" s="280"/>
      <c r="T243" s="280"/>
      <c r="U243" s="280"/>
      <c r="V243" s="280"/>
      <c r="W243" s="280"/>
      <c r="X243" s="280"/>
      <c r="Y243" s="280"/>
      <c r="Z243" s="280"/>
    </row>
    <row r="244" spans="1:26" ht="15.75" customHeight="1">
      <c r="A244" s="280"/>
      <c r="B244" s="280"/>
      <c r="C244" s="280"/>
      <c r="D244" s="280"/>
      <c r="E244" s="280"/>
      <c r="F244" s="280"/>
      <c r="G244" s="280"/>
      <c r="H244" s="280"/>
      <c r="I244" s="280"/>
      <c r="J244" s="280"/>
      <c r="K244" s="280"/>
      <c r="L244" s="280"/>
      <c r="M244" s="280"/>
      <c r="N244" s="280"/>
      <c r="O244" s="280"/>
      <c r="P244" s="280"/>
      <c r="Q244" s="280"/>
      <c r="R244" s="280"/>
      <c r="S244" s="280"/>
      <c r="T244" s="280"/>
      <c r="U244" s="280"/>
      <c r="V244" s="280"/>
      <c r="W244" s="280"/>
      <c r="X244" s="280"/>
      <c r="Y244" s="280"/>
      <c r="Z244" s="280"/>
    </row>
    <row r="245" spans="1:26" ht="15.75" customHeight="1">
      <c r="A245" s="280"/>
      <c r="B245" s="280"/>
      <c r="C245" s="280"/>
      <c r="D245" s="280"/>
      <c r="E245" s="280"/>
      <c r="F245" s="280"/>
      <c r="G245" s="280"/>
      <c r="H245" s="280"/>
      <c r="I245" s="280"/>
      <c r="J245" s="280"/>
      <c r="K245" s="280"/>
      <c r="L245" s="280"/>
      <c r="M245" s="280"/>
      <c r="N245" s="280"/>
      <c r="O245" s="280"/>
      <c r="P245" s="280"/>
      <c r="Q245" s="280"/>
      <c r="R245" s="280"/>
      <c r="S245" s="280"/>
      <c r="T245" s="280"/>
      <c r="U245" s="280"/>
      <c r="V245" s="280"/>
      <c r="W245" s="280"/>
      <c r="X245" s="280"/>
      <c r="Y245" s="280"/>
      <c r="Z245" s="280"/>
    </row>
    <row r="246" spans="1:26" ht="15.75" customHeight="1">
      <c r="A246" s="280"/>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row>
    <row r="247" spans="1:26" ht="15.75" customHeight="1">
      <c r="A247" s="280"/>
      <c r="B247" s="280"/>
      <c r="C247" s="280"/>
      <c r="D247" s="280"/>
      <c r="E247" s="280"/>
      <c r="F247" s="280"/>
      <c r="G247" s="280"/>
      <c r="H247" s="280"/>
      <c r="I247" s="280"/>
      <c r="J247" s="280"/>
      <c r="K247" s="280"/>
      <c r="L247" s="280"/>
      <c r="M247" s="280"/>
      <c r="N247" s="280"/>
      <c r="O247" s="280"/>
      <c r="P247" s="280"/>
      <c r="Q247" s="280"/>
      <c r="R247" s="280"/>
      <c r="S247" s="280"/>
      <c r="T247" s="280"/>
      <c r="U247" s="280"/>
      <c r="V247" s="280"/>
      <c r="W247" s="280"/>
      <c r="X247" s="280"/>
      <c r="Y247" s="280"/>
      <c r="Z247" s="280"/>
    </row>
    <row r="248" spans="1:26" ht="15.75" customHeight="1">
      <c r="A248" s="280"/>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row>
    <row r="249" spans="1:26" ht="15.75" customHeight="1">
      <c r="A249" s="280"/>
      <c r="B249" s="280"/>
      <c r="C249" s="280"/>
      <c r="D249" s="280"/>
      <c r="E249" s="280"/>
      <c r="F249" s="280"/>
      <c r="G249" s="280"/>
      <c r="H249" s="280"/>
      <c r="I249" s="280"/>
      <c r="J249" s="280"/>
      <c r="K249" s="280"/>
      <c r="L249" s="280"/>
      <c r="M249" s="280"/>
      <c r="N249" s="280"/>
      <c r="O249" s="280"/>
      <c r="P249" s="280"/>
      <c r="Q249" s="280"/>
      <c r="R249" s="280"/>
      <c r="S249" s="280"/>
      <c r="T249" s="280"/>
      <c r="U249" s="280"/>
      <c r="V249" s="280"/>
      <c r="W249" s="280"/>
      <c r="X249" s="280"/>
      <c r="Y249" s="280"/>
      <c r="Z249" s="280"/>
    </row>
    <row r="250" spans="1:26" ht="15.75" customHeight="1">
      <c r="A250" s="280"/>
      <c r="B250" s="280"/>
      <c r="C250" s="280"/>
      <c r="D250" s="280"/>
      <c r="E250" s="280"/>
      <c r="F250" s="280"/>
      <c r="G250" s="280"/>
      <c r="H250" s="280"/>
      <c r="I250" s="280"/>
      <c r="J250" s="280"/>
      <c r="K250" s="280"/>
      <c r="L250" s="280"/>
      <c r="M250" s="280"/>
      <c r="N250" s="280"/>
      <c r="O250" s="280"/>
      <c r="P250" s="280"/>
      <c r="Q250" s="280"/>
      <c r="R250" s="280"/>
      <c r="S250" s="280"/>
      <c r="T250" s="280"/>
      <c r="U250" s="280"/>
      <c r="V250" s="280"/>
      <c r="W250" s="280"/>
      <c r="X250" s="280"/>
      <c r="Y250" s="280"/>
      <c r="Z250" s="280"/>
    </row>
    <row r="251" spans="1:26" ht="15.75" customHeight="1">
      <c r="A251" s="280"/>
      <c r="B251" s="280"/>
      <c r="C251" s="280"/>
      <c r="D251" s="280"/>
      <c r="E251" s="280"/>
      <c r="F251" s="280"/>
      <c r="G251" s="280"/>
      <c r="H251" s="280"/>
      <c r="I251" s="280"/>
      <c r="J251" s="280"/>
      <c r="K251" s="280"/>
      <c r="L251" s="280"/>
      <c r="M251" s="280"/>
      <c r="N251" s="280"/>
      <c r="O251" s="280"/>
      <c r="P251" s="280"/>
      <c r="Q251" s="280"/>
      <c r="R251" s="280"/>
      <c r="S251" s="280"/>
      <c r="T251" s="280"/>
      <c r="U251" s="280"/>
      <c r="V251" s="280"/>
      <c r="W251" s="280"/>
      <c r="X251" s="280"/>
      <c r="Y251" s="280"/>
      <c r="Z251" s="280"/>
    </row>
    <row r="252" spans="1:26" ht="15.75" customHeight="1">
      <c r="A252" s="280"/>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row>
    <row r="253" spans="1:26" ht="15.75" customHeight="1">
      <c r="A253" s="280"/>
      <c r="B253" s="280"/>
      <c r="C253" s="280"/>
      <c r="D253" s="280"/>
      <c r="E253" s="280"/>
      <c r="F253" s="280"/>
      <c r="G253" s="280"/>
      <c r="H253" s="280"/>
      <c r="I253" s="280"/>
      <c r="J253" s="280"/>
      <c r="K253" s="280"/>
      <c r="L253" s="280"/>
      <c r="M253" s="280"/>
      <c r="N253" s="280"/>
      <c r="O253" s="280"/>
      <c r="P253" s="280"/>
      <c r="Q253" s="280"/>
      <c r="R253" s="280"/>
      <c r="S253" s="280"/>
      <c r="T253" s="280"/>
      <c r="U253" s="280"/>
      <c r="V253" s="280"/>
      <c r="W253" s="280"/>
      <c r="X253" s="280"/>
      <c r="Y253" s="280"/>
      <c r="Z253" s="280"/>
    </row>
    <row r="254" spans="1:26" ht="15.75" customHeight="1">
      <c r="A254" s="280"/>
      <c r="B254" s="280"/>
      <c r="C254" s="280"/>
      <c r="D254" s="280"/>
      <c r="E254" s="280"/>
      <c r="F254" s="280"/>
      <c r="G254" s="280"/>
      <c r="H254" s="280"/>
      <c r="I254" s="280"/>
      <c r="J254" s="280"/>
      <c r="K254" s="280"/>
      <c r="L254" s="280"/>
      <c r="M254" s="280"/>
      <c r="N254" s="280"/>
      <c r="O254" s="280"/>
      <c r="P254" s="280"/>
      <c r="Q254" s="280"/>
      <c r="R254" s="280"/>
      <c r="S254" s="280"/>
      <c r="T254" s="280"/>
      <c r="U254" s="280"/>
      <c r="V254" s="280"/>
      <c r="W254" s="280"/>
      <c r="X254" s="280"/>
      <c r="Y254" s="280"/>
      <c r="Z254" s="280"/>
    </row>
    <row r="255" spans="1:26" ht="15.75" customHeight="1">
      <c r="A255" s="280"/>
      <c r="B255" s="280"/>
      <c r="C255" s="280"/>
      <c r="D255" s="280"/>
      <c r="E255" s="280"/>
      <c r="F255" s="280"/>
      <c r="G255" s="280"/>
      <c r="H255" s="280"/>
      <c r="I255" s="280"/>
      <c r="J255" s="280"/>
      <c r="K255" s="280"/>
      <c r="L255" s="280"/>
      <c r="M255" s="280"/>
      <c r="N255" s="280"/>
      <c r="O255" s="280"/>
      <c r="P255" s="280"/>
      <c r="Q255" s="280"/>
      <c r="R255" s="280"/>
      <c r="S255" s="280"/>
      <c r="T255" s="280"/>
      <c r="U255" s="280"/>
      <c r="V255" s="280"/>
      <c r="W255" s="280"/>
      <c r="X255" s="280"/>
      <c r="Y255" s="280"/>
      <c r="Z255" s="280"/>
    </row>
    <row r="256" spans="1:26" ht="15.75" customHeight="1">
      <c r="A256" s="280"/>
      <c r="B256" s="280"/>
      <c r="C256" s="280"/>
      <c r="D256" s="280"/>
      <c r="E256" s="280"/>
      <c r="F256" s="280"/>
      <c r="G256" s="280"/>
      <c r="H256" s="280"/>
      <c r="I256" s="280"/>
      <c r="J256" s="280"/>
      <c r="K256" s="280"/>
      <c r="L256" s="280"/>
      <c r="M256" s="280"/>
      <c r="N256" s="280"/>
      <c r="O256" s="280"/>
      <c r="P256" s="280"/>
      <c r="Q256" s="280"/>
      <c r="R256" s="280"/>
      <c r="S256" s="280"/>
      <c r="T256" s="280"/>
      <c r="U256" s="280"/>
      <c r="V256" s="280"/>
      <c r="W256" s="280"/>
      <c r="X256" s="280"/>
      <c r="Y256" s="280"/>
      <c r="Z256" s="280"/>
    </row>
    <row r="257" spans="1:26" ht="15.75" customHeight="1">
      <c r="A257" s="280"/>
      <c r="B257" s="280"/>
      <c r="C257" s="280"/>
      <c r="D257" s="280"/>
      <c r="E257" s="280"/>
      <c r="F257" s="280"/>
      <c r="G257" s="280"/>
      <c r="H257" s="280"/>
      <c r="I257" s="280"/>
      <c r="J257" s="280"/>
      <c r="K257" s="280"/>
      <c r="L257" s="280"/>
      <c r="M257" s="280"/>
      <c r="N257" s="280"/>
      <c r="O257" s="280"/>
      <c r="P257" s="280"/>
      <c r="Q257" s="280"/>
      <c r="R257" s="280"/>
      <c r="S257" s="280"/>
      <c r="T257" s="280"/>
      <c r="U257" s="280"/>
      <c r="V257" s="280"/>
      <c r="W257" s="280"/>
      <c r="X257" s="280"/>
      <c r="Y257" s="280"/>
      <c r="Z257" s="280"/>
    </row>
    <row r="258" spans="1:26" ht="15.75" customHeight="1">
      <c r="A258" s="280"/>
      <c r="B258" s="280"/>
      <c r="C258" s="280"/>
      <c r="D258" s="280"/>
      <c r="E258" s="280"/>
      <c r="F258" s="280"/>
      <c r="G258" s="280"/>
      <c r="H258" s="280"/>
      <c r="I258" s="280"/>
      <c r="J258" s="280"/>
      <c r="K258" s="280"/>
      <c r="L258" s="280"/>
      <c r="M258" s="280"/>
      <c r="N258" s="280"/>
      <c r="O258" s="280"/>
      <c r="P258" s="280"/>
      <c r="Q258" s="280"/>
      <c r="R258" s="280"/>
      <c r="S258" s="280"/>
      <c r="T258" s="280"/>
      <c r="U258" s="280"/>
      <c r="V258" s="280"/>
      <c r="W258" s="280"/>
      <c r="X258" s="280"/>
      <c r="Y258" s="280"/>
      <c r="Z258" s="280"/>
    </row>
    <row r="259" spans="1:26" ht="15.75" customHeight="1">
      <c r="A259" s="280"/>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row>
    <row r="260" spans="1:26" ht="15.75" customHeight="1">
      <c r="A260" s="280"/>
      <c r="B260" s="280"/>
      <c r="C260" s="280"/>
      <c r="D260" s="280"/>
      <c r="E260" s="280"/>
      <c r="F260" s="280"/>
      <c r="G260" s="280"/>
      <c r="H260" s="280"/>
      <c r="I260" s="280"/>
      <c r="J260" s="280"/>
      <c r="K260" s="280"/>
      <c r="L260" s="280"/>
      <c r="M260" s="280"/>
      <c r="N260" s="280"/>
      <c r="O260" s="280"/>
      <c r="P260" s="280"/>
      <c r="Q260" s="280"/>
      <c r="R260" s="280"/>
      <c r="S260" s="280"/>
      <c r="T260" s="280"/>
      <c r="U260" s="280"/>
      <c r="V260" s="280"/>
      <c r="W260" s="280"/>
      <c r="X260" s="280"/>
      <c r="Y260" s="280"/>
      <c r="Z260" s="280"/>
    </row>
    <row r="261" spans="1:26" ht="15.75" customHeight="1">
      <c r="A261" s="280"/>
      <c r="B261" s="280"/>
      <c r="C261" s="280"/>
      <c r="D261" s="280"/>
      <c r="E261" s="280"/>
      <c r="F261" s="280"/>
      <c r="G261" s="280"/>
      <c r="H261" s="280"/>
      <c r="I261" s="280"/>
      <c r="J261" s="280"/>
      <c r="K261" s="280"/>
      <c r="L261" s="280"/>
      <c r="M261" s="280"/>
      <c r="N261" s="280"/>
      <c r="O261" s="280"/>
      <c r="P261" s="280"/>
      <c r="Q261" s="280"/>
      <c r="R261" s="280"/>
      <c r="S261" s="280"/>
      <c r="T261" s="280"/>
      <c r="U261" s="280"/>
      <c r="V261" s="280"/>
      <c r="W261" s="280"/>
      <c r="X261" s="280"/>
      <c r="Y261" s="280"/>
      <c r="Z261" s="280"/>
    </row>
    <row r="262" spans="1:26" ht="15.75" customHeight="1">
      <c r="A262" s="280"/>
      <c r="B262" s="280"/>
      <c r="C262" s="280"/>
      <c r="D262" s="280"/>
      <c r="E262" s="280"/>
      <c r="F262" s="280"/>
      <c r="G262" s="280"/>
      <c r="H262" s="280"/>
      <c r="I262" s="280"/>
      <c r="J262" s="280"/>
      <c r="K262" s="280"/>
      <c r="L262" s="280"/>
      <c r="M262" s="280"/>
      <c r="N262" s="280"/>
      <c r="O262" s="280"/>
      <c r="P262" s="280"/>
      <c r="Q262" s="280"/>
      <c r="R262" s="280"/>
      <c r="S262" s="280"/>
      <c r="T262" s="280"/>
      <c r="U262" s="280"/>
      <c r="V262" s="280"/>
      <c r="W262" s="280"/>
      <c r="X262" s="280"/>
      <c r="Y262" s="280"/>
      <c r="Z262" s="280"/>
    </row>
    <row r="263" spans="1:26" ht="15.75" customHeight="1">
      <c r="A263" s="280"/>
      <c r="B263" s="280"/>
      <c r="C263" s="280"/>
      <c r="D263" s="280"/>
      <c r="E263" s="280"/>
      <c r="F263" s="280"/>
      <c r="G263" s="280"/>
      <c r="H263" s="280"/>
      <c r="I263" s="280"/>
      <c r="J263" s="280"/>
      <c r="K263" s="280"/>
      <c r="L263" s="280"/>
      <c r="M263" s="280"/>
      <c r="N263" s="280"/>
      <c r="O263" s="280"/>
      <c r="P263" s="280"/>
      <c r="Q263" s="280"/>
      <c r="R263" s="280"/>
      <c r="S263" s="280"/>
      <c r="T263" s="280"/>
      <c r="U263" s="280"/>
      <c r="V263" s="280"/>
      <c r="W263" s="280"/>
      <c r="X263" s="280"/>
      <c r="Y263" s="280"/>
      <c r="Z263" s="280"/>
    </row>
    <row r="264" spans="1:26" ht="15.75" customHeight="1">
      <c r="A264" s="280"/>
      <c r="B264" s="280"/>
      <c r="C264" s="280"/>
      <c r="D264" s="280"/>
      <c r="E264" s="280"/>
      <c r="F264" s="280"/>
      <c r="G264" s="280"/>
      <c r="H264" s="280"/>
      <c r="I264" s="280"/>
      <c r="J264" s="280"/>
      <c r="K264" s="280"/>
      <c r="L264" s="280"/>
      <c r="M264" s="280"/>
      <c r="N264" s="280"/>
      <c r="O264" s="280"/>
      <c r="P264" s="280"/>
      <c r="Q264" s="280"/>
      <c r="R264" s="280"/>
      <c r="S264" s="280"/>
      <c r="T264" s="280"/>
      <c r="U264" s="280"/>
      <c r="V264" s="280"/>
      <c r="W264" s="280"/>
      <c r="X264" s="280"/>
      <c r="Y264" s="280"/>
      <c r="Z264" s="280"/>
    </row>
    <row r="265" spans="1:26" ht="15.75" customHeight="1">
      <c r="A265" s="280"/>
      <c r="B265" s="280"/>
      <c r="C265" s="280"/>
      <c r="D265" s="280"/>
      <c r="E265" s="280"/>
      <c r="F265" s="280"/>
      <c r="G265" s="280"/>
      <c r="H265" s="280"/>
      <c r="I265" s="280"/>
      <c r="J265" s="280"/>
      <c r="K265" s="280"/>
      <c r="L265" s="280"/>
      <c r="M265" s="280"/>
      <c r="N265" s="280"/>
      <c r="O265" s="280"/>
      <c r="P265" s="280"/>
      <c r="Q265" s="280"/>
      <c r="R265" s="280"/>
      <c r="S265" s="280"/>
      <c r="T265" s="280"/>
      <c r="U265" s="280"/>
      <c r="V265" s="280"/>
      <c r="W265" s="280"/>
      <c r="X265" s="280"/>
      <c r="Y265" s="280"/>
      <c r="Z265" s="280"/>
    </row>
    <row r="266" spans="1:26" ht="15.75" customHeight="1">
      <c r="A266" s="280"/>
      <c r="B266" s="280"/>
      <c r="C266" s="280"/>
      <c r="D266" s="280"/>
      <c r="E266" s="280"/>
      <c r="F266" s="280"/>
      <c r="G266" s="280"/>
      <c r="H266" s="280"/>
      <c r="I266" s="280"/>
      <c r="J266" s="280"/>
      <c r="K266" s="280"/>
      <c r="L266" s="280"/>
      <c r="M266" s="280"/>
      <c r="N266" s="280"/>
      <c r="O266" s="280"/>
      <c r="P266" s="280"/>
      <c r="Q266" s="280"/>
      <c r="R266" s="280"/>
      <c r="S266" s="280"/>
      <c r="T266" s="280"/>
      <c r="U266" s="280"/>
      <c r="V266" s="280"/>
      <c r="W266" s="280"/>
      <c r="X266" s="280"/>
      <c r="Y266" s="280"/>
      <c r="Z266" s="280"/>
    </row>
    <row r="267" spans="1:26" ht="15.75" customHeight="1">
      <c r="A267" s="280"/>
      <c r="B267" s="280"/>
      <c r="C267" s="280"/>
      <c r="D267" s="280"/>
      <c r="E267" s="280"/>
      <c r="F267" s="280"/>
      <c r="G267" s="280"/>
      <c r="H267" s="280"/>
      <c r="I267" s="280"/>
      <c r="J267" s="280"/>
      <c r="K267" s="280"/>
      <c r="L267" s="280"/>
      <c r="M267" s="280"/>
      <c r="N267" s="280"/>
      <c r="O267" s="280"/>
      <c r="P267" s="280"/>
      <c r="Q267" s="280"/>
      <c r="R267" s="280"/>
      <c r="S267" s="280"/>
      <c r="T267" s="280"/>
      <c r="U267" s="280"/>
      <c r="V267" s="280"/>
      <c r="W267" s="280"/>
      <c r="X267" s="280"/>
      <c r="Y267" s="280"/>
      <c r="Z267" s="280"/>
    </row>
    <row r="268" spans="1:26" ht="15.75" customHeight="1">
      <c r="A268" s="280"/>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c r="Y268" s="280"/>
      <c r="Z268" s="280"/>
    </row>
    <row r="269" spans="1:26" ht="15.75" customHeight="1">
      <c r="A269" s="280"/>
      <c r="B269" s="280"/>
      <c r="C269" s="280"/>
      <c r="D269" s="280"/>
      <c r="E269" s="280"/>
      <c r="F269" s="280"/>
      <c r="G269" s="280"/>
      <c r="H269" s="280"/>
      <c r="I269" s="280"/>
      <c r="J269" s="280"/>
      <c r="K269" s="280"/>
      <c r="L269" s="280"/>
      <c r="M269" s="280"/>
      <c r="N269" s="280"/>
      <c r="O269" s="280"/>
      <c r="P269" s="280"/>
      <c r="Q269" s="280"/>
      <c r="R269" s="280"/>
      <c r="S269" s="280"/>
      <c r="T269" s="280"/>
      <c r="U269" s="280"/>
      <c r="V269" s="280"/>
      <c r="W269" s="280"/>
      <c r="X269" s="280"/>
      <c r="Y269" s="280"/>
      <c r="Z269" s="280"/>
    </row>
    <row r="270" spans="1:26" ht="15.75" customHeight="1">
      <c r="A270" s="280"/>
      <c r="B270" s="280"/>
      <c r="C270" s="280"/>
      <c r="D270" s="280"/>
      <c r="E270" s="280"/>
      <c r="F270" s="280"/>
      <c r="G270" s="280"/>
      <c r="H270" s="280"/>
      <c r="I270" s="280"/>
      <c r="J270" s="280"/>
      <c r="K270" s="280"/>
      <c r="L270" s="280"/>
      <c r="M270" s="280"/>
      <c r="N270" s="280"/>
      <c r="O270" s="280"/>
      <c r="P270" s="280"/>
      <c r="Q270" s="280"/>
      <c r="R270" s="280"/>
      <c r="S270" s="280"/>
      <c r="T270" s="280"/>
      <c r="U270" s="280"/>
      <c r="V270" s="280"/>
      <c r="W270" s="280"/>
      <c r="X270" s="280"/>
      <c r="Y270" s="280"/>
      <c r="Z270" s="280"/>
    </row>
    <row r="271" spans="1:26" ht="15.75" customHeight="1">
      <c r="A271" s="280"/>
      <c r="B271" s="280"/>
      <c r="C271" s="280"/>
      <c r="D271" s="280"/>
      <c r="E271" s="280"/>
      <c r="F271" s="280"/>
      <c r="G271" s="280"/>
      <c r="H271" s="280"/>
      <c r="I271" s="280"/>
      <c r="J271" s="280"/>
      <c r="K271" s="280"/>
      <c r="L271" s="280"/>
      <c r="M271" s="280"/>
      <c r="N271" s="280"/>
      <c r="O271" s="280"/>
      <c r="P271" s="280"/>
      <c r="Q271" s="280"/>
      <c r="R271" s="280"/>
      <c r="S271" s="280"/>
      <c r="T271" s="280"/>
      <c r="U271" s="280"/>
      <c r="V271" s="280"/>
      <c r="W271" s="280"/>
      <c r="X271" s="280"/>
      <c r="Y271" s="280"/>
      <c r="Z271" s="280"/>
    </row>
    <row r="272" spans="1:26" ht="15.75" customHeight="1">
      <c r="A272" s="280"/>
      <c r="B272" s="280"/>
      <c r="C272" s="280"/>
      <c r="D272" s="280"/>
      <c r="E272" s="280"/>
      <c r="F272" s="280"/>
      <c r="G272" s="280"/>
      <c r="H272" s="280"/>
      <c r="I272" s="280"/>
      <c r="J272" s="280"/>
      <c r="K272" s="280"/>
      <c r="L272" s="280"/>
      <c r="M272" s="280"/>
      <c r="N272" s="280"/>
      <c r="O272" s="280"/>
      <c r="P272" s="280"/>
      <c r="Q272" s="280"/>
      <c r="R272" s="280"/>
      <c r="S272" s="280"/>
      <c r="T272" s="280"/>
      <c r="U272" s="280"/>
      <c r="V272" s="280"/>
      <c r="W272" s="280"/>
      <c r="X272" s="280"/>
      <c r="Y272" s="280"/>
      <c r="Z272" s="280"/>
    </row>
    <row r="273" spans="1:26" ht="15.75" customHeight="1">
      <c r="A273" s="280"/>
      <c r="B273" s="280"/>
      <c r="C273" s="280"/>
      <c r="D273" s="280"/>
      <c r="E273" s="280"/>
      <c r="F273" s="280"/>
      <c r="G273" s="280"/>
      <c r="H273" s="280"/>
      <c r="I273" s="280"/>
      <c r="J273" s="280"/>
      <c r="K273" s="280"/>
      <c r="L273" s="280"/>
      <c r="M273" s="280"/>
      <c r="N273" s="280"/>
      <c r="O273" s="280"/>
      <c r="P273" s="280"/>
      <c r="Q273" s="280"/>
      <c r="R273" s="280"/>
      <c r="S273" s="280"/>
      <c r="T273" s="280"/>
      <c r="U273" s="280"/>
      <c r="V273" s="280"/>
      <c r="W273" s="280"/>
      <c r="X273" s="280"/>
      <c r="Y273" s="280"/>
      <c r="Z273" s="280"/>
    </row>
    <row r="274" spans="1:26" ht="15.75" customHeight="1">
      <c r="A274" s="280"/>
      <c r="B274" s="280"/>
      <c r="C274" s="280"/>
      <c r="D274" s="280"/>
      <c r="E274" s="280"/>
      <c r="F274" s="280"/>
      <c r="G274" s="280"/>
      <c r="H274" s="280"/>
      <c r="I274" s="280"/>
      <c r="J274" s="280"/>
      <c r="K274" s="280"/>
      <c r="L274" s="280"/>
      <c r="M274" s="280"/>
      <c r="N274" s="280"/>
      <c r="O274" s="280"/>
      <c r="P274" s="280"/>
      <c r="Q274" s="280"/>
      <c r="R274" s="280"/>
      <c r="S274" s="280"/>
      <c r="T274" s="280"/>
      <c r="U274" s="280"/>
      <c r="V274" s="280"/>
      <c r="W274" s="280"/>
      <c r="X274" s="280"/>
      <c r="Y274" s="280"/>
      <c r="Z274" s="280"/>
    </row>
    <row r="275" spans="1:26" ht="15.75" customHeight="1">
      <c r="A275" s="280"/>
      <c r="B275" s="280"/>
      <c r="C275" s="280"/>
      <c r="D275" s="280"/>
      <c r="E275" s="280"/>
      <c r="F275" s="280"/>
      <c r="G275" s="280"/>
      <c r="H275" s="280"/>
      <c r="I275" s="280"/>
      <c r="J275" s="280"/>
      <c r="K275" s="280"/>
      <c r="L275" s="280"/>
      <c r="M275" s="280"/>
      <c r="N275" s="280"/>
      <c r="O275" s="280"/>
      <c r="P275" s="280"/>
      <c r="Q275" s="280"/>
      <c r="R275" s="280"/>
      <c r="S275" s="280"/>
      <c r="T275" s="280"/>
      <c r="U275" s="280"/>
      <c r="V275" s="280"/>
      <c r="W275" s="280"/>
      <c r="X275" s="280"/>
      <c r="Y275" s="280"/>
      <c r="Z275" s="280"/>
    </row>
    <row r="276" spans="1:26" ht="15.75" customHeight="1">
      <c r="A276" s="280"/>
      <c r="B276" s="280"/>
      <c r="C276" s="280"/>
      <c r="D276" s="280"/>
      <c r="E276" s="280"/>
      <c r="F276" s="280"/>
      <c r="G276" s="280"/>
      <c r="H276" s="280"/>
      <c r="I276" s="280"/>
      <c r="J276" s="280"/>
      <c r="K276" s="280"/>
      <c r="L276" s="280"/>
      <c r="M276" s="280"/>
      <c r="N276" s="280"/>
      <c r="O276" s="280"/>
      <c r="P276" s="280"/>
      <c r="Q276" s="280"/>
      <c r="R276" s="280"/>
      <c r="S276" s="280"/>
      <c r="T276" s="280"/>
      <c r="U276" s="280"/>
      <c r="V276" s="280"/>
      <c r="W276" s="280"/>
      <c r="X276" s="280"/>
      <c r="Y276" s="280"/>
      <c r="Z276" s="280"/>
    </row>
    <row r="277" spans="1:26" ht="15.75" customHeight="1">
      <c r="A277" s="280"/>
      <c r="B277" s="280"/>
      <c r="C277" s="280"/>
      <c r="D277" s="280"/>
      <c r="E277" s="280"/>
      <c r="F277" s="280"/>
      <c r="G277" s="280"/>
      <c r="H277" s="280"/>
      <c r="I277" s="280"/>
      <c r="J277" s="280"/>
      <c r="K277" s="280"/>
      <c r="L277" s="280"/>
      <c r="M277" s="280"/>
      <c r="N277" s="280"/>
      <c r="O277" s="280"/>
      <c r="P277" s="280"/>
      <c r="Q277" s="280"/>
      <c r="R277" s="280"/>
      <c r="S277" s="280"/>
      <c r="T277" s="280"/>
      <c r="U277" s="280"/>
      <c r="V277" s="280"/>
      <c r="W277" s="280"/>
      <c r="X277" s="280"/>
      <c r="Y277" s="280"/>
      <c r="Z277" s="280"/>
    </row>
    <row r="278" spans="1:26" ht="15.75" customHeight="1">
      <c r="A278" s="280"/>
      <c r="B278" s="280"/>
      <c r="C278" s="280"/>
      <c r="D278" s="280"/>
      <c r="E278" s="280"/>
      <c r="F278" s="280"/>
      <c r="G278" s="280"/>
      <c r="H278" s="280"/>
      <c r="I278" s="280"/>
      <c r="J278" s="280"/>
      <c r="K278" s="280"/>
      <c r="L278" s="280"/>
      <c r="M278" s="280"/>
      <c r="N278" s="280"/>
      <c r="O278" s="280"/>
      <c r="P278" s="280"/>
      <c r="Q278" s="280"/>
      <c r="R278" s="280"/>
      <c r="S278" s="280"/>
      <c r="T278" s="280"/>
      <c r="U278" s="280"/>
      <c r="V278" s="280"/>
      <c r="W278" s="280"/>
      <c r="X278" s="280"/>
      <c r="Y278" s="280"/>
      <c r="Z278" s="280"/>
    </row>
    <row r="279" spans="1:26" ht="15.75" customHeight="1">
      <c r="A279" s="280"/>
      <c r="B279" s="280"/>
      <c r="C279" s="280"/>
      <c r="D279" s="280"/>
      <c r="E279" s="280"/>
      <c r="F279" s="280"/>
      <c r="G279" s="280"/>
      <c r="H279" s="280"/>
      <c r="I279" s="280"/>
      <c r="J279" s="280"/>
      <c r="K279" s="280"/>
      <c r="L279" s="280"/>
      <c r="M279" s="280"/>
      <c r="N279" s="280"/>
      <c r="O279" s="280"/>
      <c r="P279" s="280"/>
      <c r="Q279" s="280"/>
      <c r="R279" s="280"/>
      <c r="S279" s="280"/>
      <c r="T279" s="280"/>
      <c r="U279" s="280"/>
      <c r="V279" s="280"/>
      <c r="W279" s="280"/>
      <c r="X279" s="280"/>
      <c r="Y279" s="280"/>
      <c r="Z279" s="280"/>
    </row>
    <row r="280" spans="1:26" ht="15.75" customHeight="1">
      <c r="A280" s="280"/>
      <c r="B280" s="280"/>
      <c r="C280" s="280"/>
      <c r="D280" s="280"/>
      <c r="E280" s="280"/>
      <c r="F280" s="280"/>
      <c r="G280" s="280"/>
      <c r="H280" s="280"/>
      <c r="I280" s="280"/>
      <c r="J280" s="280"/>
      <c r="K280" s="280"/>
      <c r="L280" s="280"/>
      <c r="M280" s="280"/>
      <c r="N280" s="280"/>
      <c r="O280" s="280"/>
      <c r="P280" s="280"/>
      <c r="Q280" s="280"/>
      <c r="R280" s="280"/>
      <c r="S280" s="280"/>
      <c r="T280" s="280"/>
      <c r="U280" s="280"/>
      <c r="V280" s="280"/>
      <c r="W280" s="280"/>
      <c r="X280" s="280"/>
      <c r="Y280" s="280"/>
      <c r="Z280" s="280"/>
    </row>
    <row r="281" spans="1:26" ht="15.75" customHeight="1">
      <c r="A281" s="280"/>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row>
    <row r="282" spans="1:26" ht="15.75" customHeight="1">
      <c r="A282" s="280"/>
      <c r="B282" s="280"/>
      <c r="C282" s="280"/>
      <c r="D282" s="280"/>
      <c r="E282" s="280"/>
      <c r="F282" s="280"/>
      <c r="G282" s="280"/>
      <c r="H282" s="280"/>
      <c r="I282" s="280"/>
      <c r="J282" s="280"/>
      <c r="K282" s="280"/>
      <c r="L282" s="280"/>
      <c r="M282" s="280"/>
      <c r="N282" s="280"/>
      <c r="O282" s="280"/>
      <c r="P282" s="280"/>
      <c r="Q282" s="280"/>
      <c r="R282" s="280"/>
      <c r="S282" s="280"/>
      <c r="T282" s="280"/>
      <c r="U282" s="280"/>
      <c r="V282" s="280"/>
      <c r="W282" s="280"/>
      <c r="X282" s="280"/>
      <c r="Y282" s="280"/>
      <c r="Z282" s="280"/>
    </row>
    <row r="283" spans="1:26" ht="15.75" customHeight="1">
      <c r="A283" s="280"/>
      <c r="B283" s="280"/>
      <c r="C283" s="280"/>
      <c r="D283" s="280"/>
      <c r="E283" s="280"/>
      <c r="F283" s="280"/>
      <c r="G283" s="280"/>
      <c r="H283" s="280"/>
      <c r="I283" s="280"/>
      <c r="J283" s="280"/>
      <c r="K283" s="280"/>
      <c r="L283" s="280"/>
      <c r="M283" s="280"/>
      <c r="N283" s="280"/>
      <c r="O283" s="280"/>
      <c r="P283" s="280"/>
      <c r="Q283" s="280"/>
      <c r="R283" s="280"/>
      <c r="S283" s="280"/>
      <c r="T283" s="280"/>
      <c r="U283" s="280"/>
      <c r="V283" s="280"/>
      <c r="W283" s="280"/>
      <c r="X283" s="280"/>
      <c r="Y283" s="280"/>
      <c r="Z283" s="280"/>
    </row>
    <row r="284" spans="1:26" ht="15.75" customHeight="1">
      <c r="A284" s="280"/>
      <c r="B284" s="280"/>
      <c r="C284" s="280"/>
      <c r="D284" s="280"/>
      <c r="E284" s="280"/>
      <c r="F284" s="280"/>
      <c r="G284" s="280"/>
      <c r="H284" s="280"/>
      <c r="I284" s="280"/>
      <c r="J284" s="280"/>
      <c r="K284" s="280"/>
      <c r="L284" s="280"/>
      <c r="M284" s="280"/>
      <c r="N284" s="280"/>
      <c r="O284" s="280"/>
      <c r="P284" s="280"/>
      <c r="Q284" s="280"/>
      <c r="R284" s="280"/>
      <c r="S284" s="280"/>
      <c r="T284" s="280"/>
      <c r="U284" s="280"/>
      <c r="V284" s="280"/>
      <c r="W284" s="280"/>
      <c r="X284" s="280"/>
      <c r="Y284" s="280"/>
      <c r="Z284" s="280"/>
    </row>
    <row r="285" spans="1:26" ht="15.75" customHeight="1">
      <c r="A285" s="280"/>
      <c r="B285" s="280"/>
      <c r="C285" s="280"/>
      <c r="D285" s="280"/>
      <c r="E285" s="280"/>
      <c r="F285" s="280"/>
      <c r="G285" s="280"/>
      <c r="H285" s="280"/>
      <c r="I285" s="280"/>
      <c r="J285" s="280"/>
      <c r="K285" s="280"/>
      <c r="L285" s="280"/>
      <c r="M285" s="280"/>
      <c r="N285" s="280"/>
      <c r="O285" s="280"/>
      <c r="P285" s="280"/>
      <c r="Q285" s="280"/>
      <c r="R285" s="280"/>
      <c r="S285" s="280"/>
      <c r="T285" s="280"/>
      <c r="U285" s="280"/>
      <c r="V285" s="280"/>
      <c r="W285" s="280"/>
      <c r="X285" s="280"/>
      <c r="Y285" s="280"/>
      <c r="Z285" s="280"/>
    </row>
    <row r="286" spans="1:26" ht="15.75" customHeight="1">
      <c r="A286" s="280"/>
      <c r="B286" s="280"/>
      <c r="C286" s="280"/>
      <c r="D286" s="280"/>
      <c r="E286" s="280"/>
      <c r="F286" s="280"/>
      <c r="G286" s="280"/>
      <c r="H286" s="280"/>
      <c r="I286" s="280"/>
      <c r="J286" s="280"/>
      <c r="K286" s="280"/>
      <c r="L286" s="280"/>
      <c r="M286" s="280"/>
      <c r="N286" s="280"/>
      <c r="O286" s="280"/>
      <c r="P286" s="280"/>
      <c r="Q286" s="280"/>
      <c r="R286" s="280"/>
      <c r="S286" s="280"/>
      <c r="T286" s="280"/>
      <c r="U286" s="280"/>
      <c r="V286" s="280"/>
      <c r="W286" s="280"/>
      <c r="X286" s="280"/>
      <c r="Y286" s="280"/>
      <c r="Z286" s="280"/>
    </row>
    <row r="287" spans="1:26" ht="15.75" customHeight="1">
      <c r="A287" s="280"/>
      <c r="B287" s="280"/>
      <c r="C287" s="280"/>
      <c r="D287" s="280"/>
      <c r="E287" s="280"/>
      <c r="F287" s="280"/>
      <c r="G287" s="280"/>
      <c r="H287" s="280"/>
      <c r="I287" s="280"/>
      <c r="J287" s="280"/>
      <c r="K287" s="280"/>
      <c r="L287" s="280"/>
      <c r="M287" s="280"/>
      <c r="N287" s="280"/>
      <c r="O287" s="280"/>
      <c r="P287" s="280"/>
      <c r="Q287" s="280"/>
      <c r="R287" s="280"/>
      <c r="S287" s="280"/>
      <c r="T287" s="280"/>
      <c r="U287" s="280"/>
      <c r="V287" s="280"/>
      <c r="W287" s="280"/>
      <c r="X287" s="280"/>
      <c r="Y287" s="280"/>
      <c r="Z287" s="280"/>
    </row>
    <row r="288" spans="1:26" ht="15.75" customHeight="1">
      <c r="A288" s="280"/>
      <c r="B288" s="280"/>
      <c r="C288" s="280"/>
      <c r="D288" s="280"/>
      <c r="E288" s="280"/>
      <c r="F288" s="280"/>
      <c r="G288" s="280"/>
      <c r="H288" s="280"/>
      <c r="I288" s="280"/>
      <c r="J288" s="280"/>
      <c r="K288" s="280"/>
      <c r="L288" s="280"/>
      <c r="M288" s="280"/>
      <c r="N288" s="280"/>
      <c r="O288" s="280"/>
      <c r="P288" s="280"/>
      <c r="Q288" s="280"/>
      <c r="R288" s="280"/>
      <c r="S288" s="280"/>
      <c r="T288" s="280"/>
      <c r="U288" s="280"/>
      <c r="V288" s="280"/>
      <c r="W288" s="280"/>
      <c r="X288" s="280"/>
      <c r="Y288" s="280"/>
      <c r="Z288" s="280"/>
    </row>
    <row r="289" spans="1:26" ht="15.75" customHeight="1">
      <c r="A289" s="280"/>
      <c r="B289" s="280"/>
      <c r="C289" s="280"/>
      <c r="D289" s="280"/>
      <c r="E289" s="280"/>
      <c r="F289" s="280"/>
      <c r="G289" s="280"/>
      <c r="H289" s="280"/>
      <c r="I289" s="280"/>
      <c r="J289" s="280"/>
      <c r="K289" s="280"/>
      <c r="L289" s="280"/>
      <c r="M289" s="280"/>
      <c r="N289" s="280"/>
      <c r="O289" s="280"/>
      <c r="P289" s="280"/>
      <c r="Q289" s="280"/>
      <c r="R289" s="280"/>
      <c r="S289" s="280"/>
      <c r="T289" s="280"/>
      <c r="U289" s="280"/>
      <c r="V289" s="280"/>
      <c r="W289" s="280"/>
      <c r="X289" s="280"/>
      <c r="Y289" s="280"/>
      <c r="Z289" s="280"/>
    </row>
    <row r="290" spans="1:26" ht="15.75" customHeight="1">
      <c r="A290" s="280"/>
      <c r="B290" s="280"/>
      <c r="C290" s="280"/>
      <c r="D290" s="280"/>
      <c r="E290" s="280"/>
      <c r="F290" s="280"/>
      <c r="G290" s="280"/>
      <c r="H290" s="280"/>
      <c r="I290" s="280"/>
      <c r="J290" s="280"/>
      <c r="K290" s="280"/>
      <c r="L290" s="280"/>
      <c r="M290" s="280"/>
      <c r="N290" s="280"/>
      <c r="O290" s="280"/>
      <c r="P290" s="280"/>
      <c r="Q290" s="280"/>
      <c r="R290" s="280"/>
      <c r="S290" s="280"/>
      <c r="T290" s="280"/>
      <c r="U290" s="280"/>
      <c r="V290" s="280"/>
      <c r="W290" s="280"/>
      <c r="X290" s="280"/>
      <c r="Y290" s="280"/>
      <c r="Z290" s="280"/>
    </row>
    <row r="291" spans="1:26" ht="15.75" customHeight="1">
      <c r="A291" s="280"/>
      <c r="B291" s="280"/>
      <c r="C291" s="280"/>
      <c r="D291" s="280"/>
      <c r="E291" s="280"/>
      <c r="F291" s="280"/>
      <c r="G291" s="280"/>
      <c r="H291" s="280"/>
      <c r="I291" s="280"/>
      <c r="J291" s="280"/>
      <c r="K291" s="280"/>
      <c r="L291" s="280"/>
      <c r="M291" s="280"/>
      <c r="N291" s="280"/>
      <c r="O291" s="280"/>
      <c r="P291" s="280"/>
      <c r="Q291" s="280"/>
      <c r="R291" s="280"/>
      <c r="S291" s="280"/>
      <c r="T291" s="280"/>
      <c r="U291" s="280"/>
      <c r="V291" s="280"/>
      <c r="W291" s="280"/>
      <c r="X291" s="280"/>
      <c r="Y291" s="280"/>
      <c r="Z291" s="280"/>
    </row>
    <row r="292" spans="1:26" ht="15.75" customHeight="1">
      <c r="A292" s="280"/>
      <c r="B292" s="280"/>
      <c r="C292" s="280"/>
      <c r="D292" s="280"/>
      <c r="E292" s="280"/>
      <c r="F292" s="280"/>
      <c r="G292" s="280"/>
      <c r="H292" s="280"/>
      <c r="I292" s="280"/>
      <c r="J292" s="280"/>
      <c r="K292" s="280"/>
      <c r="L292" s="280"/>
      <c r="M292" s="280"/>
      <c r="N292" s="280"/>
      <c r="O292" s="280"/>
      <c r="P292" s="280"/>
      <c r="Q292" s="280"/>
      <c r="R292" s="280"/>
      <c r="S292" s="280"/>
      <c r="T292" s="280"/>
      <c r="U292" s="280"/>
      <c r="V292" s="280"/>
      <c r="W292" s="280"/>
      <c r="X292" s="280"/>
      <c r="Y292" s="280"/>
      <c r="Z292" s="280"/>
    </row>
    <row r="293" spans="1:26" ht="15.75" customHeight="1">
      <c r="A293" s="280"/>
      <c r="B293" s="280"/>
      <c r="C293" s="280"/>
      <c r="D293" s="280"/>
      <c r="E293" s="280"/>
      <c r="F293" s="280"/>
      <c r="G293" s="280"/>
      <c r="H293" s="280"/>
      <c r="I293" s="280"/>
      <c r="J293" s="280"/>
      <c r="K293" s="280"/>
      <c r="L293" s="280"/>
      <c r="M293" s="280"/>
      <c r="N293" s="280"/>
      <c r="O293" s="280"/>
      <c r="P293" s="280"/>
      <c r="Q293" s="280"/>
      <c r="R293" s="280"/>
      <c r="S293" s="280"/>
      <c r="T293" s="280"/>
      <c r="U293" s="280"/>
      <c r="V293" s="280"/>
      <c r="W293" s="280"/>
      <c r="X293" s="280"/>
      <c r="Y293" s="280"/>
      <c r="Z293" s="280"/>
    </row>
    <row r="294" spans="1:26" ht="15.75" customHeight="1">
      <c r="A294" s="280"/>
      <c r="B294" s="280"/>
      <c r="C294" s="280"/>
      <c r="D294" s="280"/>
      <c r="E294" s="280"/>
      <c r="F294" s="280"/>
      <c r="G294" s="280"/>
      <c r="H294" s="280"/>
      <c r="I294" s="280"/>
      <c r="J294" s="280"/>
      <c r="K294" s="280"/>
      <c r="L294" s="280"/>
      <c r="M294" s="280"/>
      <c r="N294" s="280"/>
      <c r="O294" s="280"/>
      <c r="P294" s="280"/>
      <c r="Q294" s="280"/>
      <c r="R294" s="280"/>
      <c r="S294" s="280"/>
      <c r="T294" s="280"/>
      <c r="U294" s="280"/>
      <c r="V294" s="280"/>
      <c r="W294" s="280"/>
      <c r="X294" s="280"/>
      <c r="Y294" s="280"/>
      <c r="Z294" s="280"/>
    </row>
    <row r="295" spans="1:26" ht="15.75" customHeight="1">
      <c r="A295" s="280"/>
      <c r="B295" s="280"/>
      <c r="C295" s="280"/>
      <c r="D295" s="280"/>
      <c r="E295" s="280"/>
      <c r="F295" s="280"/>
      <c r="G295" s="280"/>
      <c r="H295" s="280"/>
      <c r="I295" s="280"/>
      <c r="J295" s="280"/>
      <c r="K295" s="280"/>
      <c r="L295" s="280"/>
      <c r="M295" s="280"/>
      <c r="N295" s="280"/>
      <c r="O295" s="280"/>
      <c r="P295" s="280"/>
      <c r="Q295" s="280"/>
      <c r="R295" s="280"/>
      <c r="S295" s="280"/>
      <c r="T295" s="280"/>
      <c r="U295" s="280"/>
      <c r="V295" s="280"/>
      <c r="W295" s="280"/>
      <c r="X295" s="280"/>
      <c r="Y295" s="280"/>
      <c r="Z295" s="280"/>
    </row>
    <row r="296" spans="1:26" ht="15.75" customHeight="1">
      <c r="A296" s="280"/>
      <c r="B296" s="280"/>
      <c r="C296" s="280"/>
      <c r="D296" s="280"/>
      <c r="E296" s="280"/>
      <c r="F296" s="280"/>
      <c r="G296" s="280"/>
      <c r="H296" s="280"/>
      <c r="I296" s="280"/>
      <c r="J296" s="280"/>
      <c r="K296" s="280"/>
      <c r="L296" s="280"/>
      <c r="M296" s="280"/>
      <c r="N296" s="280"/>
      <c r="O296" s="280"/>
      <c r="P296" s="280"/>
      <c r="Q296" s="280"/>
      <c r="R296" s="280"/>
      <c r="S296" s="280"/>
      <c r="T296" s="280"/>
      <c r="U296" s="280"/>
      <c r="V296" s="280"/>
      <c r="W296" s="280"/>
      <c r="X296" s="280"/>
      <c r="Y296" s="280"/>
      <c r="Z296" s="280"/>
    </row>
    <row r="297" spans="1:26" ht="15.75" customHeight="1">
      <c r="A297" s="280"/>
      <c r="B297" s="280"/>
      <c r="C297" s="280"/>
      <c r="D297" s="280"/>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row>
    <row r="298" spans="1:26" ht="15.75" customHeight="1">
      <c r="A298" s="280"/>
      <c r="B298" s="280"/>
      <c r="C298" s="280"/>
      <c r="D298" s="280"/>
      <c r="E298" s="280"/>
      <c r="F298" s="280"/>
      <c r="G298" s="280"/>
      <c r="H298" s="280"/>
      <c r="I298" s="280"/>
      <c r="J298" s="280"/>
      <c r="K298" s="280"/>
      <c r="L298" s="280"/>
      <c r="M298" s="280"/>
      <c r="N298" s="280"/>
      <c r="O298" s="280"/>
      <c r="P298" s="280"/>
      <c r="Q298" s="280"/>
      <c r="R298" s="280"/>
      <c r="S298" s="280"/>
      <c r="T298" s="280"/>
      <c r="U298" s="280"/>
      <c r="V298" s="280"/>
      <c r="W298" s="280"/>
      <c r="X298" s="280"/>
      <c r="Y298" s="280"/>
      <c r="Z298" s="280"/>
    </row>
    <row r="299" spans="1:26" ht="15.75" customHeight="1">
      <c r="A299" s="280"/>
      <c r="B299" s="280"/>
      <c r="C299" s="280"/>
      <c r="D299" s="280"/>
      <c r="E299" s="280"/>
      <c r="F299" s="280"/>
      <c r="G299" s="280"/>
      <c r="H299" s="280"/>
      <c r="I299" s="280"/>
      <c r="J299" s="280"/>
      <c r="K299" s="280"/>
      <c r="L299" s="280"/>
      <c r="M299" s="280"/>
      <c r="N299" s="280"/>
      <c r="O299" s="280"/>
      <c r="P299" s="280"/>
      <c r="Q299" s="280"/>
      <c r="R299" s="280"/>
      <c r="S299" s="280"/>
      <c r="T299" s="280"/>
      <c r="U299" s="280"/>
      <c r="V299" s="280"/>
      <c r="W299" s="280"/>
      <c r="X299" s="280"/>
      <c r="Y299" s="280"/>
      <c r="Z299" s="280"/>
    </row>
    <row r="300" spans="1:26" ht="15.75" customHeight="1">
      <c r="A300" s="280"/>
      <c r="B300" s="280"/>
      <c r="C300" s="280"/>
      <c r="D300" s="280"/>
      <c r="E300" s="280"/>
      <c r="F300" s="280"/>
      <c r="G300" s="280"/>
      <c r="H300" s="280"/>
      <c r="I300" s="280"/>
      <c r="J300" s="280"/>
      <c r="K300" s="280"/>
      <c r="L300" s="280"/>
      <c r="M300" s="280"/>
      <c r="N300" s="280"/>
      <c r="O300" s="280"/>
      <c r="P300" s="280"/>
      <c r="Q300" s="280"/>
      <c r="R300" s="280"/>
      <c r="S300" s="280"/>
      <c r="T300" s="280"/>
      <c r="U300" s="280"/>
      <c r="V300" s="280"/>
      <c r="W300" s="280"/>
      <c r="X300" s="280"/>
      <c r="Y300" s="280"/>
      <c r="Z300" s="280"/>
    </row>
    <row r="301" spans="1:26" ht="15.75" customHeight="1">
      <c r="A301" s="280"/>
      <c r="B301" s="280"/>
      <c r="C301" s="280"/>
      <c r="D301" s="280"/>
      <c r="E301" s="280"/>
      <c r="F301" s="280"/>
      <c r="G301" s="280"/>
      <c r="H301" s="280"/>
      <c r="I301" s="280"/>
      <c r="J301" s="280"/>
      <c r="K301" s="280"/>
      <c r="L301" s="280"/>
      <c r="M301" s="280"/>
      <c r="N301" s="280"/>
      <c r="O301" s="280"/>
      <c r="P301" s="280"/>
      <c r="Q301" s="280"/>
      <c r="R301" s="280"/>
      <c r="S301" s="280"/>
      <c r="T301" s="280"/>
      <c r="U301" s="280"/>
      <c r="V301" s="280"/>
      <c r="W301" s="280"/>
      <c r="X301" s="280"/>
      <c r="Y301" s="280"/>
      <c r="Z301" s="280"/>
    </row>
    <row r="302" spans="1:26" ht="15.75" customHeight="1">
      <c r="A302" s="280"/>
      <c r="B302" s="280"/>
      <c r="C302" s="280"/>
      <c r="D302" s="280"/>
      <c r="E302" s="280"/>
      <c r="F302" s="280"/>
      <c r="G302" s="280"/>
      <c r="H302" s="280"/>
      <c r="I302" s="280"/>
      <c r="J302" s="280"/>
      <c r="K302" s="280"/>
      <c r="L302" s="280"/>
      <c r="M302" s="280"/>
      <c r="N302" s="280"/>
      <c r="O302" s="280"/>
      <c r="P302" s="280"/>
      <c r="Q302" s="280"/>
      <c r="R302" s="280"/>
      <c r="S302" s="280"/>
      <c r="T302" s="280"/>
      <c r="U302" s="280"/>
      <c r="V302" s="280"/>
      <c r="W302" s="280"/>
      <c r="X302" s="280"/>
      <c r="Y302" s="280"/>
      <c r="Z302" s="280"/>
    </row>
    <row r="303" spans="1:26" ht="15.75" customHeight="1">
      <c r="A303" s="280"/>
      <c r="B303" s="280"/>
      <c r="C303" s="280"/>
      <c r="D303" s="280"/>
      <c r="E303" s="280"/>
      <c r="F303" s="280"/>
      <c r="G303" s="280"/>
      <c r="H303" s="280"/>
      <c r="I303" s="280"/>
      <c r="J303" s="280"/>
      <c r="K303" s="280"/>
      <c r="L303" s="280"/>
      <c r="M303" s="280"/>
      <c r="N303" s="280"/>
      <c r="O303" s="280"/>
      <c r="P303" s="280"/>
      <c r="Q303" s="280"/>
      <c r="R303" s="280"/>
      <c r="S303" s="280"/>
      <c r="T303" s="280"/>
      <c r="U303" s="280"/>
      <c r="V303" s="280"/>
      <c r="W303" s="280"/>
      <c r="X303" s="280"/>
      <c r="Y303" s="280"/>
      <c r="Z303" s="280"/>
    </row>
    <row r="304" spans="1:26" ht="15.75" customHeight="1">
      <c r="A304" s="280"/>
      <c r="B304" s="280"/>
      <c r="C304" s="280"/>
      <c r="D304" s="280"/>
      <c r="E304" s="280"/>
      <c r="F304" s="280"/>
      <c r="G304" s="280"/>
      <c r="H304" s="280"/>
      <c r="I304" s="280"/>
      <c r="J304" s="280"/>
      <c r="K304" s="280"/>
      <c r="L304" s="280"/>
      <c r="M304" s="280"/>
      <c r="N304" s="280"/>
      <c r="O304" s="280"/>
      <c r="P304" s="280"/>
      <c r="Q304" s="280"/>
      <c r="R304" s="280"/>
      <c r="S304" s="280"/>
      <c r="T304" s="280"/>
      <c r="U304" s="280"/>
      <c r="V304" s="280"/>
      <c r="W304" s="280"/>
      <c r="X304" s="280"/>
      <c r="Y304" s="280"/>
      <c r="Z304" s="280"/>
    </row>
    <row r="305" spans="1:26" ht="15.75" customHeight="1">
      <c r="A305" s="280"/>
      <c r="B305" s="280"/>
      <c r="C305" s="280"/>
      <c r="D305" s="280"/>
      <c r="E305" s="280"/>
      <c r="F305" s="280"/>
      <c r="G305" s="280"/>
      <c r="H305" s="280"/>
      <c r="I305" s="280"/>
      <c r="J305" s="280"/>
      <c r="K305" s="280"/>
      <c r="L305" s="280"/>
      <c r="M305" s="280"/>
      <c r="N305" s="280"/>
      <c r="O305" s="280"/>
      <c r="P305" s="280"/>
      <c r="Q305" s="280"/>
      <c r="R305" s="280"/>
      <c r="S305" s="280"/>
      <c r="T305" s="280"/>
      <c r="U305" s="280"/>
      <c r="V305" s="280"/>
      <c r="W305" s="280"/>
      <c r="X305" s="280"/>
      <c r="Y305" s="280"/>
      <c r="Z305" s="280"/>
    </row>
    <row r="306" spans="1:26" ht="15.75" customHeight="1">
      <c r="A306" s="280"/>
      <c r="B306" s="280"/>
      <c r="C306" s="280"/>
      <c r="D306" s="280"/>
      <c r="E306" s="280"/>
      <c r="F306" s="280"/>
      <c r="G306" s="280"/>
      <c r="H306" s="280"/>
      <c r="I306" s="280"/>
      <c r="J306" s="280"/>
      <c r="K306" s="280"/>
      <c r="L306" s="280"/>
      <c r="M306" s="280"/>
      <c r="N306" s="280"/>
      <c r="O306" s="280"/>
      <c r="P306" s="280"/>
      <c r="Q306" s="280"/>
      <c r="R306" s="280"/>
      <c r="S306" s="280"/>
      <c r="T306" s="280"/>
      <c r="U306" s="280"/>
      <c r="V306" s="280"/>
      <c r="W306" s="280"/>
      <c r="X306" s="280"/>
      <c r="Y306" s="280"/>
      <c r="Z306" s="280"/>
    </row>
    <row r="307" spans="1:26" ht="15.75" customHeight="1">
      <c r="A307" s="280"/>
      <c r="B307" s="280"/>
      <c r="C307" s="280"/>
      <c r="D307" s="280"/>
      <c r="E307" s="280"/>
      <c r="F307" s="280"/>
      <c r="G307" s="280"/>
      <c r="H307" s="280"/>
      <c r="I307" s="280"/>
      <c r="J307" s="280"/>
      <c r="K307" s="280"/>
      <c r="L307" s="280"/>
      <c r="M307" s="280"/>
      <c r="N307" s="280"/>
      <c r="O307" s="280"/>
      <c r="P307" s="280"/>
      <c r="Q307" s="280"/>
      <c r="R307" s="280"/>
      <c r="S307" s="280"/>
      <c r="T307" s="280"/>
      <c r="U307" s="280"/>
      <c r="V307" s="280"/>
      <c r="W307" s="280"/>
      <c r="X307" s="280"/>
      <c r="Y307" s="280"/>
      <c r="Z307" s="280"/>
    </row>
    <row r="308" spans="1:26" ht="15.75" customHeight="1">
      <c r="A308" s="280"/>
      <c r="B308" s="280"/>
      <c r="C308" s="280"/>
      <c r="D308" s="280"/>
      <c r="E308" s="280"/>
      <c r="F308" s="280"/>
      <c r="G308" s="280"/>
      <c r="H308" s="280"/>
      <c r="I308" s="280"/>
      <c r="J308" s="280"/>
      <c r="K308" s="280"/>
      <c r="L308" s="280"/>
      <c r="M308" s="280"/>
      <c r="N308" s="280"/>
      <c r="O308" s="280"/>
      <c r="P308" s="280"/>
      <c r="Q308" s="280"/>
      <c r="R308" s="280"/>
      <c r="S308" s="280"/>
      <c r="T308" s="280"/>
      <c r="U308" s="280"/>
      <c r="V308" s="280"/>
      <c r="W308" s="280"/>
      <c r="X308" s="280"/>
      <c r="Y308" s="280"/>
      <c r="Z308" s="280"/>
    </row>
    <row r="309" spans="1:26" ht="15.75" customHeight="1">
      <c r="A309" s="280"/>
      <c r="B309" s="280"/>
      <c r="C309" s="280"/>
      <c r="D309" s="280"/>
      <c r="E309" s="280"/>
      <c r="F309" s="280"/>
      <c r="G309" s="280"/>
      <c r="H309" s="280"/>
      <c r="I309" s="280"/>
      <c r="J309" s="280"/>
      <c r="K309" s="280"/>
      <c r="L309" s="280"/>
      <c r="M309" s="280"/>
      <c r="N309" s="280"/>
      <c r="O309" s="280"/>
      <c r="P309" s="280"/>
      <c r="Q309" s="280"/>
      <c r="R309" s="280"/>
      <c r="S309" s="280"/>
      <c r="T309" s="280"/>
      <c r="U309" s="280"/>
      <c r="V309" s="280"/>
      <c r="W309" s="280"/>
      <c r="X309" s="280"/>
      <c r="Y309" s="280"/>
      <c r="Z309" s="280"/>
    </row>
    <row r="310" spans="1:26" ht="15.75" customHeight="1">
      <c r="A310" s="280"/>
      <c r="B310" s="280"/>
      <c r="C310" s="280"/>
      <c r="D310" s="280"/>
      <c r="E310" s="280"/>
      <c r="F310" s="280"/>
      <c r="G310" s="280"/>
      <c r="H310" s="280"/>
      <c r="I310" s="280"/>
      <c r="J310" s="280"/>
      <c r="K310" s="280"/>
      <c r="L310" s="280"/>
      <c r="M310" s="280"/>
      <c r="N310" s="280"/>
      <c r="O310" s="280"/>
      <c r="P310" s="280"/>
      <c r="Q310" s="280"/>
      <c r="R310" s="280"/>
      <c r="S310" s="280"/>
      <c r="T310" s="280"/>
      <c r="U310" s="280"/>
      <c r="V310" s="280"/>
      <c r="W310" s="280"/>
      <c r="X310" s="280"/>
      <c r="Y310" s="280"/>
      <c r="Z310" s="280"/>
    </row>
    <row r="311" spans="1:26" ht="15.75" customHeight="1">
      <c r="A311" s="280"/>
      <c r="B311" s="280"/>
      <c r="C311" s="280"/>
      <c r="D311" s="280"/>
      <c r="E311" s="280"/>
      <c r="F311" s="280"/>
      <c r="G311" s="280"/>
      <c r="H311" s="280"/>
      <c r="I311" s="280"/>
      <c r="J311" s="280"/>
      <c r="K311" s="280"/>
      <c r="L311" s="280"/>
      <c r="M311" s="280"/>
      <c r="N311" s="280"/>
      <c r="O311" s="280"/>
      <c r="P311" s="280"/>
      <c r="Q311" s="280"/>
      <c r="R311" s="280"/>
      <c r="S311" s="280"/>
      <c r="T311" s="280"/>
      <c r="U311" s="280"/>
      <c r="V311" s="280"/>
      <c r="W311" s="280"/>
      <c r="X311" s="280"/>
      <c r="Y311" s="280"/>
      <c r="Z311" s="280"/>
    </row>
    <row r="312" spans="1:26" ht="15.75" customHeight="1">
      <c r="A312" s="280"/>
      <c r="B312" s="280"/>
      <c r="C312" s="280"/>
      <c r="D312" s="280"/>
      <c r="E312" s="280"/>
      <c r="F312" s="280"/>
      <c r="G312" s="280"/>
      <c r="H312" s="280"/>
      <c r="I312" s="280"/>
      <c r="J312" s="280"/>
      <c r="K312" s="280"/>
      <c r="L312" s="280"/>
      <c r="M312" s="280"/>
      <c r="N312" s="280"/>
      <c r="O312" s="280"/>
      <c r="P312" s="280"/>
      <c r="Q312" s="280"/>
      <c r="R312" s="280"/>
      <c r="S312" s="280"/>
      <c r="T312" s="280"/>
      <c r="U312" s="280"/>
      <c r="V312" s="280"/>
      <c r="W312" s="280"/>
      <c r="X312" s="280"/>
      <c r="Y312" s="280"/>
      <c r="Z312" s="280"/>
    </row>
    <row r="313" spans="1:26" ht="15.75" customHeight="1">
      <c r="A313" s="280"/>
      <c r="B313" s="280"/>
      <c r="C313" s="280"/>
      <c r="D313" s="280"/>
      <c r="E313" s="280"/>
      <c r="F313" s="280"/>
      <c r="G313" s="280"/>
      <c r="H313" s="280"/>
      <c r="I313" s="280"/>
      <c r="J313" s="280"/>
      <c r="K313" s="280"/>
      <c r="L313" s="280"/>
      <c r="M313" s="280"/>
      <c r="N313" s="280"/>
      <c r="O313" s="280"/>
      <c r="P313" s="280"/>
      <c r="Q313" s="280"/>
      <c r="R313" s="280"/>
      <c r="S313" s="280"/>
      <c r="T313" s="280"/>
      <c r="U313" s="280"/>
      <c r="V313" s="280"/>
      <c r="W313" s="280"/>
      <c r="X313" s="280"/>
      <c r="Y313" s="280"/>
      <c r="Z313" s="280"/>
    </row>
    <row r="314" spans="1:26" ht="15.75" customHeight="1">
      <c r="A314" s="280"/>
      <c r="B314" s="280"/>
      <c r="C314" s="280"/>
      <c r="D314" s="280"/>
      <c r="E314" s="280"/>
      <c r="F314" s="280"/>
      <c r="G314" s="280"/>
      <c r="H314" s="280"/>
      <c r="I314" s="280"/>
      <c r="J314" s="280"/>
      <c r="K314" s="280"/>
      <c r="L314" s="280"/>
      <c r="M314" s="280"/>
      <c r="N314" s="280"/>
      <c r="O314" s="280"/>
      <c r="P314" s="280"/>
      <c r="Q314" s="280"/>
      <c r="R314" s="280"/>
      <c r="S314" s="280"/>
      <c r="T314" s="280"/>
      <c r="U314" s="280"/>
      <c r="V314" s="280"/>
      <c r="W314" s="280"/>
      <c r="X314" s="280"/>
      <c r="Y314" s="280"/>
      <c r="Z314" s="280"/>
    </row>
    <row r="315" spans="1:26" ht="15.75" customHeight="1">
      <c r="A315" s="280"/>
      <c r="B315" s="280"/>
      <c r="C315" s="280"/>
      <c r="D315" s="280"/>
      <c r="E315" s="280"/>
      <c r="F315" s="280"/>
      <c r="G315" s="280"/>
      <c r="H315" s="280"/>
      <c r="I315" s="280"/>
      <c r="J315" s="280"/>
      <c r="K315" s="280"/>
      <c r="L315" s="280"/>
      <c r="M315" s="280"/>
      <c r="N315" s="280"/>
      <c r="O315" s="280"/>
      <c r="P315" s="280"/>
      <c r="Q315" s="280"/>
      <c r="R315" s="280"/>
      <c r="S315" s="280"/>
      <c r="T315" s="280"/>
      <c r="U315" s="280"/>
      <c r="V315" s="280"/>
      <c r="W315" s="280"/>
      <c r="X315" s="280"/>
      <c r="Y315" s="280"/>
      <c r="Z315" s="280"/>
    </row>
    <row r="316" spans="1:26" ht="15.75" customHeight="1">
      <c r="A316" s="280"/>
      <c r="B316" s="280"/>
      <c r="C316" s="280"/>
      <c r="D316" s="280"/>
      <c r="E316" s="280"/>
      <c r="F316" s="280"/>
      <c r="G316" s="280"/>
      <c r="H316" s="280"/>
      <c r="I316" s="280"/>
      <c r="J316" s="280"/>
      <c r="K316" s="280"/>
      <c r="L316" s="280"/>
      <c r="M316" s="280"/>
      <c r="N316" s="280"/>
      <c r="O316" s="280"/>
      <c r="P316" s="280"/>
      <c r="Q316" s="280"/>
      <c r="R316" s="280"/>
      <c r="S316" s="280"/>
      <c r="T316" s="280"/>
      <c r="U316" s="280"/>
      <c r="V316" s="280"/>
      <c r="W316" s="280"/>
      <c r="X316" s="280"/>
      <c r="Y316" s="280"/>
      <c r="Z316" s="280"/>
    </row>
    <row r="317" spans="1:26" ht="15.75" customHeight="1">
      <c r="A317" s="280"/>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row>
    <row r="318" spans="1:26" ht="15.75" customHeight="1">
      <c r="A318" s="280"/>
      <c r="B318" s="280"/>
      <c r="C318" s="280"/>
      <c r="D318" s="280"/>
      <c r="E318" s="280"/>
      <c r="F318" s="280"/>
      <c r="G318" s="280"/>
      <c r="H318" s="280"/>
      <c r="I318" s="280"/>
      <c r="J318" s="280"/>
      <c r="K318" s="280"/>
      <c r="L318" s="280"/>
      <c r="M318" s="280"/>
      <c r="N318" s="280"/>
      <c r="O318" s="280"/>
      <c r="P318" s="280"/>
      <c r="Q318" s="280"/>
      <c r="R318" s="280"/>
      <c r="S318" s="280"/>
      <c r="T318" s="280"/>
      <c r="U318" s="280"/>
      <c r="V318" s="280"/>
      <c r="W318" s="280"/>
      <c r="X318" s="280"/>
      <c r="Y318" s="280"/>
      <c r="Z318" s="280"/>
    </row>
    <row r="319" spans="1:26" ht="15.75" customHeight="1">
      <c r="A319" s="280"/>
      <c r="B319" s="280"/>
      <c r="C319" s="280"/>
      <c r="D319" s="280"/>
      <c r="E319" s="280"/>
      <c r="F319" s="280"/>
      <c r="G319" s="280"/>
      <c r="H319" s="280"/>
      <c r="I319" s="280"/>
      <c r="J319" s="280"/>
      <c r="K319" s="280"/>
      <c r="L319" s="280"/>
      <c r="M319" s="280"/>
      <c r="N319" s="280"/>
      <c r="O319" s="280"/>
      <c r="P319" s="280"/>
      <c r="Q319" s="280"/>
      <c r="R319" s="280"/>
      <c r="S319" s="280"/>
      <c r="T319" s="280"/>
      <c r="U319" s="280"/>
      <c r="V319" s="280"/>
      <c r="W319" s="280"/>
      <c r="X319" s="280"/>
      <c r="Y319" s="280"/>
      <c r="Z319" s="280"/>
    </row>
    <row r="320" spans="1:26" ht="15.75" customHeight="1">
      <c r="A320" s="280"/>
      <c r="B320" s="280"/>
      <c r="C320" s="280"/>
      <c r="D320" s="280"/>
      <c r="E320" s="280"/>
      <c r="F320" s="280"/>
      <c r="G320" s="280"/>
      <c r="H320" s="280"/>
      <c r="I320" s="280"/>
      <c r="J320" s="280"/>
      <c r="K320" s="280"/>
      <c r="L320" s="280"/>
      <c r="M320" s="280"/>
      <c r="N320" s="280"/>
      <c r="O320" s="280"/>
      <c r="P320" s="280"/>
      <c r="Q320" s="280"/>
      <c r="R320" s="280"/>
      <c r="S320" s="280"/>
      <c r="T320" s="280"/>
      <c r="U320" s="280"/>
      <c r="V320" s="280"/>
      <c r="W320" s="280"/>
      <c r="X320" s="280"/>
      <c r="Y320" s="280"/>
      <c r="Z320" s="280"/>
    </row>
    <row r="321" spans="1:26" ht="15.75" customHeight="1">
      <c r="A321" s="280"/>
      <c r="B321" s="280"/>
      <c r="C321" s="280"/>
      <c r="D321" s="280"/>
      <c r="E321" s="280"/>
      <c r="F321" s="280"/>
      <c r="G321" s="280"/>
      <c r="H321" s="280"/>
      <c r="I321" s="280"/>
      <c r="J321" s="280"/>
      <c r="K321" s="280"/>
      <c r="L321" s="280"/>
      <c r="M321" s="280"/>
      <c r="N321" s="280"/>
      <c r="O321" s="280"/>
      <c r="P321" s="280"/>
      <c r="Q321" s="280"/>
      <c r="R321" s="280"/>
      <c r="S321" s="280"/>
      <c r="T321" s="280"/>
      <c r="U321" s="280"/>
      <c r="V321" s="280"/>
      <c r="W321" s="280"/>
      <c r="X321" s="280"/>
      <c r="Y321" s="280"/>
      <c r="Z321" s="280"/>
    </row>
    <row r="322" spans="1:26" ht="15.75" customHeight="1">
      <c r="A322" s="280"/>
      <c r="B322" s="280"/>
      <c r="C322" s="280"/>
      <c r="D322" s="280"/>
      <c r="E322" s="280"/>
      <c r="F322" s="280"/>
      <c r="G322" s="280"/>
      <c r="H322" s="280"/>
      <c r="I322" s="280"/>
      <c r="J322" s="280"/>
      <c r="K322" s="280"/>
      <c r="L322" s="280"/>
      <c r="M322" s="280"/>
      <c r="N322" s="280"/>
      <c r="O322" s="280"/>
      <c r="P322" s="280"/>
      <c r="Q322" s="280"/>
      <c r="R322" s="280"/>
      <c r="S322" s="280"/>
      <c r="T322" s="280"/>
      <c r="U322" s="280"/>
      <c r="V322" s="280"/>
      <c r="W322" s="280"/>
      <c r="X322" s="280"/>
      <c r="Y322" s="280"/>
      <c r="Z322" s="280"/>
    </row>
    <row r="323" spans="1:26" ht="15.75" customHeight="1">
      <c r="A323" s="280"/>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row>
    <row r="324" spans="1:26" ht="15.75" customHeight="1">
      <c r="A324" s="280"/>
      <c r="B324" s="280"/>
      <c r="C324" s="280"/>
      <c r="D324" s="280"/>
      <c r="E324" s="280"/>
      <c r="F324" s="280"/>
      <c r="G324" s="280"/>
      <c r="H324" s="280"/>
      <c r="I324" s="280"/>
      <c r="J324" s="280"/>
      <c r="K324" s="280"/>
      <c r="L324" s="280"/>
      <c r="M324" s="280"/>
      <c r="N324" s="280"/>
      <c r="O324" s="280"/>
      <c r="P324" s="280"/>
      <c r="Q324" s="280"/>
      <c r="R324" s="280"/>
      <c r="S324" s="280"/>
      <c r="T324" s="280"/>
      <c r="U324" s="280"/>
      <c r="V324" s="280"/>
      <c r="W324" s="280"/>
      <c r="X324" s="280"/>
      <c r="Y324" s="280"/>
      <c r="Z324" s="280"/>
    </row>
    <row r="325" spans="1:26" ht="15.75" customHeight="1">
      <c r="A325" s="280"/>
      <c r="B325" s="280"/>
      <c r="C325" s="280"/>
      <c r="D325" s="280"/>
      <c r="E325" s="280"/>
      <c r="F325" s="280"/>
      <c r="G325" s="280"/>
      <c r="H325" s="280"/>
      <c r="I325" s="280"/>
      <c r="J325" s="280"/>
      <c r="K325" s="280"/>
      <c r="L325" s="280"/>
      <c r="M325" s="280"/>
      <c r="N325" s="280"/>
      <c r="O325" s="280"/>
      <c r="P325" s="280"/>
      <c r="Q325" s="280"/>
      <c r="R325" s="280"/>
      <c r="S325" s="280"/>
      <c r="T325" s="280"/>
      <c r="U325" s="280"/>
      <c r="V325" s="280"/>
      <c r="W325" s="280"/>
      <c r="X325" s="280"/>
      <c r="Y325" s="280"/>
      <c r="Z325" s="280"/>
    </row>
    <row r="326" spans="1:26" ht="15.75" customHeight="1">
      <c r="A326" s="280"/>
      <c r="B326" s="280"/>
      <c r="C326" s="280"/>
      <c r="D326" s="280"/>
      <c r="E326" s="280"/>
      <c r="F326" s="280"/>
      <c r="G326" s="280"/>
      <c r="H326" s="280"/>
      <c r="I326" s="280"/>
      <c r="J326" s="280"/>
      <c r="K326" s="280"/>
      <c r="L326" s="280"/>
      <c r="M326" s="280"/>
      <c r="N326" s="280"/>
      <c r="O326" s="280"/>
      <c r="P326" s="280"/>
      <c r="Q326" s="280"/>
      <c r="R326" s="280"/>
      <c r="S326" s="280"/>
      <c r="T326" s="280"/>
      <c r="U326" s="280"/>
      <c r="V326" s="280"/>
      <c r="W326" s="280"/>
      <c r="X326" s="280"/>
      <c r="Y326" s="280"/>
      <c r="Z326" s="280"/>
    </row>
    <row r="327" spans="1:26" ht="15.75" customHeight="1">
      <c r="A327" s="280"/>
      <c r="B327" s="280"/>
      <c r="C327" s="280"/>
      <c r="D327" s="280"/>
      <c r="E327" s="280"/>
      <c r="F327" s="280"/>
      <c r="G327" s="280"/>
      <c r="H327" s="280"/>
      <c r="I327" s="280"/>
      <c r="J327" s="280"/>
      <c r="K327" s="280"/>
      <c r="L327" s="280"/>
      <c r="M327" s="280"/>
      <c r="N327" s="280"/>
      <c r="O327" s="280"/>
      <c r="P327" s="280"/>
      <c r="Q327" s="280"/>
      <c r="R327" s="280"/>
      <c r="S327" s="280"/>
      <c r="T327" s="280"/>
      <c r="U327" s="280"/>
      <c r="V327" s="280"/>
      <c r="W327" s="280"/>
      <c r="X327" s="280"/>
      <c r="Y327" s="280"/>
      <c r="Z327" s="280"/>
    </row>
    <row r="328" spans="1:26" ht="15.75" customHeight="1">
      <c r="A328" s="280"/>
      <c r="B328" s="280"/>
      <c r="C328" s="280"/>
      <c r="D328" s="280"/>
      <c r="E328" s="280"/>
      <c r="F328" s="280"/>
      <c r="G328" s="280"/>
      <c r="H328" s="280"/>
      <c r="I328" s="280"/>
      <c r="J328" s="280"/>
      <c r="K328" s="280"/>
      <c r="L328" s="280"/>
      <c r="M328" s="280"/>
      <c r="N328" s="280"/>
      <c r="O328" s="280"/>
      <c r="P328" s="280"/>
      <c r="Q328" s="280"/>
      <c r="R328" s="280"/>
      <c r="S328" s="280"/>
      <c r="T328" s="280"/>
      <c r="U328" s="280"/>
      <c r="V328" s="280"/>
      <c r="W328" s="280"/>
      <c r="X328" s="280"/>
      <c r="Y328" s="280"/>
      <c r="Z328" s="280"/>
    </row>
    <row r="329" spans="1:26" ht="15.75" customHeight="1">
      <c r="A329" s="280"/>
      <c r="B329" s="280"/>
      <c r="C329" s="280"/>
      <c r="D329" s="280"/>
      <c r="E329" s="280"/>
      <c r="F329" s="280"/>
      <c r="G329" s="280"/>
      <c r="H329" s="280"/>
      <c r="I329" s="280"/>
      <c r="J329" s="280"/>
      <c r="K329" s="280"/>
      <c r="L329" s="280"/>
      <c r="M329" s="280"/>
      <c r="N329" s="280"/>
      <c r="O329" s="280"/>
      <c r="P329" s="280"/>
      <c r="Q329" s="280"/>
      <c r="R329" s="280"/>
      <c r="S329" s="280"/>
      <c r="T329" s="280"/>
      <c r="U329" s="280"/>
      <c r="V329" s="280"/>
      <c r="W329" s="280"/>
      <c r="X329" s="280"/>
      <c r="Y329" s="280"/>
      <c r="Z329" s="280"/>
    </row>
    <row r="330" spans="1:26" ht="15.75" customHeight="1">
      <c r="A330" s="280"/>
      <c r="B330" s="280"/>
      <c r="C330" s="280"/>
      <c r="D330" s="280"/>
      <c r="E330" s="280"/>
      <c r="F330" s="280"/>
      <c r="G330" s="280"/>
      <c r="H330" s="280"/>
      <c r="I330" s="280"/>
      <c r="J330" s="280"/>
      <c r="K330" s="280"/>
      <c r="L330" s="280"/>
      <c r="M330" s="280"/>
      <c r="N330" s="280"/>
      <c r="O330" s="280"/>
      <c r="P330" s="280"/>
      <c r="Q330" s="280"/>
      <c r="R330" s="280"/>
      <c r="S330" s="280"/>
      <c r="T330" s="280"/>
      <c r="U330" s="280"/>
      <c r="V330" s="280"/>
      <c r="W330" s="280"/>
      <c r="X330" s="280"/>
      <c r="Y330" s="280"/>
      <c r="Z330" s="280"/>
    </row>
    <row r="331" spans="1:26" ht="15.75" customHeight="1">
      <c r="A331" s="280"/>
      <c r="B331" s="280"/>
      <c r="C331" s="280"/>
      <c r="D331" s="280"/>
      <c r="E331" s="280"/>
      <c r="F331" s="280"/>
      <c r="G331" s="280"/>
      <c r="H331" s="280"/>
      <c r="I331" s="280"/>
      <c r="J331" s="280"/>
      <c r="K331" s="280"/>
      <c r="L331" s="280"/>
      <c r="M331" s="280"/>
      <c r="N331" s="280"/>
      <c r="O331" s="280"/>
      <c r="P331" s="280"/>
      <c r="Q331" s="280"/>
      <c r="R331" s="280"/>
      <c r="S331" s="280"/>
      <c r="T331" s="280"/>
      <c r="U331" s="280"/>
      <c r="V331" s="280"/>
      <c r="W331" s="280"/>
      <c r="X331" s="280"/>
      <c r="Y331" s="280"/>
      <c r="Z331" s="280"/>
    </row>
    <row r="332" spans="1:26" ht="15.75" customHeight="1">
      <c r="A332" s="280"/>
      <c r="B332" s="280"/>
      <c r="C332" s="280"/>
      <c r="D332" s="280"/>
      <c r="E332" s="280"/>
      <c r="F332" s="280"/>
      <c r="G332" s="280"/>
      <c r="H332" s="280"/>
      <c r="I332" s="280"/>
      <c r="J332" s="280"/>
      <c r="K332" s="280"/>
      <c r="L332" s="280"/>
      <c r="M332" s="280"/>
      <c r="N332" s="280"/>
      <c r="O332" s="280"/>
      <c r="P332" s="280"/>
      <c r="Q332" s="280"/>
      <c r="R332" s="280"/>
      <c r="S332" s="280"/>
      <c r="T332" s="280"/>
      <c r="U332" s="280"/>
      <c r="V332" s="280"/>
      <c r="W332" s="280"/>
      <c r="X332" s="280"/>
      <c r="Y332" s="280"/>
      <c r="Z332" s="280"/>
    </row>
    <row r="333" spans="1:26" ht="15.75" customHeight="1">
      <c r="A333" s="280"/>
      <c r="B333" s="280"/>
      <c r="C333" s="280"/>
      <c r="D333" s="280"/>
      <c r="E333" s="280"/>
      <c r="F333" s="280"/>
      <c r="G333" s="280"/>
      <c r="H333" s="280"/>
      <c r="I333" s="280"/>
      <c r="J333" s="280"/>
      <c r="K333" s="280"/>
      <c r="L333" s="280"/>
      <c r="M333" s="280"/>
      <c r="N333" s="280"/>
      <c r="O333" s="280"/>
      <c r="P333" s="280"/>
      <c r="Q333" s="280"/>
      <c r="R333" s="280"/>
      <c r="S333" s="280"/>
      <c r="T333" s="280"/>
      <c r="U333" s="280"/>
      <c r="V333" s="280"/>
      <c r="W333" s="280"/>
      <c r="X333" s="280"/>
      <c r="Y333" s="280"/>
      <c r="Z333" s="280"/>
    </row>
    <row r="334" spans="1:26" ht="15.75" customHeight="1">
      <c r="A334" s="280"/>
      <c r="B334" s="280"/>
      <c r="C334" s="280"/>
      <c r="D334" s="280"/>
      <c r="E334" s="280"/>
      <c r="F334" s="280"/>
      <c r="G334" s="280"/>
      <c r="H334" s="280"/>
      <c r="I334" s="280"/>
      <c r="J334" s="280"/>
      <c r="K334" s="280"/>
      <c r="L334" s="280"/>
      <c r="M334" s="280"/>
      <c r="N334" s="280"/>
      <c r="O334" s="280"/>
      <c r="P334" s="280"/>
      <c r="Q334" s="280"/>
      <c r="R334" s="280"/>
      <c r="S334" s="280"/>
      <c r="T334" s="280"/>
      <c r="U334" s="280"/>
      <c r="V334" s="280"/>
      <c r="W334" s="280"/>
      <c r="X334" s="280"/>
      <c r="Y334" s="280"/>
      <c r="Z334" s="280"/>
    </row>
    <row r="335" spans="1:26" ht="15.75" customHeight="1">
      <c r="A335" s="280"/>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row>
    <row r="336" spans="1:26" ht="15.75" customHeight="1">
      <c r="A336" s="280"/>
      <c r="B336" s="280"/>
      <c r="C336" s="280"/>
      <c r="D336" s="280"/>
      <c r="E336" s="280"/>
      <c r="F336" s="280"/>
      <c r="G336" s="280"/>
      <c r="H336" s="280"/>
      <c r="I336" s="280"/>
      <c r="J336" s="280"/>
      <c r="K336" s="280"/>
      <c r="L336" s="280"/>
      <c r="M336" s="280"/>
      <c r="N336" s="280"/>
      <c r="O336" s="280"/>
      <c r="P336" s="280"/>
      <c r="Q336" s="280"/>
      <c r="R336" s="280"/>
      <c r="S336" s="280"/>
      <c r="T336" s="280"/>
      <c r="U336" s="280"/>
      <c r="V336" s="280"/>
      <c r="W336" s="280"/>
      <c r="X336" s="280"/>
      <c r="Y336" s="280"/>
      <c r="Z336" s="280"/>
    </row>
    <row r="337" spans="1:26" ht="15.75" customHeight="1">
      <c r="A337" s="280"/>
      <c r="B337" s="280"/>
      <c r="C337" s="280"/>
      <c r="D337" s="280"/>
      <c r="E337" s="280"/>
      <c r="F337" s="280"/>
      <c r="G337" s="280"/>
      <c r="H337" s="280"/>
      <c r="I337" s="280"/>
      <c r="J337" s="280"/>
      <c r="K337" s="280"/>
      <c r="L337" s="280"/>
      <c r="M337" s="280"/>
      <c r="N337" s="280"/>
      <c r="O337" s="280"/>
      <c r="P337" s="280"/>
      <c r="Q337" s="280"/>
      <c r="R337" s="280"/>
      <c r="S337" s="280"/>
      <c r="T337" s="280"/>
      <c r="U337" s="280"/>
      <c r="V337" s="280"/>
      <c r="W337" s="280"/>
      <c r="X337" s="280"/>
      <c r="Y337" s="280"/>
      <c r="Z337" s="280"/>
    </row>
    <row r="338" spans="1:26" ht="15.75" customHeight="1">
      <c r="A338" s="280"/>
      <c r="B338" s="280"/>
      <c r="C338" s="280"/>
      <c r="D338" s="280"/>
      <c r="E338" s="280"/>
      <c r="F338" s="280"/>
      <c r="G338" s="280"/>
      <c r="H338" s="280"/>
      <c r="I338" s="280"/>
      <c r="J338" s="280"/>
      <c r="K338" s="280"/>
      <c r="L338" s="280"/>
      <c r="M338" s="280"/>
      <c r="N338" s="280"/>
      <c r="O338" s="280"/>
      <c r="P338" s="280"/>
      <c r="Q338" s="280"/>
      <c r="R338" s="280"/>
      <c r="S338" s="280"/>
      <c r="T338" s="280"/>
      <c r="U338" s="280"/>
      <c r="V338" s="280"/>
      <c r="W338" s="280"/>
      <c r="X338" s="280"/>
      <c r="Y338" s="280"/>
      <c r="Z338" s="280"/>
    </row>
    <row r="339" spans="1:26" ht="15.75" customHeight="1">
      <c r="A339" s="280"/>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row>
    <row r="340" spans="1:26" ht="15.75" customHeight="1">
      <c r="A340" s="280"/>
      <c r="B340" s="280"/>
      <c r="C340" s="280"/>
      <c r="D340" s="280"/>
      <c r="E340" s="280"/>
      <c r="F340" s="280"/>
      <c r="G340" s="280"/>
      <c r="H340" s="280"/>
      <c r="I340" s="280"/>
      <c r="J340" s="280"/>
      <c r="K340" s="280"/>
      <c r="L340" s="280"/>
      <c r="M340" s="280"/>
      <c r="N340" s="280"/>
      <c r="O340" s="280"/>
      <c r="P340" s="280"/>
      <c r="Q340" s="280"/>
      <c r="R340" s="280"/>
      <c r="S340" s="280"/>
      <c r="T340" s="280"/>
      <c r="U340" s="280"/>
      <c r="V340" s="280"/>
      <c r="W340" s="280"/>
      <c r="X340" s="280"/>
      <c r="Y340" s="280"/>
      <c r="Z340" s="280"/>
    </row>
    <row r="341" spans="1:26" ht="15.75" customHeight="1">
      <c r="A341" s="280"/>
      <c r="B341" s="280"/>
      <c r="C341" s="280"/>
      <c r="D341" s="280"/>
      <c r="E341" s="280"/>
      <c r="F341" s="280"/>
      <c r="G341" s="280"/>
      <c r="H341" s="280"/>
      <c r="I341" s="280"/>
      <c r="J341" s="280"/>
      <c r="K341" s="280"/>
      <c r="L341" s="280"/>
      <c r="M341" s="280"/>
      <c r="N341" s="280"/>
      <c r="O341" s="280"/>
      <c r="P341" s="280"/>
      <c r="Q341" s="280"/>
      <c r="R341" s="280"/>
      <c r="S341" s="280"/>
      <c r="T341" s="280"/>
      <c r="U341" s="280"/>
      <c r="V341" s="280"/>
      <c r="W341" s="280"/>
      <c r="X341" s="280"/>
      <c r="Y341" s="280"/>
      <c r="Z341" s="280"/>
    </row>
    <row r="342" spans="1:26" ht="15.75" customHeight="1">
      <c r="A342" s="280"/>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row>
    <row r="343" spans="1:26" ht="15.75" customHeight="1">
      <c r="A343" s="280"/>
      <c r="B343" s="280"/>
      <c r="C343" s="280"/>
      <c r="D343" s="280"/>
      <c r="E343" s="280"/>
      <c r="F343" s="280"/>
      <c r="G343" s="280"/>
      <c r="H343" s="280"/>
      <c r="I343" s="280"/>
      <c r="J343" s="280"/>
      <c r="K343" s="280"/>
      <c r="L343" s="280"/>
      <c r="M343" s="280"/>
      <c r="N343" s="280"/>
      <c r="O343" s="280"/>
      <c r="P343" s="280"/>
      <c r="Q343" s="280"/>
      <c r="R343" s="280"/>
      <c r="S343" s="280"/>
      <c r="T343" s="280"/>
      <c r="U343" s="280"/>
      <c r="V343" s="280"/>
      <c r="W343" s="280"/>
      <c r="X343" s="280"/>
      <c r="Y343" s="280"/>
      <c r="Z343" s="280"/>
    </row>
    <row r="344" spans="1:26" ht="15.75" customHeight="1">
      <c r="A344" s="280"/>
      <c r="B344" s="280"/>
      <c r="C344" s="280"/>
      <c r="D344" s="280"/>
      <c r="E344" s="280"/>
      <c r="F344" s="280"/>
      <c r="G344" s="280"/>
      <c r="H344" s="280"/>
      <c r="I344" s="280"/>
      <c r="J344" s="280"/>
      <c r="K344" s="280"/>
      <c r="L344" s="280"/>
      <c r="M344" s="280"/>
      <c r="N344" s="280"/>
      <c r="O344" s="280"/>
      <c r="P344" s="280"/>
      <c r="Q344" s="280"/>
      <c r="R344" s="280"/>
      <c r="S344" s="280"/>
      <c r="T344" s="280"/>
      <c r="U344" s="280"/>
      <c r="V344" s="280"/>
      <c r="W344" s="280"/>
      <c r="X344" s="280"/>
      <c r="Y344" s="280"/>
      <c r="Z344" s="280"/>
    </row>
    <row r="345" spans="1:26" ht="15.75" customHeight="1">
      <c r="A345" s="280"/>
      <c r="B345" s="280"/>
      <c r="C345" s="280"/>
      <c r="D345" s="280"/>
      <c r="E345" s="280"/>
      <c r="F345" s="280"/>
      <c r="G345" s="280"/>
      <c r="H345" s="280"/>
      <c r="I345" s="280"/>
      <c r="J345" s="280"/>
      <c r="K345" s="280"/>
      <c r="L345" s="280"/>
      <c r="M345" s="280"/>
      <c r="N345" s="280"/>
      <c r="O345" s="280"/>
      <c r="P345" s="280"/>
      <c r="Q345" s="280"/>
      <c r="R345" s="280"/>
      <c r="S345" s="280"/>
      <c r="T345" s="280"/>
      <c r="U345" s="280"/>
      <c r="V345" s="280"/>
      <c r="W345" s="280"/>
      <c r="X345" s="280"/>
      <c r="Y345" s="280"/>
      <c r="Z345" s="280"/>
    </row>
    <row r="346" spans="1:26" ht="15.75" customHeight="1">
      <c r="A346" s="280"/>
      <c r="B346" s="280"/>
      <c r="C346" s="280"/>
      <c r="D346" s="280"/>
      <c r="E346" s="280"/>
      <c r="F346" s="280"/>
      <c r="G346" s="280"/>
      <c r="H346" s="280"/>
      <c r="I346" s="280"/>
      <c r="J346" s="280"/>
      <c r="K346" s="280"/>
      <c r="L346" s="280"/>
      <c r="M346" s="280"/>
      <c r="N346" s="280"/>
      <c r="O346" s="280"/>
      <c r="P346" s="280"/>
      <c r="Q346" s="280"/>
      <c r="R346" s="280"/>
      <c r="S346" s="280"/>
      <c r="T346" s="280"/>
      <c r="U346" s="280"/>
      <c r="V346" s="280"/>
      <c r="W346" s="280"/>
      <c r="X346" s="280"/>
      <c r="Y346" s="280"/>
      <c r="Z346" s="280"/>
    </row>
    <row r="347" spans="1:26" ht="15.75" customHeight="1">
      <c r="A347" s="280"/>
      <c r="B347" s="280"/>
      <c r="C347" s="280"/>
      <c r="D347" s="280"/>
      <c r="E347" s="280"/>
      <c r="F347" s="280"/>
      <c r="G347" s="280"/>
      <c r="H347" s="280"/>
      <c r="I347" s="280"/>
      <c r="J347" s="280"/>
      <c r="K347" s="280"/>
      <c r="L347" s="280"/>
      <c r="M347" s="280"/>
      <c r="N347" s="280"/>
      <c r="O347" s="280"/>
      <c r="P347" s="280"/>
      <c r="Q347" s="280"/>
      <c r="R347" s="280"/>
      <c r="S347" s="280"/>
      <c r="T347" s="280"/>
      <c r="U347" s="280"/>
      <c r="V347" s="280"/>
      <c r="W347" s="280"/>
      <c r="X347" s="280"/>
      <c r="Y347" s="280"/>
      <c r="Z347" s="280"/>
    </row>
    <row r="348" spans="1:26" ht="15.75" customHeight="1">
      <c r="A348" s="280"/>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row>
    <row r="349" spans="1:26" ht="15.75" customHeight="1">
      <c r="A349" s="280"/>
      <c r="B349" s="280"/>
      <c r="C349" s="280"/>
      <c r="D349" s="280"/>
      <c r="E349" s="280"/>
      <c r="F349" s="280"/>
      <c r="G349" s="280"/>
      <c r="H349" s="280"/>
      <c r="I349" s="280"/>
      <c r="J349" s="280"/>
      <c r="K349" s="280"/>
      <c r="L349" s="280"/>
      <c r="M349" s="280"/>
      <c r="N349" s="280"/>
      <c r="O349" s="280"/>
      <c r="P349" s="280"/>
      <c r="Q349" s="280"/>
      <c r="R349" s="280"/>
      <c r="S349" s="280"/>
      <c r="T349" s="280"/>
      <c r="U349" s="280"/>
      <c r="V349" s="280"/>
      <c r="W349" s="280"/>
      <c r="X349" s="280"/>
      <c r="Y349" s="280"/>
      <c r="Z349" s="280"/>
    </row>
    <row r="350" spans="1:26" ht="15.75" customHeight="1">
      <c r="A350" s="280"/>
      <c r="B350" s="280"/>
      <c r="C350" s="280"/>
      <c r="D350" s="280"/>
      <c r="E350" s="280"/>
      <c r="F350" s="280"/>
      <c r="G350" s="280"/>
      <c r="H350" s="280"/>
      <c r="I350" s="280"/>
      <c r="J350" s="280"/>
      <c r="K350" s="280"/>
      <c r="L350" s="280"/>
      <c r="M350" s="280"/>
      <c r="N350" s="280"/>
      <c r="O350" s="280"/>
      <c r="P350" s="280"/>
      <c r="Q350" s="280"/>
      <c r="R350" s="280"/>
      <c r="S350" s="280"/>
      <c r="T350" s="280"/>
      <c r="U350" s="280"/>
      <c r="V350" s="280"/>
      <c r="W350" s="280"/>
      <c r="X350" s="280"/>
      <c r="Y350" s="280"/>
      <c r="Z350" s="280"/>
    </row>
    <row r="351" spans="1:26" ht="15.75" customHeight="1">
      <c r="A351" s="280"/>
      <c r="B351" s="280"/>
      <c r="C351" s="280"/>
      <c r="D351" s="280"/>
      <c r="E351" s="280"/>
      <c r="F351" s="280"/>
      <c r="G351" s="280"/>
      <c r="H351" s="280"/>
      <c r="I351" s="280"/>
      <c r="J351" s="280"/>
      <c r="K351" s="280"/>
      <c r="L351" s="280"/>
      <c r="M351" s="280"/>
      <c r="N351" s="280"/>
      <c r="O351" s="280"/>
      <c r="P351" s="280"/>
      <c r="Q351" s="280"/>
      <c r="R351" s="280"/>
      <c r="S351" s="280"/>
      <c r="T351" s="280"/>
      <c r="U351" s="280"/>
      <c r="V351" s="280"/>
      <c r="W351" s="280"/>
      <c r="X351" s="280"/>
      <c r="Y351" s="280"/>
      <c r="Z351" s="280"/>
    </row>
    <row r="352" spans="1:26" ht="15.75" customHeight="1">
      <c r="A352" s="280"/>
      <c r="B352" s="280"/>
      <c r="C352" s="280"/>
      <c r="D352" s="280"/>
      <c r="E352" s="280"/>
      <c r="F352" s="280"/>
      <c r="G352" s="280"/>
      <c r="H352" s="280"/>
      <c r="I352" s="280"/>
      <c r="J352" s="280"/>
      <c r="K352" s="280"/>
      <c r="L352" s="280"/>
      <c r="M352" s="280"/>
      <c r="N352" s="280"/>
      <c r="O352" s="280"/>
      <c r="P352" s="280"/>
      <c r="Q352" s="280"/>
      <c r="R352" s="280"/>
      <c r="S352" s="280"/>
      <c r="T352" s="280"/>
      <c r="U352" s="280"/>
      <c r="V352" s="280"/>
      <c r="W352" s="280"/>
      <c r="X352" s="280"/>
      <c r="Y352" s="280"/>
      <c r="Z352" s="280"/>
    </row>
    <row r="353" spans="1:26" ht="15.75" customHeight="1">
      <c r="A353" s="280"/>
      <c r="B353" s="280"/>
      <c r="C353" s="280"/>
      <c r="D353" s="280"/>
      <c r="E353" s="280"/>
      <c r="F353" s="280"/>
      <c r="G353" s="280"/>
      <c r="H353" s="280"/>
      <c r="I353" s="280"/>
      <c r="J353" s="280"/>
      <c r="K353" s="280"/>
      <c r="L353" s="280"/>
      <c r="M353" s="280"/>
      <c r="N353" s="280"/>
      <c r="O353" s="280"/>
      <c r="P353" s="280"/>
      <c r="Q353" s="280"/>
      <c r="R353" s="280"/>
      <c r="S353" s="280"/>
      <c r="T353" s="280"/>
      <c r="U353" s="280"/>
      <c r="V353" s="280"/>
      <c r="W353" s="280"/>
      <c r="X353" s="280"/>
      <c r="Y353" s="280"/>
      <c r="Z353" s="280"/>
    </row>
    <row r="354" spans="1:26" ht="15.75" customHeight="1">
      <c r="A354" s="280"/>
      <c r="B354" s="280"/>
      <c r="C354" s="280"/>
      <c r="D354" s="280"/>
      <c r="E354" s="280"/>
      <c r="F354" s="280"/>
      <c r="G354" s="280"/>
      <c r="H354" s="280"/>
      <c r="I354" s="280"/>
      <c r="J354" s="280"/>
      <c r="K354" s="280"/>
      <c r="L354" s="280"/>
      <c r="M354" s="280"/>
      <c r="N354" s="280"/>
      <c r="O354" s="280"/>
      <c r="P354" s="280"/>
      <c r="Q354" s="280"/>
      <c r="R354" s="280"/>
      <c r="S354" s="280"/>
      <c r="T354" s="280"/>
      <c r="U354" s="280"/>
      <c r="V354" s="280"/>
      <c r="W354" s="280"/>
      <c r="X354" s="280"/>
      <c r="Y354" s="280"/>
      <c r="Z354" s="280"/>
    </row>
    <row r="355" spans="1:26" ht="15.75" customHeight="1">
      <c r="A355" s="280"/>
      <c r="B355" s="280"/>
      <c r="C355" s="280"/>
      <c r="D355" s="280"/>
      <c r="E355" s="280"/>
      <c r="F355" s="280"/>
      <c r="G355" s="280"/>
      <c r="H355" s="280"/>
      <c r="I355" s="280"/>
      <c r="J355" s="280"/>
      <c r="K355" s="280"/>
      <c r="L355" s="280"/>
      <c r="M355" s="280"/>
      <c r="N355" s="280"/>
      <c r="O355" s="280"/>
      <c r="P355" s="280"/>
      <c r="Q355" s="280"/>
      <c r="R355" s="280"/>
      <c r="S355" s="280"/>
      <c r="T355" s="280"/>
      <c r="U355" s="280"/>
      <c r="V355" s="280"/>
      <c r="W355" s="280"/>
      <c r="X355" s="280"/>
      <c r="Y355" s="280"/>
      <c r="Z355" s="280"/>
    </row>
    <row r="356" spans="1:26" ht="15.75" customHeight="1">
      <c r="A356" s="280"/>
      <c r="B356" s="280"/>
      <c r="C356" s="280"/>
      <c r="D356" s="280"/>
      <c r="E356" s="280"/>
      <c r="F356" s="280"/>
      <c r="G356" s="280"/>
      <c r="H356" s="280"/>
      <c r="I356" s="280"/>
      <c r="J356" s="280"/>
      <c r="K356" s="280"/>
      <c r="L356" s="280"/>
      <c r="M356" s="280"/>
      <c r="N356" s="280"/>
      <c r="O356" s="280"/>
      <c r="P356" s="280"/>
      <c r="Q356" s="280"/>
      <c r="R356" s="280"/>
      <c r="S356" s="280"/>
      <c r="T356" s="280"/>
      <c r="U356" s="280"/>
      <c r="V356" s="280"/>
      <c r="W356" s="280"/>
      <c r="X356" s="280"/>
      <c r="Y356" s="280"/>
      <c r="Z356" s="280"/>
    </row>
    <row r="357" spans="1:26" ht="15.75" customHeight="1">
      <c r="A357" s="280"/>
      <c r="B357" s="280"/>
      <c r="C357" s="280"/>
      <c r="D357" s="280"/>
      <c r="E357" s="280"/>
      <c r="F357" s="280"/>
      <c r="G357" s="280"/>
      <c r="H357" s="280"/>
      <c r="I357" s="280"/>
      <c r="J357" s="280"/>
      <c r="K357" s="280"/>
      <c r="L357" s="280"/>
      <c r="M357" s="280"/>
      <c r="N357" s="280"/>
      <c r="O357" s="280"/>
      <c r="P357" s="280"/>
      <c r="Q357" s="280"/>
      <c r="R357" s="280"/>
      <c r="S357" s="280"/>
      <c r="T357" s="280"/>
      <c r="U357" s="280"/>
      <c r="V357" s="280"/>
      <c r="W357" s="280"/>
      <c r="X357" s="280"/>
      <c r="Y357" s="280"/>
      <c r="Z357" s="280"/>
    </row>
    <row r="358" spans="1:26" ht="15.75" customHeight="1">
      <c r="A358" s="280"/>
      <c r="B358" s="280"/>
      <c r="C358" s="280"/>
      <c r="D358" s="280"/>
      <c r="E358" s="280"/>
      <c r="F358" s="280"/>
      <c r="G358" s="280"/>
      <c r="H358" s="280"/>
      <c r="I358" s="280"/>
      <c r="J358" s="280"/>
      <c r="K358" s="280"/>
      <c r="L358" s="280"/>
      <c r="M358" s="280"/>
      <c r="N358" s="280"/>
      <c r="O358" s="280"/>
      <c r="P358" s="280"/>
      <c r="Q358" s="280"/>
      <c r="R358" s="280"/>
      <c r="S358" s="280"/>
      <c r="T358" s="280"/>
      <c r="U358" s="280"/>
      <c r="V358" s="280"/>
      <c r="W358" s="280"/>
      <c r="X358" s="280"/>
      <c r="Y358" s="280"/>
      <c r="Z358" s="280"/>
    </row>
    <row r="359" spans="1:26" ht="15.75" customHeight="1">
      <c r="A359" s="280"/>
      <c r="B359" s="280"/>
      <c r="C359" s="280"/>
      <c r="D359" s="280"/>
      <c r="E359" s="280"/>
      <c r="F359" s="280"/>
      <c r="G359" s="280"/>
      <c r="H359" s="280"/>
      <c r="I359" s="280"/>
      <c r="J359" s="280"/>
      <c r="K359" s="280"/>
      <c r="L359" s="280"/>
      <c r="M359" s="280"/>
      <c r="N359" s="280"/>
      <c r="O359" s="280"/>
      <c r="P359" s="280"/>
      <c r="Q359" s="280"/>
      <c r="R359" s="280"/>
      <c r="S359" s="280"/>
      <c r="T359" s="280"/>
      <c r="U359" s="280"/>
      <c r="V359" s="280"/>
      <c r="W359" s="280"/>
      <c r="X359" s="280"/>
      <c r="Y359" s="280"/>
      <c r="Z359" s="280"/>
    </row>
    <row r="360" spans="1:26" ht="15.75" customHeight="1">
      <c r="A360" s="280"/>
      <c r="B360" s="280"/>
      <c r="C360" s="280"/>
      <c r="D360" s="280"/>
      <c r="E360" s="280"/>
      <c r="F360" s="280"/>
      <c r="G360" s="280"/>
      <c r="H360" s="280"/>
      <c r="I360" s="280"/>
      <c r="J360" s="280"/>
      <c r="K360" s="280"/>
      <c r="L360" s="280"/>
      <c r="M360" s="280"/>
      <c r="N360" s="280"/>
      <c r="O360" s="280"/>
      <c r="P360" s="280"/>
      <c r="Q360" s="280"/>
      <c r="R360" s="280"/>
      <c r="S360" s="280"/>
      <c r="T360" s="280"/>
      <c r="U360" s="280"/>
      <c r="V360" s="280"/>
      <c r="W360" s="280"/>
      <c r="X360" s="280"/>
      <c r="Y360" s="280"/>
      <c r="Z360" s="280"/>
    </row>
    <row r="361" spans="1:26" ht="15.75" customHeight="1">
      <c r="A361" s="280"/>
      <c r="B361" s="280"/>
      <c r="C361" s="280"/>
      <c r="D361" s="280"/>
      <c r="E361" s="280"/>
      <c r="F361" s="280"/>
      <c r="G361" s="280"/>
      <c r="H361" s="280"/>
      <c r="I361" s="280"/>
      <c r="J361" s="280"/>
      <c r="K361" s="280"/>
      <c r="L361" s="280"/>
      <c r="M361" s="280"/>
      <c r="N361" s="280"/>
      <c r="O361" s="280"/>
      <c r="P361" s="280"/>
      <c r="Q361" s="280"/>
      <c r="R361" s="280"/>
      <c r="S361" s="280"/>
      <c r="T361" s="280"/>
      <c r="U361" s="280"/>
      <c r="V361" s="280"/>
      <c r="W361" s="280"/>
      <c r="X361" s="280"/>
      <c r="Y361" s="280"/>
      <c r="Z361" s="280"/>
    </row>
    <row r="362" spans="1:26" ht="15.75" customHeight="1">
      <c r="A362" s="280"/>
      <c r="B362" s="280"/>
      <c r="C362" s="280"/>
      <c r="D362" s="280"/>
      <c r="E362" s="280"/>
      <c r="F362" s="280"/>
      <c r="G362" s="280"/>
      <c r="H362" s="280"/>
      <c r="I362" s="280"/>
      <c r="J362" s="280"/>
      <c r="K362" s="280"/>
      <c r="L362" s="280"/>
      <c r="M362" s="280"/>
      <c r="N362" s="280"/>
      <c r="O362" s="280"/>
      <c r="P362" s="280"/>
      <c r="Q362" s="280"/>
      <c r="R362" s="280"/>
      <c r="S362" s="280"/>
      <c r="T362" s="280"/>
      <c r="U362" s="280"/>
      <c r="V362" s="280"/>
      <c r="W362" s="280"/>
      <c r="X362" s="280"/>
      <c r="Y362" s="280"/>
      <c r="Z362" s="280"/>
    </row>
    <row r="363" spans="1:26" ht="15.75" customHeight="1">
      <c r="A363" s="280"/>
      <c r="B363" s="280"/>
      <c r="C363" s="280"/>
      <c r="D363" s="280"/>
      <c r="E363" s="280"/>
      <c r="F363" s="280"/>
      <c r="G363" s="280"/>
      <c r="H363" s="280"/>
      <c r="I363" s="280"/>
      <c r="J363" s="280"/>
      <c r="K363" s="280"/>
      <c r="L363" s="280"/>
      <c r="M363" s="280"/>
      <c r="N363" s="280"/>
      <c r="O363" s="280"/>
      <c r="P363" s="280"/>
      <c r="Q363" s="280"/>
      <c r="R363" s="280"/>
      <c r="S363" s="280"/>
      <c r="T363" s="280"/>
      <c r="U363" s="280"/>
      <c r="V363" s="280"/>
      <c r="W363" s="280"/>
      <c r="X363" s="280"/>
      <c r="Y363" s="280"/>
      <c r="Z363" s="280"/>
    </row>
    <row r="364" spans="1:26" ht="15.75" customHeight="1">
      <c r="A364" s="280"/>
      <c r="B364" s="280"/>
      <c r="C364" s="280"/>
      <c r="D364" s="280"/>
      <c r="E364" s="280"/>
      <c r="F364" s="280"/>
      <c r="G364" s="280"/>
      <c r="H364" s="280"/>
      <c r="I364" s="280"/>
      <c r="J364" s="280"/>
      <c r="K364" s="280"/>
      <c r="L364" s="280"/>
      <c r="M364" s="280"/>
      <c r="N364" s="280"/>
      <c r="O364" s="280"/>
      <c r="P364" s="280"/>
      <c r="Q364" s="280"/>
      <c r="R364" s="280"/>
      <c r="S364" s="280"/>
      <c r="T364" s="280"/>
      <c r="U364" s="280"/>
      <c r="V364" s="280"/>
      <c r="W364" s="280"/>
      <c r="X364" s="280"/>
      <c r="Y364" s="280"/>
      <c r="Z364" s="280"/>
    </row>
    <row r="365" spans="1:26" ht="15.75" customHeight="1">
      <c r="A365" s="280"/>
      <c r="B365" s="280"/>
      <c r="C365" s="280"/>
      <c r="D365" s="280"/>
      <c r="E365" s="280"/>
      <c r="F365" s="280"/>
      <c r="G365" s="280"/>
      <c r="H365" s="280"/>
      <c r="I365" s="280"/>
      <c r="J365" s="280"/>
      <c r="K365" s="280"/>
      <c r="L365" s="280"/>
      <c r="M365" s="280"/>
      <c r="N365" s="280"/>
      <c r="O365" s="280"/>
      <c r="P365" s="280"/>
      <c r="Q365" s="280"/>
      <c r="R365" s="280"/>
      <c r="S365" s="280"/>
      <c r="T365" s="280"/>
      <c r="U365" s="280"/>
      <c r="V365" s="280"/>
      <c r="W365" s="280"/>
      <c r="X365" s="280"/>
      <c r="Y365" s="280"/>
      <c r="Z365" s="280"/>
    </row>
    <row r="366" spans="1:26" ht="15.75" customHeight="1">
      <c r="A366" s="280"/>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row>
    <row r="367" spans="1:26" ht="15.75" customHeight="1">
      <c r="A367" s="280"/>
      <c r="B367" s="280"/>
      <c r="C367" s="280"/>
      <c r="D367" s="280"/>
      <c r="E367" s="280"/>
      <c r="F367" s="280"/>
      <c r="G367" s="280"/>
      <c r="H367" s="280"/>
      <c r="I367" s="280"/>
      <c r="J367" s="280"/>
      <c r="K367" s="280"/>
      <c r="L367" s="280"/>
      <c r="M367" s="280"/>
      <c r="N367" s="280"/>
      <c r="O367" s="280"/>
      <c r="P367" s="280"/>
      <c r="Q367" s="280"/>
      <c r="R367" s="280"/>
      <c r="S367" s="280"/>
      <c r="T367" s="280"/>
      <c r="U367" s="280"/>
      <c r="V367" s="280"/>
      <c r="W367" s="280"/>
      <c r="X367" s="280"/>
      <c r="Y367" s="280"/>
      <c r="Z367" s="280"/>
    </row>
    <row r="368" spans="1:26" ht="15.75" customHeight="1">
      <c r="A368" s="280"/>
      <c r="B368" s="280"/>
      <c r="C368" s="280"/>
      <c r="D368" s="280"/>
      <c r="E368" s="280"/>
      <c r="F368" s="280"/>
      <c r="G368" s="280"/>
      <c r="H368" s="280"/>
      <c r="I368" s="280"/>
      <c r="J368" s="280"/>
      <c r="K368" s="280"/>
      <c r="L368" s="280"/>
      <c r="M368" s="280"/>
      <c r="N368" s="280"/>
      <c r="O368" s="280"/>
      <c r="P368" s="280"/>
      <c r="Q368" s="280"/>
      <c r="R368" s="280"/>
      <c r="S368" s="280"/>
      <c r="T368" s="280"/>
      <c r="U368" s="280"/>
      <c r="V368" s="280"/>
      <c r="W368" s="280"/>
      <c r="X368" s="280"/>
      <c r="Y368" s="280"/>
      <c r="Z368" s="280"/>
    </row>
    <row r="369" spans="1:26" ht="15.75" customHeight="1">
      <c r="A369" s="280"/>
      <c r="B369" s="280"/>
      <c r="C369" s="280"/>
      <c r="D369" s="280"/>
      <c r="E369" s="280"/>
      <c r="F369" s="280"/>
      <c r="G369" s="280"/>
      <c r="H369" s="280"/>
      <c r="I369" s="280"/>
      <c r="J369" s="280"/>
      <c r="K369" s="280"/>
      <c r="L369" s="280"/>
      <c r="M369" s="280"/>
      <c r="N369" s="280"/>
      <c r="O369" s="280"/>
      <c r="P369" s="280"/>
      <c r="Q369" s="280"/>
      <c r="R369" s="280"/>
      <c r="S369" s="280"/>
      <c r="T369" s="280"/>
      <c r="U369" s="280"/>
      <c r="V369" s="280"/>
      <c r="W369" s="280"/>
      <c r="X369" s="280"/>
      <c r="Y369" s="280"/>
      <c r="Z369" s="280"/>
    </row>
    <row r="370" spans="1:26" ht="15.75" customHeight="1">
      <c r="A370" s="280"/>
      <c r="B370" s="280"/>
      <c r="C370" s="280"/>
      <c r="D370" s="280"/>
      <c r="E370" s="280"/>
      <c r="F370" s="280"/>
      <c r="G370" s="280"/>
      <c r="H370" s="280"/>
      <c r="I370" s="280"/>
      <c r="J370" s="280"/>
      <c r="K370" s="280"/>
      <c r="L370" s="280"/>
      <c r="M370" s="280"/>
      <c r="N370" s="280"/>
      <c r="O370" s="280"/>
      <c r="P370" s="280"/>
      <c r="Q370" s="280"/>
      <c r="R370" s="280"/>
      <c r="S370" s="280"/>
      <c r="T370" s="280"/>
      <c r="U370" s="280"/>
      <c r="V370" s="280"/>
      <c r="W370" s="280"/>
      <c r="X370" s="280"/>
      <c r="Y370" s="280"/>
      <c r="Z370" s="280"/>
    </row>
    <row r="371" spans="1:26" ht="15.75" customHeight="1">
      <c r="A371" s="280"/>
      <c r="B371" s="280"/>
      <c r="C371" s="280"/>
      <c r="D371" s="280"/>
      <c r="E371" s="280"/>
      <c r="F371" s="280"/>
      <c r="G371" s="280"/>
      <c r="H371" s="280"/>
      <c r="I371" s="280"/>
      <c r="J371" s="280"/>
      <c r="K371" s="280"/>
      <c r="L371" s="280"/>
      <c r="M371" s="280"/>
      <c r="N371" s="280"/>
      <c r="O371" s="280"/>
      <c r="P371" s="280"/>
      <c r="Q371" s="280"/>
      <c r="R371" s="280"/>
      <c r="S371" s="280"/>
      <c r="T371" s="280"/>
      <c r="U371" s="280"/>
      <c r="V371" s="280"/>
      <c r="W371" s="280"/>
      <c r="X371" s="280"/>
      <c r="Y371" s="280"/>
      <c r="Z371" s="280"/>
    </row>
    <row r="372" spans="1:26" ht="15.75" customHeight="1">
      <c r="A372" s="280"/>
      <c r="B372" s="280"/>
      <c r="C372" s="280"/>
      <c r="D372" s="280"/>
      <c r="E372" s="280"/>
      <c r="F372" s="280"/>
      <c r="G372" s="280"/>
      <c r="H372" s="280"/>
      <c r="I372" s="280"/>
      <c r="J372" s="280"/>
      <c r="K372" s="280"/>
      <c r="L372" s="280"/>
      <c r="M372" s="280"/>
      <c r="N372" s="280"/>
      <c r="O372" s="280"/>
      <c r="P372" s="280"/>
      <c r="Q372" s="280"/>
      <c r="R372" s="280"/>
      <c r="S372" s="280"/>
      <c r="T372" s="280"/>
      <c r="U372" s="280"/>
      <c r="V372" s="280"/>
      <c r="W372" s="280"/>
      <c r="X372" s="280"/>
      <c r="Y372" s="280"/>
      <c r="Z372" s="280"/>
    </row>
    <row r="373" spans="1:26" ht="15.75" customHeight="1">
      <c r="A373" s="280"/>
      <c r="B373" s="280"/>
      <c r="C373" s="280"/>
      <c r="D373" s="280"/>
      <c r="E373" s="280"/>
      <c r="F373" s="280"/>
      <c r="G373" s="280"/>
      <c r="H373" s="280"/>
      <c r="I373" s="280"/>
      <c r="J373" s="280"/>
      <c r="K373" s="280"/>
      <c r="L373" s="280"/>
      <c r="M373" s="280"/>
      <c r="N373" s="280"/>
      <c r="O373" s="280"/>
      <c r="P373" s="280"/>
      <c r="Q373" s="280"/>
      <c r="R373" s="280"/>
      <c r="S373" s="280"/>
      <c r="T373" s="280"/>
      <c r="U373" s="280"/>
      <c r="V373" s="280"/>
      <c r="W373" s="280"/>
      <c r="X373" s="280"/>
      <c r="Y373" s="280"/>
      <c r="Z373" s="280"/>
    </row>
    <row r="374" spans="1:26" ht="15.75" customHeight="1">
      <c r="A374" s="280"/>
      <c r="B374" s="280"/>
      <c r="C374" s="280"/>
      <c r="D374" s="280"/>
      <c r="E374" s="280"/>
      <c r="F374" s="280"/>
      <c r="G374" s="280"/>
      <c r="H374" s="280"/>
      <c r="I374" s="280"/>
      <c r="J374" s="280"/>
      <c r="K374" s="280"/>
      <c r="L374" s="280"/>
      <c r="M374" s="280"/>
      <c r="N374" s="280"/>
      <c r="O374" s="280"/>
      <c r="P374" s="280"/>
      <c r="Q374" s="280"/>
      <c r="R374" s="280"/>
      <c r="S374" s="280"/>
      <c r="T374" s="280"/>
      <c r="U374" s="280"/>
      <c r="V374" s="280"/>
      <c r="W374" s="280"/>
      <c r="X374" s="280"/>
      <c r="Y374" s="280"/>
      <c r="Z374" s="280"/>
    </row>
    <row r="375" spans="1:26" ht="15.75" customHeight="1">
      <c r="A375" s="280"/>
      <c r="B375" s="280"/>
      <c r="C375" s="280"/>
      <c r="D375" s="280"/>
      <c r="E375" s="280"/>
      <c r="F375" s="280"/>
      <c r="G375" s="280"/>
      <c r="H375" s="280"/>
      <c r="I375" s="280"/>
      <c r="J375" s="280"/>
      <c r="K375" s="280"/>
      <c r="L375" s="280"/>
      <c r="M375" s="280"/>
      <c r="N375" s="280"/>
      <c r="O375" s="280"/>
      <c r="P375" s="280"/>
      <c r="Q375" s="280"/>
      <c r="R375" s="280"/>
      <c r="S375" s="280"/>
      <c r="T375" s="280"/>
      <c r="U375" s="280"/>
      <c r="V375" s="280"/>
      <c r="W375" s="280"/>
      <c r="X375" s="280"/>
      <c r="Y375" s="280"/>
      <c r="Z375" s="280"/>
    </row>
    <row r="376" spans="1:26" ht="15.75" customHeight="1">
      <c r="A376" s="280"/>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row>
    <row r="377" spans="1:26" ht="15.75" customHeight="1">
      <c r="A377" s="280"/>
      <c r="B377" s="280"/>
      <c r="C377" s="280"/>
      <c r="D377" s="280"/>
      <c r="E377" s="280"/>
      <c r="F377" s="280"/>
      <c r="G377" s="280"/>
      <c r="H377" s="280"/>
      <c r="I377" s="280"/>
      <c r="J377" s="280"/>
      <c r="K377" s="280"/>
      <c r="L377" s="280"/>
      <c r="M377" s="280"/>
      <c r="N377" s="280"/>
      <c r="O377" s="280"/>
      <c r="P377" s="280"/>
      <c r="Q377" s="280"/>
      <c r="R377" s="280"/>
      <c r="S377" s="280"/>
      <c r="T377" s="280"/>
      <c r="U377" s="280"/>
      <c r="V377" s="280"/>
      <c r="W377" s="280"/>
      <c r="X377" s="280"/>
      <c r="Y377" s="280"/>
      <c r="Z377" s="280"/>
    </row>
    <row r="378" spans="1:26" ht="15.75" customHeight="1">
      <c r="A378" s="280"/>
      <c r="B378" s="280"/>
      <c r="C378" s="280"/>
      <c r="D378" s="280"/>
      <c r="E378" s="280"/>
      <c r="F378" s="280"/>
      <c r="G378" s="280"/>
      <c r="H378" s="280"/>
      <c r="I378" s="280"/>
      <c r="J378" s="280"/>
      <c r="K378" s="280"/>
      <c r="L378" s="280"/>
      <c r="M378" s="280"/>
      <c r="N378" s="280"/>
      <c r="O378" s="280"/>
      <c r="P378" s="280"/>
      <c r="Q378" s="280"/>
      <c r="R378" s="280"/>
      <c r="S378" s="280"/>
      <c r="T378" s="280"/>
      <c r="U378" s="280"/>
      <c r="V378" s="280"/>
      <c r="W378" s="280"/>
      <c r="X378" s="280"/>
      <c r="Y378" s="280"/>
      <c r="Z378" s="280"/>
    </row>
    <row r="379" spans="1:26" ht="15.75" customHeight="1">
      <c r="A379" s="280"/>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row>
    <row r="380" spans="1:26" ht="15.75" customHeight="1">
      <c r="A380" s="280"/>
      <c r="B380" s="280"/>
      <c r="C380" s="280"/>
      <c r="D380" s="280"/>
      <c r="E380" s="280"/>
      <c r="F380" s="280"/>
      <c r="G380" s="280"/>
      <c r="H380" s="280"/>
      <c r="I380" s="280"/>
      <c r="J380" s="280"/>
      <c r="K380" s="280"/>
      <c r="L380" s="280"/>
      <c r="M380" s="280"/>
      <c r="N380" s="280"/>
      <c r="O380" s="280"/>
      <c r="P380" s="280"/>
      <c r="Q380" s="280"/>
      <c r="R380" s="280"/>
      <c r="S380" s="280"/>
      <c r="T380" s="280"/>
      <c r="U380" s="280"/>
      <c r="V380" s="280"/>
      <c r="W380" s="280"/>
      <c r="X380" s="280"/>
      <c r="Y380" s="280"/>
      <c r="Z380" s="280"/>
    </row>
    <row r="381" spans="1:26" ht="15.75" customHeight="1">
      <c r="A381" s="280"/>
      <c r="B381" s="280"/>
      <c r="C381" s="280"/>
      <c r="D381" s="280"/>
      <c r="E381" s="280"/>
      <c r="F381" s="280"/>
      <c r="G381" s="280"/>
      <c r="H381" s="280"/>
      <c r="I381" s="280"/>
      <c r="J381" s="280"/>
      <c r="K381" s="280"/>
      <c r="L381" s="280"/>
      <c r="M381" s="280"/>
      <c r="N381" s="280"/>
      <c r="O381" s="280"/>
      <c r="P381" s="280"/>
      <c r="Q381" s="280"/>
      <c r="R381" s="280"/>
      <c r="S381" s="280"/>
      <c r="T381" s="280"/>
      <c r="U381" s="280"/>
      <c r="V381" s="280"/>
      <c r="W381" s="280"/>
      <c r="X381" s="280"/>
      <c r="Y381" s="280"/>
      <c r="Z381" s="280"/>
    </row>
    <row r="382" spans="1:26" ht="15.75" customHeight="1">
      <c r="A382" s="280"/>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row>
    <row r="383" spans="1:26" ht="15.75" customHeight="1">
      <c r="A383" s="280"/>
      <c r="B383" s="280"/>
      <c r="C383" s="280"/>
      <c r="D383" s="280"/>
      <c r="E383" s="280"/>
      <c r="F383" s="280"/>
      <c r="G383" s="280"/>
      <c r="H383" s="280"/>
      <c r="I383" s="280"/>
      <c r="J383" s="280"/>
      <c r="K383" s="280"/>
      <c r="L383" s="280"/>
      <c r="M383" s="280"/>
      <c r="N383" s="280"/>
      <c r="O383" s="280"/>
      <c r="P383" s="280"/>
      <c r="Q383" s="280"/>
      <c r="R383" s="280"/>
      <c r="S383" s="280"/>
      <c r="T383" s="280"/>
      <c r="U383" s="280"/>
      <c r="V383" s="280"/>
      <c r="W383" s="280"/>
      <c r="X383" s="280"/>
      <c r="Y383" s="280"/>
      <c r="Z383" s="280"/>
    </row>
    <row r="384" spans="1:26" ht="15.75" customHeight="1">
      <c r="A384" s="280"/>
      <c r="B384" s="280"/>
      <c r="C384" s="280"/>
      <c r="D384" s="280"/>
      <c r="E384" s="280"/>
      <c r="F384" s="280"/>
      <c r="G384" s="280"/>
      <c r="H384" s="280"/>
      <c r="I384" s="280"/>
      <c r="J384" s="280"/>
      <c r="K384" s="280"/>
      <c r="L384" s="280"/>
      <c r="M384" s="280"/>
      <c r="N384" s="280"/>
      <c r="O384" s="280"/>
      <c r="P384" s="280"/>
      <c r="Q384" s="280"/>
      <c r="R384" s="280"/>
      <c r="S384" s="280"/>
      <c r="T384" s="280"/>
      <c r="U384" s="280"/>
      <c r="V384" s="280"/>
      <c r="W384" s="280"/>
      <c r="X384" s="280"/>
      <c r="Y384" s="280"/>
      <c r="Z384" s="280"/>
    </row>
    <row r="385" spans="1:26" ht="15.75" customHeight="1">
      <c r="A385" s="280"/>
      <c r="B385" s="280"/>
      <c r="C385" s="280"/>
      <c r="D385" s="280"/>
      <c r="E385" s="280"/>
      <c r="F385" s="280"/>
      <c r="G385" s="280"/>
      <c r="H385" s="280"/>
      <c r="I385" s="280"/>
      <c r="J385" s="280"/>
      <c r="K385" s="280"/>
      <c r="L385" s="280"/>
      <c r="M385" s="280"/>
      <c r="N385" s="280"/>
      <c r="O385" s="280"/>
      <c r="P385" s="280"/>
      <c r="Q385" s="280"/>
      <c r="R385" s="280"/>
      <c r="S385" s="280"/>
      <c r="T385" s="280"/>
      <c r="U385" s="280"/>
      <c r="V385" s="280"/>
      <c r="W385" s="280"/>
      <c r="X385" s="280"/>
      <c r="Y385" s="280"/>
      <c r="Z385" s="280"/>
    </row>
    <row r="386" spans="1:26" ht="15.75" customHeight="1">
      <c r="A386" s="280"/>
      <c r="B386" s="280"/>
      <c r="C386" s="280"/>
      <c r="D386" s="280"/>
      <c r="E386" s="280"/>
      <c r="F386" s="280"/>
      <c r="G386" s="280"/>
      <c r="H386" s="280"/>
      <c r="I386" s="280"/>
      <c r="J386" s="280"/>
      <c r="K386" s="280"/>
      <c r="L386" s="280"/>
      <c r="M386" s="280"/>
      <c r="N386" s="280"/>
      <c r="O386" s="280"/>
      <c r="P386" s="280"/>
      <c r="Q386" s="280"/>
      <c r="R386" s="280"/>
      <c r="S386" s="280"/>
      <c r="T386" s="280"/>
      <c r="U386" s="280"/>
      <c r="V386" s="280"/>
      <c r="W386" s="280"/>
      <c r="X386" s="280"/>
      <c r="Y386" s="280"/>
      <c r="Z386" s="280"/>
    </row>
    <row r="387" spans="1:26" ht="15.75" customHeight="1">
      <c r="A387" s="280"/>
      <c r="B387" s="280"/>
      <c r="C387" s="280"/>
      <c r="D387" s="280"/>
      <c r="E387" s="280"/>
      <c r="F387" s="280"/>
      <c r="G387" s="280"/>
      <c r="H387" s="280"/>
      <c r="I387" s="280"/>
      <c r="J387" s="280"/>
      <c r="K387" s="280"/>
      <c r="L387" s="280"/>
      <c r="M387" s="280"/>
      <c r="N387" s="280"/>
      <c r="O387" s="280"/>
      <c r="P387" s="280"/>
      <c r="Q387" s="280"/>
      <c r="R387" s="280"/>
      <c r="S387" s="280"/>
      <c r="T387" s="280"/>
      <c r="U387" s="280"/>
      <c r="V387" s="280"/>
      <c r="W387" s="280"/>
      <c r="X387" s="280"/>
      <c r="Y387" s="280"/>
      <c r="Z387" s="280"/>
    </row>
    <row r="388" spans="1:26" ht="15.75" customHeight="1">
      <c r="A388" s="280"/>
      <c r="B388" s="280"/>
      <c r="C388" s="280"/>
      <c r="D388" s="280"/>
      <c r="E388" s="280"/>
      <c r="F388" s="280"/>
      <c r="G388" s="280"/>
      <c r="H388" s="280"/>
      <c r="I388" s="280"/>
      <c r="J388" s="280"/>
      <c r="K388" s="280"/>
      <c r="L388" s="280"/>
      <c r="M388" s="280"/>
      <c r="N388" s="280"/>
      <c r="O388" s="280"/>
      <c r="P388" s="280"/>
      <c r="Q388" s="280"/>
      <c r="R388" s="280"/>
      <c r="S388" s="280"/>
      <c r="T388" s="280"/>
      <c r="U388" s="280"/>
      <c r="V388" s="280"/>
      <c r="W388" s="280"/>
      <c r="X388" s="280"/>
      <c r="Y388" s="280"/>
      <c r="Z388" s="280"/>
    </row>
    <row r="389" spans="1:26" ht="15.75" customHeight="1">
      <c r="A389" s="280"/>
      <c r="B389" s="280"/>
      <c r="C389" s="280"/>
      <c r="D389" s="280"/>
      <c r="E389" s="280"/>
      <c r="F389" s="280"/>
      <c r="G389" s="280"/>
      <c r="H389" s="280"/>
      <c r="I389" s="280"/>
      <c r="J389" s="280"/>
      <c r="K389" s="280"/>
      <c r="L389" s="280"/>
      <c r="M389" s="280"/>
      <c r="N389" s="280"/>
      <c r="O389" s="280"/>
      <c r="P389" s="280"/>
      <c r="Q389" s="280"/>
      <c r="R389" s="280"/>
      <c r="S389" s="280"/>
      <c r="T389" s="280"/>
      <c r="U389" s="280"/>
      <c r="V389" s="280"/>
      <c r="W389" s="280"/>
      <c r="X389" s="280"/>
      <c r="Y389" s="280"/>
      <c r="Z389" s="280"/>
    </row>
    <row r="390" spans="1:26" ht="15.75" customHeight="1">
      <c r="A390" s="280"/>
      <c r="B390" s="280"/>
      <c r="C390" s="280"/>
      <c r="D390" s="280"/>
      <c r="E390" s="280"/>
      <c r="F390" s="280"/>
      <c r="G390" s="280"/>
      <c r="H390" s="280"/>
      <c r="I390" s="280"/>
      <c r="J390" s="280"/>
      <c r="K390" s="280"/>
      <c r="L390" s="280"/>
      <c r="M390" s="280"/>
      <c r="N390" s="280"/>
      <c r="O390" s="280"/>
      <c r="P390" s="280"/>
      <c r="Q390" s="280"/>
      <c r="R390" s="280"/>
      <c r="S390" s="280"/>
      <c r="T390" s="280"/>
      <c r="U390" s="280"/>
      <c r="V390" s="280"/>
      <c r="W390" s="280"/>
      <c r="X390" s="280"/>
      <c r="Y390" s="280"/>
      <c r="Z390" s="280"/>
    </row>
    <row r="391" spans="1:26" ht="15.75" customHeight="1">
      <c r="A391" s="280"/>
      <c r="B391" s="280"/>
      <c r="C391" s="280"/>
      <c r="D391" s="280"/>
      <c r="E391" s="280"/>
      <c r="F391" s="280"/>
      <c r="G391" s="280"/>
      <c r="H391" s="280"/>
      <c r="I391" s="280"/>
      <c r="J391" s="280"/>
      <c r="K391" s="280"/>
      <c r="L391" s="280"/>
      <c r="M391" s="280"/>
      <c r="N391" s="280"/>
      <c r="O391" s="280"/>
      <c r="P391" s="280"/>
      <c r="Q391" s="280"/>
      <c r="R391" s="280"/>
      <c r="S391" s="280"/>
      <c r="T391" s="280"/>
      <c r="U391" s="280"/>
      <c r="V391" s="280"/>
      <c r="W391" s="280"/>
      <c r="X391" s="280"/>
      <c r="Y391" s="280"/>
      <c r="Z391" s="280"/>
    </row>
    <row r="392" spans="1:26" ht="15.75" customHeight="1">
      <c r="A392" s="280"/>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row>
    <row r="393" spans="1:26" ht="15.75" customHeight="1">
      <c r="A393" s="280"/>
      <c r="B393" s="280"/>
      <c r="C393" s="280"/>
      <c r="D393" s="280"/>
      <c r="E393" s="280"/>
      <c r="F393" s="280"/>
      <c r="G393" s="280"/>
      <c r="H393" s="280"/>
      <c r="I393" s="280"/>
      <c r="J393" s="280"/>
      <c r="K393" s="280"/>
      <c r="L393" s="280"/>
      <c r="M393" s="280"/>
      <c r="N393" s="280"/>
      <c r="O393" s="280"/>
      <c r="P393" s="280"/>
      <c r="Q393" s="280"/>
      <c r="R393" s="280"/>
      <c r="S393" s="280"/>
      <c r="T393" s="280"/>
      <c r="U393" s="280"/>
      <c r="V393" s="280"/>
      <c r="W393" s="280"/>
      <c r="X393" s="280"/>
      <c r="Y393" s="280"/>
      <c r="Z393" s="280"/>
    </row>
    <row r="394" spans="1:26" ht="15.75" customHeight="1">
      <c r="A394" s="280"/>
      <c r="B394" s="280"/>
      <c r="C394" s="280"/>
      <c r="D394" s="280"/>
      <c r="E394" s="280"/>
      <c r="F394" s="280"/>
      <c r="G394" s="280"/>
      <c r="H394" s="280"/>
      <c r="I394" s="280"/>
      <c r="J394" s="280"/>
      <c r="K394" s="280"/>
      <c r="L394" s="280"/>
      <c r="M394" s="280"/>
      <c r="N394" s="280"/>
      <c r="O394" s="280"/>
      <c r="P394" s="280"/>
      <c r="Q394" s="280"/>
      <c r="R394" s="280"/>
      <c r="S394" s="280"/>
      <c r="T394" s="280"/>
      <c r="U394" s="280"/>
      <c r="V394" s="280"/>
      <c r="W394" s="280"/>
      <c r="X394" s="280"/>
      <c r="Y394" s="280"/>
      <c r="Z394" s="280"/>
    </row>
    <row r="395" spans="1:26" ht="15.75" customHeight="1">
      <c r="A395" s="280"/>
      <c r="B395" s="280"/>
      <c r="C395" s="280"/>
      <c r="D395" s="280"/>
      <c r="E395" s="280"/>
      <c r="F395" s="280"/>
      <c r="G395" s="280"/>
      <c r="H395" s="280"/>
      <c r="I395" s="280"/>
      <c r="J395" s="280"/>
      <c r="K395" s="280"/>
      <c r="L395" s="280"/>
      <c r="M395" s="280"/>
      <c r="N395" s="280"/>
      <c r="O395" s="280"/>
      <c r="P395" s="280"/>
      <c r="Q395" s="280"/>
      <c r="R395" s="280"/>
      <c r="S395" s="280"/>
      <c r="T395" s="280"/>
      <c r="U395" s="280"/>
      <c r="V395" s="280"/>
      <c r="W395" s="280"/>
      <c r="X395" s="280"/>
      <c r="Y395" s="280"/>
      <c r="Z395" s="280"/>
    </row>
    <row r="396" spans="1:26" ht="15.75" customHeight="1">
      <c r="A396" s="280"/>
      <c r="B396" s="280"/>
      <c r="C396" s="280"/>
      <c r="D396" s="280"/>
      <c r="E396" s="280"/>
      <c r="F396" s="280"/>
      <c r="G396" s="280"/>
      <c r="H396" s="280"/>
      <c r="I396" s="280"/>
      <c r="J396" s="280"/>
      <c r="K396" s="280"/>
      <c r="L396" s="280"/>
      <c r="M396" s="280"/>
      <c r="N396" s="280"/>
      <c r="O396" s="280"/>
      <c r="P396" s="280"/>
      <c r="Q396" s="280"/>
      <c r="R396" s="280"/>
      <c r="S396" s="280"/>
      <c r="T396" s="280"/>
      <c r="U396" s="280"/>
      <c r="V396" s="280"/>
      <c r="W396" s="280"/>
      <c r="X396" s="280"/>
      <c r="Y396" s="280"/>
      <c r="Z396" s="280"/>
    </row>
    <row r="397" spans="1:26" ht="15.75" customHeight="1">
      <c r="A397" s="280"/>
      <c r="B397" s="280"/>
      <c r="C397" s="280"/>
      <c r="D397" s="280"/>
      <c r="E397" s="280"/>
      <c r="F397" s="280"/>
      <c r="G397" s="280"/>
      <c r="H397" s="280"/>
      <c r="I397" s="280"/>
      <c r="J397" s="280"/>
      <c r="K397" s="280"/>
      <c r="L397" s="280"/>
      <c r="M397" s="280"/>
      <c r="N397" s="280"/>
      <c r="O397" s="280"/>
      <c r="P397" s="280"/>
      <c r="Q397" s="280"/>
      <c r="R397" s="280"/>
      <c r="S397" s="280"/>
      <c r="T397" s="280"/>
      <c r="U397" s="280"/>
      <c r="V397" s="280"/>
      <c r="W397" s="280"/>
      <c r="X397" s="280"/>
      <c r="Y397" s="280"/>
      <c r="Z397" s="280"/>
    </row>
    <row r="398" spans="1:26" ht="15.75" customHeight="1">
      <c r="A398" s="280"/>
      <c r="B398" s="280"/>
      <c r="C398" s="280"/>
      <c r="D398" s="280"/>
      <c r="E398" s="280"/>
      <c r="F398" s="280"/>
      <c r="G398" s="280"/>
      <c r="H398" s="280"/>
      <c r="I398" s="280"/>
      <c r="J398" s="280"/>
      <c r="K398" s="280"/>
      <c r="L398" s="280"/>
      <c r="M398" s="280"/>
      <c r="N398" s="280"/>
      <c r="O398" s="280"/>
      <c r="P398" s="280"/>
      <c r="Q398" s="280"/>
      <c r="R398" s="280"/>
      <c r="S398" s="280"/>
      <c r="T398" s="280"/>
      <c r="U398" s="280"/>
      <c r="V398" s="280"/>
      <c r="W398" s="280"/>
      <c r="X398" s="280"/>
      <c r="Y398" s="280"/>
      <c r="Z398" s="280"/>
    </row>
    <row r="399" spans="1:26" ht="15.75" customHeight="1">
      <c r="A399" s="280"/>
      <c r="B399" s="280"/>
      <c r="C399" s="280"/>
      <c r="D399" s="280"/>
      <c r="E399" s="280"/>
      <c r="F399" s="280"/>
      <c r="G399" s="280"/>
      <c r="H399" s="280"/>
      <c r="I399" s="280"/>
      <c r="J399" s="280"/>
      <c r="K399" s="280"/>
      <c r="L399" s="280"/>
      <c r="M399" s="280"/>
      <c r="N399" s="280"/>
      <c r="O399" s="280"/>
      <c r="P399" s="280"/>
      <c r="Q399" s="280"/>
      <c r="R399" s="280"/>
      <c r="S399" s="280"/>
      <c r="T399" s="280"/>
      <c r="U399" s="280"/>
      <c r="V399" s="280"/>
      <c r="W399" s="280"/>
      <c r="X399" s="280"/>
      <c r="Y399" s="280"/>
      <c r="Z399" s="280"/>
    </row>
    <row r="400" spans="1:26" ht="15.75" customHeight="1">
      <c r="A400" s="280"/>
      <c r="B400" s="280"/>
      <c r="C400" s="280"/>
      <c r="D400" s="280"/>
      <c r="E400" s="280"/>
      <c r="F400" s="280"/>
      <c r="G400" s="280"/>
      <c r="H400" s="280"/>
      <c r="I400" s="280"/>
      <c r="J400" s="280"/>
      <c r="K400" s="280"/>
      <c r="L400" s="280"/>
      <c r="M400" s="280"/>
      <c r="N400" s="280"/>
      <c r="O400" s="280"/>
      <c r="P400" s="280"/>
      <c r="Q400" s="280"/>
      <c r="R400" s="280"/>
      <c r="S400" s="280"/>
      <c r="T400" s="280"/>
      <c r="U400" s="280"/>
      <c r="V400" s="280"/>
      <c r="W400" s="280"/>
      <c r="X400" s="280"/>
      <c r="Y400" s="280"/>
      <c r="Z400" s="280"/>
    </row>
    <row r="401" spans="1:26" ht="15.75" customHeight="1">
      <c r="A401" s="280"/>
      <c r="B401" s="280"/>
      <c r="C401" s="280"/>
      <c r="D401" s="280"/>
      <c r="E401" s="280"/>
      <c r="F401" s="280"/>
      <c r="G401" s="280"/>
      <c r="H401" s="280"/>
      <c r="I401" s="280"/>
      <c r="J401" s="280"/>
      <c r="K401" s="280"/>
      <c r="L401" s="280"/>
      <c r="M401" s="280"/>
      <c r="N401" s="280"/>
      <c r="O401" s="280"/>
      <c r="P401" s="280"/>
      <c r="Q401" s="280"/>
      <c r="R401" s="280"/>
      <c r="S401" s="280"/>
      <c r="T401" s="280"/>
      <c r="U401" s="280"/>
      <c r="V401" s="280"/>
      <c r="W401" s="280"/>
      <c r="X401" s="280"/>
      <c r="Y401" s="280"/>
      <c r="Z401" s="280"/>
    </row>
    <row r="402" spans="1:26" ht="15.75" customHeight="1">
      <c r="A402" s="280"/>
      <c r="B402" s="280"/>
      <c r="C402" s="280"/>
      <c r="D402" s="280"/>
      <c r="E402" s="280"/>
      <c r="F402" s="280"/>
      <c r="G402" s="280"/>
      <c r="H402" s="280"/>
      <c r="I402" s="280"/>
      <c r="J402" s="280"/>
      <c r="K402" s="280"/>
      <c r="L402" s="280"/>
      <c r="M402" s="280"/>
      <c r="N402" s="280"/>
      <c r="O402" s="280"/>
      <c r="P402" s="280"/>
      <c r="Q402" s="280"/>
      <c r="R402" s="280"/>
      <c r="S402" s="280"/>
      <c r="T402" s="280"/>
      <c r="U402" s="280"/>
      <c r="V402" s="280"/>
      <c r="W402" s="280"/>
      <c r="X402" s="280"/>
      <c r="Y402" s="280"/>
      <c r="Z402" s="280"/>
    </row>
    <row r="403" spans="1:26" ht="15.75" customHeight="1">
      <c r="A403" s="280"/>
      <c r="B403" s="280"/>
      <c r="C403" s="280"/>
      <c r="D403" s="280"/>
      <c r="E403" s="280"/>
      <c r="F403" s="280"/>
      <c r="G403" s="280"/>
      <c r="H403" s="280"/>
      <c r="I403" s="280"/>
      <c r="J403" s="280"/>
      <c r="K403" s="280"/>
      <c r="L403" s="280"/>
      <c r="M403" s="280"/>
      <c r="N403" s="280"/>
      <c r="O403" s="280"/>
      <c r="P403" s="280"/>
      <c r="Q403" s="280"/>
      <c r="R403" s="280"/>
      <c r="S403" s="280"/>
      <c r="T403" s="280"/>
      <c r="U403" s="280"/>
      <c r="V403" s="280"/>
      <c r="W403" s="280"/>
      <c r="X403" s="280"/>
      <c r="Y403" s="280"/>
      <c r="Z403" s="280"/>
    </row>
    <row r="404" spans="1:26" ht="15.75" customHeight="1">
      <c r="A404" s="280"/>
      <c r="B404" s="280"/>
      <c r="C404" s="280"/>
      <c r="D404" s="280"/>
      <c r="E404" s="280"/>
      <c r="F404" s="280"/>
      <c r="G404" s="280"/>
      <c r="H404" s="280"/>
      <c r="I404" s="280"/>
      <c r="J404" s="280"/>
      <c r="K404" s="280"/>
      <c r="L404" s="280"/>
      <c r="M404" s="280"/>
      <c r="N404" s="280"/>
      <c r="O404" s="280"/>
      <c r="P404" s="280"/>
      <c r="Q404" s="280"/>
      <c r="R404" s="280"/>
      <c r="S404" s="280"/>
      <c r="T404" s="280"/>
      <c r="U404" s="280"/>
      <c r="V404" s="280"/>
      <c r="W404" s="280"/>
      <c r="X404" s="280"/>
      <c r="Y404" s="280"/>
      <c r="Z404" s="280"/>
    </row>
    <row r="405" spans="1:26" ht="15.75" customHeight="1">
      <c r="A405" s="280"/>
      <c r="B405" s="280"/>
      <c r="C405" s="280"/>
      <c r="D405" s="280"/>
      <c r="E405" s="280"/>
      <c r="F405" s="280"/>
      <c r="G405" s="280"/>
      <c r="H405" s="280"/>
      <c r="I405" s="280"/>
      <c r="J405" s="280"/>
      <c r="K405" s="280"/>
      <c r="L405" s="280"/>
      <c r="M405" s="280"/>
      <c r="N405" s="280"/>
      <c r="O405" s="280"/>
      <c r="P405" s="280"/>
      <c r="Q405" s="280"/>
      <c r="R405" s="280"/>
      <c r="S405" s="280"/>
      <c r="T405" s="280"/>
      <c r="U405" s="280"/>
      <c r="V405" s="280"/>
      <c r="W405" s="280"/>
      <c r="X405" s="280"/>
      <c r="Y405" s="280"/>
      <c r="Z405" s="280"/>
    </row>
    <row r="406" spans="1:26" ht="15.75" customHeight="1">
      <c r="A406" s="280"/>
      <c r="B406" s="280"/>
      <c r="C406" s="280"/>
      <c r="D406" s="280"/>
      <c r="E406" s="280"/>
      <c r="F406" s="280"/>
      <c r="G406" s="280"/>
      <c r="H406" s="280"/>
      <c r="I406" s="280"/>
      <c r="J406" s="280"/>
      <c r="K406" s="280"/>
      <c r="L406" s="280"/>
      <c r="M406" s="280"/>
      <c r="N406" s="280"/>
      <c r="O406" s="280"/>
      <c r="P406" s="280"/>
      <c r="Q406" s="280"/>
      <c r="R406" s="280"/>
      <c r="S406" s="280"/>
      <c r="T406" s="280"/>
      <c r="U406" s="280"/>
      <c r="V406" s="280"/>
      <c r="W406" s="280"/>
      <c r="X406" s="280"/>
      <c r="Y406" s="280"/>
      <c r="Z406" s="280"/>
    </row>
    <row r="407" spans="1:26" ht="15.75" customHeight="1">
      <c r="A407" s="280"/>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row>
    <row r="408" spans="1:26" ht="15.75" customHeight="1">
      <c r="A408" s="280"/>
      <c r="B408" s="280"/>
      <c r="C408" s="280"/>
      <c r="D408" s="280"/>
      <c r="E408" s="280"/>
      <c r="F408" s="280"/>
      <c r="G408" s="280"/>
      <c r="H408" s="280"/>
      <c r="I408" s="280"/>
      <c r="J408" s="280"/>
      <c r="K408" s="280"/>
      <c r="L408" s="280"/>
      <c r="M408" s="280"/>
      <c r="N408" s="280"/>
      <c r="O408" s="280"/>
      <c r="P408" s="280"/>
      <c r="Q408" s="280"/>
      <c r="R408" s="280"/>
      <c r="S408" s="280"/>
      <c r="T408" s="280"/>
      <c r="U408" s="280"/>
      <c r="V408" s="280"/>
      <c r="W408" s="280"/>
      <c r="X408" s="280"/>
      <c r="Y408" s="280"/>
      <c r="Z408" s="280"/>
    </row>
    <row r="409" spans="1:26" ht="15.75" customHeight="1">
      <c r="A409" s="280"/>
      <c r="B409" s="280"/>
      <c r="C409" s="280"/>
      <c r="D409" s="280"/>
      <c r="E409" s="280"/>
      <c r="F409" s="280"/>
      <c r="G409" s="280"/>
      <c r="H409" s="280"/>
      <c r="I409" s="280"/>
      <c r="J409" s="280"/>
      <c r="K409" s="280"/>
      <c r="L409" s="280"/>
      <c r="M409" s="280"/>
      <c r="N409" s="280"/>
      <c r="O409" s="280"/>
      <c r="P409" s="280"/>
      <c r="Q409" s="280"/>
      <c r="R409" s="280"/>
      <c r="S409" s="280"/>
      <c r="T409" s="280"/>
      <c r="U409" s="280"/>
      <c r="V409" s="280"/>
      <c r="W409" s="280"/>
      <c r="X409" s="280"/>
      <c r="Y409" s="280"/>
      <c r="Z409" s="280"/>
    </row>
    <row r="410" spans="1:26" ht="15.75" customHeight="1">
      <c r="A410" s="280"/>
      <c r="B410" s="280"/>
      <c r="C410" s="280"/>
      <c r="D410" s="280"/>
      <c r="E410" s="280"/>
      <c r="F410" s="280"/>
      <c r="G410" s="280"/>
      <c r="H410" s="280"/>
      <c r="I410" s="280"/>
      <c r="J410" s="280"/>
      <c r="K410" s="280"/>
      <c r="L410" s="280"/>
      <c r="M410" s="280"/>
      <c r="N410" s="280"/>
      <c r="O410" s="280"/>
      <c r="P410" s="280"/>
      <c r="Q410" s="280"/>
      <c r="R410" s="280"/>
      <c r="S410" s="280"/>
      <c r="T410" s="280"/>
      <c r="U410" s="280"/>
      <c r="V410" s="280"/>
      <c r="W410" s="280"/>
      <c r="X410" s="280"/>
      <c r="Y410" s="280"/>
      <c r="Z410" s="280"/>
    </row>
    <row r="411" spans="1:26" ht="15.75" customHeight="1">
      <c r="A411" s="280"/>
      <c r="B411" s="280"/>
      <c r="C411" s="280"/>
      <c r="D411" s="280"/>
      <c r="E411" s="280"/>
      <c r="F411" s="280"/>
      <c r="G411" s="280"/>
      <c r="H411" s="280"/>
      <c r="I411" s="280"/>
      <c r="J411" s="280"/>
      <c r="K411" s="280"/>
      <c r="L411" s="280"/>
      <c r="M411" s="280"/>
      <c r="N411" s="280"/>
      <c r="O411" s="280"/>
      <c r="P411" s="280"/>
      <c r="Q411" s="280"/>
      <c r="R411" s="280"/>
      <c r="S411" s="280"/>
      <c r="T411" s="280"/>
      <c r="U411" s="280"/>
      <c r="V411" s="280"/>
      <c r="W411" s="280"/>
      <c r="X411" s="280"/>
      <c r="Y411" s="280"/>
      <c r="Z411" s="280"/>
    </row>
    <row r="412" spans="1:26" ht="15.75" customHeight="1">
      <c r="A412" s="280"/>
      <c r="B412" s="280"/>
      <c r="C412" s="280"/>
      <c r="D412" s="280"/>
      <c r="E412" s="280"/>
      <c r="F412" s="280"/>
      <c r="G412" s="280"/>
      <c r="H412" s="280"/>
      <c r="I412" s="280"/>
      <c r="J412" s="280"/>
      <c r="K412" s="280"/>
      <c r="L412" s="280"/>
      <c r="M412" s="280"/>
      <c r="N412" s="280"/>
      <c r="O412" s="280"/>
      <c r="P412" s="280"/>
      <c r="Q412" s="280"/>
      <c r="R412" s="280"/>
      <c r="S412" s="280"/>
      <c r="T412" s="280"/>
      <c r="U412" s="280"/>
      <c r="V412" s="280"/>
      <c r="W412" s="280"/>
      <c r="X412" s="280"/>
      <c r="Y412" s="280"/>
      <c r="Z412" s="280"/>
    </row>
    <row r="413" spans="1:26" ht="15.75" customHeight="1">
      <c r="A413" s="280"/>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row>
    <row r="414" spans="1:26" ht="15.75" customHeight="1">
      <c r="A414" s="280"/>
      <c r="B414" s="280"/>
      <c r="C414" s="280"/>
      <c r="D414" s="280"/>
      <c r="E414" s="280"/>
      <c r="F414" s="280"/>
      <c r="G414" s="280"/>
      <c r="H414" s="280"/>
      <c r="I414" s="280"/>
      <c r="J414" s="280"/>
      <c r="K414" s="280"/>
      <c r="L414" s="280"/>
      <c r="M414" s="280"/>
      <c r="N414" s="280"/>
      <c r="O414" s="280"/>
      <c r="P414" s="280"/>
      <c r="Q414" s="280"/>
      <c r="R414" s="280"/>
      <c r="S414" s="280"/>
      <c r="T414" s="280"/>
      <c r="U414" s="280"/>
      <c r="V414" s="280"/>
      <c r="W414" s="280"/>
      <c r="X414" s="280"/>
      <c r="Y414" s="280"/>
      <c r="Z414" s="280"/>
    </row>
    <row r="415" spans="1:26" ht="15.75" customHeight="1">
      <c r="A415" s="280"/>
      <c r="B415" s="280"/>
      <c r="C415" s="280"/>
      <c r="D415" s="280"/>
      <c r="E415" s="280"/>
      <c r="F415" s="280"/>
      <c r="G415" s="280"/>
      <c r="H415" s="280"/>
      <c r="I415" s="280"/>
      <c r="J415" s="280"/>
      <c r="K415" s="280"/>
      <c r="L415" s="280"/>
      <c r="M415" s="280"/>
      <c r="N415" s="280"/>
      <c r="O415" s="280"/>
      <c r="P415" s="280"/>
      <c r="Q415" s="280"/>
      <c r="R415" s="280"/>
      <c r="S415" s="280"/>
      <c r="T415" s="280"/>
      <c r="U415" s="280"/>
      <c r="V415" s="280"/>
      <c r="W415" s="280"/>
      <c r="X415" s="280"/>
      <c r="Y415" s="280"/>
      <c r="Z415" s="280"/>
    </row>
    <row r="416" spans="1:26" ht="15.75" customHeight="1">
      <c r="A416" s="280"/>
      <c r="B416" s="280"/>
      <c r="C416" s="280"/>
      <c r="D416" s="280"/>
      <c r="E416" s="280"/>
      <c r="F416" s="280"/>
      <c r="G416" s="280"/>
      <c r="H416" s="280"/>
      <c r="I416" s="280"/>
      <c r="J416" s="280"/>
      <c r="K416" s="280"/>
      <c r="L416" s="280"/>
      <c r="M416" s="280"/>
      <c r="N416" s="280"/>
      <c r="O416" s="280"/>
      <c r="P416" s="280"/>
      <c r="Q416" s="280"/>
      <c r="R416" s="280"/>
      <c r="S416" s="280"/>
      <c r="T416" s="280"/>
      <c r="U416" s="280"/>
      <c r="V416" s="280"/>
      <c r="W416" s="280"/>
      <c r="X416" s="280"/>
      <c r="Y416" s="280"/>
      <c r="Z416" s="280"/>
    </row>
    <row r="417" spans="1:26" ht="15.75" customHeight="1">
      <c r="A417" s="280"/>
      <c r="B417" s="280"/>
      <c r="C417" s="280"/>
      <c r="D417" s="280"/>
      <c r="E417" s="280"/>
      <c r="F417" s="280"/>
      <c r="G417" s="280"/>
      <c r="H417" s="280"/>
      <c r="I417" s="280"/>
      <c r="J417" s="280"/>
      <c r="K417" s="280"/>
      <c r="L417" s="280"/>
      <c r="M417" s="280"/>
      <c r="N417" s="280"/>
      <c r="O417" s="280"/>
      <c r="P417" s="280"/>
      <c r="Q417" s="280"/>
      <c r="R417" s="280"/>
      <c r="S417" s="280"/>
      <c r="T417" s="280"/>
      <c r="U417" s="280"/>
      <c r="V417" s="280"/>
      <c r="W417" s="280"/>
      <c r="X417" s="280"/>
      <c r="Y417" s="280"/>
      <c r="Z417" s="280"/>
    </row>
    <row r="418" spans="1:26" ht="15.75" customHeight="1">
      <c r="A418" s="280"/>
      <c r="B418" s="280"/>
      <c r="C418" s="280"/>
      <c r="D418" s="280"/>
      <c r="E418" s="280"/>
      <c r="F418" s="280"/>
      <c r="G418" s="280"/>
      <c r="H418" s="280"/>
      <c r="I418" s="280"/>
      <c r="J418" s="280"/>
      <c r="K418" s="280"/>
      <c r="L418" s="280"/>
      <c r="M418" s="280"/>
      <c r="N418" s="280"/>
      <c r="O418" s="280"/>
      <c r="P418" s="280"/>
      <c r="Q418" s="280"/>
      <c r="R418" s="280"/>
      <c r="S418" s="280"/>
      <c r="T418" s="280"/>
      <c r="U418" s="280"/>
      <c r="V418" s="280"/>
      <c r="W418" s="280"/>
      <c r="X418" s="280"/>
      <c r="Y418" s="280"/>
      <c r="Z418" s="280"/>
    </row>
    <row r="419" spans="1:26" ht="15.75" customHeight="1">
      <c r="A419" s="280"/>
      <c r="B419" s="280"/>
      <c r="C419" s="280"/>
      <c r="D419" s="280"/>
      <c r="E419" s="280"/>
      <c r="F419" s="280"/>
      <c r="G419" s="280"/>
      <c r="H419" s="280"/>
      <c r="I419" s="280"/>
      <c r="J419" s="280"/>
      <c r="K419" s="280"/>
      <c r="L419" s="280"/>
      <c r="M419" s="280"/>
      <c r="N419" s="280"/>
      <c r="O419" s="280"/>
      <c r="P419" s="280"/>
      <c r="Q419" s="280"/>
      <c r="R419" s="280"/>
      <c r="S419" s="280"/>
      <c r="T419" s="280"/>
      <c r="U419" s="280"/>
      <c r="V419" s="280"/>
      <c r="W419" s="280"/>
      <c r="X419" s="280"/>
      <c r="Y419" s="280"/>
      <c r="Z419" s="280"/>
    </row>
    <row r="420" spans="1:26" ht="15.75" customHeight="1">
      <c r="A420" s="280"/>
      <c r="B420" s="280"/>
      <c r="C420" s="280"/>
      <c r="D420" s="280"/>
      <c r="E420" s="280"/>
      <c r="F420" s="280"/>
      <c r="G420" s="280"/>
      <c r="H420" s="280"/>
      <c r="I420" s="280"/>
      <c r="J420" s="280"/>
      <c r="K420" s="280"/>
      <c r="L420" s="280"/>
      <c r="M420" s="280"/>
      <c r="N420" s="280"/>
      <c r="O420" s="280"/>
      <c r="P420" s="280"/>
      <c r="Q420" s="280"/>
      <c r="R420" s="280"/>
      <c r="S420" s="280"/>
      <c r="T420" s="280"/>
      <c r="U420" s="280"/>
      <c r="V420" s="280"/>
      <c r="W420" s="280"/>
      <c r="X420" s="280"/>
      <c r="Y420" s="280"/>
      <c r="Z420" s="280"/>
    </row>
    <row r="421" spans="1:26" ht="15.75" customHeight="1">
      <c r="A421" s="280"/>
      <c r="B421" s="280"/>
      <c r="C421" s="280"/>
      <c r="D421" s="280"/>
      <c r="E421" s="280"/>
      <c r="F421" s="280"/>
      <c r="G421" s="280"/>
      <c r="H421" s="280"/>
      <c r="I421" s="280"/>
      <c r="J421" s="280"/>
      <c r="K421" s="280"/>
      <c r="L421" s="280"/>
      <c r="M421" s="280"/>
      <c r="N421" s="280"/>
      <c r="O421" s="280"/>
      <c r="P421" s="280"/>
      <c r="Q421" s="280"/>
      <c r="R421" s="280"/>
      <c r="S421" s="280"/>
      <c r="T421" s="280"/>
      <c r="U421" s="280"/>
      <c r="V421" s="280"/>
      <c r="W421" s="280"/>
      <c r="X421" s="280"/>
      <c r="Y421" s="280"/>
      <c r="Z421" s="280"/>
    </row>
    <row r="422" spans="1:26" ht="15.75" customHeight="1">
      <c r="A422" s="280"/>
      <c r="B422" s="280"/>
      <c r="C422" s="280"/>
      <c r="D422" s="280"/>
      <c r="E422" s="280"/>
      <c r="F422" s="280"/>
      <c r="G422" s="280"/>
      <c r="H422" s="280"/>
      <c r="I422" s="280"/>
      <c r="J422" s="280"/>
      <c r="K422" s="280"/>
      <c r="L422" s="280"/>
      <c r="M422" s="280"/>
      <c r="N422" s="280"/>
      <c r="O422" s="280"/>
      <c r="P422" s="280"/>
      <c r="Q422" s="280"/>
      <c r="R422" s="280"/>
      <c r="S422" s="280"/>
      <c r="T422" s="280"/>
      <c r="U422" s="280"/>
      <c r="V422" s="280"/>
      <c r="W422" s="280"/>
      <c r="X422" s="280"/>
      <c r="Y422" s="280"/>
      <c r="Z422" s="280"/>
    </row>
    <row r="423" spans="1:26" ht="15.75" customHeight="1">
      <c r="A423" s="280"/>
      <c r="B423" s="280"/>
      <c r="C423" s="280"/>
      <c r="D423" s="280"/>
      <c r="E423" s="280"/>
      <c r="F423" s="280"/>
      <c r="G423" s="280"/>
      <c r="H423" s="280"/>
      <c r="I423" s="280"/>
      <c r="J423" s="280"/>
      <c r="K423" s="280"/>
      <c r="L423" s="280"/>
      <c r="M423" s="280"/>
      <c r="N423" s="280"/>
      <c r="O423" s="280"/>
      <c r="P423" s="280"/>
      <c r="Q423" s="280"/>
      <c r="R423" s="280"/>
      <c r="S423" s="280"/>
      <c r="T423" s="280"/>
      <c r="U423" s="280"/>
      <c r="V423" s="280"/>
      <c r="W423" s="280"/>
      <c r="X423" s="280"/>
      <c r="Y423" s="280"/>
      <c r="Z423" s="280"/>
    </row>
    <row r="424" spans="1:26" ht="15.75" customHeight="1">
      <c r="A424" s="280"/>
      <c r="B424" s="280"/>
      <c r="C424" s="280"/>
      <c r="D424" s="280"/>
      <c r="E424" s="280"/>
      <c r="F424" s="280"/>
      <c r="G424" s="280"/>
      <c r="H424" s="280"/>
      <c r="I424" s="280"/>
      <c r="J424" s="280"/>
      <c r="K424" s="280"/>
      <c r="L424" s="280"/>
      <c r="M424" s="280"/>
      <c r="N424" s="280"/>
      <c r="O424" s="280"/>
      <c r="P424" s="280"/>
      <c r="Q424" s="280"/>
      <c r="R424" s="280"/>
      <c r="S424" s="280"/>
      <c r="T424" s="280"/>
      <c r="U424" s="280"/>
      <c r="V424" s="280"/>
      <c r="W424" s="280"/>
      <c r="X424" s="280"/>
      <c r="Y424" s="280"/>
      <c r="Z424" s="280"/>
    </row>
    <row r="425" spans="1:26" ht="15.75" customHeight="1">
      <c r="A425" s="280"/>
      <c r="B425" s="280"/>
      <c r="C425" s="280"/>
      <c r="D425" s="280"/>
      <c r="E425" s="280"/>
      <c r="F425" s="280"/>
      <c r="G425" s="280"/>
      <c r="H425" s="280"/>
      <c r="I425" s="280"/>
      <c r="J425" s="280"/>
      <c r="K425" s="280"/>
      <c r="L425" s="280"/>
      <c r="M425" s="280"/>
      <c r="N425" s="280"/>
      <c r="O425" s="280"/>
      <c r="P425" s="280"/>
      <c r="Q425" s="280"/>
      <c r="R425" s="280"/>
      <c r="S425" s="280"/>
      <c r="T425" s="280"/>
      <c r="U425" s="280"/>
      <c r="V425" s="280"/>
      <c r="W425" s="280"/>
      <c r="X425" s="280"/>
      <c r="Y425" s="280"/>
      <c r="Z425" s="280"/>
    </row>
    <row r="426" spans="1:26" ht="15.75" customHeight="1">
      <c r="A426" s="280"/>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row>
    <row r="427" spans="1:26" ht="15.75" customHeight="1">
      <c r="A427" s="280"/>
      <c r="B427" s="280"/>
      <c r="C427" s="280"/>
      <c r="D427" s="280"/>
      <c r="E427" s="280"/>
      <c r="F427" s="280"/>
      <c r="G427" s="280"/>
      <c r="H427" s="280"/>
      <c r="I427" s="280"/>
      <c r="J427" s="280"/>
      <c r="K427" s="280"/>
      <c r="L427" s="280"/>
      <c r="M427" s="280"/>
      <c r="N427" s="280"/>
      <c r="O427" s="280"/>
      <c r="P427" s="280"/>
      <c r="Q427" s="280"/>
      <c r="R427" s="280"/>
      <c r="S427" s="280"/>
      <c r="T427" s="280"/>
      <c r="U427" s="280"/>
      <c r="V427" s="280"/>
      <c r="W427" s="280"/>
      <c r="X427" s="280"/>
      <c r="Y427" s="280"/>
      <c r="Z427" s="280"/>
    </row>
    <row r="428" spans="1:26" ht="15.75" customHeight="1">
      <c r="A428" s="280"/>
      <c r="B428" s="280"/>
      <c r="C428" s="280"/>
      <c r="D428" s="280"/>
      <c r="E428" s="280"/>
      <c r="F428" s="280"/>
      <c r="G428" s="280"/>
      <c r="H428" s="280"/>
      <c r="I428" s="280"/>
      <c r="J428" s="280"/>
      <c r="K428" s="280"/>
      <c r="L428" s="280"/>
      <c r="M428" s="280"/>
      <c r="N428" s="280"/>
      <c r="O428" s="280"/>
      <c r="P428" s="280"/>
      <c r="Q428" s="280"/>
      <c r="R428" s="280"/>
      <c r="S428" s="280"/>
      <c r="T428" s="280"/>
      <c r="U428" s="280"/>
      <c r="V428" s="280"/>
      <c r="W428" s="280"/>
      <c r="X428" s="280"/>
      <c r="Y428" s="280"/>
      <c r="Z428" s="280"/>
    </row>
    <row r="429" spans="1:26" ht="15.75" customHeight="1">
      <c r="A429" s="280"/>
      <c r="B429" s="280"/>
      <c r="C429" s="280"/>
      <c r="D429" s="280"/>
      <c r="E429" s="280"/>
      <c r="F429" s="280"/>
      <c r="G429" s="280"/>
      <c r="H429" s="280"/>
      <c r="I429" s="280"/>
      <c r="J429" s="280"/>
      <c r="K429" s="280"/>
      <c r="L429" s="280"/>
      <c r="M429" s="280"/>
      <c r="N429" s="280"/>
      <c r="O429" s="280"/>
      <c r="P429" s="280"/>
      <c r="Q429" s="280"/>
      <c r="R429" s="280"/>
      <c r="S429" s="280"/>
      <c r="T429" s="280"/>
      <c r="U429" s="280"/>
      <c r="V429" s="280"/>
      <c r="W429" s="280"/>
      <c r="X429" s="280"/>
      <c r="Y429" s="280"/>
      <c r="Z429" s="280"/>
    </row>
    <row r="430" spans="1:26" ht="15.75" customHeight="1">
      <c r="A430" s="280"/>
      <c r="B430" s="280"/>
      <c r="C430" s="280"/>
      <c r="D430" s="280"/>
      <c r="E430" s="280"/>
      <c r="F430" s="280"/>
      <c r="G430" s="280"/>
      <c r="H430" s="280"/>
      <c r="I430" s="280"/>
      <c r="J430" s="280"/>
      <c r="K430" s="280"/>
      <c r="L430" s="280"/>
      <c r="M430" s="280"/>
      <c r="N430" s="280"/>
      <c r="O430" s="280"/>
      <c r="P430" s="280"/>
      <c r="Q430" s="280"/>
      <c r="R430" s="280"/>
      <c r="S430" s="280"/>
      <c r="T430" s="280"/>
      <c r="U430" s="280"/>
      <c r="V430" s="280"/>
      <c r="W430" s="280"/>
      <c r="X430" s="280"/>
      <c r="Y430" s="280"/>
      <c r="Z430" s="280"/>
    </row>
    <row r="431" spans="1:26" ht="15.75" customHeight="1">
      <c r="A431" s="280"/>
      <c r="B431" s="280"/>
      <c r="C431" s="280"/>
      <c r="D431" s="280"/>
      <c r="E431" s="280"/>
      <c r="F431" s="280"/>
      <c r="G431" s="280"/>
      <c r="H431" s="280"/>
      <c r="I431" s="280"/>
      <c r="J431" s="280"/>
      <c r="K431" s="280"/>
      <c r="L431" s="280"/>
      <c r="M431" s="280"/>
      <c r="N431" s="280"/>
      <c r="O431" s="280"/>
      <c r="P431" s="280"/>
      <c r="Q431" s="280"/>
      <c r="R431" s="280"/>
      <c r="S431" s="280"/>
      <c r="T431" s="280"/>
      <c r="U431" s="280"/>
      <c r="V431" s="280"/>
      <c r="W431" s="280"/>
      <c r="X431" s="280"/>
      <c r="Y431" s="280"/>
      <c r="Z431" s="280"/>
    </row>
    <row r="432" spans="1:26" ht="15.75" customHeight="1">
      <c r="A432" s="280"/>
      <c r="B432" s="280"/>
      <c r="C432" s="280"/>
      <c r="D432" s="280"/>
      <c r="E432" s="280"/>
      <c r="F432" s="280"/>
      <c r="G432" s="280"/>
      <c r="H432" s="280"/>
      <c r="I432" s="280"/>
      <c r="J432" s="280"/>
      <c r="K432" s="280"/>
      <c r="L432" s="280"/>
      <c r="M432" s="280"/>
      <c r="N432" s="280"/>
      <c r="O432" s="280"/>
      <c r="P432" s="280"/>
      <c r="Q432" s="280"/>
      <c r="R432" s="280"/>
      <c r="S432" s="280"/>
      <c r="T432" s="280"/>
      <c r="U432" s="280"/>
      <c r="V432" s="280"/>
      <c r="W432" s="280"/>
      <c r="X432" s="280"/>
      <c r="Y432" s="280"/>
      <c r="Z432" s="280"/>
    </row>
    <row r="433" spans="1:26" ht="15.75" customHeight="1">
      <c r="A433" s="280"/>
      <c r="B433" s="280"/>
      <c r="C433" s="280"/>
      <c r="D433" s="280"/>
      <c r="E433" s="280"/>
      <c r="F433" s="280"/>
      <c r="G433" s="280"/>
      <c r="H433" s="280"/>
      <c r="I433" s="280"/>
      <c r="J433" s="280"/>
      <c r="K433" s="280"/>
      <c r="L433" s="280"/>
      <c r="M433" s="280"/>
      <c r="N433" s="280"/>
      <c r="O433" s="280"/>
      <c r="P433" s="280"/>
      <c r="Q433" s="280"/>
      <c r="R433" s="280"/>
      <c r="S433" s="280"/>
      <c r="T433" s="280"/>
      <c r="U433" s="280"/>
      <c r="V433" s="280"/>
      <c r="W433" s="280"/>
      <c r="X433" s="280"/>
      <c r="Y433" s="280"/>
      <c r="Z433" s="280"/>
    </row>
    <row r="434" spans="1:26" ht="15.75" customHeight="1">
      <c r="A434" s="280"/>
      <c r="B434" s="280"/>
      <c r="C434" s="280"/>
      <c r="D434" s="280"/>
      <c r="E434" s="280"/>
      <c r="F434" s="280"/>
      <c r="G434" s="280"/>
      <c r="H434" s="280"/>
      <c r="I434" s="280"/>
      <c r="J434" s="280"/>
      <c r="K434" s="280"/>
      <c r="L434" s="280"/>
      <c r="M434" s="280"/>
      <c r="N434" s="280"/>
      <c r="O434" s="280"/>
      <c r="P434" s="280"/>
      <c r="Q434" s="280"/>
      <c r="R434" s="280"/>
      <c r="S434" s="280"/>
      <c r="T434" s="280"/>
      <c r="U434" s="280"/>
      <c r="V434" s="280"/>
      <c r="W434" s="280"/>
      <c r="X434" s="280"/>
      <c r="Y434" s="280"/>
      <c r="Z434" s="280"/>
    </row>
    <row r="435" spans="1:26" ht="15.75" customHeight="1">
      <c r="A435" s="280"/>
      <c r="B435" s="280"/>
      <c r="C435" s="280"/>
      <c r="D435" s="280"/>
      <c r="E435" s="280"/>
      <c r="F435" s="280"/>
      <c r="G435" s="280"/>
      <c r="H435" s="280"/>
      <c r="I435" s="280"/>
      <c r="J435" s="280"/>
      <c r="K435" s="280"/>
      <c r="L435" s="280"/>
      <c r="M435" s="280"/>
      <c r="N435" s="280"/>
      <c r="O435" s="280"/>
      <c r="P435" s="280"/>
      <c r="Q435" s="280"/>
      <c r="R435" s="280"/>
      <c r="S435" s="280"/>
      <c r="T435" s="280"/>
      <c r="U435" s="280"/>
      <c r="V435" s="280"/>
      <c r="W435" s="280"/>
      <c r="X435" s="280"/>
      <c r="Y435" s="280"/>
      <c r="Z435" s="280"/>
    </row>
    <row r="436" spans="1:26" ht="15.75" customHeight="1">
      <c r="A436" s="280"/>
      <c r="B436" s="280"/>
      <c r="C436" s="280"/>
      <c r="D436" s="280"/>
      <c r="E436" s="280"/>
      <c r="F436" s="280"/>
      <c r="G436" s="280"/>
      <c r="H436" s="280"/>
      <c r="I436" s="280"/>
      <c r="J436" s="280"/>
      <c r="K436" s="280"/>
      <c r="L436" s="280"/>
      <c r="M436" s="280"/>
      <c r="N436" s="280"/>
      <c r="O436" s="280"/>
      <c r="P436" s="280"/>
      <c r="Q436" s="280"/>
      <c r="R436" s="280"/>
      <c r="S436" s="280"/>
      <c r="T436" s="280"/>
      <c r="U436" s="280"/>
      <c r="V436" s="280"/>
      <c r="W436" s="280"/>
      <c r="X436" s="280"/>
      <c r="Y436" s="280"/>
      <c r="Z436" s="280"/>
    </row>
    <row r="437" spans="1:26" ht="15.75" customHeight="1">
      <c r="A437" s="280"/>
      <c r="B437" s="280"/>
      <c r="C437" s="280"/>
      <c r="D437" s="280"/>
      <c r="E437" s="280"/>
      <c r="F437" s="280"/>
      <c r="G437" s="280"/>
      <c r="H437" s="280"/>
      <c r="I437" s="280"/>
      <c r="J437" s="280"/>
      <c r="K437" s="280"/>
      <c r="L437" s="280"/>
      <c r="M437" s="280"/>
      <c r="N437" s="280"/>
      <c r="O437" s="280"/>
      <c r="P437" s="280"/>
      <c r="Q437" s="280"/>
      <c r="R437" s="280"/>
      <c r="S437" s="280"/>
      <c r="T437" s="280"/>
      <c r="U437" s="280"/>
      <c r="V437" s="280"/>
      <c r="W437" s="280"/>
      <c r="X437" s="280"/>
      <c r="Y437" s="280"/>
      <c r="Z437" s="280"/>
    </row>
    <row r="438" spans="1:26" ht="15.75" customHeight="1">
      <c r="A438" s="280"/>
      <c r="B438" s="280"/>
      <c r="C438" s="280"/>
      <c r="D438" s="280"/>
      <c r="E438" s="280"/>
      <c r="F438" s="280"/>
      <c r="G438" s="280"/>
      <c r="H438" s="280"/>
      <c r="I438" s="280"/>
      <c r="J438" s="280"/>
      <c r="K438" s="280"/>
      <c r="L438" s="280"/>
      <c r="M438" s="280"/>
      <c r="N438" s="280"/>
      <c r="O438" s="280"/>
      <c r="P438" s="280"/>
      <c r="Q438" s="280"/>
      <c r="R438" s="280"/>
      <c r="S438" s="280"/>
      <c r="T438" s="280"/>
      <c r="U438" s="280"/>
      <c r="V438" s="280"/>
      <c r="W438" s="280"/>
      <c r="X438" s="280"/>
      <c r="Y438" s="280"/>
      <c r="Z438" s="280"/>
    </row>
    <row r="439" spans="1:26" ht="15.75" customHeight="1">
      <c r="A439" s="280"/>
      <c r="B439" s="280"/>
      <c r="C439" s="280"/>
      <c r="D439" s="280"/>
      <c r="E439" s="280"/>
      <c r="F439" s="280"/>
      <c r="G439" s="280"/>
      <c r="H439" s="280"/>
      <c r="I439" s="280"/>
      <c r="J439" s="280"/>
      <c r="K439" s="280"/>
      <c r="L439" s="280"/>
      <c r="M439" s="280"/>
      <c r="N439" s="280"/>
      <c r="O439" s="280"/>
      <c r="P439" s="280"/>
      <c r="Q439" s="280"/>
      <c r="R439" s="280"/>
      <c r="S439" s="280"/>
      <c r="T439" s="280"/>
      <c r="U439" s="280"/>
      <c r="V439" s="280"/>
      <c r="W439" s="280"/>
      <c r="X439" s="280"/>
      <c r="Y439" s="280"/>
      <c r="Z439" s="280"/>
    </row>
    <row r="440" spans="1:26" ht="15.75" customHeight="1">
      <c r="A440" s="280"/>
      <c r="B440" s="280"/>
      <c r="C440" s="280"/>
      <c r="D440" s="280"/>
      <c r="E440" s="280"/>
      <c r="F440" s="280"/>
      <c r="G440" s="280"/>
      <c r="H440" s="280"/>
      <c r="I440" s="280"/>
      <c r="J440" s="280"/>
      <c r="K440" s="280"/>
      <c r="L440" s="280"/>
      <c r="M440" s="280"/>
      <c r="N440" s="280"/>
      <c r="O440" s="280"/>
      <c r="P440" s="280"/>
      <c r="Q440" s="280"/>
      <c r="R440" s="280"/>
      <c r="S440" s="280"/>
      <c r="T440" s="280"/>
      <c r="U440" s="280"/>
      <c r="V440" s="280"/>
      <c r="W440" s="280"/>
      <c r="X440" s="280"/>
      <c r="Y440" s="280"/>
      <c r="Z440" s="280"/>
    </row>
    <row r="441" spans="1:26" ht="15.75" customHeight="1">
      <c r="A441" s="280"/>
      <c r="B441" s="280"/>
      <c r="C441" s="280"/>
      <c r="D441" s="280"/>
      <c r="E441" s="280"/>
      <c r="F441" s="280"/>
      <c r="G441" s="280"/>
      <c r="H441" s="280"/>
      <c r="I441" s="280"/>
      <c r="J441" s="280"/>
      <c r="K441" s="280"/>
      <c r="L441" s="280"/>
      <c r="M441" s="280"/>
      <c r="N441" s="280"/>
      <c r="O441" s="280"/>
      <c r="P441" s="280"/>
      <c r="Q441" s="280"/>
      <c r="R441" s="280"/>
      <c r="S441" s="280"/>
      <c r="T441" s="280"/>
      <c r="U441" s="280"/>
      <c r="V441" s="280"/>
      <c r="W441" s="280"/>
      <c r="X441" s="280"/>
      <c r="Y441" s="280"/>
      <c r="Z441" s="280"/>
    </row>
    <row r="442" spans="1:26" ht="15.75" customHeight="1">
      <c r="A442" s="280"/>
      <c r="B442" s="280"/>
      <c r="C442" s="280"/>
      <c r="D442" s="280"/>
      <c r="E442" s="280"/>
      <c r="F442" s="280"/>
      <c r="G442" s="280"/>
      <c r="H442" s="280"/>
      <c r="I442" s="280"/>
      <c r="J442" s="280"/>
      <c r="K442" s="280"/>
      <c r="L442" s="280"/>
      <c r="M442" s="280"/>
      <c r="N442" s="280"/>
      <c r="O442" s="280"/>
      <c r="P442" s="280"/>
      <c r="Q442" s="280"/>
      <c r="R442" s="280"/>
      <c r="S442" s="280"/>
      <c r="T442" s="280"/>
      <c r="U442" s="280"/>
      <c r="V442" s="280"/>
      <c r="W442" s="280"/>
      <c r="X442" s="280"/>
      <c r="Y442" s="280"/>
      <c r="Z442" s="280"/>
    </row>
    <row r="443" spans="1:26" ht="15.75" customHeight="1">
      <c r="A443" s="280"/>
      <c r="B443" s="280"/>
      <c r="C443" s="280"/>
      <c r="D443" s="280"/>
      <c r="E443" s="280"/>
      <c r="F443" s="280"/>
      <c r="G443" s="280"/>
      <c r="H443" s="280"/>
      <c r="I443" s="280"/>
      <c r="J443" s="280"/>
      <c r="K443" s="280"/>
      <c r="L443" s="280"/>
      <c r="M443" s="280"/>
      <c r="N443" s="280"/>
      <c r="O443" s="280"/>
      <c r="P443" s="280"/>
      <c r="Q443" s="280"/>
      <c r="R443" s="280"/>
      <c r="S443" s="280"/>
      <c r="T443" s="280"/>
      <c r="U443" s="280"/>
      <c r="V443" s="280"/>
      <c r="W443" s="280"/>
      <c r="X443" s="280"/>
      <c r="Y443" s="280"/>
      <c r="Z443" s="280"/>
    </row>
    <row r="444" spans="1:26" ht="15.75" customHeight="1">
      <c r="A444" s="280"/>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row>
    <row r="445" spans="1:26" ht="15.75" customHeight="1">
      <c r="A445" s="280"/>
      <c r="B445" s="280"/>
      <c r="C445" s="280"/>
      <c r="D445" s="280"/>
      <c r="E445" s="280"/>
      <c r="F445" s="280"/>
      <c r="G445" s="280"/>
      <c r="H445" s="280"/>
      <c r="I445" s="280"/>
      <c r="J445" s="280"/>
      <c r="K445" s="280"/>
      <c r="L445" s="280"/>
      <c r="M445" s="280"/>
      <c r="N445" s="280"/>
      <c r="O445" s="280"/>
      <c r="P445" s="280"/>
      <c r="Q445" s="280"/>
      <c r="R445" s="280"/>
      <c r="S445" s="280"/>
      <c r="T445" s="280"/>
      <c r="U445" s="280"/>
      <c r="V445" s="280"/>
      <c r="W445" s="280"/>
      <c r="X445" s="280"/>
      <c r="Y445" s="280"/>
      <c r="Z445" s="280"/>
    </row>
    <row r="446" spans="1:26" ht="15.75" customHeight="1">
      <c r="A446" s="280"/>
      <c r="B446" s="280"/>
      <c r="C446" s="280"/>
      <c r="D446" s="280"/>
      <c r="E446" s="280"/>
      <c r="F446" s="280"/>
      <c r="G446" s="280"/>
      <c r="H446" s="280"/>
      <c r="I446" s="280"/>
      <c r="J446" s="280"/>
      <c r="K446" s="280"/>
      <c r="L446" s="280"/>
      <c r="M446" s="280"/>
      <c r="N446" s="280"/>
      <c r="O446" s="280"/>
      <c r="P446" s="280"/>
      <c r="Q446" s="280"/>
      <c r="R446" s="280"/>
      <c r="S446" s="280"/>
      <c r="T446" s="280"/>
      <c r="U446" s="280"/>
      <c r="V446" s="280"/>
      <c r="W446" s="280"/>
      <c r="X446" s="280"/>
      <c r="Y446" s="280"/>
      <c r="Z446" s="280"/>
    </row>
    <row r="447" spans="1:26" ht="15.75" customHeight="1">
      <c r="A447" s="280"/>
      <c r="B447" s="280"/>
      <c r="C447" s="280"/>
      <c r="D447" s="280"/>
      <c r="E447" s="280"/>
      <c r="F447" s="280"/>
      <c r="G447" s="280"/>
      <c r="H447" s="280"/>
      <c r="I447" s="280"/>
      <c r="J447" s="280"/>
      <c r="K447" s="280"/>
      <c r="L447" s="280"/>
      <c r="M447" s="280"/>
      <c r="N447" s="280"/>
      <c r="O447" s="280"/>
      <c r="P447" s="280"/>
      <c r="Q447" s="280"/>
      <c r="R447" s="280"/>
      <c r="S447" s="280"/>
      <c r="T447" s="280"/>
      <c r="U447" s="280"/>
      <c r="V447" s="280"/>
      <c r="W447" s="280"/>
      <c r="X447" s="280"/>
      <c r="Y447" s="280"/>
      <c r="Z447" s="280"/>
    </row>
    <row r="448" spans="1:26" ht="15.75" customHeight="1">
      <c r="A448" s="280"/>
      <c r="B448" s="280"/>
      <c r="C448" s="280"/>
      <c r="D448" s="280"/>
      <c r="E448" s="280"/>
      <c r="F448" s="280"/>
      <c r="G448" s="280"/>
      <c r="H448" s="280"/>
      <c r="I448" s="280"/>
      <c r="J448" s="280"/>
      <c r="K448" s="280"/>
      <c r="L448" s="280"/>
      <c r="M448" s="280"/>
      <c r="N448" s="280"/>
      <c r="O448" s="280"/>
      <c r="P448" s="280"/>
      <c r="Q448" s="280"/>
      <c r="R448" s="280"/>
      <c r="S448" s="280"/>
      <c r="T448" s="280"/>
      <c r="U448" s="280"/>
      <c r="V448" s="280"/>
      <c r="W448" s="280"/>
      <c r="X448" s="280"/>
      <c r="Y448" s="280"/>
      <c r="Z448" s="280"/>
    </row>
    <row r="449" spans="1:26" ht="15.75" customHeight="1">
      <c r="A449" s="280"/>
      <c r="B449" s="280"/>
      <c r="C449" s="280"/>
      <c r="D449" s="280"/>
      <c r="E449" s="280"/>
      <c r="F449" s="280"/>
      <c r="G449" s="280"/>
      <c r="H449" s="280"/>
      <c r="I449" s="280"/>
      <c r="J449" s="280"/>
      <c r="K449" s="280"/>
      <c r="L449" s="280"/>
      <c r="M449" s="280"/>
      <c r="N449" s="280"/>
      <c r="O449" s="280"/>
      <c r="P449" s="280"/>
      <c r="Q449" s="280"/>
      <c r="R449" s="280"/>
      <c r="S449" s="280"/>
      <c r="T449" s="280"/>
      <c r="U449" s="280"/>
      <c r="V449" s="280"/>
      <c r="W449" s="280"/>
      <c r="X449" s="280"/>
      <c r="Y449" s="280"/>
      <c r="Z449" s="280"/>
    </row>
    <row r="450" spans="1:26" ht="15.75" customHeight="1">
      <c r="A450" s="280"/>
      <c r="B450" s="280"/>
      <c r="C450" s="280"/>
      <c r="D450" s="280"/>
      <c r="E450" s="280"/>
      <c r="F450" s="280"/>
      <c r="G450" s="280"/>
      <c r="H450" s="280"/>
      <c r="I450" s="280"/>
      <c r="J450" s="280"/>
      <c r="K450" s="280"/>
      <c r="L450" s="280"/>
      <c r="M450" s="280"/>
      <c r="N450" s="280"/>
      <c r="O450" s="280"/>
      <c r="P450" s="280"/>
      <c r="Q450" s="280"/>
      <c r="R450" s="280"/>
      <c r="S450" s="280"/>
      <c r="T450" s="280"/>
      <c r="U450" s="280"/>
      <c r="V450" s="280"/>
      <c r="W450" s="280"/>
      <c r="X450" s="280"/>
      <c r="Y450" s="280"/>
      <c r="Z450" s="280"/>
    </row>
    <row r="451" spans="1:26" ht="15.75" customHeight="1">
      <c r="A451" s="280"/>
      <c r="B451" s="280"/>
      <c r="C451" s="280"/>
      <c r="D451" s="280"/>
      <c r="E451" s="280"/>
      <c r="F451" s="280"/>
      <c r="G451" s="280"/>
      <c r="H451" s="280"/>
      <c r="I451" s="280"/>
      <c r="J451" s="280"/>
      <c r="K451" s="280"/>
      <c r="L451" s="280"/>
      <c r="M451" s="280"/>
      <c r="N451" s="280"/>
      <c r="O451" s="280"/>
      <c r="P451" s="280"/>
      <c r="Q451" s="280"/>
      <c r="R451" s="280"/>
      <c r="S451" s="280"/>
      <c r="T451" s="280"/>
      <c r="U451" s="280"/>
      <c r="V451" s="280"/>
      <c r="W451" s="280"/>
      <c r="X451" s="280"/>
      <c r="Y451" s="280"/>
      <c r="Z451" s="280"/>
    </row>
    <row r="452" spans="1:26" ht="15.75" customHeight="1">
      <c r="A452" s="280"/>
      <c r="B452" s="280"/>
      <c r="C452" s="280"/>
      <c r="D452" s="280"/>
      <c r="E452" s="280"/>
      <c r="F452" s="280"/>
      <c r="G452" s="280"/>
      <c r="H452" s="280"/>
      <c r="I452" s="280"/>
      <c r="J452" s="280"/>
      <c r="K452" s="280"/>
      <c r="L452" s="280"/>
      <c r="M452" s="280"/>
      <c r="N452" s="280"/>
      <c r="O452" s="280"/>
      <c r="P452" s="280"/>
      <c r="Q452" s="280"/>
      <c r="R452" s="280"/>
      <c r="S452" s="280"/>
      <c r="T452" s="280"/>
      <c r="U452" s="280"/>
      <c r="V452" s="280"/>
      <c r="W452" s="280"/>
      <c r="X452" s="280"/>
      <c r="Y452" s="280"/>
      <c r="Z452" s="280"/>
    </row>
    <row r="453" spans="1:26" ht="15.75" customHeight="1">
      <c r="A453" s="280"/>
      <c r="B453" s="280"/>
      <c r="C453" s="280"/>
      <c r="D453" s="280"/>
      <c r="E453" s="280"/>
      <c r="F453" s="280"/>
      <c r="G453" s="280"/>
      <c r="H453" s="280"/>
      <c r="I453" s="280"/>
      <c r="J453" s="280"/>
      <c r="K453" s="280"/>
      <c r="L453" s="280"/>
      <c r="M453" s="280"/>
      <c r="N453" s="280"/>
      <c r="O453" s="280"/>
      <c r="P453" s="280"/>
      <c r="Q453" s="280"/>
      <c r="R453" s="280"/>
      <c r="S453" s="280"/>
      <c r="T453" s="280"/>
      <c r="U453" s="280"/>
      <c r="V453" s="280"/>
      <c r="W453" s="280"/>
      <c r="X453" s="280"/>
      <c r="Y453" s="280"/>
      <c r="Z453" s="280"/>
    </row>
    <row r="454" spans="1:26" ht="15.75" customHeight="1">
      <c r="A454" s="280"/>
      <c r="B454" s="280"/>
      <c r="C454" s="280"/>
      <c r="D454" s="280"/>
      <c r="E454" s="280"/>
      <c r="F454" s="280"/>
      <c r="G454" s="280"/>
      <c r="H454" s="280"/>
      <c r="I454" s="280"/>
      <c r="J454" s="280"/>
      <c r="K454" s="280"/>
      <c r="L454" s="280"/>
      <c r="M454" s="280"/>
      <c r="N454" s="280"/>
      <c r="O454" s="280"/>
      <c r="P454" s="280"/>
      <c r="Q454" s="280"/>
      <c r="R454" s="280"/>
      <c r="S454" s="280"/>
      <c r="T454" s="280"/>
      <c r="U454" s="280"/>
      <c r="V454" s="280"/>
      <c r="W454" s="280"/>
      <c r="X454" s="280"/>
      <c r="Y454" s="280"/>
      <c r="Z454" s="280"/>
    </row>
    <row r="455" spans="1:26" ht="15.75" customHeight="1">
      <c r="A455" s="280"/>
      <c r="B455" s="280"/>
      <c r="C455" s="280"/>
      <c r="D455" s="280"/>
      <c r="E455" s="280"/>
      <c r="F455" s="280"/>
      <c r="G455" s="280"/>
      <c r="H455" s="280"/>
      <c r="I455" s="280"/>
      <c r="J455" s="280"/>
      <c r="K455" s="280"/>
      <c r="L455" s="280"/>
      <c r="M455" s="280"/>
      <c r="N455" s="280"/>
      <c r="O455" s="280"/>
      <c r="P455" s="280"/>
      <c r="Q455" s="280"/>
      <c r="R455" s="280"/>
      <c r="S455" s="280"/>
      <c r="T455" s="280"/>
      <c r="U455" s="280"/>
      <c r="V455" s="280"/>
      <c r="W455" s="280"/>
      <c r="X455" s="280"/>
      <c r="Y455" s="280"/>
      <c r="Z455" s="280"/>
    </row>
    <row r="456" spans="1:26" ht="15.75" customHeight="1">
      <c r="A456" s="280"/>
      <c r="B456" s="280"/>
      <c r="C456" s="280"/>
      <c r="D456" s="280"/>
      <c r="E456" s="280"/>
      <c r="F456" s="280"/>
      <c r="G456" s="280"/>
      <c r="H456" s="280"/>
      <c r="I456" s="280"/>
      <c r="J456" s="280"/>
      <c r="K456" s="280"/>
      <c r="L456" s="280"/>
      <c r="M456" s="280"/>
      <c r="N456" s="280"/>
      <c r="O456" s="280"/>
      <c r="P456" s="280"/>
      <c r="Q456" s="280"/>
      <c r="R456" s="280"/>
      <c r="S456" s="280"/>
      <c r="T456" s="280"/>
      <c r="U456" s="280"/>
      <c r="V456" s="280"/>
      <c r="W456" s="280"/>
      <c r="X456" s="280"/>
      <c r="Y456" s="280"/>
      <c r="Z456" s="280"/>
    </row>
    <row r="457" spans="1:26" ht="15.75" customHeight="1">
      <c r="A457" s="280"/>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row>
    <row r="458" spans="1:26" ht="15.75" customHeight="1">
      <c r="A458" s="280"/>
      <c r="B458" s="280"/>
      <c r="C458" s="280"/>
      <c r="D458" s="280"/>
      <c r="E458" s="280"/>
      <c r="F458" s="280"/>
      <c r="G458" s="280"/>
      <c r="H458" s="280"/>
      <c r="I458" s="280"/>
      <c r="J458" s="280"/>
      <c r="K458" s="280"/>
      <c r="L458" s="280"/>
      <c r="M458" s="280"/>
      <c r="N458" s="280"/>
      <c r="O458" s="280"/>
      <c r="P458" s="280"/>
      <c r="Q458" s="280"/>
      <c r="R458" s="280"/>
      <c r="S458" s="280"/>
      <c r="T458" s="280"/>
      <c r="U458" s="280"/>
      <c r="V458" s="280"/>
      <c r="W458" s="280"/>
      <c r="X458" s="280"/>
      <c r="Y458" s="280"/>
      <c r="Z458" s="280"/>
    </row>
    <row r="459" spans="1:26" ht="15.75" customHeight="1">
      <c r="A459" s="280"/>
      <c r="B459" s="280"/>
      <c r="C459" s="280"/>
      <c r="D459" s="280"/>
      <c r="E459" s="280"/>
      <c r="F459" s="280"/>
      <c r="G459" s="280"/>
      <c r="H459" s="280"/>
      <c r="I459" s="280"/>
      <c r="J459" s="280"/>
      <c r="K459" s="280"/>
      <c r="L459" s="280"/>
      <c r="M459" s="280"/>
      <c r="N459" s="280"/>
      <c r="O459" s="280"/>
      <c r="P459" s="280"/>
      <c r="Q459" s="280"/>
      <c r="R459" s="280"/>
      <c r="S459" s="280"/>
      <c r="T459" s="280"/>
      <c r="U459" s="280"/>
      <c r="V459" s="280"/>
      <c r="W459" s="280"/>
      <c r="X459" s="280"/>
      <c r="Y459" s="280"/>
      <c r="Z459" s="280"/>
    </row>
    <row r="460" spans="1:26" ht="15.75" customHeight="1">
      <c r="A460" s="280"/>
      <c r="B460" s="280"/>
      <c r="C460" s="280"/>
      <c r="D460" s="280"/>
      <c r="E460" s="280"/>
      <c r="F460" s="280"/>
      <c r="G460" s="280"/>
      <c r="H460" s="280"/>
      <c r="I460" s="280"/>
      <c r="J460" s="280"/>
      <c r="K460" s="280"/>
      <c r="L460" s="280"/>
      <c r="M460" s="280"/>
      <c r="N460" s="280"/>
      <c r="O460" s="280"/>
      <c r="P460" s="280"/>
      <c r="Q460" s="280"/>
      <c r="R460" s="280"/>
      <c r="S460" s="280"/>
      <c r="T460" s="280"/>
      <c r="U460" s="280"/>
      <c r="V460" s="280"/>
      <c r="W460" s="280"/>
      <c r="X460" s="280"/>
      <c r="Y460" s="280"/>
      <c r="Z460" s="280"/>
    </row>
    <row r="461" spans="1:26" ht="15.75" customHeight="1">
      <c r="A461" s="280"/>
      <c r="B461" s="280"/>
      <c r="C461" s="280"/>
      <c r="D461" s="280"/>
      <c r="E461" s="280"/>
      <c r="F461" s="280"/>
      <c r="G461" s="280"/>
      <c r="H461" s="280"/>
      <c r="I461" s="280"/>
      <c r="J461" s="280"/>
      <c r="K461" s="280"/>
      <c r="L461" s="280"/>
      <c r="M461" s="280"/>
      <c r="N461" s="280"/>
      <c r="O461" s="280"/>
      <c r="P461" s="280"/>
      <c r="Q461" s="280"/>
      <c r="R461" s="280"/>
      <c r="S461" s="280"/>
      <c r="T461" s="280"/>
      <c r="U461" s="280"/>
      <c r="V461" s="280"/>
      <c r="W461" s="280"/>
      <c r="X461" s="280"/>
      <c r="Y461" s="280"/>
      <c r="Z461" s="280"/>
    </row>
    <row r="462" spans="1:26" ht="15.75" customHeight="1">
      <c r="A462" s="280"/>
      <c r="B462" s="280"/>
      <c r="C462" s="280"/>
      <c r="D462" s="280"/>
      <c r="E462" s="280"/>
      <c r="F462" s="280"/>
      <c r="G462" s="280"/>
      <c r="H462" s="280"/>
      <c r="I462" s="280"/>
      <c r="J462" s="280"/>
      <c r="K462" s="280"/>
      <c r="L462" s="280"/>
      <c r="M462" s="280"/>
      <c r="N462" s="280"/>
      <c r="O462" s="280"/>
      <c r="P462" s="280"/>
      <c r="Q462" s="280"/>
      <c r="R462" s="280"/>
      <c r="S462" s="280"/>
      <c r="T462" s="280"/>
      <c r="U462" s="280"/>
      <c r="V462" s="280"/>
      <c r="W462" s="280"/>
      <c r="X462" s="280"/>
      <c r="Y462" s="280"/>
      <c r="Z462" s="280"/>
    </row>
    <row r="463" spans="1:26" ht="15.75" customHeight="1">
      <c r="A463" s="280"/>
      <c r="B463" s="280"/>
      <c r="C463" s="280"/>
      <c r="D463" s="280"/>
      <c r="E463" s="280"/>
      <c r="F463" s="280"/>
      <c r="G463" s="280"/>
      <c r="H463" s="280"/>
      <c r="I463" s="280"/>
      <c r="J463" s="280"/>
      <c r="K463" s="280"/>
      <c r="L463" s="280"/>
      <c r="M463" s="280"/>
      <c r="N463" s="280"/>
      <c r="O463" s="280"/>
      <c r="P463" s="280"/>
      <c r="Q463" s="280"/>
      <c r="R463" s="280"/>
      <c r="S463" s="280"/>
      <c r="T463" s="280"/>
      <c r="U463" s="280"/>
      <c r="V463" s="280"/>
      <c r="W463" s="280"/>
      <c r="X463" s="280"/>
      <c r="Y463" s="280"/>
      <c r="Z463" s="280"/>
    </row>
    <row r="464" spans="1:26" ht="15.75" customHeight="1">
      <c r="A464" s="280"/>
      <c r="B464" s="280"/>
      <c r="C464" s="280"/>
      <c r="D464" s="280"/>
      <c r="E464" s="280"/>
      <c r="F464" s="280"/>
      <c r="G464" s="280"/>
      <c r="H464" s="280"/>
      <c r="I464" s="280"/>
      <c r="J464" s="280"/>
      <c r="K464" s="280"/>
      <c r="L464" s="280"/>
      <c r="M464" s="280"/>
      <c r="N464" s="280"/>
      <c r="O464" s="280"/>
      <c r="P464" s="280"/>
      <c r="Q464" s="280"/>
      <c r="R464" s="280"/>
      <c r="S464" s="280"/>
      <c r="T464" s="280"/>
      <c r="U464" s="280"/>
      <c r="V464" s="280"/>
      <c r="W464" s="280"/>
      <c r="X464" s="280"/>
      <c r="Y464" s="280"/>
      <c r="Z464" s="280"/>
    </row>
    <row r="465" spans="1:26" ht="15.75" customHeight="1">
      <c r="A465" s="280"/>
      <c r="B465" s="280"/>
      <c r="C465" s="280"/>
      <c r="D465" s="280"/>
      <c r="E465" s="280"/>
      <c r="F465" s="280"/>
      <c r="G465" s="280"/>
      <c r="H465" s="280"/>
      <c r="I465" s="280"/>
      <c r="J465" s="280"/>
      <c r="K465" s="280"/>
      <c r="L465" s="280"/>
      <c r="M465" s="280"/>
      <c r="N465" s="280"/>
      <c r="O465" s="280"/>
      <c r="P465" s="280"/>
      <c r="Q465" s="280"/>
      <c r="R465" s="280"/>
      <c r="S465" s="280"/>
      <c r="T465" s="280"/>
      <c r="U465" s="280"/>
      <c r="V465" s="280"/>
      <c r="W465" s="280"/>
      <c r="X465" s="280"/>
      <c r="Y465" s="280"/>
      <c r="Z465" s="280"/>
    </row>
    <row r="466" spans="1:26" ht="15.75" customHeight="1">
      <c r="A466" s="280"/>
      <c r="B466" s="280"/>
      <c r="C466" s="280"/>
      <c r="D466" s="280"/>
      <c r="E466" s="280"/>
      <c r="F466" s="280"/>
      <c r="G466" s="280"/>
      <c r="H466" s="280"/>
      <c r="I466" s="280"/>
      <c r="J466" s="280"/>
      <c r="K466" s="280"/>
      <c r="L466" s="280"/>
      <c r="M466" s="280"/>
      <c r="N466" s="280"/>
      <c r="O466" s="280"/>
      <c r="P466" s="280"/>
      <c r="Q466" s="280"/>
      <c r="R466" s="280"/>
      <c r="S466" s="280"/>
      <c r="T466" s="280"/>
      <c r="U466" s="280"/>
      <c r="V466" s="280"/>
      <c r="W466" s="280"/>
      <c r="X466" s="280"/>
      <c r="Y466" s="280"/>
      <c r="Z466" s="280"/>
    </row>
    <row r="467" spans="1:26" ht="15.75" customHeight="1">
      <c r="A467" s="280"/>
      <c r="B467" s="280"/>
      <c r="C467" s="280"/>
      <c r="D467" s="280"/>
      <c r="E467" s="280"/>
      <c r="F467" s="280"/>
      <c r="G467" s="280"/>
      <c r="H467" s="280"/>
      <c r="I467" s="280"/>
      <c r="J467" s="280"/>
      <c r="K467" s="280"/>
      <c r="L467" s="280"/>
      <c r="M467" s="280"/>
      <c r="N467" s="280"/>
      <c r="O467" s="280"/>
      <c r="P467" s="280"/>
      <c r="Q467" s="280"/>
      <c r="R467" s="280"/>
      <c r="S467" s="280"/>
      <c r="T467" s="280"/>
      <c r="U467" s="280"/>
      <c r="V467" s="280"/>
      <c r="W467" s="280"/>
      <c r="X467" s="280"/>
      <c r="Y467" s="280"/>
      <c r="Z467" s="280"/>
    </row>
    <row r="468" spans="1:26" ht="15.75" customHeight="1">
      <c r="A468" s="280"/>
      <c r="B468" s="280"/>
      <c r="C468" s="280"/>
      <c r="D468" s="280"/>
      <c r="E468" s="280"/>
      <c r="F468" s="280"/>
      <c r="G468" s="280"/>
      <c r="H468" s="280"/>
      <c r="I468" s="280"/>
      <c r="J468" s="280"/>
      <c r="K468" s="280"/>
      <c r="L468" s="280"/>
      <c r="M468" s="280"/>
      <c r="N468" s="280"/>
      <c r="O468" s="280"/>
      <c r="P468" s="280"/>
      <c r="Q468" s="280"/>
      <c r="R468" s="280"/>
      <c r="S468" s="280"/>
      <c r="T468" s="280"/>
      <c r="U468" s="280"/>
      <c r="V468" s="280"/>
      <c r="W468" s="280"/>
      <c r="X468" s="280"/>
      <c r="Y468" s="280"/>
      <c r="Z468" s="280"/>
    </row>
    <row r="469" spans="1:26" ht="15.75" customHeight="1">
      <c r="A469" s="280"/>
      <c r="B469" s="280"/>
      <c r="C469" s="280"/>
      <c r="D469" s="280"/>
      <c r="E469" s="280"/>
      <c r="F469" s="280"/>
      <c r="G469" s="280"/>
      <c r="H469" s="280"/>
      <c r="I469" s="280"/>
      <c r="J469" s="280"/>
      <c r="K469" s="280"/>
      <c r="L469" s="280"/>
      <c r="M469" s="280"/>
      <c r="N469" s="280"/>
      <c r="O469" s="280"/>
      <c r="P469" s="280"/>
      <c r="Q469" s="280"/>
      <c r="R469" s="280"/>
      <c r="S469" s="280"/>
      <c r="T469" s="280"/>
      <c r="U469" s="280"/>
      <c r="V469" s="280"/>
      <c r="W469" s="280"/>
      <c r="X469" s="280"/>
      <c r="Y469" s="280"/>
      <c r="Z469" s="280"/>
    </row>
    <row r="470" spans="1:26" ht="15.75" customHeight="1">
      <c r="A470" s="280"/>
      <c r="B470" s="280"/>
      <c r="C470" s="280"/>
      <c r="D470" s="280"/>
      <c r="E470" s="280"/>
      <c r="F470" s="280"/>
      <c r="G470" s="280"/>
      <c r="H470" s="280"/>
      <c r="I470" s="280"/>
      <c r="J470" s="280"/>
      <c r="K470" s="280"/>
      <c r="L470" s="280"/>
      <c r="M470" s="280"/>
      <c r="N470" s="280"/>
      <c r="O470" s="280"/>
      <c r="P470" s="280"/>
      <c r="Q470" s="280"/>
      <c r="R470" s="280"/>
      <c r="S470" s="280"/>
      <c r="T470" s="280"/>
      <c r="U470" s="280"/>
      <c r="V470" s="280"/>
      <c r="W470" s="280"/>
      <c r="X470" s="280"/>
      <c r="Y470" s="280"/>
      <c r="Z470" s="280"/>
    </row>
    <row r="471" spans="1:26" ht="15.75" customHeight="1">
      <c r="A471" s="280"/>
      <c r="B471" s="280"/>
      <c r="C471" s="280"/>
      <c r="D471" s="280"/>
      <c r="E471" s="280"/>
      <c r="F471" s="280"/>
      <c r="G471" s="280"/>
      <c r="H471" s="280"/>
      <c r="I471" s="280"/>
      <c r="J471" s="280"/>
      <c r="K471" s="280"/>
      <c r="L471" s="280"/>
      <c r="M471" s="280"/>
      <c r="N471" s="280"/>
      <c r="O471" s="280"/>
      <c r="P471" s="280"/>
      <c r="Q471" s="280"/>
      <c r="R471" s="280"/>
      <c r="S471" s="280"/>
      <c r="T471" s="280"/>
      <c r="U471" s="280"/>
      <c r="V471" s="280"/>
      <c r="W471" s="280"/>
      <c r="X471" s="280"/>
      <c r="Y471" s="280"/>
      <c r="Z471" s="280"/>
    </row>
    <row r="472" spans="1:26" ht="15.75" customHeight="1">
      <c r="A472" s="280"/>
      <c r="B472" s="280"/>
      <c r="C472" s="280"/>
      <c r="D472" s="280"/>
      <c r="E472" s="280"/>
      <c r="F472" s="280"/>
      <c r="G472" s="280"/>
      <c r="H472" s="280"/>
      <c r="I472" s="280"/>
      <c r="J472" s="280"/>
      <c r="K472" s="280"/>
      <c r="L472" s="280"/>
      <c r="M472" s="280"/>
      <c r="N472" s="280"/>
      <c r="O472" s="280"/>
      <c r="P472" s="280"/>
      <c r="Q472" s="280"/>
      <c r="R472" s="280"/>
      <c r="S472" s="280"/>
      <c r="T472" s="280"/>
      <c r="U472" s="280"/>
      <c r="V472" s="280"/>
      <c r="W472" s="280"/>
      <c r="X472" s="280"/>
      <c r="Y472" s="280"/>
      <c r="Z472" s="280"/>
    </row>
    <row r="473" spans="1:26" ht="15.75" customHeight="1">
      <c r="A473" s="280"/>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row>
    <row r="474" spans="1:26" ht="15.75" customHeight="1">
      <c r="A474" s="280"/>
      <c r="B474" s="280"/>
      <c r="C474" s="280"/>
      <c r="D474" s="280"/>
      <c r="E474" s="280"/>
      <c r="F474" s="280"/>
      <c r="G474" s="280"/>
      <c r="H474" s="280"/>
      <c r="I474" s="280"/>
      <c r="J474" s="280"/>
      <c r="K474" s="280"/>
      <c r="L474" s="280"/>
      <c r="M474" s="280"/>
      <c r="N474" s="280"/>
      <c r="O474" s="280"/>
      <c r="P474" s="280"/>
      <c r="Q474" s="280"/>
      <c r="R474" s="280"/>
      <c r="S474" s="280"/>
      <c r="T474" s="280"/>
      <c r="U474" s="280"/>
      <c r="V474" s="280"/>
      <c r="W474" s="280"/>
      <c r="X474" s="280"/>
      <c r="Y474" s="280"/>
      <c r="Z474" s="280"/>
    </row>
    <row r="475" spans="1:26" ht="15.75" customHeight="1">
      <c r="A475" s="280"/>
      <c r="B475" s="280"/>
      <c r="C475" s="280"/>
      <c r="D475" s="280"/>
      <c r="E475" s="280"/>
      <c r="F475" s="280"/>
      <c r="G475" s="280"/>
      <c r="H475" s="280"/>
      <c r="I475" s="280"/>
      <c r="J475" s="280"/>
      <c r="K475" s="280"/>
      <c r="L475" s="280"/>
      <c r="M475" s="280"/>
      <c r="N475" s="280"/>
      <c r="O475" s="280"/>
      <c r="P475" s="280"/>
      <c r="Q475" s="280"/>
      <c r="R475" s="280"/>
      <c r="S475" s="280"/>
      <c r="T475" s="280"/>
      <c r="U475" s="280"/>
      <c r="V475" s="280"/>
      <c r="W475" s="280"/>
      <c r="X475" s="280"/>
      <c r="Y475" s="280"/>
      <c r="Z475" s="280"/>
    </row>
    <row r="476" spans="1:26" ht="15.75" customHeight="1">
      <c r="A476" s="280"/>
      <c r="B476" s="280"/>
      <c r="C476" s="280"/>
      <c r="D476" s="280"/>
      <c r="E476" s="280"/>
      <c r="F476" s="280"/>
      <c r="G476" s="280"/>
      <c r="H476" s="280"/>
      <c r="I476" s="280"/>
      <c r="J476" s="280"/>
      <c r="K476" s="280"/>
      <c r="L476" s="280"/>
      <c r="M476" s="280"/>
      <c r="N476" s="280"/>
      <c r="O476" s="280"/>
      <c r="P476" s="280"/>
      <c r="Q476" s="280"/>
      <c r="R476" s="280"/>
      <c r="S476" s="280"/>
      <c r="T476" s="280"/>
      <c r="U476" s="280"/>
      <c r="V476" s="280"/>
      <c r="W476" s="280"/>
      <c r="X476" s="280"/>
      <c r="Y476" s="280"/>
      <c r="Z476" s="280"/>
    </row>
    <row r="477" spans="1:26" ht="15.75" customHeight="1">
      <c r="A477" s="280"/>
      <c r="B477" s="280"/>
      <c r="C477" s="280"/>
      <c r="D477" s="280"/>
      <c r="E477" s="280"/>
      <c r="F477" s="280"/>
      <c r="G477" s="280"/>
      <c r="H477" s="280"/>
      <c r="I477" s="280"/>
      <c r="J477" s="280"/>
      <c r="K477" s="280"/>
      <c r="L477" s="280"/>
      <c r="M477" s="280"/>
      <c r="N477" s="280"/>
      <c r="O477" s="280"/>
      <c r="P477" s="280"/>
      <c r="Q477" s="280"/>
      <c r="R477" s="280"/>
      <c r="S477" s="280"/>
      <c r="T477" s="280"/>
      <c r="U477" s="280"/>
      <c r="V477" s="280"/>
      <c r="W477" s="280"/>
      <c r="X477" s="280"/>
      <c r="Y477" s="280"/>
      <c r="Z477" s="280"/>
    </row>
    <row r="478" spans="1:26" ht="15.75" customHeight="1">
      <c r="A478" s="280"/>
      <c r="B478" s="280"/>
      <c r="C478" s="280"/>
      <c r="D478" s="280"/>
      <c r="E478" s="280"/>
      <c r="F478" s="280"/>
      <c r="G478" s="280"/>
      <c r="H478" s="280"/>
      <c r="I478" s="280"/>
      <c r="J478" s="280"/>
      <c r="K478" s="280"/>
      <c r="L478" s="280"/>
      <c r="M478" s="280"/>
      <c r="N478" s="280"/>
      <c r="O478" s="280"/>
      <c r="P478" s="280"/>
      <c r="Q478" s="280"/>
      <c r="R478" s="280"/>
      <c r="S478" s="280"/>
      <c r="T478" s="280"/>
      <c r="U478" s="280"/>
      <c r="V478" s="280"/>
      <c r="W478" s="280"/>
      <c r="X478" s="280"/>
      <c r="Y478" s="280"/>
      <c r="Z478" s="280"/>
    </row>
    <row r="479" spans="1:26" ht="15.75" customHeight="1">
      <c r="A479" s="280"/>
      <c r="B479" s="280"/>
      <c r="C479" s="280"/>
      <c r="D479" s="280"/>
      <c r="E479" s="280"/>
      <c r="F479" s="280"/>
      <c r="G479" s="280"/>
      <c r="H479" s="280"/>
      <c r="I479" s="280"/>
      <c r="J479" s="280"/>
      <c r="K479" s="280"/>
      <c r="L479" s="280"/>
      <c r="M479" s="280"/>
      <c r="N479" s="280"/>
      <c r="O479" s="280"/>
      <c r="P479" s="280"/>
      <c r="Q479" s="280"/>
      <c r="R479" s="280"/>
      <c r="S479" s="280"/>
      <c r="T479" s="280"/>
      <c r="U479" s="280"/>
      <c r="V479" s="280"/>
      <c r="W479" s="280"/>
      <c r="X479" s="280"/>
      <c r="Y479" s="280"/>
      <c r="Z479" s="280"/>
    </row>
    <row r="480" spans="1:26" ht="15.75" customHeight="1">
      <c r="A480" s="280"/>
      <c r="B480" s="280"/>
      <c r="C480" s="280"/>
      <c r="D480" s="280"/>
      <c r="E480" s="280"/>
      <c r="F480" s="280"/>
      <c r="G480" s="280"/>
      <c r="H480" s="280"/>
      <c r="I480" s="280"/>
      <c r="J480" s="280"/>
      <c r="K480" s="280"/>
      <c r="L480" s="280"/>
      <c r="M480" s="280"/>
      <c r="N480" s="280"/>
      <c r="O480" s="280"/>
      <c r="P480" s="280"/>
      <c r="Q480" s="280"/>
      <c r="R480" s="280"/>
      <c r="S480" s="280"/>
      <c r="T480" s="280"/>
      <c r="U480" s="280"/>
      <c r="V480" s="280"/>
      <c r="W480" s="280"/>
      <c r="X480" s="280"/>
      <c r="Y480" s="280"/>
      <c r="Z480" s="280"/>
    </row>
    <row r="481" spans="1:26" ht="15.75" customHeight="1">
      <c r="A481" s="280"/>
      <c r="B481" s="280"/>
      <c r="C481" s="280"/>
      <c r="D481" s="280"/>
      <c r="E481" s="280"/>
      <c r="F481" s="280"/>
      <c r="G481" s="280"/>
      <c r="H481" s="280"/>
      <c r="I481" s="280"/>
      <c r="J481" s="280"/>
      <c r="K481" s="280"/>
      <c r="L481" s="280"/>
      <c r="M481" s="280"/>
      <c r="N481" s="280"/>
      <c r="O481" s="280"/>
      <c r="P481" s="280"/>
      <c r="Q481" s="280"/>
      <c r="R481" s="280"/>
      <c r="S481" s="280"/>
      <c r="T481" s="280"/>
      <c r="U481" s="280"/>
      <c r="V481" s="280"/>
      <c r="W481" s="280"/>
      <c r="X481" s="280"/>
      <c r="Y481" s="280"/>
      <c r="Z481" s="280"/>
    </row>
    <row r="482" spans="1:26" ht="15.75" customHeight="1">
      <c r="A482" s="280"/>
      <c r="B482" s="280"/>
      <c r="C482" s="280"/>
      <c r="D482" s="280"/>
      <c r="E482" s="280"/>
      <c r="F482" s="280"/>
      <c r="G482" s="280"/>
      <c r="H482" s="280"/>
      <c r="I482" s="280"/>
      <c r="J482" s="280"/>
      <c r="K482" s="280"/>
      <c r="L482" s="280"/>
      <c r="M482" s="280"/>
      <c r="N482" s="280"/>
      <c r="O482" s="280"/>
      <c r="P482" s="280"/>
      <c r="Q482" s="280"/>
      <c r="R482" s="280"/>
      <c r="S482" s="280"/>
      <c r="T482" s="280"/>
      <c r="U482" s="280"/>
      <c r="V482" s="280"/>
      <c r="W482" s="280"/>
      <c r="X482" s="280"/>
      <c r="Y482" s="280"/>
      <c r="Z482" s="280"/>
    </row>
    <row r="483" spans="1:26" ht="15.75" customHeight="1">
      <c r="A483" s="280"/>
      <c r="B483" s="280"/>
      <c r="C483" s="280"/>
      <c r="D483" s="280"/>
      <c r="E483" s="280"/>
      <c r="F483" s="280"/>
      <c r="G483" s="280"/>
      <c r="H483" s="280"/>
      <c r="I483" s="280"/>
      <c r="J483" s="280"/>
      <c r="K483" s="280"/>
      <c r="L483" s="280"/>
      <c r="M483" s="280"/>
      <c r="N483" s="280"/>
      <c r="O483" s="280"/>
      <c r="P483" s="280"/>
      <c r="Q483" s="280"/>
      <c r="R483" s="280"/>
      <c r="S483" s="280"/>
      <c r="T483" s="280"/>
      <c r="U483" s="280"/>
      <c r="V483" s="280"/>
      <c r="W483" s="280"/>
      <c r="X483" s="280"/>
      <c r="Y483" s="280"/>
      <c r="Z483" s="280"/>
    </row>
    <row r="484" spans="1:26" ht="15.75" customHeight="1">
      <c r="A484" s="280"/>
      <c r="B484" s="280"/>
      <c r="C484" s="280"/>
      <c r="D484" s="280"/>
      <c r="E484" s="280"/>
      <c r="F484" s="280"/>
      <c r="G484" s="280"/>
      <c r="H484" s="280"/>
      <c r="I484" s="280"/>
      <c r="J484" s="280"/>
      <c r="K484" s="280"/>
      <c r="L484" s="280"/>
      <c r="M484" s="280"/>
      <c r="N484" s="280"/>
      <c r="O484" s="280"/>
      <c r="P484" s="280"/>
      <c r="Q484" s="280"/>
      <c r="R484" s="280"/>
      <c r="S484" s="280"/>
      <c r="T484" s="280"/>
      <c r="U484" s="280"/>
      <c r="V484" s="280"/>
      <c r="W484" s="280"/>
      <c r="X484" s="280"/>
      <c r="Y484" s="280"/>
      <c r="Z484" s="280"/>
    </row>
    <row r="485" spans="1:26" ht="15.75" customHeight="1">
      <c r="A485" s="280"/>
      <c r="B485" s="280"/>
      <c r="C485" s="280"/>
      <c r="D485" s="280"/>
      <c r="E485" s="280"/>
      <c r="F485" s="280"/>
      <c r="G485" s="280"/>
      <c r="H485" s="280"/>
      <c r="I485" s="280"/>
      <c r="J485" s="280"/>
      <c r="K485" s="280"/>
      <c r="L485" s="280"/>
      <c r="M485" s="280"/>
      <c r="N485" s="280"/>
      <c r="O485" s="280"/>
      <c r="P485" s="280"/>
      <c r="Q485" s="280"/>
      <c r="R485" s="280"/>
      <c r="S485" s="280"/>
      <c r="T485" s="280"/>
      <c r="U485" s="280"/>
      <c r="V485" s="280"/>
      <c r="W485" s="280"/>
      <c r="X485" s="280"/>
      <c r="Y485" s="280"/>
      <c r="Z485" s="280"/>
    </row>
    <row r="486" spans="1:26" ht="15.75" customHeight="1">
      <c r="A486" s="280"/>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row>
    <row r="487" spans="1:26" ht="15.75" customHeight="1">
      <c r="A487" s="280"/>
      <c r="B487" s="280"/>
      <c r="C487" s="280"/>
      <c r="D487" s="280"/>
      <c r="E487" s="280"/>
      <c r="F487" s="280"/>
      <c r="G487" s="280"/>
      <c r="H487" s="280"/>
      <c r="I487" s="280"/>
      <c r="J487" s="280"/>
      <c r="K487" s="280"/>
      <c r="L487" s="280"/>
      <c r="M487" s="280"/>
      <c r="N487" s="280"/>
      <c r="O487" s="280"/>
      <c r="P487" s="280"/>
      <c r="Q487" s="280"/>
      <c r="R487" s="280"/>
      <c r="S487" s="280"/>
      <c r="T487" s="280"/>
      <c r="U487" s="280"/>
      <c r="V487" s="280"/>
      <c r="W487" s="280"/>
      <c r="X487" s="280"/>
      <c r="Y487" s="280"/>
      <c r="Z487" s="280"/>
    </row>
    <row r="488" spans="1:26" ht="15.75" customHeight="1">
      <c r="A488" s="280"/>
      <c r="B488" s="280"/>
      <c r="C488" s="280"/>
      <c r="D488" s="280"/>
      <c r="E488" s="280"/>
      <c r="F488" s="280"/>
      <c r="G488" s="280"/>
      <c r="H488" s="280"/>
      <c r="I488" s="280"/>
      <c r="J488" s="280"/>
      <c r="K488" s="280"/>
      <c r="L488" s="280"/>
      <c r="M488" s="280"/>
      <c r="N488" s="280"/>
      <c r="O488" s="280"/>
      <c r="P488" s="280"/>
      <c r="Q488" s="280"/>
      <c r="R488" s="280"/>
      <c r="S488" s="280"/>
      <c r="T488" s="280"/>
      <c r="U488" s="280"/>
      <c r="V488" s="280"/>
      <c r="W488" s="280"/>
      <c r="X488" s="280"/>
      <c r="Y488" s="280"/>
      <c r="Z488" s="280"/>
    </row>
    <row r="489" spans="1:26" ht="15.75" customHeight="1">
      <c r="A489" s="280"/>
      <c r="B489" s="280"/>
      <c r="C489" s="280"/>
      <c r="D489" s="280"/>
      <c r="E489" s="280"/>
      <c r="F489" s="280"/>
      <c r="G489" s="280"/>
      <c r="H489" s="280"/>
      <c r="I489" s="280"/>
      <c r="J489" s="280"/>
      <c r="K489" s="280"/>
      <c r="L489" s="280"/>
      <c r="M489" s="280"/>
      <c r="N489" s="280"/>
      <c r="O489" s="280"/>
      <c r="P489" s="280"/>
      <c r="Q489" s="280"/>
      <c r="R489" s="280"/>
      <c r="S489" s="280"/>
      <c r="T489" s="280"/>
      <c r="U489" s="280"/>
      <c r="V489" s="280"/>
      <c r="W489" s="280"/>
      <c r="X489" s="280"/>
      <c r="Y489" s="280"/>
      <c r="Z489" s="280"/>
    </row>
    <row r="490" spans="1:26" ht="15.75" customHeight="1">
      <c r="A490" s="280"/>
      <c r="B490" s="280"/>
      <c r="C490" s="280"/>
      <c r="D490" s="280"/>
      <c r="E490" s="280"/>
      <c r="F490" s="280"/>
      <c r="G490" s="280"/>
      <c r="H490" s="280"/>
      <c r="I490" s="280"/>
      <c r="J490" s="280"/>
      <c r="K490" s="280"/>
      <c r="L490" s="280"/>
      <c r="M490" s="280"/>
      <c r="N490" s="280"/>
      <c r="O490" s="280"/>
      <c r="P490" s="280"/>
      <c r="Q490" s="280"/>
      <c r="R490" s="280"/>
      <c r="S490" s="280"/>
      <c r="T490" s="280"/>
      <c r="U490" s="280"/>
      <c r="V490" s="280"/>
      <c r="W490" s="280"/>
      <c r="X490" s="280"/>
      <c r="Y490" s="280"/>
      <c r="Z490" s="280"/>
    </row>
    <row r="491" spans="1:26" ht="15.75" customHeight="1">
      <c r="A491" s="280"/>
      <c r="B491" s="280"/>
      <c r="C491" s="280"/>
      <c r="D491" s="280"/>
      <c r="E491" s="280"/>
      <c r="F491" s="280"/>
      <c r="G491" s="280"/>
      <c r="H491" s="280"/>
      <c r="I491" s="280"/>
      <c r="J491" s="280"/>
      <c r="K491" s="280"/>
      <c r="L491" s="280"/>
      <c r="M491" s="280"/>
      <c r="N491" s="280"/>
      <c r="O491" s="280"/>
      <c r="P491" s="280"/>
      <c r="Q491" s="280"/>
      <c r="R491" s="280"/>
      <c r="S491" s="280"/>
      <c r="T491" s="280"/>
      <c r="U491" s="280"/>
      <c r="V491" s="280"/>
      <c r="W491" s="280"/>
      <c r="X491" s="280"/>
      <c r="Y491" s="280"/>
      <c r="Z491" s="280"/>
    </row>
    <row r="492" spans="1:26" ht="15.75" customHeight="1">
      <c r="A492" s="280"/>
      <c r="B492" s="280"/>
      <c r="C492" s="280"/>
      <c r="D492" s="280"/>
      <c r="E492" s="280"/>
      <c r="F492" s="280"/>
      <c r="G492" s="280"/>
      <c r="H492" s="280"/>
      <c r="I492" s="280"/>
      <c r="J492" s="280"/>
      <c r="K492" s="280"/>
      <c r="L492" s="280"/>
      <c r="M492" s="280"/>
      <c r="N492" s="280"/>
      <c r="O492" s="280"/>
      <c r="P492" s="280"/>
      <c r="Q492" s="280"/>
      <c r="R492" s="280"/>
      <c r="S492" s="280"/>
      <c r="T492" s="280"/>
      <c r="U492" s="280"/>
      <c r="V492" s="280"/>
      <c r="W492" s="280"/>
      <c r="X492" s="280"/>
      <c r="Y492" s="280"/>
      <c r="Z492" s="280"/>
    </row>
    <row r="493" spans="1:26" ht="15.75" customHeight="1">
      <c r="A493" s="280"/>
      <c r="B493" s="280"/>
      <c r="C493" s="280"/>
      <c r="D493" s="280"/>
      <c r="E493" s="280"/>
      <c r="F493" s="280"/>
      <c r="G493" s="280"/>
      <c r="H493" s="280"/>
      <c r="I493" s="280"/>
      <c r="J493" s="280"/>
      <c r="K493" s="280"/>
      <c r="L493" s="280"/>
      <c r="M493" s="280"/>
      <c r="N493" s="280"/>
      <c r="O493" s="280"/>
      <c r="P493" s="280"/>
      <c r="Q493" s="280"/>
      <c r="R493" s="280"/>
      <c r="S493" s="280"/>
      <c r="T493" s="280"/>
      <c r="U493" s="280"/>
      <c r="V493" s="280"/>
      <c r="W493" s="280"/>
      <c r="X493" s="280"/>
      <c r="Y493" s="280"/>
      <c r="Z493" s="280"/>
    </row>
    <row r="494" spans="1:26" ht="15.75" customHeight="1">
      <c r="A494" s="280"/>
      <c r="B494" s="280"/>
      <c r="C494" s="280"/>
      <c r="D494" s="280"/>
      <c r="E494" s="280"/>
      <c r="F494" s="280"/>
      <c r="G494" s="280"/>
      <c r="H494" s="280"/>
      <c r="I494" s="280"/>
      <c r="J494" s="280"/>
      <c r="K494" s="280"/>
      <c r="L494" s="280"/>
      <c r="M494" s="280"/>
      <c r="N494" s="280"/>
      <c r="O494" s="280"/>
      <c r="P494" s="280"/>
      <c r="Q494" s="280"/>
      <c r="R494" s="280"/>
      <c r="S494" s="280"/>
      <c r="T494" s="280"/>
      <c r="U494" s="280"/>
      <c r="V494" s="280"/>
      <c r="W494" s="280"/>
      <c r="X494" s="280"/>
      <c r="Y494" s="280"/>
      <c r="Z494" s="280"/>
    </row>
    <row r="495" spans="1:26" ht="15.75" customHeight="1">
      <c r="A495" s="280"/>
      <c r="B495" s="280"/>
      <c r="C495" s="280"/>
      <c r="D495" s="280"/>
      <c r="E495" s="280"/>
      <c r="F495" s="280"/>
      <c r="G495" s="280"/>
      <c r="H495" s="280"/>
      <c r="I495" s="280"/>
      <c r="J495" s="280"/>
      <c r="K495" s="280"/>
      <c r="L495" s="280"/>
      <c r="M495" s="280"/>
      <c r="N495" s="280"/>
      <c r="O495" s="280"/>
      <c r="P495" s="280"/>
      <c r="Q495" s="280"/>
      <c r="R495" s="280"/>
      <c r="S495" s="280"/>
      <c r="T495" s="280"/>
      <c r="U495" s="280"/>
      <c r="V495" s="280"/>
      <c r="W495" s="280"/>
      <c r="X495" s="280"/>
      <c r="Y495" s="280"/>
      <c r="Z495" s="280"/>
    </row>
    <row r="496" spans="1:26" ht="15.75" customHeight="1">
      <c r="A496" s="280"/>
      <c r="B496" s="280"/>
      <c r="C496" s="280"/>
      <c r="D496" s="280"/>
      <c r="E496" s="280"/>
      <c r="F496" s="280"/>
      <c r="G496" s="280"/>
      <c r="H496" s="280"/>
      <c r="I496" s="280"/>
      <c r="J496" s="280"/>
      <c r="K496" s="280"/>
      <c r="L496" s="280"/>
      <c r="M496" s="280"/>
      <c r="N496" s="280"/>
      <c r="O496" s="280"/>
      <c r="P496" s="280"/>
      <c r="Q496" s="280"/>
      <c r="R496" s="280"/>
      <c r="S496" s="280"/>
      <c r="T496" s="280"/>
      <c r="U496" s="280"/>
      <c r="V496" s="280"/>
      <c r="W496" s="280"/>
      <c r="X496" s="280"/>
      <c r="Y496" s="280"/>
      <c r="Z496" s="280"/>
    </row>
    <row r="497" spans="1:26" ht="15.75" customHeight="1">
      <c r="A497" s="280"/>
      <c r="B497" s="280"/>
      <c r="C497" s="280"/>
      <c r="D497" s="280"/>
      <c r="E497" s="280"/>
      <c r="F497" s="280"/>
      <c r="G497" s="280"/>
      <c r="H497" s="280"/>
      <c r="I497" s="280"/>
      <c r="J497" s="280"/>
      <c r="K497" s="280"/>
      <c r="L497" s="280"/>
      <c r="M497" s="280"/>
      <c r="N497" s="280"/>
      <c r="O497" s="280"/>
      <c r="P497" s="280"/>
      <c r="Q497" s="280"/>
      <c r="R497" s="280"/>
      <c r="S497" s="280"/>
      <c r="T497" s="280"/>
      <c r="U497" s="280"/>
      <c r="V497" s="280"/>
      <c r="W497" s="280"/>
      <c r="X497" s="280"/>
      <c r="Y497" s="280"/>
      <c r="Z497" s="280"/>
    </row>
    <row r="498" spans="1:26" ht="15.75" customHeight="1">
      <c r="A498" s="280"/>
      <c r="B498" s="280"/>
      <c r="C498" s="280"/>
      <c r="D498" s="280"/>
      <c r="E498" s="280"/>
      <c r="F498" s="280"/>
      <c r="G498" s="280"/>
      <c r="H498" s="280"/>
      <c r="I498" s="280"/>
      <c r="J498" s="280"/>
      <c r="K498" s="280"/>
      <c r="L498" s="280"/>
      <c r="M498" s="280"/>
      <c r="N498" s="280"/>
      <c r="O498" s="280"/>
      <c r="P498" s="280"/>
      <c r="Q498" s="280"/>
      <c r="R498" s="280"/>
      <c r="S498" s="280"/>
      <c r="T498" s="280"/>
      <c r="U498" s="280"/>
      <c r="V498" s="280"/>
      <c r="W498" s="280"/>
      <c r="X498" s="280"/>
      <c r="Y498" s="280"/>
      <c r="Z498" s="280"/>
    </row>
    <row r="499" spans="1:26" ht="15.75" customHeight="1">
      <c r="A499" s="280"/>
      <c r="B499" s="280"/>
      <c r="C499" s="280"/>
      <c r="D499" s="280"/>
      <c r="E499" s="280"/>
      <c r="F499" s="280"/>
      <c r="G499" s="280"/>
      <c r="H499" s="280"/>
      <c r="I499" s="280"/>
      <c r="J499" s="280"/>
      <c r="K499" s="280"/>
      <c r="L499" s="280"/>
      <c r="M499" s="280"/>
      <c r="N499" s="280"/>
      <c r="O499" s="280"/>
      <c r="P499" s="280"/>
      <c r="Q499" s="280"/>
      <c r="R499" s="280"/>
      <c r="S499" s="280"/>
      <c r="T499" s="280"/>
      <c r="U499" s="280"/>
      <c r="V499" s="280"/>
      <c r="W499" s="280"/>
      <c r="X499" s="280"/>
      <c r="Y499" s="280"/>
      <c r="Z499" s="280"/>
    </row>
    <row r="500" spans="1:26" ht="15.75" customHeight="1">
      <c r="A500" s="280"/>
      <c r="B500" s="280"/>
      <c r="C500" s="280"/>
      <c r="D500" s="280"/>
      <c r="E500" s="280"/>
      <c r="F500" s="280"/>
      <c r="G500" s="280"/>
      <c r="H500" s="280"/>
      <c r="I500" s="280"/>
      <c r="J500" s="280"/>
      <c r="K500" s="280"/>
      <c r="L500" s="280"/>
      <c r="M500" s="280"/>
      <c r="N500" s="280"/>
      <c r="O500" s="280"/>
      <c r="P500" s="280"/>
      <c r="Q500" s="280"/>
      <c r="R500" s="280"/>
      <c r="S500" s="280"/>
      <c r="T500" s="280"/>
      <c r="U500" s="280"/>
      <c r="V500" s="280"/>
      <c r="W500" s="280"/>
      <c r="X500" s="280"/>
      <c r="Y500" s="280"/>
      <c r="Z500" s="280"/>
    </row>
    <row r="501" spans="1:26" ht="15.75" customHeight="1">
      <c r="A501" s="280"/>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row>
    <row r="502" spans="1:26" ht="15.75" customHeight="1">
      <c r="A502" s="280"/>
      <c r="B502" s="280"/>
      <c r="C502" s="280"/>
      <c r="D502" s="280"/>
      <c r="E502" s="280"/>
      <c r="F502" s="280"/>
      <c r="G502" s="280"/>
      <c r="H502" s="280"/>
      <c r="I502" s="280"/>
      <c r="J502" s="280"/>
      <c r="K502" s="280"/>
      <c r="L502" s="280"/>
      <c r="M502" s="280"/>
      <c r="N502" s="280"/>
      <c r="O502" s="280"/>
      <c r="P502" s="280"/>
      <c r="Q502" s="280"/>
      <c r="R502" s="280"/>
      <c r="S502" s="280"/>
      <c r="T502" s="280"/>
      <c r="U502" s="280"/>
      <c r="V502" s="280"/>
      <c r="W502" s="280"/>
      <c r="X502" s="280"/>
      <c r="Y502" s="280"/>
      <c r="Z502" s="280"/>
    </row>
    <row r="503" spans="1:26" ht="15.75" customHeight="1">
      <c r="A503" s="280"/>
      <c r="B503" s="280"/>
      <c r="C503" s="280"/>
      <c r="D503" s="280"/>
      <c r="E503" s="280"/>
      <c r="F503" s="280"/>
      <c r="G503" s="280"/>
      <c r="H503" s="280"/>
      <c r="I503" s="280"/>
      <c r="J503" s="280"/>
      <c r="K503" s="280"/>
      <c r="L503" s="280"/>
      <c r="M503" s="280"/>
      <c r="N503" s="280"/>
      <c r="O503" s="280"/>
      <c r="P503" s="280"/>
      <c r="Q503" s="280"/>
      <c r="R503" s="280"/>
      <c r="S503" s="280"/>
      <c r="T503" s="280"/>
      <c r="U503" s="280"/>
      <c r="V503" s="280"/>
      <c r="W503" s="280"/>
      <c r="X503" s="280"/>
      <c r="Y503" s="280"/>
      <c r="Z503" s="280"/>
    </row>
    <row r="504" spans="1:26" ht="15.75" customHeight="1">
      <c r="A504" s="280"/>
      <c r="B504" s="280"/>
      <c r="C504" s="280"/>
      <c r="D504" s="280"/>
      <c r="E504" s="280"/>
      <c r="F504" s="280"/>
      <c r="G504" s="280"/>
      <c r="H504" s="280"/>
      <c r="I504" s="280"/>
      <c r="J504" s="280"/>
      <c r="K504" s="280"/>
      <c r="L504" s="280"/>
      <c r="M504" s="280"/>
      <c r="N504" s="280"/>
      <c r="O504" s="280"/>
      <c r="P504" s="280"/>
      <c r="Q504" s="280"/>
      <c r="R504" s="280"/>
      <c r="S504" s="280"/>
      <c r="T504" s="280"/>
      <c r="U504" s="280"/>
      <c r="V504" s="280"/>
      <c r="W504" s="280"/>
      <c r="X504" s="280"/>
      <c r="Y504" s="280"/>
      <c r="Z504" s="280"/>
    </row>
    <row r="505" spans="1:26" ht="15.75" customHeight="1">
      <c r="A505" s="280"/>
      <c r="B505" s="280"/>
      <c r="C505" s="280"/>
      <c r="D505" s="280"/>
      <c r="E505" s="280"/>
      <c r="F505" s="280"/>
      <c r="G505" s="280"/>
      <c r="H505" s="280"/>
      <c r="I505" s="280"/>
      <c r="J505" s="280"/>
      <c r="K505" s="280"/>
      <c r="L505" s="280"/>
      <c r="M505" s="280"/>
      <c r="N505" s="280"/>
      <c r="O505" s="280"/>
      <c r="P505" s="280"/>
      <c r="Q505" s="280"/>
      <c r="R505" s="280"/>
      <c r="S505" s="280"/>
      <c r="T505" s="280"/>
      <c r="U505" s="280"/>
      <c r="V505" s="280"/>
      <c r="W505" s="280"/>
      <c r="X505" s="280"/>
      <c r="Y505" s="280"/>
      <c r="Z505" s="280"/>
    </row>
    <row r="506" spans="1:26" ht="15.75" customHeight="1">
      <c r="A506" s="280"/>
      <c r="B506" s="280"/>
      <c r="C506" s="280"/>
      <c r="D506" s="280"/>
      <c r="E506" s="280"/>
      <c r="F506" s="280"/>
      <c r="G506" s="280"/>
      <c r="H506" s="280"/>
      <c r="I506" s="280"/>
      <c r="J506" s="280"/>
      <c r="K506" s="280"/>
      <c r="L506" s="280"/>
      <c r="M506" s="280"/>
      <c r="N506" s="280"/>
      <c r="O506" s="280"/>
      <c r="P506" s="280"/>
      <c r="Q506" s="280"/>
      <c r="R506" s="280"/>
      <c r="S506" s="280"/>
      <c r="T506" s="280"/>
      <c r="U506" s="280"/>
      <c r="V506" s="280"/>
      <c r="W506" s="280"/>
      <c r="X506" s="280"/>
      <c r="Y506" s="280"/>
      <c r="Z506" s="280"/>
    </row>
    <row r="507" spans="1:26" ht="15.75" customHeight="1">
      <c r="A507" s="280"/>
      <c r="B507" s="280"/>
      <c r="C507" s="280"/>
      <c r="D507" s="280"/>
      <c r="E507" s="280"/>
      <c r="F507" s="280"/>
      <c r="G507" s="280"/>
      <c r="H507" s="280"/>
      <c r="I507" s="280"/>
      <c r="J507" s="280"/>
      <c r="K507" s="280"/>
      <c r="L507" s="280"/>
      <c r="M507" s="280"/>
      <c r="N507" s="280"/>
      <c r="O507" s="280"/>
      <c r="P507" s="280"/>
      <c r="Q507" s="280"/>
      <c r="R507" s="280"/>
      <c r="S507" s="280"/>
      <c r="T507" s="280"/>
      <c r="U507" s="280"/>
      <c r="V507" s="280"/>
      <c r="W507" s="280"/>
      <c r="X507" s="280"/>
      <c r="Y507" s="280"/>
      <c r="Z507" s="280"/>
    </row>
    <row r="508" spans="1:26" ht="15.75" customHeight="1">
      <c r="A508" s="280"/>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row>
    <row r="509" spans="1:26" ht="15.75" customHeight="1">
      <c r="A509" s="280"/>
      <c r="B509" s="280"/>
      <c r="C509" s="280"/>
      <c r="D509" s="280"/>
      <c r="E509" s="280"/>
      <c r="F509" s="280"/>
      <c r="G509" s="280"/>
      <c r="H509" s="280"/>
      <c r="I509" s="280"/>
      <c r="J509" s="280"/>
      <c r="K509" s="280"/>
      <c r="L509" s="280"/>
      <c r="M509" s="280"/>
      <c r="N509" s="280"/>
      <c r="O509" s="280"/>
      <c r="P509" s="280"/>
      <c r="Q509" s="280"/>
      <c r="R509" s="280"/>
      <c r="S509" s="280"/>
      <c r="T509" s="280"/>
      <c r="U509" s="280"/>
      <c r="V509" s="280"/>
      <c r="W509" s="280"/>
      <c r="X509" s="280"/>
      <c r="Y509" s="280"/>
      <c r="Z509" s="280"/>
    </row>
    <row r="510" spans="1:26" ht="15.75" customHeight="1">
      <c r="A510" s="280"/>
      <c r="B510" s="280"/>
      <c r="C510" s="280"/>
      <c r="D510" s="280"/>
      <c r="E510" s="280"/>
      <c r="F510" s="280"/>
      <c r="G510" s="280"/>
      <c r="H510" s="280"/>
      <c r="I510" s="280"/>
      <c r="J510" s="280"/>
      <c r="K510" s="280"/>
      <c r="L510" s="280"/>
      <c r="M510" s="280"/>
      <c r="N510" s="280"/>
      <c r="O510" s="280"/>
      <c r="P510" s="280"/>
      <c r="Q510" s="280"/>
      <c r="R510" s="280"/>
      <c r="S510" s="280"/>
      <c r="T510" s="280"/>
      <c r="U510" s="280"/>
      <c r="V510" s="280"/>
      <c r="W510" s="280"/>
      <c r="X510" s="280"/>
      <c r="Y510" s="280"/>
      <c r="Z510" s="280"/>
    </row>
    <row r="511" spans="1:26" ht="15.75" customHeight="1">
      <c r="A511" s="280"/>
      <c r="B511" s="280"/>
      <c r="C511" s="280"/>
      <c r="D511" s="280"/>
      <c r="E511" s="280"/>
      <c r="F511" s="280"/>
      <c r="G511" s="280"/>
      <c r="H511" s="280"/>
      <c r="I511" s="280"/>
      <c r="J511" s="280"/>
      <c r="K511" s="280"/>
      <c r="L511" s="280"/>
      <c r="M511" s="280"/>
      <c r="N511" s="280"/>
      <c r="O511" s="280"/>
      <c r="P511" s="280"/>
      <c r="Q511" s="280"/>
      <c r="R511" s="280"/>
      <c r="S511" s="280"/>
      <c r="T511" s="280"/>
      <c r="U511" s="280"/>
      <c r="V511" s="280"/>
      <c r="W511" s="280"/>
      <c r="X511" s="280"/>
      <c r="Y511" s="280"/>
      <c r="Z511" s="280"/>
    </row>
    <row r="512" spans="1:26" ht="15.75" customHeight="1">
      <c r="A512" s="280"/>
      <c r="B512" s="280"/>
      <c r="C512" s="280"/>
      <c r="D512" s="280"/>
      <c r="E512" s="280"/>
      <c r="F512" s="280"/>
      <c r="G512" s="280"/>
      <c r="H512" s="280"/>
      <c r="I512" s="280"/>
      <c r="J512" s="280"/>
      <c r="K512" s="280"/>
      <c r="L512" s="280"/>
      <c r="M512" s="280"/>
      <c r="N512" s="280"/>
      <c r="O512" s="280"/>
      <c r="P512" s="280"/>
      <c r="Q512" s="280"/>
      <c r="R512" s="280"/>
      <c r="S512" s="280"/>
      <c r="T512" s="280"/>
      <c r="U512" s="280"/>
      <c r="V512" s="280"/>
      <c r="W512" s="280"/>
      <c r="X512" s="280"/>
      <c r="Y512" s="280"/>
      <c r="Z512" s="280"/>
    </row>
    <row r="513" spans="1:26" ht="15.75" customHeight="1">
      <c r="A513" s="280"/>
      <c r="B513" s="280"/>
      <c r="C513" s="280"/>
      <c r="D513" s="280"/>
      <c r="E513" s="280"/>
      <c r="F513" s="280"/>
      <c r="G513" s="280"/>
      <c r="H513" s="280"/>
      <c r="I513" s="280"/>
      <c r="J513" s="280"/>
      <c r="K513" s="280"/>
      <c r="L513" s="280"/>
      <c r="M513" s="280"/>
      <c r="N513" s="280"/>
      <c r="O513" s="280"/>
      <c r="P513" s="280"/>
      <c r="Q513" s="280"/>
      <c r="R513" s="280"/>
      <c r="S513" s="280"/>
      <c r="T513" s="280"/>
      <c r="U513" s="280"/>
      <c r="V513" s="280"/>
      <c r="W513" s="280"/>
      <c r="X513" s="280"/>
      <c r="Y513" s="280"/>
      <c r="Z513" s="280"/>
    </row>
    <row r="514" spans="1:26" ht="15.75" customHeight="1">
      <c r="A514" s="280"/>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row>
    <row r="515" spans="1:26" ht="15.75" customHeight="1">
      <c r="A515" s="280"/>
      <c r="B515" s="280"/>
      <c r="C515" s="280"/>
      <c r="D515" s="280"/>
      <c r="E515" s="280"/>
      <c r="F515" s="280"/>
      <c r="G515" s="280"/>
      <c r="H515" s="280"/>
      <c r="I515" s="280"/>
      <c r="J515" s="280"/>
      <c r="K515" s="280"/>
      <c r="L515" s="280"/>
      <c r="M515" s="280"/>
      <c r="N515" s="280"/>
      <c r="O515" s="280"/>
      <c r="P515" s="280"/>
      <c r="Q515" s="280"/>
      <c r="R515" s="280"/>
      <c r="S515" s="280"/>
      <c r="T515" s="280"/>
      <c r="U515" s="280"/>
      <c r="V515" s="280"/>
      <c r="W515" s="280"/>
      <c r="X515" s="280"/>
      <c r="Y515" s="280"/>
      <c r="Z515" s="280"/>
    </row>
    <row r="516" spans="1:26" ht="15.75" customHeight="1">
      <c r="A516" s="280"/>
      <c r="B516" s="280"/>
      <c r="C516" s="280"/>
      <c r="D516" s="280"/>
      <c r="E516" s="280"/>
      <c r="F516" s="280"/>
      <c r="G516" s="280"/>
      <c r="H516" s="280"/>
      <c r="I516" s="280"/>
      <c r="J516" s="280"/>
      <c r="K516" s="280"/>
      <c r="L516" s="280"/>
      <c r="M516" s="280"/>
      <c r="N516" s="280"/>
      <c r="O516" s="280"/>
      <c r="P516" s="280"/>
      <c r="Q516" s="280"/>
      <c r="R516" s="280"/>
      <c r="S516" s="280"/>
      <c r="T516" s="280"/>
      <c r="U516" s="280"/>
      <c r="V516" s="280"/>
      <c r="W516" s="280"/>
      <c r="X516" s="280"/>
      <c r="Y516" s="280"/>
      <c r="Z516" s="280"/>
    </row>
    <row r="517" spans="1:26" ht="15.75" customHeight="1">
      <c r="A517" s="280"/>
      <c r="B517" s="280"/>
      <c r="C517" s="280"/>
      <c r="D517" s="280"/>
      <c r="E517" s="280"/>
      <c r="F517" s="280"/>
      <c r="G517" s="280"/>
      <c r="H517" s="280"/>
      <c r="I517" s="280"/>
      <c r="J517" s="280"/>
      <c r="K517" s="280"/>
      <c r="L517" s="280"/>
      <c r="M517" s="280"/>
      <c r="N517" s="280"/>
      <c r="O517" s="280"/>
      <c r="P517" s="280"/>
      <c r="Q517" s="280"/>
      <c r="R517" s="280"/>
      <c r="S517" s="280"/>
      <c r="T517" s="280"/>
      <c r="U517" s="280"/>
      <c r="V517" s="280"/>
      <c r="W517" s="280"/>
      <c r="X517" s="280"/>
      <c r="Y517" s="280"/>
      <c r="Z517" s="280"/>
    </row>
    <row r="518" spans="1:26" ht="15.75" customHeight="1">
      <c r="A518" s="280"/>
      <c r="B518" s="280"/>
      <c r="C518" s="280"/>
      <c r="D518" s="280"/>
      <c r="E518" s="280"/>
      <c r="F518" s="280"/>
      <c r="G518" s="280"/>
      <c r="H518" s="280"/>
      <c r="I518" s="280"/>
      <c r="J518" s="280"/>
      <c r="K518" s="280"/>
      <c r="L518" s="280"/>
      <c r="M518" s="280"/>
      <c r="N518" s="280"/>
      <c r="O518" s="280"/>
      <c r="P518" s="280"/>
      <c r="Q518" s="280"/>
      <c r="R518" s="280"/>
      <c r="S518" s="280"/>
      <c r="T518" s="280"/>
      <c r="U518" s="280"/>
      <c r="V518" s="280"/>
      <c r="W518" s="280"/>
      <c r="X518" s="280"/>
      <c r="Y518" s="280"/>
      <c r="Z518" s="280"/>
    </row>
    <row r="519" spans="1:26" ht="15.75" customHeight="1">
      <c r="A519" s="280"/>
      <c r="B519" s="280"/>
      <c r="C519" s="280"/>
      <c r="D519" s="280"/>
      <c r="E519" s="280"/>
      <c r="F519" s="280"/>
      <c r="G519" s="280"/>
      <c r="H519" s="280"/>
      <c r="I519" s="280"/>
      <c r="J519" s="280"/>
      <c r="K519" s="280"/>
      <c r="L519" s="280"/>
      <c r="M519" s="280"/>
      <c r="N519" s="280"/>
      <c r="O519" s="280"/>
      <c r="P519" s="280"/>
      <c r="Q519" s="280"/>
      <c r="R519" s="280"/>
      <c r="S519" s="280"/>
      <c r="T519" s="280"/>
      <c r="U519" s="280"/>
      <c r="V519" s="280"/>
      <c r="W519" s="280"/>
      <c r="X519" s="280"/>
      <c r="Y519" s="280"/>
      <c r="Z519" s="280"/>
    </row>
    <row r="520" spans="1:26" ht="15.75" customHeight="1">
      <c r="A520" s="280"/>
      <c r="B520" s="280"/>
      <c r="C520" s="280"/>
      <c r="D520" s="280"/>
      <c r="E520" s="280"/>
      <c r="F520" s="280"/>
      <c r="G520" s="280"/>
      <c r="H520" s="280"/>
      <c r="I520" s="280"/>
      <c r="J520" s="280"/>
      <c r="K520" s="280"/>
      <c r="L520" s="280"/>
      <c r="M520" s="280"/>
      <c r="N520" s="280"/>
      <c r="O520" s="280"/>
      <c r="P520" s="280"/>
      <c r="Q520" s="280"/>
      <c r="R520" s="280"/>
      <c r="S520" s="280"/>
      <c r="T520" s="280"/>
      <c r="U520" s="280"/>
      <c r="V520" s="280"/>
      <c r="W520" s="280"/>
      <c r="X520" s="280"/>
      <c r="Y520" s="280"/>
      <c r="Z520" s="280"/>
    </row>
    <row r="521" spans="1:26" ht="15.75" customHeight="1">
      <c r="A521" s="280"/>
      <c r="B521" s="280"/>
      <c r="C521" s="280"/>
      <c r="D521" s="280"/>
      <c r="E521" s="280"/>
      <c r="F521" s="280"/>
      <c r="G521" s="280"/>
      <c r="H521" s="280"/>
      <c r="I521" s="280"/>
      <c r="J521" s="280"/>
      <c r="K521" s="280"/>
      <c r="L521" s="280"/>
      <c r="M521" s="280"/>
      <c r="N521" s="280"/>
      <c r="O521" s="280"/>
      <c r="P521" s="280"/>
      <c r="Q521" s="280"/>
      <c r="R521" s="280"/>
      <c r="S521" s="280"/>
      <c r="T521" s="280"/>
      <c r="U521" s="280"/>
      <c r="V521" s="280"/>
      <c r="W521" s="280"/>
      <c r="X521" s="280"/>
      <c r="Y521" s="280"/>
      <c r="Z521" s="280"/>
    </row>
    <row r="522" spans="1:26" ht="15.75" customHeight="1">
      <c r="A522" s="280"/>
      <c r="B522" s="280"/>
      <c r="C522" s="280"/>
      <c r="D522" s="280"/>
      <c r="E522" s="280"/>
      <c r="F522" s="280"/>
      <c r="G522" s="280"/>
      <c r="H522" s="280"/>
      <c r="I522" s="280"/>
      <c r="J522" s="280"/>
      <c r="K522" s="280"/>
      <c r="L522" s="280"/>
      <c r="M522" s="280"/>
      <c r="N522" s="280"/>
      <c r="O522" s="280"/>
      <c r="P522" s="280"/>
      <c r="Q522" s="280"/>
      <c r="R522" s="280"/>
      <c r="S522" s="280"/>
      <c r="T522" s="280"/>
      <c r="U522" s="280"/>
      <c r="V522" s="280"/>
      <c r="W522" s="280"/>
      <c r="X522" s="280"/>
      <c r="Y522" s="280"/>
      <c r="Z522" s="280"/>
    </row>
    <row r="523" spans="1:26" ht="15.75" customHeight="1">
      <c r="A523" s="280"/>
      <c r="B523" s="280"/>
      <c r="C523" s="280"/>
      <c r="D523" s="280"/>
      <c r="E523" s="280"/>
      <c r="F523" s="280"/>
      <c r="G523" s="280"/>
      <c r="H523" s="280"/>
      <c r="I523" s="280"/>
      <c r="J523" s="280"/>
      <c r="K523" s="280"/>
      <c r="L523" s="280"/>
      <c r="M523" s="280"/>
      <c r="N523" s="280"/>
      <c r="O523" s="280"/>
      <c r="P523" s="280"/>
      <c r="Q523" s="280"/>
      <c r="R523" s="280"/>
      <c r="S523" s="280"/>
      <c r="T523" s="280"/>
      <c r="U523" s="280"/>
      <c r="V523" s="280"/>
      <c r="W523" s="280"/>
      <c r="X523" s="280"/>
      <c r="Y523" s="280"/>
      <c r="Z523" s="280"/>
    </row>
    <row r="524" spans="1:26" ht="15.75" customHeight="1">
      <c r="A524" s="280"/>
      <c r="B524" s="280"/>
      <c r="C524" s="280"/>
      <c r="D524" s="280"/>
      <c r="E524" s="280"/>
      <c r="F524" s="280"/>
      <c r="G524" s="280"/>
      <c r="H524" s="280"/>
      <c r="I524" s="280"/>
      <c r="J524" s="280"/>
      <c r="K524" s="280"/>
      <c r="L524" s="280"/>
      <c r="M524" s="280"/>
      <c r="N524" s="280"/>
      <c r="O524" s="280"/>
      <c r="P524" s="280"/>
      <c r="Q524" s="280"/>
      <c r="R524" s="280"/>
      <c r="S524" s="280"/>
      <c r="T524" s="280"/>
      <c r="U524" s="280"/>
      <c r="V524" s="280"/>
      <c r="W524" s="280"/>
      <c r="X524" s="280"/>
      <c r="Y524" s="280"/>
      <c r="Z524" s="280"/>
    </row>
    <row r="525" spans="1:26" ht="15.75" customHeight="1">
      <c r="A525" s="280"/>
      <c r="B525" s="280"/>
      <c r="C525" s="280"/>
      <c r="D525" s="280"/>
      <c r="E525" s="280"/>
      <c r="F525" s="280"/>
      <c r="G525" s="280"/>
      <c r="H525" s="280"/>
      <c r="I525" s="280"/>
      <c r="J525" s="280"/>
      <c r="K525" s="280"/>
      <c r="L525" s="280"/>
      <c r="M525" s="280"/>
      <c r="N525" s="280"/>
      <c r="O525" s="280"/>
      <c r="P525" s="280"/>
      <c r="Q525" s="280"/>
      <c r="R525" s="280"/>
      <c r="S525" s="280"/>
      <c r="T525" s="280"/>
      <c r="U525" s="280"/>
      <c r="V525" s="280"/>
      <c r="W525" s="280"/>
      <c r="X525" s="280"/>
      <c r="Y525" s="280"/>
      <c r="Z525" s="280"/>
    </row>
    <row r="526" spans="1:26" ht="15.75" customHeight="1">
      <c r="A526" s="280"/>
      <c r="B526" s="280"/>
      <c r="C526" s="280"/>
      <c r="D526" s="280"/>
      <c r="E526" s="280"/>
      <c r="F526" s="280"/>
      <c r="G526" s="280"/>
      <c r="H526" s="280"/>
      <c r="I526" s="280"/>
      <c r="J526" s="280"/>
      <c r="K526" s="280"/>
      <c r="L526" s="280"/>
      <c r="M526" s="280"/>
      <c r="N526" s="280"/>
      <c r="O526" s="280"/>
      <c r="P526" s="280"/>
      <c r="Q526" s="280"/>
      <c r="R526" s="280"/>
      <c r="S526" s="280"/>
      <c r="T526" s="280"/>
      <c r="U526" s="280"/>
      <c r="V526" s="280"/>
      <c r="W526" s="280"/>
      <c r="X526" s="280"/>
      <c r="Y526" s="280"/>
      <c r="Z526" s="280"/>
    </row>
    <row r="527" spans="1:26" ht="15.75" customHeight="1">
      <c r="A527" s="280"/>
      <c r="B527" s="280"/>
      <c r="C527" s="280"/>
      <c r="D527" s="280"/>
      <c r="E527" s="280"/>
      <c r="F527" s="280"/>
      <c r="G527" s="280"/>
      <c r="H527" s="280"/>
      <c r="I527" s="280"/>
      <c r="J527" s="280"/>
      <c r="K527" s="280"/>
      <c r="L527" s="280"/>
      <c r="M527" s="280"/>
      <c r="N527" s="280"/>
      <c r="O527" s="280"/>
      <c r="P527" s="280"/>
      <c r="Q527" s="280"/>
      <c r="R527" s="280"/>
      <c r="S527" s="280"/>
      <c r="T527" s="280"/>
      <c r="U527" s="280"/>
      <c r="V527" s="280"/>
      <c r="W527" s="280"/>
      <c r="X527" s="280"/>
      <c r="Y527" s="280"/>
      <c r="Z527" s="280"/>
    </row>
    <row r="528" spans="1:26" ht="15.75" customHeight="1">
      <c r="A528" s="280"/>
      <c r="B528" s="280"/>
      <c r="C528" s="280"/>
      <c r="D528" s="280"/>
      <c r="E528" s="280"/>
      <c r="F528" s="280"/>
      <c r="G528" s="280"/>
      <c r="H528" s="280"/>
      <c r="I528" s="280"/>
      <c r="J528" s="280"/>
      <c r="K528" s="280"/>
      <c r="L528" s="280"/>
      <c r="M528" s="280"/>
      <c r="N528" s="280"/>
      <c r="O528" s="280"/>
      <c r="P528" s="280"/>
      <c r="Q528" s="280"/>
      <c r="R528" s="280"/>
      <c r="S528" s="280"/>
      <c r="T528" s="280"/>
      <c r="U528" s="280"/>
      <c r="V528" s="280"/>
      <c r="W528" s="280"/>
      <c r="X528" s="280"/>
      <c r="Y528" s="280"/>
      <c r="Z528" s="280"/>
    </row>
    <row r="529" spans="1:26" ht="15.75" customHeight="1">
      <c r="A529" s="280"/>
      <c r="B529" s="280"/>
      <c r="C529" s="280"/>
      <c r="D529" s="280"/>
      <c r="E529" s="280"/>
      <c r="F529" s="280"/>
      <c r="G529" s="280"/>
      <c r="H529" s="280"/>
      <c r="I529" s="280"/>
      <c r="J529" s="280"/>
      <c r="K529" s="280"/>
      <c r="L529" s="280"/>
      <c r="M529" s="280"/>
      <c r="N529" s="280"/>
      <c r="O529" s="280"/>
      <c r="P529" s="280"/>
      <c r="Q529" s="280"/>
      <c r="R529" s="280"/>
      <c r="S529" s="280"/>
      <c r="T529" s="280"/>
      <c r="U529" s="280"/>
      <c r="V529" s="280"/>
      <c r="W529" s="280"/>
      <c r="X529" s="280"/>
      <c r="Y529" s="280"/>
      <c r="Z529" s="280"/>
    </row>
    <row r="530" spans="1:26" ht="15.75" customHeight="1">
      <c r="A530" s="280"/>
      <c r="B530" s="280"/>
      <c r="C530" s="280"/>
      <c r="D530" s="280"/>
      <c r="E530" s="280"/>
      <c r="F530" s="280"/>
      <c r="G530" s="280"/>
      <c r="H530" s="280"/>
      <c r="I530" s="280"/>
      <c r="J530" s="280"/>
      <c r="K530" s="280"/>
      <c r="L530" s="280"/>
      <c r="M530" s="280"/>
      <c r="N530" s="280"/>
      <c r="O530" s="280"/>
      <c r="P530" s="280"/>
      <c r="Q530" s="280"/>
      <c r="R530" s="280"/>
      <c r="S530" s="280"/>
      <c r="T530" s="280"/>
      <c r="U530" s="280"/>
      <c r="V530" s="280"/>
      <c r="W530" s="280"/>
      <c r="X530" s="280"/>
      <c r="Y530" s="280"/>
      <c r="Z530" s="280"/>
    </row>
    <row r="531" spans="1:26" ht="15.75" customHeight="1">
      <c r="A531" s="280"/>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row>
    <row r="532" spans="1:26" ht="15.75" customHeight="1">
      <c r="A532" s="280"/>
      <c r="B532" s="280"/>
      <c r="C532" s="280"/>
      <c r="D532" s="280"/>
      <c r="E532" s="280"/>
      <c r="F532" s="280"/>
      <c r="G532" s="280"/>
      <c r="H532" s="280"/>
      <c r="I532" s="280"/>
      <c r="J532" s="280"/>
      <c r="K532" s="280"/>
      <c r="L532" s="280"/>
      <c r="M532" s="280"/>
      <c r="N532" s="280"/>
      <c r="O532" s="280"/>
      <c r="P532" s="280"/>
      <c r="Q532" s="280"/>
      <c r="R532" s="280"/>
      <c r="S532" s="280"/>
      <c r="T532" s="280"/>
      <c r="U532" s="280"/>
      <c r="V532" s="280"/>
      <c r="W532" s="280"/>
      <c r="X532" s="280"/>
      <c r="Y532" s="280"/>
      <c r="Z532" s="280"/>
    </row>
    <row r="533" spans="1:26" ht="15.75" customHeight="1">
      <c r="A533" s="280"/>
      <c r="B533" s="280"/>
      <c r="C533" s="280"/>
      <c r="D533" s="280"/>
      <c r="E533" s="280"/>
      <c r="F533" s="280"/>
      <c r="G533" s="280"/>
      <c r="H533" s="280"/>
      <c r="I533" s="280"/>
      <c r="J533" s="280"/>
      <c r="K533" s="280"/>
      <c r="L533" s="280"/>
      <c r="M533" s="280"/>
      <c r="N533" s="280"/>
      <c r="O533" s="280"/>
      <c r="P533" s="280"/>
      <c r="Q533" s="280"/>
      <c r="R533" s="280"/>
      <c r="S533" s="280"/>
      <c r="T533" s="280"/>
      <c r="U533" s="280"/>
      <c r="V533" s="280"/>
      <c r="W533" s="280"/>
      <c r="X533" s="280"/>
      <c r="Y533" s="280"/>
      <c r="Z533" s="280"/>
    </row>
    <row r="534" spans="1:26" ht="15.75" customHeight="1">
      <c r="A534" s="280"/>
      <c r="B534" s="280"/>
      <c r="C534" s="280"/>
      <c r="D534" s="280"/>
      <c r="E534" s="280"/>
      <c r="F534" s="280"/>
      <c r="G534" s="280"/>
      <c r="H534" s="280"/>
      <c r="I534" s="280"/>
      <c r="J534" s="280"/>
      <c r="K534" s="280"/>
      <c r="L534" s="280"/>
      <c r="M534" s="280"/>
      <c r="N534" s="280"/>
      <c r="O534" s="280"/>
      <c r="P534" s="280"/>
      <c r="Q534" s="280"/>
      <c r="R534" s="280"/>
      <c r="S534" s="280"/>
      <c r="T534" s="280"/>
      <c r="U534" s="280"/>
      <c r="V534" s="280"/>
      <c r="W534" s="280"/>
      <c r="X534" s="280"/>
      <c r="Y534" s="280"/>
      <c r="Z534" s="280"/>
    </row>
    <row r="535" spans="1:26" ht="15.75" customHeight="1">
      <c r="A535" s="280"/>
      <c r="B535" s="280"/>
      <c r="C535" s="280"/>
      <c r="D535" s="280"/>
      <c r="E535" s="280"/>
      <c r="F535" s="280"/>
      <c r="G535" s="280"/>
      <c r="H535" s="280"/>
      <c r="I535" s="280"/>
      <c r="J535" s="280"/>
      <c r="K535" s="280"/>
      <c r="L535" s="280"/>
      <c r="M535" s="280"/>
      <c r="N535" s="280"/>
      <c r="O535" s="280"/>
      <c r="P535" s="280"/>
      <c r="Q535" s="280"/>
      <c r="R535" s="280"/>
      <c r="S535" s="280"/>
      <c r="T535" s="280"/>
      <c r="U535" s="280"/>
      <c r="V535" s="280"/>
      <c r="W535" s="280"/>
      <c r="X535" s="280"/>
      <c r="Y535" s="280"/>
      <c r="Z535" s="280"/>
    </row>
    <row r="536" spans="1:26" ht="15.75" customHeight="1">
      <c r="A536" s="280"/>
      <c r="B536" s="280"/>
      <c r="C536" s="280"/>
      <c r="D536" s="280"/>
      <c r="E536" s="280"/>
      <c r="F536" s="280"/>
      <c r="G536" s="280"/>
      <c r="H536" s="280"/>
      <c r="I536" s="280"/>
      <c r="J536" s="280"/>
      <c r="K536" s="280"/>
      <c r="L536" s="280"/>
      <c r="M536" s="280"/>
      <c r="N536" s="280"/>
      <c r="O536" s="280"/>
      <c r="P536" s="280"/>
      <c r="Q536" s="280"/>
      <c r="R536" s="280"/>
      <c r="S536" s="280"/>
      <c r="T536" s="280"/>
      <c r="U536" s="280"/>
      <c r="V536" s="280"/>
      <c r="W536" s="280"/>
      <c r="X536" s="280"/>
      <c r="Y536" s="280"/>
      <c r="Z536" s="280"/>
    </row>
    <row r="537" spans="1:26" ht="15.75" customHeight="1">
      <c r="A537" s="280"/>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row>
    <row r="538" spans="1:26" ht="15.75" customHeight="1">
      <c r="A538" s="280"/>
      <c r="B538" s="280"/>
      <c r="C538" s="280"/>
      <c r="D538" s="280"/>
      <c r="E538" s="280"/>
      <c r="F538" s="280"/>
      <c r="G538" s="280"/>
      <c r="H538" s="280"/>
      <c r="I538" s="280"/>
      <c r="J538" s="280"/>
      <c r="K538" s="280"/>
      <c r="L538" s="280"/>
      <c r="M538" s="280"/>
      <c r="N538" s="280"/>
      <c r="O538" s="280"/>
      <c r="P538" s="280"/>
      <c r="Q538" s="280"/>
      <c r="R538" s="280"/>
      <c r="S538" s="280"/>
      <c r="T538" s="280"/>
      <c r="U538" s="280"/>
      <c r="V538" s="280"/>
      <c r="W538" s="280"/>
      <c r="X538" s="280"/>
      <c r="Y538" s="280"/>
      <c r="Z538" s="280"/>
    </row>
    <row r="539" spans="1:26" ht="15.75" customHeight="1">
      <c r="A539" s="280"/>
      <c r="B539" s="280"/>
      <c r="C539" s="280"/>
      <c r="D539" s="280"/>
      <c r="E539" s="280"/>
      <c r="F539" s="280"/>
      <c r="G539" s="280"/>
      <c r="H539" s="280"/>
      <c r="I539" s="280"/>
      <c r="J539" s="280"/>
      <c r="K539" s="280"/>
      <c r="L539" s="280"/>
      <c r="M539" s="280"/>
      <c r="N539" s="280"/>
      <c r="O539" s="280"/>
      <c r="P539" s="280"/>
      <c r="Q539" s="280"/>
      <c r="R539" s="280"/>
      <c r="S539" s="280"/>
      <c r="T539" s="280"/>
      <c r="U539" s="280"/>
      <c r="V539" s="280"/>
      <c r="W539" s="280"/>
      <c r="X539" s="280"/>
      <c r="Y539" s="280"/>
      <c r="Z539" s="280"/>
    </row>
    <row r="540" spans="1:26" ht="15.75" customHeight="1">
      <c r="A540" s="280"/>
      <c r="B540" s="280"/>
      <c r="C540" s="280"/>
      <c r="D540" s="280"/>
      <c r="E540" s="280"/>
      <c r="F540" s="280"/>
      <c r="G540" s="280"/>
      <c r="H540" s="280"/>
      <c r="I540" s="280"/>
      <c r="J540" s="280"/>
      <c r="K540" s="280"/>
      <c r="L540" s="280"/>
      <c r="M540" s="280"/>
      <c r="N540" s="280"/>
      <c r="O540" s="280"/>
      <c r="P540" s="280"/>
      <c r="Q540" s="280"/>
      <c r="R540" s="280"/>
      <c r="S540" s="280"/>
      <c r="T540" s="280"/>
      <c r="U540" s="280"/>
      <c r="V540" s="280"/>
      <c r="W540" s="280"/>
      <c r="X540" s="280"/>
      <c r="Y540" s="280"/>
      <c r="Z540" s="280"/>
    </row>
    <row r="541" spans="1:26" ht="15.75" customHeight="1">
      <c r="A541" s="280"/>
      <c r="B541" s="280"/>
      <c r="C541" s="280"/>
      <c r="D541" s="280"/>
      <c r="E541" s="280"/>
      <c r="F541" s="280"/>
      <c r="G541" s="280"/>
      <c r="H541" s="280"/>
      <c r="I541" s="280"/>
      <c r="J541" s="280"/>
      <c r="K541" s="280"/>
      <c r="L541" s="280"/>
      <c r="M541" s="280"/>
      <c r="N541" s="280"/>
      <c r="O541" s="280"/>
      <c r="P541" s="280"/>
      <c r="Q541" s="280"/>
      <c r="R541" s="280"/>
      <c r="S541" s="280"/>
      <c r="T541" s="280"/>
      <c r="U541" s="280"/>
      <c r="V541" s="280"/>
      <c r="W541" s="280"/>
      <c r="X541" s="280"/>
      <c r="Y541" s="280"/>
      <c r="Z541" s="280"/>
    </row>
    <row r="542" spans="1:26" ht="15.75" customHeight="1">
      <c r="A542" s="280"/>
      <c r="B542" s="280"/>
      <c r="C542" s="280"/>
      <c r="D542" s="280"/>
      <c r="E542" s="280"/>
      <c r="F542" s="280"/>
      <c r="G542" s="280"/>
      <c r="H542" s="280"/>
      <c r="I542" s="280"/>
      <c r="J542" s="280"/>
      <c r="K542" s="280"/>
      <c r="L542" s="280"/>
      <c r="M542" s="280"/>
      <c r="N542" s="280"/>
      <c r="O542" s="280"/>
      <c r="P542" s="280"/>
      <c r="Q542" s="280"/>
      <c r="R542" s="280"/>
      <c r="S542" s="280"/>
      <c r="T542" s="280"/>
      <c r="U542" s="280"/>
      <c r="V542" s="280"/>
      <c r="W542" s="280"/>
      <c r="X542" s="280"/>
      <c r="Y542" s="280"/>
      <c r="Z542" s="280"/>
    </row>
    <row r="543" spans="1:26" ht="15.75" customHeight="1">
      <c r="A543" s="280"/>
      <c r="B543" s="280"/>
      <c r="C543" s="280"/>
      <c r="D543" s="280"/>
      <c r="E543" s="280"/>
      <c r="F543" s="280"/>
      <c r="G543" s="280"/>
      <c r="H543" s="280"/>
      <c r="I543" s="280"/>
      <c r="J543" s="280"/>
      <c r="K543" s="280"/>
      <c r="L543" s="280"/>
      <c r="M543" s="280"/>
      <c r="N543" s="280"/>
      <c r="O543" s="280"/>
      <c r="P543" s="280"/>
      <c r="Q543" s="280"/>
      <c r="R543" s="280"/>
      <c r="S543" s="280"/>
      <c r="T543" s="280"/>
      <c r="U543" s="280"/>
      <c r="V543" s="280"/>
      <c r="W543" s="280"/>
      <c r="X543" s="280"/>
      <c r="Y543" s="280"/>
      <c r="Z543" s="280"/>
    </row>
    <row r="544" spans="1:26" ht="15.75" customHeight="1">
      <c r="A544" s="280"/>
      <c r="B544" s="280"/>
      <c r="C544" s="280"/>
      <c r="D544" s="280"/>
      <c r="E544" s="280"/>
      <c r="F544" s="280"/>
      <c r="G544" s="280"/>
      <c r="H544" s="280"/>
      <c r="I544" s="280"/>
      <c r="J544" s="280"/>
      <c r="K544" s="280"/>
      <c r="L544" s="280"/>
      <c r="M544" s="280"/>
      <c r="N544" s="280"/>
      <c r="O544" s="280"/>
      <c r="P544" s="280"/>
      <c r="Q544" s="280"/>
      <c r="R544" s="280"/>
      <c r="S544" s="280"/>
      <c r="T544" s="280"/>
      <c r="U544" s="280"/>
      <c r="V544" s="280"/>
      <c r="W544" s="280"/>
      <c r="X544" s="280"/>
      <c r="Y544" s="280"/>
      <c r="Z544" s="280"/>
    </row>
    <row r="545" spans="1:26" ht="15.75" customHeight="1">
      <c r="A545" s="280"/>
      <c r="B545" s="280"/>
      <c r="C545" s="280"/>
      <c r="D545" s="280"/>
      <c r="E545" s="280"/>
      <c r="F545" s="280"/>
      <c r="G545" s="280"/>
      <c r="H545" s="280"/>
      <c r="I545" s="280"/>
      <c r="J545" s="280"/>
      <c r="K545" s="280"/>
      <c r="L545" s="280"/>
      <c r="M545" s="280"/>
      <c r="N545" s="280"/>
      <c r="O545" s="280"/>
      <c r="P545" s="280"/>
      <c r="Q545" s="280"/>
      <c r="R545" s="280"/>
      <c r="S545" s="280"/>
      <c r="T545" s="280"/>
      <c r="U545" s="280"/>
      <c r="V545" s="280"/>
      <c r="W545" s="280"/>
      <c r="X545" s="280"/>
      <c r="Y545" s="280"/>
      <c r="Z545" s="280"/>
    </row>
    <row r="546" spans="1:26" ht="15.75" customHeight="1">
      <c r="A546" s="280"/>
      <c r="B546" s="280"/>
      <c r="C546" s="280"/>
      <c r="D546" s="280"/>
      <c r="E546" s="280"/>
      <c r="F546" s="280"/>
      <c r="G546" s="280"/>
      <c r="H546" s="280"/>
      <c r="I546" s="280"/>
      <c r="J546" s="280"/>
      <c r="K546" s="280"/>
      <c r="L546" s="280"/>
      <c r="M546" s="280"/>
      <c r="N546" s="280"/>
      <c r="O546" s="280"/>
      <c r="P546" s="280"/>
      <c r="Q546" s="280"/>
      <c r="R546" s="280"/>
      <c r="S546" s="280"/>
      <c r="T546" s="280"/>
      <c r="U546" s="280"/>
      <c r="V546" s="280"/>
      <c r="W546" s="280"/>
      <c r="X546" s="280"/>
      <c r="Y546" s="280"/>
      <c r="Z546" s="280"/>
    </row>
    <row r="547" spans="1:26" ht="15.75" customHeight="1">
      <c r="A547" s="280"/>
      <c r="B547" s="280"/>
      <c r="C547" s="280"/>
      <c r="D547" s="280"/>
      <c r="E547" s="280"/>
      <c r="F547" s="280"/>
      <c r="G547" s="280"/>
      <c r="H547" s="280"/>
      <c r="I547" s="280"/>
      <c r="J547" s="280"/>
      <c r="K547" s="280"/>
      <c r="L547" s="280"/>
      <c r="M547" s="280"/>
      <c r="N547" s="280"/>
      <c r="O547" s="280"/>
      <c r="P547" s="280"/>
      <c r="Q547" s="280"/>
      <c r="R547" s="280"/>
      <c r="S547" s="280"/>
      <c r="T547" s="280"/>
      <c r="U547" s="280"/>
      <c r="V547" s="280"/>
      <c r="W547" s="280"/>
      <c r="X547" s="280"/>
      <c r="Y547" s="280"/>
      <c r="Z547" s="280"/>
    </row>
    <row r="548" spans="1:26" ht="15.75" customHeight="1">
      <c r="A548" s="280"/>
      <c r="B548" s="280"/>
      <c r="C548" s="280"/>
      <c r="D548" s="280"/>
      <c r="E548" s="280"/>
      <c r="F548" s="280"/>
      <c r="G548" s="280"/>
      <c r="H548" s="280"/>
      <c r="I548" s="280"/>
      <c r="J548" s="280"/>
      <c r="K548" s="280"/>
      <c r="L548" s="280"/>
      <c r="M548" s="280"/>
      <c r="N548" s="280"/>
      <c r="O548" s="280"/>
      <c r="P548" s="280"/>
      <c r="Q548" s="280"/>
      <c r="R548" s="280"/>
      <c r="S548" s="280"/>
      <c r="T548" s="280"/>
      <c r="U548" s="280"/>
      <c r="V548" s="280"/>
      <c r="W548" s="280"/>
      <c r="X548" s="280"/>
      <c r="Y548" s="280"/>
      <c r="Z548" s="280"/>
    </row>
    <row r="549" spans="1:26" ht="15.75" customHeight="1">
      <c r="A549" s="280"/>
      <c r="B549" s="280"/>
      <c r="C549" s="280"/>
      <c r="D549" s="280"/>
      <c r="E549" s="280"/>
      <c r="F549" s="280"/>
      <c r="G549" s="280"/>
      <c r="H549" s="280"/>
      <c r="I549" s="280"/>
      <c r="J549" s="280"/>
      <c r="K549" s="280"/>
      <c r="L549" s="280"/>
      <c r="M549" s="280"/>
      <c r="N549" s="280"/>
      <c r="O549" s="280"/>
      <c r="P549" s="280"/>
      <c r="Q549" s="280"/>
      <c r="R549" s="280"/>
      <c r="S549" s="280"/>
      <c r="T549" s="280"/>
      <c r="U549" s="280"/>
      <c r="V549" s="280"/>
      <c r="W549" s="280"/>
      <c r="X549" s="280"/>
      <c r="Y549" s="280"/>
      <c r="Z549" s="280"/>
    </row>
    <row r="550" spans="1:26" ht="15.75" customHeight="1">
      <c r="A550" s="280"/>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row>
    <row r="551" spans="1:26" ht="15.75" customHeight="1">
      <c r="A551" s="280"/>
      <c r="B551" s="280"/>
      <c r="C551" s="280"/>
      <c r="D551" s="280"/>
      <c r="E551" s="280"/>
      <c r="F551" s="280"/>
      <c r="G551" s="280"/>
      <c r="H551" s="280"/>
      <c r="I551" s="280"/>
      <c r="J551" s="280"/>
      <c r="K551" s="280"/>
      <c r="L551" s="280"/>
      <c r="M551" s="280"/>
      <c r="N551" s="280"/>
      <c r="O551" s="280"/>
      <c r="P551" s="280"/>
      <c r="Q551" s="280"/>
      <c r="R551" s="280"/>
      <c r="S551" s="280"/>
      <c r="T551" s="280"/>
      <c r="U551" s="280"/>
      <c r="V551" s="280"/>
      <c r="W551" s="280"/>
      <c r="X551" s="280"/>
      <c r="Y551" s="280"/>
      <c r="Z551" s="280"/>
    </row>
    <row r="552" spans="1:26" ht="15.75" customHeight="1">
      <c r="A552" s="280"/>
      <c r="B552" s="280"/>
      <c r="C552" s="280"/>
      <c r="D552" s="280"/>
      <c r="E552" s="280"/>
      <c r="F552" s="280"/>
      <c r="G552" s="280"/>
      <c r="H552" s="280"/>
      <c r="I552" s="280"/>
      <c r="J552" s="280"/>
      <c r="K552" s="280"/>
      <c r="L552" s="280"/>
      <c r="M552" s="280"/>
      <c r="N552" s="280"/>
      <c r="O552" s="280"/>
      <c r="P552" s="280"/>
      <c r="Q552" s="280"/>
      <c r="R552" s="280"/>
      <c r="S552" s="280"/>
      <c r="T552" s="280"/>
      <c r="U552" s="280"/>
      <c r="V552" s="280"/>
      <c r="W552" s="280"/>
      <c r="X552" s="280"/>
      <c r="Y552" s="280"/>
      <c r="Z552" s="280"/>
    </row>
    <row r="553" spans="1:26" ht="15.75" customHeight="1">
      <c r="A553" s="280"/>
      <c r="B553" s="280"/>
      <c r="C553" s="280"/>
      <c r="D553" s="280"/>
      <c r="E553" s="280"/>
      <c r="F553" s="280"/>
      <c r="G553" s="280"/>
      <c r="H553" s="280"/>
      <c r="I553" s="280"/>
      <c r="J553" s="280"/>
      <c r="K553" s="280"/>
      <c r="L553" s="280"/>
      <c r="M553" s="280"/>
      <c r="N553" s="280"/>
      <c r="O553" s="280"/>
      <c r="P553" s="280"/>
      <c r="Q553" s="280"/>
      <c r="R553" s="280"/>
      <c r="S553" s="280"/>
      <c r="T553" s="280"/>
      <c r="U553" s="280"/>
      <c r="V553" s="280"/>
      <c r="W553" s="280"/>
      <c r="X553" s="280"/>
      <c r="Y553" s="280"/>
      <c r="Z553" s="280"/>
    </row>
    <row r="554" spans="1:26" ht="15.75" customHeight="1">
      <c r="A554" s="280"/>
      <c r="B554" s="280"/>
      <c r="C554" s="280"/>
      <c r="D554" s="280"/>
      <c r="E554" s="280"/>
      <c r="F554" s="280"/>
      <c r="G554" s="280"/>
      <c r="H554" s="280"/>
      <c r="I554" s="280"/>
      <c r="J554" s="280"/>
      <c r="K554" s="280"/>
      <c r="L554" s="280"/>
      <c r="M554" s="280"/>
      <c r="N554" s="280"/>
      <c r="O554" s="280"/>
      <c r="P554" s="280"/>
      <c r="Q554" s="280"/>
      <c r="R554" s="280"/>
      <c r="S554" s="280"/>
      <c r="T554" s="280"/>
      <c r="U554" s="280"/>
      <c r="V554" s="280"/>
      <c r="W554" s="280"/>
      <c r="X554" s="280"/>
      <c r="Y554" s="280"/>
      <c r="Z554" s="280"/>
    </row>
    <row r="555" spans="1:26" ht="15.75" customHeight="1">
      <c r="A555" s="280"/>
      <c r="B555" s="280"/>
      <c r="C555" s="280"/>
      <c r="D555" s="280"/>
      <c r="E555" s="280"/>
      <c r="F555" s="280"/>
      <c r="G555" s="280"/>
      <c r="H555" s="280"/>
      <c r="I555" s="280"/>
      <c r="J555" s="280"/>
      <c r="K555" s="280"/>
      <c r="L555" s="280"/>
      <c r="M555" s="280"/>
      <c r="N555" s="280"/>
      <c r="O555" s="280"/>
      <c r="P555" s="280"/>
      <c r="Q555" s="280"/>
      <c r="R555" s="280"/>
      <c r="S555" s="280"/>
      <c r="T555" s="280"/>
      <c r="U555" s="280"/>
      <c r="V555" s="280"/>
      <c r="W555" s="280"/>
      <c r="X555" s="280"/>
      <c r="Y555" s="280"/>
      <c r="Z555" s="280"/>
    </row>
    <row r="556" spans="1:26" ht="15.75" customHeight="1">
      <c r="A556" s="280"/>
      <c r="B556" s="280"/>
      <c r="C556" s="280"/>
      <c r="D556" s="280"/>
      <c r="E556" s="280"/>
      <c r="F556" s="280"/>
      <c r="G556" s="280"/>
      <c r="H556" s="280"/>
      <c r="I556" s="280"/>
      <c r="J556" s="280"/>
      <c r="K556" s="280"/>
      <c r="L556" s="280"/>
      <c r="M556" s="280"/>
      <c r="N556" s="280"/>
      <c r="O556" s="280"/>
      <c r="P556" s="280"/>
      <c r="Q556" s="280"/>
      <c r="R556" s="280"/>
      <c r="S556" s="280"/>
      <c r="T556" s="280"/>
      <c r="U556" s="280"/>
      <c r="V556" s="280"/>
      <c r="W556" s="280"/>
      <c r="X556" s="280"/>
      <c r="Y556" s="280"/>
      <c r="Z556" s="280"/>
    </row>
    <row r="557" spans="1:26" ht="15.75" customHeight="1">
      <c r="A557" s="280"/>
      <c r="B557" s="280"/>
      <c r="C557" s="280"/>
      <c r="D557" s="280"/>
      <c r="E557" s="280"/>
      <c r="F557" s="280"/>
      <c r="G557" s="280"/>
      <c r="H557" s="280"/>
      <c r="I557" s="280"/>
      <c r="J557" s="280"/>
      <c r="K557" s="280"/>
      <c r="L557" s="280"/>
      <c r="M557" s="280"/>
      <c r="N557" s="280"/>
      <c r="O557" s="280"/>
      <c r="P557" s="280"/>
      <c r="Q557" s="280"/>
      <c r="R557" s="280"/>
      <c r="S557" s="280"/>
      <c r="T557" s="280"/>
      <c r="U557" s="280"/>
      <c r="V557" s="280"/>
      <c r="W557" s="280"/>
      <c r="X557" s="280"/>
      <c r="Y557" s="280"/>
      <c r="Z557" s="280"/>
    </row>
    <row r="558" spans="1:26" ht="15.75" customHeight="1">
      <c r="A558" s="280"/>
      <c r="B558" s="280"/>
      <c r="C558" s="280"/>
      <c r="D558" s="280"/>
      <c r="E558" s="280"/>
      <c r="F558" s="280"/>
      <c r="G558" s="280"/>
      <c r="H558" s="280"/>
      <c r="I558" s="280"/>
      <c r="J558" s="280"/>
      <c r="K558" s="280"/>
      <c r="L558" s="280"/>
      <c r="M558" s="280"/>
      <c r="N558" s="280"/>
      <c r="O558" s="280"/>
      <c r="P558" s="280"/>
      <c r="Q558" s="280"/>
      <c r="R558" s="280"/>
      <c r="S558" s="280"/>
      <c r="T558" s="280"/>
      <c r="U558" s="280"/>
      <c r="V558" s="280"/>
      <c r="W558" s="280"/>
      <c r="X558" s="280"/>
      <c r="Y558" s="280"/>
      <c r="Z558" s="280"/>
    </row>
    <row r="559" spans="1:26" ht="15.75" customHeight="1">
      <c r="A559" s="280"/>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row>
    <row r="560" spans="1:26" ht="15.75" customHeight="1">
      <c r="A560" s="280"/>
      <c r="B560" s="280"/>
      <c r="C560" s="280"/>
      <c r="D560" s="280"/>
      <c r="E560" s="280"/>
      <c r="F560" s="280"/>
      <c r="G560" s="280"/>
      <c r="H560" s="280"/>
      <c r="I560" s="280"/>
      <c r="J560" s="280"/>
      <c r="K560" s="280"/>
      <c r="L560" s="280"/>
      <c r="M560" s="280"/>
      <c r="N560" s="280"/>
      <c r="O560" s="280"/>
      <c r="P560" s="280"/>
      <c r="Q560" s="280"/>
      <c r="R560" s="280"/>
      <c r="S560" s="280"/>
      <c r="T560" s="280"/>
      <c r="U560" s="280"/>
      <c r="V560" s="280"/>
      <c r="W560" s="280"/>
      <c r="X560" s="280"/>
      <c r="Y560" s="280"/>
      <c r="Z560" s="280"/>
    </row>
    <row r="561" spans="1:26" ht="15.75" customHeight="1">
      <c r="A561" s="280"/>
      <c r="B561" s="280"/>
      <c r="C561" s="280"/>
      <c r="D561" s="280"/>
      <c r="E561" s="280"/>
      <c r="F561" s="280"/>
      <c r="G561" s="280"/>
      <c r="H561" s="280"/>
      <c r="I561" s="280"/>
      <c r="J561" s="280"/>
      <c r="K561" s="280"/>
      <c r="L561" s="280"/>
      <c r="M561" s="280"/>
      <c r="N561" s="280"/>
      <c r="O561" s="280"/>
      <c r="P561" s="280"/>
      <c r="Q561" s="280"/>
      <c r="R561" s="280"/>
      <c r="S561" s="280"/>
      <c r="T561" s="280"/>
      <c r="U561" s="280"/>
      <c r="V561" s="280"/>
      <c r="W561" s="280"/>
      <c r="X561" s="280"/>
      <c r="Y561" s="280"/>
      <c r="Z561" s="280"/>
    </row>
    <row r="562" spans="1:26" ht="15.75" customHeight="1">
      <c r="A562" s="280"/>
      <c r="B562" s="280"/>
      <c r="C562" s="280"/>
      <c r="D562" s="280"/>
      <c r="E562" s="280"/>
      <c r="F562" s="280"/>
      <c r="G562" s="280"/>
      <c r="H562" s="280"/>
      <c r="I562" s="280"/>
      <c r="J562" s="280"/>
      <c r="K562" s="280"/>
      <c r="L562" s="280"/>
      <c r="M562" s="280"/>
      <c r="N562" s="280"/>
      <c r="O562" s="280"/>
      <c r="P562" s="280"/>
      <c r="Q562" s="280"/>
      <c r="R562" s="280"/>
      <c r="S562" s="280"/>
      <c r="T562" s="280"/>
      <c r="U562" s="280"/>
      <c r="V562" s="280"/>
      <c r="W562" s="280"/>
      <c r="X562" s="280"/>
      <c r="Y562" s="280"/>
      <c r="Z562" s="280"/>
    </row>
    <row r="563" spans="1:26" ht="15.75" customHeight="1">
      <c r="A563" s="280"/>
      <c r="B563" s="280"/>
      <c r="C563" s="280"/>
      <c r="D563" s="280"/>
      <c r="E563" s="280"/>
      <c r="F563" s="280"/>
      <c r="G563" s="280"/>
      <c r="H563" s="280"/>
      <c r="I563" s="280"/>
      <c r="J563" s="280"/>
      <c r="K563" s="280"/>
      <c r="L563" s="280"/>
      <c r="M563" s="280"/>
      <c r="N563" s="280"/>
      <c r="O563" s="280"/>
      <c r="P563" s="280"/>
      <c r="Q563" s="280"/>
      <c r="R563" s="280"/>
      <c r="S563" s="280"/>
      <c r="T563" s="280"/>
      <c r="U563" s="280"/>
      <c r="V563" s="280"/>
      <c r="W563" s="280"/>
      <c r="X563" s="280"/>
      <c r="Y563" s="280"/>
      <c r="Z563" s="280"/>
    </row>
    <row r="564" spans="1:26" ht="15.75" customHeight="1">
      <c r="A564" s="280"/>
      <c r="B564" s="280"/>
      <c r="C564" s="280"/>
      <c r="D564" s="280"/>
      <c r="E564" s="280"/>
      <c r="F564" s="280"/>
      <c r="G564" s="280"/>
      <c r="H564" s="280"/>
      <c r="I564" s="280"/>
      <c r="J564" s="280"/>
      <c r="K564" s="280"/>
      <c r="L564" s="280"/>
      <c r="M564" s="280"/>
      <c r="N564" s="280"/>
      <c r="O564" s="280"/>
      <c r="P564" s="280"/>
      <c r="Q564" s="280"/>
      <c r="R564" s="280"/>
      <c r="S564" s="280"/>
      <c r="T564" s="280"/>
      <c r="U564" s="280"/>
      <c r="V564" s="280"/>
      <c r="W564" s="280"/>
      <c r="X564" s="280"/>
      <c r="Y564" s="280"/>
      <c r="Z564" s="280"/>
    </row>
    <row r="565" spans="1:26" ht="15.75" customHeight="1">
      <c r="A565" s="280"/>
      <c r="B565" s="280"/>
      <c r="C565" s="280"/>
      <c r="D565" s="280"/>
      <c r="E565" s="280"/>
      <c r="F565" s="280"/>
      <c r="G565" s="280"/>
      <c r="H565" s="280"/>
      <c r="I565" s="280"/>
      <c r="J565" s="280"/>
      <c r="K565" s="280"/>
      <c r="L565" s="280"/>
      <c r="M565" s="280"/>
      <c r="N565" s="280"/>
      <c r="O565" s="280"/>
      <c r="P565" s="280"/>
      <c r="Q565" s="280"/>
      <c r="R565" s="280"/>
      <c r="S565" s="280"/>
      <c r="T565" s="280"/>
      <c r="U565" s="280"/>
      <c r="V565" s="280"/>
      <c r="W565" s="280"/>
      <c r="X565" s="280"/>
      <c r="Y565" s="280"/>
      <c r="Z565" s="280"/>
    </row>
    <row r="566" spans="1:26" ht="15.75" customHeight="1">
      <c r="A566" s="280"/>
      <c r="B566" s="280"/>
      <c r="C566" s="280"/>
      <c r="D566" s="280"/>
      <c r="E566" s="280"/>
      <c r="F566" s="280"/>
      <c r="G566" s="280"/>
      <c r="H566" s="280"/>
      <c r="I566" s="280"/>
      <c r="J566" s="280"/>
      <c r="K566" s="280"/>
      <c r="L566" s="280"/>
      <c r="M566" s="280"/>
      <c r="N566" s="280"/>
      <c r="O566" s="280"/>
      <c r="P566" s="280"/>
      <c r="Q566" s="280"/>
      <c r="R566" s="280"/>
      <c r="S566" s="280"/>
      <c r="T566" s="280"/>
      <c r="U566" s="280"/>
      <c r="V566" s="280"/>
      <c r="W566" s="280"/>
      <c r="X566" s="280"/>
      <c r="Y566" s="280"/>
      <c r="Z566" s="280"/>
    </row>
    <row r="567" spans="1:26" ht="15.75" customHeight="1">
      <c r="A567" s="280"/>
      <c r="B567" s="280"/>
      <c r="C567" s="280"/>
      <c r="D567" s="280"/>
      <c r="E567" s="280"/>
      <c r="F567" s="280"/>
      <c r="G567" s="280"/>
      <c r="H567" s="280"/>
      <c r="I567" s="280"/>
      <c r="J567" s="280"/>
      <c r="K567" s="280"/>
      <c r="L567" s="280"/>
      <c r="M567" s="280"/>
      <c r="N567" s="280"/>
      <c r="O567" s="280"/>
      <c r="P567" s="280"/>
      <c r="Q567" s="280"/>
      <c r="R567" s="280"/>
      <c r="S567" s="280"/>
      <c r="T567" s="280"/>
      <c r="U567" s="280"/>
      <c r="V567" s="280"/>
      <c r="W567" s="280"/>
      <c r="X567" s="280"/>
      <c r="Y567" s="280"/>
      <c r="Z567" s="280"/>
    </row>
    <row r="568" spans="1:26" ht="15.75" customHeight="1">
      <c r="A568" s="280"/>
      <c r="B568" s="280"/>
      <c r="C568" s="280"/>
      <c r="D568" s="280"/>
      <c r="E568" s="280"/>
      <c r="F568" s="280"/>
      <c r="G568" s="280"/>
      <c r="H568" s="280"/>
      <c r="I568" s="280"/>
      <c r="J568" s="280"/>
      <c r="K568" s="280"/>
      <c r="L568" s="280"/>
      <c r="M568" s="280"/>
      <c r="N568" s="280"/>
      <c r="O568" s="280"/>
      <c r="P568" s="280"/>
      <c r="Q568" s="280"/>
      <c r="R568" s="280"/>
      <c r="S568" s="280"/>
      <c r="T568" s="280"/>
      <c r="U568" s="280"/>
      <c r="V568" s="280"/>
      <c r="W568" s="280"/>
      <c r="X568" s="280"/>
      <c r="Y568" s="280"/>
      <c r="Z568" s="280"/>
    </row>
    <row r="569" spans="1:26" ht="15.75" customHeight="1">
      <c r="A569" s="280"/>
      <c r="B569" s="280"/>
      <c r="C569" s="280"/>
      <c r="D569" s="280"/>
      <c r="E569" s="280"/>
      <c r="F569" s="280"/>
      <c r="G569" s="280"/>
      <c r="H569" s="280"/>
      <c r="I569" s="280"/>
      <c r="J569" s="280"/>
      <c r="K569" s="280"/>
      <c r="L569" s="280"/>
      <c r="M569" s="280"/>
      <c r="N569" s="280"/>
      <c r="O569" s="280"/>
      <c r="P569" s="280"/>
      <c r="Q569" s="280"/>
      <c r="R569" s="280"/>
      <c r="S569" s="280"/>
      <c r="T569" s="280"/>
      <c r="U569" s="280"/>
      <c r="V569" s="280"/>
      <c r="W569" s="280"/>
      <c r="X569" s="280"/>
      <c r="Y569" s="280"/>
      <c r="Z569" s="280"/>
    </row>
    <row r="570" spans="1:26" ht="15.75" customHeight="1">
      <c r="A570" s="280"/>
      <c r="B570" s="280"/>
      <c r="C570" s="280"/>
      <c r="D570" s="280"/>
      <c r="E570" s="280"/>
      <c r="F570" s="280"/>
      <c r="G570" s="280"/>
      <c r="H570" s="280"/>
      <c r="I570" s="280"/>
      <c r="J570" s="280"/>
      <c r="K570" s="280"/>
      <c r="L570" s="280"/>
      <c r="M570" s="280"/>
      <c r="N570" s="280"/>
      <c r="O570" s="280"/>
      <c r="P570" s="280"/>
      <c r="Q570" s="280"/>
      <c r="R570" s="280"/>
      <c r="S570" s="280"/>
      <c r="T570" s="280"/>
      <c r="U570" s="280"/>
      <c r="V570" s="280"/>
      <c r="W570" s="280"/>
      <c r="X570" s="280"/>
      <c r="Y570" s="280"/>
      <c r="Z570" s="280"/>
    </row>
    <row r="571" spans="1:26" ht="15.75" customHeight="1">
      <c r="A571" s="280"/>
      <c r="B571" s="280"/>
      <c r="C571" s="280"/>
      <c r="D571" s="280"/>
      <c r="E571" s="280"/>
      <c r="F571" s="280"/>
      <c r="G571" s="280"/>
      <c r="H571" s="280"/>
      <c r="I571" s="280"/>
      <c r="J571" s="280"/>
      <c r="K571" s="280"/>
      <c r="L571" s="280"/>
      <c r="M571" s="280"/>
      <c r="N571" s="280"/>
      <c r="O571" s="280"/>
      <c r="P571" s="280"/>
      <c r="Q571" s="280"/>
      <c r="R571" s="280"/>
      <c r="S571" s="280"/>
      <c r="T571" s="280"/>
      <c r="U571" s="280"/>
      <c r="V571" s="280"/>
      <c r="W571" s="280"/>
      <c r="X571" s="280"/>
      <c r="Y571" s="280"/>
      <c r="Z571" s="280"/>
    </row>
    <row r="572" spans="1:26" ht="15.75" customHeight="1">
      <c r="A572" s="280"/>
      <c r="B572" s="280"/>
      <c r="C572" s="280"/>
      <c r="D572" s="280"/>
      <c r="E572" s="280"/>
      <c r="F572" s="280"/>
      <c r="G572" s="280"/>
      <c r="H572" s="280"/>
      <c r="I572" s="280"/>
      <c r="J572" s="280"/>
      <c r="K572" s="280"/>
      <c r="L572" s="280"/>
      <c r="M572" s="280"/>
      <c r="N572" s="280"/>
      <c r="O572" s="280"/>
      <c r="P572" s="280"/>
      <c r="Q572" s="280"/>
      <c r="R572" s="280"/>
      <c r="S572" s="280"/>
      <c r="T572" s="280"/>
      <c r="U572" s="280"/>
      <c r="V572" s="280"/>
      <c r="W572" s="280"/>
      <c r="X572" s="280"/>
      <c r="Y572" s="280"/>
      <c r="Z572" s="280"/>
    </row>
    <row r="573" spans="1:26" ht="15.75" customHeight="1">
      <c r="A573" s="280"/>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row>
    <row r="574" spans="1:26" ht="15.75" customHeight="1">
      <c r="A574" s="280"/>
      <c r="B574" s="280"/>
      <c r="C574" s="280"/>
      <c r="D574" s="280"/>
      <c r="E574" s="280"/>
      <c r="F574" s="280"/>
      <c r="G574" s="280"/>
      <c r="H574" s="280"/>
      <c r="I574" s="280"/>
      <c r="J574" s="280"/>
      <c r="K574" s="280"/>
      <c r="L574" s="280"/>
      <c r="M574" s="280"/>
      <c r="N574" s="280"/>
      <c r="O574" s="280"/>
      <c r="P574" s="280"/>
      <c r="Q574" s="280"/>
      <c r="R574" s="280"/>
      <c r="S574" s="280"/>
      <c r="T574" s="280"/>
      <c r="U574" s="280"/>
      <c r="V574" s="280"/>
      <c r="W574" s="280"/>
      <c r="X574" s="280"/>
      <c r="Y574" s="280"/>
      <c r="Z574" s="280"/>
    </row>
    <row r="575" spans="1:26" ht="15.75" customHeight="1">
      <c r="A575" s="280"/>
      <c r="B575" s="280"/>
      <c r="C575" s="280"/>
      <c r="D575" s="280"/>
      <c r="E575" s="280"/>
      <c r="F575" s="280"/>
      <c r="G575" s="280"/>
      <c r="H575" s="280"/>
      <c r="I575" s="280"/>
      <c r="J575" s="280"/>
      <c r="K575" s="280"/>
      <c r="L575" s="280"/>
      <c r="M575" s="280"/>
      <c r="N575" s="280"/>
      <c r="O575" s="280"/>
      <c r="P575" s="280"/>
      <c r="Q575" s="280"/>
      <c r="R575" s="280"/>
      <c r="S575" s="280"/>
      <c r="T575" s="280"/>
      <c r="U575" s="280"/>
      <c r="V575" s="280"/>
      <c r="W575" s="280"/>
      <c r="X575" s="280"/>
      <c r="Y575" s="280"/>
      <c r="Z575" s="280"/>
    </row>
    <row r="576" spans="1:26" ht="15.75" customHeight="1">
      <c r="A576" s="280"/>
      <c r="B576" s="280"/>
      <c r="C576" s="280"/>
      <c r="D576" s="280"/>
      <c r="E576" s="280"/>
      <c r="F576" s="280"/>
      <c r="G576" s="280"/>
      <c r="H576" s="280"/>
      <c r="I576" s="280"/>
      <c r="J576" s="280"/>
      <c r="K576" s="280"/>
      <c r="L576" s="280"/>
      <c r="M576" s="280"/>
      <c r="N576" s="280"/>
      <c r="O576" s="280"/>
      <c r="P576" s="280"/>
      <c r="Q576" s="280"/>
      <c r="R576" s="280"/>
      <c r="S576" s="280"/>
      <c r="T576" s="280"/>
      <c r="U576" s="280"/>
      <c r="V576" s="280"/>
      <c r="W576" s="280"/>
      <c r="X576" s="280"/>
      <c r="Y576" s="280"/>
      <c r="Z576" s="280"/>
    </row>
    <row r="577" spans="1:26" ht="15.75" customHeight="1">
      <c r="A577" s="280"/>
      <c r="B577" s="280"/>
      <c r="C577" s="280"/>
      <c r="D577" s="280"/>
      <c r="E577" s="280"/>
      <c r="F577" s="280"/>
      <c r="G577" s="280"/>
      <c r="H577" s="280"/>
      <c r="I577" s="280"/>
      <c r="J577" s="280"/>
      <c r="K577" s="280"/>
      <c r="L577" s="280"/>
      <c r="M577" s="280"/>
      <c r="N577" s="280"/>
      <c r="O577" s="280"/>
      <c r="P577" s="280"/>
      <c r="Q577" s="280"/>
      <c r="R577" s="280"/>
      <c r="S577" s="280"/>
      <c r="T577" s="280"/>
      <c r="U577" s="280"/>
      <c r="V577" s="280"/>
      <c r="W577" s="280"/>
      <c r="X577" s="280"/>
      <c r="Y577" s="280"/>
      <c r="Z577" s="280"/>
    </row>
    <row r="578" spans="1:26" ht="15.75" customHeight="1">
      <c r="A578" s="280"/>
      <c r="B578" s="280"/>
      <c r="C578" s="280"/>
      <c r="D578" s="280"/>
      <c r="E578" s="280"/>
      <c r="F578" s="280"/>
      <c r="G578" s="280"/>
      <c r="H578" s="280"/>
      <c r="I578" s="280"/>
      <c r="J578" s="280"/>
      <c r="K578" s="280"/>
      <c r="L578" s="280"/>
      <c r="M578" s="280"/>
      <c r="N578" s="280"/>
      <c r="O578" s="280"/>
      <c r="P578" s="280"/>
      <c r="Q578" s="280"/>
      <c r="R578" s="280"/>
      <c r="S578" s="280"/>
      <c r="T578" s="280"/>
      <c r="U578" s="280"/>
      <c r="V578" s="280"/>
      <c r="W578" s="280"/>
      <c r="X578" s="280"/>
      <c r="Y578" s="280"/>
      <c r="Z578" s="280"/>
    </row>
    <row r="579" spans="1:26" ht="15.75" customHeight="1">
      <c r="A579" s="280"/>
      <c r="B579" s="280"/>
      <c r="C579" s="280"/>
      <c r="D579" s="280"/>
      <c r="E579" s="280"/>
      <c r="F579" s="280"/>
      <c r="G579" s="280"/>
      <c r="H579" s="280"/>
      <c r="I579" s="280"/>
      <c r="J579" s="280"/>
      <c r="K579" s="280"/>
      <c r="L579" s="280"/>
      <c r="M579" s="280"/>
      <c r="N579" s="280"/>
      <c r="O579" s="280"/>
      <c r="P579" s="280"/>
      <c r="Q579" s="280"/>
      <c r="R579" s="280"/>
      <c r="S579" s="280"/>
      <c r="T579" s="280"/>
      <c r="U579" s="280"/>
      <c r="V579" s="280"/>
      <c r="W579" s="280"/>
      <c r="X579" s="280"/>
      <c r="Y579" s="280"/>
      <c r="Z579" s="280"/>
    </row>
    <row r="580" spans="1:26" ht="15.75" customHeight="1">
      <c r="A580" s="280"/>
      <c r="B580" s="280"/>
      <c r="C580" s="280"/>
      <c r="D580" s="280"/>
      <c r="E580" s="280"/>
      <c r="F580" s="280"/>
      <c r="G580" s="280"/>
      <c r="H580" s="280"/>
      <c r="I580" s="280"/>
      <c r="J580" s="280"/>
      <c r="K580" s="280"/>
      <c r="L580" s="280"/>
      <c r="M580" s="280"/>
      <c r="N580" s="280"/>
      <c r="O580" s="280"/>
      <c r="P580" s="280"/>
      <c r="Q580" s="280"/>
      <c r="R580" s="280"/>
      <c r="S580" s="280"/>
      <c r="T580" s="280"/>
      <c r="U580" s="280"/>
      <c r="V580" s="280"/>
      <c r="W580" s="280"/>
      <c r="X580" s="280"/>
      <c r="Y580" s="280"/>
      <c r="Z580" s="280"/>
    </row>
    <row r="581" spans="1:26" ht="15.75" customHeight="1">
      <c r="A581" s="280"/>
      <c r="B581" s="280"/>
      <c r="C581" s="280"/>
      <c r="D581" s="280"/>
      <c r="E581" s="280"/>
      <c r="F581" s="280"/>
      <c r="G581" s="280"/>
      <c r="H581" s="280"/>
      <c r="I581" s="280"/>
      <c r="J581" s="280"/>
      <c r="K581" s="280"/>
      <c r="L581" s="280"/>
      <c r="M581" s="280"/>
      <c r="N581" s="280"/>
      <c r="O581" s="280"/>
      <c r="P581" s="280"/>
      <c r="Q581" s="280"/>
      <c r="R581" s="280"/>
      <c r="S581" s="280"/>
      <c r="T581" s="280"/>
      <c r="U581" s="280"/>
      <c r="V581" s="280"/>
      <c r="W581" s="280"/>
      <c r="X581" s="280"/>
      <c r="Y581" s="280"/>
      <c r="Z581" s="280"/>
    </row>
    <row r="582" spans="1:26" ht="15.75" customHeight="1">
      <c r="A582" s="280"/>
      <c r="B582" s="280"/>
      <c r="C582" s="280"/>
      <c r="D582" s="280"/>
      <c r="E582" s="280"/>
      <c r="F582" s="280"/>
      <c r="G582" s="280"/>
      <c r="H582" s="280"/>
      <c r="I582" s="280"/>
      <c r="J582" s="280"/>
      <c r="K582" s="280"/>
      <c r="L582" s="280"/>
      <c r="M582" s="280"/>
      <c r="N582" s="280"/>
      <c r="O582" s="280"/>
      <c r="P582" s="280"/>
      <c r="Q582" s="280"/>
      <c r="R582" s="280"/>
      <c r="S582" s="280"/>
      <c r="T582" s="280"/>
      <c r="U582" s="280"/>
      <c r="V582" s="280"/>
      <c r="W582" s="280"/>
      <c r="X582" s="280"/>
      <c r="Y582" s="280"/>
      <c r="Z582" s="280"/>
    </row>
    <row r="583" spans="1:26" ht="15.75" customHeight="1">
      <c r="A583" s="280"/>
      <c r="B583" s="280"/>
      <c r="C583" s="280"/>
      <c r="D583" s="280"/>
      <c r="E583" s="280"/>
      <c r="F583" s="280"/>
      <c r="G583" s="280"/>
      <c r="H583" s="280"/>
      <c r="I583" s="280"/>
      <c r="J583" s="280"/>
      <c r="K583" s="280"/>
      <c r="L583" s="280"/>
      <c r="M583" s="280"/>
      <c r="N583" s="280"/>
      <c r="O583" s="280"/>
      <c r="P583" s="280"/>
      <c r="Q583" s="280"/>
      <c r="R583" s="280"/>
      <c r="S583" s="280"/>
      <c r="T583" s="280"/>
      <c r="U583" s="280"/>
      <c r="V583" s="280"/>
      <c r="W583" s="280"/>
      <c r="X583" s="280"/>
      <c r="Y583" s="280"/>
      <c r="Z583" s="280"/>
    </row>
    <row r="584" spans="1:26" ht="15.75" customHeight="1">
      <c r="A584" s="280"/>
      <c r="B584" s="280"/>
      <c r="C584" s="280"/>
      <c r="D584" s="280"/>
      <c r="E584" s="280"/>
      <c r="F584" s="280"/>
      <c r="G584" s="280"/>
      <c r="H584" s="280"/>
      <c r="I584" s="280"/>
      <c r="J584" s="280"/>
      <c r="K584" s="280"/>
      <c r="L584" s="280"/>
      <c r="M584" s="280"/>
      <c r="N584" s="280"/>
      <c r="O584" s="280"/>
      <c r="P584" s="280"/>
      <c r="Q584" s="280"/>
      <c r="R584" s="280"/>
      <c r="S584" s="280"/>
      <c r="T584" s="280"/>
      <c r="U584" s="280"/>
      <c r="V584" s="280"/>
      <c r="W584" s="280"/>
      <c r="X584" s="280"/>
      <c r="Y584" s="280"/>
      <c r="Z584" s="280"/>
    </row>
    <row r="585" spans="1:26" ht="15.75" customHeight="1">
      <c r="A585" s="280"/>
      <c r="B585" s="280"/>
      <c r="C585" s="280"/>
      <c r="D585" s="280"/>
      <c r="E585" s="280"/>
      <c r="F585" s="280"/>
      <c r="G585" s="280"/>
      <c r="H585" s="280"/>
      <c r="I585" s="280"/>
      <c r="J585" s="280"/>
      <c r="K585" s="280"/>
      <c r="L585" s="280"/>
      <c r="M585" s="280"/>
      <c r="N585" s="280"/>
      <c r="O585" s="280"/>
      <c r="P585" s="280"/>
      <c r="Q585" s="280"/>
      <c r="R585" s="280"/>
      <c r="S585" s="280"/>
      <c r="T585" s="280"/>
      <c r="U585" s="280"/>
      <c r="V585" s="280"/>
      <c r="W585" s="280"/>
      <c r="X585" s="280"/>
      <c r="Y585" s="280"/>
      <c r="Z585" s="280"/>
    </row>
    <row r="586" spans="1:26" ht="15.75" customHeight="1">
      <c r="A586" s="280"/>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row>
    <row r="587" spans="1:26" ht="15.75" customHeight="1">
      <c r="A587" s="280"/>
      <c r="B587" s="280"/>
      <c r="C587" s="280"/>
      <c r="D587" s="280"/>
      <c r="E587" s="280"/>
      <c r="F587" s="280"/>
      <c r="G587" s="280"/>
      <c r="H587" s="280"/>
      <c r="I587" s="280"/>
      <c r="J587" s="280"/>
      <c r="K587" s="280"/>
      <c r="L587" s="280"/>
      <c r="M587" s="280"/>
      <c r="N587" s="280"/>
      <c r="O587" s="280"/>
      <c r="P587" s="280"/>
      <c r="Q587" s="280"/>
      <c r="R587" s="280"/>
      <c r="S587" s="280"/>
      <c r="T587" s="280"/>
      <c r="U587" s="280"/>
      <c r="V587" s="280"/>
      <c r="W587" s="280"/>
      <c r="X587" s="280"/>
      <c r="Y587" s="280"/>
      <c r="Z587" s="280"/>
    </row>
    <row r="588" spans="1:26" ht="15.75" customHeight="1">
      <c r="A588" s="280"/>
      <c r="B588" s="280"/>
      <c r="C588" s="280"/>
      <c r="D588" s="280"/>
      <c r="E588" s="280"/>
      <c r="F588" s="280"/>
      <c r="G588" s="280"/>
      <c r="H588" s="280"/>
      <c r="I588" s="280"/>
      <c r="J588" s="280"/>
      <c r="K588" s="280"/>
      <c r="L588" s="280"/>
      <c r="M588" s="280"/>
      <c r="N588" s="280"/>
      <c r="O588" s="280"/>
      <c r="P588" s="280"/>
      <c r="Q588" s="280"/>
      <c r="R588" s="280"/>
      <c r="S588" s="280"/>
      <c r="T588" s="280"/>
      <c r="U588" s="280"/>
      <c r="V588" s="280"/>
      <c r="W588" s="280"/>
      <c r="X588" s="280"/>
      <c r="Y588" s="280"/>
      <c r="Z588" s="280"/>
    </row>
    <row r="589" spans="1:26" ht="15.75" customHeight="1">
      <c r="A589" s="280"/>
      <c r="B589" s="280"/>
      <c r="C589" s="280"/>
      <c r="D589" s="280"/>
      <c r="E589" s="280"/>
      <c r="F589" s="280"/>
      <c r="G589" s="280"/>
      <c r="H589" s="280"/>
      <c r="I589" s="280"/>
      <c r="J589" s="280"/>
      <c r="K589" s="280"/>
      <c r="L589" s="280"/>
      <c r="M589" s="280"/>
      <c r="N589" s="280"/>
      <c r="O589" s="280"/>
      <c r="P589" s="280"/>
      <c r="Q589" s="280"/>
      <c r="R589" s="280"/>
      <c r="S589" s="280"/>
      <c r="T589" s="280"/>
      <c r="U589" s="280"/>
      <c r="V589" s="280"/>
      <c r="W589" s="280"/>
      <c r="X589" s="280"/>
      <c r="Y589" s="280"/>
      <c r="Z589" s="280"/>
    </row>
    <row r="590" spans="1:26" ht="15.75" customHeight="1">
      <c r="A590" s="280"/>
      <c r="B590" s="280"/>
      <c r="C590" s="280"/>
      <c r="D590" s="280"/>
      <c r="E590" s="280"/>
      <c r="F590" s="280"/>
      <c r="G590" s="280"/>
      <c r="H590" s="280"/>
      <c r="I590" s="280"/>
      <c r="J590" s="280"/>
      <c r="K590" s="280"/>
      <c r="L590" s="280"/>
      <c r="M590" s="280"/>
      <c r="N590" s="280"/>
      <c r="O590" s="280"/>
      <c r="P590" s="280"/>
      <c r="Q590" s="280"/>
      <c r="R590" s="280"/>
      <c r="S590" s="280"/>
      <c r="T590" s="280"/>
      <c r="U590" s="280"/>
      <c r="V590" s="280"/>
      <c r="W590" s="280"/>
      <c r="X590" s="280"/>
      <c r="Y590" s="280"/>
      <c r="Z590" s="280"/>
    </row>
    <row r="591" spans="1:26" ht="15.75" customHeight="1">
      <c r="A591" s="280"/>
      <c r="B591" s="280"/>
      <c r="C591" s="280"/>
      <c r="D591" s="280"/>
      <c r="E591" s="280"/>
      <c r="F591" s="280"/>
      <c r="G591" s="280"/>
      <c r="H591" s="280"/>
      <c r="I591" s="280"/>
      <c r="J591" s="280"/>
      <c r="K591" s="280"/>
      <c r="L591" s="280"/>
      <c r="M591" s="280"/>
      <c r="N591" s="280"/>
      <c r="O591" s="280"/>
      <c r="P591" s="280"/>
      <c r="Q591" s="280"/>
      <c r="R591" s="280"/>
      <c r="S591" s="280"/>
      <c r="T591" s="280"/>
      <c r="U591" s="280"/>
      <c r="V591" s="280"/>
      <c r="W591" s="280"/>
      <c r="X591" s="280"/>
      <c r="Y591" s="280"/>
      <c r="Z591" s="280"/>
    </row>
    <row r="592" spans="1:26" ht="15.75" customHeight="1">
      <c r="A592" s="280"/>
      <c r="B592" s="280"/>
      <c r="C592" s="280"/>
      <c r="D592" s="280"/>
      <c r="E592" s="280"/>
      <c r="F592" s="280"/>
      <c r="G592" s="280"/>
      <c r="H592" s="280"/>
      <c r="I592" s="280"/>
      <c r="J592" s="280"/>
      <c r="K592" s="280"/>
      <c r="L592" s="280"/>
      <c r="M592" s="280"/>
      <c r="N592" s="280"/>
      <c r="O592" s="280"/>
      <c r="P592" s="280"/>
      <c r="Q592" s="280"/>
      <c r="R592" s="280"/>
      <c r="S592" s="280"/>
      <c r="T592" s="280"/>
      <c r="U592" s="280"/>
      <c r="V592" s="280"/>
      <c r="W592" s="280"/>
      <c r="X592" s="280"/>
      <c r="Y592" s="280"/>
      <c r="Z592" s="280"/>
    </row>
    <row r="593" spans="1:26" ht="15.75" customHeight="1">
      <c r="A593" s="280"/>
      <c r="B593" s="280"/>
      <c r="C593" s="280"/>
      <c r="D593" s="280"/>
      <c r="E593" s="280"/>
      <c r="F593" s="280"/>
      <c r="G593" s="280"/>
      <c r="H593" s="280"/>
      <c r="I593" s="280"/>
      <c r="J593" s="280"/>
      <c r="K593" s="280"/>
      <c r="L593" s="280"/>
      <c r="M593" s="280"/>
      <c r="N593" s="280"/>
      <c r="O593" s="280"/>
      <c r="P593" s="280"/>
      <c r="Q593" s="280"/>
      <c r="R593" s="280"/>
      <c r="S593" s="280"/>
      <c r="T593" s="280"/>
      <c r="U593" s="280"/>
      <c r="V593" s="280"/>
      <c r="W593" s="280"/>
      <c r="X593" s="280"/>
      <c r="Y593" s="280"/>
      <c r="Z593" s="280"/>
    </row>
    <row r="594" spans="1:26" ht="15.75" customHeight="1">
      <c r="A594" s="280"/>
      <c r="B594" s="280"/>
      <c r="C594" s="280"/>
      <c r="D594" s="280"/>
      <c r="E594" s="280"/>
      <c r="F594" s="280"/>
      <c r="G594" s="280"/>
      <c r="H594" s="280"/>
      <c r="I594" s="280"/>
      <c r="J594" s="280"/>
      <c r="K594" s="280"/>
      <c r="L594" s="280"/>
      <c r="M594" s="280"/>
      <c r="N594" s="280"/>
      <c r="O594" s="280"/>
      <c r="P594" s="280"/>
      <c r="Q594" s="280"/>
      <c r="R594" s="280"/>
      <c r="S594" s="280"/>
      <c r="T594" s="280"/>
      <c r="U594" s="280"/>
      <c r="V594" s="280"/>
      <c r="W594" s="280"/>
      <c r="X594" s="280"/>
      <c r="Y594" s="280"/>
      <c r="Z594" s="280"/>
    </row>
    <row r="595" spans="1:26" ht="15.75" customHeight="1">
      <c r="A595" s="280"/>
      <c r="B595" s="280"/>
      <c r="C595" s="280"/>
      <c r="D595" s="280"/>
      <c r="E595" s="280"/>
      <c r="F595" s="280"/>
      <c r="G595" s="280"/>
      <c r="H595" s="280"/>
      <c r="I595" s="280"/>
      <c r="J595" s="280"/>
      <c r="K595" s="280"/>
      <c r="L595" s="280"/>
      <c r="M595" s="280"/>
      <c r="N595" s="280"/>
      <c r="O595" s="280"/>
      <c r="P595" s="280"/>
      <c r="Q595" s="280"/>
      <c r="R595" s="280"/>
      <c r="S595" s="280"/>
      <c r="T595" s="280"/>
      <c r="U595" s="280"/>
      <c r="V595" s="280"/>
      <c r="W595" s="280"/>
      <c r="X595" s="280"/>
      <c r="Y595" s="280"/>
      <c r="Z595" s="280"/>
    </row>
    <row r="596" spans="1:26" ht="15.75" customHeight="1">
      <c r="A596" s="280"/>
      <c r="B596" s="280"/>
      <c r="C596" s="280"/>
      <c r="D596" s="280"/>
      <c r="E596" s="280"/>
      <c r="F596" s="280"/>
      <c r="G596" s="280"/>
      <c r="H596" s="280"/>
      <c r="I596" s="280"/>
      <c r="J596" s="280"/>
      <c r="K596" s="280"/>
      <c r="L596" s="280"/>
      <c r="M596" s="280"/>
      <c r="N596" s="280"/>
      <c r="O596" s="280"/>
      <c r="P596" s="280"/>
      <c r="Q596" s="280"/>
      <c r="R596" s="280"/>
      <c r="S596" s="280"/>
      <c r="T596" s="280"/>
      <c r="U596" s="280"/>
      <c r="V596" s="280"/>
      <c r="W596" s="280"/>
      <c r="X596" s="280"/>
      <c r="Y596" s="280"/>
      <c r="Z596" s="280"/>
    </row>
    <row r="597" spans="1:26" ht="15.75" customHeight="1">
      <c r="A597" s="280"/>
      <c r="B597" s="280"/>
      <c r="C597" s="280"/>
      <c r="D597" s="280"/>
      <c r="E597" s="280"/>
      <c r="F597" s="280"/>
      <c r="G597" s="280"/>
      <c r="H597" s="280"/>
      <c r="I597" s="280"/>
      <c r="J597" s="280"/>
      <c r="K597" s="280"/>
      <c r="L597" s="280"/>
      <c r="M597" s="280"/>
      <c r="N597" s="280"/>
      <c r="O597" s="280"/>
      <c r="P597" s="280"/>
      <c r="Q597" s="280"/>
      <c r="R597" s="280"/>
      <c r="S597" s="280"/>
      <c r="T597" s="280"/>
      <c r="U597" s="280"/>
      <c r="V597" s="280"/>
      <c r="W597" s="280"/>
      <c r="X597" s="280"/>
      <c r="Y597" s="280"/>
      <c r="Z597" s="280"/>
    </row>
    <row r="598" spans="1:26" ht="15.75" customHeight="1">
      <c r="A598" s="280"/>
      <c r="B598" s="280"/>
      <c r="C598" s="280"/>
      <c r="D598" s="280"/>
      <c r="E598" s="280"/>
      <c r="F598" s="280"/>
      <c r="G598" s="280"/>
      <c r="H598" s="280"/>
      <c r="I598" s="280"/>
      <c r="J598" s="280"/>
      <c r="K598" s="280"/>
      <c r="L598" s="280"/>
      <c r="M598" s="280"/>
      <c r="N598" s="280"/>
      <c r="O598" s="280"/>
      <c r="P598" s="280"/>
      <c r="Q598" s="280"/>
      <c r="R598" s="280"/>
      <c r="S598" s="280"/>
      <c r="T598" s="280"/>
      <c r="U598" s="280"/>
      <c r="V598" s="280"/>
      <c r="W598" s="280"/>
      <c r="X598" s="280"/>
      <c r="Y598" s="280"/>
      <c r="Z598" s="280"/>
    </row>
    <row r="599" spans="1:26" ht="15.75" customHeight="1">
      <c r="A599" s="280"/>
      <c r="B599" s="280"/>
      <c r="C599" s="280"/>
      <c r="D599" s="280"/>
      <c r="E599" s="280"/>
      <c r="F599" s="280"/>
      <c r="G599" s="280"/>
      <c r="H599" s="280"/>
      <c r="I599" s="280"/>
      <c r="J599" s="280"/>
      <c r="K599" s="280"/>
      <c r="L599" s="280"/>
      <c r="M599" s="280"/>
      <c r="N599" s="280"/>
      <c r="O599" s="280"/>
      <c r="P599" s="280"/>
      <c r="Q599" s="280"/>
      <c r="R599" s="280"/>
      <c r="S599" s="280"/>
      <c r="T599" s="280"/>
      <c r="U599" s="280"/>
      <c r="V599" s="280"/>
      <c r="W599" s="280"/>
      <c r="X599" s="280"/>
      <c r="Y599" s="280"/>
      <c r="Z599" s="280"/>
    </row>
    <row r="600" spans="1:26" ht="15.75" customHeight="1">
      <c r="A600" s="280"/>
      <c r="B600" s="280"/>
      <c r="C600" s="280"/>
      <c r="D600" s="280"/>
      <c r="E600" s="280"/>
      <c r="F600" s="280"/>
      <c r="G600" s="280"/>
      <c r="H600" s="280"/>
      <c r="I600" s="280"/>
      <c r="J600" s="280"/>
      <c r="K600" s="280"/>
      <c r="L600" s="280"/>
      <c r="M600" s="280"/>
      <c r="N600" s="280"/>
      <c r="O600" s="280"/>
      <c r="P600" s="280"/>
      <c r="Q600" s="280"/>
      <c r="R600" s="280"/>
      <c r="S600" s="280"/>
      <c r="T600" s="280"/>
      <c r="U600" s="280"/>
      <c r="V600" s="280"/>
      <c r="W600" s="280"/>
      <c r="X600" s="280"/>
      <c r="Y600" s="280"/>
      <c r="Z600" s="280"/>
    </row>
    <row r="601" spans="1:26" ht="15.75" customHeight="1">
      <c r="A601" s="280"/>
      <c r="B601" s="280"/>
      <c r="C601" s="280"/>
      <c r="D601" s="280"/>
      <c r="E601" s="280"/>
      <c r="F601" s="280"/>
      <c r="G601" s="280"/>
      <c r="H601" s="280"/>
      <c r="I601" s="280"/>
      <c r="J601" s="280"/>
      <c r="K601" s="280"/>
      <c r="L601" s="280"/>
      <c r="M601" s="280"/>
      <c r="N601" s="280"/>
      <c r="O601" s="280"/>
      <c r="P601" s="280"/>
      <c r="Q601" s="280"/>
      <c r="R601" s="280"/>
      <c r="S601" s="280"/>
      <c r="T601" s="280"/>
      <c r="U601" s="280"/>
      <c r="V601" s="280"/>
      <c r="W601" s="280"/>
      <c r="X601" s="280"/>
      <c r="Y601" s="280"/>
      <c r="Z601" s="280"/>
    </row>
    <row r="602" spans="1:26" ht="15.75" customHeight="1">
      <c r="A602" s="280"/>
      <c r="B602" s="280"/>
      <c r="C602" s="280"/>
      <c r="D602" s="280"/>
      <c r="E602" s="280"/>
      <c r="F602" s="280"/>
      <c r="G602" s="280"/>
      <c r="H602" s="280"/>
      <c r="I602" s="280"/>
      <c r="J602" s="280"/>
      <c r="K602" s="280"/>
      <c r="L602" s="280"/>
      <c r="M602" s="280"/>
      <c r="N602" s="280"/>
      <c r="O602" s="280"/>
      <c r="P602" s="280"/>
      <c r="Q602" s="280"/>
      <c r="R602" s="280"/>
      <c r="S602" s="280"/>
      <c r="T602" s="280"/>
      <c r="U602" s="280"/>
      <c r="V602" s="280"/>
      <c r="W602" s="280"/>
      <c r="X602" s="280"/>
      <c r="Y602" s="280"/>
      <c r="Z602" s="280"/>
    </row>
    <row r="603" spans="1:26" ht="15.75" customHeight="1">
      <c r="A603" s="280"/>
      <c r="B603" s="280"/>
      <c r="C603" s="280"/>
      <c r="D603" s="280"/>
      <c r="E603" s="280"/>
      <c r="F603" s="280"/>
      <c r="G603" s="280"/>
      <c r="H603" s="280"/>
      <c r="I603" s="280"/>
      <c r="J603" s="280"/>
      <c r="K603" s="280"/>
      <c r="L603" s="280"/>
      <c r="M603" s="280"/>
      <c r="N603" s="280"/>
      <c r="O603" s="280"/>
      <c r="P603" s="280"/>
      <c r="Q603" s="280"/>
      <c r="R603" s="280"/>
      <c r="S603" s="280"/>
      <c r="T603" s="280"/>
      <c r="U603" s="280"/>
      <c r="V603" s="280"/>
      <c r="W603" s="280"/>
      <c r="X603" s="280"/>
      <c r="Y603" s="280"/>
      <c r="Z603" s="280"/>
    </row>
    <row r="604" spans="1:26" ht="15.75" customHeight="1">
      <c r="A604" s="280"/>
      <c r="B604" s="280"/>
      <c r="C604" s="280"/>
      <c r="D604" s="280"/>
      <c r="E604" s="280"/>
      <c r="F604" s="280"/>
      <c r="G604" s="280"/>
      <c r="H604" s="280"/>
      <c r="I604" s="280"/>
      <c r="J604" s="280"/>
      <c r="K604" s="280"/>
      <c r="L604" s="280"/>
      <c r="M604" s="280"/>
      <c r="N604" s="280"/>
      <c r="O604" s="280"/>
      <c r="P604" s="280"/>
      <c r="Q604" s="280"/>
      <c r="R604" s="280"/>
      <c r="S604" s="280"/>
      <c r="T604" s="280"/>
      <c r="U604" s="280"/>
      <c r="V604" s="280"/>
      <c r="W604" s="280"/>
      <c r="X604" s="280"/>
      <c r="Y604" s="280"/>
      <c r="Z604" s="280"/>
    </row>
    <row r="605" spans="1:26" ht="15.75" customHeight="1">
      <c r="A605" s="280"/>
      <c r="B605" s="280"/>
      <c r="C605" s="280"/>
      <c r="D605" s="280"/>
      <c r="E605" s="280"/>
      <c r="F605" s="280"/>
      <c r="G605" s="280"/>
      <c r="H605" s="280"/>
      <c r="I605" s="280"/>
      <c r="J605" s="280"/>
      <c r="K605" s="280"/>
      <c r="L605" s="280"/>
      <c r="M605" s="280"/>
      <c r="N605" s="280"/>
      <c r="O605" s="280"/>
      <c r="P605" s="280"/>
      <c r="Q605" s="280"/>
      <c r="R605" s="280"/>
      <c r="S605" s="280"/>
      <c r="T605" s="280"/>
      <c r="U605" s="280"/>
      <c r="V605" s="280"/>
      <c r="W605" s="280"/>
      <c r="X605" s="280"/>
      <c r="Y605" s="280"/>
      <c r="Z605" s="280"/>
    </row>
    <row r="606" spans="1:26" ht="15.75" customHeight="1">
      <c r="A606" s="280"/>
      <c r="B606" s="280"/>
      <c r="C606" s="280"/>
      <c r="D606" s="280"/>
      <c r="E606" s="280"/>
      <c r="F606" s="280"/>
      <c r="G606" s="280"/>
      <c r="H606" s="280"/>
      <c r="I606" s="280"/>
      <c r="J606" s="280"/>
      <c r="K606" s="280"/>
      <c r="L606" s="280"/>
      <c r="M606" s="280"/>
      <c r="N606" s="280"/>
      <c r="O606" s="280"/>
      <c r="P606" s="280"/>
      <c r="Q606" s="280"/>
      <c r="R606" s="280"/>
      <c r="S606" s="280"/>
      <c r="T606" s="280"/>
      <c r="U606" s="280"/>
      <c r="V606" s="280"/>
      <c r="W606" s="280"/>
      <c r="X606" s="280"/>
      <c r="Y606" s="280"/>
      <c r="Z606" s="280"/>
    </row>
    <row r="607" spans="1:26" ht="15.75" customHeight="1">
      <c r="A607" s="280"/>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row>
    <row r="608" spans="1:26" ht="15.75" customHeight="1">
      <c r="A608" s="280"/>
      <c r="B608" s="280"/>
      <c r="C608" s="280"/>
      <c r="D608" s="280"/>
      <c r="E608" s="280"/>
      <c r="F608" s="280"/>
      <c r="G608" s="280"/>
      <c r="H608" s="280"/>
      <c r="I608" s="280"/>
      <c r="J608" s="280"/>
      <c r="K608" s="280"/>
      <c r="L608" s="280"/>
      <c r="M608" s="280"/>
      <c r="N608" s="280"/>
      <c r="O608" s="280"/>
      <c r="P608" s="280"/>
      <c r="Q608" s="280"/>
      <c r="R608" s="280"/>
      <c r="S608" s="280"/>
      <c r="T608" s="280"/>
      <c r="U608" s="280"/>
      <c r="V608" s="280"/>
      <c r="W608" s="280"/>
      <c r="X608" s="280"/>
      <c r="Y608" s="280"/>
      <c r="Z608" s="280"/>
    </row>
    <row r="609" spans="1:26" ht="15.75" customHeight="1">
      <c r="A609" s="280"/>
      <c r="B609" s="280"/>
      <c r="C609" s="280"/>
      <c r="D609" s="280"/>
      <c r="E609" s="280"/>
      <c r="F609" s="280"/>
      <c r="G609" s="280"/>
      <c r="H609" s="280"/>
      <c r="I609" s="280"/>
      <c r="J609" s="280"/>
      <c r="K609" s="280"/>
      <c r="L609" s="280"/>
      <c r="M609" s="280"/>
      <c r="N609" s="280"/>
      <c r="O609" s="280"/>
      <c r="P609" s="280"/>
      <c r="Q609" s="280"/>
      <c r="R609" s="280"/>
      <c r="S609" s="280"/>
      <c r="T609" s="280"/>
      <c r="U609" s="280"/>
      <c r="V609" s="280"/>
      <c r="W609" s="280"/>
      <c r="X609" s="280"/>
      <c r="Y609" s="280"/>
      <c r="Z609" s="280"/>
    </row>
    <row r="610" spans="1:26" ht="15.75" customHeight="1">
      <c r="A610" s="280"/>
      <c r="B610" s="280"/>
      <c r="C610" s="280"/>
      <c r="D610" s="280"/>
      <c r="E610" s="280"/>
      <c r="F610" s="280"/>
      <c r="G610" s="280"/>
      <c r="H610" s="280"/>
      <c r="I610" s="280"/>
      <c r="J610" s="280"/>
      <c r="K610" s="280"/>
      <c r="L610" s="280"/>
      <c r="M610" s="280"/>
      <c r="N610" s="280"/>
      <c r="O610" s="280"/>
      <c r="P610" s="280"/>
      <c r="Q610" s="280"/>
      <c r="R610" s="280"/>
      <c r="S610" s="280"/>
      <c r="T610" s="280"/>
      <c r="U610" s="280"/>
      <c r="V610" s="280"/>
      <c r="W610" s="280"/>
      <c r="X610" s="280"/>
      <c r="Y610" s="280"/>
      <c r="Z610" s="280"/>
    </row>
    <row r="611" spans="1:26" ht="15.75" customHeight="1">
      <c r="A611" s="280"/>
      <c r="B611" s="280"/>
      <c r="C611" s="280"/>
      <c r="D611" s="280"/>
      <c r="E611" s="280"/>
      <c r="F611" s="280"/>
      <c r="G611" s="280"/>
      <c r="H611" s="280"/>
      <c r="I611" s="280"/>
      <c r="J611" s="280"/>
      <c r="K611" s="280"/>
      <c r="L611" s="280"/>
      <c r="M611" s="280"/>
      <c r="N611" s="280"/>
      <c r="O611" s="280"/>
      <c r="P611" s="280"/>
      <c r="Q611" s="280"/>
      <c r="R611" s="280"/>
      <c r="S611" s="280"/>
      <c r="T611" s="280"/>
      <c r="U611" s="280"/>
      <c r="V611" s="280"/>
      <c r="W611" s="280"/>
      <c r="X611" s="280"/>
      <c r="Y611" s="280"/>
      <c r="Z611" s="280"/>
    </row>
    <row r="612" spans="1:26" ht="15.75" customHeight="1">
      <c r="A612" s="280"/>
      <c r="B612" s="280"/>
      <c r="C612" s="280"/>
      <c r="D612" s="280"/>
      <c r="E612" s="280"/>
      <c r="F612" s="280"/>
      <c r="G612" s="280"/>
      <c r="H612" s="280"/>
      <c r="I612" s="280"/>
      <c r="J612" s="280"/>
      <c r="K612" s="280"/>
      <c r="L612" s="280"/>
      <c r="M612" s="280"/>
      <c r="N612" s="280"/>
      <c r="O612" s="280"/>
      <c r="P612" s="280"/>
      <c r="Q612" s="280"/>
      <c r="R612" s="280"/>
      <c r="S612" s="280"/>
      <c r="T612" s="280"/>
      <c r="U612" s="280"/>
      <c r="V612" s="280"/>
      <c r="W612" s="280"/>
      <c r="X612" s="280"/>
      <c r="Y612" s="280"/>
      <c r="Z612" s="280"/>
    </row>
    <row r="613" spans="1:26" ht="15.75" customHeight="1">
      <c r="A613" s="280"/>
      <c r="B613" s="280"/>
      <c r="C613" s="280"/>
      <c r="D613" s="280"/>
      <c r="E613" s="280"/>
      <c r="F613" s="280"/>
      <c r="G613" s="280"/>
      <c r="H613" s="280"/>
      <c r="I613" s="280"/>
      <c r="J613" s="280"/>
      <c r="K613" s="280"/>
      <c r="L613" s="280"/>
      <c r="M613" s="280"/>
      <c r="N613" s="280"/>
      <c r="O613" s="280"/>
      <c r="P613" s="280"/>
      <c r="Q613" s="280"/>
      <c r="R613" s="280"/>
      <c r="S613" s="280"/>
      <c r="T613" s="280"/>
      <c r="U613" s="280"/>
      <c r="V613" s="280"/>
      <c r="W613" s="280"/>
      <c r="X613" s="280"/>
      <c r="Y613" s="280"/>
      <c r="Z613" s="280"/>
    </row>
    <row r="614" spans="1:26" ht="15.75" customHeight="1">
      <c r="A614" s="280"/>
      <c r="B614" s="280"/>
      <c r="C614" s="280"/>
      <c r="D614" s="280"/>
      <c r="E614" s="280"/>
      <c r="F614" s="280"/>
      <c r="G614" s="280"/>
      <c r="H614" s="280"/>
      <c r="I614" s="280"/>
      <c r="J614" s="280"/>
      <c r="K614" s="280"/>
      <c r="L614" s="280"/>
      <c r="M614" s="280"/>
      <c r="N614" s="280"/>
      <c r="O614" s="280"/>
      <c r="P614" s="280"/>
      <c r="Q614" s="280"/>
      <c r="R614" s="280"/>
      <c r="S614" s="280"/>
      <c r="T614" s="280"/>
      <c r="U614" s="280"/>
      <c r="V614" s="280"/>
      <c r="W614" s="280"/>
      <c r="X614" s="280"/>
      <c r="Y614" s="280"/>
      <c r="Z614" s="280"/>
    </row>
    <row r="615" spans="1:26" ht="15.75" customHeight="1">
      <c r="A615" s="280"/>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row>
    <row r="616" spans="1:26" ht="15.75" customHeight="1">
      <c r="A616" s="280"/>
      <c r="B616" s="280"/>
      <c r="C616" s="280"/>
      <c r="D616" s="280"/>
      <c r="E616" s="280"/>
      <c r="F616" s="280"/>
      <c r="G616" s="280"/>
      <c r="H616" s="280"/>
      <c r="I616" s="280"/>
      <c r="J616" s="280"/>
      <c r="K616" s="280"/>
      <c r="L616" s="280"/>
      <c r="M616" s="280"/>
      <c r="N616" s="280"/>
      <c r="O616" s="280"/>
      <c r="P616" s="280"/>
      <c r="Q616" s="280"/>
      <c r="R616" s="280"/>
      <c r="S616" s="280"/>
      <c r="T616" s="280"/>
      <c r="U616" s="280"/>
      <c r="V616" s="280"/>
      <c r="W616" s="280"/>
      <c r="X616" s="280"/>
      <c r="Y616" s="280"/>
      <c r="Z616" s="280"/>
    </row>
    <row r="617" spans="1:26" ht="15.75" customHeight="1">
      <c r="A617" s="280"/>
      <c r="B617" s="280"/>
      <c r="C617" s="280"/>
      <c r="D617" s="280"/>
      <c r="E617" s="280"/>
      <c r="F617" s="280"/>
      <c r="G617" s="280"/>
      <c r="H617" s="280"/>
      <c r="I617" s="280"/>
      <c r="J617" s="280"/>
      <c r="K617" s="280"/>
      <c r="L617" s="280"/>
      <c r="M617" s="280"/>
      <c r="N617" s="280"/>
      <c r="O617" s="280"/>
      <c r="P617" s="280"/>
      <c r="Q617" s="280"/>
      <c r="R617" s="280"/>
      <c r="S617" s="280"/>
      <c r="T617" s="280"/>
      <c r="U617" s="280"/>
      <c r="V617" s="280"/>
      <c r="W617" s="280"/>
      <c r="X617" s="280"/>
      <c r="Y617" s="280"/>
      <c r="Z617" s="280"/>
    </row>
    <row r="618" spans="1:26" ht="15.75" customHeight="1">
      <c r="A618" s="280"/>
      <c r="B618" s="280"/>
      <c r="C618" s="280"/>
      <c r="D618" s="280"/>
      <c r="E618" s="280"/>
      <c r="F618" s="280"/>
      <c r="G618" s="280"/>
      <c r="H618" s="280"/>
      <c r="I618" s="280"/>
      <c r="J618" s="280"/>
      <c r="K618" s="280"/>
      <c r="L618" s="280"/>
      <c r="M618" s="280"/>
      <c r="N618" s="280"/>
      <c r="O618" s="280"/>
      <c r="P618" s="280"/>
      <c r="Q618" s="280"/>
      <c r="R618" s="280"/>
      <c r="S618" s="280"/>
      <c r="T618" s="280"/>
      <c r="U618" s="280"/>
      <c r="V618" s="280"/>
      <c r="W618" s="280"/>
      <c r="X618" s="280"/>
      <c r="Y618" s="280"/>
      <c r="Z618" s="280"/>
    </row>
    <row r="619" spans="1:26" ht="15.75" customHeight="1">
      <c r="A619" s="280"/>
      <c r="B619" s="280"/>
      <c r="C619" s="280"/>
      <c r="D619" s="280"/>
      <c r="E619" s="280"/>
      <c r="F619" s="280"/>
      <c r="G619" s="280"/>
      <c r="H619" s="280"/>
      <c r="I619" s="280"/>
      <c r="J619" s="280"/>
      <c r="K619" s="280"/>
      <c r="L619" s="280"/>
      <c r="M619" s="280"/>
      <c r="N619" s="280"/>
      <c r="O619" s="280"/>
      <c r="P619" s="280"/>
      <c r="Q619" s="280"/>
      <c r="R619" s="280"/>
      <c r="S619" s="280"/>
      <c r="T619" s="280"/>
      <c r="U619" s="280"/>
      <c r="V619" s="280"/>
      <c r="W619" s="280"/>
      <c r="X619" s="280"/>
      <c r="Y619" s="280"/>
      <c r="Z619" s="280"/>
    </row>
    <row r="620" spans="1:26" ht="15.75" customHeight="1">
      <c r="A620" s="280"/>
      <c r="B620" s="280"/>
      <c r="C620" s="280"/>
      <c r="D620" s="280"/>
      <c r="E620" s="280"/>
      <c r="F620" s="280"/>
      <c r="G620" s="280"/>
      <c r="H620" s="280"/>
      <c r="I620" s="280"/>
      <c r="J620" s="280"/>
      <c r="K620" s="280"/>
      <c r="L620" s="280"/>
      <c r="M620" s="280"/>
      <c r="N620" s="280"/>
      <c r="O620" s="280"/>
      <c r="P620" s="280"/>
      <c r="Q620" s="280"/>
      <c r="R620" s="280"/>
      <c r="S620" s="280"/>
      <c r="T620" s="280"/>
      <c r="U620" s="280"/>
      <c r="V620" s="280"/>
      <c r="W620" s="280"/>
      <c r="X620" s="280"/>
      <c r="Y620" s="280"/>
      <c r="Z620" s="280"/>
    </row>
    <row r="621" spans="1:26" ht="15.75" customHeight="1">
      <c r="A621" s="280"/>
      <c r="B621" s="280"/>
      <c r="C621" s="280"/>
      <c r="D621" s="280"/>
      <c r="E621" s="280"/>
      <c r="F621" s="280"/>
      <c r="G621" s="280"/>
      <c r="H621" s="280"/>
      <c r="I621" s="280"/>
      <c r="J621" s="280"/>
      <c r="K621" s="280"/>
      <c r="L621" s="280"/>
      <c r="M621" s="280"/>
      <c r="N621" s="280"/>
      <c r="O621" s="280"/>
      <c r="P621" s="280"/>
      <c r="Q621" s="280"/>
      <c r="R621" s="280"/>
      <c r="S621" s="280"/>
      <c r="T621" s="280"/>
      <c r="U621" s="280"/>
      <c r="V621" s="280"/>
      <c r="W621" s="280"/>
      <c r="X621" s="280"/>
      <c r="Y621" s="280"/>
      <c r="Z621" s="280"/>
    </row>
    <row r="622" spans="1:26" ht="15.75" customHeight="1">
      <c r="A622" s="280"/>
      <c r="B622" s="280"/>
      <c r="C622" s="280"/>
      <c r="D622" s="280"/>
      <c r="E622" s="280"/>
      <c r="F622" s="280"/>
      <c r="G622" s="280"/>
      <c r="H622" s="280"/>
      <c r="I622" s="280"/>
      <c r="J622" s="280"/>
      <c r="K622" s="280"/>
      <c r="L622" s="280"/>
      <c r="M622" s="280"/>
      <c r="N622" s="280"/>
      <c r="O622" s="280"/>
      <c r="P622" s="280"/>
      <c r="Q622" s="280"/>
      <c r="R622" s="280"/>
      <c r="S622" s="280"/>
      <c r="T622" s="280"/>
      <c r="U622" s="280"/>
      <c r="V622" s="280"/>
      <c r="W622" s="280"/>
      <c r="X622" s="280"/>
      <c r="Y622" s="280"/>
      <c r="Z622" s="280"/>
    </row>
    <row r="623" spans="1:26" ht="15.75" customHeight="1">
      <c r="A623" s="280"/>
      <c r="B623" s="280"/>
      <c r="C623" s="280"/>
      <c r="D623" s="280"/>
      <c r="E623" s="280"/>
      <c r="F623" s="280"/>
      <c r="G623" s="280"/>
      <c r="H623" s="280"/>
      <c r="I623" s="280"/>
      <c r="J623" s="280"/>
      <c r="K623" s="280"/>
      <c r="L623" s="280"/>
      <c r="M623" s="280"/>
      <c r="N623" s="280"/>
      <c r="O623" s="280"/>
      <c r="P623" s="280"/>
      <c r="Q623" s="280"/>
      <c r="R623" s="280"/>
      <c r="S623" s="280"/>
      <c r="T623" s="280"/>
      <c r="U623" s="280"/>
      <c r="V623" s="280"/>
      <c r="W623" s="280"/>
      <c r="X623" s="280"/>
      <c r="Y623" s="280"/>
      <c r="Z623" s="280"/>
    </row>
    <row r="624" spans="1:26" ht="15.75" customHeight="1">
      <c r="A624" s="280"/>
      <c r="B624" s="280"/>
      <c r="C624" s="280"/>
      <c r="D624" s="280"/>
      <c r="E624" s="280"/>
      <c r="F624" s="280"/>
      <c r="G624" s="280"/>
      <c r="H624" s="280"/>
      <c r="I624" s="280"/>
      <c r="J624" s="280"/>
      <c r="K624" s="280"/>
      <c r="L624" s="280"/>
      <c r="M624" s="280"/>
      <c r="N624" s="280"/>
      <c r="O624" s="280"/>
      <c r="P624" s="280"/>
      <c r="Q624" s="280"/>
      <c r="R624" s="280"/>
      <c r="S624" s="280"/>
      <c r="T624" s="280"/>
      <c r="U624" s="280"/>
      <c r="V624" s="280"/>
      <c r="W624" s="280"/>
      <c r="X624" s="280"/>
      <c r="Y624" s="280"/>
      <c r="Z624" s="280"/>
    </row>
    <row r="625" spans="1:26" ht="15.75" customHeight="1">
      <c r="A625" s="280"/>
      <c r="B625" s="280"/>
      <c r="C625" s="280"/>
      <c r="D625" s="280"/>
      <c r="E625" s="280"/>
      <c r="F625" s="280"/>
      <c r="G625" s="280"/>
      <c r="H625" s="280"/>
      <c r="I625" s="280"/>
      <c r="J625" s="280"/>
      <c r="K625" s="280"/>
      <c r="L625" s="280"/>
      <c r="M625" s="280"/>
      <c r="N625" s="280"/>
      <c r="O625" s="280"/>
      <c r="P625" s="280"/>
      <c r="Q625" s="280"/>
      <c r="R625" s="280"/>
      <c r="S625" s="280"/>
      <c r="T625" s="280"/>
      <c r="U625" s="280"/>
      <c r="V625" s="280"/>
      <c r="W625" s="280"/>
      <c r="X625" s="280"/>
      <c r="Y625" s="280"/>
      <c r="Z625" s="280"/>
    </row>
    <row r="626" spans="1:26" ht="15.75" customHeight="1">
      <c r="A626" s="280"/>
      <c r="B626" s="280"/>
      <c r="C626" s="280"/>
      <c r="D626" s="280"/>
      <c r="E626" s="280"/>
      <c r="F626" s="280"/>
      <c r="G626" s="280"/>
      <c r="H626" s="280"/>
      <c r="I626" s="280"/>
      <c r="J626" s="280"/>
      <c r="K626" s="280"/>
      <c r="L626" s="280"/>
      <c r="M626" s="280"/>
      <c r="N626" s="280"/>
      <c r="O626" s="280"/>
      <c r="P626" s="280"/>
      <c r="Q626" s="280"/>
      <c r="R626" s="280"/>
      <c r="S626" s="280"/>
      <c r="T626" s="280"/>
      <c r="U626" s="280"/>
      <c r="V626" s="280"/>
      <c r="W626" s="280"/>
      <c r="X626" s="280"/>
      <c r="Y626" s="280"/>
      <c r="Z626" s="280"/>
    </row>
    <row r="627" spans="1:26" ht="15.75" customHeight="1">
      <c r="A627" s="280"/>
      <c r="B627" s="280"/>
      <c r="C627" s="280"/>
      <c r="D627" s="280"/>
      <c r="E627" s="280"/>
      <c r="F627" s="280"/>
      <c r="G627" s="280"/>
      <c r="H627" s="280"/>
      <c r="I627" s="280"/>
      <c r="J627" s="280"/>
      <c r="K627" s="280"/>
      <c r="L627" s="280"/>
      <c r="M627" s="280"/>
      <c r="N627" s="280"/>
      <c r="O627" s="280"/>
      <c r="P627" s="280"/>
      <c r="Q627" s="280"/>
      <c r="R627" s="280"/>
      <c r="S627" s="280"/>
      <c r="T627" s="280"/>
      <c r="U627" s="280"/>
      <c r="V627" s="280"/>
      <c r="W627" s="280"/>
      <c r="X627" s="280"/>
      <c r="Y627" s="280"/>
      <c r="Z627" s="280"/>
    </row>
    <row r="628" spans="1:26" ht="15.75" customHeight="1">
      <c r="A628" s="280"/>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row>
    <row r="629" spans="1:26" ht="15.75" customHeight="1">
      <c r="A629" s="280"/>
      <c r="B629" s="280"/>
      <c r="C629" s="280"/>
      <c r="D629" s="280"/>
      <c r="E629" s="280"/>
      <c r="F629" s="280"/>
      <c r="G629" s="280"/>
      <c r="H629" s="280"/>
      <c r="I629" s="280"/>
      <c r="J629" s="280"/>
      <c r="K629" s="280"/>
      <c r="L629" s="280"/>
      <c r="M629" s="280"/>
      <c r="N629" s="280"/>
      <c r="O629" s="280"/>
      <c r="P629" s="280"/>
      <c r="Q629" s="280"/>
      <c r="R629" s="280"/>
      <c r="S629" s="280"/>
      <c r="T629" s="280"/>
      <c r="U629" s="280"/>
      <c r="V629" s="280"/>
      <c r="W629" s="280"/>
      <c r="X629" s="280"/>
      <c r="Y629" s="280"/>
      <c r="Z629" s="280"/>
    </row>
    <row r="630" spans="1:26" ht="15.75" customHeight="1">
      <c r="A630" s="280"/>
      <c r="B630" s="280"/>
      <c r="C630" s="280"/>
      <c r="D630" s="280"/>
      <c r="E630" s="280"/>
      <c r="F630" s="280"/>
      <c r="G630" s="280"/>
      <c r="H630" s="280"/>
      <c r="I630" s="280"/>
      <c r="J630" s="280"/>
      <c r="K630" s="280"/>
      <c r="L630" s="280"/>
      <c r="M630" s="280"/>
      <c r="N630" s="280"/>
      <c r="O630" s="280"/>
      <c r="P630" s="280"/>
      <c r="Q630" s="280"/>
      <c r="R630" s="280"/>
      <c r="S630" s="280"/>
      <c r="T630" s="280"/>
      <c r="U630" s="280"/>
      <c r="V630" s="280"/>
      <c r="W630" s="280"/>
      <c r="X630" s="280"/>
      <c r="Y630" s="280"/>
      <c r="Z630" s="280"/>
    </row>
    <row r="631" spans="1:26" ht="15.75" customHeight="1">
      <c r="A631" s="280"/>
      <c r="B631" s="280"/>
      <c r="C631" s="280"/>
      <c r="D631" s="280"/>
      <c r="E631" s="280"/>
      <c r="F631" s="280"/>
      <c r="G631" s="280"/>
      <c r="H631" s="280"/>
      <c r="I631" s="280"/>
      <c r="J631" s="280"/>
      <c r="K631" s="280"/>
      <c r="L631" s="280"/>
      <c r="M631" s="280"/>
      <c r="N631" s="280"/>
      <c r="O631" s="280"/>
      <c r="P631" s="280"/>
      <c r="Q631" s="280"/>
      <c r="R631" s="280"/>
      <c r="S631" s="280"/>
      <c r="T631" s="280"/>
      <c r="U631" s="280"/>
      <c r="V631" s="280"/>
      <c r="W631" s="280"/>
      <c r="X631" s="280"/>
      <c r="Y631" s="280"/>
      <c r="Z631" s="280"/>
    </row>
    <row r="632" spans="1:26" ht="15.75" customHeight="1">
      <c r="A632" s="280"/>
      <c r="B632" s="280"/>
      <c r="C632" s="280"/>
      <c r="D632" s="280"/>
      <c r="E632" s="280"/>
      <c r="F632" s="280"/>
      <c r="G632" s="280"/>
      <c r="H632" s="280"/>
      <c r="I632" s="280"/>
      <c r="J632" s="280"/>
      <c r="K632" s="280"/>
      <c r="L632" s="280"/>
      <c r="M632" s="280"/>
      <c r="N632" s="280"/>
      <c r="O632" s="280"/>
      <c r="P632" s="280"/>
      <c r="Q632" s="280"/>
      <c r="R632" s="280"/>
      <c r="S632" s="280"/>
      <c r="T632" s="280"/>
      <c r="U632" s="280"/>
      <c r="V632" s="280"/>
      <c r="W632" s="280"/>
      <c r="X632" s="280"/>
      <c r="Y632" s="280"/>
      <c r="Z632" s="280"/>
    </row>
    <row r="633" spans="1:26" ht="15.75" customHeight="1">
      <c r="A633" s="280"/>
      <c r="B633" s="280"/>
      <c r="C633" s="280"/>
      <c r="D633" s="280"/>
      <c r="E633" s="280"/>
      <c r="F633" s="280"/>
      <c r="G633" s="280"/>
      <c r="H633" s="280"/>
      <c r="I633" s="280"/>
      <c r="J633" s="280"/>
      <c r="K633" s="280"/>
      <c r="L633" s="280"/>
      <c r="M633" s="280"/>
      <c r="N633" s="280"/>
      <c r="O633" s="280"/>
      <c r="P633" s="280"/>
      <c r="Q633" s="280"/>
      <c r="R633" s="280"/>
      <c r="S633" s="280"/>
      <c r="T633" s="280"/>
      <c r="U633" s="280"/>
      <c r="V633" s="280"/>
      <c r="W633" s="280"/>
      <c r="X633" s="280"/>
      <c r="Y633" s="280"/>
      <c r="Z633" s="280"/>
    </row>
    <row r="634" spans="1:26" ht="15.75" customHeight="1">
      <c r="A634" s="280"/>
      <c r="B634" s="280"/>
      <c r="C634" s="280"/>
      <c r="D634" s="280"/>
      <c r="E634" s="280"/>
      <c r="F634" s="280"/>
      <c r="G634" s="280"/>
      <c r="H634" s="280"/>
      <c r="I634" s="280"/>
      <c r="J634" s="280"/>
      <c r="K634" s="280"/>
      <c r="L634" s="280"/>
      <c r="M634" s="280"/>
      <c r="N634" s="280"/>
      <c r="O634" s="280"/>
      <c r="P634" s="280"/>
      <c r="Q634" s="280"/>
      <c r="R634" s="280"/>
      <c r="S634" s="280"/>
      <c r="T634" s="280"/>
      <c r="U634" s="280"/>
      <c r="V634" s="280"/>
      <c r="W634" s="280"/>
      <c r="X634" s="280"/>
      <c r="Y634" s="280"/>
      <c r="Z634" s="280"/>
    </row>
    <row r="635" spans="1:26" ht="15.75" customHeight="1">
      <c r="A635" s="280"/>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row>
    <row r="636" spans="1:26" ht="15.75" customHeight="1">
      <c r="A636" s="280"/>
      <c r="B636" s="280"/>
      <c r="C636" s="280"/>
      <c r="D636" s="280"/>
      <c r="E636" s="280"/>
      <c r="F636" s="280"/>
      <c r="G636" s="280"/>
      <c r="H636" s="280"/>
      <c r="I636" s="280"/>
      <c r="J636" s="280"/>
      <c r="K636" s="280"/>
      <c r="L636" s="280"/>
      <c r="M636" s="280"/>
      <c r="N636" s="280"/>
      <c r="O636" s="280"/>
      <c r="P636" s="280"/>
      <c r="Q636" s="280"/>
      <c r="R636" s="280"/>
      <c r="S636" s="280"/>
      <c r="T636" s="280"/>
      <c r="U636" s="280"/>
      <c r="V636" s="280"/>
      <c r="W636" s="280"/>
      <c r="X636" s="280"/>
      <c r="Y636" s="280"/>
      <c r="Z636" s="280"/>
    </row>
    <row r="637" spans="1:26" ht="15.75" customHeight="1">
      <c r="A637" s="280"/>
      <c r="B637" s="280"/>
      <c r="C637" s="280"/>
      <c r="D637" s="280"/>
      <c r="E637" s="280"/>
      <c r="F637" s="280"/>
      <c r="G637" s="280"/>
      <c r="H637" s="280"/>
      <c r="I637" s="280"/>
      <c r="J637" s="280"/>
      <c r="K637" s="280"/>
      <c r="L637" s="280"/>
      <c r="M637" s="280"/>
      <c r="N637" s="280"/>
      <c r="O637" s="280"/>
      <c r="P637" s="280"/>
      <c r="Q637" s="280"/>
      <c r="R637" s="280"/>
      <c r="S637" s="280"/>
      <c r="T637" s="280"/>
      <c r="U637" s="280"/>
      <c r="V637" s="280"/>
      <c r="W637" s="280"/>
      <c r="X637" s="280"/>
      <c r="Y637" s="280"/>
      <c r="Z637" s="280"/>
    </row>
    <row r="638" spans="1:26" ht="15.75" customHeight="1">
      <c r="A638" s="280"/>
      <c r="B638" s="280"/>
      <c r="C638" s="280"/>
      <c r="D638" s="280"/>
      <c r="E638" s="280"/>
      <c r="F638" s="280"/>
      <c r="G638" s="280"/>
      <c r="H638" s="280"/>
      <c r="I638" s="280"/>
      <c r="J638" s="280"/>
      <c r="K638" s="280"/>
      <c r="L638" s="280"/>
      <c r="M638" s="280"/>
      <c r="N638" s="280"/>
      <c r="O638" s="280"/>
      <c r="P638" s="280"/>
      <c r="Q638" s="280"/>
      <c r="R638" s="280"/>
      <c r="S638" s="280"/>
      <c r="T638" s="280"/>
      <c r="U638" s="280"/>
      <c r="V638" s="280"/>
      <c r="W638" s="280"/>
      <c r="X638" s="280"/>
      <c r="Y638" s="280"/>
      <c r="Z638" s="280"/>
    </row>
    <row r="639" spans="1:26" ht="15.75" customHeight="1">
      <c r="A639" s="280"/>
      <c r="B639" s="280"/>
      <c r="C639" s="280"/>
      <c r="D639" s="280"/>
      <c r="E639" s="280"/>
      <c r="F639" s="280"/>
      <c r="G639" s="280"/>
      <c r="H639" s="280"/>
      <c r="I639" s="280"/>
      <c r="J639" s="280"/>
      <c r="K639" s="280"/>
      <c r="L639" s="280"/>
      <c r="M639" s="280"/>
      <c r="N639" s="280"/>
      <c r="O639" s="280"/>
      <c r="P639" s="280"/>
      <c r="Q639" s="280"/>
      <c r="R639" s="280"/>
      <c r="S639" s="280"/>
      <c r="T639" s="280"/>
      <c r="U639" s="280"/>
      <c r="V639" s="280"/>
      <c r="W639" s="280"/>
      <c r="X639" s="280"/>
      <c r="Y639" s="280"/>
      <c r="Z639" s="280"/>
    </row>
    <row r="640" spans="1:26" ht="15.75" customHeight="1">
      <c r="A640" s="280"/>
      <c r="B640" s="280"/>
      <c r="C640" s="280"/>
      <c r="D640" s="280"/>
      <c r="E640" s="280"/>
      <c r="F640" s="280"/>
      <c r="G640" s="280"/>
      <c r="H640" s="280"/>
      <c r="I640" s="280"/>
      <c r="J640" s="280"/>
      <c r="K640" s="280"/>
      <c r="L640" s="280"/>
      <c r="M640" s="280"/>
      <c r="N640" s="280"/>
      <c r="O640" s="280"/>
      <c r="P640" s="280"/>
      <c r="Q640" s="280"/>
      <c r="R640" s="280"/>
      <c r="S640" s="280"/>
      <c r="T640" s="280"/>
      <c r="U640" s="280"/>
      <c r="V640" s="280"/>
      <c r="W640" s="280"/>
      <c r="X640" s="280"/>
      <c r="Y640" s="280"/>
      <c r="Z640" s="280"/>
    </row>
    <row r="641" spans="1:26" ht="15.75" customHeight="1">
      <c r="A641" s="280"/>
      <c r="B641" s="280"/>
      <c r="C641" s="280"/>
      <c r="D641" s="280"/>
      <c r="E641" s="280"/>
      <c r="F641" s="280"/>
      <c r="G641" s="280"/>
      <c r="H641" s="280"/>
      <c r="I641" s="280"/>
      <c r="J641" s="280"/>
      <c r="K641" s="280"/>
      <c r="L641" s="280"/>
      <c r="M641" s="280"/>
      <c r="N641" s="280"/>
      <c r="O641" s="280"/>
      <c r="P641" s="280"/>
      <c r="Q641" s="280"/>
      <c r="R641" s="280"/>
      <c r="S641" s="280"/>
      <c r="T641" s="280"/>
      <c r="U641" s="280"/>
      <c r="V641" s="280"/>
      <c r="W641" s="280"/>
      <c r="X641" s="280"/>
      <c r="Y641" s="280"/>
      <c r="Z641" s="280"/>
    </row>
    <row r="642" spans="1:26" ht="15.75" customHeight="1">
      <c r="A642" s="280"/>
      <c r="B642" s="280"/>
      <c r="C642" s="280"/>
      <c r="D642" s="280"/>
      <c r="E642" s="280"/>
      <c r="F642" s="280"/>
      <c r="G642" s="280"/>
      <c r="H642" s="280"/>
      <c r="I642" s="280"/>
      <c r="J642" s="280"/>
      <c r="K642" s="280"/>
      <c r="L642" s="280"/>
      <c r="M642" s="280"/>
      <c r="N642" s="280"/>
      <c r="O642" s="280"/>
      <c r="P642" s="280"/>
      <c r="Q642" s="280"/>
      <c r="R642" s="280"/>
      <c r="S642" s="280"/>
      <c r="T642" s="280"/>
      <c r="U642" s="280"/>
      <c r="V642" s="280"/>
      <c r="W642" s="280"/>
      <c r="X642" s="280"/>
      <c r="Y642" s="280"/>
      <c r="Z642" s="280"/>
    </row>
    <row r="643" spans="1:26" ht="15.75" customHeight="1">
      <c r="A643" s="280"/>
      <c r="B643" s="280"/>
      <c r="C643" s="280"/>
      <c r="D643" s="280"/>
      <c r="E643" s="280"/>
      <c r="F643" s="280"/>
      <c r="G643" s="280"/>
      <c r="H643" s="280"/>
      <c r="I643" s="280"/>
      <c r="J643" s="280"/>
      <c r="K643" s="280"/>
      <c r="L643" s="280"/>
      <c r="M643" s="280"/>
      <c r="N643" s="280"/>
      <c r="O643" s="280"/>
      <c r="P643" s="280"/>
      <c r="Q643" s="280"/>
      <c r="R643" s="280"/>
      <c r="S643" s="280"/>
      <c r="T643" s="280"/>
      <c r="U643" s="280"/>
      <c r="V643" s="280"/>
      <c r="W643" s="280"/>
      <c r="X643" s="280"/>
      <c r="Y643" s="280"/>
      <c r="Z643" s="280"/>
    </row>
    <row r="644" spans="1:26" ht="15.75" customHeight="1">
      <c r="A644" s="280"/>
      <c r="B644" s="280"/>
      <c r="C644" s="280"/>
      <c r="D644" s="280"/>
      <c r="E644" s="280"/>
      <c r="F644" s="280"/>
      <c r="G644" s="280"/>
      <c r="H644" s="280"/>
      <c r="I644" s="280"/>
      <c r="J644" s="280"/>
      <c r="K644" s="280"/>
      <c r="L644" s="280"/>
      <c r="M644" s="280"/>
      <c r="N644" s="280"/>
      <c r="O644" s="280"/>
      <c r="P644" s="280"/>
      <c r="Q644" s="280"/>
      <c r="R644" s="280"/>
      <c r="S644" s="280"/>
      <c r="T644" s="280"/>
      <c r="U644" s="280"/>
      <c r="V644" s="280"/>
      <c r="W644" s="280"/>
      <c r="X644" s="280"/>
      <c r="Y644" s="280"/>
      <c r="Z644" s="280"/>
    </row>
    <row r="645" spans="1:26" ht="15.75" customHeight="1">
      <c r="A645" s="280"/>
      <c r="B645" s="280"/>
      <c r="C645" s="280"/>
      <c r="D645" s="280"/>
      <c r="E645" s="280"/>
      <c r="F645" s="280"/>
      <c r="G645" s="280"/>
      <c r="H645" s="280"/>
      <c r="I645" s="280"/>
      <c r="J645" s="280"/>
      <c r="K645" s="280"/>
      <c r="L645" s="280"/>
      <c r="M645" s="280"/>
      <c r="N645" s="280"/>
      <c r="O645" s="280"/>
      <c r="P645" s="280"/>
      <c r="Q645" s="280"/>
      <c r="R645" s="280"/>
      <c r="S645" s="280"/>
      <c r="T645" s="280"/>
      <c r="U645" s="280"/>
      <c r="V645" s="280"/>
      <c r="W645" s="280"/>
      <c r="X645" s="280"/>
      <c r="Y645" s="280"/>
      <c r="Z645" s="280"/>
    </row>
    <row r="646" spans="1:26" ht="15.75" customHeight="1">
      <c r="A646" s="280"/>
      <c r="B646" s="280"/>
      <c r="C646" s="280"/>
      <c r="D646" s="280"/>
      <c r="E646" s="280"/>
      <c r="F646" s="280"/>
      <c r="G646" s="280"/>
      <c r="H646" s="280"/>
      <c r="I646" s="280"/>
      <c r="J646" s="280"/>
      <c r="K646" s="280"/>
      <c r="L646" s="280"/>
      <c r="M646" s="280"/>
      <c r="N646" s="280"/>
      <c r="O646" s="280"/>
      <c r="P646" s="280"/>
      <c r="Q646" s="280"/>
      <c r="R646" s="280"/>
      <c r="S646" s="280"/>
      <c r="T646" s="280"/>
      <c r="U646" s="280"/>
      <c r="V646" s="280"/>
      <c r="W646" s="280"/>
      <c r="X646" s="280"/>
      <c r="Y646" s="280"/>
      <c r="Z646" s="280"/>
    </row>
    <row r="647" spans="1:26" ht="15.75" customHeight="1">
      <c r="A647" s="280"/>
      <c r="B647" s="280"/>
      <c r="C647" s="280"/>
      <c r="D647" s="280"/>
      <c r="E647" s="280"/>
      <c r="F647" s="280"/>
      <c r="G647" s="280"/>
      <c r="H647" s="280"/>
      <c r="I647" s="280"/>
      <c r="J647" s="280"/>
      <c r="K647" s="280"/>
      <c r="L647" s="280"/>
      <c r="M647" s="280"/>
      <c r="N647" s="280"/>
      <c r="O647" s="280"/>
      <c r="P647" s="280"/>
      <c r="Q647" s="280"/>
      <c r="R647" s="280"/>
      <c r="S647" s="280"/>
      <c r="T647" s="280"/>
      <c r="U647" s="280"/>
      <c r="V647" s="280"/>
      <c r="W647" s="280"/>
      <c r="X647" s="280"/>
      <c r="Y647" s="280"/>
      <c r="Z647" s="280"/>
    </row>
    <row r="648" spans="1:26" ht="15.75" customHeight="1">
      <c r="A648" s="280"/>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row>
    <row r="649" spans="1:26" ht="15.75" customHeight="1">
      <c r="A649" s="280"/>
      <c r="B649" s="280"/>
      <c r="C649" s="280"/>
      <c r="D649" s="280"/>
      <c r="E649" s="280"/>
      <c r="F649" s="280"/>
      <c r="G649" s="280"/>
      <c r="H649" s="280"/>
      <c r="I649" s="280"/>
      <c r="J649" s="280"/>
      <c r="K649" s="280"/>
      <c r="L649" s="280"/>
      <c r="M649" s="280"/>
      <c r="N649" s="280"/>
      <c r="O649" s="280"/>
      <c r="P649" s="280"/>
      <c r="Q649" s="280"/>
      <c r="R649" s="280"/>
      <c r="S649" s="280"/>
      <c r="T649" s="280"/>
      <c r="U649" s="280"/>
      <c r="V649" s="280"/>
      <c r="W649" s="280"/>
      <c r="X649" s="280"/>
      <c r="Y649" s="280"/>
      <c r="Z649" s="280"/>
    </row>
    <row r="650" spans="1:26" ht="15.75" customHeight="1">
      <c r="A650" s="280"/>
      <c r="B650" s="280"/>
      <c r="C650" s="280"/>
      <c r="D650" s="280"/>
      <c r="E650" s="280"/>
      <c r="F650" s="280"/>
      <c r="G650" s="280"/>
      <c r="H650" s="280"/>
      <c r="I650" s="280"/>
      <c r="J650" s="280"/>
      <c r="K650" s="280"/>
      <c r="L650" s="280"/>
      <c r="M650" s="280"/>
      <c r="N650" s="280"/>
      <c r="O650" s="280"/>
      <c r="P650" s="280"/>
      <c r="Q650" s="280"/>
      <c r="R650" s="280"/>
      <c r="S650" s="280"/>
      <c r="T650" s="280"/>
      <c r="U650" s="280"/>
      <c r="V650" s="280"/>
      <c r="W650" s="280"/>
      <c r="X650" s="280"/>
      <c r="Y650" s="280"/>
      <c r="Z650" s="280"/>
    </row>
    <row r="651" spans="1:26" ht="15.75" customHeight="1">
      <c r="A651" s="280"/>
      <c r="B651" s="280"/>
      <c r="C651" s="280"/>
      <c r="D651" s="280"/>
      <c r="E651" s="280"/>
      <c r="F651" s="280"/>
      <c r="G651" s="280"/>
      <c r="H651" s="280"/>
      <c r="I651" s="280"/>
      <c r="J651" s="280"/>
      <c r="K651" s="280"/>
      <c r="L651" s="280"/>
      <c r="M651" s="280"/>
      <c r="N651" s="280"/>
      <c r="O651" s="280"/>
      <c r="P651" s="280"/>
      <c r="Q651" s="280"/>
      <c r="R651" s="280"/>
      <c r="S651" s="280"/>
      <c r="T651" s="280"/>
      <c r="U651" s="280"/>
      <c r="V651" s="280"/>
      <c r="W651" s="280"/>
      <c r="X651" s="280"/>
      <c r="Y651" s="280"/>
      <c r="Z651" s="280"/>
    </row>
    <row r="652" spans="1:26" ht="15.75" customHeight="1">
      <c r="A652" s="280"/>
      <c r="B652" s="280"/>
      <c r="C652" s="280"/>
      <c r="D652" s="280"/>
      <c r="E652" s="280"/>
      <c r="F652" s="280"/>
      <c r="G652" s="280"/>
      <c r="H652" s="280"/>
      <c r="I652" s="280"/>
      <c r="J652" s="280"/>
      <c r="K652" s="280"/>
      <c r="L652" s="280"/>
      <c r="M652" s="280"/>
      <c r="N652" s="280"/>
      <c r="O652" s="280"/>
      <c r="P652" s="280"/>
      <c r="Q652" s="280"/>
      <c r="R652" s="280"/>
      <c r="S652" s="280"/>
      <c r="T652" s="280"/>
      <c r="U652" s="280"/>
      <c r="V652" s="280"/>
      <c r="W652" s="280"/>
      <c r="X652" s="280"/>
      <c r="Y652" s="280"/>
      <c r="Z652" s="280"/>
    </row>
    <row r="653" spans="1:26" ht="15.75" customHeight="1">
      <c r="A653" s="280"/>
      <c r="B653" s="280"/>
      <c r="C653" s="280"/>
      <c r="D653" s="280"/>
      <c r="E653" s="280"/>
      <c r="F653" s="280"/>
      <c r="G653" s="280"/>
      <c r="H653" s="280"/>
      <c r="I653" s="280"/>
      <c r="J653" s="280"/>
      <c r="K653" s="280"/>
      <c r="L653" s="280"/>
      <c r="M653" s="280"/>
      <c r="N653" s="280"/>
      <c r="O653" s="280"/>
      <c r="P653" s="280"/>
      <c r="Q653" s="280"/>
      <c r="R653" s="280"/>
      <c r="S653" s="280"/>
      <c r="T653" s="280"/>
      <c r="U653" s="280"/>
      <c r="V653" s="280"/>
      <c r="W653" s="280"/>
      <c r="X653" s="280"/>
      <c r="Y653" s="280"/>
      <c r="Z653" s="280"/>
    </row>
    <row r="654" spans="1:26" ht="15.75" customHeight="1">
      <c r="A654" s="280"/>
      <c r="B654" s="280"/>
      <c r="C654" s="280"/>
      <c r="D654" s="280"/>
      <c r="E654" s="280"/>
      <c r="F654" s="280"/>
      <c r="G654" s="280"/>
      <c r="H654" s="280"/>
      <c r="I654" s="280"/>
      <c r="J654" s="280"/>
      <c r="K654" s="280"/>
      <c r="L654" s="280"/>
      <c r="M654" s="280"/>
      <c r="N654" s="280"/>
      <c r="O654" s="280"/>
      <c r="P654" s="280"/>
      <c r="Q654" s="280"/>
      <c r="R654" s="280"/>
      <c r="S654" s="280"/>
      <c r="T654" s="280"/>
      <c r="U654" s="280"/>
      <c r="V654" s="280"/>
      <c r="W654" s="280"/>
      <c r="X654" s="280"/>
      <c r="Y654" s="280"/>
      <c r="Z654" s="280"/>
    </row>
    <row r="655" spans="1:26" ht="15.75" customHeight="1">
      <c r="A655" s="280"/>
      <c r="B655" s="280"/>
      <c r="C655" s="280"/>
      <c r="D655" s="280"/>
      <c r="E655" s="280"/>
      <c r="F655" s="280"/>
      <c r="G655" s="280"/>
      <c r="H655" s="280"/>
      <c r="I655" s="280"/>
      <c r="J655" s="280"/>
      <c r="K655" s="280"/>
      <c r="L655" s="280"/>
      <c r="M655" s="280"/>
      <c r="N655" s="280"/>
      <c r="O655" s="280"/>
      <c r="P655" s="280"/>
      <c r="Q655" s="280"/>
      <c r="R655" s="280"/>
      <c r="S655" s="280"/>
      <c r="T655" s="280"/>
      <c r="U655" s="280"/>
      <c r="V655" s="280"/>
      <c r="W655" s="280"/>
      <c r="X655" s="280"/>
      <c r="Y655" s="280"/>
      <c r="Z655" s="280"/>
    </row>
    <row r="656" spans="1:26" ht="15.75" customHeight="1">
      <c r="A656" s="280"/>
      <c r="B656" s="280"/>
      <c r="C656" s="280"/>
      <c r="D656" s="280"/>
      <c r="E656" s="280"/>
      <c r="F656" s="280"/>
      <c r="G656" s="280"/>
      <c r="H656" s="280"/>
      <c r="I656" s="280"/>
      <c r="J656" s="280"/>
      <c r="K656" s="280"/>
      <c r="L656" s="280"/>
      <c r="M656" s="280"/>
      <c r="N656" s="280"/>
      <c r="O656" s="280"/>
      <c r="P656" s="280"/>
      <c r="Q656" s="280"/>
      <c r="R656" s="280"/>
      <c r="S656" s="280"/>
      <c r="T656" s="280"/>
      <c r="U656" s="280"/>
      <c r="V656" s="280"/>
      <c r="W656" s="280"/>
      <c r="X656" s="280"/>
      <c r="Y656" s="280"/>
      <c r="Z656" s="280"/>
    </row>
    <row r="657" spans="1:26" ht="15.75" customHeight="1">
      <c r="A657" s="280"/>
      <c r="B657" s="280"/>
      <c r="C657" s="280"/>
      <c r="D657" s="280"/>
      <c r="E657" s="280"/>
      <c r="F657" s="280"/>
      <c r="G657" s="280"/>
      <c r="H657" s="280"/>
      <c r="I657" s="280"/>
      <c r="J657" s="280"/>
      <c r="K657" s="280"/>
      <c r="L657" s="280"/>
      <c r="M657" s="280"/>
      <c r="N657" s="280"/>
      <c r="O657" s="280"/>
      <c r="P657" s="280"/>
      <c r="Q657" s="280"/>
      <c r="R657" s="280"/>
      <c r="S657" s="280"/>
      <c r="T657" s="280"/>
      <c r="U657" s="280"/>
      <c r="V657" s="280"/>
      <c r="W657" s="280"/>
      <c r="X657" s="280"/>
      <c r="Y657" s="280"/>
      <c r="Z657" s="280"/>
    </row>
    <row r="658" spans="1:26" ht="15.75" customHeight="1">
      <c r="A658" s="280"/>
      <c r="B658" s="280"/>
      <c r="C658" s="280"/>
      <c r="D658" s="280"/>
      <c r="E658" s="280"/>
      <c r="F658" s="280"/>
      <c r="G658" s="280"/>
      <c r="H658" s="280"/>
      <c r="I658" s="280"/>
      <c r="J658" s="280"/>
      <c r="K658" s="280"/>
      <c r="L658" s="280"/>
      <c r="M658" s="280"/>
      <c r="N658" s="280"/>
      <c r="O658" s="280"/>
      <c r="P658" s="280"/>
      <c r="Q658" s="280"/>
      <c r="R658" s="280"/>
      <c r="S658" s="280"/>
      <c r="T658" s="280"/>
      <c r="U658" s="280"/>
      <c r="V658" s="280"/>
      <c r="W658" s="280"/>
      <c r="X658" s="280"/>
      <c r="Y658" s="280"/>
      <c r="Z658" s="280"/>
    </row>
    <row r="659" spans="1:26" ht="15.75" customHeight="1">
      <c r="A659" s="280"/>
      <c r="B659" s="280"/>
      <c r="C659" s="280"/>
      <c r="D659" s="280"/>
      <c r="E659" s="280"/>
      <c r="F659" s="280"/>
      <c r="G659" s="280"/>
      <c r="H659" s="280"/>
      <c r="I659" s="280"/>
      <c r="J659" s="280"/>
      <c r="K659" s="280"/>
      <c r="L659" s="280"/>
      <c r="M659" s="280"/>
      <c r="N659" s="280"/>
      <c r="O659" s="280"/>
      <c r="P659" s="280"/>
      <c r="Q659" s="280"/>
      <c r="R659" s="280"/>
      <c r="S659" s="280"/>
      <c r="T659" s="280"/>
      <c r="U659" s="280"/>
      <c r="V659" s="280"/>
      <c r="W659" s="280"/>
      <c r="X659" s="280"/>
      <c r="Y659" s="280"/>
      <c r="Z659" s="280"/>
    </row>
    <row r="660" spans="1:26" ht="15.75" customHeight="1">
      <c r="A660" s="280"/>
      <c r="B660" s="280"/>
      <c r="C660" s="280"/>
      <c r="D660" s="280"/>
      <c r="E660" s="280"/>
      <c r="F660" s="280"/>
      <c r="G660" s="280"/>
      <c r="H660" s="280"/>
      <c r="I660" s="280"/>
      <c r="J660" s="280"/>
      <c r="K660" s="280"/>
      <c r="L660" s="280"/>
      <c r="M660" s="280"/>
      <c r="N660" s="280"/>
      <c r="O660" s="280"/>
      <c r="P660" s="280"/>
      <c r="Q660" s="280"/>
      <c r="R660" s="280"/>
      <c r="S660" s="280"/>
      <c r="T660" s="280"/>
      <c r="U660" s="280"/>
      <c r="V660" s="280"/>
      <c r="W660" s="280"/>
      <c r="X660" s="280"/>
      <c r="Y660" s="280"/>
      <c r="Z660" s="280"/>
    </row>
    <row r="661" spans="1:26" ht="15.75" customHeight="1">
      <c r="A661" s="280"/>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row>
    <row r="662" spans="1:26" ht="15.75" customHeight="1">
      <c r="A662" s="280"/>
      <c r="B662" s="280"/>
      <c r="C662" s="280"/>
      <c r="D662" s="280"/>
      <c r="E662" s="280"/>
      <c r="F662" s="280"/>
      <c r="G662" s="280"/>
      <c r="H662" s="280"/>
      <c r="I662" s="280"/>
      <c r="J662" s="280"/>
      <c r="K662" s="280"/>
      <c r="L662" s="280"/>
      <c r="M662" s="280"/>
      <c r="N662" s="280"/>
      <c r="O662" s="280"/>
      <c r="P662" s="280"/>
      <c r="Q662" s="280"/>
      <c r="R662" s="280"/>
      <c r="S662" s="280"/>
      <c r="T662" s="280"/>
      <c r="U662" s="280"/>
      <c r="V662" s="280"/>
      <c r="W662" s="280"/>
      <c r="X662" s="280"/>
      <c r="Y662" s="280"/>
      <c r="Z662" s="280"/>
    </row>
    <row r="663" spans="1:26" ht="15.75" customHeight="1">
      <c r="A663" s="280"/>
      <c r="B663" s="280"/>
      <c r="C663" s="280"/>
      <c r="D663" s="280"/>
      <c r="E663" s="280"/>
      <c r="F663" s="280"/>
      <c r="G663" s="280"/>
      <c r="H663" s="280"/>
      <c r="I663" s="280"/>
      <c r="J663" s="280"/>
      <c r="K663" s="280"/>
      <c r="L663" s="280"/>
      <c r="M663" s="280"/>
      <c r="N663" s="280"/>
      <c r="O663" s="280"/>
      <c r="P663" s="280"/>
      <c r="Q663" s="280"/>
      <c r="R663" s="280"/>
      <c r="S663" s="280"/>
      <c r="T663" s="280"/>
      <c r="U663" s="280"/>
      <c r="V663" s="280"/>
      <c r="W663" s="280"/>
      <c r="X663" s="280"/>
      <c r="Y663" s="280"/>
      <c r="Z663" s="280"/>
    </row>
    <row r="664" spans="1:26" ht="15.75" customHeight="1">
      <c r="A664" s="280"/>
      <c r="B664" s="280"/>
      <c r="C664" s="280"/>
      <c r="D664" s="280"/>
      <c r="E664" s="280"/>
      <c r="F664" s="280"/>
      <c r="G664" s="280"/>
      <c r="H664" s="280"/>
      <c r="I664" s="280"/>
      <c r="J664" s="280"/>
      <c r="K664" s="280"/>
      <c r="L664" s="280"/>
      <c r="M664" s="280"/>
      <c r="N664" s="280"/>
      <c r="O664" s="280"/>
      <c r="P664" s="280"/>
      <c r="Q664" s="280"/>
      <c r="R664" s="280"/>
      <c r="S664" s="280"/>
      <c r="T664" s="280"/>
      <c r="U664" s="280"/>
      <c r="V664" s="280"/>
      <c r="W664" s="280"/>
      <c r="X664" s="280"/>
      <c r="Y664" s="280"/>
      <c r="Z664" s="280"/>
    </row>
    <row r="665" spans="1:26" ht="15.75" customHeight="1">
      <c r="A665" s="280"/>
      <c r="B665" s="280"/>
      <c r="C665" s="280"/>
      <c r="D665" s="280"/>
      <c r="E665" s="280"/>
      <c r="F665" s="280"/>
      <c r="G665" s="280"/>
      <c r="H665" s="280"/>
      <c r="I665" s="280"/>
      <c r="J665" s="280"/>
      <c r="K665" s="280"/>
      <c r="L665" s="280"/>
      <c r="M665" s="280"/>
      <c r="N665" s="280"/>
      <c r="O665" s="280"/>
      <c r="P665" s="280"/>
      <c r="Q665" s="280"/>
      <c r="R665" s="280"/>
      <c r="S665" s="280"/>
      <c r="T665" s="280"/>
      <c r="U665" s="280"/>
      <c r="V665" s="280"/>
      <c r="W665" s="280"/>
      <c r="X665" s="280"/>
      <c r="Y665" s="280"/>
      <c r="Z665" s="280"/>
    </row>
    <row r="666" spans="1:26" ht="15.75" customHeight="1">
      <c r="A666" s="280"/>
      <c r="B666" s="280"/>
      <c r="C666" s="280"/>
      <c r="D666" s="280"/>
      <c r="E666" s="280"/>
      <c r="F666" s="280"/>
      <c r="G666" s="280"/>
      <c r="H666" s="280"/>
      <c r="I666" s="280"/>
      <c r="J666" s="280"/>
      <c r="K666" s="280"/>
      <c r="L666" s="280"/>
      <c r="M666" s="280"/>
      <c r="N666" s="280"/>
      <c r="O666" s="280"/>
      <c r="P666" s="280"/>
      <c r="Q666" s="280"/>
      <c r="R666" s="280"/>
      <c r="S666" s="280"/>
      <c r="T666" s="280"/>
      <c r="U666" s="280"/>
      <c r="V666" s="280"/>
      <c r="W666" s="280"/>
      <c r="X666" s="280"/>
      <c r="Y666" s="280"/>
      <c r="Z666" s="280"/>
    </row>
    <row r="667" spans="1:26" ht="15.75" customHeight="1">
      <c r="A667" s="280"/>
      <c r="B667" s="280"/>
      <c r="C667" s="280"/>
      <c r="D667" s="280"/>
      <c r="E667" s="280"/>
      <c r="F667" s="280"/>
      <c r="G667" s="280"/>
      <c r="H667" s="280"/>
      <c r="I667" s="280"/>
      <c r="J667" s="280"/>
      <c r="K667" s="280"/>
      <c r="L667" s="280"/>
      <c r="M667" s="280"/>
      <c r="N667" s="280"/>
      <c r="O667" s="280"/>
      <c r="P667" s="280"/>
      <c r="Q667" s="280"/>
      <c r="R667" s="280"/>
      <c r="S667" s="280"/>
      <c r="T667" s="280"/>
      <c r="U667" s="280"/>
      <c r="V667" s="280"/>
      <c r="W667" s="280"/>
      <c r="X667" s="280"/>
      <c r="Y667" s="280"/>
      <c r="Z667" s="280"/>
    </row>
    <row r="668" spans="1:26" ht="15.75" customHeight="1">
      <c r="A668" s="280"/>
      <c r="B668" s="280"/>
      <c r="C668" s="280"/>
      <c r="D668" s="280"/>
      <c r="E668" s="280"/>
      <c r="F668" s="280"/>
      <c r="G668" s="280"/>
      <c r="H668" s="280"/>
      <c r="I668" s="280"/>
      <c r="J668" s="280"/>
      <c r="K668" s="280"/>
      <c r="L668" s="280"/>
      <c r="M668" s="280"/>
      <c r="N668" s="280"/>
      <c r="O668" s="280"/>
      <c r="P668" s="280"/>
      <c r="Q668" s="280"/>
      <c r="R668" s="280"/>
      <c r="S668" s="280"/>
      <c r="T668" s="280"/>
      <c r="U668" s="280"/>
      <c r="V668" s="280"/>
      <c r="W668" s="280"/>
      <c r="X668" s="280"/>
      <c r="Y668" s="280"/>
      <c r="Z668" s="280"/>
    </row>
    <row r="669" spans="1:26" ht="15.75" customHeight="1">
      <c r="A669" s="280"/>
      <c r="B669" s="280"/>
      <c r="C669" s="280"/>
      <c r="D669" s="280"/>
      <c r="E669" s="280"/>
      <c r="F669" s="280"/>
      <c r="G669" s="280"/>
      <c r="H669" s="280"/>
      <c r="I669" s="280"/>
      <c r="J669" s="280"/>
      <c r="K669" s="280"/>
      <c r="L669" s="280"/>
      <c r="M669" s="280"/>
      <c r="N669" s="280"/>
      <c r="O669" s="280"/>
      <c r="P669" s="280"/>
      <c r="Q669" s="280"/>
      <c r="R669" s="280"/>
      <c r="S669" s="280"/>
      <c r="T669" s="280"/>
      <c r="U669" s="280"/>
      <c r="V669" s="280"/>
      <c r="W669" s="280"/>
      <c r="X669" s="280"/>
      <c r="Y669" s="280"/>
      <c r="Z669" s="280"/>
    </row>
    <row r="670" spans="1:26" ht="15.75" customHeight="1">
      <c r="A670" s="280"/>
      <c r="B670" s="280"/>
      <c r="C670" s="280"/>
      <c r="D670" s="280"/>
      <c r="E670" s="280"/>
      <c r="F670" s="280"/>
      <c r="G670" s="280"/>
      <c r="H670" s="280"/>
      <c r="I670" s="280"/>
      <c r="J670" s="280"/>
      <c r="K670" s="280"/>
      <c r="L670" s="280"/>
      <c r="M670" s="280"/>
      <c r="N670" s="280"/>
      <c r="O670" s="280"/>
      <c r="P670" s="280"/>
      <c r="Q670" s="280"/>
      <c r="R670" s="280"/>
      <c r="S670" s="280"/>
      <c r="T670" s="280"/>
      <c r="U670" s="280"/>
      <c r="V670" s="280"/>
      <c r="W670" s="280"/>
      <c r="X670" s="280"/>
      <c r="Y670" s="280"/>
      <c r="Z670" s="280"/>
    </row>
    <row r="671" spans="1:26" ht="15.75" customHeight="1">
      <c r="A671" s="280"/>
      <c r="B671" s="280"/>
      <c r="C671" s="280"/>
      <c r="D671" s="280"/>
      <c r="E671" s="280"/>
      <c r="F671" s="280"/>
      <c r="G671" s="280"/>
      <c r="H671" s="280"/>
      <c r="I671" s="280"/>
      <c r="J671" s="280"/>
      <c r="K671" s="280"/>
      <c r="L671" s="280"/>
      <c r="M671" s="280"/>
      <c r="N671" s="280"/>
      <c r="O671" s="280"/>
      <c r="P671" s="280"/>
      <c r="Q671" s="280"/>
      <c r="R671" s="280"/>
      <c r="S671" s="280"/>
      <c r="T671" s="280"/>
      <c r="U671" s="280"/>
      <c r="V671" s="280"/>
      <c r="W671" s="280"/>
      <c r="X671" s="280"/>
      <c r="Y671" s="280"/>
      <c r="Z671" s="280"/>
    </row>
    <row r="672" spans="1:26" ht="15.75" customHeight="1">
      <c r="A672" s="280"/>
      <c r="B672" s="280"/>
      <c r="C672" s="280"/>
      <c r="D672" s="280"/>
      <c r="E672" s="280"/>
      <c r="F672" s="280"/>
      <c r="G672" s="280"/>
      <c r="H672" s="280"/>
      <c r="I672" s="280"/>
      <c r="J672" s="280"/>
      <c r="K672" s="280"/>
      <c r="L672" s="280"/>
      <c r="M672" s="280"/>
      <c r="N672" s="280"/>
      <c r="O672" s="280"/>
      <c r="P672" s="280"/>
      <c r="Q672" s="280"/>
      <c r="R672" s="280"/>
      <c r="S672" s="280"/>
      <c r="T672" s="280"/>
      <c r="U672" s="280"/>
      <c r="V672" s="280"/>
      <c r="W672" s="280"/>
      <c r="X672" s="280"/>
      <c r="Y672" s="280"/>
      <c r="Z672" s="280"/>
    </row>
    <row r="673" spans="1:26" ht="15.75" customHeight="1">
      <c r="A673" s="280"/>
      <c r="B673" s="280"/>
      <c r="C673" s="280"/>
      <c r="D673" s="280"/>
      <c r="E673" s="280"/>
      <c r="F673" s="280"/>
      <c r="G673" s="280"/>
      <c r="H673" s="280"/>
      <c r="I673" s="280"/>
      <c r="J673" s="280"/>
      <c r="K673" s="280"/>
      <c r="L673" s="280"/>
      <c r="M673" s="280"/>
      <c r="N673" s="280"/>
      <c r="O673" s="280"/>
      <c r="P673" s="280"/>
      <c r="Q673" s="280"/>
      <c r="R673" s="280"/>
      <c r="S673" s="280"/>
      <c r="T673" s="280"/>
      <c r="U673" s="280"/>
      <c r="V673" s="280"/>
      <c r="W673" s="280"/>
      <c r="X673" s="280"/>
      <c r="Y673" s="280"/>
      <c r="Z673" s="280"/>
    </row>
    <row r="674" spans="1:26" ht="15.75" customHeight="1">
      <c r="A674" s="280"/>
      <c r="B674" s="280"/>
      <c r="C674" s="280"/>
      <c r="D674" s="280"/>
      <c r="E674" s="280"/>
      <c r="F674" s="280"/>
      <c r="G674" s="280"/>
      <c r="H674" s="280"/>
      <c r="I674" s="280"/>
      <c r="J674" s="280"/>
      <c r="K674" s="280"/>
      <c r="L674" s="280"/>
      <c r="M674" s="280"/>
      <c r="N674" s="280"/>
      <c r="O674" s="280"/>
      <c r="P674" s="280"/>
      <c r="Q674" s="280"/>
      <c r="R674" s="280"/>
      <c r="S674" s="280"/>
      <c r="T674" s="280"/>
      <c r="U674" s="280"/>
      <c r="V674" s="280"/>
      <c r="W674" s="280"/>
      <c r="X674" s="280"/>
      <c r="Y674" s="280"/>
      <c r="Z674" s="280"/>
    </row>
    <row r="675" spans="1:26" ht="15.75" customHeight="1">
      <c r="A675" s="280"/>
      <c r="B675" s="280"/>
      <c r="C675" s="280"/>
      <c r="D675" s="280"/>
      <c r="E675" s="280"/>
      <c r="F675" s="280"/>
      <c r="G675" s="280"/>
      <c r="H675" s="280"/>
      <c r="I675" s="280"/>
      <c r="J675" s="280"/>
      <c r="K675" s="280"/>
      <c r="L675" s="280"/>
      <c r="M675" s="280"/>
      <c r="N675" s="280"/>
      <c r="O675" s="280"/>
      <c r="P675" s="280"/>
      <c r="Q675" s="280"/>
      <c r="R675" s="280"/>
      <c r="S675" s="280"/>
      <c r="T675" s="280"/>
      <c r="U675" s="280"/>
      <c r="V675" s="280"/>
      <c r="W675" s="280"/>
      <c r="X675" s="280"/>
      <c r="Y675" s="280"/>
      <c r="Z675" s="280"/>
    </row>
    <row r="676" spans="1:26" ht="15.75" customHeight="1">
      <c r="A676" s="280"/>
      <c r="B676" s="280"/>
      <c r="C676" s="280"/>
      <c r="D676" s="280"/>
      <c r="E676" s="280"/>
      <c r="F676" s="280"/>
      <c r="G676" s="280"/>
      <c r="H676" s="280"/>
      <c r="I676" s="280"/>
      <c r="J676" s="280"/>
      <c r="K676" s="280"/>
      <c r="L676" s="280"/>
      <c r="M676" s="280"/>
      <c r="N676" s="280"/>
      <c r="O676" s="280"/>
      <c r="P676" s="280"/>
      <c r="Q676" s="280"/>
      <c r="R676" s="280"/>
      <c r="S676" s="280"/>
      <c r="T676" s="280"/>
      <c r="U676" s="280"/>
      <c r="V676" s="280"/>
      <c r="W676" s="280"/>
      <c r="X676" s="280"/>
      <c r="Y676" s="280"/>
      <c r="Z676" s="280"/>
    </row>
    <row r="677" spans="1:26" ht="15.75" customHeight="1">
      <c r="A677" s="280"/>
      <c r="B677" s="280"/>
      <c r="C677" s="280"/>
      <c r="D677" s="280"/>
      <c r="E677" s="280"/>
      <c r="F677" s="280"/>
      <c r="G677" s="280"/>
      <c r="H677" s="280"/>
      <c r="I677" s="280"/>
      <c r="J677" s="280"/>
      <c r="K677" s="280"/>
      <c r="L677" s="280"/>
      <c r="M677" s="280"/>
      <c r="N677" s="280"/>
      <c r="O677" s="280"/>
      <c r="P677" s="280"/>
      <c r="Q677" s="280"/>
      <c r="R677" s="280"/>
      <c r="S677" s="280"/>
      <c r="T677" s="280"/>
      <c r="U677" s="280"/>
      <c r="V677" s="280"/>
      <c r="W677" s="280"/>
      <c r="X677" s="280"/>
      <c r="Y677" s="280"/>
      <c r="Z677" s="280"/>
    </row>
    <row r="678" spans="1:26" ht="15.75" customHeight="1">
      <c r="A678" s="280"/>
      <c r="B678" s="280"/>
      <c r="C678" s="280"/>
      <c r="D678" s="280"/>
      <c r="E678" s="280"/>
      <c r="F678" s="280"/>
      <c r="G678" s="280"/>
      <c r="H678" s="280"/>
      <c r="I678" s="280"/>
      <c r="J678" s="280"/>
      <c r="K678" s="280"/>
      <c r="L678" s="280"/>
      <c r="M678" s="280"/>
      <c r="N678" s="280"/>
      <c r="O678" s="280"/>
      <c r="P678" s="280"/>
      <c r="Q678" s="280"/>
      <c r="R678" s="280"/>
      <c r="S678" s="280"/>
      <c r="T678" s="280"/>
      <c r="U678" s="280"/>
      <c r="V678" s="280"/>
      <c r="W678" s="280"/>
      <c r="X678" s="280"/>
      <c r="Y678" s="280"/>
      <c r="Z678" s="280"/>
    </row>
    <row r="679" spans="1:26" ht="15.75" customHeight="1">
      <c r="A679" s="280"/>
      <c r="B679" s="280"/>
      <c r="C679" s="280"/>
      <c r="D679" s="280"/>
      <c r="E679" s="280"/>
      <c r="F679" s="280"/>
      <c r="G679" s="280"/>
      <c r="H679" s="280"/>
      <c r="I679" s="280"/>
      <c r="J679" s="280"/>
      <c r="K679" s="280"/>
      <c r="L679" s="280"/>
      <c r="M679" s="280"/>
      <c r="N679" s="280"/>
      <c r="O679" s="280"/>
      <c r="P679" s="280"/>
      <c r="Q679" s="280"/>
      <c r="R679" s="280"/>
      <c r="S679" s="280"/>
      <c r="T679" s="280"/>
      <c r="U679" s="280"/>
      <c r="V679" s="280"/>
      <c r="W679" s="280"/>
      <c r="X679" s="280"/>
      <c r="Y679" s="280"/>
      <c r="Z679" s="280"/>
    </row>
    <row r="680" spans="1:26" ht="15.75" customHeight="1">
      <c r="A680" s="280"/>
      <c r="B680" s="280"/>
      <c r="C680" s="280"/>
      <c r="D680" s="280"/>
      <c r="E680" s="280"/>
      <c r="F680" s="280"/>
      <c r="G680" s="280"/>
      <c r="H680" s="280"/>
      <c r="I680" s="280"/>
      <c r="J680" s="280"/>
      <c r="K680" s="280"/>
      <c r="L680" s="280"/>
      <c r="M680" s="280"/>
      <c r="N680" s="280"/>
      <c r="O680" s="280"/>
      <c r="P680" s="280"/>
      <c r="Q680" s="280"/>
      <c r="R680" s="280"/>
      <c r="S680" s="280"/>
      <c r="T680" s="280"/>
      <c r="U680" s="280"/>
      <c r="V680" s="280"/>
      <c r="W680" s="280"/>
      <c r="X680" s="280"/>
      <c r="Y680" s="280"/>
      <c r="Z680" s="280"/>
    </row>
    <row r="681" spans="1:26" ht="15.75" customHeight="1">
      <c r="A681" s="280"/>
      <c r="B681" s="280"/>
      <c r="C681" s="280"/>
      <c r="D681" s="280"/>
      <c r="E681" s="280"/>
      <c r="F681" s="280"/>
      <c r="G681" s="280"/>
      <c r="H681" s="280"/>
      <c r="I681" s="280"/>
      <c r="J681" s="280"/>
      <c r="K681" s="280"/>
      <c r="L681" s="280"/>
      <c r="M681" s="280"/>
      <c r="N681" s="280"/>
      <c r="O681" s="280"/>
      <c r="P681" s="280"/>
      <c r="Q681" s="280"/>
      <c r="R681" s="280"/>
      <c r="S681" s="280"/>
      <c r="T681" s="280"/>
      <c r="U681" s="280"/>
      <c r="V681" s="280"/>
      <c r="W681" s="280"/>
      <c r="X681" s="280"/>
      <c r="Y681" s="280"/>
      <c r="Z681" s="280"/>
    </row>
    <row r="682" spans="1:26" ht="15.75" customHeight="1">
      <c r="A682" s="280"/>
      <c r="B682" s="280"/>
      <c r="C682" s="280"/>
      <c r="D682" s="280"/>
      <c r="E682" s="280"/>
      <c r="F682" s="280"/>
      <c r="G682" s="280"/>
      <c r="H682" s="280"/>
      <c r="I682" s="280"/>
      <c r="J682" s="280"/>
      <c r="K682" s="280"/>
      <c r="L682" s="280"/>
      <c r="M682" s="280"/>
      <c r="N682" s="280"/>
      <c r="O682" s="280"/>
      <c r="P682" s="280"/>
      <c r="Q682" s="280"/>
      <c r="R682" s="280"/>
      <c r="S682" s="280"/>
      <c r="T682" s="280"/>
      <c r="U682" s="280"/>
      <c r="V682" s="280"/>
      <c r="W682" s="280"/>
      <c r="X682" s="280"/>
      <c r="Y682" s="280"/>
      <c r="Z682" s="280"/>
    </row>
    <row r="683" spans="1:26" ht="15.75" customHeight="1">
      <c r="A683" s="280"/>
      <c r="B683" s="280"/>
      <c r="C683" s="280"/>
      <c r="D683" s="280"/>
      <c r="E683" s="280"/>
      <c r="F683" s="280"/>
      <c r="G683" s="280"/>
      <c r="H683" s="280"/>
      <c r="I683" s="280"/>
      <c r="J683" s="280"/>
      <c r="K683" s="280"/>
      <c r="L683" s="280"/>
      <c r="M683" s="280"/>
      <c r="N683" s="280"/>
      <c r="O683" s="280"/>
      <c r="P683" s="280"/>
      <c r="Q683" s="280"/>
      <c r="R683" s="280"/>
      <c r="S683" s="280"/>
      <c r="T683" s="280"/>
      <c r="U683" s="280"/>
      <c r="V683" s="280"/>
      <c r="W683" s="280"/>
      <c r="X683" s="280"/>
      <c r="Y683" s="280"/>
      <c r="Z683" s="280"/>
    </row>
    <row r="684" spans="1:26" ht="15.75" customHeight="1">
      <c r="A684" s="280"/>
      <c r="B684" s="280"/>
      <c r="C684" s="280"/>
      <c r="D684" s="280"/>
      <c r="E684" s="280"/>
      <c r="F684" s="280"/>
      <c r="G684" s="280"/>
      <c r="H684" s="280"/>
      <c r="I684" s="280"/>
      <c r="J684" s="280"/>
      <c r="K684" s="280"/>
      <c r="L684" s="280"/>
      <c r="M684" s="280"/>
      <c r="N684" s="280"/>
      <c r="O684" s="280"/>
      <c r="P684" s="280"/>
      <c r="Q684" s="280"/>
      <c r="R684" s="280"/>
      <c r="S684" s="280"/>
      <c r="T684" s="280"/>
      <c r="U684" s="280"/>
      <c r="V684" s="280"/>
      <c r="W684" s="280"/>
      <c r="X684" s="280"/>
      <c r="Y684" s="280"/>
      <c r="Z684" s="280"/>
    </row>
    <row r="685" spans="1:26" ht="15.75" customHeight="1">
      <c r="A685" s="280"/>
      <c r="B685" s="280"/>
      <c r="C685" s="280"/>
      <c r="D685" s="280"/>
      <c r="E685" s="280"/>
      <c r="F685" s="280"/>
      <c r="G685" s="280"/>
      <c r="H685" s="280"/>
      <c r="I685" s="280"/>
      <c r="J685" s="280"/>
      <c r="K685" s="280"/>
      <c r="L685" s="280"/>
      <c r="M685" s="280"/>
      <c r="N685" s="280"/>
      <c r="O685" s="280"/>
      <c r="P685" s="280"/>
      <c r="Q685" s="280"/>
      <c r="R685" s="280"/>
      <c r="S685" s="280"/>
      <c r="T685" s="280"/>
      <c r="U685" s="280"/>
      <c r="V685" s="280"/>
      <c r="W685" s="280"/>
      <c r="X685" s="280"/>
      <c r="Y685" s="280"/>
      <c r="Z685" s="280"/>
    </row>
    <row r="686" spans="1:26" ht="15.75" customHeight="1">
      <c r="A686" s="280"/>
      <c r="B686" s="280"/>
      <c r="C686" s="280"/>
      <c r="D686" s="280"/>
      <c r="E686" s="280"/>
      <c r="F686" s="280"/>
      <c r="G686" s="280"/>
      <c r="H686" s="280"/>
      <c r="I686" s="280"/>
      <c r="J686" s="280"/>
      <c r="K686" s="280"/>
      <c r="L686" s="280"/>
      <c r="M686" s="280"/>
      <c r="N686" s="280"/>
      <c r="O686" s="280"/>
      <c r="P686" s="280"/>
      <c r="Q686" s="280"/>
      <c r="R686" s="280"/>
      <c r="S686" s="280"/>
      <c r="T686" s="280"/>
      <c r="U686" s="280"/>
      <c r="V686" s="280"/>
      <c r="W686" s="280"/>
      <c r="X686" s="280"/>
      <c r="Y686" s="280"/>
      <c r="Z686" s="280"/>
    </row>
    <row r="687" spans="1:26" ht="15.75" customHeight="1">
      <c r="A687" s="280"/>
      <c r="B687" s="280"/>
      <c r="C687" s="280"/>
      <c r="D687" s="280"/>
      <c r="E687" s="280"/>
      <c r="F687" s="280"/>
      <c r="G687" s="280"/>
      <c r="H687" s="280"/>
      <c r="I687" s="280"/>
      <c r="J687" s="280"/>
      <c r="K687" s="280"/>
      <c r="L687" s="280"/>
      <c r="M687" s="280"/>
      <c r="N687" s="280"/>
      <c r="O687" s="280"/>
      <c r="P687" s="280"/>
      <c r="Q687" s="280"/>
      <c r="R687" s="280"/>
      <c r="S687" s="280"/>
      <c r="T687" s="280"/>
      <c r="U687" s="280"/>
      <c r="V687" s="280"/>
      <c r="W687" s="280"/>
      <c r="X687" s="280"/>
      <c r="Y687" s="280"/>
      <c r="Z687" s="280"/>
    </row>
    <row r="688" spans="1:26" ht="15.75" customHeight="1">
      <c r="A688" s="280"/>
      <c r="B688" s="280"/>
      <c r="C688" s="280"/>
      <c r="D688" s="280"/>
      <c r="E688" s="280"/>
      <c r="F688" s="280"/>
      <c r="G688" s="280"/>
      <c r="H688" s="280"/>
      <c r="I688" s="280"/>
      <c r="J688" s="280"/>
      <c r="K688" s="280"/>
      <c r="L688" s="280"/>
      <c r="M688" s="280"/>
      <c r="N688" s="280"/>
      <c r="O688" s="280"/>
      <c r="P688" s="280"/>
      <c r="Q688" s="280"/>
      <c r="R688" s="280"/>
      <c r="S688" s="280"/>
      <c r="T688" s="280"/>
      <c r="U688" s="280"/>
      <c r="V688" s="280"/>
      <c r="W688" s="280"/>
      <c r="X688" s="280"/>
      <c r="Y688" s="280"/>
      <c r="Z688" s="280"/>
    </row>
    <row r="689" spans="1:26" ht="15.75" customHeight="1">
      <c r="A689" s="280"/>
      <c r="B689" s="280"/>
      <c r="C689" s="280"/>
      <c r="D689" s="280"/>
      <c r="E689" s="280"/>
      <c r="F689" s="280"/>
      <c r="G689" s="280"/>
      <c r="H689" s="280"/>
      <c r="I689" s="280"/>
      <c r="J689" s="280"/>
      <c r="K689" s="280"/>
      <c r="L689" s="280"/>
      <c r="M689" s="280"/>
      <c r="N689" s="280"/>
      <c r="O689" s="280"/>
      <c r="P689" s="280"/>
      <c r="Q689" s="280"/>
      <c r="R689" s="280"/>
      <c r="S689" s="280"/>
      <c r="T689" s="280"/>
      <c r="U689" s="280"/>
      <c r="V689" s="280"/>
      <c r="W689" s="280"/>
      <c r="X689" s="280"/>
      <c r="Y689" s="280"/>
      <c r="Z689" s="280"/>
    </row>
    <row r="690" spans="1:26" ht="15.75" customHeight="1">
      <c r="A690" s="280"/>
      <c r="B690" s="280"/>
      <c r="C690" s="280"/>
      <c r="D690" s="280"/>
      <c r="E690" s="280"/>
      <c r="F690" s="280"/>
      <c r="G690" s="280"/>
      <c r="H690" s="280"/>
      <c r="I690" s="280"/>
      <c r="J690" s="280"/>
      <c r="K690" s="280"/>
      <c r="L690" s="280"/>
      <c r="M690" s="280"/>
      <c r="N690" s="280"/>
      <c r="O690" s="280"/>
      <c r="P690" s="280"/>
      <c r="Q690" s="280"/>
      <c r="R690" s="280"/>
      <c r="S690" s="280"/>
      <c r="T690" s="280"/>
      <c r="U690" s="280"/>
      <c r="V690" s="280"/>
      <c r="W690" s="280"/>
      <c r="X690" s="280"/>
      <c r="Y690" s="280"/>
      <c r="Z690" s="280"/>
    </row>
    <row r="691" spans="1:26" ht="15.75" customHeight="1">
      <c r="A691" s="280"/>
      <c r="B691" s="280"/>
      <c r="C691" s="280"/>
      <c r="D691" s="280"/>
      <c r="E691" s="280"/>
      <c r="F691" s="280"/>
      <c r="G691" s="280"/>
      <c r="H691" s="280"/>
      <c r="I691" s="280"/>
      <c r="J691" s="280"/>
      <c r="K691" s="280"/>
      <c r="L691" s="280"/>
      <c r="M691" s="280"/>
      <c r="N691" s="280"/>
      <c r="O691" s="280"/>
      <c r="P691" s="280"/>
      <c r="Q691" s="280"/>
      <c r="R691" s="280"/>
      <c r="S691" s="280"/>
      <c r="T691" s="280"/>
      <c r="U691" s="280"/>
      <c r="V691" s="280"/>
      <c r="W691" s="280"/>
      <c r="X691" s="280"/>
      <c r="Y691" s="280"/>
      <c r="Z691" s="280"/>
    </row>
    <row r="692" spans="1:26" ht="15.75" customHeight="1">
      <c r="A692" s="280"/>
      <c r="B692" s="280"/>
      <c r="C692" s="280"/>
      <c r="D692" s="280"/>
      <c r="E692" s="280"/>
      <c r="F692" s="280"/>
      <c r="G692" s="280"/>
      <c r="H692" s="280"/>
      <c r="I692" s="280"/>
      <c r="J692" s="280"/>
      <c r="K692" s="280"/>
      <c r="L692" s="280"/>
      <c r="M692" s="280"/>
      <c r="N692" s="280"/>
      <c r="O692" s="280"/>
      <c r="P692" s="280"/>
      <c r="Q692" s="280"/>
      <c r="R692" s="280"/>
      <c r="S692" s="280"/>
      <c r="T692" s="280"/>
      <c r="U692" s="280"/>
      <c r="V692" s="280"/>
      <c r="W692" s="280"/>
      <c r="X692" s="280"/>
      <c r="Y692" s="280"/>
      <c r="Z692" s="280"/>
    </row>
    <row r="693" spans="1:26" ht="15.75" customHeight="1">
      <c r="A693" s="280"/>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row>
    <row r="694" spans="1:26" ht="15.75" customHeight="1">
      <c r="A694" s="280"/>
      <c r="B694" s="280"/>
      <c r="C694" s="280"/>
      <c r="D694" s="280"/>
      <c r="E694" s="280"/>
      <c r="F694" s="280"/>
      <c r="G694" s="280"/>
      <c r="H694" s="280"/>
      <c r="I694" s="280"/>
      <c r="J694" s="280"/>
      <c r="K694" s="280"/>
      <c r="L694" s="280"/>
      <c r="M694" s="280"/>
      <c r="N694" s="280"/>
      <c r="O694" s="280"/>
      <c r="P694" s="280"/>
      <c r="Q694" s="280"/>
      <c r="R694" s="280"/>
      <c r="S694" s="280"/>
      <c r="T694" s="280"/>
      <c r="U694" s="280"/>
      <c r="V694" s="280"/>
      <c r="W694" s="280"/>
      <c r="X694" s="280"/>
      <c r="Y694" s="280"/>
      <c r="Z694" s="280"/>
    </row>
    <row r="695" spans="1:26" ht="15.75" customHeight="1">
      <c r="A695" s="280"/>
      <c r="B695" s="280"/>
      <c r="C695" s="280"/>
      <c r="D695" s="280"/>
      <c r="E695" s="280"/>
      <c r="F695" s="280"/>
      <c r="G695" s="280"/>
      <c r="H695" s="280"/>
      <c r="I695" s="280"/>
      <c r="J695" s="280"/>
      <c r="K695" s="280"/>
      <c r="L695" s="280"/>
      <c r="M695" s="280"/>
      <c r="N695" s="280"/>
      <c r="O695" s="280"/>
      <c r="P695" s="280"/>
      <c r="Q695" s="280"/>
      <c r="R695" s="280"/>
      <c r="S695" s="280"/>
      <c r="T695" s="280"/>
      <c r="U695" s="280"/>
      <c r="V695" s="280"/>
      <c r="W695" s="280"/>
      <c r="X695" s="280"/>
      <c r="Y695" s="280"/>
      <c r="Z695" s="280"/>
    </row>
    <row r="696" spans="1:26" ht="15.75" customHeight="1">
      <c r="A696" s="280"/>
      <c r="B696" s="280"/>
      <c r="C696" s="280"/>
      <c r="D696" s="280"/>
      <c r="E696" s="280"/>
      <c r="F696" s="280"/>
      <c r="G696" s="280"/>
      <c r="H696" s="280"/>
      <c r="I696" s="280"/>
      <c r="J696" s="280"/>
      <c r="K696" s="280"/>
      <c r="L696" s="280"/>
      <c r="M696" s="280"/>
      <c r="N696" s="280"/>
      <c r="O696" s="280"/>
      <c r="P696" s="280"/>
      <c r="Q696" s="280"/>
      <c r="R696" s="280"/>
      <c r="S696" s="280"/>
      <c r="T696" s="280"/>
      <c r="U696" s="280"/>
      <c r="V696" s="280"/>
      <c r="W696" s="280"/>
      <c r="X696" s="280"/>
      <c r="Y696" s="280"/>
      <c r="Z696" s="280"/>
    </row>
    <row r="697" spans="1:26" ht="15.75" customHeight="1">
      <c r="A697" s="280"/>
      <c r="B697" s="280"/>
      <c r="C697" s="280"/>
      <c r="D697" s="280"/>
      <c r="E697" s="280"/>
      <c r="F697" s="280"/>
      <c r="G697" s="280"/>
      <c r="H697" s="280"/>
      <c r="I697" s="280"/>
      <c r="J697" s="280"/>
      <c r="K697" s="280"/>
      <c r="L697" s="280"/>
      <c r="M697" s="280"/>
      <c r="N697" s="280"/>
      <c r="O697" s="280"/>
      <c r="P697" s="280"/>
      <c r="Q697" s="280"/>
      <c r="R697" s="280"/>
      <c r="S697" s="280"/>
      <c r="T697" s="280"/>
      <c r="U697" s="280"/>
      <c r="V697" s="280"/>
      <c r="W697" s="280"/>
      <c r="X697" s="280"/>
      <c r="Y697" s="280"/>
      <c r="Z697" s="280"/>
    </row>
    <row r="698" spans="1:26" ht="15.75" customHeight="1">
      <c r="A698" s="280"/>
      <c r="B698" s="280"/>
      <c r="C698" s="280"/>
      <c r="D698" s="280"/>
      <c r="E698" s="280"/>
      <c r="F698" s="280"/>
      <c r="G698" s="280"/>
      <c r="H698" s="280"/>
      <c r="I698" s="280"/>
      <c r="J698" s="280"/>
      <c r="K698" s="280"/>
      <c r="L698" s="280"/>
      <c r="M698" s="280"/>
      <c r="N698" s="280"/>
      <c r="O698" s="280"/>
      <c r="P698" s="280"/>
      <c r="Q698" s="280"/>
      <c r="R698" s="280"/>
      <c r="S698" s="280"/>
      <c r="T698" s="280"/>
      <c r="U698" s="280"/>
      <c r="V698" s="280"/>
      <c r="W698" s="280"/>
      <c r="X698" s="280"/>
      <c r="Y698" s="280"/>
      <c r="Z698" s="280"/>
    </row>
    <row r="699" spans="1:26" ht="15.75" customHeight="1">
      <c r="A699" s="280"/>
      <c r="B699" s="280"/>
      <c r="C699" s="280"/>
      <c r="D699" s="280"/>
      <c r="E699" s="280"/>
      <c r="F699" s="280"/>
      <c r="G699" s="280"/>
      <c r="H699" s="280"/>
      <c r="I699" s="280"/>
      <c r="J699" s="280"/>
      <c r="K699" s="280"/>
      <c r="L699" s="280"/>
      <c r="M699" s="280"/>
      <c r="N699" s="280"/>
      <c r="O699" s="280"/>
      <c r="P699" s="280"/>
      <c r="Q699" s="280"/>
      <c r="R699" s="280"/>
      <c r="S699" s="280"/>
      <c r="T699" s="280"/>
      <c r="U699" s="280"/>
      <c r="V699" s="280"/>
      <c r="W699" s="280"/>
      <c r="X699" s="280"/>
      <c r="Y699" s="280"/>
      <c r="Z699" s="280"/>
    </row>
    <row r="700" spans="1:26" ht="15.75" customHeight="1">
      <c r="A700" s="280"/>
      <c r="B700" s="280"/>
      <c r="C700" s="280"/>
      <c r="D700" s="280"/>
      <c r="E700" s="280"/>
      <c r="F700" s="280"/>
      <c r="G700" s="280"/>
      <c r="H700" s="280"/>
      <c r="I700" s="280"/>
      <c r="J700" s="280"/>
      <c r="K700" s="280"/>
      <c r="L700" s="280"/>
      <c r="M700" s="280"/>
      <c r="N700" s="280"/>
      <c r="O700" s="280"/>
      <c r="P700" s="280"/>
      <c r="Q700" s="280"/>
      <c r="R700" s="280"/>
      <c r="S700" s="280"/>
      <c r="T700" s="280"/>
      <c r="U700" s="280"/>
      <c r="V700" s="280"/>
      <c r="W700" s="280"/>
      <c r="X700" s="280"/>
      <c r="Y700" s="280"/>
      <c r="Z700" s="280"/>
    </row>
    <row r="701" spans="1:26" ht="15.75" customHeight="1">
      <c r="A701" s="280"/>
      <c r="B701" s="280"/>
      <c r="C701" s="280"/>
      <c r="D701" s="280"/>
      <c r="E701" s="280"/>
      <c r="F701" s="280"/>
      <c r="G701" s="280"/>
      <c r="H701" s="280"/>
      <c r="I701" s="280"/>
      <c r="J701" s="280"/>
      <c r="K701" s="280"/>
      <c r="L701" s="280"/>
      <c r="M701" s="280"/>
      <c r="N701" s="280"/>
      <c r="O701" s="280"/>
      <c r="P701" s="280"/>
      <c r="Q701" s="280"/>
      <c r="R701" s="280"/>
      <c r="S701" s="280"/>
      <c r="T701" s="280"/>
      <c r="U701" s="280"/>
      <c r="V701" s="280"/>
      <c r="W701" s="280"/>
      <c r="X701" s="280"/>
      <c r="Y701" s="280"/>
      <c r="Z701" s="280"/>
    </row>
    <row r="702" spans="1:26" ht="15.75" customHeight="1">
      <c r="A702" s="280"/>
      <c r="B702" s="280"/>
      <c r="C702" s="280"/>
      <c r="D702" s="280"/>
      <c r="E702" s="280"/>
      <c r="F702" s="280"/>
      <c r="G702" s="280"/>
      <c r="H702" s="280"/>
      <c r="I702" s="280"/>
      <c r="J702" s="280"/>
      <c r="K702" s="280"/>
      <c r="L702" s="280"/>
      <c r="M702" s="280"/>
      <c r="N702" s="280"/>
      <c r="O702" s="280"/>
      <c r="P702" s="280"/>
      <c r="Q702" s="280"/>
      <c r="R702" s="280"/>
      <c r="S702" s="280"/>
      <c r="T702" s="280"/>
      <c r="U702" s="280"/>
      <c r="V702" s="280"/>
      <c r="W702" s="280"/>
      <c r="X702" s="280"/>
      <c r="Y702" s="280"/>
      <c r="Z702" s="280"/>
    </row>
    <row r="703" spans="1:26" ht="15.75" customHeight="1">
      <c r="A703" s="280"/>
      <c r="B703" s="280"/>
      <c r="C703" s="280"/>
      <c r="D703" s="280"/>
      <c r="E703" s="280"/>
      <c r="F703" s="280"/>
      <c r="G703" s="280"/>
      <c r="H703" s="280"/>
      <c r="I703" s="280"/>
      <c r="J703" s="280"/>
      <c r="K703" s="280"/>
      <c r="L703" s="280"/>
      <c r="M703" s="280"/>
      <c r="N703" s="280"/>
      <c r="O703" s="280"/>
      <c r="P703" s="280"/>
      <c r="Q703" s="280"/>
      <c r="R703" s="280"/>
      <c r="S703" s="280"/>
      <c r="T703" s="280"/>
      <c r="U703" s="280"/>
      <c r="V703" s="280"/>
      <c r="W703" s="280"/>
      <c r="X703" s="280"/>
      <c r="Y703" s="280"/>
      <c r="Z703" s="280"/>
    </row>
    <row r="704" spans="1:26" ht="15.75" customHeight="1">
      <c r="A704" s="280"/>
      <c r="B704" s="280"/>
      <c r="C704" s="280"/>
      <c r="D704" s="280"/>
      <c r="E704" s="280"/>
      <c r="F704" s="280"/>
      <c r="G704" s="280"/>
      <c r="H704" s="280"/>
      <c r="I704" s="280"/>
      <c r="J704" s="280"/>
      <c r="K704" s="280"/>
      <c r="L704" s="280"/>
      <c r="M704" s="280"/>
      <c r="N704" s="280"/>
      <c r="O704" s="280"/>
      <c r="P704" s="280"/>
      <c r="Q704" s="280"/>
      <c r="R704" s="280"/>
      <c r="S704" s="280"/>
      <c r="T704" s="280"/>
      <c r="U704" s="280"/>
      <c r="V704" s="280"/>
      <c r="W704" s="280"/>
      <c r="X704" s="280"/>
      <c r="Y704" s="280"/>
      <c r="Z704" s="280"/>
    </row>
    <row r="705" spans="1:26" ht="15.75" customHeight="1">
      <c r="A705" s="280"/>
      <c r="B705" s="280"/>
      <c r="C705" s="280"/>
      <c r="D705" s="280"/>
      <c r="E705" s="280"/>
      <c r="F705" s="280"/>
      <c r="G705" s="280"/>
      <c r="H705" s="280"/>
      <c r="I705" s="280"/>
      <c r="J705" s="280"/>
      <c r="K705" s="280"/>
      <c r="L705" s="280"/>
      <c r="M705" s="280"/>
      <c r="N705" s="280"/>
      <c r="O705" s="280"/>
      <c r="P705" s="280"/>
      <c r="Q705" s="280"/>
      <c r="R705" s="280"/>
      <c r="S705" s="280"/>
      <c r="T705" s="280"/>
      <c r="U705" s="280"/>
      <c r="V705" s="280"/>
      <c r="W705" s="280"/>
      <c r="X705" s="280"/>
      <c r="Y705" s="280"/>
      <c r="Z705" s="280"/>
    </row>
    <row r="706" spans="1:26" ht="15.75" customHeight="1">
      <c r="A706" s="280"/>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row>
    <row r="707" spans="1:26" ht="15.75" customHeight="1">
      <c r="A707" s="280"/>
      <c r="B707" s="280"/>
      <c r="C707" s="280"/>
      <c r="D707" s="280"/>
      <c r="E707" s="280"/>
      <c r="F707" s="280"/>
      <c r="G707" s="280"/>
      <c r="H707" s="280"/>
      <c r="I707" s="280"/>
      <c r="J707" s="280"/>
      <c r="K707" s="280"/>
      <c r="L707" s="280"/>
      <c r="M707" s="280"/>
      <c r="N707" s="280"/>
      <c r="O707" s="280"/>
      <c r="P707" s="280"/>
      <c r="Q707" s="280"/>
      <c r="R707" s="280"/>
      <c r="S707" s="280"/>
      <c r="T707" s="280"/>
      <c r="U707" s="280"/>
      <c r="V707" s="280"/>
      <c r="W707" s="280"/>
      <c r="X707" s="280"/>
      <c r="Y707" s="280"/>
      <c r="Z707" s="280"/>
    </row>
    <row r="708" spans="1:26" ht="15.75" customHeight="1">
      <c r="A708" s="280"/>
      <c r="B708" s="280"/>
      <c r="C708" s="280"/>
      <c r="D708" s="280"/>
      <c r="E708" s="280"/>
      <c r="F708" s="280"/>
      <c r="G708" s="280"/>
      <c r="H708" s="280"/>
      <c r="I708" s="280"/>
      <c r="J708" s="280"/>
      <c r="K708" s="280"/>
      <c r="L708" s="280"/>
      <c r="M708" s="280"/>
      <c r="N708" s="280"/>
      <c r="O708" s="280"/>
      <c r="P708" s="280"/>
      <c r="Q708" s="280"/>
      <c r="R708" s="280"/>
      <c r="S708" s="280"/>
      <c r="T708" s="280"/>
      <c r="U708" s="280"/>
      <c r="V708" s="280"/>
      <c r="W708" s="280"/>
      <c r="X708" s="280"/>
      <c r="Y708" s="280"/>
      <c r="Z708" s="280"/>
    </row>
    <row r="709" spans="1:26" ht="15.75" customHeight="1">
      <c r="A709" s="280"/>
      <c r="B709" s="280"/>
      <c r="C709" s="280"/>
      <c r="D709" s="280"/>
      <c r="E709" s="280"/>
      <c r="F709" s="280"/>
      <c r="G709" s="280"/>
      <c r="H709" s="280"/>
      <c r="I709" s="280"/>
      <c r="J709" s="280"/>
      <c r="K709" s="280"/>
      <c r="L709" s="280"/>
      <c r="M709" s="280"/>
      <c r="N709" s="280"/>
      <c r="O709" s="280"/>
      <c r="P709" s="280"/>
      <c r="Q709" s="280"/>
      <c r="R709" s="280"/>
      <c r="S709" s="280"/>
      <c r="T709" s="280"/>
      <c r="U709" s="280"/>
      <c r="V709" s="280"/>
      <c r="W709" s="280"/>
      <c r="X709" s="280"/>
      <c r="Y709" s="280"/>
      <c r="Z709" s="280"/>
    </row>
    <row r="710" spans="1:26" ht="15.75" customHeight="1">
      <c r="A710" s="280"/>
      <c r="B710" s="280"/>
      <c r="C710" s="280"/>
      <c r="D710" s="280"/>
      <c r="E710" s="280"/>
      <c r="F710" s="280"/>
      <c r="G710" s="280"/>
      <c r="H710" s="280"/>
      <c r="I710" s="280"/>
      <c r="J710" s="280"/>
      <c r="K710" s="280"/>
      <c r="L710" s="280"/>
      <c r="M710" s="280"/>
      <c r="N710" s="280"/>
      <c r="O710" s="280"/>
      <c r="P710" s="280"/>
      <c r="Q710" s="280"/>
      <c r="R710" s="280"/>
      <c r="S710" s="280"/>
      <c r="T710" s="280"/>
      <c r="U710" s="280"/>
      <c r="V710" s="280"/>
      <c r="W710" s="280"/>
      <c r="X710" s="280"/>
      <c r="Y710" s="280"/>
      <c r="Z710" s="280"/>
    </row>
    <row r="711" spans="1:26" ht="15.75" customHeight="1">
      <c r="A711" s="280"/>
      <c r="B711" s="280"/>
      <c r="C711" s="280"/>
      <c r="D711" s="280"/>
      <c r="E711" s="280"/>
      <c r="F711" s="280"/>
      <c r="G711" s="280"/>
      <c r="H711" s="280"/>
      <c r="I711" s="280"/>
      <c r="J711" s="280"/>
      <c r="K711" s="280"/>
      <c r="L711" s="280"/>
      <c r="M711" s="280"/>
      <c r="N711" s="280"/>
      <c r="O711" s="280"/>
      <c r="P711" s="280"/>
      <c r="Q711" s="280"/>
      <c r="R711" s="280"/>
      <c r="S711" s="280"/>
      <c r="T711" s="280"/>
      <c r="U711" s="280"/>
      <c r="V711" s="280"/>
      <c r="W711" s="280"/>
      <c r="X711" s="280"/>
      <c r="Y711" s="280"/>
      <c r="Z711" s="280"/>
    </row>
    <row r="712" spans="1:26" ht="15.75" customHeight="1">
      <c r="A712" s="280"/>
      <c r="B712" s="280"/>
      <c r="C712" s="280"/>
      <c r="D712" s="280"/>
      <c r="E712" s="280"/>
      <c r="F712" s="280"/>
      <c r="G712" s="280"/>
      <c r="H712" s="280"/>
      <c r="I712" s="280"/>
      <c r="J712" s="280"/>
      <c r="K712" s="280"/>
      <c r="L712" s="280"/>
      <c r="M712" s="280"/>
      <c r="N712" s="280"/>
      <c r="O712" s="280"/>
      <c r="P712" s="280"/>
      <c r="Q712" s="280"/>
      <c r="R712" s="280"/>
      <c r="S712" s="280"/>
      <c r="T712" s="280"/>
      <c r="U712" s="280"/>
      <c r="V712" s="280"/>
      <c r="W712" s="280"/>
      <c r="X712" s="280"/>
      <c r="Y712" s="280"/>
      <c r="Z712" s="280"/>
    </row>
    <row r="713" spans="1:26" ht="15.75" customHeight="1">
      <c r="A713" s="280"/>
      <c r="B713" s="280"/>
      <c r="C713" s="280"/>
      <c r="D713" s="280"/>
      <c r="E713" s="280"/>
      <c r="F713" s="280"/>
      <c r="G713" s="280"/>
      <c r="H713" s="280"/>
      <c r="I713" s="280"/>
      <c r="J713" s="280"/>
      <c r="K713" s="280"/>
      <c r="L713" s="280"/>
      <c r="M713" s="280"/>
      <c r="N713" s="280"/>
      <c r="O713" s="280"/>
      <c r="P713" s="280"/>
      <c r="Q713" s="280"/>
      <c r="R713" s="280"/>
      <c r="S713" s="280"/>
      <c r="T713" s="280"/>
      <c r="U713" s="280"/>
      <c r="V713" s="280"/>
      <c r="W713" s="280"/>
      <c r="X713" s="280"/>
      <c r="Y713" s="280"/>
      <c r="Z713" s="280"/>
    </row>
    <row r="714" spans="1:26" ht="15.75" customHeight="1">
      <c r="A714" s="280"/>
      <c r="B714" s="280"/>
      <c r="C714" s="280"/>
      <c r="D714" s="280"/>
      <c r="E714" s="280"/>
      <c r="F714" s="280"/>
      <c r="G714" s="280"/>
      <c r="H714" s="280"/>
      <c r="I714" s="280"/>
      <c r="J714" s="280"/>
      <c r="K714" s="280"/>
      <c r="L714" s="280"/>
      <c r="M714" s="280"/>
      <c r="N714" s="280"/>
      <c r="O714" s="280"/>
      <c r="P714" s="280"/>
      <c r="Q714" s="280"/>
      <c r="R714" s="280"/>
      <c r="S714" s="280"/>
      <c r="T714" s="280"/>
      <c r="U714" s="280"/>
      <c r="V714" s="280"/>
      <c r="W714" s="280"/>
      <c r="X714" s="280"/>
      <c r="Y714" s="280"/>
      <c r="Z714" s="280"/>
    </row>
    <row r="715" spans="1:26" ht="15.75" customHeight="1">
      <c r="A715" s="280"/>
      <c r="B715" s="280"/>
      <c r="C715" s="280"/>
      <c r="D715" s="280"/>
      <c r="E715" s="280"/>
      <c r="F715" s="280"/>
      <c r="G715" s="280"/>
      <c r="H715" s="280"/>
      <c r="I715" s="280"/>
      <c r="J715" s="280"/>
      <c r="K715" s="280"/>
      <c r="L715" s="280"/>
      <c r="M715" s="280"/>
      <c r="N715" s="280"/>
      <c r="O715" s="280"/>
      <c r="P715" s="280"/>
      <c r="Q715" s="280"/>
      <c r="R715" s="280"/>
      <c r="S715" s="280"/>
      <c r="T715" s="280"/>
      <c r="U715" s="280"/>
      <c r="V715" s="280"/>
      <c r="W715" s="280"/>
      <c r="X715" s="280"/>
      <c r="Y715" s="280"/>
      <c r="Z715" s="280"/>
    </row>
    <row r="716" spans="1:26" ht="15.75" customHeight="1">
      <c r="A716" s="280"/>
      <c r="B716" s="280"/>
      <c r="C716" s="280"/>
      <c r="D716" s="280"/>
      <c r="E716" s="280"/>
      <c r="F716" s="280"/>
      <c r="G716" s="280"/>
      <c r="H716" s="280"/>
      <c r="I716" s="280"/>
      <c r="J716" s="280"/>
      <c r="K716" s="280"/>
      <c r="L716" s="280"/>
      <c r="M716" s="280"/>
      <c r="N716" s="280"/>
      <c r="O716" s="280"/>
      <c r="P716" s="280"/>
      <c r="Q716" s="280"/>
      <c r="R716" s="280"/>
      <c r="S716" s="280"/>
      <c r="T716" s="280"/>
      <c r="U716" s="280"/>
      <c r="V716" s="280"/>
      <c r="W716" s="280"/>
      <c r="X716" s="280"/>
      <c r="Y716" s="280"/>
      <c r="Z716" s="280"/>
    </row>
    <row r="717" spans="1:26" ht="15.75" customHeight="1">
      <c r="A717" s="280"/>
      <c r="B717" s="280"/>
      <c r="C717" s="280"/>
      <c r="D717" s="280"/>
      <c r="E717" s="280"/>
      <c r="F717" s="280"/>
      <c r="G717" s="280"/>
      <c r="H717" s="280"/>
      <c r="I717" s="280"/>
      <c r="J717" s="280"/>
      <c r="K717" s="280"/>
      <c r="L717" s="280"/>
      <c r="M717" s="280"/>
      <c r="N717" s="280"/>
      <c r="O717" s="280"/>
      <c r="P717" s="280"/>
      <c r="Q717" s="280"/>
      <c r="R717" s="280"/>
      <c r="S717" s="280"/>
      <c r="T717" s="280"/>
      <c r="U717" s="280"/>
      <c r="V717" s="280"/>
      <c r="W717" s="280"/>
      <c r="X717" s="280"/>
      <c r="Y717" s="280"/>
      <c r="Z717" s="280"/>
    </row>
    <row r="718" spans="1:26" ht="15.75" customHeight="1">
      <c r="A718" s="280"/>
      <c r="B718" s="280"/>
      <c r="C718" s="280"/>
      <c r="D718" s="280"/>
      <c r="E718" s="280"/>
      <c r="F718" s="280"/>
      <c r="G718" s="280"/>
      <c r="H718" s="280"/>
      <c r="I718" s="280"/>
      <c r="J718" s="280"/>
      <c r="K718" s="280"/>
      <c r="L718" s="280"/>
      <c r="M718" s="280"/>
      <c r="N718" s="280"/>
      <c r="O718" s="280"/>
      <c r="P718" s="280"/>
      <c r="Q718" s="280"/>
      <c r="R718" s="280"/>
      <c r="S718" s="280"/>
      <c r="T718" s="280"/>
      <c r="U718" s="280"/>
      <c r="V718" s="280"/>
      <c r="W718" s="280"/>
      <c r="X718" s="280"/>
      <c r="Y718" s="280"/>
      <c r="Z718" s="280"/>
    </row>
    <row r="719" spans="1:26" ht="15.75" customHeight="1">
      <c r="A719" s="280"/>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row>
    <row r="720" spans="1:26" ht="15.75" customHeight="1">
      <c r="A720" s="280"/>
      <c r="B720" s="280"/>
      <c r="C720" s="280"/>
      <c r="D720" s="280"/>
      <c r="E720" s="280"/>
      <c r="F720" s="280"/>
      <c r="G720" s="280"/>
      <c r="H720" s="280"/>
      <c r="I720" s="280"/>
      <c r="J720" s="280"/>
      <c r="K720" s="280"/>
      <c r="L720" s="280"/>
      <c r="M720" s="280"/>
      <c r="N720" s="280"/>
      <c r="O720" s="280"/>
      <c r="P720" s="280"/>
      <c r="Q720" s="280"/>
      <c r="R720" s="280"/>
      <c r="S720" s="280"/>
      <c r="T720" s="280"/>
      <c r="U720" s="280"/>
      <c r="V720" s="280"/>
      <c r="W720" s="280"/>
      <c r="X720" s="280"/>
      <c r="Y720" s="280"/>
      <c r="Z720" s="280"/>
    </row>
    <row r="721" spans="1:26" ht="15.75" customHeight="1">
      <c r="A721" s="280"/>
      <c r="B721" s="280"/>
      <c r="C721" s="280"/>
      <c r="D721" s="280"/>
      <c r="E721" s="280"/>
      <c r="F721" s="280"/>
      <c r="G721" s="280"/>
      <c r="H721" s="280"/>
      <c r="I721" s="280"/>
      <c r="J721" s="280"/>
      <c r="K721" s="280"/>
      <c r="L721" s="280"/>
      <c r="M721" s="280"/>
      <c r="N721" s="280"/>
      <c r="O721" s="280"/>
      <c r="P721" s="280"/>
      <c r="Q721" s="280"/>
      <c r="R721" s="280"/>
      <c r="S721" s="280"/>
      <c r="T721" s="280"/>
      <c r="U721" s="280"/>
      <c r="V721" s="280"/>
      <c r="W721" s="280"/>
      <c r="X721" s="280"/>
      <c r="Y721" s="280"/>
      <c r="Z721" s="280"/>
    </row>
    <row r="722" spans="1:26" ht="15.75" customHeight="1">
      <c r="A722" s="280"/>
      <c r="B722" s="280"/>
      <c r="C722" s="280"/>
      <c r="D722" s="280"/>
      <c r="E722" s="280"/>
      <c r="F722" s="280"/>
      <c r="G722" s="280"/>
      <c r="H722" s="280"/>
      <c r="I722" s="280"/>
      <c r="J722" s="280"/>
      <c r="K722" s="280"/>
      <c r="L722" s="280"/>
      <c r="M722" s="280"/>
      <c r="N722" s="280"/>
      <c r="O722" s="280"/>
      <c r="P722" s="280"/>
      <c r="Q722" s="280"/>
      <c r="R722" s="280"/>
      <c r="S722" s="280"/>
      <c r="T722" s="280"/>
      <c r="U722" s="280"/>
      <c r="V722" s="280"/>
      <c r="W722" s="280"/>
      <c r="X722" s="280"/>
      <c r="Y722" s="280"/>
      <c r="Z722" s="280"/>
    </row>
    <row r="723" spans="1:26" ht="15.75" customHeight="1">
      <c r="A723" s="280"/>
      <c r="B723" s="280"/>
      <c r="C723" s="280"/>
      <c r="D723" s="280"/>
      <c r="E723" s="280"/>
      <c r="F723" s="280"/>
      <c r="G723" s="280"/>
      <c r="H723" s="280"/>
      <c r="I723" s="280"/>
      <c r="J723" s="280"/>
      <c r="K723" s="280"/>
      <c r="L723" s="280"/>
      <c r="M723" s="280"/>
      <c r="N723" s="280"/>
      <c r="O723" s="280"/>
      <c r="P723" s="280"/>
      <c r="Q723" s="280"/>
      <c r="R723" s="280"/>
      <c r="S723" s="280"/>
      <c r="T723" s="280"/>
      <c r="U723" s="280"/>
      <c r="V723" s="280"/>
      <c r="W723" s="280"/>
      <c r="X723" s="280"/>
      <c r="Y723" s="280"/>
      <c r="Z723" s="280"/>
    </row>
    <row r="724" spans="1:26" ht="15.75" customHeight="1">
      <c r="A724" s="280"/>
      <c r="B724" s="280"/>
      <c r="C724" s="280"/>
      <c r="D724" s="280"/>
      <c r="E724" s="280"/>
      <c r="F724" s="280"/>
      <c r="G724" s="280"/>
      <c r="H724" s="280"/>
      <c r="I724" s="280"/>
      <c r="J724" s="280"/>
      <c r="K724" s="280"/>
      <c r="L724" s="280"/>
      <c r="M724" s="280"/>
      <c r="N724" s="280"/>
      <c r="O724" s="280"/>
      <c r="P724" s="280"/>
      <c r="Q724" s="280"/>
      <c r="R724" s="280"/>
      <c r="S724" s="280"/>
      <c r="T724" s="280"/>
      <c r="U724" s="280"/>
      <c r="V724" s="280"/>
      <c r="W724" s="280"/>
      <c r="X724" s="280"/>
      <c r="Y724" s="280"/>
      <c r="Z724" s="280"/>
    </row>
    <row r="725" spans="1:26" ht="15.75" customHeight="1">
      <c r="A725" s="280"/>
      <c r="B725" s="280"/>
      <c r="C725" s="280"/>
      <c r="D725" s="280"/>
      <c r="E725" s="280"/>
      <c r="F725" s="280"/>
      <c r="G725" s="280"/>
      <c r="H725" s="280"/>
      <c r="I725" s="280"/>
      <c r="J725" s="280"/>
      <c r="K725" s="280"/>
      <c r="L725" s="280"/>
      <c r="M725" s="280"/>
      <c r="N725" s="280"/>
      <c r="O725" s="280"/>
      <c r="P725" s="280"/>
      <c r="Q725" s="280"/>
      <c r="R725" s="280"/>
      <c r="S725" s="280"/>
      <c r="T725" s="280"/>
      <c r="U725" s="280"/>
      <c r="V725" s="280"/>
      <c r="W725" s="280"/>
      <c r="X725" s="280"/>
      <c r="Y725" s="280"/>
      <c r="Z725" s="280"/>
    </row>
    <row r="726" spans="1:26" ht="15.75" customHeight="1">
      <c r="A726" s="280"/>
      <c r="B726" s="280"/>
      <c r="C726" s="280"/>
      <c r="D726" s="280"/>
      <c r="E726" s="280"/>
      <c r="F726" s="280"/>
      <c r="G726" s="280"/>
      <c r="H726" s="280"/>
      <c r="I726" s="280"/>
      <c r="J726" s="280"/>
      <c r="K726" s="280"/>
      <c r="L726" s="280"/>
      <c r="M726" s="280"/>
      <c r="N726" s="280"/>
      <c r="O726" s="280"/>
      <c r="P726" s="280"/>
      <c r="Q726" s="280"/>
      <c r="R726" s="280"/>
      <c r="S726" s="280"/>
      <c r="T726" s="280"/>
      <c r="U726" s="280"/>
      <c r="V726" s="280"/>
      <c r="W726" s="280"/>
      <c r="X726" s="280"/>
      <c r="Y726" s="280"/>
      <c r="Z726" s="280"/>
    </row>
    <row r="727" spans="1:26" ht="15.75" customHeight="1">
      <c r="A727" s="280"/>
      <c r="B727" s="280"/>
      <c r="C727" s="280"/>
      <c r="D727" s="280"/>
      <c r="E727" s="280"/>
      <c r="F727" s="280"/>
      <c r="G727" s="280"/>
      <c r="H727" s="280"/>
      <c r="I727" s="280"/>
      <c r="J727" s="280"/>
      <c r="K727" s="280"/>
      <c r="L727" s="280"/>
      <c r="M727" s="280"/>
      <c r="N727" s="280"/>
      <c r="O727" s="280"/>
      <c r="P727" s="280"/>
      <c r="Q727" s="280"/>
      <c r="R727" s="280"/>
      <c r="S727" s="280"/>
      <c r="T727" s="280"/>
      <c r="U727" s="280"/>
      <c r="V727" s="280"/>
      <c r="W727" s="280"/>
      <c r="X727" s="280"/>
      <c r="Y727" s="280"/>
      <c r="Z727" s="280"/>
    </row>
    <row r="728" spans="1:26" ht="15.75" customHeight="1">
      <c r="A728" s="280"/>
      <c r="B728" s="280"/>
      <c r="C728" s="280"/>
      <c r="D728" s="280"/>
      <c r="E728" s="280"/>
      <c r="F728" s="280"/>
      <c r="G728" s="280"/>
      <c r="H728" s="280"/>
      <c r="I728" s="280"/>
      <c r="J728" s="280"/>
      <c r="K728" s="280"/>
      <c r="L728" s="280"/>
      <c r="M728" s="280"/>
      <c r="N728" s="280"/>
      <c r="O728" s="280"/>
      <c r="P728" s="280"/>
      <c r="Q728" s="280"/>
      <c r="R728" s="280"/>
      <c r="S728" s="280"/>
      <c r="T728" s="280"/>
      <c r="U728" s="280"/>
      <c r="V728" s="280"/>
      <c r="W728" s="280"/>
      <c r="X728" s="280"/>
      <c r="Y728" s="280"/>
      <c r="Z728" s="280"/>
    </row>
    <row r="729" spans="1:26" ht="15.75" customHeight="1">
      <c r="A729" s="280"/>
      <c r="B729" s="280"/>
      <c r="C729" s="280"/>
      <c r="D729" s="280"/>
      <c r="E729" s="280"/>
      <c r="F729" s="280"/>
      <c r="G729" s="280"/>
      <c r="H729" s="280"/>
      <c r="I729" s="280"/>
      <c r="J729" s="280"/>
      <c r="K729" s="280"/>
      <c r="L729" s="280"/>
      <c r="M729" s="280"/>
      <c r="N729" s="280"/>
      <c r="O729" s="280"/>
      <c r="P729" s="280"/>
      <c r="Q729" s="280"/>
      <c r="R729" s="280"/>
      <c r="S729" s="280"/>
      <c r="T729" s="280"/>
      <c r="U729" s="280"/>
      <c r="V729" s="280"/>
      <c r="W729" s="280"/>
      <c r="X729" s="280"/>
      <c r="Y729" s="280"/>
      <c r="Z729" s="280"/>
    </row>
    <row r="730" spans="1:26" ht="15.75" customHeight="1">
      <c r="A730" s="280"/>
      <c r="B730" s="280"/>
      <c r="C730" s="280"/>
      <c r="D730" s="280"/>
      <c r="E730" s="280"/>
      <c r="F730" s="280"/>
      <c r="G730" s="280"/>
      <c r="H730" s="280"/>
      <c r="I730" s="280"/>
      <c r="J730" s="280"/>
      <c r="K730" s="280"/>
      <c r="L730" s="280"/>
      <c r="M730" s="280"/>
      <c r="N730" s="280"/>
      <c r="O730" s="280"/>
      <c r="P730" s="280"/>
      <c r="Q730" s="280"/>
      <c r="R730" s="280"/>
      <c r="S730" s="280"/>
      <c r="T730" s="280"/>
      <c r="U730" s="280"/>
      <c r="V730" s="280"/>
      <c r="W730" s="280"/>
      <c r="X730" s="280"/>
      <c r="Y730" s="280"/>
      <c r="Z730" s="280"/>
    </row>
    <row r="731" spans="1:26" ht="15.75" customHeight="1">
      <c r="A731" s="280"/>
      <c r="B731" s="280"/>
      <c r="C731" s="280"/>
      <c r="D731" s="280"/>
      <c r="E731" s="280"/>
      <c r="F731" s="280"/>
      <c r="G731" s="280"/>
      <c r="H731" s="280"/>
      <c r="I731" s="280"/>
      <c r="J731" s="280"/>
      <c r="K731" s="280"/>
      <c r="L731" s="280"/>
      <c r="M731" s="280"/>
      <c r="N731" s="280"/>
      <c r="O731" s="280"/>
      <c r="P731" s="280"/>
      <c r="Q731" s="280"/>
      <c r="R731" s="280"/>
      <c r="S731" s="280"/>
      <c r="T731" s="280"/>
      <c r="U731" s="280"/>
      <c r="V731" s="280"/>
      <c r="W731" s="280"/>
      <c r="X731" s="280"/>
      <c r="Y731" s="280"/>
      <c r="Z731" s="280"/>
    </row>
    <row r="732" spans="1:26" ht="15.75" customHeight="1">
      <c r="A732" s="280"/>
      <c r="B732" s="280"/>
      <c r="C732" s="280"/>
      <c r="D732" s="280"/>
      <c r="E732" s="280"/>
      <c r="F732" s="280"/>
      <c r="G732" s="280"/>
      <c r="H732" s="280"/>
      <c r="I732" s="280"/>
      <c r="J732" s="280"/>
      <c r="K732" s="280"/>
      <c r="L732" s="280"/>
      <c r="M732" s="280"/>
      <c r="N732" s="280"/>
      <c r="O732" s="280"/>
      <c r="P732" s="280"/>
      <c r="Q732" s="280"/>
      <c r="R732" s="280"/>
      <c r="S732" s="280"/>
      <c r="T732" s="280"/>
      <c r="U732" s="280"/>
      <c r="V732" s="280"/>
      <c r="W732" s="280"/>
      <c r="X732" s="280"/>
      <c r="Y732" s="280"/>
      <c r="Z732" s="280"/>
    </row>
    <row r="733" spans="1:26" ht="15.75" customHeight="1">
      <c r="A733" s="280"/>
      <c r="B733" s="280"/>
      <c r="C733" s="280"/>
      <c r="D733" s="280"/>
      <c r="E733" s="280"/>
      <c r="F733" s="280"/>
      <c r="G733" s="280"/>
      <c r="H733" s="280"/>
      <c r="I733" s="280"/>
      <c r="J733" s="280"/>
      <c r="K733" s="280"/>
      <c r="L733" s="280"/>
      <c r="M733" s="280"/>
      <c r="N733" s="280"/>
      <c r="O733" s="280"/>
      <c r="P733" s="280"/>
      <c r="Q733" s="280"/>
      <c r="R733" s="280"/>
      <c r="S733" s="280"/>
      <c r="T733" s="280"/>
      <c r="U733" s="280"/>
      <c r="V733" s="280"/>
      <c r="W733" s="280"/>
      <c r="X733" s="280"/>
      <c r="Y733" s="280"/>
      <c r="Z733" s="280"/>
    </row>
    <row r="734" spans="1:26" ht="15.75" customHeight="1">
      <c r="A734" s="280"/>
      <c r="B734" s="280"/>
      <c r="C734" s="280"/>
      <c r="D734" s="280"/>
      <c r="E734" s="280"/>
      <c r="F734" s="280"/>
      <c r="G734" s="280"/>
      <c r="H734" s="280"/>
      <c r="I734" s="280"/>
      <c r="J734" s="280"/>
      <c r="K734" s="280"/>
      <c r="L734" s="280"/>
      <c r="M734" s="280"/>
      <c r="N734" s="280"/>
      <c r="O734" s="280"/>
      <c r="P734" s="280"/>
      <c r="Q734" s="280"/>
      <c r="R734" s="280"/>
      <c r="S734" s="280"/>
      <c r="T734" s="280"/>
      <c r="U734" s="280"/>
      <c r="V734" s="280"/>
      <c r="W734" s="280"/>
      <c r="X734" s="280"/>
      <c r="Y734" s="280"/>
      <c r="Z734" s="280"/>
    </row>
    <row r="735" spans="1:26" ht="15.75" customHeight="1">
      <c r="A735" s="280"/>
      <c r="B735" s="280"/>
      <c r="C735" s="280"/>
      <c r="D735" s="280"/>
      <c r="E735" s="280"/>
      <c r="F735" s="280"/>
      <c r="G735" s="280"/>
      <c r="H735" s="280"/>
      <c r="I735" s="280"/>
      <c r="J735" s="280"/>
      <c r="K735" s="280"/>
      <c r="L735" s="280"/>
      <c r="M735" s="280"/>
      <c r="N735" s="280"/>
      <c r="O735" s="280"/>
      <c r="P735" s="280"/>
      <c r="Q735" s="280"/>
      <c r="R735" s="280"/>
      <c r="S735" s="280"/>
      <c r="T735" s="280"/>
      <c r="U735" s="280"/>
      <c r="V735" s="280"/>
      <c r="W735" s="280"/>
      <c r="X735" s="280"/>
      <c r="Y735" s="280"/>
      <c r="Z735" s="280"/>
    </row>
    <row r="736" spans="1:26" ht="15.75" customHeight="1">
      <c r="A736" s="280"/>
      <c r="B736" s="280"/>
      <c r="C736" s="280"/>
      <c r="D736" s="280"/>
      <c r="E736" s="280"/>
      <c r="F736" s="280"/>
      <c r="G736" s="280"/>
      <c r="H736" s="280"/>
      <c r="I736" s="280"/>
      <c r="J736" s="280"/>
      <c r="K736" s="280"/>
      <c r="L736" s="280"/>
      <c r="M736" s="280"/>
      <c r="N736" s="280"/>
      <c r="O736" s="280"/>
      <c r="P736" s="280"/>
      <c r="Q736" s="280"/>
      <c r="R736" s="280"/>
      <c r="S736" s="280"/>
      <c r="T736" s="280"/>
      <c r="U736" s="280"/>
      <c r="V736" s="280"/>
      <c r="W736" s="280"/>
      <c r="X736" s="280"/>
      <c r="Y736" s="280"/>
      <c r="Z736" s="280"/>
    </row>
    <row r="737" spans="1:26" ht="15.75" customHeight="1">
      <c r="A737" s="280"/>
      <c r="B737" s="280"/>
      <c r="C737" s="280"/>
      <c r="D737" s="280"/>
      <c r="E737" s="280"/>
      <c r="F737" s="280"/>
      <c r="G737" s="280"/>
      <c r="H737" s="280"/>
      <c r="I737" s="280"/>
      <c r="J737" s="280"/>
      <c r="K737" s="280"/>
      <c r="L737" s="280"/>
      <c r="M737" s="280"/>
      <c r="N737" s="280"/>
      <c r="O737" s="280"/>
      <c r="P737" s="280"/>
      <c r="Q737" s="280"/>
      <c r="R737" s="280"/>
      <c r="S737" s="280"/>
      <c r="T737" s="280"/>
      <c r="U737" s="280"/>
      <c r="V737" s="280"/>
      <c r="W737" s="280"/>
      <c r="X737" s="280"/>
      <c r="Y737" s="280"/>
      <c r="Z737" s="280"/>
    </row>
    <row r="738" spans="1:26" ht="15.75" customHeight="1">
      <c r="A738" s="280"/>
      <c r="B738" s="280"/>
      <c r="C738" s="280"/>
      <c r="D738" s="280"/>
      <c r="E738" s="280"/>
      <c r="F738" s="280"/>
      <c r="G738" s="280"/>
      <c r="H738" s="280"/>
      <c r="I738" s="280"/>
      <c r="J738" s="280"/>
      <c r="K738" s="280"/>
      <c r="L738" s="280"/>
      <c r="M738" s="280"/>
      <c r="N738" s="280"/>
      <c r="O738" s="280"/>
      <c r="P738" s="280"/>
      <c r="Q738" s="280"/>
      <c r="R738" s="280"/>
      <c r="S738" s="280"/>
      <c r="T738" s="280"/>
      <c r="U738" s="280"/>
      <c r="V738" s="280"/>
      <c r="W738" s="280"/>
      <c r="X738" s="280"/>
      <c r="Y738" s="280"/>
      <c r="Z738" s="280"/>
    </row>
    <row r="739" spans="1:26" ht="15.75" customHeight="1">
      <c r="A739" s="280"/>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row>
    <row r="740" spans="1:26" ht="15.75" customHeight="1">
      <c r="A740" s="280"/>
      <c r="B740" s="280"/>
      <c r="C740" s="280"/>
      <c r="D740" s="280"/>
      <c r="E740" s="280"/>
      <c r="F740" s="280"/>
      <c r="G740" s="280"/>
      <c r="H740" s="280"/>
      <c r="I740" s="280"/>
      <c r="J740" s="280"/>
      <c r="K740" s="280"/>
      <c r="L740" s="280"/>
      <c r="M740" s="280"/>
      <c r="N740" s="280"/>
      <c r="O740" s="280"/>
      <c r="P740" s="280"/>
      <c r="Q740" s="280"/>
      <c r="R740" s="280"/>
      <c r="S740" s="280"/>
      <c r="T740" s="280"/>
      <c r="U740" s="280"/>
      <c r="V740" s="280"/>
      <c r="W740" s="280"/>
      <c r="X740" s="280"/>
      <c r="Y740" s="280"/>
      <c r="Z740" s="280"/>
    </row>
    <row r="741" spans="1:26" ht="15.75" customHeight="1">
      <c r="A741" s="280"/>
      <c r="B741" s="280"/>
      <c r="C741" s="280"/>
      <c r="D741" s="280"/>
      <c r="E741" s="280"/>
      <c r="F741" s="280"/>
      <c r="G741" s="280"/>
      <c r="H741" s="280"/>
      <c r="I741" s="280"/>
      <c r="J741" s="280"/>
      <c r="K741" s="280"/>
      <c r="L741" s="280"/>
      <c r="M741" s="280"/>
      <c r="N741" s="280"/>
      <c r="O741" s="280"/>
      <c r="P741" s="280"/>
      <c r="Q741" s="280"/>
      <c r="R741" s="280"/>
      <c r="S741" s="280"/>
      <c r="T741" s="280"/>
      <c r="U741" s="280"/>
      <c r="V741" s="280"/>
      <c r="W741" s="280"/>
      <c r="X741" s="280"/>
      <c r="Y741" s="280"/>
      <c r="Z741" s="280"/>
    </row>
    <row r="742" spans="1:26" ht="15.75" customHeight="1">
      <c r="A742" s="280"/>
      <c r="B742" s="280"/>
      <c r="C742" s="280"/>
      <c r="D742" s="280"/>
      <c r="E742" s="280"/>
      <c r="F742" s="280"/>
      <c r="G742" s="280"/>
      <c r="H742" s="280"/>
      <c r="I742" s="280"/>
      <c r="J742" s="280"/>
      <c r="K742" s="280"/>
      <c r="L742" s="280"/>
      <c r="M742" s="280"/>
      <c r="N742" s="280"/>
      <c r="O742" s="280"/>
      <c r="P742" s="280"/>
      <c r="Q742" s="280"/>
      <c r="R742" s="280"/>
      <c r="S742" s="280"/>
      <c r="T742" s="280"/>
      <c r="U742" s="280"/>
      <c r="V742" s="280"/>
      <c r="W742" s="280"/>
      <c r="X742" s="280"/>
      <c r="Y742" s="280"/>
      <c r="Z742" s="280"/>
    </row>
    <row r="743" spans="1:26" ht="15.75" customHeight="1">
      <c r="A743" s="280"/>
      <c r="B743" s="280"/>
      <c r="C743" s="280"/>
      <c r="D743" s="280"/>
      <c r="E743" s="280"/>
      <c r="F743" s="280"/>
      <c r="G743" s="280"/>
      <c r="H743" s="280"/>
      <c r="I743" s="280"/>
      <c r="J743" s="280"/>
      <c r="K743" s="280"/>
      <c r="L743" s="280"/>
      <c r="M743" s="280"/>
      <c r="N743" s="280"/>
      <c r="O743" s="280"/>
      <c r="P743" s="280"/>
      <c r="Q743" s="280"/>
      <c r="R743" s="280"/>
      <c r="S743" s="280"/>
      <c r="T743" s="280"/>
      <c r="U743" s="280"/>
      <c r="V743" s="280"/>
      <c r="W743" s="280"/>
      <c r="X743" s="280"/>
      <c r="Y743" s="280"/>
      <c r="Z743" s="280"/>
    </row>
    <row r="744" spans="1:26" ht="15.75" customHeight="1">
      <c r="A744" s="280"/>
      <c r="B744" s="280"/>
      <c r="C744" s="280"/>
      <c r="D744" s="280"/>
      <c r="E744" s="280"/>
      <c r="F744" s="280"/>
      <c r="G744" s="280"/>
      <c r="H744" s="280"/>
      <c r="I744" s="280"/>
      <c r="J744" s="280"/>
      <c r="K744" s="280"/>
      <c r="L744" s="280"/>
      <c r="M744" s="280"/>
      <c r="N744" s="280"/>
      <c r="O744" s="280"/>
      <c r="P744" s="280"/>
      <c r="Q744" s="280"/>
      <c r="R744" s="280"/>
      <c r="S744" s="280"/>
      <c r="T744" s="280"/>
      <c r="U744" s="280"/>
      <c r="V744" s="280"/>
      <c r="W744" s="280"/>
      <c r="X744" s="280"/>
      <c r="Y744" s="280"/>
      <c r="Z744" s="280"/>
    </row>
    <row r="745" spans="1:26" ht="15.75" customHeight="1">
      <c r="A745" s="280"/>
      <c r="B745" s="280"/>
      <c r="C745" s="280"/>
      <c r="D745" s="280"/>
      <c r="E745" s="280"/>
      <c r="F745" s="280"/>
      <c r="G745" s="280"/>
      <c r="H745" s="280"/>
      <c r="I745" s="280"/>
      <c r="J745" s="280"/>
      <c r="K745" s="280"/>
      <c r="L745" s="280"/>
      <c r="M745" s="280"/>
      <c r="N745" s="280"/>
      <c r="O745" s="280"/>
      <c r="P745" s="280"/>
      <c r="Q745" s="280"/>
      <c r="R745" s="280"/>
      <c r="S745" s="280"/>
      <c r="T745" s="280"/>
      <c r="U745" s="280"/>
      <c r="V745" s="280"/>
      <c r="W745" s="280"/>
      <c r="X745" s="280"/>
      <c r="Y745" s="280"/>
      <c r="Z745" s="280"/>
    </row>
    <row r="746" spans="1:26" ht="15.75" customHeight="1">
      <c r="A746" s="280"/>
      <c r="B746" s="280"/>
      <c r="C746" s="280"/>
      <c r="D746" s="280"/>
      <c r="E746" s="280"/>
      <c r="F746" s="280"/>
      <c r="G746" s="280"/>
      <c r="H746" s="280"/>
      <c r="I746" s="280"/>
      <c r="J746" s="280"/>
      <c r="K746" s="280"/>
      <c r="L746" s="280"/>
      <c r="M746" s="280"/>
      <c r="N746" s="280"/>
      <c r="O746" s="280"/>
      <c r="P746" s="280"/>
      <c r="Q746" s="280"/>
      <c r="R746" s="280"/>
      <c r="S746" s="280"/>
      <c r="T746" s="280"/>
      <c r="U746" s="280"/>
      <c r="V746" s="280"/>
      <c r="W746" s="280"/>
      <c r="X746" s="280"/>
      <c r="Y746" s="280"/>
      <c r="Z746" s="280"/>
    </row>
    <row r="747" spans="1:26" ht="15.75" customHeight="1">
      <c r="A747" s="280"/>
      <c r="B747" s="280"/>
      <c r="C747" s="280"/>
      <c r="D747" s="280"/>
      <c r="E747" s="280"/>
      <c r="F747" s="280"/>
      <c r="G747" s="280"/>
      <c r="H747" s="280"/>
      <c r="I747" s="280"/>
      <c r="J747" s="280"/>
      <c r="K747" s="280"/>
      <c r="L747" s="280"/>
      <c r="M747" s="280"/>
      <c r="N747" s="280"/>
      <c r="O747" s="280"/>
      <c r="P747" s="280"/>
      <c r="Q747" s="280"/>
      <c r="R747" s="280"/>
      <c r="S747" s="280"/>
      <c r="T747" s="280"/>
      <c r="U747" s="280"/>
      <c r="V747" s="280"/>
      <c r="W747" s="280"/>
      <c r="X747" s="280"/>
      <c r="Y747" s="280"/>
      <c r="Z747" s="280"/>
    </row>
    <row r="748" spans="1:26" ht="15.75" customHeight="1">
      <c r="A748" s="280"/>
      <c r="B748" s="280"/>
      <c r="C748" s="280"/>
      <c r="D748" s="280"/>
      <c r="E748" s="280"/>
      <c r="F748" s="280"/>
      <c r="G748" s="280"/>
      <c r="H748" s="280"/>
      <c r="I748" s="280"/>
      <c r="J748" s="280"/>
      <c r="K748" s="280"/>
      <c r="L748" s="280"/>
      <c r="M748" s="280"/>
      <c r="N748" s="280"/>
      <c r="O748" s="280"/>
      <c r="P748" s="280"/>
      <c r="Q748" s="280"/>
      <c r="R748" s="280"/>
      <c r="S748" s="280"/>
      <c r="T748" s="280"/>
      <c r="U748" s="280"/>
      <c r="V748" s="280"/>
      <c r="W748" s="280"/>
      <c r="X748" s="280"/>
      <c r="Y748" s="280"/>
      <c r="Z748" s="280"/>
    </row>
    <row r="749" spans="1:26" ht="15.75" customHeight="1">
      <c r="A749" s="280"/>
      <c r="B749" s="280"/>
      <c r="C749" s="280"/>
      <c r="D749" s="280"/>
      <c r="E749" s="280"/>
      <c r="F749" s="280"/>
      <c r="G749" s="280"/>
      <c r="H749" s="280"/>
      <c r="I749" s="280"/>
      <c r="J749" s="280"/>
      <c r="K749" s="280"/>
      <c r="L749" s="280"/>
      <c r="M749" s="280"/>
      <c r="N749" s="280"/>
      <c r="O749" s="280"/>
      <c r="P749" s="280"/>
      <c r="Q749" s="280"/>
      <c r="R749" s="280"/>
      <c r="S749" s="280"/>
      <c r="T749" s="280"/>
      <c r="U749" s="280"/>
      <c r="V749" s="280"/>
      <c r="W749" s="280"/>
      <c r="X749" s="280"/>
      <c r="Y749" s="280"/>
      <c r="Z749" s="280"/>
    </row>
    <row r="750" spans="1:26" ht="15.75" customHeight="1">
      <c r="A750" s="280"/>
      <c r="B750" s="280"/>
      <c r="C750" s="280"/>
      <c r="D750" s="280"/>
      <c r="E750" s="280"/>
      <c r="F750" s="280"/>
      <c r="G750" s="280"/>
      <c r="H750" s="280"/>
      <c r="I750" s="280"/>
      <c r="J750" s="280"/>
      <c r="K750" s="280"/>
      <c r="L750" s="280"/>
      <c r="M750" s="280"/>
      <c r="N750" s="280"/>
      <c r="O750" s="280"/>
      <c r="P750" s="280"/>
      <c r="Q750" s="280"/>
      <c r="R750" s="280"/>
      <c r="S750" s="280"/>
      <c r="T750" s="280"/>
      <c r="U750" s="280"/>
      <c r="V750" s="280"/>
      <c r="W750" s="280"/>
      <c r="X750" s="280"/>
      <c r="Y750" s="280"/>
      <c r="Z750" s="280"/>
    </row>
    <row r="751" spans="1:26" ht="15.75" customHeight="1">
      <c r="A751" s="280"/>
      <c r="B751" s="280"/>
      <c r="C751" s="280"/>
      <c r="D751" s="280"/>
      <c r="E751" s="280"/>
      <c r="F751" s="280"/>
      <c r="G751" s="280"/>
      <c r="H751" s="280"/>
      <c r="I751" s="280"/>
      <c r="J751" s="280"/>
      <c r="K751" s="280"/>
      <c r="L751" s="280"/>
      <c r="M751" s="280"/>
      <c r="N751" s="280"/>
      <c r="O751" s="280"/>
      <c r="P751" s="280"/>
      <c r="Q751" s="280"/>
      <c r="R751" s="280"/>
      <c r="S751" s="280"/>
      <c r="T751" s="280"/>
      <c r="U751" s="280"/>
      <c r="V751" s="280"/>
      <c r="W751" s="280"/>
      <c r="X751" s="280"/>
      <c r="Y751" s="280"/>
      <c r="Z751" s="280"/>
    </row>
    <row r="752" spans="1:26" ht="15.75" customHeight="1">
      <c r="A752" s="280"/>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row>
    <row r="753" spans="1:26" ht="15.75" customHeight="1">
      <c r="A753" s="280"/>
      <c r="B753" s="280"/>
      <c r="C753" s="280"/>
      <c r="D753" s="280"/>
      <c r="E753" s="280"/>
      <c r="F753" s="280"/>
      <c r="G753" s="280"/>
      <c r="H753" s="280"/>
      <c r="I753" s="280"/>
      <c r="J753" s="280"/>
      <c r="K753" s="280"/>
      <c r="L753" s="280"/>
      <c r="M753" s="280"/>
      <c r="N753" s="280"/>
      <c r="O753" s="280"/>
      <c r="P753" s="280"/>
      <c r="Q753" s="280"/>
      <c r="R753" s="280"/>
      <c r="S753" s="280"/>
      <c r="T753" s="280"/>
      <c r="U753" s="280"/>
      <c r="V753" s="280"/>
      <c r="W753" s="280"/>
      <c r="X753" s="280"/>
      <c r="Y753" s="280"/>
      <c r="Z753" s="280"/>
    </row>
    <row r="754" spans="1:26" ht="15.75" customHeight="1">
      <c r="A754" s="280"/>
      <c r="B754" s="280"/>
      <c r="C754" s="280"/>
      <c r="D754" s="280"/>
      <c r="E754" s="280"/>
      <c r="F754" s="280"/>
      <c r="G754" s="280"/>
      <c r="H754" s="280"/>
      <c r="I754" s="280"/>
      <c r="J754" s="280"/>
      <c r="K754" s="280"/>
      <c r="L754" s="280"/>
      <c r="M754" s="280"/>
      <c r="N754" s="280"/>
      <c r="O754" s="280"/>
      <c r="P754" s="280"/>
      <c r="Q754" s="280"/>
      <c r="R754" s="280"/>
      <c r="S754" s="280"/>
      <c r="T754" s="280"/>
      <c r="U754" s="280"/>
      <c r="V754" s="280"/>
      <c r="W754" s="280"/>
      <c r="X754" s="280"/>
      <c r="Y754" s="280"/>
      <c r="Z754" s="280"/>
    </row>
    <row r="755" spans="1:26" ht="15.75" customHeight="1">
      <c r="A755" s="280"/>
      <c r="B755" s="280"/>
      <c r="C755" s="280"/>
      <c r="D755" s="280"/>
      <c r="E755" s="280"/>
      <c r="F755" s="280"/>
      <c r="G755" s="280"/>
      <c r="H755" s="280"/>
      <c r="I755" s="280"/>
      <c r="J755" s="280"/>
      <c r="K755" s="280"/>
      <c r="L755" s="280"/>
      <c r="M755" s="280"/>
      <c r="N755" s="280"/>
      <c r="O755" s="280"/>
      <c r="P755" s="280"/>
      <c r="Q755" s="280"/>
      <c r="R755" s="280"/>
      <c r="S755" s="280"/>
      <c r="T755" s="280"/>
      <c r="U755" s="280"/>
      <c r="V755" s="280"/>
      <c r="W755" s="280"/>
      <c r="X755" s="280"/>
      <c r="Y755" s="280"/>
      <c r="Z755" s="280"/>
    </row>
    <row r="756" spans="1:26" ht="15.75" customHeight="1">
      <c r="A756" s="280"/>
      <c r="B756" s="280"/>
      <c r="C756" s="280"/>
      <c r="D756" s="280"/>
      <c r="E756" s="280"/>
      <c r="F756" s="280"/>
      <c r="G756" s="280"/>
      <c r="H756" s="280"/>
      <c r="I756" s="280"/>
      <c r="J756" s="280"/>
      <c r="K756" s="280"/>
      <c r="L756" s="280"/>
      <c r="M756" s="280"/>
      <c r="N756" s="280"/>
      <c r="O756" s="280"/>
      <c r="P756" s="280"/>
      <c r="Q756" s="280"/>
      <c r="R756" s="280"/>
      <c r="S756" s="280"/>
      <c r="T756" s="280"/>
      <c r="U756" s="280"/>
      <c r="V756" s="280"/>
      <c r="W756" s="280"/>
      <c r="X756" s="280"/>
      <c r="Y756" s="280"/>
      <c r="Z756" s="280"/>
    </row>
    <row r="757" spans="1:26" ht="15.75" customHeight="1">
      <c r="A757" s="280"/>
      <c r="B757" s="280"/>
      <c r="C757" s="280"/>
      <c r="D757" s="280"/>
      <c r="E757" s="280"/>
      <c r="F757" s="280"/>
      <c r="G757" s="280"/>
      <c r="H757" s="280"/>
      <c r="I757" s="280"/>
      <c r="J757" s="280"/>
      <c r="K757" s="280"/>
      <c r="L757" s="280"/>
      <c r="M757" s="280"/>
      <c r="N757" s="280"/>
      <c r="O757" s="280"/>
      <c r="P757" s="280"/>
      <c r="Q757" s="280"/>
      <c r="R757" s="280"/>
      <c r="S757" s="280"/>
      <c r="T757" s="280"/>
      <c r="U757" s="280"/>
      <c r="V757" s="280"/>
      <c r="W757" s="280"/>
      <c r="X757" s="280"/>
      <c r="Y757" s="280"/>
      <c r="Z757" s="280"/>
    </row>
    <row r="758" spans="1:26" ht="15.75" customHeight="1">
      <c r="A758" s="280"/>
      <c r="B758" s="280"/>
      <c r="C758" s="280"/>
      <c r="D758" s="280"/>
      <c r="E758" s="280"/>
      <c r="F758" s="280"/>
      <c r="G758" s="280"/>
      <c r="H758" s="280"/>
      <c r="I758" s="280"/>
      <c r="J758" s="280"/>
      <c r="K758" s="280"/>
      <c r="L758" s="280"/>
      <c r="M758" s="280"/>
      <c r="N758" s="280"/>
      <c r="O758" s="280"/>
      <c r="P758" s="280"/>
      <c r="Q758" s="280"/>
      <c r="R758" s="280"/>
      <c r="S758" s="280"/>
      <c r="T758" s="280"/>
      <c r="U758" s="280"/>
      <c r="V758" s="280"/>
      <c r="W758" s="280"/>
      <c r="X758" s="280"/>
      <c r="Y758" s="280"/>
      <c r="Z758" s="280"/>
    </row>
    <row r="759" spans="1:26" ht="15.75" customHeight="1">
      <c r="A759" s="280"/>
      <c r="B759" s="280"/>
      <c r="C759" s="280"/>
      <c r="D759" s="280"/>
      <c r="E759" s="280"/>
      <c r="F759" s="280"/>
      <c r="G759" s="280"/>
      <c r="H759" s="280"/>
      <c r="I759" s="280"/>
      <c r="J759" s="280"/>
      <c r="K759" s="280"/>
      <c r="L759" s="280"/>
      <c r="M759" s="280"/>
      <c r="N759" s="280"/>
      <c r="O759" s="280"/>
      <c r="P759" s="280"/>
      <c r="Q759" s="280"/>
      <c r="R759" s="280"/>
      <c r="S759" s="280"/>
      <c r="T759" s="280"/>
      <c r="U759" s="280"/>
      <c r="V759" s="280"/>
      <c r="W759" s="280"/>
      <c r="X759" s="280"/>
      <c r="Y759" s="280"/>
      <c r="Z759" s="280"/>
    </row>
    <row r="760" spans="1:26" ht="15.75" customHeight="1">
      <c r="A760" s="280"/>
      <c r="B760" s="280"/>
      <c r="C760" s="280"/>
      <c r="D760" s="280"/>
      <c r="E760" s="280"/>
      <c r="F760" s="280"/>
      <c r="G760" s="280"/>
      <c r="H760" s="280"/>
      <c r="I760" s="280"/>
      <c r="J760" s="280"/>
      <c r="K760" s="280"/>
      <c r="L760" s="280"/>
      <c r="M760" s="280"/>
      <c r="N760" s="280"/>
      <c r="O760" s="280"/>
      <c r="P760" s="280"/>
      <c r="Q760" s="280"/>
      <c r="R760" s="280"/>
      <c r="S760" s="280"/>
      <c r="T760" s="280"/>
      <c r="U760" s="280"/>
      <c r="V760" s="280"/>
      <c r="W760" s="280"/>
      <c r="X760" s="280"/>
      <c r="Y760" s="280"/>
      <c r="Z760" s="280"/>
    </row>
    <row r="761" spans="1:26" ht="15.75" customHeight="1">
      <c r="A761" s="280"/>
      <c r="B761" s="280"/>
      <c r="C761" s="280"/>
      <c r="D761" s="280"/>
      <c r="E761" s="280"/>
      <c r="F761" s="280"/>
      <c r="G761" s="280"/>
      <c r="H761" s="280"/>
      <c r="I761" s="280"/>
      <c r="J761" s="280"/>
      <c r="K761" s="280"/>
      <c r="L761" s="280"/>
      <c r="M761" s="280"/>
      <c r="N761" s="280"/>
      <c r="O761" s="280"/>
      <c r="P761" s="280"/>
      <c r="Q761" s="280"/>
      <c r="R761" s="280"/>
      <c r="S761" s="280"/>
      <c r="T761" s="280"/>
      <c r="U761" s="280"/>
      <c r="V761" s="280"/>
      <c r="W761" s="280"/>
      <c r="X761" s="280"/>
      <c r="Y761" s="280"/>
      <c r="Z761" s="280"/>
    </row>
    <row r="762" spans="1:26" ht="15.75" customHeight="1">
      <c r="A762" s="280"/>
      <c r="B762" s="280"/>
      <c r="C762" s="280"/>
      <c r="D762" s="280"/>
      <c r="E762" s="280"/>
      <c r="F762" s="280"/>
      <c r="G762" s="280"/>
      <c r="H762" s="280"/>
      <c r="I762" s="280"/>
      <c r="J762" s="280"/>
      <c r="K762" s="280"/>
      <c r="L762" s="280"/>
      <c r="M762" s="280"/>
      <c r="N762" s="280"/>
      <c r="O762" s="280"/>
      <c r="P762" s="280"/>
      <c r="Q762" s="280"/>
      <c r="R762" s="280"/>
      <c r="S762" s="280"/>
      <c r="T762" s="280"/>
      <c r="U762" s="280"/>
      <c r="V762" s="280"/>
      <c r="W762" s="280"/>
      <c r="X762" s="280"/>
      <c r="Y762" s="280"/>
      <c r="Z762" s="280"/>
    </row>
    <row r="763" spans="1:26" ht="15.75" customHeight="1">
      <c r="A763" s="280"/>
      <c r="B763" s="280"/>
      <c r="C763" s="280"/>
      <c r="D763" s="280"/>
      <c r="E763" s="280"/>
      <c r="F763" s="280"/>
      <c r="G763" s="280"/>
      <c r="H763" s="280"/>
      <c r="I763" s="280"/>
      <c r="J763" s="280"/>
      <c r="K763" s="280"/>
      <c r="L763" s="280"/>
      <c r="M763" s="280"/>
      <c r="N763" s="280"/>
      <c r="O763" s="280"/>
      <c r="P763" s="280"/>
      <c r="Q763" s="280"/>
      <c r="R763" s="280"/>
      <c r="S763" s="280"/>
      <c r="T763" s="280"/>
      <c r="U763" s="280"/>
      <c r="V763" s="280"/>
      <c r="W763" s="280"/>
      <c r="X763" s="280"/>
      <c r="Y763" s="280"/>
      <c r="Z763" s="280"/>
    </row>
    <row r="764" spans="1:26" ht="15.75" customHeight="1">
      <c r="A764" s="280"/>
      <c r="B764" s="280"/>
      <c r="C764" s="280"/>
      <c r="D764" s="280"/>
      <c r="E764" s="280"/>
      <c r="F764" s="280"/>
      <c r="G764" s="280"/>
      <c r="H764" s="280"/>
      <c r="I764" s="280"/>
      <c r="J764" s="280"/>
      <c r="K764" s="280"/>
      <c r="L764" s="280"/>
      <c r="M764" s="280"/>
      <c r="N764" s="280"/>
      <c r="O764" s="280"/>
      <c r="P764" s="280"/>
      <c r="Q764" s="280"/>
      <c r="R764" s="280"/>
      <c r="S764" s="280"/>
      <c r="T764" s="280"/>
      <c r="U764" s="280"/>
      <c r="V764" s="280"/>
      <c r="W764" s="280"/>
      <c r="X764" s="280"/>
      <c r="Y764" s="280"/>
      <c r="Z764" s="280"/>
    </row>
    <row r="765" spans="1:26" ht="15.75" customHeight="1">
      <c r="A765" s="280"/>
      <c r="B765" s="280"/>
      <c r="C765" s="280"/>
      <c r="D765" s="280"/>
      <c r="E765" s="280"/>
      <c r="F765" s="280"/>
      <c r="G765" s="280"/>
      <c r="H765" s="280"/>
      <c r="I765" s="280"/>
      <c r="J765" s="280"/>
      <c r="K765" s="280"/>
      <c r="L765" s="280"/>
      <c r="M765" s="280"/>
      <c r="N765" s="280"/>
      <c r="O765" s="280"/>
      <c r="P765" s="280"/>
      <c r="Q765" s="280"/>
      <c r="R765" s="280"/>
      <c r="S765" s="280"/>
      <c r="T765" s="280"/>
      <c r="U765" s="280"/>
      <c r="V765" s="280"/>
      <c r="W765" s="280"/>
      <c r="X765" s="280"/>
      <c r="Y765" s="280"/>
      <c r="Z765" s="280"/>
    </row>
    <row r="766" spans="1:26" ht="15.75" customHeight="1">
      <c r="A766" s="280"/>
      <c r="B766" s="280"/>
      <c r="C766" s="280"/>
      <c r="D766" s="280"/>
      <c r="E766" s="280"/>
      <c r="F766" s="280"/>
      <c r="G766" s="280"/>
      <c r="H766" s="280"/>
      <c r="I766" s="280"/>
      <c r="J766" s="280"/>
      <c r="K766" s="280"/>
      <c r="L766" s="280"/>
      <c r="M766" s="280"/>
      <c r="N766" s="280"/>
      <c r="O766" s="280"/>
      <c r="P766" s="280"/>
      <c r="Q766" s="280"/>
      <c r="R766" s="280"/>
      <c r="S766" s="280"/>
      <c r="T766" s="280"/>
      <c r="U766" s="280"/>
      <c r="V766" s="280"/>
      <c r="W766" s="280"/>
      <c r="X766" s="280"/>
      <c r="Y766" s="280"/>
      <c r="Z766" s="280"/>
    </row>
    <row r="767" spans="1:26" ht="15.75" customHeight="1">
      <c r="A767" s="280"/>
      <c r="B767" s="280"/>
      <c r="C767" s="280"/>
      <c r="D767" s="280"/>
      <c r="E767" s="280"/>
      <c r="F767" s="280"/>
      <c r="G767" s="280"/>
      <c r="H767" s="280"/>
      <c r="I767" s="280"/>
      <c r="J767" s="280"/>
      <c r="K767" s="280"/>
      <c r="L767" s="280"/>
      <c r="M767" s="280"/>
      <c r="N767" s="280"/>
      <c r="O767" s="280"/>
      <c r="P767" s="280"/>
      <c r="Q767" s="280"/>
      <c r="R767" s="280"/>
      <c r="S767" s="280"/>
      <c r="T767" s="280"/>
      <c r="U767" s="280"/>
      <c r="V767" s="280"/>
      <c r="W767" s="280"/>
      <c r="X767" s="280"/>
      <c r="Y767" s="280"/>
      <c r="Z767" s="280"/>
    </row>
    <row r="768" spans="1:26" ht="15.75" customHeight="1">
      <c r="A768" s="280"/>
      <c r="B768" s="280"/>
      <c r="C768" s="280"/>
      <c r="D768" s="280"/>
      <c r="E768" s="280"/>
      <c r="F768" s="280"/>
      <c r="G768" s="280"/>
      <c r="H768" s="280"/>
      <c r="I768" s="280"/>
      <c r="J768" s="280"/>
      <c r="K768" s="280"/>
      <c r="L768" s="280"/>
      <c r="M768" s="280"/>
      <c r="N768" s="280"/>
      <c r="O768" s="280"/>
      <c r="P768" s="280"/>
      <c r="Q768" s="280"/>
      <c r="R768" s="280"/>
      <c r="S768" s="280"/>
      <c r="T768" s="280"/>
      <c r="U768" s="280"/>
      <c r="V768" s="280"/>
      <c r="W768" s="280"/>
      <c r="X768" s="280"/>
      <c r="Y768" s="280"/>
      <c r="Z768" s="280"/>
    </row>
    <row r="769" spans="1:26" ht="15.75" customHeight="1">
      <c r="A769" s="280"/>
      <c r="B769" s="280"/>
      <c r="C769" s="280"/>
      <c r="D769" s="280"/>
      <c r="E769" s="280"/>
      <c r="F769" s="280"/>
      <c r="G769" s="280"/>
      <c r="H769" s="280"/>
      <c r="I769" s="280"/>
      <c r="J769" s="280"/>
      <c r="K769" s="280"/>
      <c r="L769" s="280"/>
      <c r="M769" s="280"/>
      <c r="N769" s="280"/>
      <c r="O769" s="280"/>
      <c r="P769" s="280"/>
      <c r="Q769" s="280"/>
      <c r="R769" s="280"/>
      <c r="S769" s="280"/>
      <c r="T769" s="280"/>
      <c r="U769" s="280"/>
      <c r="V769" s="280"/>
      <c r="W769" s="280"/>
      <c r="X769" s="280"/>
      <c r="Y769" s="280"/>
      <c r="Z769" s="280"/>
    </row>
    <row r="770" spans="1:26" ht="15.75" customHeight="1">
      <c r="A770" s="280"/>
      <c r="B770" s="280"/>
      <c r="C770" s="280"/>
      <c r="D770" s="280"/>
      <c r="E770" s="280"/>
      <c r="F770" s="280"/>
      <c r="G770" s="280"/>
      <c r="H770" s="280"/>
      <c r="I770" s="280"/>
      <c r="J770" s="280"/>
      <c r="K770" s="280"/>
      <c r="L770" s="280"/>
      <c r="M770" s="280"/>
      <c r="N770" s="280"/>
      <c r="O770" s="280"/>
      <c r="P770" s="280"/>
      <c r="Q770" s="280"/>
      <c r="R770" s="280"/>
      <c r="S770" s="280"/>
      <c r="T770" s="280"/>
      <c r="U770" s="280"/>
      <c r="V770" s="280"/>
      <c r="W770" s="280"/>
      <c r="X770" s="280"/>
      <c r="Y770" s="280"/>
      <c r="Z770" s="280"/>
    </row>
    <row r="771" spans="1:26" ht="15.75" customHeight="1">
      <c r="A771" s="280"/>
      <c r="B771" s="280"/>
      <c r="C771" s="280"/>
      <c r="D771" s="280"/>
      <c r="E771" s="280"/>
      <c r="F771" s="280"/>
      <c r="G771" s="280"/>
      <c r="H771" s="280"/>
      <c r="I771" s="280"/>
      <c r="J771" s="280"/>
      <c r="K771" s="280"/>
      <c r="L771" s="280"/>
      <c r="M771" s="280"/>
      <c r="N771" s="280"/>
      <c r="O771" s="280"/>
      <c r="P771" s="280"/>
      <c r="Q771" s="280"/>
      <c r="R771" s="280"/>
      <c r="S771" s="280"/>
      <c r="T771" s="280"/>
      <c r="U771" s="280"/>
      <c r="V771" s="280"/>
      <c r="W771" s="280"/>
      <c r="X771" s="280"/>
      <c r="Y771" s="280"/>
      <c r="Z771" s="280"/>
    </row>
    <row r="772" spans="1:26" ht="15.75" customHeight="1">
      <c r="A772" s="280"/>
      <c r="B772" s="280"/>
      <c r="C772" s="280"/>
      <c r="D772" s="280"/>
      <c r="E772" s="280"/>
      <c r="F772" s="280"/>
      <c r="G772" s="280"/>
      <c r="H772" s="280"/>
      <c r="I772" s="280"/>
      <c r="J772" s="280"/>
      <c r="K772" s="280"/>
      <c r="L772" s="280"/>
      <c r="M772" s="280"/>
      <c r="N772" s="280"/>
      <c r="O772" s="280"/>
      <c r="P772" s="280"/>
      <c r="Q772" s="280"/>
      <c r="R772" s="280"/>
      <c r="S772" s="280"/>
      <c r="T772" s="280"/>
      <c r="U772" s="280"/>
      <c r="V772" s="280"/>
      <c r="W772" s="280"/>
      <c r="X772" s="280"/>
      <c r="Y772" s="280"/>
      <c r="Z772" s="280"/>
    </row>
    <row r="773" spans="1:26" ht="15.75" customHeight="1">
      <c r="A773" s="280"/>
      <c r="B773" s="280"/>
      <c r="C773" s="280"/>
      <c r="D773" s="280"/>
      <c r="E773" s="280"/>
      <c r="F773" s="280"/>
      <c r="G773" s="280"/>
      <c r="H773" s="280"/>
      <c r="I773" s="280"/>
      <c r="J773" s="280"/>
      <c r="K773" s="280"/>
      <c r="L773" s="280"/>
      <c r="M773" s="280"/>
      <c r="N773" s="280"/>
      <c r="O773" s="280"/>
      <c r="P773" s="280"/>
      <c r="Q773" s="280"/>
      <c r="R773" s="280"/>
      <c r="S773" s="280"/>
      <c r="T773" s="280"/>
      <c r="U773" s="280"/>
      <c r="V773" s="280"/>
      <c r="W773" s="280"/>
      <c r="X773" s="280"/>
      <c r="Y773" s="280"/>
      <c r="Z773" s="280"/>
    </row>
    <row r="774" spans="1:26" ht="15.75" customHeight="1">
      <c r="A774" s="280"/>
      <c r="B774" s="280"/>
      <c r="C774" s="280"/>
      <c r="D774" s="280"/>
      <c r="E774" s="280"/>
      <c r="F774" s="280"/>
      <c r="G774" s="280"/>
      <c r="H774" s="280"/>
      <c r="I774" s="280"/>
      <c r="J774" s="280"/>
      <c r="K774" s="280"/>
      <c r="L774" s="280"/>
      <c r="M774" s="280"/>
      <c r="N774" s="280"/>
      <c r="O774" s="280"/>
      <c r="P774" s="280"/>
      <c r="Q774" s="280"/>
      <c r="R774" s="280"/>
      <c r="S774" s="280"/>
      <c r="T774" s="280"/>
      <c r="U774" s="280"/>
      <c r="V774" s="280"/>
      <c r="W774" s="280"/>
      <c r="X774" s="280"/>
      <c r="Y774" s="280"/>
      <c r="Z774" s="280"/>
    </row>
    <row r="775" spans="1:26" ht="15.75" customHeight="1">
      <c r="A775" s="280"/>
      <c r="B775" s="280"/>
      <c r="C775" s="280"/>
      <c r="D775" s="280"/>
      <c r="E775" s="280"/>
      <c r="F775" s="280"/>
      <c r="G775" s="280"/>
      <c r="H775" s="280"/>
      <c r="I775" s="280"/>
      <c r="J775" s="280"/>
      <c r="K775" s="280"/>
      <c r="L775" s="280"/>
      <c r="M775" s="280"/>
      <c r="N775" s="280"/>
      <c r="O775" s="280"/>
      <c r="P775" s="280"/>
      <c r="Q775" s="280"/>
      <c r="R775" s="280"/>
      <c r="S775" s="280"/>
      <c r="T775" s="280"/>
      <c r="U775" s="280"/>
      <c r="V775" s="280"/>
      <c r="W775" s="280"/>
      <c r="X775" s="280"/>
      <c r="Y775" s="280"/>
      <c r="Z775" s="280"/>
    </row>
    <row r="776" spans="1:26" ht="15.75" customHeight="1">
      <c r="A776" s="280"/>
      <c r="B776" s="280"/>
      <c r="C776" s="280"/>
      <c r="D776" s="280"/>
      <c r="E776" s="280"/>
      <c r="F776" s="280"/>
      <c r="G776" s="280"/>
      <c r="H776" s="280"/>
      <c r="I776" s="280"/>
      <c r="J776" s="280"/>
      <c r="K776" s="280"/>
      <c r="L776" s="280"/>
      <c r="M776" s="280"/>
      <c r="N776" s="280"/>
      <c r="O776" s="280"/>
      <c r="P776" s="280"/>
      <c r="Q776" s="280"/>
      <c r="R776" s="280"/>
      <c r="S776" s="280"/>
      <c r="T776" s="280"/>
      <c r="U776" s="280"/>
      <c r="V776" s="280"/>
      <c r="W776" s="280"/>
      <c r="X776" s="280"/>
      <c r="Y776" s="280"/>
      <c r="Z776" s="280"/>
    </row>
    <row r="777" spans="1:26" ht="15.75" customHeight="1">
      <c r="A777" s="280"/>
      <c r="B777" s="280"/>
      <c r="C777" s="280"/>
      <c r="D777" s="280"/>
      <c r="E777" s="280"/>
      <c r="F777" s="280"/>
      <c r="G777" s="280"/>
      <c r="H777" s="280"/>
      <c r="I777" s="280"/>
      <c r="J777" s="280"/>
      <c r="K777" s="280"/>
      <c r="L777" s="280"/>
      <c r="M777" s="280"/>
      <c r="N777" s="280"/>
      <c r="O777" s="280"/>
      <c r="P777" s="280"/>
      <c r="Q777" s="280"/>
      <c r="R777" s="280"/>
      <c r="S777" s="280"/>
      <c r="T777" s="280"/>
      <c r="U777" s="280"/>
      <c r="V777" s="280"/>
      <c r="W777" s="280"/>
      <c r="X777" s="280"/>
      <c r="Y777" s="280"/>
      <c r="Z777" s="280"/>
    </row>
    <row r="778" spans="1:26" ht="15.75" customHeight="1">
      <c r="A778" s="280"/>
      <c r="B778" s="280"/>
      <c r="C778" s="280"/>
      <c r="D778" s="280"/>
      <c r="E778" s="280"/>
      <c r="F778" s="280"/>
      <c r="G778" s="280"/>
      <c r="H778" s="280"/>
      <c r="I778" s="280"/>
      <c r="J778" s="280"/>
      <c r="K778" s="280"/>
      <c r="L778" s="280"/>
      <c r="M778" s="280"/>
      <c r="N778" s="280"/>
      <c r="O778" s="280"/>
      <c r="P778" s="280"/>
      <c r="Q778" s="280"/>
      <c r="R778" s="280"/>
      <c r="S778" s="280"/>
      <c r="T778" s="280"/>
      <c r="U778" s="280"/>
      <c r="V778" s="280"/>
      <c r="W778" s="280"/>
      <c r="X778" s="280"/>
      <c r="Y778" s="280"/>
      <c r="Z778" s="280"/>
    </row>
    <row r="779" spans="1:26" ht="15.75" customHeight="1">
      <c r="A779" s="280"/>
      <c r="B779" s="280"/>
      <c r="C779" s="280"/>
      <c r="D779" s="280"/>
      <c r="E779" s="280"/>
      <c r="F779" s="280"/>
      <c r="G779" s="280"/>
      <c r="H779" s="280"/>
      <c r="I779" s="280"/>
      <c r="J779" s="280"/>
      <c r="K779" s="280"/>
      <c r="L779" s="280"/>
      <c r="M779" s="280"/>
      <c r="N779" s="280"/>
      <c r="O779" s="280"/>
      <c r="P779" s="280"/>
      <c r="Q779" s="280"/>
      <c r="R779" s="280"/>
      <c r="S779" s="280"/>
      <c r="T779" s="280"/>
      <c r="U779" s="280"/>
      <c r="V779" s="280"/>
      <c r="W779" s="280"/>
      <c r="X779" s="280"/>
      <c r="Y779" s="280"/>
      <c r="Z779" s="280"/>
    </row>
    <row r="780" spans="1:26" ht="15.75" customHeight="1">
      <c r="A780" s="280"/>
      <c r="B780" s="280"/>
      <c r="C780" s="280"/>
      <c r="D780" s="280"/>
      <c r="E780" s="280"/>
      <c r="F780" s="280"/>
      <c r="G780" s="280"/>
      <c r="H780" s="280"/>
      <c r="I780" s="280"/>
      <c r="J780" s="280"/>
      <c r="K780" s="280"/>
      <c r="L780" s="280"/>
      <c r="M780" s="280"/>
      <c r="N780" s="280"/>
      <c r="O780" s="280"/>
      <c r="P780" s="280"/>
      <c r="Q780" s="280"/>
      <c r="R780" s="280"/>
      <c r="S780" s="280"/>
      <c r="T780" s="280"/>
      <c r="U780" s="280"/>
      <c r="V780" s="280"/>
      <c r="W780" s="280"/>
      <c r="X780" s="280"/>
      <c r="Y780" s="280"/>
      <c r="Z780" s="280"/>
    </row>
    <row r="781" spans="1:26" ht="15.75" customHeight="1">
      <c r="A781" s="280"/>
      <c r="B781" s="280"/>
      <c r="C781" s="280"/>
      <c r="D781" s="280"/>
      <c r="E781" s="280"/>
      <c r="F781" s="280"/>
      <c r="G781" s="280"/>
      <c r="H781" s="280"/>
      <c r="I781" s="280"/>
      <c r="J781" s="280"/>
      <c r="K781" s="280"/>
      <c r="L781" s="280"/>
      <c r="M781" s="280"/>
      <c r="N781" s="280"/>
      <c r="O781" s="280"/>
      <c r="P781" s="280"/>
      <c r="Q781" s="280"/>
      <c r="R781" s="280"/>
      <c r="S781" s="280"/>
      <c r="T781" s="280"/>
      <c r="U781" s="280"/>
      <c r="V781" s="280"/>
      <c r="W781" s="280"/>
      <c r="X781" s="280"/>
      <c r="Y781" s="280"/>
      <c r="Z781" s="280"/>
    </row>
    <row r="782" spans="1:26" ht="15.75" customHeight="1">
      <c r="A782" s="280"/>
      <c r="B782" s="280"/>
      <c r="C782" s="280"/>
      <c r="D782" s="280"/>
      <c r="E782" s="280"/>
      <c r="F782" s="280"/>
      <c r="G782" s="280"/>
      <c r="H782" s="280"/>
      <c r="I782" s="280"/>
      <c r="J782" s="280"/>
      <c r="K782" s="280"/>
      <c r="L782" s="280"/>
      <c r="M782" s="280"/>
      <c r="N782" s="280"/>
      <c r="O782" s="280"/>
      <c r="P782" s="280"/>
      <c r="Q782" s="280"/>
      <c r="R782" s="280"/>
      <c r="S782" s="280"/>
      <c r="T782" s="280"/>
      <c r="U782" s="280"/>
      <c r="V782" s="280"/>
      <c r="W782" s="280"/>
      <c r="X782" s="280"/>
      <c r="Y782" s="280"/>
      <c r="Z782" s="280"/>
    </row>
    <row r="783" spans="1:26" ht="15.75" customHeight="1">
      <c r="A783" s="280"/>
      <c r="B783" s="280"/>
      <c r="C783" s="280"/>
      <c r="D783" s="280"/>
      <c r="E783" s="280"/>
      <c r="F783" s="280"/>
      <c r="G783" s="280"/>
      <c r="H783" s="280"/>
      <c r="I783" s="280"/>
      <c r="J783" s="280"/>
      <c r="K783" s="280"/>
      <c r="L783" s="280"/>
      <c r="M783" s="280"/>
      <c r="N783" s="280"/>
      <c r="O783" s="280"/>
      <c r="P783" s="280"/>
      <c r="Q783" s="280"/>
      <c r="R783" s="280"/>
      <c r="S783" s="280"/>
      <c r="T783" s="280"/>
      <c r="U783" s="280"/>
      <c r="V783" s="280"/>
      <c r="W783" s="280"/>
      <c r="X783" s="280"/>
      <c r="Y783" s="280"/>
      <c r="Z783" s="280"/>
    </row>
    <row r="784" spans="1:26" ht="15.75" customHeight="1">
      <c r="A784" s="280"/>
      <c r="B784" s="280"/>
      <c r="C784" s="280"/>
      <c r="D784" s="280"/>
      <c r="E784" s="280"/>
      <c r="F784" s="280"/>
      <c r="G784" s="280"/>
      <c r="H784" s="280"/>
      <c r="I784" s="280"/>
      <c r="J784" s="280"/>
      <c r="K784" s="280"/>
      <c r="L784" s="280"/>
      <c r="M784" s="280"/>
      <c r="N784" s="280"/>
      <c r="O784" s="280"/>
      <c r="P784" s="280"/>
      <c r="Q784" s="280"/>
      <c r="R784" s="280"/>
      <c r="S784" s="280"/>
      <c r="T784" s="280"/>
      <c r="U784" s="280"/>
      <c r="V784" s="280"/>
      <c r="W784" s="280"/>
      <c r="X784" s="280"/>
      <c r="Y784" s="280"/>
      <c r="Z784" s="280"/>
    </row>
    <row r="785" spans="1:26" ht="15.75" customHeight="1">
      <c r="A785" s="280"/>
      <c r="B785" s="280"/>
      <c r="C785" s="280"/>
      <c r="D785" s="280"/>
      <c r="E785" s="280"/>
      <c r="F785" s="280"/>
      <c r="G785" s="280"/>
      <c r="H785" s="280"/>
      <c r="I785" s="280"/>
      <c r="J785" s="280"/>
      <c r="K785" s="280"/>
      <c r="L785" s="280"/>
      <c r="M785" s="280"/>
      <c r="N785" s="280"/>
      <c r="O785" s="280"/>
      <c r="P785" s="280"/>
      <c r="Q785" s="280"/>
      <c r="R785" s="280"/>
      <c r="S785" s="280"/>
      <c r="T785" s="280"/>
      <c r="U785" s="280"/>
      <c r="V785" s="280"/>
      <c r="W785" s="280"/>
      <c r="X785" s="280"/>
      <c r="Y785" s="280"/>
      <c r="Z785" s="280"/>
    </row>
    <row r="786" spans="1:26" ht="15.75" customHeight="1">
      <c r="A786" s="280"/>
      <c r="B786" s="280"/>
      <c r="C786" s="280"/>
      <c r="D786" s="280"/>
      <c r="E786" s="280"/>
      <c r="F786" s="280"/>
      <c r="G786" s="280"/>
      <c r="H786" s="280"/>
      <c r="I786" s="280"/>
      <c r="J786" s="280"/>
      <c r="K786" s="280"/>
      <c r="L786" s="280"/>
      <c r="M786" s="280"/>
      <c r="N786" s="280"/>
      <c r="O786" s="280"/>
      <c r="P786" s="280"/>
      <c r="Q786" s="280"/>
      <c r="R786" s="280"/>
      <c r="S786" s="280"/>
      <c r="T786" s="280"/>
      <c r="U786" s="280"/>
      <c r="V786" s="280"/>
      <c r="W786" s="280"/>
      <c r="X786" s="280"/>
      <c r="Y786" s="280"/>
      <c r="Z786" s="280"/>
    </row>
    <row r="787" spans="1:26" ht="15.75" customHeight="1">
      <c r="A787" s="280"/>
      <c r="B787" s="280"/>
      <c r="C787" s="280"/>
      <c r="D787" s="280"/>
      <c r="E787" s="280"/>
      <c r="F787" s="280"/>
      <c r="G787" s="280"/>
      <c r="H787" s="280"/>
      <c r="I787" s="280"/>
      <c r="J787" s="280"/>
      <c r="K787" s="280"/>
      <c r="L787" s="280"/>
      <c r="M787" s="280"/>
      <c r="N787" s="280"/>
      <c r="O787" s="280"/>
      <c r="P787" s="280"/>
      <c r="Q787" s="280"/>
      <c r="R787" s="280"/>
      <c r="S787" s="280"/>
      <c r="T787" s="280"/>
      <c r="U787" s="280"/>
      <c r="V787" s="280"/>
      <c r="W787" s="280"/>
      <c r="X787" s="280"/>
      <c r="Y787" s="280"/>
      <c r="Z787" s="280"/>
    </row>
    <row r="788" spans="1:26" ht="15.75" customHeight="1">
      <c r="A788" s="280"/>
      <c r="B788" s="280"/>
      <c r="C788" s="280"/>
      <c r="D788" s="280"/>
      <c r="E788" s="280"/>
      <c r="F788" s="280"/>
      <c r="G788" s="280"/>
      <c r="H788" s="280"/>
      <c r="I788" s="280"/>
      <c r="J788" s="280"/>
      <c r="K788" s="280"/>
      <c r="L788" s="280"/>
      <c r="M788" s="280"/>
      <c r="N788" s="280"/>
      <c r="O788" s="280"/>
      <c r="P788" s="280"/>
      <c r="Q788" s="280"/>
      <c r="R788" s="280"/>
      <c r="S788" s="280"/>
      <c r="T788" s="280"/>
      <c r="U788" s="280"/>
      <c r="V788" s="280"/>
      <c r="W788" s="280"/>
      <c r="X788" s="280"/>
      <c r="Y788" s="280"/>
      <c r="Z788" s="280"/>
    </row>
    <row r="789" spans="1:26" ht="15.75" customHeight="1">
      <c r="A789" s="280"/>
      <c r="B789" s="280"/>
      <c r="C789" s="280"/>
      <c r="D789" s="280"/>
      <c r="E789" s="280"/>
      <c r="F789" s="280"/>
      <c r="G789" s="280"/>
      <c r="H789" s="280"/>
      <c r="I789" s="280"/>
      <c r="J789" s="280"/>
      <c r="K789" s="280"/>
      <c r="L789" s="280"/>
      <c r="M789" s="280"/>
      <c r="N789" s="280"/>
      <c r="O789" s="280"/>
      <c r="P789" s="280"/>
      <c r="Q789" s="280"/>
      <c r="R789" s="280"/>
      <c r="S789" s="280"/>
      <c r="T789" s="280"/>
      <c r="U789" s="280"/>
      <c r="V789" s="280"/>
      <c r="W789" s="280"/>
      <c r="X789" s="280"/>
      <c r="Y789" s="280"/>
      <c r="Z789" s="280"/>
    </row>
    <row r="790" spans="1:26" ht="15.75" customHeight="1">
      <c r="A790" s="280"/>
      <c r="B790" s="280"/>
      <c r="C790" s="280"/>
      <c r="D790" s="280"/>
      <c r="E790" s="280"/>
      <c r="F790" s="280"/>
      <c r="G790" s="280"/>
      <c r="H790" s="280"/>
      <c r="I790" s="280"/>
      <c r="J790" s="280"/>
      <c r="K790" s="280"/>
      <c r="L790" s="280"/>
      <c r="M790" s="280"/>
      <c r="N790" s="280"/>
      <c r="O790" s="280"/>
      <c r="P790" s="280"/>
      <c r="Q790" s="280"/>
      <c r="R790" s="280"/>
      <c r="S790" s="280"/>
      <c r="T790" s="280"/>
      <c r="U790" s="280"/>
      <c r="V790" s="280"/>
      <c r="W790" s="280"/>
      <c r="X790" s="280"/>
      <c r="Y790" s="280"/>
      <c r="Z790" s="280"/>
    </row>
    <row r="791" spans="1:26" ht="15.75" customHeight="1">
      <c r="A791" s="280"/>
      <c r="B791" s="280"/>
      <c r="C791" s="280"/>
      <c r="D791" s="280"/>
      <c r="E791" s="280"/>
      <c r="F791" s="280"/>
      <c r="G791" s="280"/>
      <c r="H791" s="280"/>
      <c r="I791" s="280"/>
      <c r="J791" s="280"/>
      <c r="K791" s="280"/>
      <c r="L791" s="280"/>
      <c r="M791" s="280"/>
      <c r="N791" s="280"/>
      <c r="O791" s="280"/>
      <c r="P791" s="280"/>
      <c r="Q791" s="280"/>
      <c r="R791" s="280"/>
      <c r="S791" s="280"/>
      <c r="T791" s="280"/>
      <c r="U791" s="280"/>
      <c r="V791" s="280"/>
      <c r="W791" s="280"/>
      <c r="X791" s="280"/>
      <c r="Y791" s="280"/>
      <c r="Z791" s="280"/>
    </row>
    <row r="792" spans="1:26" ht="15.75" customHeight="1">
      <c r="A792" s="280"/>
      <c r="B792" s="280"/>
      <c r="C792" s="280"/>
      <c r="D792" s="280"/>
      <c r="E792" s="280"/>
      <c r="F792" s="280"/>
      <c r="G792" s="280"/>
      <c r="H792" s="280"/>
      <c r="I792" s="280"/>
      <c r="J792" s="280"/>
      <c r="K792" s="280"/>
      <c r="L792" s="280"/>
      <c r="M792" s="280"/>
      <c r="N792" s="280"/>
      <c r="O792" s="280"/>
      <c r="P792" s="280"/>
      <c r="Q792" s="280"/>
      <c r="R792" s="280"/>
      <c r="S792" s="280"/>
      <c r="T792" s="280"/>
      <c r="U792" s="280"/>
      <c r="V792" s="280"/>
      <c r="W792" s="280"/>
      <c r="X792" s="280"/>
      <c r="Y792" s="280"/>
      <c r="Z792" s="280"/>
    </row>
    <row r="793" spans="1:26" ht="15.75" customHeight="1">
      <c r="A793" s="280"/>
      <c r="B793" s="280"/>
      <c r="C793" s="280"/>
      <c r="D793" s="280"/>
      <c r="E793" s="280"/>
      <c r="F793" s="280"/>
      <c r="G793" s="280"/>
      <c r="H793" s="280"/>
      <c r="I793" s="280"/>
      <c r="J793" s="280"/>
      <c r="K793" s="280"/>
      <c r="L793" s="280"/>
      <c r="M793" s="280"/>
      <c r="N793" s="280"/>
      <c r="O793" s="280"/>
      <c r="P793" s="280"/>
      <c r="Q793" s="280"/>
      <c r="R793" s="280"/>
      <c r="S793" s="280"/>
      <c r="T793" s="280"/>
      <c r="U793" s="280"/>
      <c r="V793" s="280"/>
      <c r="W793" s="280"/>
      <c r="X793" s="280"/>
      <c r="Y793" s="280"/>
      <c r="Z793" s="280"/>
    </row>
    <row r="794" spans="1:26" ht="15.75" customHeight="1">
      <c r="A794" s="280"/>
      <c r="B794" s="280"/>
      <c r="C794" s="280"/>
      <c r="D794" s="280"/>
      <c r="E794" s="280"/>
      <c r="F794" s="280"/>
      <c r="G794" s="280"/>
      <c r="H794" s="280"/>
      <c r="I794" s="280"/>
      <c r="J794" s="280"/>
      <c r="K794" s="280"/>
      <c r="L794" s="280"/>
      <c r="M794" s="280"/>
      <c r="N794" s="280"/>
      <c r="O794" s="280"/>
      <c r="P794" s="280"/>
      <c r="Q794" s="280"/>
      <c r="R794" s="280"/>
      <c r="S794" s="280"/>
      <c r="T794" s="280"/>
      <c r="U794" s="280"/>
      <c r="V794" s="280"/>
      <c r="W794" s="280"/>
      <c r="X794" s="280"/>
      <c r="Y794" s="280"/>
      <c r="Z794" s="280"/>
    </row>
    <row r="795" spans="1:26" ht="15.75" customHeight="1">
      <c r="A795" s="280"/>
      <c r="B795" s="280"/>
      <c r="C795" s="280"/>
      <c r="D795" s="280"/>
      <c r="E795" s="280"/>
      <c r="F795" s="280"/>
      <c r="G795" s="280"/>
      <c r="H795" s="280"/>
      <c r="I795" s="280"/>
      <c r="J795" s="280"/>
      <c r="K795" s="280"/>
      <c r="L795" s="280"/>
      <c r="M795" s="280"/>
      <c r="N795" s="280"/>
      <c r="O795" s="280"/>
      <c r="P795" s="280"/>
      <c r="Q795" s="280"/>
      <c r="R795" s="280"/>
      <c r="S795" s="280"/>
      <c r="T795" s="280"/>
      <c r="U795" s="280"/>
      <c r="V795" s="280"/>
      <c r="W795" s="280"/>
      <c r="X795" s="280"/>
      <c r="Y795" s="280"/>
      <c r="Z795" s="280"/>
    </row>
    <row r="796" spans="1:26" ht="15.75" customHeight="1">
      <c r="A796" s="280"/>
      <c r="B796" s="280"/>
      <c r="C796" s="280"/>
      <c r="D796" s="280"/>
      <c r="E796" s="280"/>
      <c r="F796" s="280"/>
      <c r="G796" s="280"/>
      <c r="H796" s="280"/>
      <c r="I796" s="280"/>
      <c r="J796" s="280"/>
      <c r="K796" s="280"/>
      <c r="L796" s="280"/>
      <c r="M796" s="280"/>
      <c r="N796" s="280"/>
      <c r="O796" s="280"/>
      <c r="P796" s="280"/>
      <c r="Q796" s="280"/>
      <c r="R796" s="280"/>
      <c r="S796" s="280"/>
      <c r="T796" s="280"/>
      <c r="U796" s="280"/>
      <c r="V796" s="280"/>
      <c r="W796" s="280"/>
      <c r="X796" s="280"/>
      <c r="Y796" s="280"/>
      <c r="Z796" s="280"/>
    </row>
    <row r="797" spans="1:26" ht="15.75" customHeight="1">
      <c r="A797" s="280"/>
      <c r="B797" s="280"/>
      <c r="C797" s="280"/>
      <c r="D797" s="280"/>
      <c r="E797" s="280"/>
      <c r="F797" s="280"/>
      <c r="G797" s="280"/>
      <c r="H797" s="280"/>
      <c r="I797" s="280"/>
      <c r="J797" s="280"/>
      <c r="K797" s="280"/>
      <c r="L797" s="280"/>
      <c r="M797" s="280"/>
      <c r="N797" s="280"/>
      <c r="O797" s="280"/>
      <c r="P797" s="280"/>
      <c r="Q797" s="280"/>
      <c r="R797" s="280"/>
      <c r="S797" s="280"/>
      <c r="T797" s="280"/>
      <c r="U797" s="280"/>
      <c r="V797" s="280"/>
      <c r="W797" s="280"/>
      <c r="X797" s="280"/>
      <c r="Y797" s="280"/>
      <c r="Z797" s="280"/>
    </row>
    <row r="798" spans="1:26" ht="15.75" customHeight="1">
      <c r="A798" s="280"/>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row>
    <row r="799" spans="1:26" ht="15.75" customHeight="1">
      <c r="A799" s="280"/>
      <c r="B799" s="280"/>
      <c r="C799" s="280"/>
      <c r="D799" s="280"/>
      <c r="E799" s="280"/>
      <c r="F799" s="280"/>
      <c r="G799" s="280"/>
      <c r="H799" s="280"/>
      <c r="I799" s="280"/>
      <c r="J799" s="280"/>
      <c r="K799" s="280"/>
      <c r="L799" s="280"/>
      <c r="M799" s="280"/>
      <c r="N799" s="280"/>
      <c r="O799" s="280"/>
      <c r="P799" s="280"/>
      <c r="Q799" s="280"/>
      <c r="R799" s="280"/>
      <c r="S799" s="280"/>
      <c r="T799" s="280"/>
      <c r="U799" s="280"/>
      <c r="V799" s="280"/>
      <c r="W799" s="280"/>
      <c r="X799" s="280"/>
      <c r="Y799" s="280"/>
      <c r="Z799" s="280"/>
    </row>
    <row r="800" spans="1:26" ht="15.75" customHeight="1">
      <c r="A800" s="280"/>
      <c r="B800" s="280"/>
      <c r="C800" s="280"/>
      <c r="D800" s="280"/>
      <c r="E800" s="280"/>
      <c r="F800" s="280"/>
      <c r="G800" s="280"/>
      <c r="H800" s="280"/>
      <c r="I800" s="280"/>
      <c r="J800" s="280"/>
      <c r="K800" s="280"/>
      <c r="L800" s="280"/>
      <c r="M800" s="280"/>
      <c r="N800" s="280"/>
      <c r="O800" s="280"/>
      <c r="P800" s="280"/>
      <c r="Q800" s="280"/>
      <c r="R800" s="280"/>
      <c r="S800" s="280"/>
      <c r="T800" s="280"/>
      <c r="U800" s="280"/>
      <c r="V800" s="280"/>
      <c r="W800" s="280"/>
      <c r="X800" s="280"/>
      <c r="Y800" s="280"/>
      <c r="Z800" s="280"/>
    </row>
    <row r="801" spans="1:26" ht="15.75" customHeight="1">
      <c r="A801" s="280"/>
      <c r="B801" s="280"/>
      <c r="C801" s="280"/>
      <c r="D801" s="280"/>
      <c r="E801" s="280"/>
      <c r="F801" s="280"/>
      <c r="G801" s="280"/>
      <c r="H801" s="280"/>
      <c r="I801" s="280"/>
      <c r="J801" s="280"/>
      <c r="K801" s="280"/>
      <c r="L801" s="280"/>
      <c r="M801" s="280"/>
      <c r="N801" s="280"/>
      <c r="O801" s="280"/>
      <c r="P801" s="280"/>
      <c r="Q801" s="280"/>
      <c r="R801" s="280"/>
      <c r="S801" s="280"/>
      <c r="T801" s="280"/>
      <c r="U801" s="280"/>
      <c r="V801" s="280"/>
      <c r="W801" s="280"/>
      <c r="X801" s="280"/>
      <c r="Y801" s="280"/>
      <c r="Z801" s="280"/>
    </row>
    <row r="802" spans="1:26" ht="15.75" customHeight="1">
      <c r="A802" s="280"/>
      <c r="B802" s="280"/>
      <c r="C802" s="280"/>
      <c r="D802" s="280"/>
      <c r="E802" s="280"/>
      <c r="F802" s="280"/>
      <c r="G802" s="280"/>
      <c r="H802" s="280"/>
      <c r="I802" s="280"/>
      <c r="J802" s="280"/>
      <c r="K802" s="280"/>
      <c r="L802" s="280"/>
      <c r="M802" s="280"/>
      <c r="N802" s="280"/>
      <c r="O802" s="280"/>
      <c r="P802" s="280"/>
      <c r="Q802" s="280"/>
      <c r="R802" s="280"/>
      <c r="S802" s="280"/>
      <c r="T802" s="280"/>
      <c r="U802" s="280"/>
      <c r="V802" s="280"/>
      <c r="W802" s="280"/>
      <c r="X802" s="280"/>
      <c r="Y802" s="280"/>
      <c r="Z802" s="280"/>
    </row>
    <row r="803" spans="1:26" ht="15.75" customHeight="1">
      <c r="A803" s="280"/>
      <c r="B803" s="280"/>
      <c r="C803" s="280"/>
      <c r="D803" s="280"/>
      <c r="E803" s="280"/>
      <c r="F803" s="280"/>
      <c r="G803" s="280"/>
      <c r="H803" s="280"/>
      <c r="I803" s="280"/>
      <c r="J803" s="280"/>
      <c r="K803" s="280"/>
      <c r="L803" s="280"/>
      <c r="M803" s="280"/>
      <c r="N803" s="280"/>
      <c r="O803" s="280"/>
      <c r="P803" s="280"/>
      <c r="Q803" s="280"/>
      <c r="R803" s="280"/>
      <c r="S803" s="280"/>
      <c r="T803" s="280"/>
      <c r="U803" s="280"/>
      <c r="V803" s="280"/>
      <c r="W803" s="280"/>
      <c r="X803" s="280"/>
      <c r="Y803" s="280"/>
      <c r="Z803" s="280"/>
    </row>
    <row r="804" spans="1:26" ht="15.75" customHeight="1">
      <c r="A804" s="280"/>
      <c r="B804" s="280"/>
      <c r="C804" s="280"/>
      <c r="D804" s="280"/>
      <c r="E804" s="280"/>
      <c r="F804" s="280"/>
      <c r="G804" s="280"/>
      <c r="H804" s="280"/>
      <c r="I804" s="280"/>
      <c r="J804" s="280"/>
      <c r="K804" s="280"/>
      <c r="L804" s="280"/>
      <c r="M804" s="280"/>
      <c r="N804" s="280"/>
      <c r="O804" s="280"/>
      <c r="P804" s="280"/>
      <c r="Q804" s="280"/>
      <c r="R804" s="280"/>
      <c r="S804" s="280"/>
      <c r="T804" s="280"/>
      <c r="U804" s="280"/>
      <c r="V804" s="280"/>
      <c r="W804" s="280"/>
      <c r="X804" s="280"/>
      <c r="Y804" s="280"/>
      <c r="Z804" s="280"/>
    </row>
    <row r="805" spans="1:26" ht="15.75" customHeight="1">
      <c r="A805" s="280"/>
      <c r="B805" s="280"/>
      <c r="C805" s="280"/>
      <c r="D805" s="280"/>
      <c r="E805" s="280"/>
      <c r="F805" s="280"/>
      <c r="G805" s="280"/>
      <c r="H805" s="280"/>
      <c r="I805" s="280"/>
      <c r="J805" s="280"/>
      <c r="K805" s="280"/>
      <c r="L805" s="280"/>
      <c r="M805" s="280"/>
      <c r="N805" s="280"/>
      <c r="O805" s="280"/>
      <c r="P805" s="280"/>
      <c r="Q805" s="280"/>
      <c r="R805" s="280"/>
      <c r="S805" s="280"/>
      <c r="T805" s="280"/>
      <c r="U805" s="280"/>
      <c r="V805" s="280"/>
      <c r="W805" s="280"/>
      <c r="X805" s="280"/>
      <c r="Y805" s="280"/>
      <c r="Z805" s="280"/>
    </row>
    <row r="806" spans="1:26" ht="15.75" customHeight="1">
      <c r="A806" s="280"/>
      <c r="B806" s="280"/>
      <c r="C806" s="280"/>
      <c r="D806" s="280"/>
      <c r="E806" s="280"/>
      <c r="F806" s="280"/>
      <c r="G806" s="280"/>
      <c r="H806" s="280"/>
      <c r="I806" s="280"/>
      <c r="J806" s="280"/>
      <c r="K806" s="280"/>
      <c r="L806" s="280"/>
      <c r="M806" s="280"/>
      <c r="N806" s="280"/>
      <c r="O806" s="280"/>
      <c r="P806" s="280"/>
      <c r="Q806" s="280"/>
      <c r="R806" s="280"/>
      <c r="S806" s="280"/>
      <c r="T806" s="280"/>
      <c r="U806" s="280"/>
      <c r="V806" s="280"/>
      <c r="W806" s="280"/>
      <c r="X806" s="280"/>
      <c r="Y806" s="280"/>
      <c r="Z806" s="280"/>
    </row>
    <row r="807" spans="1:26" ht="15.75" customHeight="1">
      <c r="A807" s="280"/>
      <c r="B807" s="280"/>
      <c r="C807" s="280"/>
      <c r="D807" s="280"/>
      <c r="E807" s="280"/>
      <c r="F807" s="280"/>
      <c r="G807" s="280"/>
      <c r="H807" s="280"/>
      <c r="I807" s="280"/>
      <c r="J807" s="280"/>
      <c r="K807" s="280"/>
      <c r="L807" s="280"/>
      <c r="M807" s="280"/>
      <c r="N807" s="280"/>
      <c r="O807" s="280"/>
      <c r="P807" s="280"/>
      <c r="Q807" s="280"/>
      <c r="R807" s="280"/>
      <c r="S807" s="280"/>
      <c r="T807" s="280"/>
      <c r="U807" s="280"/>
      <c r="V807" s="280"/>
      <c r="W807" s="280"/>
      <c r="X807" s="280"/>
      <c r="Y807" s="280"/>
      <c r="Z807" s="280"/>
    </row>
    <row r="808" spans="1:26" ht="15.75" customHeight="1">
      <c r="A808" s="280"/>
      <c r="B808" s="280"/>
      <c r="C808" s="280"/>
      <c r="D808" s="280"/>
      <c r="E808" s="280"/>
      <c r="F808" s="280"/>
      <c r="G808" s="280"/>
      <c r="H808" s="280"/>
      <c r="I808" s="280"/>
      <c r="J808" s="280"/>
      <c r="K808" s="280"/>
      <c r="L808" s="280"/>
      <c r="M808" s="280"/>
      <c r="N808" s="280"/>
      <c r="O808" s="280"/>
      <c r="P808" s="280"/>
      <c r="Q808" s="280"/>
      <c r="R808" s="280"/>
      <c r="S808" s="280"/>
      <c r="T808" s="280"/>
      <c r="U808" s="280"/>
      <c r="V808" s="280"/>
      <c r="W808" s="280"/>
      <c r="X808" s="280"/>
      <c r="Y808" s="280"/>
      <c r="Z808" s="280"/>
    </row>
    <row r="809" spans="1:26" ht="15.75" customHeight="1">
      <c r="A809" s="280"/>
      <c r="B809" s="280"/>
      <c r="C809" s="280"/>
      <c r="D809" s="280"/>
      <c r="E809" s="280"/>
      <c r="F809" s="280"/>
      <c r="G809" s="280"/>
      <c r="H809" s="280"/>
      <c r="I809" s="280"/>
      <c r="J809" s="280"/>
      <c r="K809" s="280"/>
      <c r="L809" s="280"/>
      <c r="M809" s="280"/>
      <c r="N809" s="280"/>
      <c r="O809" s="280"/>
      <c r="P809" s="280"/>
      <c r="Q809" s="280"/>
      <c r="R809" s="280"/>
      <c r="S809" s="280"/>
      <c r="T809" s="280"/>
      <c r="U809" s="280"/>
      <c r="V809" s="280"/>
      <c r="W809" s="280"/>
      <c r="X809" s="280"/>
      <c r="Y809" s="280"/>
      <c r="Z809" s="280"/>
    </row>
    <row r="810" spans="1:26" ht="15.75" customHeight="1">
      <c r="A810" s="280"/>
      <c r="B810" s="280"/>
      <c r="C810" s="280"/>
      <c r="D810" s="280"/>
      <c r="E810" s="280"/>
      <c r="F810" s="280"/>
      <c r="G810" s="280"/>
      <c r="H810" s="280"/>
      <c r="I810" s="280"/>
      <c r="J810" s="280"/>
      <c r="K810" s="280"/>
      <c r="L810" s="280"/>
      <c r="M810" s="280"/>
      <c r="N810" s="280"/>
      <c r="O810" s="280"/>
      <c r="P810" s="280"/>
      <c r="Q810" s="280"/>
      <c r="R810" s="280"/>
      <c r="S810" s="280"/>
      <c r="T810" s="280"/>
      <c r="U810" s="280"/>
      <c r="V810" s="280"/>
      <c r="W810" s="280"/>
      <c r="X810" s="280"/>
      <c r="Y810" s="280"/>
      <c r="Z810" s="280"/>
    </row>
    <row r="811" spans="1:26" ht="15.75" customHeight="1">
      <c r="A811" s="280"/>
      <c r="B811" s="280"/>
      <c r="C811" s="280"/>
      <c r="D811" s="280"/>
      <c r="E811" s="280"/>
      <c r="F811" s="280"/>
      <c r="G811" s="280"/>
      <c r="H811" s="280"/>
      <c r="I811" s="280"/>
      <c r="J811" s="280"/>
      <c r="K811" s="280"/>
      <c r="L811" s="280"/>
      <c r="M811" s="280"/>
      <c r="N811" s="280"/>
      <c r="O811" s="280"/>
      <c r="P811" s="280"/>
      <c r="Q811" s="280"/>
      <c r="R811" s="280"/>
      <c r="S811" s="280"/>
      <c r="T811" s="280"/>
      <c r="U811" s="280"/>
      <c r="V811" s="280"/>
      <c r="W811" s="280"/>
      <c r="X811" s="280"/>
      <c r="Y811" s="280"/>
      <c r="Z811" s="280"/>
    </row>
    <row r="812" spans="1:26" ht="15.75" customHeight="1">
      <c r="A812" s="280"/>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row>
    <row r="813" spans="1:26" ht="15.75" customHeight="1">
      <c r="A813" s="280"/>
      <c r="B813" s="280"/>
      <c r="C813" s="280"/>
      <c r="D813" s="280"/>
      <c r="E813" s="280"/>
      <c r="F813" s="280"/>
      <c r="G813" s="280"/>
      <c r="H813" s="280"/>
      <c r="I813" s="280"/>
      <c r="J813" s="280"/>
      <c r="K813" s="280"/>
      <c r="L813" s="280"/>
      <c r="M813" s="280"/>
      <c r="N813" s="280"/>
      <c r="O813" s="280"/>
      <c r="P813" s="280"/>
      <c r="Q813" s="280"/>
      <c r="R813" s="280"/>
      <c r="S813" s="280"/>
      <c r="T813" s="280"/>
      <c r="U813" s="280"/>
      <c r="V813" s="280"/>
      <c r="W813" s="280"/>
      <c r="X813" s="280"/>
      <c r="Y813" s="280"/>
      <c r="Z813" s="280"/>
    </row>
    <row r="814" spans="1:26" ht="15.75" customHeight="1">
      <c r="A814" s="280"/>
      <c r="B814" s="280"/>
      <c r="C814" s="280"/>
      <c r="D814" s="280"/>
      <c r="E814" s="280"/>
      <c r="F814" s="280"/>
      <c r="G814" s="280"/>
      <c r="H814" s="280"/>
      <c r="I814" s="280"/>
      <c r="J814" s="280"/>
      <c r="K814" s="280"/>
      <c r="L814" s="280"/>
      <c r="M814" s="280"/>
      <c r="N814" s="280"/>
      <c r="O814" s="280"/>
      <c r="P814" s="280"/>
      <c r="Q814" s="280"/>
      <c r="R814" s="280"/>
      <c r="S814" s="280"/>
      <c r="T814" s="280"/>
      <c r="U814" s="280"/>
      <c r="V814" s="280"/>
      <c r="W814" s="280"/>
      <c r="X814" s="280"/>
      <c r="Y814" s="280"/>
      <c r="Z814" s="280"/>
    </row>
    <row r="815" spans="1:26" ht="15.75" customHeight="1">
      <c r="A815" s="280"/>
      <c r="B815" s="280"/>
      <c r="C815" s="280"/>
      <c r="D815" s="280"/>
      <c r="E815" s="280"/>
      <c r="F815" s="280"/>
      <c r="G815" s="280"/>
      <c r="H815" s="280"/>
      <c r="I815" s="280"/>
      <c r="J815" s="280"/>
      <c r="K815" s="280"/>
      <c r="L815" s="280"/>
      <c r="M815" s="280"/>
      <c r="N815" s="280"/>
      <c r="O815" s="280"/>
      <c r="P815" s="280"/>
      <c r="Q815" s="280"/>
      <c r="R815" s="280"/>
      <c r="S815" s="280"/>
      <c r="T815" s="280"/>
      <c r="U815" s="280"/>
      <c r="V815" s="280"/>
      <c r="W815" s="280"/>
      <c r="X815" s="280"/>
      <c r="Y815" s="280"/>
      <c r="Z815" s="280"/>
    </row>
    <row r="816" spans="1:26" ht="15.75" customHeight="1">
      <c r="A816" s="280"/>
      <c r="B816" s="280"/>
      <c r="C816" s="280"/>
      <c r="D816" s="280"/>
      <c r="E816" s="280"/>
      <c r="F816" s="280"/>
      <c r="G816" s="280"/>
      <c r="H816" s="280"/>
      <c r="I816" s="280"/>
      <c r="J816" s="280"/>
      <c r="K816" s="280"/>
      <c r="L816" s="280"/>
      <c r="M816" s="280"/>
      <c r="N816" s="280"/>
      <c r="O816" s="280"/>
      <c r="P816" s="280"/>
      <c r="Q816" s="280"/>
      <c r="R816" s="280"/>
      <c r="S816" s="280"/>
      <c r="T816" s="280"/>
      <c r="U816" s="280"/>
      <c r="V816" s="280"/>
      <c r="W816" s="280"/>
      <c r="X816" s="280"/>
      <c r="Y816" s="280"/>
      <c r="Z816" s="280"/>
    </row>
    <row r="817" spans="1:26" ht="15.75" customHeight="1">
      <c r="A817" s="280"/>
      <c r="B817" s="280"/>
      <c r="C817" s="280"/>
      <c r="D817" s="280"/>
      <c r="E817" s="280"/>
      <c r="F817" s="280"/>
      <c r="G817" s="280"/>
      <c r="H817" s="280"/>
      <c r="I817" s="280"/>
      <c r="J817" s="280"/>
      <c r="K817" s="280"/>
      <c r="L817" s="280"/>
      <c r="M817" s="280"/>
      <c r="N817" s="280"/>
      <c r="O817" s="280"/>
      <c r="P817" s="280"/>
      <c r="Q817" s="280"/>
      <c r="R817" s="280"/>
      <c r="S817" s="280"/>
      <c r="T817" s="280"/>
      <c r="U817" s="280"/>
      <c r="V817" s="280"/>
      <c r="W817" s="280"/>
      <c r="X817" s="280"/>
      <c r="Y817" s="280"/>
      <c r="Z817" s="280"/>
    </row>
    <row r="818" spans="1:26" ht="15.75" customHeight="1">
      <c r="A818" s="280"/>
      <c r="B818" s="280"/>
      <c r="C818" s="280"/>
      <c r="D818" s="280"/>
      <c r="E818" s="280"/>
      <c r="F818" s="280"/>
      <c r="G818" s="280"/>
      <c r="H818" s="280"/>
      <c r="I818" s="280"/>
      <c r="J818" s="280"/>
      <c r="K818" s="280"/>
      <c r="L818" s="280"/>
      <c r="M818" s="280"/>
      <c r="N818" s="280"/>
      <c r="O818" s="280"/>
      <c r="P818" s="280"/>
      <c r="Q818" s="280"/>
      <c r="R818" s="280"/>
      <c r="S818" s="280"/>
      <c r="T818" s="280"/>
      <c r="U818" s="280"/>
      <c r="V818" s="280"/>
      <c r="W818" s="280"/>
      <c r="X818" s="280"/>
      <c r="Y818" s="280"/>
      <c r="Z818" s="280"/>
    </row>
    <row r="819" spans="1:26" ht="15.75" customHeight="1">
      <c r="A819" s="280"/>
      <c r="B819" s="280"/>
      <c r="C819" s="280"/>
      <c r="D819" s="280"/>
      <c r="E819" s="280"/>
      <c r="F819" s="280"/>
      <c r="G819" s="280"/>
      <c r="H819" s="280"/>
      <c r="I819" s="280"/>
      <c r="J819" s="280"/>
      <c r="K819" s="280"/>
      <c r="L819" s="280"/>
      <c r="M819" s="280"/>
      <c r="N819" s="280"/>
      <c r="O819" s="280"/>
      <c r="P819" s="280"/>
      <c r="Q819" s="280"/>
      <c r="R819" s="280"/>
      <c r="S819" s="280"/>
      <c r="T819" s="280"/>
      <c r="U819" s="280"/>
      <c r="V819" s="280"/>
      <c r="W819" s="280"/>
      <c r="X819" s="280"/>
      <c r="Y819" s="280"/>
      <c r="Z819" s="280"/>
    </row>
    <row r="820" spans="1:26" ht="15.75" customHeight="1">
      <c r="A820" s="280"/>
      <c r="B820" s="280"/>
      <c r="C820" s="280"/>
      <c r="D820" s="280"/>
      <c r="E820" s="280"/>
      <c r="F820" s="280"/>
      <c r="G820" s="280"/>
      <c r="H820" s="280"/>
      <c r="I820" s="280"/>
      <c r="J820" s="280"/>
      <c r="K820" s="280"/>
      <c r="L820" s="280"/>
      <c r="M820" s="280"/>
      <c r="N820" s="280"/>
      <c r="O820" s="280"/>
      <c r="P820" s="280"/>
      <c r="Q820" s="280"/>
      <c r="R820" s="280"/>
      <c r="S820" s="280"/>
      <c r="T820" s="280"/>
      <c r="U820" s="280"/>
      <c r="V820" s="280"/>
      <c r="W820" s="280"/>
      <c r="X820" s="280"/>
      <c r="Y820" s="280"/>
      <c r="Z820" s="280"/>
    </row>
    <row r="821" spans="1:26" ht="15.75" customHeight="1">
      <c r="A821" s="280"/>
      <c r="B821" s="280"/>
      <c r="C821" s="280"/>
      <c r="D821" s="280"/>
      <c r="E821" s="280"/>
      <c r="F821" s="280"/>
      <c r="G821" s="280"/>
      <c r="H821" s="280"/>
      <c r="I821" s="280"/>
      <c r="J821" s="280"/>
      <c r="K821" s="280"/>
      <c r="L821" s="280"/>
      <c r="M821" s="280"/>
      <c r="N821" s="280"/>
      <c r="O821" s="280"/>
      <c r="P821" s="280"/>
      <c r="Q821" s="280"/>
      <c r="R821" s="280"/>
      <c r="S821" s="280"/>
      <c r="T821" s="280"/>
      <c r="U821" s="280"/>
      <c r="V821" s="280"/>
      <c r="W821" s="280"/>
      <c r="X821" s="280"/>
      <c r="Y821" s="280"/>
      <c r="Z821" s="280"/>
    </row>
    <row r="822" spans="1:26" ht="15.75" customHeight="1">
      <c r="A822" s="280"/>
      <c r="B822" s="280"/>
      <c r="C822" s="280"/>
      <c r="D822" s="280"/>
      <c r="E822" s="280"/>
      <c r="F822" s="280"/>
      <c r="G822" s="280"/>
      <c r="H822" s="280"/>
      <c r="I822" s="280"/>
      <c r="J822" s="280"/>
      <c r="K822" s="280"/>
      <c r="L822" s="280"/>
      <c r="M822" s="280"/>
      <c r="N822" s="280"/>
      <c r="O822" s="280"/>
      <c r="P822" s="280"/>
      <c r="Q822" s="280"/>
      <c r="R822" s="280"/>
      <c r="S822" s="280"/>
      <c r="T822" s="280"/>
      <c r="U822" s="280"/>
      <c r="V822" s="280"/>
      <c r="W822" s="280"/>
      <c r="X822" s="280"/>
      <c r="Y822" s="280"/>
      <c r="Z822" s="280"/>
    </row>
    <row r="823" spans="1:26" ht="15.75" customHeight="1">
      <c r="A823" s="280"/>
      <c r="B823" s="280"/>
      <c r="C823" s="280"/>
      <c r="D823" s="280"/>
      <c r="E823" s="280"/>
      <c r="F823" s="280"/>
      <c r="G823" s="280"/>
      <c r="H823" s="280"/>
      <c r="I823" s="280"/>
      <c r="J823" s="280"/>
      <c r="K823" s="280"/>
      <c r="L823" s="280"/>
      <c r="M823" s="280"/>
      <c r="N823" s="280"/>
      <c r="O823" s="280"/>
      <c r="P823" s="280"/>
      <c r="Q823" s="280"/>
      <c r="R823" s="280"/>
      <c r="S823" s="280"/>
      <c r="T823" s="280"/>
      <c r="U823" s="280"/>
      <c r="V823" s="280"/>
      <c r="W823" s="280"/>
      <c r="X823" s="280"/>
      <c r="Y823" s="280"/>
      <c r="Z823" s="280"/>
    </row>
    <row r="824" spans="1:26" ht="15.75" customHeight="1">
      <c r="A824" s="280"/>
      <c r="B824" s="280"/>
      <c r="C824" s="280"/>
      <c r="D824" s="280"/>
      <c r="E824" s="280"/>
      <c r="F824" s="280"/>
      <c r="G824" s="280"/>
      <c r="H824" s="280"/>
      <c r="I824" s="280"/>
      <c r="J824" s="280"/>
      <c r="K824" s="280"/>
      <c r="L824" s="280"/>
      <c r="M824" s="280"/>
      <c r="N824" s="280"/>
      <c r="O824" s="280"/>
      <c r="P824" s="280"/>
      <c r="Q824" s="280"/>
      <c r="R824" s="280"/>
      <c r="S824" s="280"/>
      <c r="T824" s="280"/>
      <c r="U824" s="280"/>
      <c r="V824" s="280"/>
      <c r="W824" s="280"/>
      <c r="X824" s="280"/>
      <c r="Y824" s="280"/>
      <c r="Z824" s="280"/>
    </row>
    <row r="825" spans="1:26" ht="15.75" customHeight="1">
      <c r="A825" s="280"/>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row>
    <row r="826" spans="1:26" ht="15.75" customHeight="1">
      <c r="A826" s="280"/>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row>
    <row r="827" spans="1:26" ht="15.75" customHeight="1">
      <c r="A827" s="280"/>
      <c r="B827" s="280"/>
      <c r="C827" s="280"/>
      <c r="D827" s="280"/>
      <c r="E827" s="280"/>
      <c r="F827" s="280"/>
      <c r="G827" s="280"/>
      <c r="H827" s="280"/>
      <c r="I827" s="280"/>
      <c r="J827" s="280"/>
      <c r="K827" s="280"/>
      <c r="L827" s="280"/>
      <c r="M827" s="280"/>
      <c r="N827" s="280"/>
      <c r="O827" s="280"/>
      <c r="P827" s="280"/>
      <c r="Q827" s="280"/>
      <c r="R827" s="280"/>
      <c r="S827" s="280"/>
      <c r="T827" s="280"/>
      <c r="U827" s="280"/>
      <c r="V827" s="280"/>
      <c r="W827" s="280"/>
      <c r="X827" s="280"/>
      <c r="Y827" s="280"/>
      <c r="Z827" s="280"/>
    </row>
    <row r="828" spans="1:26" ht="15.75" customHeight="1">
      <c r="A828" s="280"/>
      <c r="B828" s="280"/>
      <c r="C828" s="280"/>
      <c r="D828" s="280"/>
      <c r="E828" s="280"/>
      <c r="F828" s="280"/>
      <c r="G828" s="280"/>
      <c r="H828" s="280"/>
      <c r="I828" s="280"/>
      <c r="J828" s="280"/>
      <c r="K828" s="280"/>
      <c r="L828" s="280"/>
      <c r="M828" s="280"/>
      <c r="N828" s="280"/>
      <c r="O828" s="280"/>
      <c r="P828" s="280"/>
      <c r="Q828" s="280"/>
      <c r="R828" s="280"/>
      <c r="S828" s="280"/>
      <c r="T828" s="280"/>
      <c r="U828" s="280"/>
      <c r="V828" s="280"/>
      <c r="W828" s="280"/>
      <c r="X828" s="280"/>
      <c r="Y828" s="280"/>
      <c r="Z828" s="280"/>
    </row>
    <row r="829" spans="1:26" ht="15.75" customHeight="1">
      <c r="A829" s="280"/>
      <c r="B829" s="280"/>
      <c r="C829" s="280"/>
      <c r="D829" s="280"/>
      <c r="E829" s="280"/>
      <c r="F829" s="280"/>
      <c r="G829" s="280"/>
      <c r="H829" s="280"/>
      <c r="I829" s="280"/>
      <c r="J829" s="280"/>
      <c r="K829" s="280"/>
      <c r="L829" s="280"/>
      <c r="M829" s="280"/>
      <c r="N829" s="280"/>
      <c r="O829" s="280"/>
      <c r="P829" s="280"/>
      <c r="Q829" s="280"/>
      <c r="R829" s="280"/>
      <c r="S829" s="280"/>
      <c r="T829" s="280"/>
      <c r="U829" s="280"/>
      <c r="V829" s="280"/>
      <c r="W829" s="280"/>
      <c r="X829" s="280"/>
      <c r="Y829" s="280"/>
      <c r="Z829" s="280"/>
    </row>
    <row r="830" spans="1:26" ht="15.75" customHeight="1">
      <c r="A830" s="280"/>
      <c r="B830" s="280"/>
      <c r="C830" s="280"/>
      <c r="D830" s="280"/>
      <c r="E830" s="280"/>
      <c r="F830" s="280"/>
      <c r="G830" s="280"/>
      <c r="H830" s="280"/>
      <c r="I830" s="280"/>
      <c r="J830" s="280"/>
      <c r="K830" s="280"/>
      <c r="L830" s="280"/>
      <c r="M830" s="280"/>
      <c r="N830" s="280"/>
      <c r="O830" s="280"/>
      <c r="P830" s="280"/>
      <c r="Q830" s="280"/>
      <c r="R830" s="280"/>
      <c r="S830" s="280"/>
      <c r="T830" s="280"/>
      <c r="U830" s="280"/>
      <c r="V830" s="280"/>
      <c r="W830" s="280"/>
      <c r="X830" s="280"/>
      <c r="Y830" s="280"/>
      <c r="Z830" s="280"/>
    </row>
    <row r="831" spans="1:26" ht="15.75" customHeight="1">
      <c r="A831" s="280"/>
      <c r="B831" s="280"/>
      <c r="C831" s="280"/>
      <c r="D831" s="280"/>
      <c r="E831" s="280"/>
      <c r="F831" s="280"/>
      <c r="G831" s="280"/>
      <c r="H831" s="280"/>
      <c r="I831" s="280"/>
      <c r="J831" s="280"/>
      <c r="K831" s="280"/>
      <c r="L831" s="280"/>
      <c r="M831" s="280"/>
      <c r="N831" s="280"/>
      <c r="O831" s="280"/>
      <c r="P831" s="280"/>
      <c r="Q831" s="280"/>
      <c r="R831" s="280"/>
      <c r="S831" s="280"/>
      <c r="T831" s="280"/>
      <c r="U831" s="280"/>
      <c r="V831" s="280"/>
      <c r="W831" s="280"/>
      <c r="X831" s="280"/>
      <c r="Y831" s="280"/>
      <c r="Z831" s="280"/>
    </row>
    <row r="832" spans="1:26" ht="15.75" customHeight="1">
      <c r="A832" s="280"/>
      <c r="B832" s="280"/>
      <c r="C832" s="280"/>
      <c r="D832" s="280"/>
      <c r="E832" s="280"/>
      <c r="F832" s="280"/>
      <c r="G832" s="280"/>
      <c r="H832" s="280"/>
      <c r="I832" s="280"/>
      <c r="J832" s="280"/>
      <c r="K832" s="280"/>
      <c r="L832" s="280"/>
      <c r="M832" s="280"/>
      <c r="N832" s="280"/>
      <c r="O832" s="280"/>
      <c r="P832" s="280"/>
      <c r="Q832" s="280"/>
      <c r="R832" s="280"/>
      <c r="S832" s="280"/>
      <c r="T832" s="280"/>
      <c r="U832" s="280"/>
      <c r="V832" s="280"/>
      <c r="W832" s="280"/>
      <c r="X832" s="280"/>
      <c r="Y832" s="280"/>
      <c r="Z832" s="280"/>
    </row>
    <row r="833" spans="1:26" ht="15.75" customHeight="1">
      <c r="A833" s="280"/>
      <c r="B833" s="280"/>
      <c r="C833" s="280"/>
      <c r="D833" s="280"/>
      <c r="E833" s="280"/>
      <c r="F833" s="280"/>
      <c r="G833" s="280"/>
      <c r="H833" s="280"/>
      <c r="I833" s="280"/>
      <c r="J833" s="280"/>
      <c r="K833" s="280"/>
      <c r="L833" s="280"/>
      <c r="M833" s="280"/>
      <c r="N833" s="280"/>
      <c r="O833" s="280"/>
      <c r="P833" s="280"/>
      <c r="Q833" s="280"/>
      <c r="R833" s="280"/>
      <c r="S833" s="280"/>
      <c r="T833" s="280"/>
      <c r="U833" s="280"/>
      <c r="V833" s="280"/>
      <c r="W833" s="280"/>
      <c r="X833" s="280"/>
      <c r="Y833" s="280"/>
      <c r="Z833" s="280"/>
    </row>
    <row r="834" spans="1:26" ht="15.75" customHeight="1">
      <c r="A834" s="280"/>
      <c r="B834" s="280"/>
      <c r="C834" s="280"/>
      <c r="D834" s="280"/>
      <c r="E834" s="280"/>
      <c r="F834" s="280"/>
      <c r="G834" s="280"/>
      <c r="H834" s="280"/>
      <c r="I834" s="280"/>
      <c r="J834" s="280"/>
      <c r="K834" s="280"/>
      <c r="L834" s="280"/>
      <c r="M834" s="280"/>
      <c r="N834" s="280"/>
      <c r="O834" s="280"/>
      <c r="P834" s="280"/>
      <c r="Q834" s="280"/>
      <c r="R834" s="280"/>
      <c r="S834" s="280"/>
      <c r="T834" s="280"/>
      <c r="U834" s="280"/>
      <c r="V834" s="280"/>
      <c r="W834" s="280"/>
      <c r="X834" s="280"/>
      <c r="Y834" s="280"/>
      <c r="Z834" s="280"/>
    </row>
    <row r="835" spans="1:26" ht="15.75" customHeight="1">
      <c r="A835" s="280"/>
      <c r="B835" s="280"/>
      <c r="C835" s="280"/>
      <c r="D835" s="280"/>
      <c r="E835" s="280"/>
      <c r="F835" s="280"/>
      <c r="G835" s="280"/>
      <c r="H835" s="280"/>
      <c r="I835" s="280"/>
      <c r="J835" s="280"/>
      <c r="K835" s="280"/>
      <c r="L835" s="280"/>
      <c r="M835" s="280"/>
      <c r="N835" s="280"/>
      <c r="O835" s="280"/>
      <c r="P835" s="280"/>
      <c r="Q835" s="280"/>
      <c r="R835" s="280"/>
      <c r="S835" s="280"/>
      <c r="T835" s="280"/>
      <c r="U835" s="280"/>
      <c r="V835" s="280"/>
      <c r="W835" s="280"/>
      <c r="X835" s="280"/>
      <c r="Y835" s="280"/>
      <c r="Z835" s="280"/>
    </row>
    <row r="836" spans="1:26" ht="15.75" customHeight="1">
      <c r="A836" s="280"/>
      <c r="B836" s="280"/>
      <c r="C836" s="280"/>
      <c r="D836" s="280"/>
      <c r="E836" s="280"/>
      <c r="F836" s="280"/>
      <c r="G836" s="280"/>
      <c r="H836" s="280"/>
      <c r="I836" s="280"/>
      <c r="J836" s="280"/>
      <c r="K836" s="280"/>
      <c r="L836" s="280"/>
      <c r="M836" s="280"/>
      <c r="N836" s="280"/>
      <c r="O836" s="280"/>
      <c r="P836" s="280"/>
      <c r="Q836" s="280"/>
      <c r="R836" s="280"/>
      <c r="S836" s="280"/>
      <c r="T836" s="280"/>
      <c r="U836" s="280"/>
      <c r="V836" s="280"/>
      <c r="W836" s="280"/>
      <c r="X836" s="280"/>
      <c r="Y836" s="280"/>
      <c r="Z836" s="280"/>
    </row>
    <row r="837" spans="1:26" ht="15.75" customHeight="1">
      <c r="A837" s="280"/>
      <c r="B837" s="280"/>
      <c r="C837" s="280"/>
      <c r="D837" s="280"/>
      <c r="E837" s="280"/>
      <c r="F837" s="280"/>
      <c r="G837" s="280"/>
      <c r="H837" s="280"/>
      <c r="I837" s="280"/>
      <c r="J837" s="280"/>
      <c r="K837" s="280"/>
      <c r="L837" s="280"/>
      <c r="M837" s="280"/>
      <c r="N837" s="280"/>
      <c r="O837" s="280"/>
      <c r="P837" s="280"/>
      <c r="Q837" s="280"/>
      <c r="R837" s="280"/>
      <c r="S837" s="280"/>
      <c r="T837" s="280"/>
      <c r="U837" s="280"/>
      <c r="V837" s="280"/>
      <c r="W837" s="280"/>
      <c r="X837" s="280"/>
      <c r="Y837" s="280"/>
      <c r="Z837" s="280"/>
    </row>
    <row r="838" spans="1:26" ht="15.75" customHeight="1">
      <c r="A838" s="280"/>
      <c r="B838" s="280"/>
      <c r="C838" s="280"/>
      <c r="D838" s="280"/>
      <c r="E838" s="280"/>
      <c r="F838" s="280"/>
      <c r="G838" s="280"/>
      <c r="H838" s="280"/>
      <c r="I838" s="280"/>
      <c r="J838" s="280"/>
      <c r="K838" s="280"/>
      <c r="L838" s="280"/>
      <c r="M838" s="280"/>
      <c r="N838" s="280"/>
      <c r="O838" s="280"/>
      <c r="P838" s="280"/>
      <c r="Q838" s="280"/>
      <c r="R838" s="280"/>
      <c r="S838" s="280"/>
      <c r="T838" s="280"/>
      <c r="U838" s="280"/>
      <c r="V838" s="280"/>
      <c r="W838" s="280"/>
      <c r="X838" s="280"/>
      <c r="Y838" s="280"/>
      <c r="Z838" s="280"/>
    </row>
    <row r="839" spans="1:26" ht="15.75" customHeight="1">
      <c r="A839" s="280"/>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row>
    <row r="840" spans="1:26" ht="15.75" customHeight="1">
      <c r="A840" s="280"/>
      <c r="B840" s="280"/>
      <c r="C840" s="280"/>
      <c r="D840" s="280"/>
      <c r="E840" s="280"/>
      <c r="F840" s="280"/>
      <c r="G840" s="280"/>
      <c r="H840" s="280"/>
      <c r="I840" s="280"/>
      <c r="J840" s="280"/>
      <c r="K840" s="280"/>
      <c r="L840" s="280"/>
      <c r="M840" s="280"/>
      <c r="N840" s="280"/>
      <c r="O840" s="280"/>
      <c r="P840" s="280"/>
      <c r="Q840" s="280"/>
      <c r="R840" s="280"/>
      <c r="S840" s="280"/>
      <c r="T840" s="280"/>
      <c r="U840" s="280"/>
      <c r="V840" s="280"/>
      <c r="W840" s="280"/>
      <c r="X840" s="280"/>
      <c r="Y840" s="280"/>
      <c r="Z840" s="280"/>
    </row>
    <row r="841" spans="1:26" ht="15.75" customHeight="1">
      <c r="A841" s="280"/>
      <c r="B841" s="280"/>
      <c r="C841" s="280"/>
      <c r="D841" s="280"/>
      <c r="E841" s="280"/>
      <c r="F841" s="280"/>
      <c r="G841" s="280"/>
      <c r="H841" s="280"/>
      <c r="I841" s="280"/>
      <c r="J841" s="280"/>
      <c r="K841" s="280"/>
      <c r="L841" s="280"/>
      <c r="M841" s="280"/>
      <c r="N841" s="280"/>
      <c r="O841" s="280"/>
      <c r="P841" s="280"/>
      <c r="Q841" s="280"/>
      <c r="R841" s="280"/>
      <c r="S841" s="280"/>
      <c r="T841" s="280"/>
      <c r="U841" s="280"/>
      <c r="V841" s="280"/>
      <c r="W841" s="280"/>
      <c r="X841" s="280"/>
      <c r="Y841" s="280"/>
      <c r="Z841" s="280"/>
    </row>
    <row r="842" spans="1:26" ht="15.75" customHeight="1">
      <c r="A842" s="280"/>
      <c r="B842" s="280"/>
      <c r="C842" s="280"/>
      <c r="D842" s="280"/>
      <c r="E842" s="280"/>
      <c r="F842" s="280"/>
      <c r="G842" s="280"/>
      <c r="H842" s="280"/>
      <c r="I842" s="280"/>
      <c r="J842" s="280"/>
      <c r="K842" s="280"/>
      <c r="L842" s="280"/>
      <c r="M842" s="280"/>
      <c r="N842" s="280"/>
      <c r="O842" s="280"/>
      <c r="P842" s="280"/>
      <c r="Q842" s="280"/>
      <c r="R842" s="280"/>
      <c r="S842" s="280"/>
      <c r="T842" s="280"/>
      <c r="U842" s="280"/>
      <c r="V842" s="280"/>
      <c r="W842" s="280"/>
      <c r="X842" s="280"/>
      <c r="Y842" s="280"/>
      <c r="Z842" s="280"/>
    </row>
    <row r="843" spans="1:26" ht="15.75" customHeight="1">
      <c r="A843" s="280"/>
      <c r="B843" s="280"/>
      <c r="C843" s="280"/>
      <c r="D843" s="280"/>
      <c r="E843" s="280"/>
      <c r="F843" s="280"/>
      <c r="G843" s="280"/>
      <c r="H843" s="280"/>
      <c r="I843" s="280"/>
      <c r="J843" s="280"/>
      <c r="K843" s="280"/>
      <c r="L843" s="280"/>
      <c r="M843" s="280"/>
      <c r="N843" s="280"/>
      <c r="O843" s="280"/>
      <c r="P843" s="280"/>
      <c r="Q843" s="280"/>
      <c r="R843" s="280"/>
      <c r="S843" s="280"/>
      <c r="T843" s="280"/>
      <c r="U843" s="280"/>
      <c r="V843" s="280"/>
      <c r="W843" s="280"/>
      <c r="X843" s="280"/>
      <c r="Y843" s="280"/>
      <c r="Z843" s="280"/>
    </row>
    <row r="844" spans="1:26" ht="15.75" customHeight="1">
      <c r="A844" s="280"/>
      <c r="B844" s="280"/>
      <c r="C844" s="280"/>
      <c r="D844" s="280"/>
      <c r="E844" s="280"/>
      <c r="F844" s="280"/>
      <c r="G844" s="280"/>
      <c r="H844" s="280"/>
      <c r="I844" s="280"/>
      <c r="J844" s="280"/>
      <c r="K844" s="280"/>
      <c r="L844" s="280"/>
      <c r="M844" s="280"/>
      <c r="N844" s="280"/>
      <c r="O844" s="280"/>
      <c r="P844" s="280"/>
      <c r="Q844" s="280"/>
      <c r="R844" s="280"/>
      <c r="S844" s="280"/>
      <c r="T844" s="280"/>
      <c r="U844" s="280"/>
      <c r="V844" s="280"/>
      <c r="W844" s="280"/>
      <c r="X844" s="280"/>
      <c r="Y844" s="280"/>
      <c r="Z844" s="280"/>
    </row>
    <row r="845" spans="1:26" ht="15.75" customHeight="1">
      <c r="A845" s="280"/>
      <c r="B845" s="280"/>
      <c r="C845" s="280"/>
      <c r="D845" s="280"/>
      <c r="E845" s="280"/>
      <c r="F845" s="280"/>
      <c r="G845" s="280"/>
      <c r="H845" s="280"/>
      <c r="I845" s="280"/>
      <c r="J845" s="280"/>
      <c r="K845" s="280"/>
      <c r="L845" s="280"/>
      <c r="M845" s="280"/>
      <c r="N845" s="280"/>
      <c r="O845" s="280"/>
      <c r="P845" s="280"/>
      <c r="Q845" s="280"/>
      <c r="R845" s="280"/>
      <c r="S845" s="280"/>
      <c r="T845" s="280"/>
      <c r="U845" s="280"/>
      <c r="V845" s="280"/>
      <c r="W845" s="280"/>
      <c r="X845" s="280"/>
      <c r="Y845" s="280"/>
      <c r="Z845" s="280"/>
    </row>
    <row r="846" spans="1:26" ht="15.75" customHeight="1">
      <c r="A846" s="280"/>
      <c r="B846" s="280"/>
      <c r="C846" s="280"/>
      <c r="D846" s="280"/>
      <c r="E846" s="280"/>
      <c r="F846" s="280"/>
      <c r="G846" s="280"/>
      <c r="H846" s="280"/>
      <c r="I846" s="280"/>
      <c r="J846" s="280"/>
      <c r="K846" s="280"/>
      <c r="L846" s="280"/>
      <c r="M846" s="280"/>
      <c r="N846" s="280"/>
      <c r="O846" s="280"/>
      <c r="P846" s="280"/>
      <c r="Q846" s="280"/>
      <c r="R846" s="280"/>
      <c r="S846" s="280"/>
      <c r="T846" s="280"/>
      <c r="U846" s="280"/>
      <c r="V846" s="280"/>
      <c r="W846" s="280"/>
      <c r="X846" s="280"/>
      <c r="Y846" s="280"/>
      <c r="Z846" s="280"/>
    </row>
    <row r="847" spans="1:26" ht="15.75" customHeight="1">
      <c r="A847" s="280"/>
      <c r="B847" s="280"/>
      <c r="C847" s="280"/>
      <c r="D847" s="280"/>
      <c r="E847" s="280"/>
      <c r="F847" s="280"/>
      <c r="G847" s="280"/>
      <c r="H847" s="280"/>
      <c r="I847" s="280"/>
      <c r="J847" s="280"/>
      <c r="K847" s="280"/>
      <c r="L847" s="280"/>
      <c r="M847" s="280"/>
      <c r="N847" s="280"/>
      <c r="O847" s="280"/>
      <c r="P847" s="280"/>
      <c r="Q847" s="280"/>
      <c r="R847" s="280"/>
      <c r="S847" s="280"/>
      <c r="T847" s="280"/>
      <c r="U847" s="280"/>
      <c r="V847" s="280"/>
      <c r="W847" s="280"/>
      <c r="X847" s="280"/>
      <c r="Y847" s="280"/>
      <c r="Z847" s="280"/>
    </row>
    <row r="848" spans="1:26" ht="15.75" customHeight="1">
      <c r="A848" s="280"/>
      <c r="B848" s="280"/>
      <c r="C848" s="280"/>
      <c r="D848" s="280"/>
      <c r="E848" s="280"/>
      <c r="F848" s="280"/>
      <c r="G848" s="280"/>
      <c r="H848" s="280"/>
      <c r="I848" s="280"/>
      <c r="J848" s="280"/>
      <c r="K848" s="280"/>
      <c r="L848" s="280"/>
      <c r="M848" s="280"/>
      <c r="N848" s="280"/>
      <c r="O848" s="280"/>
      <c r="P848" s="280"/>
      <c r="Q848" s="280"/>
      <c r="R848" s="280"/>
      <c r="S848" s="280"/>
      <c r="T848" s="280"/>
      <c r="U848" s="280"/>
      <c r="V848" s="280"/>
      <c r="W848" s="280"/>
      <c r="X848" s="280"/>
      <c r="Y848" s="280"/>
      <c r="Z848" s="280"/>
    </row>
    <row r="849" spans="1:26" ht="15.75" customHeight="1">
      <c r="A849" s="280"/>
      <c r="B849" s="280"/>
      <c r="C849" s="280"/>
      <c r="D849" s="280"/>
      <c r="E849" s="280"/>
      <c r="F849" s="280"/>
      <c r="G849" s="280"/>
      <c r="H849" s="280"/>
      <c r="I849" s="280"/>
      <c r="J849" s="280"/>
      <c r="K849" s="280"/>
      <c r="L849" s="280"/>
      <c r="M849" s="280"/>
      <c r="N849" s="280"/>
      <c r="O849" s="280"/>
      <c r="P849" s="280"/>
      <c r="Q849" s="280"/>
      <c r="R849" s="280"/>
      <c r="S849" s="280"/>
      <c r="T849" s="280"/>
      <c r="U849" s="280"/>
      <c r="V849" s="280"/>
      <c r="W849" s="280"/>
      <c r="X849" s="280"/>
      <c r="Y849" s="280"/>
      <c r="Z849" s="280"/>
    </row>
    <row r="850" spans="1:26" ht="15.75" customHeight="1">
      <c r="A850" s="280"/>
      <c r="B850" s="280"/>
      <c r="C850" s="280"/>
      <c r="D850" s="280"/>
      <c r="E850" s="280"/>
      <c r="F850" s="280"/>
      <c r="G850" s="280"/>
      <c r="H850" s="280"/>
      <c r="I850" s="280"/>
      <c r="J850" s="280"/>
      <c r="K850" s="280"/>
      <c r="L850" s="280"/>
      <c r="M850" s="280"/>
      <c r="N850" s="280"/>
      <c r="O850" s="280"/>
      <c r="P850" s="280"/>
      <c r="Q850" s="280"/>
      <c r="R850" s="280"/>
      <c r="S850" s="280"/>
      <c r="T850" s="280"/>
      <c r="U850" s="280"/>
      <c r="V850" s="280"/>
      <c r="W850" s="280"/>
      <c r="X850" s="280"/>
      <c r="Y850" s="280"/>
      <c r="Z850" s="280"/>
    </row>
    <row r="851" spans="1:26" ht="15.75" customHeight="1">
      <c r="A851" s="280"/>
      <c r="B851" s="280"/>
      <c r="C851" s="280"/>
      <c r="D851" s="280"/>
      <c r="E851" s="280"/>
      <c r="F851" s="280"/>
      <c r="G851" s="280"/>
      <c r="H851" s="280"/>
      <c r="I851" s="280"/>
      <c r="J851" s="280"/>
      <c r="K851" s="280"/>
      <c r="L851" s="280"/>
      <c r="M851" s="280"/>
      <c r="N851" s="280"/>
      <c r="O851" s="280"/>
      <c r="P851" s="280"/>
      <c r="Q851" s="280"/>
      <c r="R851" s="280"/>
      <c r="S851" s="280"/>
      <c r="T851" s="280"/>
      <c r="U851" s="280"/>
      <c r="V851" s="280"/>
      <c r="W851" s="280"/>
      <c r="X851" s="280"/>
      <c r="Y851" s="280"/>
      <c r="Z851" s="280"/>
    </row>
    <row r="852" spans="1:26" ht="15.75" customHeight="1">
      <c r="A852" s="280"/>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row>
    <row r="853" spans="1:26" ht="15.75" customHeight="1">
      <c r="A853" s="280"/>
      <c r="B853" s="280"/>
      <c r="C853" s="280"/>
      <c r="D853" s="280"/>
      <c r="E853" s="280"/>
      <c r="F853" s="280"/>
      <c r="G853" s="280"/>
      <c r="H853" s="280"/>
      <c r="I853" s="280"/>
      <c r="J853" s="280"/>
      <c r="K853" s="280"/>
      <c r="L853" s="280"/>
      <c r="M853" s="280"/>
      <c r="N853" s="280"/>
      <c r="O853" s="280"/>
      <c r="P853" s="280"/>
      <c r="Q853" s="280"/>
      <c r="R853" s="280"/>
      <c r="S853" s="280"/>
      <c r="T853" s="280"/>
      <c r="U853" s="280"/>
      <c r="V853" s="280"/>
      <c r="W853" s="280"/>
      <c r="X853" s="280"/>
      <c r="Y853" s="280"/>
      <c r="Z853" s="280"/>
    </row>
    <row r="854" spans="1:26" ht="15.75" customHeight="1">
      <c r="A854" s="280"/>
      <c r="B854" s="280"/>
      <c r="C854" s="280"/>
      <c r="D854" s="280"/>
      <c r="E854" s="280"/>
      <c r="F854" s="280"/>
      <c r="G854" s="280"/>
      <c r="H854" s="280"/>
      <c r="I854" s="280"/>
      <c r="J854" s="280"/>
      <c r="K854" s="280"/>
      <c r="L854" s="280"/>
      <c r="M854" s="280"/>
      <c r="N854" s="280"/>
      <c r="O854" s="280"/>
      <c r="P854" s="280"/>
      <c r="Q854" s="280"/>
      <c r="R854" s="280"/>
      <c r="S854" s="280"/>
      <c r="T854" s="280"/>
      <c r="U854" s="280"/>
      <c r="V854" s="280"/>
      <c r="W854" s="280"/>
      <c r="X854" s="280"/>
      <c r="Y854" s="280"/>
      <c r="Z854" s="280"/>
    </row>
    <row r="855" spans="1:26" ht="15.75" customHeight="1">
      <c r="A855" s="280"/>
      <c r="B855" s="280"/>
      <c r="C855" s="280"/>
      <c r="D855" s="280"/>
      <c r="E855" s="280"/>
      <c r="F855" s="280"/>
      <c r="G855" s="280"/>
      <c r="H855" s="280"/>
      <c r="I855" s="280"/>
      <c r="J855" s="280"/>
      <c r="K855" s="280"/>
      <c r="L855" s="280"/>
      <c r="M855" s="280"/>
      <c r="N855" s="280"/>
      <c r="O855" s="280"/>
      <c r="P855" s="280"/>
      <c r="Q855" s="280"/>
      <c r="R855" s="280"/>
      <c r="S855" s="280"/>
      <c r="T855" s="280"/>
      <c r="U855" s="280"/>
      <c r="V855" s="280"/>
      <c r="W855" s="280"/>
      <c r="X855" s="280"/>
      <c r="Y855" s="280"/>
      <c r="Z855" s="280"/>
    </row>
    <row r="856" spans="1:26" ht="15.75" customHeight="1">
      <c r="A856" s="280"/>
      <c r="B856" s="280"/>
      <c r="C856" s="280"/>
      <c r="D856" s="280"/>
      <c r="E856" s="280"/>
      <c r="F856" s="280"/>
      <c r="G856" s="280"/>
      <c r="H856" s="280"/>
      <c r="I856" s="280"/>
      <c r="J856" s="280"/>
      <c r="K856" s="280"/>
      <c r="L856" s="280"/>
      <c r="M856" s="280"/>
      <c r="N856" s="280"/>
      <c r="O856" s="280"/>
      <c r="P856" s="280"/>
      <c r="Q856" s="280"/>
      <c r="R856" s="280"/>
      <c r="S856" s="280"/>
      <c r="T856" s="280"/>
      <c r="U856" s="280"/>
      <c r="V856" s="280"/>
      <c r="W856" s="280"/>
      <c r="X856" s="280"/>
      <c r="Y856" s="280"/>
      <c r="Z856" s="280"/>
    </row>
    <row r="857" spans="1:26" ht="15.75" customHeight="1">
      <c r="A857" s="280"/>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row>
    <row r="858" spans="1:26" ht="15.75" customHeight="1">
      <c r="A858" s="280"/>
      <c r="B858" s="280"/>
      <c r="C858" s="280"/>
      <c r="D858" s="280"/>
      <c r="E858" s="280"/>
      <c r="F858" s="280"/>
      <c r="G858" s="280"/>
      <c r="H858" s="280"/>
      <c r="I858" s="280"/>
      <c r="J858" s="280"/>
      <c r="K858" s="280"/>
      <c r="L858" s="280"/>
      <c r="M858" s="280"/>
      <c r="N858" s="280"/>
      <c r="O858" s="280"/>
      <c r="P858" s="280"/>
      <c r="Q858" s="280"/>
      <c r="R858" s="280"/>
      <c r="S858" s="280"/>
      <c r="T858" s="280"/>
      <c r="U858" s="280"/>
      <c r="V858" s="280"/>
      <c r="W858" s="280"/>
      <c r="X858" s="280"/>
      <c r="Y858" s="280"/>
      <c r="Z858" s="280"/>
    </row>
    <row r="859" spans="1:26" ht="15.75" customHeight="1">
      <c r="A859" s="280"/>
      <c r="B859" s="280"/>
      <c r="C859" s="280"/>
      <c r="D859" s="280"/>
      <c r="E859" s="280"/>
      <c r="F859" s="280"/>
      <c r="G859" s="280"/>
      <c r="H859" s="280"/>
      <c r="I859" s="280"/>
      <c r="J859" s="280"/>
      <c r="K859" s="280"/>
      <c r="L859" s="280"/>
      <c r="M859" s="280"/>
      <c r="N859" s="280"/>
      <c r="O859" s="280"/>
      <c r="P859" s="280"/>
      <c r="Q859" s="280"/>
      <c r="R859" s="280"/>
      <c r="S859" s="280"/>
      <c r="T859" s="280"/>
      <c r="U859" s="280"/>
      <c r="V859" s="280"/>
      <c r="W859" s="280"/>
      <c r="X859" s="280"/>
      <c r="Y859" s="280"/>
      <c r="Z859" s="280"/>
    </row>
    <row r="860" spans="1:26" ht="15.75" customHeight="1">
      <c r="A860" s="280"/>
      <c r="B860" s="280"/>
      <c r="C860" s="280"/>
      <c r="D860" s="280"/>
      <c r="E860" s="280"/>
      <c r="F860" s="280"/>
      <c r="G860" s="280"/>
      <c r="H860" s="280"/>
      <c r="I860" s="280"/>
      <c r="J860" s="280"/>
      <c r="K860" s="280"/>
      <c r="L860" s="280"/>
      <c r="M860" s="280"/>
      <c r="N860" s="280"/>
      <c r="O860" s="280"/>
      <c r="P860" s="280"/>
      <c r="Q860" s="280"/>
      <c r="R860" s="280"/>
      <c r="S860" s="280"/>
      <c r="T860" s="280"/>
      <c r="U860" s="280"/>
      <c r="V860" s="280"/>
      <c r="W860" s="280"/>
      <c r="X860" s="280"/>
      <c r="Y860" s="280"/>
      <c r="Z860" s="280"/>
    </row>
    <row r="861" spans="1:26" ht="15.75" customHeight="1">
      <c r="A861" s="280"/>
      <c r="B861" s="280"/>
      <c r="C861" s="280"/>
      <c r="D861" s="280"/>
      <c r="E861" s="280"/>
      <c r="F861" s="280"/>
      <c r="G861" s="280"/>
      <c r="H861" s="280"/>
      <c r="I861" s="280"/>
      <c r="J861" s="280"/>
      <c r="K861" s="280"/>
      <c r="L861" s="280"/>
      <c r="M861" s="280"/>
      <c r="N861" s="280"/>
      <c r="O861" s="280"/>
      <c r="P861" s="280"/>
      <c r="Q861" s="280"/>
      <c r="R861" s="280"/>
      <c r="S861" s="280"/>
      <c r="T861" s="280"/>
      <c r="U861" s="280"/>
      <c r="V861" s="280"/>
      <c r="W861" s="280"/>
      <c r="X861" s="280"/>
      <c r="Y861" s="280"/>
      <c r="Z861" s="280"/>
    </row>
    <row r="862" spans="1:26" ht="15.75" customHeight="1">
      <c r="A862" s="280"/>
      <c r="B862" s="280"/>
      <c r="C862" s="280"/>
      <c r="D862" s="280"/>
      <c r="E862" s="280"/>
      <c r="F862" s="280"/>
      <c r="G862" s="280"/>
      <c r="H862" s="280"/>
      <c r="I862" s="280"/>
      <c r="J862" s="280"/>
      <c r="K862" s="280"/>
      <c r="L862" s="280"/>
      <c r="M862" s="280"/>
      <c r="N862" s="280"/>
      <c r="O862" s="280"/>
      <c r="P862" s="280"/>
      <c r="Q862" s="280"/>
      <c r="R862" s="280"/>
      <c r="S862" s="280"/>
      <c r="T862" s="280"/>
      <c r="U862" s="280"/>
      <c r="V862" s="280"/>
      <c r="W862" s="280"/>
      <c r="X862" s="280"/>
      <c r="Y862" s="280"/>
      <c r="Z862" s="280"/>
    </row>
    <row r="863" spans="1:26" ht="15.75" customHeight="1">
      <c r="A863" s="280"/>
      <c r="B863" s="280"/>
      <c r="C863" s="280"/>
      <c r="D863" s="280"/>
      <c r="E863" s="280"/>
      <c r="F863" s="280"/>
      <c r="G863" s="280"/>
      <c r="H863" s="280"/>
      <c r="I863" s="280"/>
      <c r="J863" s="280"/>
      <c r="K863" s="280"/>
      <c r="L863" s="280"/>
      <c r="M863" s="280"/>
      <c r="N863" s="280"/>
      <c r="O863" s="280"/>
      <c r="P863" s="280"/>
      <c r="Q863" s="280"/>
      <c r="R863" s="280"/>
      <c r="S863" s="280"/>
      <c r="T863" s="280"/>
      <c r="U863" s="280"/>
      <c r="V863" s="280"/>
      <c r="W863" s="280"/>
      <c r="X863" s="280"/>
      <c r="Y863" s="280"/>
      <c r="Z863" s="280"/>
    </row>
    <row r="864" spans="1:26" ht="15.75" customHeight="1">
      <c r="A864" s="280"/>
      <c r="B864" s="280"/>
      <c r="C864" s="280"/>
      <c r="D864" s="280"/>
      <c r="E864" s="280"/>
      <c r="F864" s="280"/>
      <c r="G864" s="280"/>
      <c r="H864" s="280"/>
      <c r="I864" s="280"/>
      <c r="J864" s="280"/>
      <c r="K864" s="280"/>
      <c r="L864" s="280"/>
      <c r="M864" s="280"/>
      <c r="N864" s="280"/>
      <c r="O864" s="280"/>
      <c r="P864" s="280"/>
      <c r="Q864" s="280"/>
      <c r="R864" s="280"/>
      <c r="S864" s="280"/>
      <c r="T864" s="280"/>
      <c r="U864" s="280"/>
      <c r="V864" s="280"/>
      <c r="W864" s="280"/>
      <c r="X864" s="280"/>
      <c r="Y864" s="280"/>
      <c r="Z864" s="280"/>
    </row>
    <row r="865" spans="1:26" ht="15.75" customHeight="1">
      <c r="A865" s="280"/>
      <c r="B865" s="280"/>
      <c r="C865" s="280"/>
      <c r="D865" s="280"/>
      <c r="E865" s="280"/>
      <c r="F865" s="280"/>
      <c r="G865" s="280"/>
      <c r="H865" s="280"/>
      <c r="I865" s="280"/>
      <c r="J865" s="280"/>
      <c r="K865" s="280"/>
      <c r="L865" s="280"/>
      <c r="M865" s="280"/>
      <c r="N865" s="280"/>
      <c r="O865" s="280"/>
      <c r="P865" s="280"/>
      <c r="Q865" s="280"/>
      <c r="R865" s="280"/>
      <c r="S865" s="280"/>
      <c r="T865" s="280"/>
      <c r="U865" s="280"/>
      <c r="V865" s="280"/>
      <c r="W865" s="280"/>
      <c r="X865" s="280"/>
      <c r="Y865" s="280"/>
      <c r="Z865" s="280"/>
    </row>
    <row r="866" spans="1:26" ht="15.75" customHeight="1">
      <c r="A866" s="280"/>
      <c r="B866" s="280"/>
      <c r="C866" s="280"/>
      <c r="D866" s="280"/>
      <c r="E866" s="280"/>
      <c r="F866" s="280"/>
      <c r="G866" s="280"/>
      <c r="H866" s="280"/>
      <c r="I866" s="280"/>
      <c r="J866" s="280"/>
      <c r="K866" s="280"/>
      <c r="L866" s="280"/>
      <c r="M866" s="280"/>
      <c r="N866" s="280"/>
      <c r="O866" s="280"/>
      <c r="P866" s="280"/>
      <c r="Q866" s="280"/>
      <c r="R866" s="280"/>
      <c r="S866" s="280"/>
      <c r="T866" s="280"/>
      <c r="U866" s="280"/>
      <c r="V866" s="280"/>
      <c r="W866" s="280"/>
      <c r="X866" s="280"/>
      <c r="Y866" s="280"/>
      <c r="Z866" s="280"/>
    </row>
    <row r="867" spans="1:26" ht="15.75" customHeight="1">
      <c r="A867" s="280"/>
      <c r="B867" s="280"/>
      <c r="C867" s="280"/>
      <c r="D867" s="280"/>
      <c r="E867" s="280"/>
      <c r="F867" s="280"/>
      <c r="G867" s="280"/>
      <c r="H867" s="280"/>
      <c r="I867" s="280"/>
      <c r="J867" s="280"/>
      <c r="K867" s="280"/>
      <c r="L867" s="280"/>
      <c r="M867" s="280"/>
      <c r="N867" s="280"/>
      <c r="O867" s="280"/>
      <c r="P867" s="280"/>
      <c r="Q867" s="280"/>
      <c r="R867" s="280"/>
      <c r="S867" s="280"/>
      <c r="T867" s="280"/>
      <c r="U867" s="280"/>
      <c r="V867" s="280"/>
      <c r="W867" s="280"/>
      <c r="X867" s="280"/>
      <c r="Y867" s="280"/>
      <c r="Z867" s="280"/>
    </row>
    <row r="868" spans="1:26" ht="15.75" customHeight="1">
      <c r="A868" s="280"/>
      <c r="B868" s="280"/>
      <c r="C868" s="280"/>
      <c r="D868" s="280"/>
      <c r="E868" s="280"/>
      <c r="F868" s="280"/>
      <c r="G868" s="280"/>
      <c r="H868" s="280"/>
      <c r="I868" s="280"/>
      <c r="J868" s="280"/>
      <c r="K868" s="280"/>
      <c r="L868" s="280"/>
      <c r="M868" s="280"/>
      <c r="N868" s="280"/>
      <c r="O868" s="280"/>
      <c r="P868" s="280"/>
      <c r="Q868" s="280"/>
      <c r="R868" s="280"/>
      <c r="S868" s="280"/>
      <c r="T868" s="280"/>
      <c r="U868" s="280"/>
      <c r="V868" s="280"/>
      <c r="W868" s="280"/>
      <c r="X868" s="280"/>
      <c r="Y868" s="280"/>
      <c r="Z868" s="280"/>
    </row>
    <row r="869" spans="1:26" ht="15.75" customHeight="1">
      <c r="A869" s="280"/>
      <c r="B869" s="280"/>
      <c r="C869" s="280"/>
      <c r="D869" s="280"/>
      <c r="E869" s="280"/>
      <c r="F869" s="280"/>
      <c r="G869" s="280"/>
      <c r="H869" s="280"/>
      <c r="I869" s="280"/>
      <c r="J869" s="280"/>
      <c r="K869" s="280"/>
      <c r="L869" s="280"/>
      <c r="M869" s="280"/>
      <c r="N869" s="280"/>
      <c r="O869" s="280"/>
      <c r="P869" s="280"/>
      <c r="Q869" s="280"/>
      <c r="R869" s="280"/>
      <c r="S869" s="280"/>
      <c r="T869" s="280"/>
      <c r="U869" s="280"/>
      <c r="V869" s="280"/>
      <c r="W869" s="280"/>
      <c r="X869" s="280"/>
      <c r="Y869" s="280"/>
      <c r="Z869" s="280"/>
    </row>
    <row r="870" spans="1:26" ht="15.75" customHeight="1">
      <c r="A870" s="280"/>
      <c r="B870" s="280"/>
      <c r="C870" s="280"/>
      <c r="D870" s="280"/>
      <c r="E870" s="280"/>
      <c r="F870" s="280"/>
      <c r="G870" s="280"/>
      <c r="H870" s="280"/>
      <c r="I870" s="280"/>
      <c r="J870" s="280"/>
      <c r="K870" s="280"/>
      <c r="L870" s="280"/>
      <c r="M870" s="280"/>
      <c r="N870" s="280"/>
      <c r="O870" s="280"/>
      <c r="P870" s="280"/>
      <c r="Q870" s="280"/>
      <c r="R870" s="280"/>
      <c r="S870" s="280"/>
      <c r="T870" s="280"/>
      <c r="U870" s="280"/>
      <c r="V870" s="280"/>
      <c r="W870" s="280"/>
      <c r="X870" s="280"/>
      <c r="Y870" s="280"/>
      <c r="Z870" s="280"/>
    </row>
    <row r="871" spans="1:26" ht="15.75" customHeight="1">
      <c r="A871" s="280"/>
      <c r="B871" s="280"/>
      <c r="C871" s="280"/>
      <c r="D871" s="280"/>
      <c r="E871" s="280"/>
      <c r="F871" s="280"/>
      <c r="G871" s="280"/>
      <c r="H871" s="280"/>
      <c r="I871" s="280"/>
      <c r="J871" s="280"/>
      <c r="K871" s="280"/>
      <c r="L871" s="280"/>
      <c r="M871" s="280"/>
      <c r="N871" s="280"/>
      <c r="O871" s="280"/>
      <c r="P871" s="280"/>
      <c r="Q871" s="280"/>
      <c r="R871" s="280"/>
      <c r="S871" s="280"/>
      <c r="T871" s="280"/>
      <c r="U871" s="280"/>
      <c r="V871" s="280"/>
      <c r="W871" s="280"/>
      <c r="X871" s="280"/>
      <c r="Y871" s="280"/>
      <c r="Z871" s="280"/>
    </row>
    <row r="872" spans="1:26" ht="15.75" customHeight="1">
      <c r="A872" s="280"/>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row>
    <row r="873" spans="1:26" ht="15.75" customHeight="1">
      <c r="A873" s="280"/>
      <c r="B873" s="280"/>
      <c r="C873" s="280"/>
      <c r="D873" s="280"/>
      <c r="E873" s="280"/>
      <c r="F873" s="280"/>
      <c r="G873" s="280"/>
      <c r="H873" s="280"/>
      <c r="I873" s="280"/>
      <c r="J873" s="280"/>
      <c r="K873" s="280"/>
      <c r="L873" s="280"/>
      <c r="M873" s="280"/>
      <c r="N873" s="280"/>
      <c r="O873" s="280"/>
      <c r="P873" s="280"/>
      <c r="Q873" s="280"/>
      <c r="R873" s="280"/>
      <c r="S873" s="280"/>
      <c r="T873" s="280"/>
      <c r="U873" s="280"/>
      <c r="V873" s="280"/>
      <c r="W873" s="280"/>
      <c r="X873" s="280"/>
      <c r="Y873" s="280"/>
      <c r="Z873" s="280"/>
    </row>
    <row r="874" spans="1:26" ht="15.75" customHeight="1">
      <c r="A874" s="280"/>
      <c r="B874" s="280"/>
      <c r="C874" s="280"/>
      <c r="D874" s="280"/>
      <c r="E874" s="280"/>
      <c r="F874" s="280"/>
      <c r="G874" s="280"/>
      <c r="H874" s="280"/>
      <c r="I874" s="280"/>
      <c r="J874" s="280"/>
      <c r="K874" s="280"/>
      <c r="L874" s="280"/>
      <c r="M874" s="280"/>
      <c r="N874" s="280"/>
      <c r="O874" s="280"/>
      <c r="P874" s="280"/>
      <c r="Q874" s="280"/>
      <c r="R874" s="280"/>
      <c r="S874" s="280"/>
      <c r="T874" s="280"/>
      <c r="U874" s="280"/>
      <c r="V874" s="280"/>
      <c r="W874" s="280"/>
      <c r="X874" s="280"/>
      <c r="Y874" s="280"/>
      <c r="Z874" s="280"/>
    </row>
    <row r="875" spans="1:26" ht="15.75" customHeight="1">
      <c r="A875" s="280"/>
      <c r="B875" s="280"/>
      <c r="C875" s="280"/>
      <c r="D875" s="280"/>
      <c r="E875" s="280"/>
      <c r="F875" s="280"/>
      <c r="G875" s="280"/>
      <c r="H875" s="280"/>
      <c r="I875" s="280"/>
      <c r="J875" s="280"/>
      <c r="K875" s="280"/>
      <c r="L875" s="280"/>
      <c r="M875" s="280"/>
      <c r="N875" s="280"/>
      <c r="O875" s="280"/>
      <c r="P875" s="280"/>
      <c r="Q875" s="280"/>
      <c r="R875" s="280"/>
      <c r="S875" s="280"/>
      <c r="T875" s="280"/>
      <c r="U875" s="280"/>
      <c r="V875" s="280"/>
      <c r="W875" s="280"/>
      <c r="X875" s="280"/>
      <c r="Y875" s="280"/>
      <c r="Z875" s="280"/>
    </row>
    <row r="876" spans="1:26" ht="15.75" customHeight="1">
      <c r="A876" s="280"/>
      <c r="B876" s="280"/>
      <c r="C876" s="280"/>
      <c r="D876" s="280"/>
      <c r="E876" s="280"/>
      <c r="F876" s="280"/>
      <c r="G876" s="280"/>
      <c r="H876" s="280"/>
      <c r="I876" s="280"/>
      <c r="J876" s="280"/>
      <c r="K876" s="280"/>
      <c r="L876" s="280"/>
      <c r="M876" s="280"/>
      <c r="N876" s="280"/>
      <c r="O876" s="280"/>
      <c r="P876" s="280"/>
      <c r="Q876" s="280"/>
      <c r="R876" s="280"/>
      <c r="S876" s="280"/>
      <c r="T876" s="280"/>
      <c r="U876" s="280"/>
      <c r="V876" s="280"/>
      <c r="W876" s="280"/>
      <c r="X876" s="280"/>
      <c r="Y876" s="280"/>
      <c r="Z876" s="280"/>
    </row>
    <row r="877" spans="1:26" ht="15.75" customHeight="1">
      <c r="A877" s="280"/>
      <c r="B877" s="280"/>
      <c r="C877" s="280"/>
      <c r="D877" s="280"/>
      <c r="E877" s="280"/>
      <c r="F877" s="280"/>
      <c r="G877" s="280"/>
      <c r="H877" s="280"/>
      <c r="I877" s="280"/>
      <c r="J877" s="280"/>
      <c r="K877" s="280"/>
      <c r="L877" s="280"/>
      <c r="M877" s="280"/>
      <c r="N877" s="280"/>
      <c r="O877" s="280"/>
      <c r="P877" s="280"/>
      <c r="Q877" s="280"/>
      <c r="R877" s="280"/>
      <c r="S877" s="280"/>
      <c r="T877" s="280"/>
      <c r="U877" s="280"/>
      <c r="V877" s="280"/>
      <c r="W877" s="280"/>
      <c r="X877" s="280"/>
      <c r="Y877" s="280"/>
      <c r="Z877" s="280"/>
    </row>
    <row r="878" spans="1:26" ht="15.75" customHeight="1">
      <c r="A878" s="280"/>
      <c r="B878" s="280"/>
      <c r="C878" s="280"/>
      <c r="D878" s="280"/>
      <c r="E878" s="280"/>
      <c r="F878" s="280"/>
      <c r="G878" s="280"/>
      <c r="H878" s="280"/>
      <c r="I878" s="280"/>
      <c r="J878" s="280"/>
      <c r="K878" s="280"/>
      <c r="L878" s="280"/>
      <c r="M878" s="280"/>
      <c r="N878" s="280"/>
      <c r="O878" s="280"/>
      <c r="P878" s="280"/>
      <c r="Q878" s="280"/>
      <c r="R878" s="280"/>
      <c r="S878" s="280"/>
      <c r="T878" s="280"/>
      <c r="U878" s="280"/>
      <c r="V878" s="280"/>
      <c r="W878" s="280"/>
      <c r="X878" s="280"/>
      <c r="Y878" s="280"/>
      <c r="Z878" s="280"/>
    </row>
    <row r="879" spans="1:26" ht="15.75" customHeight="1">
      <c r="A879" s="280"/>
      <c r="B879" s="280"/>
      <c r="C879" s="280"/>
      <c r="D879" s="280"/>
      <c r="E879" s="280"/>
      <c r="F879" s="280"/>
      <c r="G879" s="280"/>
      <c r="H879" s="280"/>
      <c r="I879" s="280"/>
      <c r="J879" s="280"/>
      <c r="K879" s="280"/>
      <c r="L879" s="280"/>
      <c r="M879" s="280"/>
      <c r="N879" s="280"/>
      <c r="O879" s="280"/>
      <c r="P879" s="280"/>
      <c r="Q879" s="280"/>
      <c r="R879" s="280"/>
      <c r="S879" s="280"/>
      <c r="T879" s="280"/>
      <c r="U879" s="280"/>
      <c r="V879" s="280"/>
      <c r="W879" s="280"/>
      <c r="X879" s="280"/>
      <c r="Y879" s="280"/>
      <c r="Z879" s="280"/>
    </row>
    <row r="880" spans="1:26" ht="15.75" customHeight="1">
      <c r="A880" s="280"/>
      <c r="B880" s="280"/>
      <c r="C880" s="280"/>
      <c r="D880" s="280"/>
      <c r="E880" s="280"/>
      <c r="F880" s="280"/>
      <c r="G880" s="280"/>
      <c r="H880" s="280"/>
      <c r="I880" s="280"/>
      <c r="J880" s="280"/>
      <c r="K880" s="280"/>
      <c r="L880" s="280"/>
      <c r="M880" s="280"/>
      <c r="N880" s="280"/>
      <c r="O880" s="280"/>
      <c r="P880" s="280"/>
      <c r="Q880" s="280"/>
      <c r="R880" s="280"/>
      <c r="S880" s="280"/>
      <c r="T880" s="280"/>
      <c r="U880" s="280"/>
      <c r="V880" s="280"/>
      <c r="W880" s="280"/>
      <c r="X880" s="280"/>
      <c r="Y880" s="280"/>
      <c r="Z880" s="280"/>
    </row>
    <row r="881" spans="1:26" ht="15.75" customHeight="1">
      <c r="A881" s="280"/>
      <c r="B881" s="280"/>
      <c r="C881" s="280"/>
      <c r="D881" s="280"/>
      <c r="E881" s="280"/>
      <c r="F881" s="280"/>
      <c r="G881" s="280"/>
      <c r="H881" s="280"/>
      <c r="I881" s="280"/>
      <c r="J881" s="280"/>
      <c r="K881" s="280"/>
      <c r="L881" s="280"/>
      <c r="M881" s="280"/>
      <c r="N881" s="280"/>
      <c r="O881" s="280"/>
      <c r="P881" s="280"/>
      <c r="Q881" s="280"/>
      <c r="R881" s="280"/>
      <c r="S881" s="280"/>
      <c r="T881" s="280"/>
      <c r="U881" s="280"/>
      <c r="V881" s="280"/>
      <c r="W881" s="280"/>
      <c r="X881" s="280"/>
      <c r="Y881" s="280"/>
      <c r="Z881" s="280"/>
    </row>
    <row r="882" spans="1:26" ht="15.75" customHeight="1">
      <c r="A882" s="280"/>
      <c r="B882" s="280"/>
      <c r="C882" s="280"/>
      <c r="D882" s="280"/>
      <c r="E882" s="280"/>
      <c r="F882" s="280"/>
      <c r="G882" s="280"/>
      <c r="H882" s="280"/>
      <c r="I882" s="280"/>
      <c r="J882" s="280"/>
      <c r="K882" s="280"/>
      <c r="L882" s="280"/>
      <c r="M882" s="280"/>
      <c r="N882" s="280"/>
      <c r="O882" s="280"/>
      <c r="P882" s="280"/>
      <c r="Q882" s="280"/>
      <c r="R882" s="280"/>
      <c r="S882" s="280"/>
      <c r="T882" s="280"/>
      <c r="U882" s="280"/>
      <c r="V882" s="280"/>
      <c r="W882" s="280"/>
      <c r="X882" s="280"/>
      <c r="Y882" s="280"/>
      <c r="Z882" s="280"/>
    </row>
    <row r="883" spans="1:26" ht="15.75" customHeight="1">
      <c r="A883" s="280"/>
      <c r="B883" s="280"/>
      <c r="C883" s="280"/>
      <c r="D883" s="280"/>
      <c r="E883" s="280"/>
      <c r="F883" s="280"/>
      <c r="G883" s="280"/>
      <c r="H883" s="280"/>
      <c r="I883" s="280"/>
      <c r="J883" s="280"/>
      <c r="K883" s="280"/>
      <c r="L883" s="280"/>
      <c r="M883" s="280"/>
      <c r="N883" s="280"/>
      <c r="O883" s="280"/>
      <c r="P883" s="280"/>
      <c r="Q883" s="280"/>
      <c r="R883" s="280"/>
      <c r="S883" s="280"/>
      <c r="T883" s="280"/>
      <c r="U883" s="280"/>
      <c r="V883" s="280"/>
      <c r="W883" s="280"/>
      <c r="X883" s="280"/>
      <c r="Y883" s="280"/>
      <c r="Z883" s="280"/>
    </row>
    <row r="884" spans="1:26" ht="15.75" customHeight="1">
      <c r="A884" s="280"/>
      <c r="B884" s="280"/>
      <c r="C884" s="280"/>
      <c r="D884" s="280"/>
      <c r="E884" s="280"/>
      <c r="F884" s="280"/>
      <c r="G884" s="280"/>
      <c r="H884" s="280"/>
      <c r="I884" s="280"/>
      <c r="J884" s="280"/>
      <c r="K884" s="280"/>
      <c r="L884" s="280"/>
      <c r="M884" s="280"/>
      <c r="N884" s="280"/>
      <c r="O884" s="280"/>
      <c r="P884" s="280"/>
      <c r="Q884" s="280"/>
      <c r="R884" s="280"/>
      <c r="S884" s="280"/>
      <c r="T884" s="280"/>
      <c r="U884" s="280"/>
      <c r="V884" s="280"/>
      <c r="W884" s="280"/>
      <c r="X884" s="280"/>
      <c r="Y884" s="280"/>
      <c r="Z884" s="280"/>
    </row>
    <row r="885" spans="1:26" ht="15.75" customHeight="1">
      <c r="A885" s="280"/>
      <c r="B885" s="280"/>
      <c r="C885" s="280"/>
      <c r="D885" s="280"/>
      <c r="E885" s="280"/>
      <c r="F885" s="280"/>
      <c r="G885" s="280"/>
      <c r="H885" s="280"/>
      <c r="I885" s="280"/>
      <c r="J885" s="280"/>
      <c r="K885" s="280"/>
      <c r="L885" s="280"/>
      <c r="M885" s="280"/>
      <c r="N885" s="280"/>
      <c r="O885" s="280"/>
      <c r="P885" s="280"/>
      <c r="Q885" s="280"/>
      <c r="R885" s="280"/>
      <c r="S885" s="280"/>
      <c r="T885" s="280"/>
      <c r="U885" s="280"/>
      <c r="V885" s="280"/>
      <c r="W885" s="280"/>
      <c r="X885" s="280"/>
      <c r="Y885" s="280"/>
      <c r="Z885" s="280"/>
    </row>
    <row r="886" spans="1:26" ht="15.75" customHeight="1">
      <c r="A886" s="280"/>
      <c r="B886" s="280"/>
      <c r="C886" s="280"/>
      <c r="D886" s="280"/>
      <c r="E886" s="280"/>
      <c r="F886" s="280"/>
      <c r="G886" s="280"/>
      <c r="H886" s="280"/>
      <c r="I886" s="280"/>
      <c r="J886" s="280"/>
      <c r="K886" s="280"/>
      <c r="L886" s="280"/>
      <c r="M886" s="280"/>
      <c r="N886" s="280"/>
      <c r="O886" s="280"/>
      <c r="P886" s="280"/>
      <c r="Q886" s="280"/>
      <c r="R886" s="280"/>
      <c r="S886" s="280"/>
      <c r="T886" s="280"/>
      <c r="U886" s="280"/>
      <c r="V886" s="280"/>
      <c r="W886" s="280"/>
      <c r="X886" s="280"/>
      <c r="Y886" s="280"/>
      <c r="Z886" s="280"/>
    </row>
    <row r="887" spans="1:26" ht="15.75" customHeight="1">
      <c r="A887" s="280"/>
      <c r="B887" s="280"/>
      <c r="C887" s="280"/>
      <c r="D887" s="280"/>
      <c r="E887" s="280"/>
      <c r="F887" s="280"/>
      <c r="G887" s="280"/>
      <c r="H887" s="280"/>
      <c r="I887" s="280"/>
      <c r="J887" s="280"/>
      <c r="K887" s="280"/>
      <c r="L887" s="280"/>
      <c r="M887" s="280"/>
      <c r="N887" s="280"/>
      <c r="O887" s="280"/>
      <c r="P887" s="280"/>
      <c r="Q887" s="280"/>
      <c r="R887" s="280"/>
      <c r="S887" s="280"/>
      <c r="T887" s="280"/>
      <c r="U887" s="280"/>
      <c r="V887" s="280"/>
      <c r="W887" s="280"/>
      <c r="X887" s="280"/>
      <c r="Y887" s="280"/>
      <c r="Z887" s="280"/>
    </row>
    <row r="888" spans="1:26" ht="15.75" customHeight="1">
      <c r="A888" s="280"/>
      <c r="B888" s="280"/>
      <c r="C888" s="280"/>
      <c r="D888" s="280"/>
      <c r="E888" s="280"/>
      <c r="F888" s="280"/>
      <c r="G888" s="280"/>
      <c r="H888" s="280"/>
      <c r="I888" s="280"/>
      <c r="J888" s="280"/>
      <c r="K888" s="280"/>
      <c r="L888" s="280"/>
      <c r="M888" s="280"/>
      <c r="N888" s="280"/>
      <c r="O888" s="280"/>
      <c r="P888" s="280"/>
      <c r="Q888" s="280"/>
      <c r="R888" s="280"/>
      <c r="S888" s="280"/>
      <c r="T888" s="280"/>
      <c r="U888" s="280"/>
      <c r="V888" s="280"/>
      <c r="W888" s="280"/>
      <c r="X888" s="280"/>
      <c r="Y888" s="280"/>
      <c r="Z888" s="280"/>
    </row>
    <row r="889" spans="1:26" ht="15.75" customHeight="1">
      <c r="A889" s="280"/>
      <c r="B889" s="280"/>
      <c r="C889" s="280"/>
      <c r="D889" s="280"/>
      <c r="E889" s="280"/>
      <c r="F889" s="280"/>
      <c r="G889" s="280"/>
      <c r="H889" s="280"/>
      <c r="I889" s="280"/>
      <c r="J889" s="280"/>
      <c r="K889" s="280"/>
      <c r="L889" s="280"/>
      <c r="M889" s="280"/>
      <c r="N889" s="280"/>
      <c r="O889" s="280"/>
      <c r="P889" s="280"/>
      <c r="Q889" s="280"/>
      <c r="R889" s="280"/>
      <c r="S889" s="280"/>
      <c r="T889" s="280"/>
      <c r="U889" s="280"/>
      <c r="V889" s="280"/>
      <c r="W889" s="280"/>
      <c r="X889" s="280"/>
      <c r="Y889" s="280"/>
      <c r="Z889" s="280"/>
    </row>
    <row r="890" spans="1:26" ht="15.75" customHeight="1">
      <c r="A890" s="280"/>
      <c r="B890" s="280"/>
      <c r="C890" s="280"/>
      <c r="D890" s="280"/>
      <c r="E890" s="280"/>
      <c r="F890" s="280"/>
      <c r="G890" s="280"/>
      <c r="H890" s="280"/>
      <c r="I890" s="280"/>
      <c r="J890" s="280"/>
      <c r="K890" s="280"/>
      <c r="L890" s="280"/>
      <c r="M890" s="280"/>
      <c r="N890" s="280"/>
      <c r="O890" s="280"/>
      <c r="P890" s="280"/>
      <c r="Q890" s="280"/>
      <c r="R890" s="280"/>
      <c r="S890" s="280"/>
      <c r="T890" s="280"/>
      <c r="U890" s="280"/>
      <c r="V890" s="280"/>
      <c r="W890" s="280"/>
      <c r="X890" s="280"/>
      <c r="Y890" s="280"/>
      <c r="Z890" s="280"/>
    </row>
    <row r="891" spans="1:26" ht="15.75" customHeight="1">
      <c r="A891" s="280"/>
      <c r="B891" s="280"/>
      <c r="C891" s="280"/>
      <c r="D891" s="280"/>
      <c r="E891" s="280"/>
      <c r="F891" s="280"/>
      <c r="G891" s="280"/>
      <c r="H891" s="280"/>
      <c r="I891" s="280"/>
      <c r="J891" s="280"/>
      <c r="K891" s="280"/>
      <c r="L891" s="280"/>
      <c r="M891" s="280"/>
      <c r="N891" s="280"/>
      <c r="O891" s="280"/>
      <c r="P891" s="280"/>
      <c r="Q891" s="280"/>
      <c r="R891" s="280"/>
      <c r="S891" s="280"/>
      <c r="T891" s="280"/>
      <c r="U891" s="280"/>
      <c r="V891" s="280"/>
      <c r="W891" s="280"/>
      <c r="X891" s="280"/>
      <c r="Y891" s="280"/>
      <c r="Z891" s="280"/>
    </row>
    <row r="892" spans="1:26" ht="15.75" customHeight="1">
      <c r="A892" s="280"/>
      <c r="B892" s="280"/>
      <c r="C892" s="280"/>
      <c r="D892" s="280"/>
      <c r="E892" s="280"/>
      <c r="F892" s="280"/>
      <c r="G892" s="280"/>
      <c r="H892" s="280"/>
      <c r="I892" s="280"/>
      <c r="J892" s="280"/>
      <c r="K892" s="280"/>
      <c r="L892" s="280"/>
      <c r="M892" s="280"/>
      <c r="N892" s="280"/>
      <c r="O892" s="280"/>
      <c r="P892" s="280"/>
      <c r="Q892" s="280"/>
      <c r="R892" s="280"/>
      <c r="S892" s="280"/>
      <c r="T892" s="280"/>
      <c r="U892" s="280"/>
      <c r="V892" s="280"/>
      <c r="W892" s="280"/>
      <c r="X892" s="280"/>
      <c r="Y892" s="280"/>
      <c r="Z892" s="280"/>
    </row>
    <row r="893" spans="1:26" ht="15.75" customHeight="1">
      <c r="A893" s="280"/>
      <c r="B893" s="280"/>
      <c r="C893" s="280"/>
      <c r="D893" s="280"/>
      <c r="E893" s="280"/>
      <c r="F893" s="280"/>
      <c r="G893" s="280"/>
      <c r="H893" s="280"/>
      <c r="I893" s="280"/>
      <c r="J893" s="280"/>
      <c r="K893" s="280"/>
      <c r="L893" s="280"/>
      <c r="M893" s="280"/>
      <c r="N893" s="280"/>
      <c r="O893" s="280"/>
      <c r="P893" s="280"/>
      <c r="Q893" s="280"/>
      <c r="R893" s="280"/>
      <c r="S893" s="280"/>
      <c r="T893" s="280"/>
      <c r="U893" s="280"/>
      <c r="V893" s="280"/>
      <c r="W893" s="280"/>
      <c r="X893" s="280"/>
      <c r="Y893" s="280"/>
      <c r="Z893" s="280"/>
    </row>
    <row r="894" spans="1:26" ht="15.75" customHeight="1">
      <c r="A894" s="280"/>
      <c r="B894" s="280"/>
      <c r="C894" s="280"/>
      <c r="D894" s="280"/>
      <c r="E894" s="280"/>
      <c r="F894" s="280"/>
      <c r="G894" s="280"/>
      <c r="H894" s="280"/>
      <c r="I894" s="280"/>
      <c r="J894" s="280"/>
      <c r="K894" s="280"/>
      <c r="L894" s="280"/>
      <c r="M894" s="280"/>
      <c r="N894" s="280"/>
      <c r="O894" s="280"/>
      <c r="P894" s="280"/>
      <c r="Q894" s="280"/>
      <c r="R894" s="280"/>
      <c r="S894" s="280"/>
      <c r="T894" s="280"/>
      <c r="U894" s="280"/>
      <c r="V894" s="280"/>
      <c r="W894" s="280"/>
      <c r="X894" s="280"/>
      <c r="Y894" s="280"/>
      <c r="Z894" s="280"/>
    </row>
    <row r="895" spans="1:26" ht="15.75" customHeight="1">
      <c r="A895" s="280"/>
      <c r="B895" s="280"/>
      <c r="C895" s="280"/>
      <c r="D895" s="280"/>
      <c r="E895" s="280"/>
      <c r="F895" s="280"/>
      <c r="G895" s="280"/>
      <c r="H895" s="280"/>
      <c r="I895" s="280"/>
      <c r="J895" s="280"/>
      <c r="K895" s="280"/>
      <c r="L895" s="280"/>
      <c r="M895" s="280"/>
      <c r="N895" s="280"/>
      <c r="O895" s="280"/>
      <c r="P895" s="280"/>
      <c r="Q895" s="280"/>
      <c r="R895" s="280"/>
      <c r="S895" s="280"/>
      <c r="T895" s="280"/>
      <c r="U895" s="280"/>
      <c r="V895" s="280"/>
      <c r="W895" s="280"/>
      <c r="X895" s="280"/>
      <c r="Y895" s="280"/>
      <c r="Z895" s="280"/>
    </row>
    <row r="896" spans="1:26" ht="15.75" customHeight="1">
      <c r="A896" s="280"/>
      <c r="B896" s="280"/>
      <c r="C896" s="280"/>
      <c r="D896" s="280"/>
      <c r="E896" s="280"/>
      <c r="F896" s="280"/>
      <c r="G896" s="280"/>
      <c r="H896" s="280"/>
      <c r="I896" s="280"/>
      <c r="J896" s="280"/>
      <c r="K896" s="280"/>
      <c r="L896" s="280"/>
      <c r="M896" s="280"/>
      <c r="N896" s="280"/>
      <c r="O896" s="280"/>
      <c r="P896" s="280"/>
      <c r="Q896" s="280"/>
      <c r="R896" s="280"/>
      <c r="S896" s="280"/>
      <c r="T896" s="280"/>
      <c r="U896" s="280"/>
      <c r="V896" s="280"/>
      <c r="W896" s="280"/>
      <c r="X896" s="280"/>
      <c r="Y896" s="280"/>
      <c r="Z896" s="280"/>
    </row>
    <row r="897" spans="1:26" ht="15.75" customHeight="1">
      <c r="A897" s="280"/>
      <c r="B897" s="280"/>
      <c r="C897" s="280"/>
      <c r="D897" s="280"/>
      <c r="E897" s="280"/>
      <c r="F897" s="280"/>
      <c r="G897" s="280"/>
      <c r="H897" s="280"/>
      <c r="I897" s="280"/>
      <c r="J897" s="280"/>
      <c r="K897" s="280"/>
      <c r="L897" s="280"/>
      <c r="M897" s="280"/>
      <c r="N897" s="280"/>
      <c r="O897" s="280"/>
      <c r="P897" s="280"/>
      <c r="Q897" s="280"/>
      <c r="R897" s="280"/>
      <c r="S897" s="280"/>
      <c r="T897" s="280"/>
      <c r="U897" s="280"/>
      <c r="V897" s="280"/>
      <c r="W897" s="280"/>
      <c r="X897" s="280"/>
      <c r="Y897" s="280"/>
      <c r="Z897" s="280"/>
    </row>
    <row r="898" spans="1:26" ht="15.75" customHeight="1">
      <c r="A898" s="280"/>
      <c r="B898" s="280"/>
      <c r="C898" s="280"/>
      <c r="D898" s="280"/>
      <c r="E898" s="280"/>
      <c r="F898" s="280"/>
      <c r="G898" s="280"/>
      <c r="H898" s="280"/>
      <c r="I898" s="280"/>
      <c r="J898" s="280"/>
      <c r="K898" s="280"/>
      <c r="L898" s="280"/>
      <c r="M898" s="280"/>
      <c r="N898" s="280"/>
      <c r="O898" s="280"/>
      <c r="P898" s="280"/>
      <c r="Q898" s="280"/>
      <c r="R898" s="280"/>
      <c r="S898" s="280"/>
      <c r="T898" s="280"/>
      <c r="U898" s="280"/>
      <c r="V898" s="280"/>
      <c r="W898" s="280"/>
      <c r="X898" s="280"/>
      <c r="Y898" s="280"/>
      <c r="Z898" s="280"/>
    </row>
    <row r="899" spans="1:26" ht="15.75" customHeight="1">
      <c r="A899" s="280"/>
      <c r="B899" s="280"/>
      <c r="C899" s="280"/>
      <c r="D899" s="280"/>
      <c r="E899" s="280"/>
      <c r="F899" s="280"/>
      <c r="G899" s="280"/>
      <c r="H899" s="280"/>
      <c r="I899" s="280"/>
      <c r="J899" s="280"/>
      <c r="K899" s="280"/>
      <c r="L899" s="280"/>
      <c r="M899" s="280"/>
      <c r="N899" s="280"/>
      <c r="O899" s="280"/>
      <c r="P899" s="280"/>
      <c r="Q899" s="280"/>
      <c r="R899" s="280"/>
      <c r="S899" s="280"/>
      <c r="T899" s="280"/>
      <c r="U899" s="280"/>
      <c r="V899" s="280"/>
      <c r="W899" s="280"/>
      <c r="X899" s="280"/>
      <c r="Y899" s="280"/>
      <c r="Z899" s="280"/>
    </row>
    <row r="900" spans="1:26" ht="15.75" customHeight="1">
      <c r="A900" s="280"/>
      <c r="B900" s="280"/>
      <c r="C900" s="280"/>
      <c r="D900" s="280"/>
      <c r="E900" s="280"/>
      <c r="F900" s="280"/>
      <c r="G900" s="280"/>
      <c r="H900" s="280"/>
      <c r="I900" s="280"/>
      <c r="J900" s="280"/>
      <c r="K900" s="280"/>
      <c r="L900" s="280"/>
      <c r="M900" s="280"/>
      <c r="N900" s="280"/>
      <c r="O900" s="280"/>
      <c r="P900" s="280"/>
      <c r="Q900" s="280"/>
      <c r="R900" s="280"/>
      <c r="S900" s="280"/>
      <c r="T900" s="280"/>
      <c r="U900" s="280"/>
      <c r="V900" s="280"/>
      <c r="W900" s="280"/>
      <c r="X900" s="280"/>
      <c r="Y900" s="280"/>
      <c r="Z900" s="280"/>
    </row>
    <row r="901" spans="1:26" ht="15.75" customHeight="1">
      <c r="A901" s="280"/>
      <c r="B901" s="280"/>
      <c r="C901" s="280"/>
      <c r="D901" s="280"/>
      <c r="E901" s="280"/>
      <c r="F901" s="280"/>
      <c r="G901" s="280"/>
      <c r="H901" s="280"/>
      <c r="I901" s="280"/>
      <c r="J901" s="280"/>
      <c r="K901" s="280"/>
      <c r="L901" s="280"/>
      <c r="M901" s="280"/>
      <c r="N901" s="280"/>
      <c r="O901" s="280"/>
      <c r="P901" s="280"/>
      <c r="Q901" s="280"/>
      <c r="R901" s="280"/>
      <c r="S901" s="280"/>
      <c r="T901" s="280"/>
      <c r="U901" s="280"/>
      <c r="V901" s="280"/>
      <c r="W901" s="280"/>
      <c r="X901" s="280"/>
      <c r="Y901" s="280"/>
      <c r="Z901" s="280"/>
    </row>
    <row r="902" spans="1:26" ht="15.75" customHeight="1">
      <c r="A902" s="280"/>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row>
    <row r="903" spans="1:26" ht="15.75" customHeight="1">
      <c r="A903" s="280"/>
      <c r="B903" s="280"/>
      <c r="C903" s="280"/>
      <c r="D903" s="280"/>
      <c r="E903" s="280"/>
      <c r="F903" s="280"/>
      <c r="G903" s="280"/>
      <c r="H903" s="280"/>
      <c r="I903" s="280"/>
      <c r="J903" s="280"/>
      <c r="K903" s="280"/>
      <c r="L903" s="280"/>
      <c r="M903" s="280"/>
      <c r="N903" s="280"/>
      <c r="O903" s="280"/>
      <c r="P903" s="280"/>
      <c r="Q903" s="280"/>
      <c r="R903" s="280"/>
      <c r="S903" s="280"/>
      <c r="T903" s="280"/>
      <c r="U903" s="280"/>
      <c r="V903" s="280"/>
      <c r="W903" s="280"/>
      <c r="X903" s="280"/>
      <c r="Y903" s="280"/>
      <c r="Z903" s="280"/>
    </row>
    <row r="904" spans="1:26" ht="15.75" customHeight="1">
      <c r="A904" s="280"/>
      <c r="B904" s="280"/>
      <c r="C904" s="280"/>
      <c r="D904" s="280"/>
      <c r="E904" s="280"/>
      <c r="F904" s="280"/>
      <c r="G904" s="280"/>
      <c r="H904" s="280"/>
      <c r="I904" s="280"/>
      <c r="J904" s="280"/>
      <c r="K904" s="280"/>
      <c r="L904" s="280"/>
      <c r="M904" s="280"/>
      <c r="N904" s="280"/>
      <c r="O904" s="280"/>
      <c r="P904" s="280"/>
      <c r="Q904" s="280"/>
      <c r="R904" s="280"/>
      <c r="S904" s="280"/>
      <c r="T904" s="280"/>
      <c r="U904" s="280"/>
      <c r="V904" s="280"/>
      <c r="W904" s="280"/>
      <c r="X904" s="280"/>
      <c r="Y904" s="280"/>
      <c r="Z904" s="280"/>
    </row>
    <row r="905" spans="1:26" ht="15.75" customHeight="1">
      <c r="A905" s="280"/>
      <c r="B905" s="280"/>
      <c r="C905" s="280"/>
      <c r="D905" s="280"/>
      <c r="E905" s="280"/>
      <c r="F905" s="280"/>
      <c r="G905" s="280"/>
      <c r="H905" s="280"/>
      <c r="I905" s="280"/>
      <c r="J905" s="280"/>
      <c r="K905" s="280"/>
      <c r="L905" s="280"/>
      <c r="M905" s="280"/>
      <c r="N905" s="280"/>
      <c r="O905" s="280"/>
      <c r="P905" s="280"/>
      <c r="Q905" s="280"/>
      <c r="R905" s="280"/>
      <c r="S905" s="280"/>
      <c r="T905" s="280"/>
      <c r="U905" s="280"/>
      <c r="V905" s="280"/>
      <c r="W905" s="280"/>
      <c r="X905" s="280"/>
      <c r="Y905" s="280"/>
      <c r="Z905" s="280"/>
    </row>
    <row r="906" spans="1:26" ht="15.75" customHeight="1">
      <c r="A906" s="280"/>
      <c r="B906" s="280"/>
      <c r="C906" s="280"/>
      <c r="D906" s="280"/>
      <c r="E906" s="280"/>
      <c r="F906" s="280"/>
      <c r="G906" s="280"/>
      <c r="H906" s="280"/>
      <c r="I906" s="280"/>
      <c r="J906" s="280"/>
      <c r="K906" s="280"/>
      <c r="L906" s="280"/>
      <c r="M906" s="280"/>
      <c r="N906" s="280"/>
      <c r="O906" s="280"/>
      <c r="P906" s="280"/>
      <c r="Q906" s="280"/>
      <c r="R906" s="280"/>
      <c r="S906" s="280"/>
      <c r="T906" s="280"/>
      <c r="U906" s="280"/>
      <c r="V906" s="280"/>
      <c r="W906" s="280"/>
      <c r="X906" s="280"/>
      <c r="Y906" s="280"/>
      <c r="Z906" s="280"/>
    </row>
    <row r="907" spans="1:26" ht="15.75" customHeight="1">
      <c r="A907" s="280"/>
      <c r="B907" s="280"/>
      <c r="C907" s="280"/>
      <c r="D907" s="280"/>
      <c r="E907" s="280"/>
      <c r="F907" s="280"/>
      <c r="G907" s="280"/>
      <c r="H907" s="280"/>
      <c r="I907" s="280"/>
      <c r="J907" s="280"/>
      <c r="K907" s="280"/>
      <c r="L907" s="280"/>
      <c r="M907" s="280"/>
      <c r="N907" s="280"/>
      <c r="O907" s="280"/>
      <c r="P907" s="280"/>
      <c r="Q907" s="280"/>
      <c r="R907" s="280"/>
      <c r="S907" s="280"/>
      <c r="T907" s="280"/>
      <c r="U907" s="280"/>
      <c r="V907" s="280"/>
      <c r="W907" s="280"/>
      <c r="X907" s="280"/>
      <c r="Y907" s="280"/>
      <c r="Z907" s="280"/>
    </row>
    <row r="908" spans="1:26" ht="15.75" customHeight="1">
      <c r="A908" s="280"/>
      <c r="B908" s="280"/>
      <c r="C908" s="280"/>
      <c r="D908" s="280"/>
      <c r="E908" s="280"/>
      <c r="F908" s="280"/>
      <c r="G908" s="280"/>
      <c r="H908" s="280"/>
      <c r="I908" s="280"/>
      <c r="J908" s="280"/>
      <c r="K908" s="280"/>
      <c r="L908" s="280"/>
      <c r="M908" s="280"/>
      <c r="N908" s="280"/>
      <c r="O908" s="280"/>
      <c r="P908" s="280"/>
      <c r="Q908" s="280"/>
      <c r="R908" s="280"/>
      <c r="S908" s="280"/>
      <c r="T908" s="280"/>
      <c r="U908" s="280"/>
      <c r="V908" s="280"/>
      <c r="W908" s="280"/>
      <c r="X908" s="280"/>
      <c r="Y908" s="280"/>
      <c r="Z908" s="280"/>
    </row>
    <row r="909" spans="1:26" ht="15.75" customHeight="1">
      <c r="A909" s="280"/>
      <c r="B909" s="280"/>
      <c r="C909" s="280"/>
      <c r="D909" s="280"/>
      <c r="E909" s="280"/>
      <c r="F909" s="280"/>
      <c r="G909" s="280"/>
      <c r="H909" s="280"/>
      <c r="I909" s="280"/>
      <c r="J909" s="280"/>
      <c r="K909" s="280"/>
      <c r="L909" s="280"/>
      <c r="M909" s="280"/>
      <c r="N909" s="280"/>
      <c r="O909" s="280"/>
      <c r="P909" s="280"/>
      <c r="Q909" s="280"/>
      <c r="R909" s="280"/>
      <c r="S909" s="280"/>
      <c r="T909" s="280"/>
      <c r="U909" s="280"/>
      <c r="V909" s="280"/>
      <c r="W909" s="280"/>
      <c r="X909" s="280"/>
      <c r="Y909" s="280"/>
      <c r="Z909" s="280"/>
    </row>
    <row r="910" spans="1:26" ht="15.75" customHeight="1">
      <c r="A910" s="280"/>
      <c r="B910" s="280"/>
      <c r="C910" s="280"/>
      <c r="D910" s="280"/>
      <c r="E910" s="280"/>
      <c r="F910" s="280"/>
      <c r="G910" s="280"/>
      <c r="H910" s="280"/>
      <c r="I910" s="280"/>
      <c r="J910" s="280"/>
      <c r="K910" s="280"/>
      <c r="L910" s="280"/>
      <c r="M910" s="280"/>
      <c r="N910" s="280"/>
      <c r="O910" s="280"/>
      <c r="P910" s="280"/>
      <c r="Q910" s="280"/>
      <c r="R910" s="280"/>
      <c r="S910" s="280"/>
      <c r="T910" s="280"/>
      <c r="U910" s="280"/>
      <c r="V910" s="280"/>
      <c r="W910" s="280"/>
      <c r="X910" s="280"/>
      <c r="Y910" s="280"/>
      <c r="Z910" s="280"/>
    </row>
    <row r="911" spans="1:26" ht="15.75" customHeight="1">
      <c r="A911" s="280"/>
      <c r="B911" s="280"/>
      <c r="C911" s="280"/>
      <c r="D911" s="280"/>
      <c r="E911" s="280"/>
      <c r="F911" s="280"/>
      <c r="G911" s="280"/>
      <c r="H911" s="280"/>
      <c r="I911" s="280"/>
      <c r="J911" s="280"/>
      <c r="K911" s="280"/>
      <c r="L911" s="280"/>
      <c r="M911" s="280"/>
      <c r="N911" s="280"/>
      <c r="O911" s="280"/>
      <c r="P911" s="280"/>
      <c r="Q911" s="280"/>
      <c r="R911" s="280"/>
      <c r="S911" s="280"/>
      <c r="T911" s="280"/>
      <c r="U911" s="280"/>
      <c r="V911" s="280"/>
      <c r="W911" s="280"/>
      <c r="X911" s="280"/>
      <c r="Y911" s="280"/>
      <c r="Z911" s="280"/>
    </row>
    <row r="912" spans="1:26" ht="15.75" customHeight="1">
      <c r="A912" s="280"/>
      <c r="B912" s="280"/>
      <c r="C912" s="280"/>
      <c r="D912" s="280"/>
      <c r="E912" s="280"/>
      <c r="F912" s="280"/>
      <c r="G912" s="280"/>
      <c r="H912" s="280"/>
      <c r="I912" s="280"/>
      <c r="J912" s="280"/>
      <c r="K912" s="280"/>
      <c r="L912" s="280"/>
      <c r="M912" s="280"/>
      <c r="N912" s="280"/>
      <c r="O912" s="280"/>
      <c r="P912" s="280"/>
      <c r="Q912" s="280"/>
      <c r="R912" s="280"/>
      <c r="S912" s="280"/>
      <c r="T912" s="280"/>
      <c r="U912" s="280"/>
      <c r="V912" s="280"/>
      <c r="W912" s="280"/>
      <c r="X912" s="280"/>
      <c r="Y912" s="280"/>
      <c r="Z912" s="280"/>
    </row>
    <row r="913" spans="1:26" ht="15.75" customHeight="1">
      <c r="A913" s="280"/>
      <c r="B913" s="280"/>
      <c r="C913" s="280"/>
      <c r="D913" s="280"/>
      <c r="E913" s="280"/>
      <c r="F913" s="280"/>
      <c r="G913" s="280"/>
      <c r="H913" s="280"/>
      <c r="I913" s="280"/>
      <c r="J913" s="280"/>
      <c r="K913" s="280"/>
      <c r="L913" s="280"/>
      <c r="M913" s="280"/>
      <c r="N913" s="280"/>
      <c r="O913" s="280"/>
      <c r="P913" s="280"/>
      <c r="Q913" s="280"/>
      <c r="R913" s="280"/>
      <c r="S913" s="280"/>
      <c r="T913" s="280"/>
      <c r="U913" s="280"/>
      <c r="V913" s="280"/>
      <c r="W913" s="280"/>
      <c r="X913" s="280"/>
      <c r="Y913" s="280"/>
      <c r="Z913" s="280"/>
    </row>
    <row r="914" spans="1:26" ht="15.75" customHeight="1">
      <c r="A914" s="280"/>
      <c r="B914" s="280"/>
      <c r="C914" s="280"/>
      <c r="D914" s="280"/>
      <c r="E914" s="280"/>
      <c r="F914" s="280"/>
      <c r="G914" s="280"/>
      <c r="H914" s="280"/>
      <c r="I914" s="280"/>
      <c r="J914" s="280"/>
      <c r="K914" s="280"/>
      <c r="L914" s="280"/>
      <c r="M914" s="280"/>
      <c r="N914" s="280"/>
      <c r="O914" s="280"/>
      <c r="P914" s="280"/>
      <c r="Q914" s="280"/>
      <c r="R914" s="280"/>
      <c r="S914" s="280"/>
      <c r="T914" s="280"/>
      <c r="U914" s="280"/>
      <c r="V914" s="280"/>
      <c r="W914" s="280"/>
      <c r="X914" s="280"/>
      <c r="Y914" s="280"/>
      <c r="Z914" s="280"/>
    </row>
    <row r="915" spans="1:26" ht="15.75" customHeight="1">
      <c r="A915" s="280"/>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row>
    <row r="916" spans="1:26" ht="15.75" customHeight="1">
      <c r="A916" s="280"/>
      <c r="B916" s="280"/>
      <c r="C916" s="280"/>
      <c r="D916" s="280"/>
      <c r="E916" s="280"/>
      <c r="F916" s="280"/>
      <c r="G916" s="280"/>
      <c r="H916" s="280"/>
      <c r="I916" s="280"/>
      <c r="J916" s="280"/>
      <c r="K916" s="280"/>
      <c r="L916" s="280"/>
      <c r="M916" s="280"/>
      <c r="N916" s="280"/>
      <c r="O916" s="280"/>
      <c r="P916" s="280"/>
      <c r="Q916" s="280"/>
      <c r="R916" s="280"/>
      <c r="S916" s="280"/>
      <c r="T916" s="280"/>
      <c r="U916" s="280"/>
      <c r="V916" s="280"/>
      <c r="W916" s="280"/>
      <c r="X916" s="280"/>
      <c r="Y916" s="280"/>
      <c r="Z916" s="280"/>
    </row>
    <row r="917" spans="1:26" ht="15.75" customHeight="1">
      <c r="A917" s="280"/>
      <c r="B917" s="280"/>
      <c r="C917" s="280"/>
      <c r="D917" s="280"/>
      <c r="E917" s="280"/>
      <c r="F917" s="280"/>
      <c r="G917" s="280"/>
      <c r="H917" s="280"/>
      <c r="I917" s="280"/>
      <c r="J917" s="280"/>
      <c r="K917" s="280"/>
      <c r="L917" s="280"/>
      <c r="M917" s="280"/>
      <c r="N917" s="280"/>
      <c r="O917" s="280"/>
      <c r="P917" s="280"/>
      <c r="Q917" s="280"/>
      <c r="R917" s="280"/>
      <c r="S917" s="280"/>
      <c r="T917" s="280"/>
      <c r="U917" s="280"/>
      <c r="V917" s="280"/>
      <c r="W917" s="280"/>
      <c r="X917" s="280"/>
      <c r="Y917" s="280"/>
      <c r="Z917" s="280"/>
    </row>
    <row r="918" spans="1:26" ht="15.75" customHeight="1">
      <c r="A918" s="280"/>
      <c r="B918" s="280"/>
      <c r="C918" s="280"/>
      <c r="D918" s="280"/>
      <c r="E918" s="280"/>
      <c r="F918" s="280"/>
      <c r="G918" s="280"/>
      <c r="H918" s="280"/>
      <c r="I918" s="280"/>
      <c r="J918" s="280"/>
      <c r="K918" s="280"/>
      <c r="L918" s="280"/>
      <c r="M918" s="280"/>
      <c r="N918" s="280"/>
      <c r="O918" s="280"/>
      <c r="P918" s="280"/>
      <c r="Q918" s="280"/>
      <c r="R918" s="280"/>
      <c r="S918" s="280"/>
      <c r="T918" s="280"/>
      <c r="U918" s="280"/>
      <c r="V918" s="280"/>
      <c r="W918" s="280"/>
      <c r="X918" s="280"/>
      <c r="Y918" s="280"/>
      <c r="Z918" s="280"/>
    </row>
    <row r="919" spans="1:26" ht="15.75" customHeight="1">
      <c r="A919" s="280"/>
      <c r="B919" s="280"/>
      <c r="C919" s="280"/>
      <c r="D919" s="280"/>
      <c r="E919" s="280"/>
      <c r="F919" s="280"/>
      <c r="G919" s="280"/>
      <c r="H919" s="280"/>
      <c r="I919" s="280"/>
      <c r="J919" s="280"/>
      <c r="K919" s="280"/>
      <c r="L919" s="280"/>
      <c r="M919" s="280"/>
      <c r="N919" s="280"/>
      <c r="O919" s="280"/>
      <c r="P919" s="280"/>
      <c r="Q919" s="280"/>
      <c r="R919" s="280"/>
      <c r="S919" s="280"/>
      <c r="T919" s="280"/>
      <c r="U919" s="280"/>
      <c r="V919" s="280"/>
      <c r="W919" s="280"/>
      <c r="X919" s="280"/>
      <c r="Y919" s="280"/>
      <c r="Z919" s="280"/>
    </row>
    <row r="920" spans="1:26" ht="15.75" customHeight="1">
      <c r="A920" s="280"/>
      <c r="B920" s="280"/>
      <c r="C920" s="280"/>
      <c r="D920" s="280"/>
      <c r="E920" s="280"/>
      <c r="F920" s="280"/>
      <c r="G920" s="280"/>
      <c r="H920" s="280"/>
      <c r="I920" s="280"/>
      <c r="J920" s="280"/>
      <c r="K920" s="280"/>
      <c r="L920" s="280"/>
      <c r="M920" s="280"/>
      <c r="N920" s="280"/>
      <c r="O920" s="280"/>
      <c r="P920" s="280"/>
      <c r="Q920" s="280"/>
      <c r="R920" s="280"/>
      <c r="S920" s="280"/>
      <c r="T920" s="280"/>
      <c r="U920" s="280"/>
      <c r="V920" s="280"/>
      <c r="W920" s="280"/>
      <c r="X920" s="280"/>
      <c r="Y920" s="280"/>
      <c r="Z920" s="280"/>
    </row>
    <row r="921" spans="1:26" ht="15.75" customHeight="1">
      <c r="A921" s="280"/>
      <c r="B921" s="280"/>
      <c r="C921" s="280"/>
      <c r="D921" s="280"/>
      <c r="E921" s="280"/>
      <c r="F921" s="280"/>
      <c r="G921" s="280"/>
      <c r="H921" s="280"/>
      <c r="I921" s="280"/>
      <c r="J921" s="280"/>
      <c r="K921" s="280"/>
      <c r="L921" s="280"/>
      <c r="M921" s="280"/>
      <c r="N921" s="280"/>
      <c r="O921" s="280"/>
      <c r="P921" s="280"/>
      <c r="Q921" s="280"/>
      <c r="R921" s="280"/>
      <c r="S921" s="280"/>
      <c r="T921" s="280"/>
      <c r="U921" s="280"/>
      <c r="V921" s="280"/>
      <c r="W921" s="280"/>
      <c r="X921" s="280"/>
      <c r="Y921" s="280"/>
      <c r="Z921" s="280"/>
    </row>
    <row r="922" spans="1:26" ht="15.75" customHeight="1">
      <c r="A922" s="280"/>
      <c r="B922" s="280"/>
      <c r="C922" s="280"/>
      <c r="D922" s="280"/>
      <c r="E922" s="280"/>
      <c r="F922" s="280"/>
      <c r="G922" s="280"/>
      <c r="H922" s="280"/>
      <c r="I922" s="280"/>
      <c r="J922" s="280"/>
      <c r="K922" s="280"/>
      <c r="L922" s="280"/>
      <c r="M922" s="280"/>
      <c r="N922" s="280"/>
      <c r="O922" s="280"/>
      <c r="P922" s="280"/>
      <c r="Q922" s="280"/>
      <c r="R922" s="280"/>
      <c r="S922" s="280"/>
      <c r="T922" s="280"/>
      <c r="U922" s="280"/>
      <c r="V922" s="280"/>
      <c r="W922" s="280"/>
      <c r="X922" s="280"/>
      <c r="Y922" s="280"/>
      <c r="Z922" s="280"/>
    </row>
    <row r="923" spans="1:26" ht="15.75" customHeight="1">
      <c r="A923" s="280"/>
      <c r="B923" s="280"/>
      <c r="C923" s="280"/>
      <c r="D923" s="280"/>
      <c r="E923" s="280"/>
      <c r="F923" s="280"/>
      <c r="G923" s="280"/>
      <c r="H923" s="280"/>
      <c r="I923" s="280"/>
      <c r="J923" s="280"/>
      <c r="K923" s="280"/>
      <c r="L923" s="280"/>
      <c r="M923" s="280"/>
      <c r="N923" s="280"/>
      <c r="O923" s="280"/>
      <c r="P923" s="280"/>
      <c r="Q923" s="280"/>
      <c r="R923" s="280"/>
      <c r="S923" s="280"/>
      <c r="T923" s="280"/>
      <c r="U923" s="280"/>
      <c r="V923" s="280"/>
      <c r="W923" s="280"/>
      <c r="X923" s="280"/>
      <c r="Y923" s="280"/>
      <c r="Z923" s="280"/>
    </row>
    <row r="924" spans="1:26" ht="15.75" customHeight="1">
      <c r="A924" s="280"/>
      <c r="B924" s="280"/>
      <c r="C924" s="280"/>
      <c r="D924" s="280"/>
      <c r="E924" s="280"/>
      <c r="F924" s="280"/>
      <c r="G924" s="280"/>
      <c r="H924" s="280"/>
      <c r="I924" s="280"/>
      <c r="J924" s="280"/>
      <c r="K924" s="280"/>
      <c r="L924" s="280"/>
      <c r="M924" s="280"/>
      <c r="N924" s="280"/>
      <c r="O924" s="280"/>
      <c r="P924" s="280"/>
      <c r="Q924" s="280"/>
      <c r="R924" s="280"/>
      <c r="S924" s="280"/>
      <c r="T924" s="280"/>
      <c r="U924" s="280"/>
      <c r="V924" s="280"/>
      <c r="W924" s="280"/>
      <c r="X924" s="280"/>
      <c r="Y924" s="280"/>
      <c r="Z924" s="280"/>
    </row>
    <row r="925" spans="1:26" ht="15.75" customHeight="1">
      <c r="A925" s="280"/>
      <c r="B925" s="280"/>
      <c r="C925" s="280"/>
      <c r="D925" s="280"/>
      <c r="E925" s="280"/>
      <c r="F925" s="280"/>
      <c r="G925" s="280"/>
      <c r="H925" s="280"/>
      <c r="I925" s="280"/>
      <c r="J925" s="280"/>
      <c r="K925" s="280"/>
      <c r="L925" s="280"/>
      <c r="M925" s="280"/>
      <c r="N925" s="280"/>
      <c r="O925" s="280"/>
      <c r="P925" s="280"/>
      <c r="Q925" s="280"/>
      <c r="R925" s="280"/>
      <c r="S925" s="280"/>
      <c r="T925" s="280"/>
      <c r="U925" s="280"/>
      <c r="V925" s="280"/>
      <c r="W925" s="280"/>
      <c r="X925" s="280"/>
      <c r="Y925" s="280"/>
      <c r="Z925" s="280"/>
    </row>
    <row r="926" spans="1:26" ht="15.75" customHeight="1">
      <c r="A926" s="280"/>
      <c r="B926" s="280"/>
      <c r="C926" s="280"/>
      <c r="D926" s="280"/>
      <c r="E926" s="280"/>
      <c r="F926" s="280"/>
      <c r="G926" s="280"/>
      <c r="H926" s="280"/>
      <c r="I926" s="280"/>
      <c r="J926" s="280"/>
      <c r="K926" s="280"/>
      <c r="L926" s="280"/>
      <c r="M926" s="280"/>
      <c r="N926" s="280"/>
      <c r="O926" s="280"/>
      <c r="P926" s="280"/>
      <c r="Q926" s="280"/>
      <c r="R926" s="280"/>
      <c r="S926" s="280"/>
      <c r="T926" s="280"/>
      <c r="U926" s="280"/>
      <c r="V926" s="280"/>
      <c r="W926" s="280"/>
      <c r="X926" s="280"/>
      <c r="Y926" s="280"/>
      <c r="Z926" s="280"/>
    </row>
    <row r="927" spans="1:26" ht="15.75" customHeight="1">
      <c r="A927" s="280"/>
      <c r="B927" s="280"/>
      <c r="C927" s="280"/>
      <c r="D927" s="280"/>
      <c r="E927" s="280"/>
      <c r="F927" s="280"/>
      <c r="G927" s="280"/>
      <c r="H927" s="280"/>
      <c r="I927" s="280"/>
      <c r="J927" s="280"/>
      <c r="K927" s="280"/>
      <c r="L927" s="280"/>
      <c r="M927" s="280"/>
      <c r="N927" s="280"/>
      <c r="O927" s="280"/>
      <c r="P927" s="280"/>
      <c r="Q927" s="280"/>
      <c r="R927" s="280"/>
      <c r="S927" s="280"/>
      <c r="T927" s="280"/>
      <c r="U927" s="280"/>
      <c r="V927" s="280"/>
      <c r="W927" s="280"/>
      <c r="X927" s="280"/>
      <c r="Y927" s="280"/>
      <c r="Z927" s="280"/>
    </row>
    <row r="928" spans="1:26" ht="15.75" customHeight="1">
      <c r="A928" s="280"/>
      <c r="B928" s="280"/>
      <c r="C928" s="280"/>
      <c r="D928" s="280"/>
      <c r="E928" s="280"/>
      <c r="F928" s="280"/>
      <c r="G928" s="280"/>
      <c r="H928" s="280"/>
      <c r="I928" s="280"/>
      <c r="J928" s="280"/>
      <c r="K928" s="280"/>
      <c r="L928" s="280"/>
      <c r="M928" s="280"/>
      <c r="N928" s="280"/>
      <c r="O928" s="280"/>
      <c r="P928" s="280"/>
      <c r="Q928" s="280"/>
      <c r="R928" s="280"/>
      <c r="S928" s="280"/>
      <c r="T928" s="280"/>
      <c r="U928" s="280"/>
      <c r="V928" s="280"/>
      <c r="W928" s="280"/>
      <c r="X928" s="280"/>
      <c r="Y928" s="280"/>
      <c r="Z928" s="280"/>
    </row>
    <row r="929" spans="1:26" ht="15.75" customHeight="1">
      <c r="A929" s="280"/>
      <c r="B929" s="280"/>
      <c r="C929" s="280"/>
      <c r="D929" s="280"/>
      <c r="E929" s="280"/>
      <c r="F929" s="280"/>
      <c r="G929" s="280"/>
      <c r="H929" s="280"/>
      <c r="I929" s="280"/>
      <c r="J929" s="280"/>
      <c r="K929" s="280"/>
      <c r="L929" s="280"/>
      <c r="M929" s="280"/>
      <c r="N929" s="280"/>
      <c r="O929" s="280"/>
      <c r="P929" s="280"/>
      <c r="Q929" s="280"/>
      <c r="R929" s="280"/>
      <c r="S929" s="280"/>
      <c r="T929" s="280"/>
      <c r="U929" s="280"/>
      <c r="V929" s="280"/>
      <c r="W929" s="280"/>
      <c r="X929" s="280"/>
      <c r="Y929" s="280"/>
      <c r="Z929" s="280"/>
    </row>
    <row r="930" spans="1:26" ht="15.75" customHeight="1">
      <c r="A930" s="280"/>
      <c r="B930" s="280"/>
      <c r="C930" s="280"/>
      <c r="D930" s="280"/>
      <c r="E930" s="280"/>
      <c r="F930" s="280"/>
      <c r="G930" s="280"/>
      <c r="H930" s="280"/>
      <c r="I930" s="280"/>
      <c r="J930" s="280"/>
      <c r="K930" s="280"/>
      <c r="L930" s="280"/>
      <c r="M930" s="280"/>
      <c r="N930" s="280"/>
      <c r="O930" s="280"/>
      <c r="P930" s="280"/>
      <c r="Q930" s="280"/>
      <c r="R930" s="280"/>
      <c r="S930" s="280"/>
      <c r="T930" s="280"/>
      <c r="U930" s="280"/>
      <c r="V930" s="280"/>
      <c r="W930" s="280"/>
      <c r="X930" s="280"/>
      <c r="Y930" s="280"/>
      <c r="Z930" s="280"/>
    </row>
    <row r="931" spans="1:26" ht="15.75" customHeight="1">
      <c r="A931" s="280"/>
      <c r="B931" s="280"/>
      <c r="C931" s="280"/>
      <c r="D931" s="280"/>
      <c r="E931" s="280"/>
      <c r="F931" s="280"/>
      <c r="G931" s="280"/>
      <c r="H931" s="280"/>
      <c r="I931" s="280"/>
      <c r="J931" s="280"/>
      <c r="K931" s="280"/>
      <c r="L931" s="280"/>
      <c r="M931" s="280"/>
      <c r="N931" s="280"/>
      <c r="O931" s="280"/>
      <c r="P931" s="280"/>
      <c r="Q931" s="280"/>
      <c r="R931" s="280"/>
      <c r="S931" s="280"/>
      <c r="T931" s="280"/>
      <c r="U931" s="280"/>
      <c r="V931" s="280"/>
      <c r="W931" s="280"/>
      <c r="X931" s="280"/>
      <c r="Y931" s="280"/>
      <c r="Z931" s="280"/>
    </row>
    <row r="932" spans="1:26" ht="15.75" customHeight="1">
      <c r="A932" s="280"/>
      <c r="B932" s="280"/>
      <c r="C932" s="280"/>
      <c r="D932" s="280"/>
      <c r="E932" s="280"/>
      <c r="F932" s="280"/>
      <c r="G932" s="280"/>
      <c r="H932" s="280"/>
      <c r="I932" s="280"/>
      <c r="J932" s="280"/>
      <c r="K932" s="280"/>
      <c r="L932" s="280"/>
      <c r="M932" s="280"/>
      <c r="N932" s="280"/>
      <c r="O932" s="280"/>
      <c r="P932" s="280"/>
      <c r="Q932" s="280"/>
      <c r="R932" s="280"/>
      <c r="S932" s="280"/>
      <c r="T932" s="280"/>
      <c r="U932" s="280"/>
      <c r="V932" s="280"/>
      <c r="W932" s="280"/>
      <c r="X932" s="280"/>
      <c r="Y932" s="280"/>
      <c r="Z932" s="280"/>
    </row>
    <row r="933" spans="1:26" ht="15.75" customHeight="1">
      <c r="A933" s="280"/>
      <c r="B933" s="280"/>
      <c r="C933" s="280"/>
      <c r="D933" s="280"/>
      <c r="E933" s="280"/>
      <c r="F933" s="280"/>
      <c r="G933" s="280"/>
      <c r="H933" s="280"/>
      <c r="I933" s="280"/>
      <c r="J933" s="280"/>
      <c r="K933" s="280"/>
      <c r="L933" s="280"/>
      <c r="M933" s="280"/>
      <c r="N933" s="280"/>
      <c r="O933" s="280"/>
      <c r="P933" s="280"/>
      <c r="Q933" s="280"/>
      <c r="R933" s="280"/>
      <c r="S933" s="280"/>
      <c r="T933" s="280"/>
      <c r="U933" s="280"/>
      <c r="V933" s="280"/>
      <c r="W933" s="280"/>
      <c r="X933" s="280"/>
      <c r="Y933" s="280"/>
      <c r="Z933" s="280"/>
    </row>
    <row r="934" spans="1:26" ht="15.75" customHeight="1">
      <c r="A934" s="280"/>
      <c r="B934" s="280"/>
      <c r="C934" s="280"/>
      <c r="D934" s="280"/>
      <c r="E934" s="280"/>
      <c r="F934" s="280"/>
      <c r="G934" s="280"/>
      <c r="H934" s="280"/>
      <c r="I934" s="280"/>
      <c r="J934" s="280"/>
      <c r="K934" s="280"/>
      <c r="L934" s="280"/>
      <c r="M934" s="280"/>
      <c r="N934" s="280"/>
      <c r="O934" s="280"/>
      <c r="P934" s="280"/>
      <c r="Q934" s="280"/>
      <c r="R934" s="280"/>
      <c r="S934" s="280"/>
      <c r="T934" s="280"/>
      <c r="U934" s="280"/>
      <c r="V934" s="280"/>
      <c r="W934" s="280"/>
      <c r="X934" s="280"/>
      <c r="Y934" s="280"/>
      <c r="Z934" s="280"/>
    </row>
    <row r="935" spans="1:26" ht="15.75" customHeight="1">
      <c r="A935" s="280"/>
      <c r="B935" s="280"/>
      <c r="C935" s="280"/>
      <c r="D935" s="280"/>
      <c r="E935" s="280"/>
      <c r="F935" s="280"/>
      <c r="G935" s="280"/>
      <c r="H935" s="280"/>
      <c r="I935" s="280"/>
      <c r="J935" s="280"/>
      <c r="K935" s="280"/>
      <c r="L935" s="280"/>
      <c r="M935" s="280"/>
      <c r="N935" s="280"/>
      <c r="O935" s="280"/>
      <c r="P935" s="280"/>
      <c r="Q935" s="280"/>
      <c r="R935" s="280"/>
      <c r="S935" s="280"/>
      <c r="T935" s="280"/>
      <c r="U935" s="280"/>
      <c r="V935" s="280"/>
      <c r="W935" s="280"/>
      <c r="X935" s="280"/>
      <c r="Y935" s="280"/>
      <c r="Z935" s="280"/>
    </row>
    <row r="936" spans="1:26" ht="15.75" customHeight="1">
      <c r="A936" s="280"/>
      <c r="B936" s="280"/>
      <c r="C936" s="280"/>
      <c r="D936" s="280"/>
      <c r="E936" s="280"/>
      <c r="F936" s="280"/>
      <c r="G936" s="280"/>
      <c r="H936" s="280"/>
      <c r="I936" s="280"/>
      <c r="J936" s="280"/>
      <c r="K936" s="280"/>
      <c r="L936" s="280"/>
      <c r="M936" s="280"/>
      <c r="N936" s="280"/>
      <c r="O936" s="280"/>
      <c r="P936" s="280"/>
      <c r="Q936" s="280"/>
      <c r="R936" s="280"/>
      <c r="S936" s="280"/>
      <c r="T936" s="280"/>
      <c r="U936" s="280"/>
      <c r="V936" s="280"/>
      <c r="W936" s="280"/>
      <c r="X936" s="280"/>
      <c r="Y936" s="280"/>
      <c r="Z936" s="280"/>
    </row>
    <row r="937" spans="1:26" ht="15.75" customHeight="1">
      <c r="A937" s="280"/>
      <c r="B937" s="280"/>
      <c r="C937" s="280"/>
      <c r="D937" s="280"/>
      <c r="E937" s="280"/>
      <c r="F937" s="280"/>
      <c r="G937" s="280"/>
      <c r="H937" s="280"/>
      <c r="I937" s="280"/>
      <c r="J937" s="280"/>
      <c r="K937" s="280"/>
      <c r="L937" s="280"/>
      <c r="M937" s="280"/>
      <c r="N937" s="280"/>
      <c r="O937" s="280"/>
      <c r="P937" s="280"/>
      <c r="Q937" s="280"/>
      <c r="R937" s="280"/>
      <c r="S937" s="280"/>
      <c r="T937" s="280"/>
      <c r="U937" s="280"/>
      <c r="V937" s="280"/>
      <c r="W937" s="280"/>
      <c r="X937" s="280"/>
      <c r="Y937" s="280"/>
      <c r="Z937" s="280"/>
    </row>
    <row r="938" spans="1:26" ht="15.75" customHeight="1">
      <c r="A938" s="280"/>
      <c r="B938" s="280"/>
      <c r="C938" s="280"/>
      <c r="D938" s="280"/>
      <c r="E938" s="280"/>
      <c r="F938" s="280"/>
      <c r="G938" s="280"/>
      <c r="H938" s="280"/>
      <c r="I938" s="280"/>
      <c r="J938" s="280"/>
      <c r="K938" s="280"/>
      <c r="L938" s="280"/>
      <c r="M938" s="280"/>
      <c r="N938" s="280"/>
      <c r="O938" s="280"/>
      <c r="P938" s="280"/>
      <c r="Q938" s="280"/>
      <c r="R938" s="280"/>
      <c r="S938" s="280"/>
      <c r="T938" s="280"/>
      <c r="U938" s="280"/>
      <c r="V938" s="280"/>
      <c r="W938" s="280"/>
      <c r="X938" s="280"/>
      <c r="Y938" s="280"/>
      <c r="Z938" s="280"/>
    </row>
    <row r="939" spans="1:26" ht="15.75" customHeight="1">
      <c r="A939" s="280"/>
      <c r="B939" s="280"/>
      <c r="C939" s="280"/>
      <c r="D939" s="280"/>
      <c r="E939" s="280"/>
      <c r="F939" s="280"/>
      <c r="G939" s="280"/>
      <c r="H939" s="280"/>
      <c r="I939" s="280"/>
      <c r="J939" s="280"/>
      <c r="K939" s="280"/>
      <c r="L939" s="280"/>
      <c r="M939" s="280"/>
      <c r="N939" s="280"/>
      <c r="O939" s="280"/>
      <c r="P939" s="280"/>
      <c r="Q939" s="280"/>
      <c r="R939" s="280"/>
      <c r="S939" s="280"/>
      <c r="T939" s="280"/>
      <c r="U939" s="280"/>
      <c r="V939" s="280"/>
      <c r="W939" s="280"/>
      <c r="X939" s="280"/>
      <c r="Y939" s="280"/>
      <c r="Z939" s="280"/>
    </row>
    <row r="940" spans="1:26" ht="15.75" customHeight="1">
      <c r="A940" s="280"/>
      <c r="B940" s="280"/>
      <c r="C940" s="280"/>
      <c r="D940" s="280"/>
      <c r="E940" s="280"/>
      <c r="F940" s="280"/>
      <c r="G940" s="280"/>
      <c r="H940" s="280"/>
      <c r="I940" s="280"/>
      <c r="J940" s="280"/>
      <c r="K940" s="280"/>
      <c r="L940" s="280"/>
      <c r="M940" s="280"/>
      <c r="N940" s="280"/>
      <c r="O940" s="280"/>
      <c r="P940" s="280"/>
      <c r="Q940" s="280"/>
      <c r="R940" s="280"/>
      <c r="S940" s="280"/>
      <c r="T940" s="280"/>
      <c r="U940" s="280"/>
      <c r="V940" s="280"/>
      <c r="W940" s="280"/>
      <c r="X940" s="280"/>
      <c r="Y940" s="280"/>
      <c r="Z940" s="280"/>
    </row>
    <row r="941" spans="1:26" ht="15.75" customHeight="1">
      <c r="A941" s="280"/>
      <c r="B941" s="280"/>
      <c r="C941" s="280"/>
      <c r="D941" s="280"/>
      <c r="E941" s="280"/>
      <c r="F941" s="280"/>
      <c r="G941" s="280"/>
      <c r="H941" s="280"/>
      <c r="I941" s="280"/>
      <c r="J941" s="280"/>
      <c r="K941" s="280"/>
      <c r="L941" s="280"/>
      <c r="M941" s="280"/>
      <c r="N941" s="280"/>
      <c r="O941" s="280"/>
      <c r="P941" s="280"/>
      <c r="Q941" s="280"/>
      <c r="R941" s="280"/>
      <c r="S941" s="280"/>
      <c r="T941" s="280"/>
      <c r="U941" s="280"/>
      <c r="V941" s="280"/>
      <c r="W941" s="280"/>
      <c r="X941" s="280"/>
      <c r="Y941" s="280"/>
      <c r="Z941" s="280"/>
    </row>
    <row r="942" spans="1:26" ht="15.75" customHeight="1">
      <c r="A942" s="280"/>
      <c r="B942" s="280"/>
      <c r="C942" s="280"/>
      <c r="D942" s="280"/>
      <c r="E942" s="280"/>
      <c r="F942" s="280"/>
      <c r="G942" s="280"/>
      <c r="H942" s="280"/>
      <c r="I942" s="280"/>
      <c r="J942" s="280"/>
      <c r="K942" s="280"/>
      <c r="L942" s="280"/>
      <c r="M942" s="280"/>
      <c r="N942" s="280"/>
      <c r="O942" s="280"/>
      <c r="P942" s="280"/>
      <c r="Q942" s="280"/>
      <c r="R942" s="280"/>
      <c r="S942" s="280"/>
      <c r="T942" s="280"/>
      <c r="U942" s="280"/>
      <c r="V942" s="280"/>
      <c r="W942" s="280"/>
      <c r="X942" s="280"/>
      <c r="Y942" s="280"/>
      <c r="Z942" s="280"/>
    </row>
    <row r="943" spans="1:26" ht="15.75" customHeight="1">
      <c r="A943" s="280"/>
      <c r="B943" s="280"/>
      <c r="C943" s="280"/>
      <c r="D943" s="280"/>
      <c r="E943" s="280"/>
      <c r="F943" s="280"/>
      <c r="G943" s="280"/>
      <c r="H943" s="280"/>
      <c r="I943" s="280"/>
      <c r="J943" s="280"/>
      <c r="K943" s="280"/>
      <c r="L943" s="280"/>
      <c r="M943" s="280"/>
      <c r="N943" s="280"/>
      <c r="O943" s="280"/>
      <c r="P943" s="280"/>
      <c r="Q943" s="280"/>
      <c r="R943" s="280"/>
      <c r="S943" s="280"/>
      <c r="T943" s="280"/>
      <c r="U943" s="280"/>
      <c r="V943" s="280"/>
      <c r="W943" s="280"/>
      <c r="X943" s="280"/>
      <c r="Y943" s="280"/>
      <c r="Z943" s="280"/>
    </row>
    <row r="944" spans="1:26" ht="15.75" customHeight="1">
      <c r="A944" s="280"/>
      <c r="B944" s="280"/>
      <c r="C944" s="280"/>
      <c r="D944" s="280"/>
      <c r="E944" s="280"/>
      <c r="F944" s="280"/>
      <c r="G944" s="280"/>
      <c r="H944" s="280"/>
      <c r="I944" s="280"/>
      <c r="J944" s="280"/>
      <c r="K944" s="280"/>
      <c r="L944" s="280"/>
      <c r="M944" s="280"/>
      <c r="N944" s="280"/>
      <c r="O944" s="280"/>
      <c r="P944" s="280"/>
      <c r="Q944" s="280"/>
      <c r="R944" s="280"/>
      <c r="S944" s="280"/>
      <c r="T944" s="280"/>
      <c r="U944" s="280"/>
      <c r="V944" s="280"/>
      <c r="W944" s="280"/>
      <c r="X944" s="280"/>
      <c r="Y944" s="280"/>
      <c r="Z944" s="280"/>
    </row>
    <row r="945" spans="1:26" ht="15.75" customHeight="1">
      <c r="A945" s="280"/>
      <c r="B945" s="280"/>
      <c r="C945" s="280"/>
      <c r="D945" s="280"/>
      <c r="E945" s="280"/>
      <c r="F945" s="280"/>
      <c r="G945" s="280"/>
      <c r="H945" s="280"/>
      <c r="I945" s="280"/>
      <c r="J945" s="280"/>
      <c r="K945" s="280"/>
      <c r="L945" s="280"/>
      <c r="M945" s="280"/>
      <c r="N945" s="280"/>
      <c r="O945" s="280"/>
      <c r="P945" s="280"/>
      <c r="Q945" s="280"/>
      <c r="R945" s="280"/>
      <c r="S945" s="280"/>
      <c r="T945" s="280"/>
      <c r="U945" s="280"/>
      <c r="V945" s="280"/>
      <c r="W945" s="280"/>
      <c r="X945" s="280"/>
      <c r="Y945" s="280"/>
      <c r="Z945" s="280"/>
    </row>
    <row r="946" spans="1:26" ht="15.75" customHeight="1">
      <c r="A946" s="280"/>
      <c r="B946" s="280"/>
      <c r="C946" s="280"/>
      <c r="D946" s="280"/>
      <c r="E946" s="280"/>
      <c r="F946" s="280"/>
      <c r="G946" s="280"/>
      <c r="H946" s="280"/>
      <c r="I946" s="280"/>
      <c r="J946" s="280"/>
      <c r="K946" s="280"/>
      <c r="L946" s="280"/>
      <c r="M946" s="280"/>
      <c r="N946" s="280"/>
      <c r="O946" s="280"/>
      <c r="P946" s="280"/>
      <c r="Q946" s="280"/>
      <c r="R946" s="280"/>
      <c r="S946" s="280"/>
      <c r="T946" s="280"/>
      <c r="U946" s="280"/>
      <c r="V946" s="280"/>
      <c r="W946" s="280"/>
      <c r="X946" s="280"/>
      <c r="Y946" s="280"/>
      <c r="Z946" s="280"/>
    </row>
    <row r="947" spans="1:26" ht="15.75" customHeight="1">
      <c r="A947" s="280"/>
      <c r="B947" s="280"/>
      <c r="C947" s="280"/>
      <c r="D947" s="280"/>
      <c r="E947" s="280"/>
      <c r="F947" s="280"/>
      <c r="G947" s="280"/>
      <c r="H947" s="280"/>
      <c r="I947" s="280"/>
      <c r="J947" s="280"/>
      <c r="K947" s="280"/>
      <c r="L947" s="280"/>
      <c r="M947" s="280"/>
      <c r="N947" s="280"/>
      <c r="O947" s="280"/>
      <c r="P947" s="280"/>
      <c r="Q947" s="280"/>
      <c r="R947" s="280"/>
      <c r="S947" s="280"/>
      <c r="T947" s="280"/>
      <c r="U947" s="280"/>
      <c r="V947" s="280"/>
      <c r="W947" s="280"/>
      <c r="X947" s="280"/>
      <c r="Y947" s="280"/>
      <c r="Z947" s="280"/>
    </row>
    <row r="948" spans="1:26" ht="15.75" customHeight="1">
      <c r="A948" s="280"/>
      <c r="B948" s="280"/>
      <c r="C948" s="280"/>
      <c r="D948" s="280"/>
      <c r="E948" s="280"/>
      <c r="F948" s="280"/>
      <c r="G948" s="280"/>
      <c r="H948" s="280"/>
      <c r="I948" s="280"/>
      <c r="J948" s="280"/>
      <c r="K948" s="280"/>
      <c r="L948" s="280"/>
      <c r="M948" s="280"/>
      <c r="N948" s="280"/>
      <c r="O948" s="280"/>
      <c r="P948" s="280"/>
      <c r="Q948" s="280"/>
      <c r="R948" s="280"/>
      <c r="S948" s="280"/>
      <c r="T948" s="280"/>
      <c r="U948" s="280"/>
      <c r="V948" s="280"/>
      <c r="W948" s="280"/>
      <c r="X948" s="280"/>
      <c r="Y948" s="280"/>
      <c r="Z948" s="280"/>
    </row>
    <row r="949" spans="1:26" ht="15.75" customHeight="1">
      <c r="A949" s="280"/>
      <c r="B949" s="280"/>
      <c r="C949" s="280"/>
      <c r="D949" s="280"/>
      <c r="E949" s="280"/>
      <c r="F949" s="280"/>
      <c r="G949" s="280"/>
      <c r="H949" s="280"/>
      <c r="I949" s="280"/>
      <c r="J949" s="280"/>
      <c r="K949" s="280"/>
      <c r="L949" s="280"/>
      <c r="M949" s="280"/>
      <c r="N949" s="280"/>
      <c r="O949" s="280"/>
      <c r="P949" s="280"/>
      <c r="Q949" s="280"/>
      <c r="R949" s="280"/>
      <c r="S949" s="280"/>
      <c r="T949" s="280"/>
      <c r="U949" s="280"/>
      <c r="V949" s="280"/>
      <c r="W949" s="280"/>
      <c r="X949" s="280"/>
      <c r="Y949" s="280"/>
      <c r="Z949" s="280"/>
    </row>
    <row r="950" spans="1:26" ht="15.75" customHeight="1">
      <c r="A950" s="280"/>
      <c r="B950" s="280"/>
      <c r="C950" s="280"/>
      <c r="D950" s="280"/>
      <c r="E950" s="280"/>
      <c r="F950" s="280"/>
      <c r="G950" s="280"/>
      <c r="H950" s="280"/>
      <c r="I950" s="280"/>
      <c r="J950" s="280"/>
      <c r="K950" s="280"/>
      <c r="L950" s="280"/>
      <c r="M950" s="280"/>
      <c r="N950" s="280"/>
      <c r="O950" s="280"/>
      <c r="P950" s="280"/>
      <c r="Q950" s="280"/>
      <c r="R950" s="280"/>
      <c r="S950" s="280"/>
      <c r="T950" s="280"/>
      <c r="U950" s="280"/>
      <c r="V950" s="280"/>
      <c r="W950" s="280"/>
      <c r="X950" s="280"/>
      <c r="Y950" s="280"/>
      <c r="Z950" s="280"/>
    </row>
    <row r="951" spans="1:26" ht="15.75" customHeight="1">
      <c r="A951" s="280"/>
      <c r="B951" s="280"/>
      <c r="C951" s="280"/>
      <c r="D951" s="280"/>
      <c r="E951" s="280"/>
      <c r="F951" s="280"/>
      <c r="G951" s="280"/>
      <c r="H951" s="280"/>
      <c r="I951" s="280"/>
      <c r="J951" s="280"/>
      <c r="K951" s="280"/>
      <c r="L951" s="280"/>
      <c r="M951" s="280"/>
      <c r="N951" s="280"/>
      <c r="O951" s="280"/>
      <c r="P951" s="280"/>
      <c r="Q951" s="280"/>
      <c r="R951" s="280"/>
      <c r="S951" s="280"/>
      <c r="T951" s="280"/>
      <c r="U951" s="280"/>
      <c r="V951" s="280"/>
      <c r="W951" s="280"/>
      <c r="X951" s="280"/>
      <c r="Y951" s="280"/>
      <c r="Z951" s="280"/>
    </row>
    <row r="952" spans="1:26" ht="15.75" customHeight="1">
      <c r="A952" s="280"/>
      <c r="B952" s="280"/>
      <c r="C952" s="280"/>
      <c r="D952" s="280"/>
      <c r="E952" s="280"/>
      <c r="F952" s="280"/>
      <c r="G952" s="280"/>
      <c r="H952" s="280"/>
      <c r="I952" s="280"/>
      <c r="J952" s="280"/>
      <c r="K952" s="280"/>
      <c r="L952" s="280"/>
      <c r="M952" s="280"/>
      <c r="N952" s="280"/>
      <c r="O952" s="280"/>
      <c r="P952" s="280"/>
      <c r="Q952" s="280"/>
      <c r="R952" s="280"/>
      <c r="S952" s="280"/>
      <c r="T952" s="280"/>
      <c r="U952" s="280"/>
      <c r="V952" s="280"/>
      <c r="W952" s="280"/>
      <c r="X952" s="280"/>
      <c r="Y952" s="280"/>
      <c r="Z952" s="280"/>
    </row>
    <row r="953" spans="1:26" ht="15.75" customHeight="1">
      <c r="A953" s="280"/>
      <c r="B953" s="280"/>
      <c r="C953" s="280"/>
      <c r="D953" s="280"/>
      <c r="E953" s="280"/>
      <c r="F953" s="280"/>
      <c r="G953" s="280"/>
      <c r="H953" s="280"/>
      <c r="I953" s="280"/>
      <c r="J953" s="280"/>
      <c r="K953" s="280"/>
      <c r="L953" s="280"/>
      <c r="M953" s="280"/>
      <c r="N953" s="280"/>
      <c r="O953" s="280"/>
      <c r="P953" s="280"/>
      <c r="Q953" s="280"/>
      <c r="R953" s="280"/>
      <c r="S953" s="280"/>
      <c r="T953" s="280"/>
      <c r="U953" s="280"/>
      <c r="V953" s="280"/>
      <c r="W953" s="280"/>
      <c r="X953" s="280"/>
      <c r="Y953" s="280"/>
      <c r="Z953" s="280"/>
    </row>
    <row r="954" spans="1:26" ht="15.75" customHeight="1">
      <c r="A954" s="280"/>
      <c r="B954" s="280"/>
      <c r="C954" s="280"/>
      <c r="D954" s="280"/>
      <c r="E954" s="280"/>
      <c r="F954" s="280"/>
      <c r="G954" s="280"/>
      <c r="H954" s="280"/>
      <c r="I954" s="280"/>
      <c r="J954" s="280"/>
      <c r="K954" s="280"/>
      <c r="L954" s="280"/>
      <c r="M954" s="280"/>
      <c r="N954" s="280"/>
      <c r="O954" s="280"/>
      <c r="P954" s="280"/>
      <c r="Q954" s="280"/>
      <c r="R954" s="280"/>
      <c r="S954" s="280"/>
      <c r="T954" s="280"/>
      <c r="U954" s="280"/>
      <c r="V954" s="280"/>
      <c r="W954" s="280"/>
      <c r="X954" s="280"/>
      <c r="Y954" s="280"/>
      <c r="Z954" s="280"/>
    </row>
    <row r="955" spans="1:26" ht="15.75" customHeight="1">
      <c r="A955" s="280"/>
      <c r="B955" s="280"/>
      <c r="C955" s="280"/>
      <c r="D955" s="280"/>
      <c r="E955" s="280"/>
      <c r="F955" s="280"/>
      <c r="G955" s="280"/>
      <c r="H955" s="280"/>
      <c r="I955" s="280"/>
      <c r="J955" s="280"/>
      <c r="K955" s="280"/>
      <c r="L955" s="280"/>
      <c r="M955" s="280"/>
      <c r="N955" s="280"/>
      <c r="O955" s="280"/>
      <c r="P955" s="280"/>
      <c r="Q955" s="280"/>
      <c r="R955" s="280"/>
      <c r="S955" s="280"/>
      <c r="T955" s="280"/>
      <c r="U955" s="280"/>
      <c r="V955" s="280"/>
      <c r="W955" s="280"/>
      <c r="X955" s="280"/>
      <c r="Y955" s="280"/>
      <c r="Z955" s="280"/>
    </row>
    <row r="956" spans="1:26" ht="15.75" customHeight="1">
      <c r="A956" s="280"/>
      <c r="B956" s="280"/>
      <c r="C956" s="280"/>
      <c r="D956" s="280"/>
      <c r="E956" s="280"/>
      <c r="F956" s="280"/>
      <c r="G956" s="280"/>
      <c r="H956" s="280"/>
      <c r="I956" s="280"/>
      <c r="J956" s="280"/>
      <c r="K956" s="280"/>
      <c r="L956" s="280"/>
      <c r="M956" s="280"/>
      <c r="N956" s="280"/>
      <c r="O956" s="280"/>
      <c r="P956" s="280"/>
      <c r="Q956" s="280"/>
      <c r="R956" s="280"/>
      <c r="S956" s="280"/>
      <c r="T956" s="280"/>
      <c r="U956" s="280"/>
      <c r="V956" s="280"/>
      <c r="W956" s="280"/>
      <c r="X956" s="280"/>
      <c r="Y956" s="280"/>
      <c r="Z956" s="280"/>
    </row>
    <row r="957" spans="1:26" ht="15.75" customHeight="1">
      <c r="A957" s="280"/>
      <c r="B957" s="280"/>
      <c r="C957" s="280"/>
      <c r="D957" s="280"/>
      <c r="E957" s="280"/>
      <c r="F957" s="280"/>
      <c r="G957" s="280"/>
      <c r="H957" s="280"/>
      <c r="I957" s="280"/>
      <c r="J957" s="280"/>
      <c r="K957" s="280"/>
      <c r="L957" s="280"/>
      <c r="M957" s="280"/>
      <c r="N957" s="280"/>
      <c r="O957" s="280"/>
      <c r="P957" s="280"/>
      <c r="Q957" s="280"/>
      <c r="R957" s="280"/>
      <c r="S957" s="280"/>
      <c r="T957" s="280"/>
      <c r="U957" s="280"/>
      <c r="V957" s="280"/>
      <c r="W957" s="280"/>
      <c r="X957" s="280"/>
      <c r="Y957" s="280"/>
      <c r="Z957" s="280"/>
    </row>
    <row r="958" spans="1:26" ht="15.75" customHeight="1">
      <c r="A958" s="280"/>
      <c r="B958" s="280"/>
      <c r="C958" s="280"/>
      <c r="D958" s="280"/>
      <c r="E958" s="280"/>
      <c r="F958" s="280"/>
      <c r="G958" s="280"/>
      <c r="H958" s="280"/>
      <c r="I958" s="280"/>
      <c r="J958" s="280"/>
      <c r="K958" s="280"/>
      <c r="L958" s="280"/>
      <c r="M958" s="280"/>
      <c r="N958" s="280"/>
      <c r="O958" s="280"/>
      <c r="P958" s="280"/>
      <c r="Q958" s="280"/>
      <c r="R958" s="280"/>
      <c r="S958" s="280"/>
      <c r="T958" s="280"/>
      <c r="U958" s="280"/>
      <c r="V958" s="280"/>
      <c r="W958" s="280"/>
      <c r="X958" s="280"/>
      <c r="Y958" s="280"/>
      <c r="Z958" s="280"/>
    </row>
    <row r="959" spans="1:26" ht="15.75" customHeight="1">
      <c r="A959" s="280"/>
      <c r="B959" s="280"/>
      <c r="C959" s="280"/>
      <c r="D959" s="280"/>
      <c r="E959" s="280"/>
      <c r="F959" s="280"/>
      <c r="G959" s="280"/>
      <c r="H959" s="280"/>
      <c r="I959" s="280"/>
      <c r="J959" s="280"/>
      <c r="K959" s="280"/>
      <c r="L959" s="280"/>
      <c r="M959" s="280"/>
      <c r="N959" s="280"/>
      <c r="O959" s="280"/>
      <c r="P959" s="280"/>
      <c r="Q959" s="280"/>
      <c r="R959" s="280"/>
      <c r="S959" s="280"/>
      <c r="T959" s="280"/>
      <c r="U959" s="280"/>
      <c r="V959" s="280"/>
      <c r="W959" s="280"/>
      <c r="X959" s="280"/>
      <c r="Y959" s="280"/>
      <c r="Z959" s="280"/>
    </row>
    <row r="960" spans="1:26" ht="15.75" customHeight="1">
      <c r="A960" s="280"/>
      <c r="B960" s="280"/>
      <c r="C960" s="280"/>
      <c r="D960" s="280"/>
      <c r="E960" s="280"/>
      <c r="F960" s="280"/>
      <c r="G960" s="280"/>
      <c r="H960" s="280"/>
      <c r="I960" s="280"/>
      <c r="J960" s="280"/>
      <c r="K960" s="280"/>
      <c r="L960" s="280"/>
      <c r="M960" s="280"/>
      <c r="N960" s="280"/>
      <c r="O960" s="280"/>
      <c r="P960" s="280"/>
      <c r="Q960" s="280"/>
      <c r="R960" s="280"/>
      <c r="S960" s="280"/>
      <c r="T960" s="280"/>
      <c r="U960" s="280"/>
      <c r="V960" s="280"/>
      <c r="W960" s="280"/>
      <c r="X960" s="280"/>
      <c r="Y960" s="280"/>
      <c r="Z960" s="280"/>
    </row>
    <row r="961" spans="1:26" ht="15.75" customHeight="1">
      <c r="A961" s="280"/>
      <c r="B961" s="280"/>
      <c r="C961" s="280"/>
      <c r="D961" s="280"/>
      <c r="E961" s="280"/>
      <c r="F961" s="280"/>
      <c r="G961" s="280"/>
      <c r="H961" s="280"/>
      <c r="I961" s="280"/>
      <c r="J961" s="280"/>
      <c r="K961" s="280"/>
      <c r="L961" s="280"/>
      <c r="M961" s="280"/>
      <c r="N961" s="280"/>
      <c r="O961" s="280"/>
      <c r="P961" s="280"/>
      <c r="Q961" s="280"/>
      <c r="R961" s="280"/>
      <c r="S961" s="280"/>
      <c r="T961" s="280"/>
      <c r="U961" s="280"/>
      <c r="V961" s="280"/>
      <c r="W961" s="280"/>
      <c r="X961" s="280"/>
      <c r="Y961" s="280"/>
      <c r="Z961" s="280"/>
    </row>
    <row r="962" spans="1:26" ht="15.75" customHeight="1">
      <c r="A962" s="280"/>
      <c r="B962" s="280"/>
      <c r="C962" s="280"/>
      <c r="D962" s="280"/>
      <c r="E962" s="280"/>
      <c r="F962" s="280"/>
      <c r="G962" s="280"/>
      <c r="H962" s="280"/>
      <c r="I962" s="280"/>
      <c r="J962" s="280"/>
      <c r="K962" s="280"/>
      <c r="L962" s="280"/>
      <c r="M962" s="280"/>
      <c r="N962" s="280"/>
      <c r="O962" s="280"/>
      <c r="P962" s="280"/>
      <c r="Q962" s="280"/>
      <c r="R962" s="280"/>
      <c r="S962" s="280"/>
      <c r="T962" s="280"/>
      <c r="U962" s="280"/>
      <c r="V962" s="280"/>
      <c r="W962" s="280"/>
      <c r="X962" s="280"/>
      <c r="Y962" s="280"/>
      <c r="Z962" s="280"/>
    </row>
    <row r="963" spans="1:26" ht="15.75" customHeight="1">
      <c r="A963" s="280"/>
      <c r="B963" s="280"/>
      <c r="C963" s="280"/>
      <c r="D963" s="280"/>
      <c r="E963" s="280"/>
      <c r="F963" s="280"/>
      <c r="G963" s="280"/>
      <c r="H963" s="280"/>
      <c r="I963" s="280"/>
      <c r="J963" s="280"/>
      <c r="K963" s="280"/>
      <c r="L963" s="280"/>
      <c r="M963" s="280"/>
      <c r="N963" s="280"/>
      <c r="O963" s="280"/>
      <c r="P963" s="280"/>
      <c r="Q963" s="280"/>
      <c r="R963" s="280"/>
      <c r="S963" s="280"/>
      <c r="T963" s="280"/>
      <c r="U963" s="280"/>
      <c r="V963" s="280"/>
      <c r="W963" s="280"/>
      <c r="X963" s="280"/>
      <c r="Y963" s="280"/>
      <c r="Z963" s="280"/>
    </row>
    <row r="964" spans="1:26" ht="15.75" customHeight="1">
      <c r="A964" s="280"/>
      <c r="B964" s="280"/>
      <c r="C964" s="280"/>
      <c r="D964" s="280"/>
      <c r="E964" s="280"/>
      <c r="F964" s="280"/>
      <c r="G964" s="280"/>
      <c r="H964" s="280"/>
      <c r="I964" s="280"/>
      <c r="J964" s="280"/>
      <c r="K964" s="280"/>
      <c r="L964" s="280"/>
      <c r="M964" s="280"/>
      <c r="N964" s="280"/>
      <c r="O964" s="280"/>
      <c r="P964" s="280"/>
      <c r="Q964" s="280"/>
      <c r="R964" s="280"/>
      <c r="S964" s="280"/>
      <c r="T964" s="280"/>
      <c r="U964" s="280"/>
      <c r="V964" s="280"/>
      <c r="W964" s="280"/>
      <c r="X964" s="280"/>
      <c r="Y964" s="280"/>
      <c r="Z964" s="280"/>
    </row>
    <row r="965" spans="1:26" ht="15.75" customHeight="1">
      <c r="A965" s="280"/>
      <c r="B965" s="280"/>
      <c r="C965" s="280"/>
      <c r="D965" s="280"/>
      <c r="E965" s="280"/>
      <c r="F965" s="280"/>
      <c r="G965" s="280"/>
      <c r="H965" s="280"/>
      <c r="I965" s="280"/>
      <c r="J965" s="280"/>
      <c r="K965" s="280"/>
      <c r="L965" s="280"/>
      <c r="M965" s="280"/>
      <c r="N965" s="280"/>
      <c r="O965" s="280"/>
      <c r="P965" s="280"/>
      <c r="Q965" s="280"/>
      <c r="R965" s="280"/>
      <c r="S965" s="280"/>
      <c r="T965" s="280"/>
      <c r="U965" s="280"/>
      <c r="V965" s="280"/>
      <c r="W965" s="280"/>
      <c r="X965" s="280"/>
      <c r="Y965" s="280"/>
      <c r="Z965" s="280"/>
    </row>
    <row r="966" spans="1:26" ht="15.75" customHeight="1">
      <c r="A966" s="280"/>
      <c r="B966" s="280"/>
      <c r="C966" s="280"/>
      <c r="D966" s="280"/>
      <c r="E966" s="280"/>
      <c r="F966" s="280"/>
      <c r="G966" s="280"/>
      <c r="H966" s="280"/>
      <c r="I966" s="280"/>
      <c r="J966" s="280"/>
      <c r="K966" s="280"/>
      <c r="L966" s="280"/>
      <c r="M966" s="280"/>
      <c r="N966" s="280"/>
      <c r="O966" s="280"/>
      <c r="P966" s="280"/>
      <c r="Q966" s="280"/>
      <c r="R966" s="280"/>
      <c r="S966" s="280"/>
      <c r="T966" s="280"/>
      <c r="U966" s="280"/>
      <c r="V966" s="280"/>
      <c r="W966" s="280"/>
      <c r="X966" s="280"/>
      <c r="Y966" s="280"/>
      <c r="Z966" s="280"/>
    </row>
    <row r="967" spans="1:26" ht="15.75" customHeight="1">
      <c r="A967" s="280"/>
      <c r="B967" s="280"/>
      <c r="C967" s="280"/>
      <c r="D967" s="280"/>
      <c r="E967" s="280"/>
      <c r="F967" s="280"/>
      <c r="G967" s="280"/>
      <c r="H967" s="280"/>
      <c r="I967" s="280"/>
      <c r="J967" s="280"/>
      <c r="K967" s="280"/>
      <c r="L967" s="280"/>
      <c r="M967" s="280"/>
      <c r="N967" s="280"/>
      <c r="O967" s="280"/>
      <c r="P967" s="280"/>
      <c r="Q967" s="280"/>
      <c r="R967" s="280"/>
      <c r="S967" s="280"/>
      <c r="T967" s="280"/>
      <c r="U967" s="280"/>
      <c r="V967" s="280"/>
      <c r="W967" s="280"/>
      <c r="X967" s="280"/>
      <c r="Y967" s="280"/>
      <c r="Z967" s="280"/>
    </row>
    <row r="968" spans="1:26" ht="15.75" customHeight="1">
      <c r="A968" s="280"/>
      <c r="B968" s="280"/>
      <c r="C968" s="280"/>
      <c r="D968" s="280"/>
      <c r="E968" s="280"/>
      <c r="F968" s="280"/>
      <c r="G968" s="280"/>
      <c r="H968" s="280"/>
      <c r="I968" s="280"/>
      <c r="J968" s="280"/>
      <c r="K968" s="280"/>
      <c r="L968" s="280"/>
      <c r="M968" s="280"/>
      <c r="N968" s="280"/>
      <c r="O968" s="280"/>
      <c r="P968" s="280"/>
      <c r="Q968" s="280"/>
      <c r="R968" s="280"/>
      <c r="S968" s="280"/>
      <c r="T968" s="280"/>
      <c r="U968" s="280"/>
      <c r="V968" s="280"/>
      <c r="W968" s="280"/>
      <c r="X968" s="280"/>
      <c r="Y968" s="280"/>
      <c r="Z968" s="280"/>
    </row>
    <row r="969" spans="1:26" ht="15.75" customHeight="1">
      <c r="A969" s="280"/>
      <c r="B969" s="280"/>
      <c r="C969" s="280"/>
      <c r="D969" s="280"/>
      <c r="E969" s="280"/>
      <c r="F969" s="280"/>
      <c r="G969" s="280"/>
      <c r="H969" s="280"/>
      <c r="I969" s="280"/>
      <c r="J969" s="280"/>
      <c r="K969" s="280"/>
      <c r="L969" s="280"/>
      <c r="M969" s="280"/>
      <c r="N969" s="280"/>
      <c r="O969" s="280"/>
      <c r="P969" s="280"/>
      <c r="Q969" s="280"/>
      <c r="R969" s="280"/>
      <c r="S969" s="280"/>
      <c r="T969" s="280"/>
      <c r="U969" s="280"/>
      <c r="V969" s="280"/>
      <c r="W969" s="280"/>
      <c r="X969" s="280"/>
      <c r="Y969" s="280"/>
      <c r="Z969" s="280"/>
    </row>
    <row r="970" spans="1:26" ht="15.75" customHeight="1">
      <c r="A970" s="280"/>
      <c r="B970" s="280"/>
      <c r="C970" s="280"/>
      <c r="D970" s="280"/>
      <c r="E970" s="280"/>
      <c r="F970" s="280"/>
      <c r="G970" s="280"/>
      <c r="H970" s="280"/>
      <c r="I970" s="280"/>
      <c r="J970" s="280"/>
      <c r="K970" s="280"/>
      <c r="L970" s="280"/>
      <c r="M970" s="280"/>
      <c r="N970" s="280"/>
      <c r="O970" s="280"/>
      <c r="P970" s="280"/>
      <c r="Q970" s="280"/>
      <c r="R970" s="280"/>
      <c r="S970" s="280"/>
      <c r="T970" s="280"/>
      <c r="U970" s="280"/>
      <c r="V970" s="280"/>
      <c r="W970" s="280"/>
      <c r="X970" s="280"/>
      <c r="Y970" s="280"/>
      <c r="Z970" s="280"/>
    </row>
    <row r="971" spans="1:26" ht="15.75" customHeight="1">
      <c r="A971" s="280"/>
      <c r="B971" s="280"/>
      <c r="C971" s="280"/>
      <c r="D971" s="280"/>
      <c r="E971" s="280"/>
      <c r="F971" s="280"/>
      <c r="G971" s="280"/>
      <c r="H971" s="280"/>
      <c r="I971" s="280"/>
      <c r="J971" s="280"/>
      <c r="K971" s="280"/>
      <c r="L971" s="280"/>
      <c r="M971" s="280"/>
      <c r="N971" s="280"/>
      <c r="O971" s="280"/>
      <c r="P971" s="280"/>
      <c r="Q971" s="280"/>
      <c r="R971" s="280"/>
      <c r="S971" s="280"/>
      <c r="T971" s="280"/>
      <c r="U971" s="280"/>
      <c r="V971" s="280"/>
      <c r="W971" s="280"/>
      <c r="X971" s="280"/>
      <c r="Y971" s="280"/>
      <c r="Z971" s="280"/>
    </row>
    <row r="972" spans="1:26" ht="15.75" customHeight="1">
      <c r="A972" s="280"/>
      <c r="B972" s="280"/>
      <c r="C972" s="280"/>
      <c r="D972" s="280"/>
      <c r="E972" s="280"/>
      <c r="F972" s="280"/>
      <c r="G972" s="280"/>
      <c r="H972" s="280"/>
      <c r="I972" s="280"/>
      <c r="J972" s="280"/>
      <c r="K972" s="280"/>
      <c r="L972" s="280"/>
      <c r="M972" s="280"/>
      <c r="N972" s="280"/>
      <c r="O972" s="280"/>
      <c r="P972" s="280"/>
      <c r="Q972" s="280"/>
      <c r="R972" s="280"/>
      <c r="S972" s="280"/>
      <c r="T972" s="280"/>
      <c r="U972" s="280"/>
      <c r="V972" s="280"/>
      <c r="W972" s="280"/>
      <c r="X972" s="280"/>
      <c r="Y972" s="280"/>
      <c r="Z972" s="280"/>
    </row>
    <row r="973" spans="1:26" ht="15.75" customHeight="1">
      <c r="A973" s="280"/>
      <c r="B973" s="280"/>
      <c r="C973" s="280"/>
      <c r="D973" s="280"/>
      <c r="E973" s="280"/>
      <c r="F973" s="280"/>
      <c r="G973" s="280"/>
      <c r="H973" s="280"/>
      <c r="I973" s="280"/>
      <c r="J973" s="280"/>
      <c r="K973" s="280"/>
      <c r="L973" s="280"/>
      <c r="M973" s="280"/>
      <c r="N973" s="280"/>
      <c r="O973" s="280"/>
      <c r="P973" s="280"/>
      <c r="Q973" s="280"/>
      <c r="R973" s="280"/>
      <c r="S973" s="280"/>
      <c r="T973" s="280"/>
      <c r="U973" s="280"/>
      <c r="V973" s="280"/>
      <c r="W973" s="280"/>
      <c r="X973" s="280"/>
      <c r="Y973" s="280"/>
      <c r="Z973" s="280"/>
    </row>
    <row r="974" spans="1:26" ht="15.75" customHeight="1">
      <c r="A974" s="280"/>
      <c r="B974" s="280"/>
      <c r="C974" s="280"/>
      <c r="D974" s="280"/>
      <c r="E974" s="280"/>
      <c r="F974" s="280"/>
      <c r="G974" s="280"/>
      <c r="H974" s="280"/>
      <c r="I974" s="280"/>
      <c r="J974" s="280"/>
      <c r="K974" s="280"/>
      <c r="L974" s="280"/>
      <c r="M974" s="280"/>
      <c r="N974" s="280"/>
      <c r="O974" s="280"/>
      <c r="P974" s="280"/>
      <c r="Q974" s="280"/>
      <c r="R974" s="280"/>
      <c r="S974" s="280"/>
      <c r="T974" s="280"/>
      <c r="U974" s="280"/>
      <c r="V974" s="280"/>
      <c r="W974" s="280"/>
      <c r="X974" s="280"/>
      <c r="Y974" s="280"/>
      <c r="Z974" s="280"/>
    </row>
    <row r="975" spans="1:26" ht="15.75" customHeight="1">
      <c r="A975" s="280"/>
      <c r="B975" s="280"/>
      <c r="C975" s="280"/>
      <c r="D975" s="280"/>
      <c r="E975" s="280"/>
      <c r="F975" s="280"/>
      <c r="G975" s="280"/>
      <c r="H975" s="280"/>
      <c r="I975" s="280"/>
      <c r="J975" s="280"/>
      <c r="K975" s="280"/>
      <c r="L975" s="280"/>
      <c r="M975" s="280"/>
      <c r="N975" s="280"/>
      <c r="O975" s="280"/>
      <c r="P975" s="280"/>
      <c r="Q975" s="280"/>
      <c r="R975" s="280"/>
      <c r="S975" s="280"/>
      <c r="T975" s="280"/>
      <c r="U975" s="280"/>
      <c r="V975" s="280"/>
      <c r="W975" s="280"/>
      <c r="X975" s="280"/>
      <c r="Y975" s="280"/>
      <c r="Z975" s="280"/>
    </row>
    <row r="976" spans="1:26" ht="15.75" customHeight="1">
      <c r="A976" s="280"/>
      <c r="B976" s="280"/>
      <c r="C976" s="280"/>
      <c r="D976" s="280"/>
      <c r="E976" s="280"/>
      <c r="F976" s="280"/>
      <c r="G976" s="280"/>
      <c r="H976" s="280"/>
      <c r="I976" s="280"/>
      <c r="J976" s="280"/>
      <c r="K976" s="280"/>
      <c r="L976" s="280"/>
      <c r="M976" s="280"/>
      <c r="N976" s="280"/>
      <c r="O976" s="280"/>
      <c r="P976" s="280"/>
      <c r="Q976" s="280"/>
      <c r="R976" s="280"/>
      <c r="S976" s="280"/>
      <c r="T976" s="280"/>
      <c r="U976" s="280"/>
      <c r="V976" s="280"/>
      <c r="W976" s="280"/>
      <c r="X976" s="280"/>
      <c r="Y976" s="280"/>
      <c r="Z976" s="280"/>
    </row>
    <row r="977" spans="1:26" ht="15.75" customHeight="1">
      <c r="A977" s="280"/>
      <c r="B977" s="280"/>
      <c r="C977" s="280"/>
      <c r="D977" s="280"/>
      <c r="E977" s="280"/>
      <c r="F977" s="280"/>
      <c r="G977" s="280"/>
      <c r="H977" s="280"/>
      <c r="I977" s="280"/>
      <c r="J977" s="280"/>
      <c r="K977" s="280"/>
      <c r="L977" s="280"/>
      <c r="M977" s="280"/>
      <c r="N977" s="280"/>
      <c r="O977" s="280"/>
      <c r="P977" s="280"/>
      <c r="Q977" s="280"/>
      <c r="R977" s="280"/>
      <c r="S977" s="280"/>
      <c r="T977" s="280"/>
      <c r="U977" s="280"/>
      <c r="V977" s="280"/>
      <c r="W977" s="280"/>
      <c r="X977" s="280"/>
      <c r="Y977" s="280"/>
      <c r="Z977" s="280"/>
    </row>
    <row r="978" spans="1:26" ht="15.75" customHeight="1">
      <c r="A978" s="280"/>
      <c r="B978" s="280"/>
      <c r="C978" s="280"/>
      <c r="D978" s="280"/>
      <c r="E978" s="280"/>
      <c r="F978" s="280"/>
      <c r="G978" s="280"/>
      <c r="H978" s="280"/>
      <c r="I978" s="280"/>
      <c r="J978" s="280"/>
      <c r="K978" s="280"/>
      <c r="L978" s="280"/>
      <c r="M978" s="280"/>
      <c r="N978" s="280"/>
      <c r="O978" s="280"/>
      <c r="P978" s="280"/>
      <c r="Q978" s="280"/>
      <c r="R978" s="280"/>
      <c r="S978" s="280"/>
      <c r="T978" s="280"/>
      <c r="U978" s="280"/>
      <c r="V978" s="280"/>
      <c r="W978" s="280"/>
      <c r="X978" s="280"/>
      <c r="Y978" s="280"/>
      <c r="Z978" s="280"/>
    </row>
    <row r="979" spans="1:26" ht="15.75" customHeight="1">
      <c r="A979" s="280"/>
      <c r="B979" s="280"/>
      <c r="C979" s="280"/>
      <c r="D979" s="280"/>
      <c r="E979" s="280"/>
      <c r="F979" s="280"/>
      <c r="G979" s="280"/>
      <c r="H979" s="280"/>
      <c r="I979" s="280"/>
      <c r="J979" s="280"/>
      <c r="K979" s="280"/>
      <c r="L979" s="280"/>
      <c r="M979" s="280"/>
      <c r="N979" s="280"/>
      <c r="O979" s="280"/>
      <c r="P979" s="280"/>
      <c r="Q979" s="280"/>
      <c r="R979" s="280"/>
      <c r="S979" s="280"/>
      <c r="T979" s="280"/>
      <c r="U979" s="280"/>
      <c r="V979" s="280"/>
      <c r="W979" s="280"/>
      <c r="X979" s="280"/>
      <c r="Y979" s="280"/>
      <c r="Z979" s="280"/>
    </row>
    <row r="980" spans="1:26" ht="15.75" customHeight="1">
      <c r="A980" s="280"/>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row>
    <row r="981" spans="1:26" ht="15.75" customHeight="1">
      <c r="A981" s="280"/>
      <c r="B981" s="280"/>
      <c r="C981" s="280"/>
      <c r="D981" s="280"/>
      <c r="E981" s="280"/>
      <c r="F981" s="280"/>
      <c r="G981" s="280"/>
      <c r="H981" s="280"/>
      <c r="I981" s="280"/>
      <c r="J981" s="280"/>
      <c r="K981" s="280"/>
      <c r="L981" s="280"/>
      <c r="M981" s="280"/>
      <c r="N981" s="280"/>
      <c r="O981" s="280"/>
      <c r="P981" s="280"/>
      <c r="Q981" s="280"/>
      <c r="R981" s="280"/>
      <c r="S981" s="280"/>
      <c r="T981" s="280"/>
      <c r="U981" s="280"/>
      <c r="V981" s="280"/>
      <c r="W981" s="280"/>
      <c r="X981" s="280"/>
      <c r="Y981" s="280"/>
      <c r="Z981" s="280"/>
    </row>
    <row r="982" spans="1:26" ht="15.75" customHeight="1">
      <c r="A982" s="280"/>
      <c r="B982" s="280"/>
      <c r="C982" s="280"/>
      <c r="D982" s="280"/>
      <c r="E982" s="280"/>
      <c r="F982" s="280"/>
      <c r="G982" s="280"/>
      <c r="H982" s="280"/>
      <c r="I982" s="280"/>
      <c r="J982" s="280"/>
      <c r="K982" s="280"/>
      <c r="L982" s="280"/>
      <c r="M982" s="280"/>
      <c r="N982" s="280"/>
      <c r="O982" s="280"/>
      <c r="P982" s="280"/>
      <c r="Q982" s="280"/>
      <c r="R982" s="280"/>
      <c r="S982" s="280"/>
      <c r="T982" s="280"/>
      <c r="U982" s="280"/>
      <c r="V982" s="280"/>
      <c r="W982" s="280"/>
      <c r="X982" s="280"/>
      <c r="Y982" s="280"/>
      <c r="Z982" s="280"/>
    </row>
    <row r="983" spans="1:26" ht="15.75" customHeight="1">
      <c r="A983" s="280"/>
      <c r="B983" s="280"/>
      <c r="C983" s="280"/>
      <c r="D983" s="280"/>
      <c r="E983" s="280"/>
      <c r="F983" s="280"/>
      <c r="G983" s="280"/>
      <c r="H983" s="280"/>
      <c r="I983" s="280"/>
      <c r="J983" s="280"/>
      <c r="K983" s="280"/>
      <c r="L983" s="280"/>
      <c r="M983" s="280"/>
      <c r="N983" s="280"/>
      <c r="O983" s="280"/>
      <c r="P983" s="280"/>
      <c r="Q983" s="280"/>
      <c r="R983" s="280"/>
      <c r="S983" s="280"/>
      <c r="T983" s="280"/>
      <c r="U983" s="280"/>
      <c r="V983" s="280"/>
      <c r="W983" s="280"/>
      <c r="X983" s="280"/>
      <c r="Y983" s="280"/>
      <c r="Z983" s="280"/>
    </row>
    <row r="984" spans="1:26" ht="15.75" customHeight="1">
      <c r="A984" s="280"/>
      <c r="B984" s="280"/>
      <c r="C984" s="280"/>
      <c r="D984" s="280"/>
      <c r="E984" s="280"/>
      <c r="F984" s="280"/>
      <c r="G984" s="280"/>
      <c r="H984" s="280"/>
      <c r="I984" s="280"/>
      <c r="J984" s="280"/>
      <c r="K984" s="280"/>
      <c r="L984" s="280"/>
      <c r="M984" s="280"/>
      <c r="N984" s="280"/>
      <c r="O984" s="280"/>
      <c r="P984" s="280"/>
      <c r="Q984" s="280"/>
      <c r="R984" s="280"/>
      <c r="S984" s="280"/>
      <c r="T984" s="280"/>
      <c r="U984" s="280"/>
      <c r="V984" s="280"/>
      <c r="W984" s="280"/>
      <c r="X984" s="280"/>
      <c r="Y984" s="280"/>
      <c r="Z984" s="280"/>
    </row>
    <row r="985" spans="1:26" ht="15.75" customHeight="1">
      <c r="A985" s="280"/>
      <c r="B985" s="280"/>
      <c r="C985" s="280"/>
      <c r="D985" s="280"/>
      <c r="E985" s="280"/>
      <c r="F985" s="280"/>
      <c r="G985" s="280"/>
      <c r="H985" s="280"/>
      <c r="I985" s="280"/>
      <c r="J985" s="280"/>
      <c r="K985" s="280"/>
      <c r="L985" s="280"/>
      <c r="M985" s="280"/>
      <c r="N985" s="280"/>
      <c r="O985" s="280"/>
      <c r="P985" s="280"/>
      <c r="Q985" s="280"/>
      <c r="R985" s="280"/>
      <c r="S985" s="280"/>
      <c r="T985" s="280"/>
      <c r="U985" s="280"/>
      <c r="V985" s="280"/>
      <c r="W985" s="280"/>
      <c r="X985" s="280"/>
      <c r="Y985" s="280"/>
      <c r="Z985" s="280"/>
    </row>
    <row r="986" spans="1:26" ht="15.75" customHeight="1">
      <c r="A986" s="280"/>
      <c r="B986" s="280"/>
      <c r="C986" s="280"/>
      <c r="D986" s="280"/>
      <c r="E986" s="280"/>
      <c r="F986" s="280"/>
      <c r="G986" s="280"/>
      <c r="H986" s="280"/>
      <c r="I986" s="280"/>
      <c r="J986" s="280"/>
      <c r="K986" s="280"/>
      <c r="L986" s="280"/>
      <c r="M986" s="280"/>
      <c r="N986" s="280"/>
      <c r="O986" s="280"/>
      <c r="P986" s="280"/>
      <c r="Q986" s="280"/>
      <c r="R986" s="280"/>
      <c r="S986" s="280"/>
      <c r="T986" s="280"/>
      <c r="U986" s="280"/>
      <c r="V986" s="280"/>
      <c r="W986" s="280"/>
      <c r="X986" s="280"/>
      <c r="Y986" s="280"/>
      <c r="Z986" s="280"/>
    </row>
    <row r="987" spans="1:26" ht="15.75" customHeight="1">
      <c r="A987" s="280"/>
      <c r="B987" s="280"/>
      <c r="C987" s="280"/>
      <c r="D987" s="280"/>
      <c r="E987" s="280"/>
      <c r="F987" s="280"/>
      <c r="G987" s="280"/>
      <c r="H987" s="280"/>
      <c r="I987" s="280"/>
      <c r="J987" s="280"/>
      <c r="K987" s="280"/>
      <c r="L987" s="280"/>
      <c r="M987" s="280"/>
      <c r="N987" s="280"/>
      <c r="O987" s="280"/>
      <c r="P987" s="280"/>
      <c r="Q987" s="280"/>
      <c r="R987" s="280"/>
      <c r="S987" s="280"/>
      <c r="T987" s="280"/>
      <c r="U987" s="280"/>
      <c r="V987" s="280"/>
      <c r="W987" s="280"/>
      <c r="X987" s="280"/>
      <c r="Y987" s="280"/>
      <c r="Z987" s="280"/>
    </row>
    <row r="988" spans="1:26" ht="15.75" customHeight="1">
      <c r="A988" s="280"/>
      <c r="B988" s="280"/>
      <c r="C988" s="280"/>
      <c r="D988" s="280"/>
      <c r="E988" s="280"/>
      <c r="F988" s="280"/>
      <c r="G988" s="280"/>
      <c r="H988" s="280"/>
      <c r="I988" s="280"/>
      <c r="J988" s="280"/>
      <c r="K988" s="280"/>
      <c r="L988" s="280"/>
      <c r="M988" s="280"/>
      <c r="N988" s="280"/>
      <c r="O988" s="280"/>
      <c r="P988" s="280"/>
      <c r="Q988" s="280"/>
      <c r="R988" s="280"/>
      <c r="S988" s="280"/>
      <c r="T988" s="280"/>
      <c r="U988" s="280"/>
      <c r="V988" s="280"/>
      <c r="W988" s="280"/>
      <c r="X988" s="280"/>
      <c r="Y988" s="280"/>
      <c r="Z988" s="280"/>
    </row>
    <row r="989" spans="1:26" ht="15.75" customHeight="1">
      <c r="A989" s="280"/>
      <c r="B989" s="280"/>
      <c r="C989" s="280"/>
      <c r="D989" s="280"/>
      <c r="E989" s="280"/>
      <c r="F989" s="280"/>
      <c r="G989" s="280"/>
      <c r="H989" s="280"/>
      <c r="I989" s="280"/>
      <c r="J989" s="280"/>
      <c r="K989" s="280"/>
      <c r="L989" s="280"/>
      <c r="M989" s="280"/>
      <c r="N989" s="280"/>
      <c r="O989" s="280"/>
      <c r="P989" s="280"/>
      <c r="Q989" s="280"/>
      <c r="R989" s="280"/>
      <c r="S989" s="280"/>
      <c r="T989" s="280"/>
      <c r="U989" s="280"/>
      <c r="V989" s="280"/>
      <c r="W989" s="280"/>
      <c r="X989" s="280"/>
      <c r="Y989" s="280"/>
      <c r="Z989" s="280"/>
    </row>
    <row r="990" spans="1:26" ht="15.75" customHeight="1">
      <c r="A990" s="280"/>
      <c r="B990" s="280"/>
      <c r="C990" s="280"/>
      <c r="D990" s="280"/>
      <c r="E990" s="280"/>
      <c r="F990" s="280"/>
      <c r="G990" s="280"/>
      <c r="H990" s="280"/>
      <c r="I990" s="280"/>
      <c r="J990" s="280"/>
      <c r="K990" s="280"/>
      <c r="L990" s="280"/>
      <c r="M990" s="280"/>
      <c r="N990" s="280"/>
      <c r="O990" s="280"/>
      <c r="P990" s="280"/>
      <c r="Q990" s="280"/>
      <c r="R990" s="280"/>
      <c r="S990" s="280"/>
      <c r="T990" s="280"/>
      <c r="U990" s="280"/>
      <c r="V990" s="280"/>
      <c r="W990" s="280"/>
      <c r="X990" s="280"/>
      <c r="Y990" s="280"/>
      <c r="Z990" s="280"/>
    </row>
    <row r="991" spans="1:26" ht="15.75" customHeight="1">
      <c r="A991" s="280"/>
      <c r="B991" s="280"/>
      <c r="C991" s="280"/>
      <c r="D991" s="280"/>
      <c r="E991" s="280"/>
      <c r="F991" s="280"/>
      <c r="G991" s="280"/>
      <c r="H991" s="280"/>
      <c r="I991" s="280"/>
      <c r="J991" s="280"/>
      <c r="K991" s="280"/>
      <c r="L991" s="280"/>
      <c r="M991" s="280"/>
      <c r="N991" s="280"/>
      <c r="O991" s="280"/>
      <c r="P991" s="280"/>
      <c r="Q991" s="280"/>
      <c r="R991" s="280"/>
      <c r="S991" s="280"/>
      <c r="T991" s="280"/>
      <c r="U991" s="280"/>
      <c r="V991" s="280"/>
      <c r="W991" s="280"/>
      <c r="X991" s="280"/>
      <c r="Y991" s="280"/>
      <c r="Z991" s="280"/>
    </row>
    <row r="992" spans="1:26" ht="15.75" customHeight="1">
      <c r="A992" s="280"/>
      <c r="B992" s="280"/>
      <c r="C992" s="280"/>
      <c r="D992" s="280"/>
      <c r="E992" s="280"/>
      <c r="F992" s="280"/>
      <c r="G992" s="280"/>
      <c r="H992" s="280"/>
      <c r="I992" s="280"/>
      <c r="J992" s="280"/>
      <c r="K992" s="280"/>
      <c r="L992" s="280"/>
      <c r="M992" s="280"/>
      <c r="N992" s="280"/>
      <c r="O992" s="280"/>
      <c r="P992" s="280"/>
      <c r="Q992" s="280"/>
      <c r="R992" s="280"/>
      <c r="S992" s="280"/>
      <c r="T992" s="280"/>
      <c r="U992" s="280"/>
      <c r="V992" s="280"/>
      <c r="W992" s="280"/>
      <c r="X992" s="280"/>
      <c r="Y992" s="280"/>
      <c r="Z992" s="280"/>
    </row>
    <row r="993" spans="1:26" ht="15.75" customHeight="1">
      <c r="A993" s="280"/>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row>
    <row r="994" spans="1:26" ht="15.75" customHeight="1">
      <c r="A994" s="280"/>
      <c r="B994" s="280"/>
      <c r="C994" s="280"/>
      <c r="D994" s="280"/>
      <c r="E994" s="280"/>
      <c r="F994" s="280"/>
      <c r="G994" s="280"/>
      <c r="H994" s="280"/>
      <c r="I994" s="280"/>
      <c r="J994" s="280"/>
      <c r="K994" s="280"/>
      <c r="L994" s="280"/>
      <c r="M994" s="280"/>
      <c r="N994" s="280"/>
      <c r="O994" s="280"/>
      <c r="P994" s="280"/>
      <c r="Q994" s="280"/>
      <c r="R994" s="280"/>
      <c r="S994" s="280"/>
      <c r="T994" s="280"/>
      <c r="U994" s="280"/>
      <c r="V994" s="280"/>
      <c r="W994" s="280"/>
      <c r="X994" s="280"/>
      <c r="Y994" s="280"/>
      <c r="Z994" s="280"/>
    </row>
    <row r="995" spans="1:26" ht="15.75" customHeight="1">
      <c r="A995" s="280"/>
      <c r="B995" s="280"/>
      <c r="C995" s="280"/>
      <c r="D995" s="280"/>
      <c r="E995" s="280"/>
      <c r="F995" s="280"/>
      <c r="G995" s="280"/>
      <c r="H995" s="280"/>
      <c r="I995" s="280"/>
      <c r="J995" s="280"/>
      <c r="K995" s="280"/>
      <c r="L995" s="280"/>
      <c r="M995" s="280"/>
      <c r="N995" s="280"/>
      <c r="O995" s="280"/>
      <c r="P995" s="280"/>
      <c r="Q995" s="280"/>
      <c r="R995" s="280"/>
      <c r="S995" s="280"/>
      <c r="T995" s="280"/>
      <c r="U995" s="280"/>
      <c r="V995" s="280"/>
      <c r="W995" s="280"/>
      <c r="X995" s="280"/>
      <c r="Y995" s="280"/>
      <c r="Z995" s="280"/>
    </row>
    <row r="996" spans="1:26" ht="15.75" customHeight="1">
      <c r="A996" s="280"/>
      <c r="B996" s="280"/>
      <c r="C996" s="280"/>
      <c r="D996" s="280"/>
      <c r="E996" s="280"/>
      <c r="F996" s="280"/>
      <c r="G996" s="280"/>
      <c r="H996" s="280"/>
      <c r="I996" s="280"/>
      <c r="J996" s="280"/>
      <c r="K996" s="280"/>
      <c r="L996" s="280"/>
      <c r="M996" s="280"/>
      <c r="N996" s="280"/>
      <c r="O996" s="280"/>
      <c r="P996" s="280"/>
      <c r="Q996" s="280"/>
      <c r="R996" s="280"/>
      <c r="S996" s="280"/>
      <c r="T996" s="280"/>
      <c r="U996" s="280"/>
      <c r="V996" s="280"/>
      <c r="W996" s="280"/>
      <c r="X996" s="280"/>
      <c r="Y996" s="280"/>
      <c r="Z996" s="280"/>
    </row>
    <row r="997" spans="1:26" ht="15.75" customHeight="1">
      <c r="A997" s="280"/>
      <c r="B997" s="280"/>
      <c r="C997" s="280"/>
      <c r="D997" s="280"/>
      <c r="E997" s="280"/>
      <c r="F997" s="280"/>
      <c r="G997" s="280"/>
      <c r="H997" s="280"/>
      <c r="I997" s="280"/>
      <c r="J997" s="280"/>
      <c r="K997" s="280"/>
      <c r="L997" s="280"/>
      <c r="M997" s="280"/>
      <c r="N997" s="280"/>
      <c r="O997" s="280"/>
      <c r="P997" s="280"/>
      <c r="Q997" s="280"/>
      <c r="R997" s="280"/>
      <c r="S997" s="280"/>
      <c r="T997" s="280"/>
      <c r="U997" s="280"/>
      <c r="V997" s="280"/>
      <c r="W997" s="280"/>
      <c r="X997" s="280"/>
      <c r="Y997" s="280"/>
      <c r="Z997" s="280"/>
    </row>
    <row r="998" spans="1:26" ht="15.75" customHeight="1">
      <c r="A998" s="280"/>
      <c r="B998" s="280"/>
      <c r="C998" s="280"/>
      <c r="D998" s="280"/>
      <c r="E998" s="280"/>
      <c r="F998" s="280"/>
      <c r="G998" s="280"/>
      <c r="H998" s="280"/>
      <c r="I998" s="280"/>
      <c r="J998" s="280"/>
      <c r="K998" s="280"/>
      <c r="L998" s="280"/>
      <c r="M998" s="280"/>
      <c r="N998" s="280"/>
      <c r="O998" s="280"/>
      <c r="P998" s="280"/>
      <c r="Q998" s="280"/>
      <c r="R998" s="280"/>
      <c r="S998" s="280"/>
      <c r="T998" s="280"/>
      <c r="U998" s="280"/>
      <c r="V998" s="280"/>
      <c r="W998" s="280"/>
      <c r="X998" s="280"/>
      <c r="Y998" s="280"/>
      <c r="Z998" s="280"/>
    </row>
    <row r="999" spans="1:26" ht="15.75" customHeight="1">
      <c r="A999" s="280"/>
      <c r="B999" s="280"/>
      <c r="C999" s="280"/>
      <c r="D999" s="280"/>
      <c r="E999" s="280"/>
      <c r="F999" s="280"/>
      <c r="G999" s="280"/>
      <c r="H999" s="280"/>
      <c r="I999" s="280"/>
      <c r="J999" s="280"/>
      <c r="K999" s="280"/>
      <c r="L999" s="280"/>
      <c r="M999" s="280"/>
      <c r="N999" s="280"/>
      <c r="O999" s="280"/>
      <c r="P999" s="280"/>
      <c r="Q999" s="280"/>
      <c r="R999" s="280"/>
      <c r="S999" s="280"/>
      <c r="T999" s="280"/>
      <c r="U999" s="280"/>
      <c r="V999" s="280"/>
      <c r="W999" s="280"/>
      <c r="X999" s="280"/>
      <c r="Y999" s="280"/>
      <c r="Z999" s="280"/>
    </row>
    <row r="1000" spans="1:26" ht="15.75" customHeight="1">
      <c r="A1000" s="280"/>
      <c r="B1000" s="280"/>
      <c r="C1000" s="280"/>
      <c r="D1000" s="280"/>
      <c r="E1000" s="280"/>
      <c r="F1000" s="280"/>
      <c r="G1000" s="280"/>
      <c r="H1000" s="280"/>
      <c r="I1000" s="280"/>
      <c r="J1000" s="280"/>
      <c r="K1000" s="280"/>
      <c r="L1000" s="280"/>
      <c r="M1000" s="280"/>
      <c r="N1000" s="280"/>
      <c r="O1000" s="280"/>
      <c r="P1000" s="280"/>
      <c r="Q1000" s="280"/>
      <c r="R1000" s="280"/>
      <c r="S1000" s="280"/>
      <c r="T1000" s="280"/>
      <c r="U1000" s="280"/>
      <c r="V1000" s="280"/>
      <c r="W1000" s="280"/>
      <c r="X1000" s="280"/>
      <c r="Y1000" s="280"/>
      <c r="Z1000" s="280"/>
    </row>
  </sheetData>
  <mergeCells count="6">
    <mergeCell ref="A25:B25"/>
    <mergeCell ref="A33:B33"/>
    <mergeCell ref="C3:C4"/>
    <mergeCell ref="A14:B14"/>
    <mergeCell ref="A3:B4"/>
    <mergeCell ref="A5:C7"/>
  </mergeCells>
  <pageMargins left="0.98425196850393704" right="0.19685039370078741" top="0.78740157480314965" bottom="0.59055118110236227" header="0" footer="0"/>
  <pageSetup paperSize="9" orientation="portrait" r:id="rId1"/>
  <headerFooter>
    <oddFooter>&amp;C&amp;"Arial Narrow,Normal"&amp;9&amp;[Página ENTE DE CONTROL SERV. MUNICIPALES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66FF33"/>
  </sheetPr>
  <dimension ref="A1:Z997"/>
  <sheetViews>
    <sheetView zoomScaleNormal="100" workbookViewId="0">
      <selection activeCell="E8" sqref="E8"/>
    </sheetView>
  </sheetViews>
  <sheetFormatPr baseColWidth="10" defaultColWidth="12.5703125" defaultRowHeight="15" customHeight="1"/>
  <cols>
    <col min="1" max="1" width="7.7109375" customWidth="1"/>
    <col min="2" max="2" width="61" customWidth="1"/>
    <col min="3" max="4" width="13.7109375" customWidth="1"/>
    <col min="5" max="5" width="14.7109375" customWidth="1"/>
    <col min="6" max="6" width="10.7109375" customWidth="1"/>
    <col min="7" max="7" width="13.28515625" customWidth="1"/>
    <col min="8" max="8" width="15.140625" customWidth="1"/>
    <col min="9" max="9" width="10.7109375" customWidth="1"/>
    <col min="10" max="10" width="13.85546875" customWidth="1"/>
    <col min="11" max="18" width="10.7109375" customWidth="1"/>
    <col min="19" max="26" width="14.28515625" customWidth="1"/>
  </cols>
  <sheetData>
    <row r="1" spans="1:26" ht="12.75" customHeight="1">
      <c r="A1" s="524" t="s">
        <v>682</v>
      </c>
      <c r="B1" s="32"/>
      <c r="C1" s="20"/>
      <c r="D1" s="20"/>
      <c r="E1" s="20"/>
      <c r="F1" s="32"/>
      <c r="G1" s="32"/>
      <c r="H1" s="32"/>
      <c r="I1" s="32"/>
      <c r="J1" s="32"/>
      <c r="K1" s="32"/>
      <c r="L1" s="32"/>
      <c r="M1" s="32"/>
      <c r="N1" s="32"/>
      <c r="O1" s="32"/>
      <c r="P1" s="32"/>
      <c r="Q1" s="32"/>
      <c r="R1" s="32"/>
      <c r="S1" s="280"/>
      <c r="T1" s="280"/>
      <c r="U1" s="280"/>
      <c r="V1" s="280"/>
      <c r="W1" s="280"/>
      <c r="X1" s="280"/>
      <c r="Y1" s="280"/>
      <c r="Z1" s="280"/>
    </row>
    <row r="2" spans="1:26" ht="12.75" customHeight="1" thickBot="1">
      <c r="A2" s="392"/>
      <c r="B2" s="392"/>
      <c r="C2" s="393"/>
      <c r="D2" s="393"/>
      <c r="E2" s="393"/>
      <c r="F2" s="32"/>
      <c r="G2" s="32"/>
      <c r="H2" s="32"/>
      <c r="I2" s="32"/>
      <c r="J2" s="32"/>
      <c r="K2" s="32"/>
      <c r="L2" s="32"/>
      <c r="M2" s="32"/>
      <c r="N2" s="32"/>
      <c r="O2" s="32"/>
      <c r="P2" s="32"/>
      <c r="Q2" s="32"/>
      <c r="R2" s="32"/>
      <c r="S2" s="280"/>
      <c r="T2" s="280"/>
      <c r="U2" s="280"/>
      <c r="V2" s="280"/>
      <c r="W2" s="280"/>
      <c r="X2" s="280"/>
      <c r="Y2" s="280"/>
      <c r="Z2" s="280"/>
    </row>
    <row r="3" spans="1:26" ht="12.75" customHeight="1">
      <c r="A3" s="877" t="s">
        <v>683</v>
      </c>
      <c r="B3" s="878"/>
      <c r="C3" s="876" t="s">
        <v>684</v>
      </c>
      <c r="E3" s="32"/>
      <c r="F3" s="32"/>
      <c r="G3" s="32"/>
      <c r="H3" s="32"/>
      <c r="I3" s="32"/>
      <c r="J3" s="32"/>
      <c r="K3" s="32"/>
      <c r="L3" s="32"/>
      <c r="M3" s="32"/>
      <c r="N3" s="32"/>
      <c r="O3" s="32"/>
      <c r="P3" s="32"/>
      <c r="Q3" s="32"/>
      <c r="R3" s="280"/>
      <c r="S3" s="280"/>
      <c r="T3" s="280"/>
      <c r="U3" s="280"/>
      <c r="V3" s="280"/>
      <c r="W3" s="280"/>
      <c r="X3" s="280"/>
      <c r="Y3" s="280"/>
    </row>
    <row r="4" spans="1:26" ht="12.75" customHeight="1" thickBot="1">
      <c r="A4" s="879"/>
      <c r="B4" s="880"/>
      <c r="C4" s="662"/>
      <c r="E4" s="32"/>
      <c r="F4" s="32"/>
      <c r="G4" s="32"/>
      <c r="H4" s="32"/>
      <c r="I4" s="32"/>
      <c r="J4" s="32"/>
      <c r="K4" s="32"/>
      <c r="L4" s="32"/>
      <c r="M4" s="32"/>
      <c r="N4" s="32"/>
      <c r="O4" s="32"/>
      <c r="P4" s="32"/>
      <c r="Q4" s="32"/>
      <c r="R4" s="280"/>
      <c r="S4" s="280"/>
      <c r="T4" s="280"/>
      <c r="U4" s="280"/>
      <c r="V4" s="280"/>
      <c r="W4" s="280"/>
      <c r="X4" s="280"/>
      <c r="Y4" s="280"/>
    </row>
    <row r="5" spans="1:26" ht="12.75" customHeight="1">
      <c r="A5" s="881" t="s">
        <v>685</v>
      </c>
      <c r="B5" s="882"/>
      <c r="C5" s="883"/>
      <c r="E5" s="32"/>
      <c r="F5" s="32"/>
      <c r="G5" s="32"/>
      <c r="H5" s="32"/>
      <c r="I5" s="32"/>
      <c r="J5" s="32"/>
      <c r="K5" s="32"/>
      <c r="L5" s="32"/>
      <c r="M5" s="32"/>
      <c r="N5" s="32"/>
      <c r="O5" s="32"/>
      <c r="P5" s="32"/>
      <c r="Q5" s="32"/>
      <c r="R5" s="280"/>
      <c r="S5" s="280"/>
      <c r="T5" s="280"/>
      <c r="U5" s="280"/>
      <c r="V5" s="280"/>
      <c r="W5" s="280"/>
      <c r="X5" s="280"/>
      <c r="Y5" s="280"/>
    </row>
    <row r="6" spans="1:26" ht="12.75" customHeight="1">
      <c r="A6" s="884"/>
      <c r="B6" s="885"/>
      <c r="C6" s="886"/>
      <c r="E6" s="32"/>
      <c r="F6" s="32"/>
      <c r="G6" s="32"/>
      <c r="H6" s="32"/>
      <c r="I6" s="32"/>
      <c r="J6" s="32"/>
      <c r="K6" s="32"/>
      <c r="L6" s="32"/>
      <c r="M6" s="32"/>
      <c r="N6" s="32"/>
      <c r="O6" s="32"/>
      <c r="P6" s="32"/>
      <c r="Q6" s="32"/>
      <c r="R6" s="280"/>
      <c r="S6" s="280"/>
      <c r="T6" s="280"/>
      <c r="U6" s="280"/>
      <c r="V6" s="280"/>
      <c r="W6" s="280"/>
      <c r="X6" s="280"/>
      <c r="Y6" s="280"/>
    </row>
    <row r="7" spans="1:26" ht="24" customHeight="1" thickBot="1">
      <c r="A7" s="887"/>
      <c r="B7" s="888"/>
      <c r="C7" s="889"/>
      <c r="E7" s="32"/>
      <c r="F7" s="32"/>
      <c r="G7" s="32"/>
      <c r="H7" s="32"/>
      <c r="I7" s="32"/>
      <c r="J7" s="32"/>
      <c r="K7" s="32"/>
      <c r="L7" s="32"/>
      <c r="M7" s="32"/>
      <c r="N7" s="32"/>
      <c r="O7" s="32"/>
      <c r="P7" s="32"/>
      <c r="Q7" s="32"/>
      <c r="R7" s="280"/>
      <c r="S7" s="280"/>
      <c r="T7" s="280"/>
      <c r="U7" s="280"/>
      <c r="V7" s="280"/>
      <c r="W7" s="280"/>
      <c r="X7" s="280"/>
      <c r="Y7" s="280"/>
    </row>
    <row r="8" spans="1:26" ht="12.75" customHeight="1">
      <c r="A8" s="60" t="s">
        <v>4</v>
      </c>
      <c r="B8" s="392"/>
      <c r="C8" s="394"/>
      <c r="E8" s="32"/>
      <c r="F8" s="32"/>
      <c r="G8" s="32"/>
      <c r="H8" s="32"/>
      <c r="I8" s="32"/>
      <c r="J8" s="32"/>
      <c r="K8" s="32"/>
      <c r="L8" s="32"/>
      <c r="M8" s="32"/>
      <c r="N8" s="32"/>
      <c r="O8" s="32"/>
      <c r="P8" s="32"/>
      <c r="Q8" s="32"/>
      <c r="R8" s="280"/>
      <c r="S8" s="280"/>
      <c r="T8" s="280"/>
      <c r="U8" s="280"/>
      <c r="V8" s="280"/>
      <c r="W8" s="280"/>
      <c r="X8" s="280"/>
      <c r="Y8" s="280"/>
    </row>
    <row r="9" spans="1:26" ht="12.75" customHeight="1">
      <c r="A9" s="60" t="s">
        <v>686</v>
      </c>
      <c r="B9" s="392"/>
      <c r="C9" s="394"/>
      <c r="E9" s="32"/>
      <c r="F9" s="32"/>
      <c r="G9" s="32"/>
      <c r="H9" s="32"/>
      <c r="I9" s="32"/>
      <c r="J9" s="32"/>
      <c r="K9" s="32"/>
      <c r="L9" s="32"/>
      <c r="M9" s="32"/>
      <c r="N9" s="32"/>
      <c r="O9" s="32"/>
      <c r="P9" s="32"/>
      <c r="Q9" s="32"/>
      <c r="R9" s="280"/>
      <c r="S9" s="280"/>
      <c r="T9" s="280"/>
      <c r="U9" s="280"/>
      <c r="V9" s="280"/>
      <c r="W9" s="280"/>
      <c r="X9" s="280"/>
      <c r="Y9" s="280"/>
    </row>
    <row r="10" spans="1:26" ht="12.75" customHeight="1">
      <c r="A10" s="60" t="s">
        <v>687</v>
      </c>
      <c r="B10" s="392"/>
      <c r="C10" s="394"/>
      <c r="E10" s="32"/>
      <c r="F10" s="32"/>
      <c r="G10" s="32"/>
      <c r="H10" s="32"/>
      <c r="I10" s="32"/>
      <c r="J10" s="32"/>
      <c r="K10" s="32"/>
      <c r="L10" s="32"/>
      <c r="M10" s="32"/>
      <c r="N10" s="32"/>
      <c r="O10" s="32"/>
      <c r="P10" s="32"/>
      <c r="Q10" s="32"/>
      <c r="R10" s="280"/>
      <c r="S10" s="280"/>
      <c r="T10" s="280"/>
      <c r="U10" s="280"/>
      <c r="V10" s="280"/>
      <c r="W10" s="280"/>
      <c r="X10" s="280"/>
      <c r="Y10" s="280"/>
    </row>
    <row r="11" spans="1:26" ht="12.75" customHeight="1" thickBot="1">
      <c r="A11" s="60" t="s">
        <v>7</v>
      </c>
      <c r="B11" s="392"/>
      <c r="C11" s="394"/>
      <c r="E11" s="32"/>
      <c r="F11" s="464"/>
      <c r="G11" s="464"/>
      <c r="H11" s="464"/>
      <c r="I11" s="464"/>
      <c r="J11" s="464"/>
      <c r="K11" s="464"/>
      <c r="L11" s="32"/>
      <c r="M11" s="32"/>
      <c r="N11" s="32"/>
      <c r="O11" s="32"/>
      <c r="P11" s="32"/>
      <c r="Q11" s="32"/>
      <c r="R11" s="280"/>
      <c r="S11" s="280"/>
      <c r="T11" s="280"/>
      <c r="U11" s="280"/>
      <c r="V11" s="280"/>
      <c r="W11" s="280"/>
      <c r="X11" s="280"/>
      <c r="Y11" s="280"/>
    </row>
    <row r="12" spans="1:26" ht="12.75" customHeight="1" thickBot="1">
      <c r="A12" s="410" t="s">
        <v>8</v>
      </c>
      <c r="B12" s="411"/>
      <c r="C12" s="412">
        <f>C14+C28+C40</f>
        <v>20659000</v>
      </c>
      <c r="E12" s="32"/>
      <c r="F12" s="464"/>
      <c r="G12" s="464"/>
      <c r="H12" s="464"/>
      <c r="I12" s="464"/>
      <c r="J12" s="464"/>
      <c r="K12" s="464"/>
      <c r="L12" s="32"/>
      <c r="M12" s="32"/>
      <c r="N12" s="32"/>
      <c r="O12" s="32"/>
      <c r="P12" s="32"/>
      <c r="Q12" s="32"/>
      <c r="R12" s="280"/>
      <c r="S12" s="280"/>
      <c r="T12" s="280"/>
      <c r="U12" s="280"/>
      <c r="V12" s="280"/>
      <c r="W12" s="280"/>
      <c r="X12" s="280"/>
      <c r="Y12" s="280"/>
    </row>
    <row r="13" spans="1:26" ht="12.75" customHeight="1" thickBot="1">
      <c r="A13" s="32"/>
      <c r="B13" s="32"/>
      <c r="C13" s="20"/>
      <c r="D13" s="20"/>
      <c r="E13" s="20"/>
      <c r="F13" s="461"/>
      <c r="G13" s="461"/>
      <c r="H13" s="461"/>
      <c r="I13" s="461"/>
      <c r="J13" s="461"/>
      <c r="K13" s="461"/>
      <c r="L13" s="32"/>
      <c r="M13" s="32"/>
      <c r="N13" s="32"/>
      <c r="O13" s="32"/>
      <c r="P13" s="32"/>
      <c r="Q13" s="32"/>
      <c r="R13" s="32"/>
      <c r="S13" s="280"/>
      <c r="T13" s="280"/>
      <c r="U13" s="280"/>
      <c r="V13" s="280"/>
      <c r="W13" s="280"/>
      <c r="X13" s="280"/>
      <c r="Y13" s="280"/>
      <c r="Z13" s="280"/>
    </row>
    <row r="14" spans="1:26" ht="12.75" customHeight="1" thickBot="1">
      <c r="A14" s="656" t="s">
        <v>32</v>
      </c>
      <c r="B14" s="657"/>
      <c r="C14" s="30">
        <f>C15+C17+C20+C24+C22</f>
        <v>3109000</v>
      </c>
      <c r="D14" s="20"/>
      <c r="E14" s="24"/>
      <c r="F14" s="602"/>
      <c r="G14" s="602"/>
      <c r="H14" s="602"/>
      <c r="I14" s="602"/>
      <c r="J14" s="602"/>
      <c r="K14" s="461"/>
      <c r="L14" s="32"/>
      <c r="M14" s="32"/>
      <c r="N14" s="32"/>
      <c r="O14" s="32"/>
      <c r="P14" s="32"/>
      <c r="Q14" s="32"/>
      <c r="R14" s="32"/>
      <c r="S14" s="280"/>
      <c r="T14" s="280"/>
      <c r="U14" s="280"/>
      <c r="V14" s="280"/>
      <c r="W14" s="280"/>
      <c r="X14" s="280"/>
      <c r="Y14" s="280"/>
      <c r="Z14" s="280"/>
    </row>
    <row r="15" spans="1:26" ht="12.75" customHeight="1">
      <c r="A15" s="21">
        <v>211201</v>
      </c>
      <c r="B15" s="22" t="s">
        <v>33</v>
      </c>
      <c r="C15" s="106">
        <f>SUM(C16)</f>
        <v>704000</v>
      </c>
      <c r="D15" s="20"/>
      <c r="E15" s="92"/>
      <c r="F15" s="599"/>
      <c r="G15" s="599"/>
      <c r="H15" s="599"/>
      <c r="I15" s="599"/>
      <c r="J15" s="599"/>
      <c r="K15" s="461"/>
      <c r="L15" s="35"/>
      <c r="M15" s="35"/>
      <c r="N15" s="35"/>
      <c r="O15" s="35"/>
      <c r="P15" s="35"/>
      <c r="Q15" s="35"/>
      <c r="R15" s="35"/>
      <c r="S15" s="280"/>
      <c r="T15" s="280"/>
      <c r="U15" s="280"/>
      <c r="V15" s="280"/>
      <c r="W15" s="280"/>
      <c r="X15" s="280"/>
      <c r="Y15" s="280"/>
      <c r="Z15" s="280"/>
    </row>
    <row r="16" spans="1:26" ht="13.5" customHeight="1">
      <c r="A16" s="25">
        <v>21120101</v>
      </c>
      <c r="B16" s="32" t="s">
        <v>34</v>
      </c>
      <c r="C16" s="26">
        <v>704000</v>
      </c>
      <c r="D16" s="20"/>
      <c r="E16" s="23"/>
      <c r="F16" s="605"/>
      <c r="G16" s="605"/>
      <c r="H16" s="605"/>
      <c r="I16" s="605"/>
      <c r="J16" s="605"/>
      <c r="K16" s="461"/>
      <c r="L16" s="32"/>
      <c r="M16" s="32"/>
      <c r="N16" s="32"/>
      <c r="O16" s="32"/>
      <c r="P16" s="32"/>
      <c r="Q16" s="32"/>
      <c r="R16" s="32"/>
      <c r="S16" s="280"/>
      <c r="T16" s="280"/>
      <c r="U16" s="280"/>
      <c r="V16" s="280"/>
      <c r="W16" s="280"/>
      <c r="X16" s="280"/>
      <c r="Y16" s="280"/>
      <c r="Z16" s="280"/>
    </row>
    <row r="17" spans="1:26" ht="13.5" customHeight="1">
      <c r="A17" s="21">
        <v>211203</v>
      </c>
      <c r="B17" s="7" t="s">
        <v>35</v>
      </c>
      <c r="C17" s="23">
        <f>SUM(C18:C19)</f>
        <v>525000</v>
      </c>
      <c r="D17" s="20"/>
      <c r="E17" s="23"/>
      <c r="F17" s="605"/>
      <c r="G17" s="605"/>
      <c r="H17" s="605"/>
      <c r="I17" s="605"/>
      <c r="J17" s="605"/>
      <c r="K17" s="464"/>
      <c r="L17" s="32"/>
      <c r="M17" s="32"/>
      <c r="N17" s="32"/>
      <c r="O17" s="32"/>
      <c r="P17" s="32"/>
      <c r="Q17" s="32"/>
      <c r="R17" s="32"/>
      <c r="S17" s="280"/>
      <c r="T17" s="280"/>
      <c r="U17" s="280"/>
      <c r="V17" s="280"/>
      <c r="W17" s="280"/>
      <c r="X17" s="280"/>
      <c r="Y17" s="280"/>
      <c r="Z17" s="280"/>
    </row>
    <row r="18" spans="1:26" ht="13.5" customHeight="1">
      <c r="A18" s="25">
        <v>21120301</v>
      </c>
      <c r="B18" s="32" t="s">
        <v>36</v>
      </c>
      <c r="C18" s="26">
        <v>175000</v>
      </c>
      <c r="D18" s="20"/>
      <c r="E18" s="23"/>
      <c r="F18" s="605"/>
      <c r="G18" s="605"/>
      <c r="H18" s="612"/>
      <c r="I18" s="605"/>
      <c r="J18" s="605"/>
      <c r="K18" s="456"/>
      <c r="L18" s="32"/>
      <c r="M18" s="32"/>
      <c r="N18" s="32"/>
      <c r="O18" s="32"/>
      <c r="P18" s="32"/>
      <c r="Q18" s="32"/>
      <c r="R18" s="32"/>
      <c r="S18" s="280"/>
      <c r="T18" s="280"/>
      <c r="U18" s="280"/>
      <c r="V18" s="280"/>
      <c r="W18" s="280"/>
      <c r="X18" s="280"/>
      <c r="Y18" s="280"/>
      <c r="Z18" s="280"/>
    </row>
    <row r="19" spans="1:26" ht="13.5" customHeight="1">
      <c r="A19" s="25">
        <v>21120302</v>
      </c>
      <c r="B19" s="32" t="s">
        <v>37</v>
      </c>
      <c r="C19" s="26">
        <v>350000</v>
      </c>
      <c r="D19" s="20"/>
      <c r="E19" s="23"/>
      <c r="F19" s="461"/>
      <c r="G19" s="461"/>
      <c r="H19" s="461"/>
      <c r="I19" s="461"/>
      <c r="J19" s="461"/>
      <c r="K19" s="461"/>
      <c r="L19" s="32"/>
      <c r="M19" s="32"/>
      <c r="N19" s="32"/>
      <c r="O19" s="32"/>
      <c r="P19" s="32"/>
      <c r="Q19" s="32"/>
      <c r="R19" s="32"/>
      <c r="S19" s="280"/>
      <c r="T19" s="280"/>
      <c r="U19" s="280"/>
      <c r="V19" s="280"/>
      <c r="W19" s="280"/>
      <c r="X19" s="280"/>
      <c r="Y19" s="280"/>
      <c r="Z19" s="280"/>
    </row>
    <row r="20" spans="1:26" ht="13.5" customHeight="1">
      <c r="A20" s="21">
        <v>211204</v>
      </c>
      <c r="B20" s="7" t="s">
        <v>38</v>
      </c>
      <c r="C20" s="23">
        <f>SUM(C21)</f>
        <v>780000</v>
      </c>
      <c r="D20" s="20"/>
      <c r="E20" s="23"/>
      <c r="F20" s="461"/>
      <c r="G20" s="461"/>
      <c r="H20" s="608"/>
      <c r="I20" s="461"/>
      <c r="J20" s="461"/>
      <c r="K20" s="461"/>
      <c r="L20" s="32"/>
      <c r="M20" s="32"/>
      <c r="N20" s="32"/>
      <c r="O20" s="32"/>
      <c r="P20" s="32"/>
      <c r="Q20" s="32"/>
      <c r="R20" s="32"/>
      <c r="S20" s="280"/>
      <c r="T20" s="280"/>
      <c r="U20" s="280"/>
      <c r="V20" s="280"/>
      <c r="W20" s="280"/>
      <c r="X20" s="280"/>
      <c r="Y20" s="280"/>
      <c r="Z20" s="280"/>
    </row>
    <row r="21" spans="1:26" ht="13.5" customHeight="1">
      <c r="A21" s="25">
        <v>21120401</v>
      </c>
      <c r="B21" s="26" t="s">
        <v>39</v>
      </c>
      <c r="C21" s="26">
        <v>780000</v>
      </c>
      <c r="D21" s="20"/>
      <c r="E21" s="23"/>
      <c r="F21" s="461"/>
      <c r="G21" s="461"/>
      <c r="H21" s="461"/>
      <c r="I21" s="461"/>
      <c r="J21" s="461"/>
      <c r="K21" s="461"/>
      <c r="L21" s="32"/>
      <c r="M21" s="32"/>
      <c r="N21" s="32"/>
      <c r="O21" s="32"/>
      <c r="P21" s="32"/>
      <c r="Q21" s="32"/>
      <c r="R21" s="32"/>
      <c r="S21" s="280"/>
      <c r="T21" s="280"/>
      <c r="U21" s="280"/>
      <c r="V21" s="280"/>
      <c r="W21" s="280"/>
      <c r="X21" s="280"/>
      <c r="Y21" s="280"/>
      <c r="Z21" s="280"/>
    </row>
    <row r="22" spans="1:26" ht="12.75" customHeight="1">
      <c r="A22" s="21">
        <v>211208</v>
      </c>
      <c r="B22" s="7" t="s">
        <v>47</v>
      </c>
      <c r="C22" s="8">
        <f>SUM(C23)</f>
        <v>400000</v>
      </c>
      <c r="D22" s="20"/>
      <c r="E22" s="20"/>
      <c r="F22" s="32"/>
      <c r="G22" s="32"/>
      <c r="H22" s="32"/>
      <c r="I22" s="32"/>
      <c r="J22" s="32"/>
      <c r="K22" s="32"/>
      <c r="L22" s="32"/>
      <c r="M22" s="32"/>
      <c r="N22" s="32"/>
      <c r="O22" s="32"/>
      <c r="P22" s="32"/>
      <c r="Q22" s="32"/>
      <c r="R22" s="32"/>
      <c r="S22" s="280"/>
      <c r="T22" s="280"/>
      <c r="U22" s="280"/>
      <c r="V22" s="280"/>
      <c r="W22" s="280"/>
      <c r="X22" s="280"/>
      <c r="Y22" s="280"/>
      <c r="Z22" s="280"/>
    </row>
    <row r="23" spans="1:26" ht="13.5" customHeight="1">
      <c r="A23" s="35">
        <v>21120805</v>
      </c>
      <c r="B23" s="32" t="s">
        <v>49</v>
      </c>
      <c r="C23" s="26">
        <v>400000</v>
      </c>
      <c r="D23" s="20"/>
      <c r="E23" s="23"/>
      <c r="F23" s="32"/>
      <c r="G23" s="32"/>
      <c r="H23" s="32"/>
      <c r="I23" s="32"/>
      <c r="J23" s="32"/>
      <c r="K23" s="32"/>
      <c r="L23" s="32"/>
      <c r="M23" s="32"/>
      <c r="N23" s="32"/>
      <c r="O23" s="32"/>
      <c r="P23" s="32"/>
      <c r="Q23" s="32"/>
      <c r="R23" s="32"/>
      <c r="S23" s="280"/>
      <c r="T23" s="280"/>
      <c r="U23" s="280"/>
      <c r="V23" s="280"/>
      <c r="W23" s="280"/>
      <c r="X23" s="280"/>
      <c r="Y23" s="280"/>
      <c r="Z23" s="280"/>
    </row>
    <row r="24" spans="1:26" ht="12.75" customHeight="1">
      <c r="A24" s="21">
        <v>211209</v>
      </c>
      <c r="B24" s="23" t="s">
        <v>50</v>
      </c>
      <c r="C24" s="8">
        <f>SUM(C25:C26)</f>
        <v>700000</v>
      </c>
      <c r="D24" s="20"/>
      <c r="E24" s="20"/>
      <c r="F24" s="32"/>
      <c r="G24" s="32"/>
      <c r="H24" s="32"/>
      <c r="I24" s="32"/>
      <c r="J24" s="32"/>
      <c r="K24" s="32"/>
      <c r="L24" s="32"/>
      <c r="M24" s="32"/>
      <c r="N24" s="32"/>
      <c r="O24" s="32"/>
      <c r="P24" s="32"/>
      <c r="Q24" s="32"/>
      <c r="R24" s="32"/>
      <c r="S24" s="280"/>
      <c r="T24" s="280"/>
      <c r="U24" s="280"/>
      <c r="V24" s="280"/>
      <c r="W24" s="280"/>
      <c r="X24" s="280"/>
      <c r="Y24" s="280"/>
      <c r="Z24" s="280"/>
    </row>
    <row r="25" spans="1:26" ht="13.5" customHeight="1">
      <c r="A25" s="25">
        <v>21120901</v>
      </c>
      <c r="B25" s="26" t="s">
        <v>51</v>
      </c>
      <c r="C25" s="20">
        <v>450000</v>
      </c>
      <c r="D25" s="20"/>
      <c r="E25" s="20"/>
      <c r="F25" s="32"/>
      <c r="G25" s="32"/>
      <c r="H25" s="32"/>
      <c r="I25" s="32"/>
      <c r="J25" s="32"/>
      <c r="K25" s="32"/>
      <c r="L25" s="32"/>
      <c r="M25" s="32"/>
      <c r="N25" s="32"/>
      <c r="O25" s="32"/>
      <c r="P25" s="32"/>
      <c r="Q25" s="32"/>
      <c r="R25" s="32"/>
      <c r="S25" s="280"/>
      <c r="T25" s="280"/>
      <c r="U25" s="280"/>
      <c r="V25" s="280"/>
      <c r="W25" s="280"/>
      <c r="X25" s="280"/>
      <c r="Y25" s="280"/>
      <c r="Z25" s="280"/>
    </row>
    <row r="26" spans="1:26" ht="13.5" customHeight="1">
      <c r="A26" s="25">
        <v>21120906</v>
      </c>
      <c r="B26" s="26" t="s">
        <v>52</v>
      </c>
      <c r="C26" s="26">
        <v>250000</v>
      </c>
      <c r="D26" s="20"/>
      <c r="E26" s="23"/>
      <c r="F26" s="32"/>
      <c r="G26" s="32"/>
      <c r="H26" s="32"/>
      <c r="I26" s="32"/>
      <c r="J26" s="32"/>
      <c r="K26" s="32"/>
      <c r="L26" s="32"/>
      <c r="M26" s="32"/>
      <c r="N26" s="32"/>
      <c r="O26" s="32"/>
      <c r="P26" s="32"/>
      <c r="Q26" s="32"/>
      <c r="R26" s="32"/>
      <c r="S26" s="280"/>
      <c r="T26" s="280"/>
      <c r="U26" s="280"/>
      <c r="V26" s="280"/>
      <c r="W26" s="280"/>
      <c r="X26" s="280"/>
      <c r="Y26" s="280"/>
      <c r="Z26" s="280"/>
    </row>
    <row r="27" spans="1:26" ht="13.5" customHeight="1">
      <c r="A27" s="29"/>
      <c r="B27" s="26"/>
      <c r="C27" s="26"/>
      <c r="D27" s="20"/>
      <c r="E27" s="23"/>
      <c r="F27" s="32"/>
      <c r="G27" s="32"/>
      <c r="H27" s="32"/>
      <c r="I27" s="32"/>
      <c r="J27" s="32"/>
      <c r="K27" s="32"/>
      <c r="L27" s="32"/>
      <c r="M27" s="32"/>
      <c r="N27" s="32"/>
      <c r="O27" s="32"/>
      <c r="P27" s="32"/>
      <c r="Q27" s="32"/>
      <c r="R27" s="32"/>
      <c r="S27" s="280"/>
      <c r="T27" s="280"/>
      <c r="U27" s="280"/>
      <c r="V27" s="280"/>
      <c r="W27" s="280"/>
      <c r="X27" s="280"/>
      <c r="Y27" s="280"/>
      <c r="Z27" s="280"/>
    </row>
    <row r="28" spans="1:26" ht="12.75" customHeight="1">
      <c r="A28" s="658" t="s">
        <v>10</v>
      </c>
      <c r="B28" s="657"/>
      <c r="C28" s="34">
        <f>C31+C33+C35+C29</f>
        <v>16650000</v>
      </c>
      <c r="D28" s="20"/>
      <c r="E28" s="20"/>
      <c r="F28" s="32"/>
      <c r="G28" s="32"/>
      <c r="H28" s="32"/>
      <c r="I28" s="32"/>
      <c r="J28" s="32"/>
      <c r="K28" s="32"/>
      <c r="L28" s="32"/>
      <c r="M28" s="32"/>
      <c r="N28" s="32"/>
      <c r="O28" s="32"/>
      <c r="P28" s="32"/>
      <c r="Q28" s="32"/>
      <c r="R28" s="32"/>
      <c r="S28" s="280"/>
      <c r="T28" s="280"/>
      <c r="U28" s="280"/>
      <c r="V28" s="280"/>
      <c r="W28" s="280"/>
      <c r="X28" s="280"/>
      <c r="Y28" s="280"/>
      <c r="Z28" s="280"/>
    </row>
    <row r="29" spans="1:26" ht="12.75" customHeight="1">
      <c r="A29" s="21">
        <v>211302</v>
      </c>
      <c r="B29" s="49" t="s">
        <v>53</v>
      </c>
      <c r="C29" s="23">
        <f>SUM(C30)</f>
        <v>450000</v>
      </c>
      <c r="D29" s="20"/>
      <c r="E29" s="23"/>
      <c r="F29" s="32"/>
      <c r="G29" s="32"/>
      <c r="H29" s="32"/>
      <c r="I29" s="32"/>
      <c r="J29" s="32"/>
      <c r="K29" s="32"/>
      <c r="L29" s="32"/>
      <c r="M29" s="32"/>
      <c r="N29" s="32"/>
      <c r="O29" s="32"/>
      <c r="P29" s="32"/>
      <c r="Q29" s="32"/>
      <c r="R29" s="32"/>
      <c r="S29" s="280"/>
      <c r="T29" s="280"/>
      <c r="U29" s="280"/>
      <c r="V29" s="280"/>
      <c r="W29" s="280"/>
      <c r="X29" s="280"/>
      <c r="Y29" s="280"/>
      <c r="Z29" s="280"/>
    </row>
    <row r="30" spans="1:26" ht="12.75" customHeight="1">
      <c r="A30" s="25">
        <v>21130204</v>
      </c>
      <c r="B30" s="29" t="s">
        <v>54</v>
      </c>
      <c r="C30" s="26">
        <v>450000</v>
      </c>
      <c r="D30" s="20"/>
      <c r="E30" s="23"/>
      <c r="F30" s="32"/>
      <c r="G30" s="32"/>
      <c r="H30" s="32"/>
      <c r="I30" s="32"/>
      <c r="J30" s="32"/>
      <c r="K30" s="32"/>
      <c r="L30" s="32"/>
      <c r="M30" s="32"/>
      <c r="N30" s="32"/>
      <c r="O30" s="32"/>
      <c r="P30" s="32"/>
      <c r="Q30" s="32"/>
      <c r="R30" s="32"/>
      <c r="S30" s="280"/>
      <c r="T30" s="280"/>
      <c r="U30" s="280"/>
      <c r="V30" s="280"/>
      <c r="W30" s="280"/>
      <c r="X30" s="280"/>
      <c r="Y30" s="280"/>
      <c r="Z30" s="280"/>
    </row>
    <row r="31" spans="1:26" ht="13.5" customHeight="1">
      <c r="A31" s="22">
        <v>211303</v>
      </c>
      <c r="B31" s="76" t="s">
        <v>100</v>
      </c>
      <c r="C31" s="23">
        <f>SUM(C32)</f>
        <v>470000</v>
      </c>
      <c r="D31" s="20"/>
      <c r="E31" s="23"/>
      <c r="F31" s="32"/>
      <c r="G31" s="32"/>
      <c r="H31" s="32"/>
      <c r="I31" s="32"/>
      <c r="J31" s="32"/>
      <c r="K31" s="32"/>
      <c r="L31" s="32"/>
      <c r="M31" s="32"/>
      <c r="N31" s="32"/>
      <c r="O31" s="32"/>
      <c r="P31" s="32"/>
      <c r="Q31" s="32"/>
      <c r="R31" s="32"/>
      <c r="S31" s="280"/>
      <c r="T31" s="280"/>
      <c r="U31" s="280"/>
      <c r="V31" s="280"/>
      <c r="W31" s="280"/>
      <c r="X31" s="280"/>
      <c r="Y31" s="280"/>
      <c r="Z31" s="280"/>
    </row>
    <row r="32" spans="1:26" ht="13.5" customHeight="1">
      <c r="A32" s="35">
        <v>21130307</v>
      </c>
      <c r="B32" s="32" t="s">
        <v>101</v>
      </c>
      <c r="C32" s="26">
        <v>470000</v>
      </c>
      <c r="D32" s="20"/>
      <c r="E32" s="23"/>
      <c r="F32" s="32"/>
      <c r="G32" s="32"/>
      <c r="H32" s="32"/>
      <c r="I32" s="32"/>
      <c r="J32" s="32"/>
      <c r="K32" s="32"/>
      <c r="L32" s="32"/>
      <c r="M32" s="32"/>
      <c r="N32" s="32"/>
      <c r="O32" s="32"/>
      <c r="P32" s="32"/>
      <c r="Q32" s="32"/>
      <c r="R32" s="32"/>
      <c r="S32" s="280"/>
      <c r="T32" s="280"/>
      <c r="U32" s="280"/>
      <c r="V32" s="280"/>
      <c r="W32" s="280"/>
      <c r="X32" s="280"/>
      <c r="Y32" s="280"/>
      <c r="Z32" s="280"/>
    </row>
    <row r="33" spans="1:26" ht="13.5" customHeight="1">
      <c r="A33" s="21">
        <v>211305</v>
      </c>
      <c r="B33" s="23" t="s">
        <v>55</v>
      </c>
      <c r="C33" s="23">
        <f>SUM(C34)</f>
        <v>7260000</v>
      </c>
      <c r="D33" s="20"/>
      <c r="E33" s="23"/>
      <c r="F33" s="32"/>
      <c r="G33" s="32"/>
      <c r="H33" s="32"/>
      <c r="I33" s="32"/>
      <c r="J33" s="32"/>
      <c r="K33" s="32"/>
      <c r="L33" s="32"/>
      <c r="M33" s="32"/>
      <c r="N33" s="32"/>
      <c r="O33" s="32"/>
      <c r="P33" s="32"/>
      <c r="Q33" s="32"/>
      <c r="R33" s="32"/>
      <c r="S33" s="280"/>
      <c r="T33" s="280"/>
      <c r="U33" s="280"/>
      <c r="V33" s="280"/>
      <c r="W33" s="280"/>
      <c r="X33" s="280"/>
      <c r="Y33" s="280"/>
      <c r="Z33" s="280"/>
    </row>
    <row r="34" spans="1:26" ht="13.5" customHeight="1">
      <c r="A34" s="25">
        <v>21130502</v>
      </c>
      <c r="B34" s="26" t="s">
        <v>56</v>
      </c>
      <c r="C34" s="20">
        <v>7260000</v>
      </c>
      <c r="D34" s="20"/>
      <c r="E34" s="38"/>
      <c r="F34" s="32"/>
      <c r="G34" s="32"/>
      <c r="H34" s="32"/>
      <c r="I34" s="32"/>
      <c r="J34" s="32"/>
      <c r="K34" s="32"/>
      <c r="L34" s="32"/>
      <c r="M34" s="32"/>
      <c r="N34" s="32"/>
      <c r="O34" s="32"/>
      <c r="P34" s="32"/>
      <c r="Q34" s="32"/>
      <c r="R34" s="32"/>
      <c r="S34" s="280"/>
      <c r="T34" s="280"/>
      <c r="U34" s="280"/>
      <c r="V34" s="280"/>
      <c r="W34" s="280"/>
      <c r="X34" s="280"/>
      <c r="Y34" s="280"/>
      <c r="Z34" s="280"/>
    </row>
    <row r="35" spans="1:26" ht="12.75" customHeight="1">
      <c r="A35" s="21">
        <v>211309</v>
      </c>
      <c r="B35" s="23" t="s">
        <v>61</v>
      </c>
      <c r="C35" s="8">
        <f>SUM(C36:C38)</f>
        <v>8470000</v>
      </c>
      <c r="D35" s="20"/>
      <c r="E35" s="32"/>
      <c r="F35" s="32"/>
      <c r="G35" s="32"/>
      <c r="H35" s="32"/>
      <c r="I35" s="32"/>
      <c r="J35" s="32"/>
      <c r="K35" s="32"/>
      <c r="L35" s="32"/>
      <c r="M35" s="32"/>
      <c r="N35" s="32"/>
      <c r="O35" s="32"/>
      <c r="P35" s="32"/>
      <c r="Q35" s="32"/>
      <c r="R35" s="32"/>
      <c r="S35" s="280"/>
      <c r="T35" s="280"/>
      <c r="U35" s="280"/>
      <c r="V35" s="280"/>
      <c r="W35" s="280"/>
      <c r="X35" s="280"/>
      <c r="Y35" s="280"/>
      <c r="Z35" s="280"/>
    </row>
    <row r="36" spans="1:26" ht="13.5" customHeight="1">
      <c r="A36" s="25">
        <v>21130901</v>
      </c>
      <c r="B36" s="26" t="s">
        <v>62</v>
      </c>
      <c r="C36" s="20">
        <v>7260000</v>
      </c>
      <c r="D36" s="20"/>
      <c r="E36" s="32"/>
      <c r="F36" s="32"/>
      <c r="G36" s="32"/>
      <c r="H36" s="32"/>
      <c r="I36" s="32"/>
      <c r="J36" s="32"/>
      <c r="K36" s="32"/>
      <c r="L36" s="32"/>
      <c r="M36" s="32"/>
      <c r="N36" s="32"/>
      <c r="O36" s="32"/>
      <c r="P36" s="32"/>
      <c r="Q36" s="32"/>
      <c r="R36" s="32"/>
      <c r="S36" s="280"/>
      <c r="T36" s="280"/>
      <c r="U36" s="280"/>
      <c r="V36" s="280"/>
      <c r="W36" s="280"/>
      <c r="X36" s="280"/>
      <c r="Y36" s="280"/>
      <c r="Z36" s="280"/>
    </row>
    <row r="37" spans="1:26" ht="13.5" customHeight="1">
      <c r="A37" s="25">
        <v>21130903</v>
      </c>
      <c r="B37" s="26" t="s">
        <v>63</v>
      </c>
      <c r="C37" s="20">
        <v>760000</v>
      </c>
      <c r="D37" s="20"/>
      <c r="E37" s="20"/>
      <c r="F37" s="32"/>
      <c r="G37" s="32"/>
      <c r="H37" s="32"/>
      <c r="I37" s="32"/>
      <c r="J37" s="32"/>
      <c r="K37" s="32"/>
      <c r="L37" s="32"/>
      <c r="M37" s="32"/>
      <c r="N37" s="32"/>
      <c r="O37" s="32"/>
      <c r="P37" s="32"/>
      <c r="Q37" s="32"/>
      <c r="R37" s="32"/>
      <c r="S37" s="280"/>
      <c r="T37" s="280"/>
      <c r="U37" s="280"/>
      <c r="V37" s="280"/>
      <c r="W37" s="280"/>
      <c r="X37" s="280"/>
      <c r="Y37" s="280"/>
      <c r="Z37" s="280"/>
    </row>
    <row r="38" spans="1:26" ht="13.5" customHeight="1">
      <c r="A38" s="25">
        <v>21130908</v>
      </c>
      <c r="B38" s="26" t="s">
        <v>64</v>
      </c>
      <c r="C38" s="20">
        <v>450000</v>
      </c>
      <c r="D38" s="20"/>
      <c r="E38" s="8"/>
      <c r="F38" s="32"/>
      <c r="G38" s="32"/>
      <c r="H38" s="32"/>
      <c r="I38" s="32"/>
      <c r="J38" s="32"/>
      <c r="K38" s="32"/>
      <c r="L38" s="32"/>
      <c r="M38" s="32"/>
      <c r="N38" s="32"/>
      <c r="O38" s="32"/>
      <c r="P38" s="32"/>
      <c r="Q38" s="32"/>
      <c r="R38" s="32"/>
      <c r="S38" s="280"/>
      <c r="T38" s="280"/>
      <c r="U38" s="280"/>
      <c r="V38" s="280"/>
      <c r="W38" s="280"/>
      <c r="X38" s="280"/>
      <c r="Y38" s="280"/>
      <c r="Z38" s="280"/>
    </row>
    <row r="39" spans="1:26" ht="12.75" customHeight="1">
      <c r="A39" s="25"/>
      <c r="B39" s="32"/>
      <c r="C39" s="20"/>
      <c r="D39" s="20"/>
      <c r="E39" s="20"/>
      <c r="F39" s="32"/>
      <c r="G39" s="32"/>
      <c r="H39" s="32"/>
      <c r="I39" s="32"/>
      <c r="J39" s="32"/>
      <c r="K39" s="32"/>
      <c r="L39" s="32"/>
      <c r="M39" s="32"/>
      <c r="N39" s="32"/>
      <c r="O39" s="32"/>
      <c r="P39" s="32"/>
      <c r="Q39" s="32"/>
      <c r="R39" s="32"/>
      <c r="S39" s="280"/>
      <c r="T39" s="280"/>
      <c r="U39" s="280"/>
      <c r="V39" s="280"/>
      <c r="W39" s="280"/>
      <c r="X39" s="280"/>
      <c r="Y39" s="280"/>
      <c r="Z39" s="280"/>
    </row>
    <row r="40" spans="1:26" ht="12.75" customHeight="1">
      <c r="A40" s="660" t="s">
        <v>74</v>
      </c>
      <c r="B40" s="657"/>
      <c r="C40" s="53">
        <f>C41+C43</f>
        <v>900000</v>
      </c>
      <c r="D40" s="20"/>
      <c r="E40" s="20"/>
      <c r="F40" s="32"/>
      <c r="G40" s="32"/>
      <c r="H40" s="32"/>
      <c r="I40" s="32"/>
      <c r="J40" s="32"/>
      <c r="K40" s="32"/>
      <c r="L40" s="32"/>
      <c r="M40" s="32"/>
      <c r="N40" s="32"/>
      <c r="O40" s="32"/>
      <c r="P40" s="32"/>
      <c r="Q40" s="32"/>
      <c r="R40" s="32"/>
      <c r="S40" s="280"/>
      <c r="T40" s="280"/>
      <c r="U40" s="280"/>
      <c r="V40" s="280"/>
      <c r="W40" s="280"/>
      <c r="X40" s="280"/>
      <c r="Y40" s="280"/>
      <c r="Z40" s="280"/>
    </row>
    <row r="41" spans="1:26" ht="12.75" customHeight="1">
      <c r="A41" s="21">
        <v>221104</v>
      </c>
      <c r="B41" s="22" t="s">
        <v>78</v>
      </c>
      <c r="C41" s="106">
        <f>SUM(C42)</f>
        <v>500000</v>
      </c>
      <c r="D41" s="20"/>
      <c r="E41" s="92"/>
      <c r="F41" s="35"/>
      <c r="G41" s="35"/>
      <c r="H41" s="35"/>
      <c r="I41" s="35"/>
      <c r="J41" s="35"/>
      <c r="K41" s="35"/>
      <c r="L41" s="35"/>
      <c r="M41" s="35"/>
      <c r="N41" s="35"/>
      <c r="O41" s="35"/>
      <c r="P41" s="35"/>
      <c r="Q41" s="35"/>
      <c r="R41" s="35"/>
      <c r="S41" s="280"/>
      <c r="T41" s="280"/>
      <c r="U41" s="280"/>
      <c r="V41" s="280"/>
      <c r="W41" s="280"/>
      <c r="X41" s="280"/>
      <c r="Y41" s="280"/>
      <c r="Z41" s="280"/>
    </row>
    <row r="42" spans="1:26" ht="13.5" customHeight="1">
      <c r="A42" s="25">
        <v>22110401</v>
      </c>
      <c r="B42" s="32" t="s">
        <v>79</v>
      </c>
      <c r="C42" s="20">
        <v>500000</v>
      </c>
      <c r="D42" s="20"/>
      <c r="E42" s="20"/>
      <c r="F42" s="32"/>
      <c r="G42" s="32"/>
      <c r="H42" s="32"/>
      <c r="I42" s="32"/>
      <c r="J42" s="32"/>
      <c r="K42" s="32"/>
      <c r="L42" s="32"/>
      <c r="M42" s="32"/>
      <c r="N42" s="32"/>
      <c r="O42" s="32"/>
      <c r="P42" s="32"/>
      <c r="Q42" s="32"/>
      <c r="R42" s="32"/>
      <c r="S42" s="280"/>
      <c r="T42" s="280"/>
      <c r="U42" s="280"/>
      <c r="V42" s="280"/>
      <c r="W42" s="280"/>
      <c r="X42" s="280"/>
      <c r="Y42" s="280"/>
      <c r="Z42" s="280"/>
    </row>
    <row r="43" spans="1:26" ht="12.75" customHeight="1">
      <c r="A43" s="21">
        <v>221107</v>
      </c>
      <c r="B43" s="23" t="s">
        <v>81</v>
      </c>
      <c r="C43" s="8">
        <f>SUM(C44)</f>
        <v>400000</v>
      </c>
      <c r="D43" s="20"/>
      <c r="E43" s="20"/>
      <c r="F43" s="32"/>
      <c r="G43" s="32"/>
      <c r="H43" s="32"/>
      <c r="I43" s="32"/>
      <c r="J43" s="32"/>
      <c r="K43" s="32"/>
      <c r="L43" s="32"/>
      <c r="M43" s="32"/>
      <c r="N43" s="32"/>
      <c r="O43" s="32"/>
      <c r="P43" s="32"/>
      <c r="Q43" s="32"/>
      <c r="R43" s="32"/>
      <c r="S43" s="280"/>
      <c r="T43" s="280"/>
      <c r="U43" s="280"/>
      <c r="V43" s="280"/>
      <c r="W43" s="280"/>
      <c r="X43" s="280"/>
      <c r="Y43" s="280"/>
      <c r="Z43" s="280"/>
    </row>
    <row r="44" spans="1:26" ht="13.5" customHeight="1">
      <c r="A44" s="25">
        <v>22110702</v>
      </c>
      <c r="B44" s="26" t="s">
        <v>82</v>
      </c>
      <c r="C44" s="20">
        <v>400000</v>
      </c>
      <c r="D44" s="20"/>
      <c r="E44" s="20"/>
      <c r="F44" s="32"/>
      <c r="G44" s="32"/>
      <c r="H44" s="32"/>
      <c r="I44" s="32"/>
      <c r="J44" s="32"/>
      <c r="K44" s="32"/>
      <c r="L44" s="32"/>
      <c r="M44" s="32"/>
      <c r="N44" s="32"/>
      <c r="O44" s="32"/>
      <c r="P44" s="32"/>
      <c r="Q44" s="32"/>
      <c r="R44" s="32"/>
      <c r="S44" s="280"/>
      <c r="T44" s="280"/>
      <c r="U44" s="280"/>
      <c r="V44" s="280"/>
      <c r="W44" s="280"/>
      <c r="X44" s="280"/>
      <c r="Y44" s="280"/>
      <c r="Z44" s="280"/>
    </row>
    <row r="45" spans="1:26" ht="12.75" customHeight="1">
      <c r="A45" s="35"/>
      <c r="B45" s="32"/>
      <c r="C45" s="20"/>
      <c r="D45" s="20"/>
      <c r="E45" s="20"/>
      <c r="F45" s="32"/>
      <c r="G45" s="32"/>
      <c r="H45" s="32"/>
      <c r="I45" s="32"/>
      <c r="J45" s="32"/>
      <c r="K45" s="32"/>
      <c r="L45" s="32"/>
      <c r="M45" s="32"/>
      <c r="N45" s="32"/>
      <c r="O45" s="32"/>
      <c r="P45" s="32"/>
      <c r="Q45" s="32"/>
      <c r="R45" s="32"/>
      <c r="S45" s="280"/>
      <c r="T45" s="280"/>
      <c r="U45" s="280"/>
      <c r="V45" s="280"/>
      <c r="W45" s="280"/>
      <c r="X45" s="280"/>
      <c r="Y45" s="280"/>
      <c r="Z45" s="280"/>
    </row>
    <row r="46" spans="1:26" ht="12.75" customHeight="1">
      <c r="A46" s="32"/>
      <c r="B46" s="32"/>
      <c r="C46" s="20"/>
      <c r="D46" s="20"/>
      <c r="E46" s="20"/>
      <c r="F46" s="32"/>
      <c r="G46" s="32"/>
      <c r="H46" s="32"/>
      <c r="I46" s="32"/>
      <c r="J46" s="32"/>
      <c r="K46" s="32"/>
      <c r="L46" s="32"/>
      <c r="M46" s="32"/>
      <c r="N46" s="32"/>
      <c r="O46" s="32"/>
      <c r="P46" s="32"/>
      <c r="Q46" s="32"/>
      <c r="R46" s="32"/>
      <c r="S46" s="280"/>
      <c r="T46" s="280"/>
      <c r="U46" s="280"/>
      <c r="V46" s="280"/>
      <c r="W46" s="280"/>
      <c r="X46" s="280"/>
      <c r="Y46" s="280"/>
      <c r="Z46" s="280"/>
    </row>
    <row r="47" spans="1:26" ht="12.75" customHeight="1">
      <c r="A47" s="32"/>
      <c r="B47" s="32"/>
      <c r="C47" s="20"/>
      <c r="D47" s="20"/>
      <c r="E47" s="20"/>
      <c r="F47" s="32"/>
      <c r="G47" s="32"/>
      <c r="H47" s="32"/>
      <c r="I47" s="32"/>
      <c r="J47" s="32"/>
      <c r="K47" s="32"/>
      <c r="L47" s="32"/>
      <c r="M47" s="32"/>
      <c r="N47" s="32"/>
      <c r="O47" s="32"/>
      <c r="P47" s="32"/>
      <c r="Q47" s="32"/>
      <c r="R47" s="32"/>
      <c r="S47" s="280"/>
      <c r="T47" s="280"/>
      <c r="U47" s="280"/>
      <c r="V47" s="280"/>
      <c r="W47" s="280"/>
      <c r="X47" s="280"/>
      <c r="Y47" s="280"/>
      <c r="Z47" s="280"/>
    </row>
    <row r="48" spans="1:26" ht="12.75" customHeight="1">
      <c r="A48" s="32"/>
      <c r="B48" s="32"/>
      <c r="C48" s="20"/>
      <c r="D48" s="20"/>
      <c r="E48" s="20"/>
      <c r="F48" s="32"/>
      <c r="G48" s="32"/>
      <c r="H48" s="32"/>
      <c r="I48" s="32"/>
      <c r="J48" s="32"/>
      <c r="K48" s="32"/>
      <c r="L48" s="32"/>
      <c r="M48" s="32"/>
      <c r="N48" s="32"/>
      <c r="O48" s="32"/>
      <c r="P48" s="32"/>
      <c r="Q48" s="32"/>
      <c r="R48" s="32"/>
      <c r="S48" s="280"/>
      <c r="T48" s="280"/>
      <c r="U48" s="280"/>
      <c r="V48" s="280"/>
      <c r="W48" s="280"/>
      <c r="X48" s="280"/>
      <c r="Y48" s="280"/>
      <c r="Z48" s="280"/>
    </row>
    <row r="49" spans="1:26" ht="12.75" customHeight="1">
      <c r="A49" s="32"/>
      <c r="B49" s="32"/>
      <c r="C49" s="20"/>
      <c r="D49" s="20"/>
      <c r="E49" s="20"/>
      <c r="F49" s="32"/>
      <c r="G49" s="32"/>
      <c r="H49" s="32"/>
      <c r="I49" s="32"/>
      <c r="J49" s="32"/>
      <c r="K49" s="32"/>
      <c r="L49" s="32"/>
      <c r="M49" s="32"/>
      <c r="N49" s="32"/>
      <c r="O49" s="32"/>
      <c r="P49" s="32"/>
      <c r="Q49" s="32"/>
      <c r="R49" s="32"/>
      <c r="S49" s="280"/>
      <c r="T49" s="280"/>
      <c r="U49" s="280"/>
      <c r="V49" s="280"/>
      <c r="W49" s="280"/>
      <c r="X49" s="280"/>
      <c r="Y49" s="280"/>
      <c r="Z49" s="280"/>
    </row>
    <row r="50" spans="1:26" ht="12.75" customHeight="1">
      <c r="A50" s="32"/>
      <c r="B50" s="32"/>
      <c r="C50" s="20"/>
      <c r="D50" s="20"/>
      <c r="E50" s="20"/>
      <c r="F50" s="32"/>
      <c r="G50" s="32"/>
      <c r="H50" s="32"/>
      <c r="I50" s="32"/>
      <c r="J50" s="32"/>
      <c r="K50" s="32"/>
      <c r="L50" s="32"/>
      <c r="M50" s="32"/>
      <c r="N50" s="32"/>
      <c r="O50" s="32"/>
      <c r="P50" s="32"/>
      <c r="Q50" s="32"/>
      <c r="R50" s="32"/>
      <c r="S50" s="280"/>
      <c r="T50" s="280"/>
      <c r="U50" s="280"/>
      <c r="V50" s="280"/>
      <c r="W50" s="280"/>
      <c r="X50" s="280"/>
      <c r="Y50" s="280"/>
      <c r="Z50" s="280"/>
    </row>
    <row r="51" spans="1:26" ht="12.75" customHeight="1">
      <c r="A51" s="32"/>
      <c r="B51" s="32"/>
      <c r="C51" s="20"/>
      <c r="D51" s="20"/>
      <c r="E51" s="20"/>
      <c r="F51" s="32"/>
      <c r="G51" s="32"/>
      <c r="H51" s="32"/>
      <c r="I51" s="32"/>
      <c r="J51" s="32"/>
      <c r="K51" s="32"/>
      <c r="L51" s="32"/>
      <c r="M51" s="32"/>
      <c r="N51" s="32"/>
      <c r="O51" s="32"/>
      <c r="P51" s="32"/>
      <c r="Q51" s="32"/>
      <c r="R51" s="32"/>
      <c r="S51" s="280"/>
      <c r="T51" s="280"/>
      <c r="U51" s="280"/>
      <c r="V51" s="280"/>
      <c r="W51" s="280"/>
      <c r="X51" s="280"/>
      <c r="Y51" s="280"/>
      <c r="Z51" s="280"/>
    </row>
    <row r="52" spans="1:26" ht="12.75" customHeight="1">
      <c r="A52" s="32"/>
      <c r="B52" s="32"/>
      <c r="C52" s="20"/>
      <c r="D52" s="20"/>
      <c r="E52" s="20"/>
      <c r="F52" s="32"/>
      <c r="G52" s="32"/>
      <c r="H52" s="32"/>
      <c r="I52" s="32"/>
      <c r="J52" s="32"/>
      <c r="K52" s="32"/>
      <c r="L52" s="32"/>
      <c r="M52" s="32"/>
      <c r="N52" s="32"/>
      <c r="O52" s="32"/>
      <c r="P52" s="32"/>
      <c r="Q52" s="32"/>
      <c r="R52" s="32"/>
      <c r="S52" s="280"/>
      <c r="T52" s="280"/>
      <c r="U52" s="280"/>
      <c r="V52" s="280"/>
      <c r="W52" s="280"/>
      <c r="X52" s="280"/>
      <c r="Y52" s="280"/>
      <c r="Z52" s="280"/>
    </row>
    <row r="53" spans="1:26" ht="12.75" customHeight="1">
      <c r="A53" s="32"/>
      <c r="B53" s="32"/>
      <c r="C53" s="20"/>
      <c r="D53" s="20"/>
      <c r="E53" s="20"/>
      <c r="F53" s="32"/>
      <c r="G53" s="32"/>
      <c r="H53" s="32"/>
      <c r="I53" s="32"/>
      <c r="J53" s="32"/>
      <c r="K53" s="32"/>
      <c r="L53" s="32"/>
      <c r="M53" s="32"/>
      <c r="N53" s="32"/>
      <c r="O53" s="32"/>
      <c r="P53" s="32"/>
      <c r="Q53" s="32"/>
      <c r="R53" s="32"/>
      <c r="S53" s="280"/>
      <c r="T53" s="280"/>
      <c r="U53" s="280"/>
      <c r="V53" s="280"/>
      <c r="W53" s="280"/>
      <c r="X53" s="280"/>
      <c r="Y53" s="280"/>
      <c r="Z53" s="280"/>
    </row>
    <row r="54" spans="1:26" ht="12.75" customHeight="1">
      <c r="A54" s="32"/>
      <c r="B54" s="32"/>
      <c r="C54" s="20"/>
      <c r="D54" s="20"/>
      <c r="E54" s="20"/>
      <c r="F54" s="32"/>
      <c r="G54" s="32"/>
      <c r="H54" s="32"/>
      <c r="I54" s="32"/>
      <c r="J54" s="32"/>
      <c r="K54" s="32"/>
      <c r="L54" s="32"/>
      <c r="M54" s="32"/>
      <c r="N54" s="32"/>
      <c r="O54" s="32"/>
      <c r="P54" s="32"/>
      <c r="Q54" s="32"/>
      <c r="R54" s="32"/>
      <c r="S54" s="280"/>
      <c r="T54" s="280"/>
      <c r="U54" s="280"/>
      <c r="V54" s="280"/>
      <c r="W54" s="280"/>
      <c r="X54" s="280"/>
      <c r="Y54" s="280"/>
      <c r="Z54" s="280"/>
    </row>
    <row r="55" spans="1:26" ht="12.75" customHeight="1">
      <c r="A55" s="32"/>
      <c r="B55" s="32"/>
      <c r="C55" s="20"/>
      <c r="D55" s="20"/>
      <c r="E55" s="20"/>
      <c r="F55" s="32"/>
      <c r="G55" s="32"/>
      <c r="H55" s="32"/>
      <c r="I55" s="32"/>
      <c r="J55" s="32"/>
      <c r="K55" s="32"/>
      <c r="L55" s="32"/>
      <c r="M55" s="32"/>
      <c r="N55" s="32"/>
      <c r="O55" s="32"/>
      <c r="P55" s="32"/>
      <c r="Q55" s="32"/>
      <c r="R55" s="32"/>
      <c r="S55" s="280"/>
      <c r="T55" s="280"/>
      <c r="U55" s="280"/>
      <c r="V55" s="280"/>
      <c r="W55" s="280"/>
      <c r="X55" s="280"/>
      <c r="Y55" s="280"/>
      <c r="Z55" s="280"/>
    </row>
    <row r="56" spans="1:26" ht="12.75" customHeight="1">
      <c r="A56" s="32"/>
      <c r="B56" s="32"/>
      <c r="C56" s="20"/>
      <c r="D56" s="20"/>
      <c r="E56" s="20"/>
      <c r="F56" s="32"/>
      <c r="G56" s="32"/>
      <c r="H56" s="32"/>
      <c r="I56" s="32"/>
      <c r="J56" s="32"/>
      <c r="K56" s="32"/>
      <c r="L56" s="32"/>
      <c r="M56" s="32"/>
      <c r="N56" s="32"/>
      <c r="O56" s="32"/>
      <c r="P56" s="32"/>
      <c r="Q56" s="32"/>
      <c r="R56" s="32"/>
      <c r="S56" s="280"/>
      <c r="T56" s="280"/>
      <c r="U56" s="280"/>
      <c r="V56" s="280"/>
      <c r="W56" s="280"/>
      <c r="X56" s="280"/>
      <c r="Y56" s="280"/>
      <c r="Z56" s="280"/>
    </row>
    <row r="57" spans="1:26" ht="12.75" customHeight="1">
      <c r="A57" s="32"/>
      <c r="B57" s="32"/>
      <c r="C57" s="20"/>
      <c r="D57" s="20"/>
      <c r="E57" s="20"/>
      <c r="F57" s="32"/>
      <c r="G57" s="32"/>
      <c r="H57" s="32"/>
      <c r="I57" s="32"/>
      <c r="J57" s="32"/>
      <c r="K57" s="32"/>
      <c r="L57" s="32"/>
      <c r="M57" s="32"/>
      <c r="N57" s="32"/>
      <c r="O57" s="32"/>
      <c r="P57" s="32"/>
      <c r="Q57" s="32"/>
      <c r="R57" s="32"/>
      <c r="S57" s="280"/>
      <c r="T57" s="280"/>
      <c r="U57" s="280"/>
      <c r="V57" s="280"/>
      <c r="W57" s="280"/>
      <c r="X57" s="280"/>
      <c r="Y57" s="280"/>
      <c r="Z57" s="280"/>
    </row>
    <row r="58" spans="1:26" ht="12.75" customHeight="1">
      <c r="A58" s="32"/>
      <c r="B58" s="32"/>
      <c r="C58" s="20"/>
      <c r="D58" s="20"/>
      <c r="E58" s="20"/>
      <c r="F58" s="32"/>
      <c r="G58" s="32"/>
      <c r="H58" s="32"/>
      <c r="I58" s="32"/>
      <c r="J58" s="32"/>
      <c r="K58" s="32"/>
      <c r="L58" s="32"/>
      <c r="M58" s="32"/>
      <c r="N58" s="32"/>
      <c r="O58" s="32"/>
      <c r="P58" s="32"/>
      <c r="Q58" s="32"/>
      <c r="R58" s="32"/>
      <c r="S58" s="280"/>
      <c r="T58" s="280"/>
      <c r="U58" s="280"/>
      <c r="V58" s="280"/>
      <c r="W58" s="280"/>
      <c r="X58" s="280"/>
      <c r="Y58" s="280"/>
      <c r="Z58" s="280"/>
    </row>
    <row r="59" spans="1:26" ht="12.75" customHeight="1">
      <c r="A59" s="32"/>
      <c r="B59" s="32"/>
      <c r="C59" s="20"/>
      <c r="D59" s="20"/>
      <c r="E59" s="20"/>
      <c r="F59" s="32"/>
      <c r="G59" s="32"/>
      <c r="H59" s="32"/>
      <c r="I59" s="32"/>
      <c r="J59" s="32"/>
      <c r="K59" s="32"/>
      <c r="L59" s="32"/>
      <c r="M59" s="32"/>
      <c r="N59" s="32"/>
      <c r="O59" s="32"/>
      <c r="P59" s="32"/>
      <c r="Q59" s="32"/>
      <c r="R59" s="32"/>
      <c r="S59" s="280"/>
      <c r="T59" s="280"/>
      <c r="U59" s="280"/>
      <c r="V59" s="280"/>
      <c r="W59" s="280"/>
      <c r="X59" s="280"/>
      <c r="Y59" s="280"/>
      <c r="Z59" s="280"/>
    </row>
    <row r="60" spans="1:26" ht="12.75" customHeight="1">
      <c r="A60" s="32"/>
      <c r="B60" s="32"/>
      <c r="C60" s="20"/>
      <c r="D60" s="20"/>
      <c r="E60" s="20"/>
      <c r="F60" s="32"/>
      <c r="G60" s="32"/>
      <c r="H60" s="32"/>
      <c r="I60" s="32"/>
      <c r="J60" s="32"/>
      <c r="K60" s="32"/>
      <c r="L60" s="32"/>
      <c r="M60" s="32"/>
      <c r="N60" s="32"/>
      <c r="O60" s="32"/>
      <c r="P60" s="32"/>
      <c r="Q60" s="32"/>
      <c r="R60" s="32"/>
      <c r="S60" s="280"/>
      <c r="T60" s="280"/>
      <c r="U60" s="280"/>
      <c r="V60" s="280"/>
      <c r="W60" s="280"/>
      <c r="X60" s="280"/>
      <c r="Y60" s="280"/>
      <c r="Z60" s="280"/>
    </row>
    <row r="61" spans="1:26" ht="12.75" customHeight="1">
      <c r="A61" s="32"/>
      <c r="B61" s="32"/>
      <c r="C61" s="20"/>
      <c r="D61" s="20"/>
      <c r="E61" s="20"/>
      <c r="F61" s="32"/>
      <c r="G61" s="32"/>
      <c r="H61" s="32"/>
      <c r="I61" s="32"/>
      <c r="J61" s="32"/>
      <c r="K61" s="32"/>
      <c r="L61" s="32"/>
      <c r="M61" s="32"/>
      <c r="N61" s="32"/>
      <c r="O61" s="32"/>
      <c r="P61" s="32"/>
      <c r="Q61" s="32"/>
      <c r="R61" s="32"/>
      <c r="S61" s="280"/>
      <c r="T61" s="280"/>
      <c r="U61" s="280"/>
      <c r="V61" s="280"/>
      <c r="W61" s="280"/>
      <c r="X61" s="280"/>
      <c r="Y61" s="280"/>
      <c r="Z61" s="280"/>
    </row>
    <row r="62" spans="1:26" ht="12.75" customHeight="1">
      <c r="A62" s="32"/>
      <c r="B62" s="32"/>
      <c r="C62" s="20"/>
      <c r="D62" s="20"/>
      <c r="E62" s="20"/>
      <c r="F62" s="32"/>
      <c r="G62" s="32"/>
      <c r="H62" s="32"/>
      <c r="I62" s="32"/>
      <c r="J62" s="32"/>
      <c r="K62" s="32"/>
      <c r="L62" s="32"/>
      <c r="M62" s="32"/>
      <c r="N62" s="32"/>
      <c r="O62" s="32"/>
      <c r="P62" s="32"/>
      <c r="Q62" s="32"/>
      <c r="R62" s="32"/>
      <c r="S62" s="280"/>
      <c r="T62" s="280"/>
      <c r="U62" s="280"/>
      <c r="V62" s="280"/>
      <c r="W62" s="280"/>
      <c r="X62" s="280"/>
      <c r="Y62" s="280"/>
      <c r="Z62" s="280"/>
    </row>
    <row r="63" spans="1:26" ht="12.75" customHeight="1">
      <c r="A63" s="32"/>
      <c r="B63" s="32"/>
      <c r="C63" s="20"/>
      <c r="D63" s="20"/>
      <c r="E63" s="20"/>
      <c r="F63" s="32"/>
      <c r="G63" s="32"/>
      <c r="H63" s="32"/>
      <c r="I63" s="32"/>
      <c r="J63" s="32"/>
      <c r="K63" s="32"/>
      <c r="L63" s="32"/>
      <c r="M63" s="32"/>
      <c r="N63" s="32"/>
      <c r="O63" s="32"/>
      <c r="P63" s="32"/>
      <c r="Q63" s="32"/>
      <c r="R63" s="32"/>
      <c r="S63" s="280"/>
      <c r="T63" s="280"/>
      <c r="U63" s="280"/>
      <c r="V63" s="280"/>
      <c r="W63" s="280"/>
      <c r="X63" s="280"/>
      <c r="Y63" s="280"/>
      <c r="Z63" s="280"/>
    </row>
    <row r="64" spans="1:26" ht="12.75" customHeight="1">
      <c r="A64" s="32"/>
      <c r="B64" s="32"/>
      <c r="C64" s="20"/>
      <c r="D64" s="20"/>
      <c r="E64" s="20"/>
      <c r="F64" s="32"/>
      <c r="G64" s="32"/>
      <c r="H64" s="32"/>
      <c r="I64" s="32"/>
      <c r="J64" s="32"/>
      <c r="K64" s="32"/>
      <c r="L64" s="32"/>
      <c r="M64" s="32"/>
      <c r="N64" s="32"/>
      <c r="O64" s="32"/>
      <c r="P64" s="32"/>
      <c r="Q64" s="32"/>
      <c r="R64" s="32"/>
      <c r="S64" s="280"/>
      <c r="T64" s="280"/>
      <c r="U64" s="280"/>
      <c r="V64" s="280"/>
      <c r="W64" s="280"/>
      <c r="X64" s="280"/>
      <c r="Y64" s="280"/>
      <c r="Z64" s="280"/>
    </row>
    <row r="65" spans="1:26" ht="12.75" customHeight="1">
      <c r="A65" s="32"/>
      <c r="B65" s="32"/>
      <c r="C65" s="20"/>
      <c r="D65" s="20"/>
      <c r="E65" s="20"/>
      <c r="F65" s="32"/>
      <c r="G65" s="32"/>
      <c r="H65" s="32"/>
      <c r="I65" s="32"/>
      <c r="J65" s="32"/>
      <c r="K65" s="32"/>
      <c r="L65" s="32"/>
      <c r="M65" s="32"/>
      <c r="N65" s="32"/>
      <c r="O65" s="32"/>
      <c r="P65" s="32"/>
      <c r="Q65" s="32"/>
      <c r="R65" s="32"/>
      <c r="S65" s="280"/>
      <c r="T65" s="280"/>
      <c r="U65" s="280"/>
      <c r="V65" s="280"/>
      <c r="W65" s="280"/>
      <c r="X65" s="280"/>
      <c r="Y65" s="280"/>
      <c r="Z65" s="280"/>
    </row>
    <row r="66" spans="1:26" ht="12.75" customHeight="1">
      <c r="A66" s="32"/>
      <c r="B66" s="32"/>
      <c r="C66" s="20"/>
      <c r="D66" s="20"/>
      <c r="E66" s="20"/>
      <c r="F66" s="32"/>
      <c r="G66" s="32"/>
      <c r="H66" s="32"/>
      <c r="I66" s="32"/>
      <c r="J66" s="32"/>
      <c r="K66" s="32"/>
      <c r="L66" s="32"/>
      <c r="M66" s="32"/>
      <c r="N66" s="32"/>
      <c r="O66" s="32"/>
      <c r="P66" s="32"/>
      <c r="Q66" s="32"/>
      <c r="R66" s="32"/>
      <c r="S66" s="280"/>
      <c r="T66" s="280"/>
      <c r="U66" s="280"/>
      <c r="V66" s="280"/>
      <c r="W66" s="280"/>
      <c r="X66" s="280"/>
      <c r="Y66" s="280"/>
      <c r="Z66" s="280"/>
    </row>
    <row r="67" spans="1:26" ht="12.75" customHeight="1">
      <c r="A67" s="32"/>
      <c r="B67" s="32"/>
      <c r="C67" s="20"/>
      <c r="D67" s="20"/>
      <c r="E67" s="20"/>
      <c r="F67" s="32"/>
      <c r="G67" s="32"/>
      <c r="H67" s="32"/>
      <c r="I67" s="32"/>
      <c r="J67" s="32"/>
      <c r="K67" s="32"/>
      <c r="L67" s="32"/>
      <c r="M67" s="32"/>
      <c r="N67" s="32"/>
      <c r="O67" s="32"/>
      <c r="P67" s="32"/>
      <c r="Q67" s="32"/>
      <c r="R67" s="32"/>
      <c r="S67" s="280"/>
      <c r="T67" s="280"/>
      <c r="U67" s="280"/>
      <c r="V67" s="280"/>
      <c r="W67" s="280"/>
      <c r="X67" s="280"/>
      <c r="Y67" s="280"/>
      <c r="Z67" s="280"/>
    </row>
    <row r="68" spans="1:26" ht="12.75" customHeight="1">
      <c r="A68" s="32"/>
      <c r="B68" s="32"/>
      <c r="C68" s="20"/>
      <c r="D68" s="20"/>
      <c r="E68" s="20"/>
      <c r="F68" s="32"/>
      <c r="G68" s="32"/>
      <c r="H68" s="32"/>
      <c r="I68" s="32"/>
      <c r="J68" s="32"/>
      <c r="K68" s="32"/>
      <c r="L68" s="32"/>
      <c r="M68" s="32"/>
      <c r="N68" s="32"/>
      <c r="O68" s="32"/>
      <c r="P68" s="32"/>
      <c r="Q68" s="32"/>
      <c r="R68" s="32"/>
      <c r="S68" s="280"/>
      <c r="T68" s="280"/>
      <c r="U68" s="280"/>
      <c r="V68" s="280"/>
      <c r="W68" s="280"/>
      <c r="X68" s="280"/>
      <c r="Y68" s="280"/>
      <c r="Z68" s="280"/>
    </row>
    <row r="69" spans="1:26" ht="12.75" customHeight="1">
      <c r="A69" s="32"/>
      <c r="B69" s="32"/>
      <c r="C69" s="20"/>
      <c r="D69" s="20"/>
      <c r="E69" s="20"/>
      <c r="F69" s="32"/>
      <c r="G69" s="32"/>
      <c r="H69" s="32"/>
      <c r="I69" s="32"/>
      <c r="J69" s="32"/>
      <c r="K69" s="32"/>
      <c r="L69" s="32"/>
      <c r="M69" s="32"/>
      <c r="N69" s="32"/>
      <c r="O69" s="32"/>
      <c r="P69" s="32"/>
      <c r="Q69" s="32"/>
      <c r="R69" s="32"/>
      <c r="S69" s="280"/>
      <c r="T69" s="280"/>
      <c r="U69" s="280"/>
      <c r="V69" s="280"/>
      <c r="W69" s="280"/>
      <c r="X69" s="280"/>
      <c r="Y69" s="280"/>
      <c r="Z69" s="280"/>
    </row>
    <row r="70" spans="1:26" ht="12.75" customHeight="1">
      <c r="A70" s="32"/>
      <c r="B70" s="32"/>
      <c r="C70" s="20"/>
      <c r="D70" s="20"/>
      <c r="E70" s="20"/>
      <c r="F70" s="32"/>
      <c r="G70" s="32"/>
      <c r="H70" s="32"/>
      <c r="I70" s="32"/>
      <c r="J70" s="32"/>
      <c r="K70" s="32"/>
      <c r="L70" s="32"/>
      <c r="M70" s="32"/>
      <c r="N70" s="32"/>
      <c r="O70" s="32"/>
      <c r="P70" s="32"/>
      <c r="Q70" s="32"/>
      <c r="R70" s="32"/>
      <c r="S70" s="280"/>
      <c r="T70" s="280"/>
      <c r="U70" s="280"/>
      <c r="V70" s="280"/>
      <c r="W70" s="280"/>
      <c r="X70" s="280"/>
      <c r="Y70" s="280"/>
      <c r="Z70" s="280"/>
    </row>
    <row r="71" spans="1:26" ht="12.75" customHeight="1">
      <c r="A71" s="32"/>
      <c r="B71" s="32"/>
      <c r="C71" s="20"/>
      <c r="D71" s="20"/>
      <c r="E71" s="20"/>
      <c r="F71" s="32"/>
      <c r="G71" s="32"/>
      <c r="H71" s="32"/>
      <c r="I71" s="32"/>
      <c r="J71" s="32"/>
      <c r="K71" s="32"/>
      <c r="L71" s="32"/>
      <c r="M71" s="32"/>
      <c r="N71" s="32"/>
      <c r="O71" s="32"/>
      <c r="P71" s="32"/>
      <c r="Q71" s="32"/>
      <c r="R71" s="32"/>
      <c r="S71" s="280"/>
      <c r="T71" s="280"/>
      <c r="U71" s="280"/>
      <c r="V71" s="280"/>
      <c r="W71" s="280"/>
      <c r="X71" s="280"/>
      <c r="Y71" s="280"/>
      <c r="Z71" s="280"/>
    </row>
    <row r="72" spans="1:26" ht="12.75" customHeight="1">
      <c r="A72" s="32"/>
      <c r="B72" s="32"/>
      <c r="C72" s="20"/>
      <c r="D72" s="20"/>
      <c r="E72" s="20"/>
      <c r="F72" s="32"/>
      <c r="G72" s="32"/>
      <c r="H72" s="32"/>
      <c r="I72" s="32"/>
      <c r="J72" s="32"/>
      <c r="K72" s="32"/>
      <c r="L72" s="32"/>
      <c r="M72" s="32"/>
      <c r="N72" s="32"/>
      <c r="O72" s="32"/>
      <c r="P72" s="32"/>
      <c r="Q72" s="32"/>
      <c r="R72" s="32"/>
      <c r="S72" s="280"/>
      <c r="T72" s="280"/>
      <c r="U72" s="280"/>
      <c r="V72" s="280"/>
      <c r="W72" s="280"/>
      <c r="X72" s="280"/>
      <c r="Y72" s="280"/>
      <c r="Z72" s="280"/>
    </row>
    <row r="73" spans="1:26" ht="12.75" customHeight="1">
      <c r="A73" s="32"/>
      <c r="B73" s="32"/>
      <c r="C73" s="20"/>
      <c r="D73" s="20"/>
      <c r="E73" s="20"/>
      <c r="F73" s="32"/>
      <c r="G73" s="32"/>
      <c r="H73" s="32"/>
      <c r="I73" s="32"/>
      <c r="J73" s="32"/>
      <c r="K73" s="32"/>
      <c r="L73" s="32"/>
      <c r="M73" s="32"/>
      <c r="N73" s="32"/>
      <c r="O73" s="32"/>
      <c r="P73" s="32"/>
      <c r="Q73" s="32"/>
      <c r="R73" s="32"/>
      <c r="S73" s="280"/>
      <c r="T73" s="280"/>
      <c r="U73" s="280"/>
      <c r="V73" s="280"/>
      <c r="W73" s="280"/>
      <c r="X73" s="280"/>
      <c r="Y73" s="280"/>
      <c r="Z73" s="280"/>
    </row>
    <row r="74" spans="1:26" ht="12.75" customHeight="1">
      <c r="A74" s="32"/>
      <c r="B74" s="32"/>
      <c r="C74" s="20"/>
      <c r="D74" s="20"/>
      <c r="E74" s="20"/>
      <c r="F74" s="32"/>
      <c r="G74" s="32"/>
      <c r="H74" s="32"/>
      <c r="I74" s="32"/>
      <c r="J74" s="32"/>
      <c r="K74" s="32"/>
      <c r="L74" s="32"/>
      <c r="M74" s="32"/>
      <c r="N74" s="32"/>
      <c r="O74" s="32"/>
      <c r="P74" s="32"/>
      <c r="Q74" s="32"/>
      <c r="R74" s="32"/>
      <c r="S74" s="280"/>
      <c r="T74" s="280"/>
      <c r="U74" s="280"/>
      <c r="V74" s="280"/>
      <c r="W74" s="280"/>
      <c r="X74" s="280"/>
      <c r="Y74" s="280"/>
      <c r="Z74" s="280"/>
    </row>
    <row r="75" spans="1:26" ht="12.75" customHeight="1">
      <c r="A75" s="32"/>
      <c r="B75" s="32"/>
      <c r="C75" s="20"/>
      <c r="D75" s="20"/>
      <c r="E75" s="20"/>
      <c r="F75" s="32"/>
      <c r="G75" s="32"/>
      <c r="H75" s="32"/>
      <c r="I75" s="32"/>
      <c r="J75" s="32"/>
      <c r="K75" s="32"/>
      <c r="L75" s="32"/>
      <c r="M75" s="32"/>
      <c r="N75" s="32"/>
      <c r="O75" s="32"/>
      <c r="P75" s="32"/>
      <c r="Q75" s="32"/>
      <c r="R75" s="32"/>
      <c r="S75" s="280"/>
      <c r="T75" s="280"/>
      <c r="U75" s="280"/>
      <c r="V75" s="280"/>
      <c r="W75" s="280"/>
      <c r="X75" s="280"/>
      <c r="Y75" s="280"/>
      <c r="Z75" s="280"/>
    </row>
    <row r="76" spans="1:26" ht="12.75" customHeight="1">
      <c r="A76" s="32"/>
      <c r="B76" s="32"/>
      <c r="C76" s="20"/>
      <c r="D76" s="20"/>
      <c r="E76" s="20"/>
      <c r="F76" s="32"/>
      <c r="G76" s="32"/>
      <c r="H76" s="32"/>
      <c r="I76" s="32"/>
      <c r="J76" s="32"/>
      <c r="K76" s="32"/>
      <c r="L76" s="32"/>
      <c r="M76" s="32"/>
      <c r="N76" s="32"/>
      <c r="O76" s="32"/>
      <c r="P76" s="32"/>
      <c r="Q76" s="32"/>
      <c r="R76" s="32"/>
      <c r="S76" s="280"/>
      <c r="T76" s="280"/>
      <c r="U76" s="280"/>
      <c r="V76" s="280"/>
      <c r="W76" s="280"/>
      <c r="X76" s="280"/>
      <c r="Y76" s="280"/>
      <c r="Z76" s="280"/>
    </row>
    <row r="77" spans="1:26" ht="12.75" customHeight="1">
      <c r="A77" s="32"/>
      <c r="B77" s="32"/>
      <c r="C77" s="20"/>
      <c r="D77" s="20"/>
      <c r="E77" s="20"/>
      <c r="F77" s="32"/>
      <c r="G77" s="32"/>
      <c r="H77" s="32"/>
      <c r="I77" s="32"/>
      <c r="J77" s="32"/>
      <c r="K77" s="32"/>
      <c r="L77" s="32"/>
      <c r="M77" s="32"/>
      <c r="N77" s="32"/>
      <c r="O77" s="32"/>
      <c r="P77" s="32"/>
      <c r="Q77" s="32"/>
      <c r="R77" s="32"/>
      <c r="S77" s="280"/>
      <c r="T77" s="280"/>
      <c r="U77" s="280"/>
      <c r="V77" s="280"/>
      <c r="W77" s="280"/>
      <c r="X77" s="280"/>
      <c r="Y77" s="280"/>
      <c r="Z77" s="280"/>
    </row>
    <row r="78" spans="1:26" ht="12.75" customHeight="1">
      <c r="A78" s="32"/>
      <c r="B78" s="32"/>
      <c r="C78" s="20"/>
      <c r="D78" s="20"/>
      <c r="E78" s="20"/>
      <c r="F78" s="32"/>
      <c r="G78" s="32"/>
      <c r="H78" s="32"/>
      <c r="I78" s="32"/>
      <c r="J78" s="32"/>
      <c r="K78" s="32"/>
      <c r="L78" s="32"/>
      <c r="M78" s="32"/>
      <c r="N78" s="32"/>
      <c r="O78" s="32"/>
      <c r="P78" s="32"/>
      <c r="Q78" s="32"/>
      <c r="R78" s="32"/>
      <c r="S78" s="280"/>
      <c r="T78" s="280"/>
      <c r="U78" s="280"/>
      <c r="V78" s="280"/>
      <c r="W78" s="280"/>
      <c r="X78" s="280"/>
      <c r="Y78" s="280"/>
      <c r="Z78" s="280"/>
    </row>
    <row r="79" spans="1:26" ht="12.75" customHeight="1">
      <c r="A79" s="32"/>
      <c r="B79" s="32"/>
      <c r="C79" s="20"/>
      <c r="D79" s="20"/>
      <c r="E79" s="20"/>
      <c r="F79" s="32"/>
      <c r="G79" s="32"/>
      <c r="H79" s="32"/>
      <c r="I79" s="32"/>
      <c r="J79" s="32"/>
      <c r="K79" s="32"/>
      <c r="L79" s="32"/>
      <c r="M79" s="32"/>
      <c r="N79" s="32"/>
      <c r="O79" s="32"/>
      <c r="P79" s="32"/>
      <c r="Q79" s="32"/>
      <c r="R79" s="32"/>
      <c r="S79" s="280"/>
      <c r="T79" s="280"/>
      <c r="U79" s="280"/>
      <c r="V79" s="280"/>
      <c r="W79" s="280"/>
      <c r="X79" s="280"/>
      <c r="Y79" s="280"/>
      <c r="Z79" s="280"/>
    </row>
    <row r="80" spans="1:26" ht="12.75" customHeight="1">
      <c r="A80" s="32"/>
      <c r="B80" s="32"/>
      <c r="C80" s="20"/>
      <c r="D80" s="20"/>
      <c r="E80" s="20"/>
      <c r="F80" s="32"/>
      <c r="G80" s="32"/>
      <c r="H80" s="32"/>
      <c r="I80" s="32"/>
      <c r="J80" s="32"/>
      <c r="K80" s="32"/>
      <c r="L80" s="32"/>
      <c r="M80" s="32"/>
      <c r="N80" s="32"/>
      <c r="O80" s="32"/>
      <c r="P80" s="32"/>
      <c r="Q80" s="32"/>
      <c r="R80" s="32"/>
      <c r="S80" s="280"/>
      <c r="T80" s="280"/>
      <c r="U80" s="280"/>
      <c r="V80" s="280"/>
      <c r="W80" s="280"/>
      <c r="X80" s="280"/>
      <c r="Y80" s="280"/>
      <c r="Z80" s="280"/>
    </row>
    <row r="81" spans="1:26" ht="12.75" customHeight="1">
      <c r="A81" s="32"/>
      <c r="B81" s="32"/>
      <c r="C81" s="20"/>
      <c r="D81" s="20"/>
      <c r="E81" s="20"/>
      <c r="F81" s="32"/>
      <c r="G81" s="32"/>
      <c r="H81" s="32"/>
      <c r="I81" s="32"/>
      <c r="J81" s="32"/>
      <c r="K81" s="32"/>
      <c r="L81" s="32"/>
      <c r="M81" s="32"/>
      <c r="N81" s="32"/>
      <c r="O81" s="32"/>
      <c r="P81" s="32"/>
      <c r="Q81" s="32"/>
      <c r="R81" s="32"/>
      <c r="S81" s="280"/>
      <c r="T81" s="280"/>
      <c r="U81" s="280"/>
      <c r="V81" s="280"/>
      <c r="W81" s="280"/>
      <c r="X81" s="280"/>
      <c r="Y81" s="280"/>
      <c r="Z81" s="280"/>
    </row>
    <row r="82" spans="1:26" ht="12.75" customHeight="1">
      <c r="A82" s="32"/>
      <c r="B82" s="32"/>
      <c r="C82" s="20"/>
      <c r="D82" s="20"/>
      <c r="E82" s="20"/>
      <c r="F82" s="32"/>
      <c r="G82" s="32"/>
      <c r="H82" s="32"/>
      <c r="I82" s="32"/>
      <c r="J82" s="32"/>
      <c r="K82" s="32"/>
      <c r="L82" s="32"/>
      <c r="M82" s="32"/>
      <c r="N82" s="32"/>
      <c r="O82" s="32"/>
      <c r="P82" s="32"/>
      <c r="Q82" s="32"/>
      <c r="R82" s="32"/>
      <c r="S82" s="280"/>
      <c r="T82" s="280"/>
      <c r="U82" s="280"/>
      <c r="V82" s="280"/>
      <c r="W82" s="280"/>
      <c r="X82" s="280"/>
      <c r="Y82" s="280"/>
      <c r="Z82" s="280"/>
    </row>
    <row r="83" spans="1:26" ht="12.75" customHeight="1">
      <c r="A83" s="32"/>
      <c r="B83" s="32"/>
      <c r="C83" s="20"/>
      <c r="D83" s="20"/>
      <c r="E83" s="20"/>
      <c r="F83" s="32"/>
      <c r="G83" s="32"/>
      <c r="H83" s="32"/>
      <c r="I83" s="32"/>
      <c r="J83" s="32"/>
      <c r="K83" s="32"/>
      <c r="L83" s="32"/>
      <c r="M83" s="32"/>
      <c r="N83" s="32"/>
      <c r="O83" s="32"/>
      <c r="P83" s="32"/>
      <c r="Q83" s="32"/>
      <c r="R83" s="32"/>
      <c r="S83" s="280"/>
      <c r="T83" s="280"/>
      <c r="U83" s="280"/>
      <c r="V83" s="280"/>
      <c r="W83" s="280"/>
      <c r="X83" s="280"/>
      <c r="Y83" s="280"/>
      <c r="Z83" s="280"/>
    </row>
    <row r="84" spans="1:26" ht="12.75" customHeight="1">
      <c r="A84" s="32"/>
      <c r="B84" s="32"/>
      <c r="C84" s="20"/>
      <c r="D84" s="20"/>
      <c r="E84" s="20"/>
      <c r="F84" s="32"/>
      <c r="G84" s="32"/>
      <c r="H84" s="32"/>
      <c r="I84" s="32"/>
      <c r="J84" s="32"/>
      <c r="K84" s="32"/>
      <c r="L84" s="32"/>
      <c r="M84" s="32"/>
      <c r="N84" s="32"/>
      <c r="O84" s="32"/>
      <c r="P84" s="32"/>
      <c r="Q84" s="32"/>
      <c r="R84" s="32"/>
      <c r="S84" s="280"/>
      <c r="T84" s="280"/>
      <c r="U84" s="280"/>
      <c r="V84" s="280"/>
      <c r="W84" s="280"/>
      <c r="X84" s="280"/>
      <c r="Y84" s="280"/>
      <c r="Z84" s="280"/>
    </row>
    <row r="85" spans="1:26" ht="12.75" customHeight="1">
      <c r="A85" s="32"/>
      <c r="B85" s="32"/>
      <c r="C85" s="20"/>
      <c r="D85" s="20"/>
      <c r="E85" s="20"/>
      <c r="F85" s="32"/>
      <c r="G85" s="32"/>
      <c r="H85" s="32"/>
      <c r="I85" s="32"/>
      <c r="J85" s="32"/>
      <c r="K85" s="32"/>
      <c r="L85" s="32"/>
      <c r="M85" s="32"/>
      <c r="N85" s="32"/>
      <c r="O85" s="32"/>
      <c r="P85" s="32"/>
      <c r="Q85" s="32"/>
      <c r="R85" s="32"/>
      <c r="S85" s="280"/>
      <c r="T85" s="280"/>
      <c r="U85" s="280"/>
      <c r="V85" s="280"/>
      <c r="W85" s="280"/>
      <c r="X85" s="280"/>
      <c r="Y85" s="280"/>
      <c r="Z85" s="280"/>
    </row>
    <row r="86" spans="1:26" ht="12.75" customHeight="1">
      <c r="A86" s="32"/>
      <c r="B86" s="32"/>
      <c r="C86" s="20"/>
      <c r="D86" s="20"/>
      <c r="E86" s="20"/>
      <c r="F86" s="32"/>
      <c r="G86" s="32"/>
      <c r="H86" s="32"/>
      <c r="I86" s="32"/>
      <c r="J86" s="32"/>
      <c r="K86" s="32"/>
      <c r="L86" s="32"/>
      <c r="M86" s="32"/>
      <c r="N86" s="32"/>
      <c r="O86" s="32"/>
      <c r="P86" s="32"/>
      <c r="Q86" s="32"/>
      <c r="R86" s="32"/>
      <c r="S86" s="280"/>
      <c r="T86" s="280"/>
      <c r="U86" s="280"/>
      <c r="V86" s="280"/>
      <c r="W86" s="280"/>
      <c r="X86" s="280"/>
      <c r="Y86" s="280"/>
      <c r="Z86" s="280"/>
    </row>
    <row r="87" spans="1:26" ht="12.75" customHeight="1">
      <c r="A87" s="32"/>
      <c r="B87" s="32"/>
      <c r="C87" s="20"/>
      <c r="D87" s="20"/>
      <c r="E87" s="20"/>
      <c r="F87" s="32"/>
      <c r="G87" s="32"/>
      <c r="H87" s="32"/>
      <c r="I87" s="32"/>
      <c r="J87" s="32"/>
      <c r="K87" s="32"/>
      <c r="L87" s="32"/>
      <c r="M87" s="32"/>
      <c r="N87" s="32"/>
      <c r="O87" s="32"/>
      <c r="P87" s="32"/>
      <c r="Q87" s="32"/>
      <c r="R87" s="32"/>
      <c r="S87" s="280"/>
      <c r="T87" s="280"/>
      <c r="U87" s="280"/>
      <c r="V87" s="280"/>
      <c r="W87" s="280"/>
      <c r="X87" s="280"/>
      <c r="Y87" s="280"/>
      <c r="Z87" s="280"/>
    </row>
    <row r="88" spans="1:26" ht="12.75" customHeight="1">
      <c r="A88" s="32"/>
      <c r="B88" s="32"/>
      <c r="C88" s="20"/>
      <c r="D88" s="20"/>
      <c r="E88" s="20"/>
      <c r="F88" s="32"/>
      <c r="G88" s="32"/>
      <c r="H88" s="32"/>
      <c r="I88" s="32"/>
      <c r="J88" s="32"/>
      <c r="K88" s="32"/>
      <c r="L88" s="32"/>
      <c r="M88" s="32"/>
      <c r="N88" s="32"/>
      <c r="O88" s="32"/>
      <c r="P88" s="32"/>
      <c r="Q88" s="32"/>
      <c r="R88" s="32"/>
      <c r="S88" s="280"/>
      <c r="T88" s="280"/>
      <c r="U88" s="280"/>
      <c r="V88" s="280"/>
      <c r="W88" s="280"/>
      <c r="X88" s="280"/>
      <c r="Y88" s="280"/>
      <c r="Z88" s="280"/>
    </row>
    <row r="89" spans="1:26" ht="12.75" customHeight="1">
      <c r="A89" s="32"/>
      <c r="B89" s="32"/>
      <c r="C89" s="20"/>
      <c r="D89" s="20"/>
      <c r="E89" s="20"/>
      <c r="F89" s="32"/>
      <c r="G89" s="32"/>
      <c r="H89" s="32"/>
      <c r="I89" s="32"/>
      <c r="J89" s="32"/>
      <c r="K89" s="32"/>
      <c r="L89" s="32"/>
      <c r="M89" s="32"/>
      <c r="N89" s="32"/>
      <c r="O89" s="32"/>
      <c r="P89" s="32"/>
      <c r="Q89" s="32"/>
      <c r="R89" s="32"/>
      <c r="S89" s="280"/>
      <c r="T89" s="280"/>
      <c r="U89" s="280"/>
      <c r="V89" s="280"/>
      <c r="W89" s="280"/>
      <c r="X89" s="280"/>
      <c r="Y89" s="280"/>
      <c r="Z89" s="280"/>
    </row>
    <row r="90" spans="1:26" ht="12.75" customHeight="1">
      <c r="A90" s="32"/>
      <c r="B90" s="32"/>
      <c r="C90" s="20"/>
      <c r="D90" s="20"/>
      <c r="E90" s="20"/>
      <c r="F90" s="32"/>
      <c r="G90" s="32"/>
      <c r="H90" s="32"/>
      <c r="I90" s="32"/>
      <c r="J90" s="32"/>
      <c r="K90" s="32"/>
      <c r="L90" s="32"/>
      <c r="M90" s="32"/>
      <c r="N90" s="32"/>
      <c r="O90" s="32"/>
      <c r="P90" s="32"/>
      <c r="Q90" s="32"/>
      <c r="R90" s="32"/>
      <c r="S90" s="280"/>
      <c r="T90" s="280"/>
      <c r="U90" s="280"/>
      <c r="V90" s="280"/>
      <c r="W90" s="280"/>
      <c r="X90" s="280"/>
      <c r="Y90" s="280"/>
      <c r="Z90" s="280"/>
    </row>
    <row r="91" spans="1:26" ht="12.75" customHeight="1">
      <c r="A91" s="32"/>
      <c r="B91" s="32"/>
      <c r="C91" s="20"/>
      <c r="D91" s="20"/>
      <c r="E91" s="20"/>
      <c r="F91" s="32"/>
      <c r="G91" s="32"/>
      <c r="H91" s="32"/>
      <c r="I91" s="32"/>
      <c r="J91" s="32"/>
      <c r="K91" s="32"/>
      <c r="L91" s="32"/>
      <c r="M91" s="32"/>
      <c r="N91" s="32"/>
      <c r="O91" s="32"/>
      <c r="P91" s="32"/>
      <c r="Q91" s="32"/>
      <c r="R91" s="32"/>
      <c r="S91" s="280"/>
      <c r="T91" s="280"/>
      <c r="U91" s="280"/>
      <c r="V91" s="280"/>
      <c r="W91" s="280"/>
      <c r="X91" s="280"/>
      <c r="Y91" s="280"/>
      <c r="Z91" s="280"/>
    </row>
    <row r="92" spans="1:26" ht="12.75" customHeight="1">
      <c r="A92" s="32"/>
      <c r="B92" s="32"/>
      <c r="C92" s="20"/>
      <c r="D92" s="20"/>
      <c r="E92" s="20"/>
      <c r="F92" s="32"/>
      <c r="G92" s="32"/>
      <c r="H92" s="32"/>
      <c r="I92" s="32"/>
      <c r="J92" s="32"/>
      <c r="K92" s="32"/>
      <c r="L92" s="32"/>
      <c r="M92" s="32"/>
      <c r="N92" s="32"/>
      <c r="O92" s="32"/>
      <c r="P92" s="32"/>
      <c r="Q92" s="32"/>
      <c r="R92" s="32"/>
      <c r="S92" s="280"/>
      <c r="T92" s="280"/>
      <c r="U92" s="280"/>
      <c r="V92" s="280"/>
      <c r="W92" s="280"/>
      <c r="X92" s="280"/>
      <c r="Y92" s="280"/>
      <c r="Z92" s="280"/>
    </row>
    <row r="93" spans="1:26" ht="12.75" customHeight="1">
      <c r="A93" s="32"/>
      <c r="B93" s="32"/>
      <c r="C93" s="20"/>
      <c r="D93" s="20"/>
      <c r="E93" s="20"/>
      <c r="F93" s="32"/>
      <c r="G93" s="32"/>
      <c r="H93" s="32"/>
      <c r="I93" s="32"/>
      <c r="J93" s="32"/>
      <c r="K93" s="32"/>
      <c r="L93" s="32"/>
      <c r="M93" s="32"/>
      <c r="N93" s="32"/>
      <c r="O93" s="32"/>
      <c r="P93" s="32"/>
      <c r="Q93" s="32"/>
      <c r="R93" s="32"/>
      <c r="S93" s="280"/>
      <c r="T93" s="280"/>
      <c r="U93" s="280"/>
      <c r="V93" s="280"/>
      <c r="W93" s="280"/>
      <c r="X93" s="280"/>
      <c r="Y93" s="280"/>
      <c r="Z93" s="280"/>
    </row>
    <row r="94" spans="1:26" ht="12.75" customHeight="1">
      <c r="A94" s="32"/>
      <c r="B94" s="32"/>
      <c r="C94" s="20"/>
      <c r="D94" s="20"/>
      <c r="E94" s="20"/>
      <c r="F94" s="32"/>
      <c r="G94" s="32"/>
      <c r="H94" s="32"/>
      <c r="I94" s="32"/>
      <c r="J94" s="32"/>
      <c r="K94" s="32"/>
      <c r="L94" s="32"/>
      <c r="M94" s="32"/>
      <c r="N94" s="32"/>
      <c r="O94" s="32"/>
      <c r="P94" s="32"/>
      <c r="Q94" s="32"/>
      <c r="R94" s="32"/>
      <c r="S94" s="280"/>
      <c r="T94" s="280"/>
      <c r="U94" s="280"/>
      <c r="V94" s="280"/>
      <c r="W94" s="280"/>
      <c r="X94" s="280"/>
      <c r="Y94" s="280"/>
      <c r="Z94" s="280"/>
    </row>
    <row r="95" spans="1:26" ht="12.75" customHeight="1">
      <c r="A95" s="32"/>
      <c r="B95" s="32"/>
      <c r="C95" s="20"/>
      <c r="D95" s="20"/>
      <c r="E95" s="20"/>
      <c r="F95" s="32"/>
      <c r="G95" s="32"/>
      <c r="H95" s="32"/>
      <c r="I95" s="32"/>
      <c r="J95" s="32"/>
      <c r="K95" s="32"/>
      <c r="L95" s="32"/>
      <c r="M95" s="32"/>
      <c r="N95" s="32"/>
      <c r="O95" s="32"/>
      <c r="P95" s="32"/>
      <c r="Q95" s="32"/>
      <c r="R95" s="32"/>
      <c r="S95" s="280"/>
      <c r="T95" s="280"/>
      <c r="U95" s="280"/>
      <c r="V95" s="280"/>
      <c r="W95" s="280"/>
      <c r="X95" s="280"/>
      <c r="Y95" s="280"/>
      <c r="Z95" s="280"/>
    </row>
    <row r="96" spans="1:26" ht="12.75" customHeight="1">
      <c r="A96" s="32"/>
      <c r="B96" s="32"/>
      <c r="C96" s="20"/>
      <c r="D96" s="20"/>
      <c r="E96" s="20"/>
      <c r="F96" s="32"/>
      <c r="G96" s="32"/>
      <c r="H96" s="32"/>
      <c r="I96" s="32"/>
      <c r="J96" s="32"/>
      <c r="K96" s="32"/>
      <c r="L96" s="32"/>
      <c r="M96" s="32"/>
      <c r="N96" s="32"/>
      <c r="O96" s="32"/>
      <c r="P96" s="32"/>
      <c r="Q96" s="32"/>
      <c r="R96" s="32"/>
      <c r="S96" s="280"/>
      <c r="T96" s="280"/>
      <c r="U96" s="280"/>
      <c r="V96" s="280"/>
      <c r="W96" s="280"/>
      <c r="X96" s="280"/>
      <c r="Y96" s="280"/>
      <c r="Z96" s="280"/>
    </row>
    <row r="97" spans="1:26" ht="12.75" customHeight="1">
      <c r="A97" s="32"/>
      <c r="B97" s="32"/>
      <c r="C97" s="20"/>
      <c r="D97" s="20"/>
      <c r="E97" s="20"/>
      <c r="F97" s="32"/>
      <c r="G97" s="32"/>
      <c r="H97" s="32"/>
      <c r="I97" s="32"/>
      <c r="J97" s="32"/>
      <c r="K97" s="32"/>
      <c r="L97" s="32"/>
      <c r="M97" s="32"/>
      <c r="N97" s="32"/>
      <c r="O97" s="32"/>
      <c r="P97" s="32"/>
      <c r="Q97" s="32"/>
      <c r="R97" s="32"/>
      <c r="S97" s="280"/>
      <c r="T97" s="280"/>
      <c r="U97" s="280"/>
      <c r="V97" s="280"/>
      <c r="W97" s="280"/>
      <c r="X97" s="280"/>
      <c r="Y97" s="280"/>
      <c r="Z97" s="280"/>
    </row>
    <row r="98" spans="1:26" ht="12.75" customHeight="1">
      <c r="A98" s="32"/>
      <c r="B98" s="32"/>
      <c r="C98" s="20"/>
      <c r="D98" s="20"/>
      <c r="E98" s="20"/>
      <c r="F98" s="32"/>
      <c r="G98" s="32"/>
      <c r="H98" s="32"/>
      <c r="I98" s="32"/>
      <c r="J98" s="32"/>
      <c r="K98" s="32"/>
      <c r="L98" s="32"/>
      <c r="M98" s="32"/>
      <c r="N98" s="32"/>
      <c r="O98" s="32"/>
      <c r="P98" s="32"/>
      <c r="Q98" s="32"/>
      <c r="R98" s="32"/>
      <c r="S98" s="280"/>
      <c r="T98" s="280"/>
      <c r="U98" s="280"/>
      <c r="V98" s="280"/>
      <c r="W98" s="280"/>
      <c r="X98" s="280"/>
      <c r="Y98" s="280"/>
      <c r="Z98" s="280"/>
    </row>
    <row r="99" spans="1:26" ht="12.75" customHeight="1">
      <c r="A99" s="32"/>
      <c r="B99" s="32"/>
      <c r="C99" s="20"/>
      <c r="D99" s="20"/>
      <c r="E99" s="20"/>
      <c r="F99" s="32"/>
      <c r="G99" s="32"/>
      <c r="H99" s="32"/>
      <c r="I99" s="32"/>
      <c r="J99" s="32"/>
      <c r="K99" s="32"/>
      <c r="L99" s="32"/>
      <c r="M99" s="32"/>
      <c r="N99" s="32"/>
      <c r="O99" s="32"/>
      <c r="P99" s="32"/>
      <c r="Q99" s="32"/>
      <c r="R99" s="32"/>
      <c r="S99" s="280"/>
      <c r="T99" s="280"/>
      <c r="U99" s="280"/>
      <c r="V99" s="280"/>
      <c r="W99" s="280"/>
      <c r="X99" s="280"/>
      <c r="Y99" s="280"/>
      <c r="Z99" s="280"/>
    </row>
    <row r="100" spans="1:26" ht="12.75" customHeight="1">
      <c r="A100" s="32"/>
      <c r="B100" s="32"/>
      <c r="C100" s="20"/>
      <c r="D100" s="20"/>
      <c r="E100" s="20"/>
      <c r="F100" s="32"/>
      <c r="G100" s="32"/>
      <c r="H100" s="32"/>
      <c r="I100" s="32"/>
      <c r="J100" s="32"/>
      <c r="K100" s="32"/>
      <c r="L100" s="32"/>
      <c r="M100" s="32"/>
      <c r="N100" s="32"/>
      <c r="O100" s="32"/>
      <c r="P100" s="32"/>
      <c r="Q100" s="32"/>
      <c r="R100" s="32"/>
      <c r="S100" s="280"/>
      <c r="T100" s="280"/>
      <c r="U100" s="280"/>
      <c r="V100" s="280"/>
      <c r="W100" s="280"/>
      <c r="X100" s="280"/>
      <c r="Y100" s="280"/>
      <c r="Z100" s="280"/>
    </row>
    <row r="101" spans="1:26" ht="12.75" customHeight="1">
      <c r="A101" s="32"/>
      <c r="B101" s="32"/>
      <c r="C101" s="20"/>
      <c r="D101" s="20"/>
      <c r="E101" s="20"/>
      <c r="F101" s="32"/>
      <c r="G101" s="32"/>
      <c r="H101" s="32"/>
      <c r="I101" s="32"/>
      <c r="J101" s="32"/>
      <c r="K101" s="32"/>
      <c r="L101" s="32"/>
      <c r="M101" s="32"/>
      <c r="N101" s="32"/>
      <c r="O101" s="32"/>
      <c r="P101" s="32"/>
      <c r="Q101" s="32"/>
      <c r="R101" s="32"/>
      <c r="S101" s="280"/>
      <c r="T101" s="280"/>
      <c r="U101" s="280"/>
      <c r="V101" s="280"/>
      <c r="W101" s="280"/>
      <c r="X101" s="280"/>
      <c r="Y101" s="280"/>
      <c r="Z101" s="280"/>
    </row>
    <row r="102" spans="1:26" ht="12.75" customHeight="1">
      <c r="A102" s="32"/>
      <c r="B102" s="32"/>
      <c r="C102" s="20"/>
      <c r="D102" s="20"/>
      <c r="E102" s="20"/>
      <c r="F102" s="32"/>
      <c r="G102" s="32"/>
      <c r="H102" s="32"/>
      <c r="I102" s="32"/>
      <c r="J102" s="32"/>
      <c r="K102" s="32"/>
      <c r="L102" s="32"/>
      <c r="M102" s="32"/>
      <c r="N102" s="32"/>
      <c r="O102" s="32"/>
      <c r="P102" s="32"/>
      <c r="Q102" s="32"/>
      <c r="R102" s="32"/>
      <c r="S102" s="280"/>
      <c r="T102" s="280"/>
      <c r="U102" s="280"/>
      <c r="V102" s="280"/>
      <c r="W102" s="280"/>
      <c r="X102" s="280"/>
      <c r="Y102" s="280"/>
      <c r="Z102" s="280"/>
    </row>
    <row r="103" spans="1:26" ht="12.75" customHeight="1">
      <c r="A103" s="32"/>
      <c r="B103" s="32"/>
      <c r="C103" s="20"/>
      <c r="D103" s="20"/>
      <c r="E103" s="20"/>
      <c r="F103" s="32"/>
      <c r="G103" s="32"/>
      <c r="H103" s="32"/>
      <c r="I103" s="32"/>
      <c r="J103" s="32"/>
      <c r="K103" s="32"/>
      <c r="L103" s="32"/>
      <c r="M103" s="32"/>
      <c r="N103" s="32"/>
      <c r="O103" s="32"/>
      <c r="P103" s="32"/>
      <c r="Q103" s="32"/>
      <c r="R103" s="32"/>
      <c r="S103" s="280"/>
      <c r="T103" s="280"/>
      <c r="U103" s="280"/>
      <c r="V103" s="280"/>
      <c r="W103" s="280"/>
      <c r="X103" s="280"/>
      <c r="Y103" s="280"/>
      <c r="Z103" s="280"/>
    </row>
    <row r="104" spans="1:26" ht="12.75" customHeight="1">
      <c r="A104" s="32"/>
      <c r="B104" s="32"/>
      <c r="C104" s="20"/>
      <c r="D104" s="20"/>
      <c r="E104" s="20"/>
      <c r="F104" s="32"/>
      <c r="G104" s="32"/>
      <c r="H104" s="32"/>
      <c r="I104" s="32"/>
      <c r="J104" s="32"/>
      <c r="K104" s="32"/>
      <c r="L104" s="32"/>
      <c r="M104" s="32"/>
      <c r="N104" s="32"/>
      <c r="O104" s="32"/>
      <c r="P104" s="32"/>
      <c r="Q104" s="32"/>
      <c r="R104" s="32"/>
      <c r="S104" s="280"/>
      <c r="T104" s="280"/>
      <c r="U104" s="280"/>
      <c r="V104" s="280"/>
      <c r="W104" s="280"/>
      <c r="X104" s="280"/>
      <c r="Y104" s="280"/>
      <c r="Z104" s="280"/>
    </row>
    <row r="105" spans="1:26" ht="12.75" customHeight="1">
      <c r="A105" s="32"/>
      <c r="B105" s="32"/>
      <c r="C105" s="20"/>
      <c r="D105" s="20"/>
      <c r="E105" s="20"/>
      <c r="F105" s="32"/>
      <c r="G105" s="32"/>
      <c r="H105" s="32"/>
      <c r="I105" s="32"/>
      <c r="J105" s="32"/>
      <c r="K105" s="32"/>
      <c r="L105" s="32"/>
      <c r="M105" s="32"/>
      <c r="N105" s="32"/>
      <c r="O105" s="32"/>
      <c r="P105" s="32"/>
      <c r="Q105" s="32"/>
      <c r="R105" s="32"/>
      <c r="S105" s="280"/>
      <c r="T105" s="280"/>
      <c r="U105" s="280"/>
      <c r="V105" s="280"/>
      <c r="W105" s="280"/>
      <c r="X105" s="280"/>
      <c r="Y105" s="280"/>
      <c r="Z105" s="280"/>
    </row>
    <row r="106" spans="1:26" ht="12.75" customHeight="1">
      <c r="A106" s="32"/>
      <c r="B106" s="32"/>
      <c r="C106" s="20"/>
      <c r="D106" s="20"/>
      <c r="E106" s="20"/>
      <c r="F106" s="32"/>
      <c r="G106" s="32"/>
      <c r="H106" s="32"/>
      <c r="I106" s="32"/>
      <c r="J106" s="32"/>
      <c r="K106" s="32"/>
      <c r="L106" s="32"/>
      <c r="M106" s="32"/>
      <c r="N106" s="32"/>
      <c r="O106" s="32"/>
      <c r="P106" s="32"/>
      <c r="Q106" s="32"/>
      <c r="R106" s="32"/>
      <c r="S106" s="280"/>
      <c r="T106" s="280"/>
      <c r="U106" s="280"/>
      <c r="V106" s="280"/>
      <c r="W106" s="280"/>
      <c r="X106" s="280"/>
      <c r="Y106" s="280"/>
      <c r="Z106" s="280"/>
    </row>
    <row r="107" spans="1:26" ht="12.75" customHeight="1">
      <c r="A107" s="32"/>
      <c r="B107" s="32"/>
      <c r="C107" s="20"/>
      <c r="D107" s="20"/>
      <c r="E107" s="20"/>
      <c r="F107" s="32"/>
      <c r="G107" s="32"/>
      <c r="H107" s="32"/>
      <c r="I107" s="32"/>
      <c r="J107" s="32"/>
      <c r="K107" s="32"/>
      <c r="L107" s="32"/>
      <c r="M107" s="32"/>
      <c r="N107" s="32"/>
      <c r="O107" s="32"/>
      <c r="P107" s="32"/>
      <c r="Q107" s="32"/>
      <c r="R107" s="32"/>
      <c r="S107" s="280"/>
      <c r="T107" s="280"/>
      <c r="U107" s="280"/>
      <c r="V107" s="280"/>
      <c r="W107" s="280"/>
      <c r="X107" s="280"/>
      <c r="Y107" s="280"/>
      <c r="Z107" s="280"/>
    </row>
    <row r="108" spans="1:26" ht="12.75" customHeight="1">
      <c r="A108" s="32"/>
      <c r="B108" s="32"/>
      <c r="C108" s="20"/>
      <c r="D108" s="20"/>
      <c r="E108" s="20"/>
      <c r="F108" s="32"/>
      <c r="G108" s="32"/>
      <c r="H108" s="32"/>
      <c r="I108" s="32"/>
      <c r="J108" s="32"/>
      <c r="K108" s="32"/>
      <c r="L108" s="32"/>
      <c r="M108" s="32"/>
      <c r="N108" s="32"/>
      <c r="O108" s="32"/>
      <c r="P108" s="32"/>
      <c r="Q108" s="32"/>
      <c r="R108" s="32"/>
      <c r="S108" s="280"/>
      <c r="T108" s="280"/>
      <c r="U108" s="280"/>
      <c r="V108" s="280"/>
      <c r="W108" s="280"/>
      <c r="X108" s="280"/>
      <c r="Y108" s="280"/>
      <c r="Z108" s="280"/>
    </row>
    <row r="109" spans="1:26" ht="12.75" customHeight="1">
      <c r="A109" s="32"/>
      <c r="B109" s="32"/>
      <c r="C109" s="20"/>
      <c r="D109" s="20"/>
      <c r="E109" s="20"/>
      <c r="F109" s="32"/>
      <c r="G109" s="32"/>
      <c r="H109" s="32"/>
      <c r="I109" s="32"/>
      <c r="J109" s="32"/>
      <c r="K109" s="32"/>
      <c r="L109" s="32"/>
      <c r="M109" s="32"/>
      <c r="N109" s="32"/>
      <c r="O109" s="32"/>
      <c r="P109" s="32"/>
      <c r="Q109" s="32"/>
      <c r="R109" s="32"/>
      <c r="S109" s="280"/>
      <c r="T109" s="280"/>
      <c r="U109" s="280"/>
      <c r="V109" s="280"/>
      <c r="W109" s="280"/>
      <c r="X109" s="280"/>
      <c r="Y109" s="280"/>
      <c r="Z109" s="280"/>
    </row>
    <row r="110" spans="1:26" ht="12.75" customHeight="1">
      <c r="A110" s="32"/>
      <c r="B110" s="32"/>
      <c r="C110" s="20"/>
      <c r="D110" s="20"/>
      <c r="E110" s="20"/>
      <c r="F110" s="32"/>
      <c r="G110" s="32"/>
      <c r="H110" s="32"/>
      <c r="I110" s="32"/>
      <c r="J110" s="32"/>
      <c r="K110" s="32"/>
      <c r="L110" s="32"/>
      <c r="M110" s="32"/>
      <c r="N110" s="32"/>
      <c r="O110" s="32"/>
      <c r="P110" s="32"/>
      <c r="Q110" s="32"/>
      <c r="R110" s="32"/>
      <c r="S110" s="280"/>
      <c r="T110" s="280"/>
      <c r="U110" s="280"/>
      <c r="V110" s="280"/>
      <c r="W110" s="280"/>
      <c r="X110" s="280"/>
      <c r="Y110" s="280"/>
      <c r="Z110" s="280"/>
    </row>
    <row r="111" spans="1:26" ht="12.75" customHeight="1">
      <c r="A111" s="32"/>
      <c r="B111" s="32"/>
      <c r="C111" s="20"/>
      <c r="D111" s="20"/>
      <c r="E111" s="20"/>
      <c r="F111" s="32"/>
      <c r="G111" s="32"/>
      <c r="H111" s="32"/>
      <c r="I111" s="32"/>
      <c r="J111" s="32"/>
      <c r="K111" s="32"/>
      <c r="L111" s="32"/>
      <c r="M111" s="32"/>
      <c r="N111" s="32"/>
      <c r="O111" s="32"/>
      <c r="P111" s="32"/>
      <c r="Q111" s="32"/>
      <c r="R111" s="32"/>
      <c r="S111" s="280"/>
      <c r="T111" s="280"/>
      <c r="U111" s="280"/>
      <c r="V111" s="280"/>
      <c r="W111" s="280"/>
      <c r="X111" s="280"/>
      <c r="Y111" s="280"/>
      <c r="Z111" s="280"/>
    </row>
    <row r="112" spans="1:26" ht="12.75" customHeight="1">
      <c r="A112" s="32"/>
      <c r="B112" s="32"/>
      <c r="C112" s="20"/>
      <c r="D112" s="20"/>
      <c r="E112" s="20"/>
      <c r="F112" s="32"/>
      <c r="G112" s="32"/>
      <c r="H112" s="32"/>
      <c r="I112" s="32"/>
      <c r="J112" s="32"/>
      <c r="K112" s="32"/>
      <c r="L112" s="32"/>
      <c r="M112" s="32"/>
      <c r="N112" s="32"/>
      <c r="O112" s="32"/>
      <c r="P112" s="32"/>
      <c r="Q112" s="32"/>
      <c r="R112" s="32"/>
      <c r="S112" s="280"/>
      <c r="T112" s="280"/>
      <c r="U112" s="280"/>
      <c r="V112" s="280"/>
      <c r="W112" s="280"/>
      <c r="X112" s="280"/>
      <c r="Y112" s="280"/>
      <c r="Z112" s="280"/>
    </row>
    <row r="113" spans="1:26" ht="12.75" customHeight="1">
      <c r="A113" s="32"/>
      <c r="B113" s="32"/>
      <c r="C113" s="20"/>
      <c r="D113" s="20"/>
      <c r="E113" s="20"/>
      <c r="F113" s="32"/>
      <c r="G113" s="32"/>
      <c r="H113" s="32"/>
      <c r="I113" s="32"/>
      <c r="J113" s="32"/>
      <c r="K113" s="32"/>
      <c r="L113" s="32"/>
      <c r="M113" s="32"/>
      <c r="N113" s="32"/>
      <c r="O113" s="32"/>
      <c r="P113" s="32"/>
      <c r="Q113" s="32"/>
      <c r="R113" s="32"/>
      <c r="S113" s="280"/>
      <c r="T113" s="280"/>
      <c r="U113" s="280"/>
      <c r="V113" s="280"/>
      <c r="W113" s="280"/>
      <c r="X113" s="280"/>
      <c r="Y113" s="280"/>
      <c r="Z113" s="280"/>
    </row>
    <row r="114" spans="1:26" ht="12.75" customHeight="1">
      <c r="A114" s="32"/>
      <c r="B114" s="32"/>
      <c r="C114" s="20"/>
      <c r="D114" s="20"/>
      <c r="E114" s="20"/>
      <c r="F114" s="32"/>
      <c r="G114" s="32"/>
      <c r="H114" s="32"/>
      <c r="I114" s="32"/>
      <c r="J114" s="32"/>
      <c r="K114" s="32"/>
      <c r="L114" s="32"/>
      <c r="M114" s="32"/>
      <c r="N114" s="32"/>
      <c r="O114" s="32"/>
      <c r="P114" s="32"/>
      <c r="Q114" s="32"/>
      <c r="R114" s="32"/>
      <c r="S114" s="280"/>
      <c r="T114" s="280"/>
      <c r="U114" s="280"/>
      <c r="V114" s="280"/>
      <c r="W114" s="280"/>
      <c r="X114" s="280"/>
      <c r="Y114" s="280"/>
      <c r="Z114" s="280"/>
    </row>
    <row r="115" spans="1:26" ht="12.75" customHeight="1">
      <c r="A115" s="32"/>
      <c r="B115" s="32"/>
      <c r="C115" s="20"/>
      <c r="D115" s="20"/>
      <c r="E115" s="20"/>
      <c r="F115" s="32"/>
      <c r="G115" s="32"/>
      <c r="H115" s="32"/>
      <c r="I115" s="32"/>
      <c r="J115" s="32"/>
      <c r="K115" s="32"/>
      <c r="L115" s="32"/>
      <c r="M115" s="32"/>
      <c r="N115" s="32"/>
      <c r="O115" s="32"/>
      <c r="P115" s="32"/>
      <c r="Q115" s="32"/>
      <c r="R115" s="32"/>
      <c r="S115" s="280"/>
      <c r="T115" s="280"/>
      <c r="U115" s="280"/>
      <c r="V115" s="280"/>
      <c r="W115" s="280"/>
      <c r="X115" s="280"/>
      <c r="Y115" s="280"/>
      <c r="Z115" s="280"/>
    </row>
    <row r="116" spans="1:26" ht="12.75" customHeight="1">
      <c r="A116" s="32"/>
      <c r="B116" s="32"/>
      <c r="C116" s="20"/>
      <c r="D116" s="20"/>
      <c r="E116" s="20"/>
      <c r="F116" s="32"/>
      <c r="G116" s="32"/>
      <c r="H116" s="32"/>
      <c r="I116" s="32"/>
      <c r="J116" s="32"/>
      <c r="K116" s="32"/>
      <c r="L116" s="32"/>
      <c r="M116" s="32"/>
      <c r="N116" s="32"/>
      <c r="O116" s="32"/>
      <c r="P116" s="32"/>
      <c r="Q116" s="32"/>
      <c r="R116" s="32"/>
      <c r="S116" s="280"/>
      <c r="T116" s="280"/>
      <c r="U116" s="280"/>
      <c r="V116" s="280"/>
      <c r="W116" s="280"/>
      <c r="X116" s="280"/>
      <c r="Y116" s="280"/>
      <c r="Z116" s="280"/>
    </row>
    <row r="117" spans="1:26" ht="12.75" customHeight="1">
      <c r="A117" s="32"/>
      <c r="B117" s="32"/>
      <c r="C117" s="20"/>
      <c r="D117" s="20"/>
      <c r="E117" s="20"/>
      <c r="F117" s="32"/>
      <c r="G117" s="32"/>
      <c r="H117" s="32"/>
      <c r="I117" s="32"/>
      <c r="J117" s="32"/>
      <c r="K117" s="32"/>
      <c r="L117" s="32"/>
      <c r="M117" s="32"/>
      <c r="N117" s="32"/>
      <c r="O117" s="32"/>
      <c r="P117" s="32"/>
      <c r="Q117" s="32"/>
      <c r="R117" s="32"/>
      <c r="S117" s="280"/>
      <c r="T117" s="280"/>
      <c r="U117" s="280"/>
      <c r="V117" s="280"/>
      <c r="W117" s="280"/>
      <c r="X117" s="280"/>
      <c r="Y117" s="280"/>
      <c r="Z117" s="280"/>
    </row>
    <row r="118" spans="1:26" ht="12.75" customHeight="1">
      <c r="A118" s="32"/>
      <c r="B118" s="32"/>
      <c r="C118" s="20"/>
      <c r="D118" s="20"/>
      <c r="E118" s="20"/>
      <c r="F118" s="32"/>
      <c r="G118" s="32"/>
      <c r="H118" s="32"/>
      <c r="I118" s="32"/>
      <c r="J118" s="32"/>
      <c r="K118" s="32"/>
      <c r="L118" s="32"/>
      <c r="M118" s="32"/>
      <c r="N118" s="32"/>
      <c r="O118" s="32"/>
      <c r="P118" s="32"/>
      <c r="Q118" s="32"/>
      <c r="R118" s="32"/>
      <c r="S118" s="280"/>
      <c r="T118" s="280"/>
      <c r="U118" s="280"/>
      <c r="V118" s="280"/>
      <c r="W118" s="280"/>
      <c r="X118" s="280"/>
      <c r="Y118" s="280"/>
      <c r="Z118" s="280"/>
    </row>
    <row r="119" spans="1:26" ht="12.75" customHeight="1">
      <c r="A119" s="32"/>
      <c r="B119" s="32"/>
      <c r="C119" s="20"/>
      <c r="D119" s="20"/>
      <c r="E119" s="20"/>
      <c r="F119" s="32"/>
      <c r="G119" s="32"/>
      <c r="H119" s="32"/>
      <c r="I119" s="32"/>
      <c r="J119" s="32"/>
      <c r="K119" s="32"/>
      <c r="L119" s="32"/>
      <c r="M119" s="32"/>
      <c r="N119" s="32"/>
      <c r="O119" s="32"/>
      <c r="P119" s="32"/>
      <c r="Q119" s="32"/>
      <c r="R119" s="32"/>
      <c r="S119" s="280"/>
      <c r="T119" s="280"/>
      <c r="U119" s="280"/>
      <c r="V119" s="280"/>
      <c r="W119" s="280"/>
      <c r="X119" s="280"/>
      <c r="Y119" s="280"/>
      <c r="Z119" s="280"/>
    </row>
    <row r="120" spans="1:26" ht="12.75" customHeight="1">
      <c r="A120" s="32"/>
      <c r="B120" s="32"/>
      <c r="C120" s="20"/>
      <c r="D120" s="20"/>
      <c r="E120" s="20"/>
      <c r="F120" s="32"/>
      <c r="G120" s="32"/>
      <c r="H120" s="32"/>
      <c r="I120" s="32"/>
      <c r="J120" s="32"/>
      <c r="K120" s="32"/>
      <c r="L120" s="32"/>
      <c r="M120" s="32"/>
      <c r="N120" s="32"/>
      <c r="O120" s="32"/>
      <c r="P120" s="32"/>
      <c r="Q120" s="32"/>
      <c r="R120" s="32"/>
      <c r="S120" s="280"/>
      <c r="T120" s="280"/>
      <c r="U120" s="280"/>
      <c r="V120" s="280"/>
      <c r="W120" s="280"/>
      <c r="X120" s="280"/>
      <c r="Y120" s="280"/>
      <c r="Z120" s="280"/>
    </row>
    <row r="121" spans="1:26" ht="12.75" customHeight="1">
      <c r="A121" s="32"/>
      <c r="B121" s="32"/>
      <c r="C121" s="20"/>
      <c r="D121" s="20"/>
      <c r="E121" s="20"/>
      <c r="F121" s="32"/>
      <c r="G121" s="32"/>
      <c r="H121" s="32"/>
      <c r="I121" s="32"/>
      <c r="J121" s="32"/>
      <c r="K121" s="32"/>
      <c r="L121" s="32"/>
      <c r="M121" s="32"/>
      <c r="N121" s="32"/>
      <c r="O121" s="32"/>
      <c r="P121" s="32"/>
      <c r="Q121" s="32"/>
      <c r="R121" s="32"/>
      <c r="S121" s="280"/>
      <c r="T121" s="280"/>
      <c r="U121" s="280"/>
      <c r="V121" s="280"/>
      <c r="W121" s="280"/>
      <c r="X121" s="280"/>
      <c r="Y121" s="280"/>
      <c r="Z121" s="280"/>
    </row>
    <row r="122" spans="1:26" ht="12.75" customHeight="1">
      <c r="A122" s="32"/>
      <c r="B122" s="32"/>
      <c r="C122" s="20"/>
      <c r="D122" s="20"/>
      <c r="E122" s="20"/>
      <c r="F122" s="32"/>
      <c r="G122" s="32"/>
      <c r="H122" s="32"/>
      <c r="I122" s="32"/>
      <c r="J122" s="32"/>
      <c r="K122" s="32"/>
      <c r="L122" s="32"/>
      <c r="M122" s="32"/>
      <c r="N122" s="32"/>
      <c r="O122" s="32"/>
      <c r="P122" s="32"/>
      <c r="Q122" s="32"/>
      <c r="R122" s="32"/>
      <c r="S122" s="280"/>
      <c r="T122" s="280"/>
      <c r="U122" s="280"/>
      <c r="V122" s="280"/>
      <c r="W122" s="280"/>
      <c r="X122" s="280"/>
      <c r="Y122" s="280"/>
      <c r="Z122" s="280"/>
    </row>
    <row r="123" spans="1:26" ht="12.75" customHeight="1">
      <c r="A123" s="32"/>
      <c r="B123" s="32"/>
      <c r="C123" s="20"/>
      <c r="D123" s="20"/>
      <c r="E123" s="20"/>
      <c r="F123" s="32"/>
      <c r="G123" s="32"/>
      <c r="H123" s="32"/>
      <c r="I123" s="32"/>
      <c r="J123" s="32"/>
      <c r="K123" s="32"/>
      <c r="L123" s="32"/>
      <c r="M123" s="32"/>
      <c r="N123" s="32"/>
      <c r="O123" s="32"/>
      <c r="P123" s="32"/>
      <c r="Q123" s="32"/>
      <c r="R123" s="32"/>
      <c r="S123" s="280"/>
      <c r="T123" s="280"/>
      <c r="U123" s="280"/>
      <c r="V123" s="280"/>
      <c r="W123" s="280"/>
      <c r="X123" s="280"/>
      <c r="Y123" s="280"/>
      <c r="Z123" s="280"/>
    </row>
    <row r="124" spans="1:26" ht="12.75" customHeight="1">
      <c r="A124" s="32"/>
      <c r="B124" s="32"/>
      <c r="C124" s="20"/>
      <c r="D124" s="20"/>
      <c r="E124" s="20"/>
      <c r="F124" s="32"/>
      <c r="G124" s="32"/>
      <c r="H124" s="32"/>
      <c r="I124" s="32"/>
      <c r="J124" s="32"/>
      <c r="K124" s="32"/>
      <c r="L124" s="32"/>
      <c r="M124" s="32"/>
      <c r="N124" s="32"/>
      <c r="O124" s="32"/>
      <c r="P124" s="32"/>
      <c r="Q124" s="32"/>
      <c r="R124" s="32"/>
      <c r="S124" s="280"/>
      <c r="T124" s="280"/>
      <c r="U124" s="280"/>
      <c r="V124" s="280"/>
      <c r="W124" s="280"/>
      <c r="X124" s="280"/>
      <c r="Y124" s="280"/>
      <c r="Z124" s="280"/>
    </row>
    <row r="125" spans="1:26" ht="12.75" customHeight="1">
      <c r="A125" s="32"/>
      <c r="B125" s="32"/>
      <c r="C125" s="20"/>
      <c r="D125" s="20"/>
      <c r="E125" s="20"/>
      <c r="F125" s="32"/>
      <c r="G125" s="32"/>
      <c r="H125" s="32"/>
      <c r="I125" s="32"/>
      <c r="J125" s="32"/>
      <c r="K125" s="32"/>
      <c r="L125" s="32"/>
      <c r="M125" s="32"/>
      <c r="N125" s="32"/>
      <c r="O125" s="32"/>
      <c r="P125" s="32"/>
      <c r="Q125" s="32"/>
      <c r="R125" s="32"/>
      <c r="S125" s="280"/>
      <c r="T125" s="280"/>
      <c r="U125" s="280"/>
      <c r="V125" s="280"/>
      <c r="W125" s="280"/>
      <c r="X125" s="280"/>
      <c r="Y125" s="280"/>
      <c r="Z125" s="280"/>
    </row>
    <row r="126" spans="1:26" ht="12.75" customHeight="1">
      <c r="A126" s="32"/>
      <c r="B126" s="32"/>
      <c r="C126" s="20"/>
      <c r="D126" s="20"/>
      <c r="E126" s="20"/>
      <c r="F126" s="32"/>
      <c r="G126" s="32"/>
      <c r="H126" s="32"/>
      <c r="I126" s="32"/>
      <c r="J126" s="32"/>
      <c r="K126" s="32"/>
      <c r="L126" s="32"/>
      <c r="M126" s="32"/>
      <c r="N126" s="32"/>
      <c r="O126" s="32"/>
      <c r="P126" s="32"/>
      <c r="Q126" s="32"/>
      <c r="R126" s="32"/>
      <c r="S126" s="280"/>
      <c r="T126" s="280"/>
      <c r="U126" s="280"/>
      <c r="V126" s="280"/>
      <c r="W126" s="280"/>
      <c r="X126" s="280"/>
      <c r="Y126" s="280"/>
      <c r="Z126" s="280"/>
    </row>
    <row r="127" spans="1:26" ht="12.75" customHeight="1">
      <c r="A127" s="32"/>
      <c r="B127" s="32"/>
      <c r="C127" s="20"/>
      <c r="D127" s="20"/>
      <c r="E127" s="20"/>
      <c r="F127" s="32"/>
      <c r="G127" s="32"/>
      <c r="H127" s="32"/>
      <c r="I127" s="32"/>
      <c r="J127" s="32"/>
      <c r="K127" s="32"/>
      <c r="L127" s="32"/>
      <c r="M127" s="32"/>
      <c r="N127" s="32"/>
      <c r="O127" s="32"/>
      <c r="P127" s="32"/>
      <c r="Q127" s="32"/>
      <c r="R127" s="32"/>
      <c r="S127" s="280"/>
      <c r="T127" s="280"/>
      <c r="U127" s="280"/>
      <c r="V127" s="280"/>
      <c r="W127" s="280"/>
      <c r="X127" s="280"/>
      <c r="Y127" s="280"/>
      <c r="Z127" s="280"/>
    </row>
    <row r="128" spans="1:26" ht="12.75" customHeight="1">
      <c r="A128" s="32"/>
      <c r="B128" s="32"/>
      <c r="C128" s="20"/>
      <c r="D128" s="20"/>
      <c r="E128" s="20"/>
      <c r="F128" s="32"/>
      <c r="G128" s="32"/>
      <c r="H128" s="32"/>
      <c r="I128" s="32"/>
      <c r="J128" s="32"/>
      <c r="K128" s="32"/>
      <c r="L128" s="32"/>
      <c r="M128" s="32"/>
      <c r="N128" s="32"/>
      <c r="O128" s="32"/>
      <c r="P128" s="32"/>
      <c r="Q128" s="32"/>
      <c r="R128" s="32"/>
      <c r="S128" s="280"/>
      <c r="T128" s="280"/>
      <c r="U128" s="280"/>
      <c r="V128" s="280"/>
      <c r="W128" s="280"/>
      <c r="X128" s="280"/>
      <c r="Y128" s="280"/>
      <c r="Z128" s="280"/>
    </row>
    <row r="129" spans="1:26" ht="12.75" customHeight="1">
      <c r="A129" s="32"/>
      <c r="B129" s="32"/>
      <c r="C129" s="20"/>
      <c r="D129" s="20"/>
      <c r="E129" s="20"/>
      <c r="F129" s="32"/>
      <c r="G129" s="32"/>
      <c r="H129" s="32"/>
      <c r="I129" s="32"/>
      <c r="J129" s="32"/>
      <c r="K129" s="32"/>
      <c r="L129" s="32"/>
      <c r="M129" s="32"/>
      <c r="N129" s="32"/>
      <c r="O129" s="32"/>
      <c r="P129" s="32"/>
      <c r="Q129" s="32"/>
      <c r="R129" s="32"/>
      <c r="S129" s="280"/>
      <c r="T129" s="280"/>
      <c r="U129" s="280"/>
      <c r="V129" s="280"/>
      <c r="W129" s="280"/>
      <c r="X129" s="280"/>
      <c r="Y129" s="280"/>
      <c r="Z129" s="280"/>
    </row>
    <row r="130" spans="1:26" ht="12.75" customHeight="1">
      <c r="A130" s="32"/>
      <c r="B130" s="32"/>
      <c r="C130" s="20"/>
      <c r="D130" s="20"/>
      <c r="E130" s="20"/>
      <c r="F130" s="32"/>
      <c r="G130" s="32"/>
      <c r="H130" s="32"/>
      <c r="I130" s="32"/>
      <c r="J130" s="32"/>
      <c r="K130" s="32"/>
      <c r="L130" s="32"/>
      <c r="M130" s="32"/>
      <c r="N130" s="32"/>
      <c r="O130" s="32"/>
      <c r="P130" s="32"/>
      <c r="Q130" s="32"/>
      <c r="R130" s="32"/>
      <c r="S130" s="280"/>
      <c r="T130" s="280"/>
      <c r="U130" s="280"/>
      <c r="V130" s="280"/>
      <c r="W130" s="280"/>
      <c r="X130" s="280"/>
      <c r="Y130" s="280"/>
      <c r="Z130" s="280"/>
    </row>
    <row r="131" spans="1:26" ht="12.75" customHeight="1">
      <c r="A131" s="32"/>
      <c r="B131" s="32"/>
      <c r="C131" s="20"/>
      <c r="D131" s="20"/>
      <c r="E131" s="20"/>
      <c r="F131" s="32"/>
      <c r="G131" s="32"/>
      <c r="H131" s="32"/>
      <c r="I131" s="32"/>
      <c r="J131" s="32"/>
      <c r="K131" s="32"/>
      <c r="L131" s="32"/>
      <c r="M131" s="32"/>
      <c r="N131" s="32"/>
      <c r="O131" s="32"/>
      <c r="P131" s="32"/>
      <c r="Q131" s="32"/>
      <c r="R131" s="32"/>
      <c r="S131" s="280"/>
      <c r="T131" s="280"/>
      <c r="U131" s="280"/>
      <c r="V131" s="280"/>
      <c r="W131" s="280"/>
      <c r="X131" s="280"/>
      <c r="Y131" s="280"/>
      <c r="Z131" s="280"/>
    </row>
    <row r="132" spans="1:26" ht="12.75" customHeight="1">
      <c r="A132" s="32"/>
      <c r="B132" s="32"/>
      <c r="C132" s="20"/>
      <c r="D132" s="20"/>
      <c r="E132" s="20"/>
      <c r="F132" s="32"/>
      <c r="G132" s="32"/>
      <c r="H132" s="32"/>
      <c r="I132" s="32"/>
      <c r="J132" s="32"/>
      <c r="K132" s="32"/>
      <c r="L132" s="32"/>
      <c r="M132" s="32"/>
      <c r="N132" s="32"/>
      <c r="O132" s="32"/>
      <c r="P132" s="32"/>
      <c r="Q132" s="32"/>
      <c r="R132" s="32"/>
      <c r="S132" s="280"/>
      <c r="T132" s="280"/>
      <c r="U132" s="280"/>
      <c r="V132" s="280"/>
      <c r="W132" s="280"/>
      <c r="X132" s="280"/>
      <c r="Y132" s="280"/>
      <c r="Z132" s="280"/>
    </row>
    <row r="133" spans="1:26" ht="12.75" customHeight="1">
      <c r="A133" s="32"/>
      <c r="B133" s="32"/>
      <c r="C133" s="20"/>
      <c r="D133" s="20"/>
      <c r="E133" s="20"/>
      <c r="F133" s="32"/>
      <c r="G133" s="32"/>
      <c r="H133" s="32"/>
      <c r="I133" s="32"/>
      <c r="J133" s="32"/>
      <c r="K133" s="32"/>
      <c r="L133" s="32"/>
      <c r="M133" s="32"/>
      <c r="N133" s="32"/>
      <c r="O133" s="32"/>
      <c r="P133" s="32"/>
      <c r="Q133" s="32"/>
      <c r="R133" s="32"/>
      <c r="S133" s="280"/>
      <c r="T133" s="280"/>
      <c r="U133" s="280"/>
      <c r="V133" s="280"/>
      <c r="W133" s="280"/>
      <c r="X133" s="280"/>
      <c r="Y133" s="280"/>
      <c r="Z133" s="280"/>
    </row>
    <row r="134" spans="1:26" ht="12.75" customHeight="1">
      <c r="A134" s="32"/>
      <c r="B134" s="32"/>
      <c r="C134" s="20"/>
      <c r="D134" s="20"/>
      <c r="E134" s="20"/>
      <c r="F134" s="32"/>
      <c r="G134" s="32"/>
      <c r="H134" s="32"/>
      <c r="I134" s="32"/>
      <c r="J134" s="32"/>
      <c r="K134" s="32"/>
      <c r="L134" s="32"/>
      <c r="M134" s="32"/>
      <c r="N134" s="32"/>
      <c r="O134" s="32"/>
      <c r="P134" s="32"/>
      <c r="Q134" s="32"/>
      <c r="R134" s="32"/>
      <c r="S134" s="280"/>
      <c r="T134" s="280"/>
      <c r="U134" s="280"/>
      <c r="V134" s="280"/>
      <c r="W134" s="280"/>
      <c r="X134" s="280"/>
      <c r="Y134" s="280"/>
      <c r="Z134" s="280"/>
    </row>
    <row r="135" spans="1:26" ht="12.75" customHeight="1">
      <c r="A135" s="32"/>
      <c r="B135" s="32"/>
      <c r="C135" s="20"/>
      <c r="D135" s="20"/>
      <c r="E135" s="20"/>
      <c r="F135" s="32"/>
      <c r="G135" s="32"/>
      <c r="H135" s="32"/>
      <c r="I135" s="32"/>
      <c r="J135" s="32"/>
      <c r="K135" s="32"/>
      <c r="L135" s="32"/>
      <c r="M135" s="32"/>
      <c r="N135" s="32"/>
      <c r="O135" s="32"/>
      <c r="P135" s="32"/>
      <c r="Q135" s="32"/>
      <c r="R135" s="32"/>
      <c r="S135" s="280"/>
      <c r="T135" s="280"/>
      <c r="U135" s="280"/>
      <c r="V135" s="280"/>
      <c r="W135" s="280"/>
      <c r="X135" s="280"/>
      <c r="Y135" s="280"/>
      <c r="Z135" s="280"/>
    </row>
    <row r="136" spans="1:26" ht="12.75" customHeight="1">
      <c r="A136" s="32"/>
      <c r="B136" s="32"/>
      <c r="C136" s="20"/>
      <c r="D136" s="20"/>
      <c r="E136" s="20"/>
      <c r="F136" s="32"/>
      <c r="G136" s="32"/>
      <c r="H136" s="32"/>
      <c r="I136" s="32"/>
      <c r="J136" s="32"/>
      <c r="K136" s="32"/>
      <c r="L136" s="32"/>
      <c r="M136" s="32"/>
      <c r="N136" s="32"/>
      <c r="O136" s="32"/>
      <c r="P136" s="32"/>
      <c r="Q136" s="32"/>
      <c r="R136" s="32"/>
      <c r="S136" s="280"/>
      <c r="T136" s="280"/>
      <c r="U136" s="280"/>
      <c r="V136" s="280"/>
      <c r="W136" s="280"/>
      <c r="X136" s="280"/>
      <c r="Y136" s="280"/>
      <c r="Z136" s="280"/>
    </row>
    <row r="137" spans="1:26" ht="12.75" customHeight="1">
      <c r="A137" s="32"/>
      <c r="B137" s="32"/>
      <c r="C137" s="20"/>
      <c r="D137" s="20"/>
      <c r="E137" s="20"/>
      <c r="F137" s="32"/>
      <c r="G137" s="32"/>
      <c r="H137" s="32"/>
      <c r="I137" s="32"/>
      <c r="J137" s="32"/>
      <c r="K137" s="32"/>
      <c r="L137" s="32"/>
      <c r="M137" s="32"/>
      <c r="N137" s="32"/>
      <c r="O137" s="32"/>
      <c r="P137" s="32"/>
      <c r="Q137" s="32"/>
      <c r="R137" s="32"/>
      <c r="S137" s="280"/>
      <c r="T137" s="280"/>
      <c r="U137" s="280"/>
      <c r="V137" s="280"/>
      <c r="W137" s="280"/>
      <c r="X137" s="280"/>
      <c r="Y137" s="280"/>
      <c r="Z137" s="280"/>
    </row>
    <row r="138" spans="1:26" ht="12.75" customHeight="1">
      <c r="A138" s="32"/>
      <c r="B138" s="32"/>
      <c r="C138" s="20"/>
      <c r="D138" s="20"/>
      <c r="E138" s="20"/>
      <c r="F138" s="32"/>
      <c r="G138" s="32"/>
      <c r="H138" s="32"/>
      <c r="I138" s="32"/>
      <c r="J138" s="32"/>
      <c r="K138" s="32"/>
      <c r="L138" s="32"/>
      <c r="M138" s="32"/>
      <c r="N138" s="32"/>
      <c r="O138" s="32"/>
      <c r="P138" s="32"/>
      <c r="Q138" s="32"/>
      <c r="R138" s="32"/>
      <c r="S138" s="280"/>
      <c r="T138" s="280"/>
      <c r="U138" s="280"/>
      <c r="V138" s="280"/>
      <c r="W138" s="280"/>
      <c r="X138" s="280"/>
      <c r="Y138" s="280"/>
      <c r="Z138" s="280"/>
    </row>
    <row r="139" spans="1:26" ht="12.75" customHeight="1">
      <c r="A139" s="32"/>
      <c r="B139" s="32"/>
      <c r="C139" s="20"/>
      <c r="D139" s="20"/>
      <c r="E139" s="20"/>
      <c r="F139" s="32"/>
      <c r="G139" s="32"/>
      <c r="H139" s="32"/>
      <c r="I139" s="32"/>
      <c r="J139" s="32"/>
      <c r="K139" s="32"/>
      <c r="L139" s="32"/>
      <c r="M139" s="32"/>
      <c r="N139" s="32"/>
      <c r="O139" s="32"/>
      <c r="P139" s="32"/>
      <c r="Q139" s="32"/>
      <c r="R139" s="32"/>
      <c r="S139" s="280"/>
      <c r="T139" s="280"/>
      <c r="U139" s="280"/>
      <c r="V139" s="280"/>
      <c r="W139" s="280"/>
      <c r="X139" s="280"/>
      <c r="Y139" s="280"/>
      <c r="Z139" s="280"/>
    </row>
    <row r="140" spans="1:26" ht="12.75" customHeight="1">
      <c r="A140" s="32"/>
      <c r="B140" s="32"/>
      <c r="C140" s="20"/>
      <c r="D140" s="20"/>
      <c r="E140" s="20"/>
      <c r="F140" s="32"/>
      <c r="G140" s="32"/>
      <c r="H140" s="32"/>
      <c r="I140" s="32"/>
      <c r="J140" s="32"/>
      <c r="K140" s="32"/>
      <c r="L140" s="32"/>
      <c r="M140" s="32"/>
      <c r="N140" s="32"/>
      <c r="O140" s="32"/>
      <c r="P140" s="32"/>
      <c r="Q140" s="32"/>
      <c r="R140" s="32"/>
      <c r="S140" s="280"/>
      <c r="T140" s="280"/>
      <c r="U140" s="280"/>
      <c r="V140" s="280"/>
      <c r="W140" s="280"/>
      <c r="X140" s="280"/>
      <c r="Y140" s="280"/>
      <c r="Z140" s="280"/>
    </row>
    <row r="141" spans="1:26" ht="12.75" customHeight="1">
      <c r="A141" s="32"/>
      <c r="B141" s="32"/>
      <c r="C141" s="20"/>
      <c r="D141" s="20"/>
      <c r="E141" s="20"/>
      <c r="F141" s="32"/>
      <c r="G141" s="32"/>
      <c r="H141" s="32"/>
      <c r="I141" s="32"/>
      <c r="J141" s="32"/>
      <c r="K141" s="32"/>
      <c r="L141" s="32"/>
      <c r="M141" s="32"/>
      <c r="N141" s="32"/>
      <c r="O141" s="32"/>
      <c r="P141" s="32"/>
      <c r="Q141" s="32"/>
      <c r="R141" s="32"/>
      <c r="S141" s="280"/>
      <c r="T141" s="280"/>
      <c r="U141" s="280"/>
      <c r="V141" s="280"/>
      <c r="W141" s="280"/>
      <c r="X141" s="280"/>
      <c r="Y141" s="280"/>
      <c r="Z141" s="280"/>
    </row>
    <row r="142" spans="1:26" ht="12.75" customHeight="1">
      <c r="A142" s="32"/>
      <c r="B142" s="32"/>
      <c r="C142" s="20"/>
      <c r="D142" s="20"/>
      <c r="E142" s="20"/>
      <c r="F142" s="32"/>
      <c r="G142" s="32"/>
      <c r="H142" s="32"/>
      <c r="I142" s="32"/>
      <c r="J142" s="32"/>
      <c r="K142" s="32"/>
      <c r="L142" s="32"/>
      <c r="M142" s="32"/>
      <c r="N142" s="32"/>
      <c r="O142" s="32"/>
      <c r="P142" s="32"/>
      <c r="Q142" s="32"/>
      <c r="R142" s="32"/>
      <c r="S142" s="280"/>
      <c r="T142" s="280"/>
      <c r="U142" s="280"/>
      <c r="V142" s="280"/>
      <c r="W142" s="280"/>
      <c r="X142" s="280"/>
      <c r="Y142" s="280"/>
      <c r="Z142" s="280"/>
    </row>
    <row r="143" spans="1:26" ht="12.75" customHeight="1">
      <c r="A143" s="32"/>
      <c r="B143" s="32"/>
      <c r="C143" s="20"/>
      <c r="D143" s="20"/>
      <c r="E143" s="20"/>
      <c r="F143" s="32"/>
      <c r="G143" s="32"/>
      <c r="H143" s="32"/>
      <c r="I143" s="32"/>
      <c r="J143" s="32"/>
      <c r="K143" s="32"/>
      <c r="L143" s="32"/>
      <c r="M143" s="32"/>
      <c r="N143" s="32"/>
      <c r="O143" s="32"/>
      <c r="P143" s="32"/>
      <c r="Q143" s="32"/>
      <c r="R143" s="32"/>
      <c r="S143" s="280"/>
      <c r="T143" s="280"/>
      <c r="U143" s="280"/>
      <c r="V143" s="280"/>
      <c r="W143" s="280"/>
      <c r="X143" s="280"/>
      <c r="Y143" s="280"/>
      <c r="Z143" s="280"/>
    </row>
    <row r="144" spans="1:26" ht="12.75" customHeight="1">
      <c r="A144" s="32"/>
      <c r="B144" s="32"/>
      <c r="C144" s="20"/>
      <c r="D144" s="20"/>
      <c r="E144" s="20"/>
      <c r="F144" s="32"/>
      <c r="G144" s="32"/>
      <c r="H144" s="32"/>
      <c r="I144" s="32"/>
      <c r="J144" s="32"/>
      <c r="K144" s="32"/>
      <c r="L144" s="32"/>
      <c r="M144" s="32"/>
      <c r="N144" s="32"/>
      <c r="O144" s="32"/>
      <c r="P144" s="32"/>
      <c r="Q144" s="32"/>
      <c r="R144" s="32"/>
      <c r="S144" s="280"/>
      <c r="T144" s="280"/>
      <c r="U144" s="280"/>
      <c r="V144" s="280"/>
      <c r="W144" s="280"/>
      <c r="X144" s="280"/>
      <c r="Y144" s="280"/>
      <c r="Z144" s="280"/>
    </row>
    <row r="145" spans="1:26" ht="12.75" customHeight="1">
      <c r="A145" s="32"/>
      <c r="B145" s="32"/>
      <c r="C145" s="20"/>
      <c r="D145" s="20"/>
      <c r="E145" s="20"/>
      <c r="F145" s="32"/>
      <c r="G145" s="32"/>
      <c r="H145" s="32"/>
      <c r="I145" s="32"/>
      <c r="J145" s="32"/>
      <c r="K145" s="32"/>
      <c r="L145" s="32"/>
      <c r="M145" s="32"/>
      <c r="N145" s="32"/>
      <c r="O145" s="32"/>
      <c r="P145" s="32"/>
      <c r="Q145" s="32"/>
      <c r="R145" s="32"/>
      <c r="S145" s="280"/>
      <c r="T145" s="280"/>
      <c r="U145" s="280"/>
      <c r="V145" s="280"/>
      <c r="W145" s="280"/>
      <c r="X145" s="280"/>
      <c r="Y145" s="280"/>
      <c r="Z145" s="280"/>
    </row>
    <row r="146" spans="1:26" ht="12.75" customHeight="1">
      <c r="A146" s="32"/>
      <c r="B146" s="32"/>
      <c r="C146" s="20"/>
      <c r="D146" s="20"/>
      <c r="E146" s="20"/>
      <c r="F146" s="32"/>
      <c r="G146" s="32"/>
      <c r="H146" s="32"/>
      <c r="I146" s="32"/>
      <c r="J146" s="32"/>
      <c r="K146" s="32"/>
      <c r="L146" s="32"/>
      <c r="M146" s="32"/>
      <c r="N146" s="32"/>
      <c r="O146" s="32"/>
      <c r="P146" s="32"/>
      <c r="Q146" s="32"/>
      <c r="R146" s="32"/>
      <c r="S146" s="280"/>
      <c r="T146" s="280"/>
      <c r="U146" s="280"/>
      <c r="V146" s="280"/>
      <c r="W146" s="280"/>
      <c r="X146" s="280"/>
      <c r="Y146" s="280"/>
      <c r="Z146" s="280"/>
    </row>
    <row r="147" spans="1:26" ht="12.75" customHeight="1">
      <c r="A147" s="32"/>
      <c r="B147" s="32"/>
      <c r="C147" s="20"/>
      <c r="D147" s="20"/>
      <c r="E147" s="20"/>
      <c r="F147" s="32"/>
      <c r="G147" s="32"/>
      <c r="H147" s="32"/>
      <c r="I147" s="32"/>
      <c r="J147" s="32"/>
      <c r="K147" s="32"/>
      <c r="L147" s="32"/>
      <c r="M147" s="32"/>
      <c r="N147" s="32"/>
      <c r="O147" s="32"/>
      <c r="P147" s="32"/>
      <c r="Q147" s="32"/>
      <c r="R147" s="32"/>
      <c r="S147" s="280"/>
      <c r="T147" s="280"/>
      <c r="U147" s="280"/>
      <c r="V147" s="280"/>
      <c r="W147" s="280"/>
      <c r="X147" s="280"/>
      <c r="Y147" s="280"/>
      <c r="Z147" s="280"/>
    </row>
    <row r="148" spans="1:26" ht="12.75" customHeight="1">
      <c r="A148" s="32"/>
      <c r="B148" s="32"/>
      <c r="C148" s="20"/>
      <c r="D148" s="20"/>
      <c r="E148" s="20"/>
      <c r="F148" s="32"/>
      <c r="G148" s="32"/>
      <c r="H148" s="32"/>
      <c r="I148" s="32"/>
      <c r="J148" s="32"/>
      <c r="K148" s="32"/>
      <c r="L148" s="32"/>
      <c r="M148" s="32"/>
      <c r="N148" s="32"/>
      <c r="O148" s="32"/>
      <c r="P148" s="32"/>
      <c r="Q148" s="32"/>
      <c r="R148" s="32"/>
      <c r="S148" s="280"/>
      <c r="T148" s="280"/>
      <c r="U148" s="280"/>
      <c r="V148" s="280"/>
      <c r="W148" s="280"/>
      <c r="X148" s="280"/>
      <c r="Y148" s="280"/>
      <c r="Z148" s="280"/>
    </row>
    <row r="149" spans="1:26" ht="12.75" customHeight="1">
      <c r="A149" s="32"/>
      <c r="B149" s="32"/>
      <c r="C149" s="20"/>
      <c r="D149" s="20"/>
      <c r="E149" s="20"/>
      <c r="F149" s="32"/>
      <c r="G149" s="32"/>
      <c r="H149" s="32"/>
      <c r="I149" s="32"/>
      <c r="J149" s="32"/>
      <c r="K149" s="32"/>
      <c r="L149" s="32"/>
      <c r="M149" s="32"/>
      <c r="N149" s="32"/>
      <c r="O149" s="32"/>
      <c r="P149" s="32"/>
      <c r="Q149" s="32"/>
      <c r="R149" s="32"/>
      <c r="S149" s="280"/>
      <c r="T149" s="280"/>
      <c r="U149" s="280"/>
      <c r="V149" s="280"/>
      <c r="W149" s="280"/>
      <c r="X149" s="280"/>
      <c r="Y149" s="280"/>
      <c r="Z149" s="280"/>
    </row>
    <row r="150" spans="1:26" ht="12.75" customHeight="1">
      <c r="A150" s="32"/>
      <c r="B150" s="32"/>
      <c r="C150" s="20"/>
      <c r="D150" s="20"/>
      <c r="E150" s="20"/>
      <c r="F150" s="32"/>
      <c r="G150" s="32"/>
      <c r="H150" s="32"/>
      <c r="I150" s="32"/>
      <c r="J150" s="32"/>
      <c r="K150" s="32"/>
      <c r="L150" s="32"/>
      <c r="M150" s="32"/>
      <c r="N150" s="32"/>
      <c r="O150" s="32"/>
      <c r="P150" s="32"/>
      <c r="Q150" s="32"/>
      <c r="R150" s="32"/>
      <c r="S150" s="280"/>
      <c r="T150" s="280"/>
      <c r="U150" s="280"/>
      <c r="V150" s="280"/>
      <c r="W150" s="280"/>
      <c r="X150" s="280"/>
      <c r="Y150" s="280"/>
      <c r="Z150" s="280"/>
    </row>
    <row r="151" spans="1:26" ht="12.75" customHeight="1">
      <c r="A151" s="32"/>
      <c r="B151" s="32"/>
      <c r="C151" s="20"/>
      <c r="D151" s="20"/>
      <c r="E151" s="20"/>
      <c r="F151" s="32"/>
      <c r="G151" s="32"/>
      <c r="H151" s="32"/>
      <c r="I151" s="32"/>
      <c r="J151" s="32"/>
      <c r="K151" s="32"/>
      <c r="L151" s="32"/>
      <c r="M151" s="32"/>
      <c r="N151" s="32"/>
      <c r="O151" s="32"/>
      <c r="P151" s="32"/>
      <c r="Q151" s="32"/>
      <c r="R151" s="32"/>
      <c r="S151" s="280"/>
      <c r="T151" s="280"/>
      <c r="U151" s="280"/>
      <c r="V151" s="280"/>
      <c r="W151" s="280"/>
      <c r="X151" s="280"/>
      <c r="Y151" s="280"/>
      <c r="Z151" s="280"/>
    </row>
    <row r="152" spans="1:26" ht="12.75" customHeight="1">
      <c r="A152" s="32"/>
      <c r="B152" s="32"/>
      <c r="C152" s="20"/>
      <c r="D152" s="20"/>
      <c r="E152" s="20"/>
      <c r="F152" s="32"/>
      <c r="G152" s="32"/>
      <c r="H152" s="32"/>
      <c r="I152" s="32"/>
      <c r="J152" s="32"/>
      <c r="K152" s="32"/>
      <c r="L152" s="32"/>
      <c r="M152" s="32"/>
      <c r="N152" s="32"/>
      <c r="O152" s="32"/>
      <c r="P152" s="32"/>
      <c r="Q152" s="32"/>
      <c r="R152" s="32"/>
      <c r="S152" s="280"/>
      <c r="T152" s="280"/>
      <c r="U152" s="280"/>
      <c r="V152" s="280"/>
      <c r="W152" s="280"/>
      <c r="X152" s="280"/>
      <c r="Y152" s="280"/>
      <c r="Z152" s="280"/>
    </row>
    <row r="153" spans="1:26" ht="12.75" customHeight="1">
      <c r="A153" s="32"/>
      <c r="B153" s="32"/>
      <c r="C153" s="20"/>
      <c r="D153" s="20"/>
      <c r="E153" s="20"/>
      <c r="F153" s="32"/>
      <c r="G153" s="32"/>
      <c r="H153" s="32"/>
      <c r="I153" s="32"/>
      <c r="J153" s="32"/>
      <c r="K153" s="32"/>
      <c r="L153" s="32"/>
      <c r="M153" s="32"/>
      <c r="N153" s="32"/>
      <c r="O153" s="32"/>
      <c r="P153" s="32"/>
      <c r="Q153" s="32"/>
      <c r="R153" s="32"/>
      <c r="S153" s="280"/>
      <c r="T153" s="280"/>
      <c r="U153" s="280"/>
      <c r="V153" s="280"/>
      <c r="W153" s="280"/>
      <c r="X153" s="280"/>
      <c r="Y153" s="280"/>
      <c r="Z153" s="280"/>
    </row>
    <row r="154" spans="1:26" ht="12.75" customHeight="1">
      <c r="A154" s="32"/>
      <c r="B154" s="32"/>
      <c r="C154" s="20"/>
      <c r="D154" s="20"/>
      <c r="E154" s="20"/>
      <c r="F154" s="32"/>
      <c r="G154" s="32"/>
      <c r="H154" s="32"/>
      <c r="I154" s="32"/>
      <c r="J154" s="32"/>
      <c r="K154" s="32"/>
      <c r="L154" s="32"/>
      <c r="M154" s="32"/>
      <c r="N154" s="32"/>
      <c r="O154" s="32"/>
      <c r="P154" s="32"/>
      <c r="Q154" s="32"/>
      <c r="R154" s="32"/>
      <c r="S154" s="280"/>
      <c r="T154" s="280"/>
      <c r="U154" s="280"/>
      <c r="V154" s="280"/>
      <c r="W154" s="280"/>
      <c r="X154" s="280"/>
      <c r="Y154" s="280"/>
      <c r="Z154" s="280"/>
    </row>
    <row r="155" spans="1:26" ht="12.75" customHeight="1">
      <c r="A155" s="32"/>
      <c r="B155" s="32"/>
      <c r="C155" s="20"/>
      <c r="D155" s="20"/>
      <c r="E155" s="20"/>
      <c r="F155" s="32"/>
      <c r="G155" s="32"/>
      <c r="H155" s="32"/>
      <c r="I155" s="32"/>
      <c r="J155" s="32"/>
      <c r="K155" s="32"/>
      <c r="L155" s="32"/>
      <c r="M155" s="32"/>
      <c r="N155" s="32"/>
      <c r="O155" s="32"/>
      <c r="P155" s="32"/>
      <c r="Q155" s="32"/>
      <c r="R155" s="32"/>
      <c r="S155" s="280"/>
      <c r="T155" s="280"/>
      <c r="U155" s="280"/>
      <c r="V155" s="280"/>
      <c r="W155" s="280"/>
      <c r="X155" s="280"/>
      <c r="Y155" s="280"/>
      <c r="Z155" s="280"/>
    </row>
    <row r="156" spans="1:26" ht="12.75" customHeight="1">
      <c r="A156" s="32"/>
      <c r="B156" s="32"/>
      <c r="C156" s="20"/>
      <c r="D156" s="20"/>
      <c r="E156" s="20"/>
      <c r="F156" s="32"/>
      <c r="G156" s="32"/>
      <c r="H156" s="32"/>
      <c r="I156" s="32"/>
      <c r="J156" s="32"/>
      <c r="K156" s="32"/>
      <c r="L156" s="32"/>
      <c r="M156" s="32"/>
      <c r="N156" s="32"/>
      <c r="O156" s="32"/>
      <c r="P156" s="32"/>
      <c r="Q156" s="32"/>
      <c r="R156" s="32"/>
      <c r="S156" s="280"/>
      <c r="T156" s="280"/>
      <c r="U156" s="280"/>
      <c r="V156" s="280"/>
      <c r="W156" s="280"/>
      <c r="X156" s="280"/>
      <c r="Y156" s="280"/>
      <c r="Z156" s="280"/>
    </row>
    <row r="157" spans="1:26" ht="12.75" customHeight="1">
      <c r="A157" s="32"/>
      <c r="B157" s="32"/>
      <c r="C157" s="20"/>
      <c r="D157" s="20"/>
      <c r="E157" s="20"/>
      <c r="F157" s="32"/>
      <c r="G157" s="32"/>
      <c r="H157" s="32"/>
      <c r="I157" s="32"/>
      <c r="J157" s="32"/>
      <c r="K157" s="32"/>
      <c r="L157" s="32"/>
      <c r="M157" s="32"/>
      <c r="N157" s="32"/>
      <c r="O157" s="32"/>
      <c r="P157" s="32"/>
      <c r="Q157" s="32"/>
      <c r="R157" s="32"/>
      <c r="S157" s="280"/>
      <c r="T157" s="280"/>
      <c r="U157" s="280"/>
      <c r="V157" s="280"/>
      <c r="W157" s="280"/>
      <c r="X157" s="280"/>
      <c r="Y157" s="280"/>
      <c r="Z157" s="280"/>
    </row>
    <row r="158" spans="1:26" ht="12.75" customHeight="1">
      <c r="A158" s="32"/>
      <c r="B158" s="32"/>
      <c r="C158" s="20"/>
      <c r="D158" s="20"/>
      <c r="E158" s="20"/>
      <c r="F158" s="32"/>
      <c r="G158" s="32"/>
      <c r="H158" s="32"/>
      <c r="I158" s="32"/>
      <c r="J158" s="32"/>
      <c r="K158" s="32"/>
      <c r="L158" s="32"/>
      <c r="M158" s="32"/>
      <c r="N158" s="32"/>
      <c r="O158" s="32"/>
      <c r="P158" s="32"/>
      <c r="Q158" s="32"/>
      <c r="R158" s="32"/>
      <c r="S158" s="280"/>
      <c r="T158" s="280"/>
      <c r="U158" s="280"/>
      <c r="V158" s="280"/>
      <c r="W158" s="280"/>
      <c r="X158" s="280"/>
      <c r="Y158" s="280"/>
      <c r="Z158" s="280"/>
    </row>
    <row r="159" spans="1:26" ht="12.75" customHeight="1">
      <c r="A159" s="32"/>
      <c r="B159" s="32"/>
      <c r="C159" s="20"/>
      <c r="D159" s="20"/>
      <c r="E159" s="20"/>
      <c r="F159" s="32"/>
      <c r="G159" s="32"/>
      <c r="H159" s="32"/>
      <c r="I159" s="32"/>
      <c r="J159" s="32"/>
      <c r="K159" s="32"/>
      <c r="L159" s="32"/>
      <c r="M159" s="32"/>
      <c r="N159" s="32"/>
      <c r="O159" s="32"/>
      <c r="P159" s="32"/>
      <c r="Q159" s="32"/>
      <c r="R159" s="32"/>
      <c r="S159" s="280"/>
      <c r="T159" s="280"/>
      <c r="U159" s="280"/>
      <c r="V159" s="280"/>
      <c r="W159" s="280"/>
      <c r="X159" s="280"/>
      <c r="Y159" s="280"/>
      <c r="Z159" s="280"/>
    </row>
    <row r="160" spans="1:26" ht="12.75" customHeight="1">
      <c r="A160" s="32"/>
      <c r="B160" s="32"/>
      <c r="C160" s="20"/>
      <c r="D160" s="20"/>
      <c r="E160" s="20"/>
      <c r="F160" s="32"/>
      <c r="G160" s="32"/>
      <c r="H160" s="32"/>
      <c r="I160" s="32"/>
      <c r="J160" s="32"/>
      <c r="K160" s="32"/>
      <c r="L160" s="32"/>
      <c r="M160" s="32"/>
      <c r="N160" s="32"/>
      <c r="O160" s="32"/>
      <c r="P160" s="32"/>
      <c r="Q160" s="32"/>
      <c r="R160" s="32"/>
      <c r="S160" s="280"/>
      <c r="T160" s="280"/>
      <c r="U160" s="280"/>
      <c r="V160" s="280"/>
      <c r="W160" s="280"/>
      <c r="X160" s="280"/>
      <c r="Y160" s="280"/>
      <c r="Z160" s="280"/>
    </row>
    <row r="161" spans="1:26" ht="12.75" customHeight="1">
      <c r="A161" s="32"/>
      <c r="B161" s="32"/>
      <c r="C161" s="20"/>
      <c r="D161" s="20"/>
      <c r="E161" s="20"/>
      <c r="F161" s="32"/>
      <c r="G161" s="32"/>
      <c r="H161" s="32"/>
      <c r="I161" s="32"/>
      <c r="J161" s="32"/>
      <c r="K161" s="32"/>
      <c r="L161" s="32"/>
      <c r="M161" s="32"/>
      <c r="N161" s="32"/>
      <c r="O161" s="32"/>
      <c r="P161" s="32"/>
      <c r="Q161" s="32"/>
      <c r="R161" s="32"/>
      <c r="S161" s="280"/>
      <c r="T161" s="280"/>
      <c r="U161" s="280"/>
      <c r="V161" s="280"/>
      <c r="W161" s="280"/>
      <c r="X161" s="280"/>
      <c r="Y161" s="280"/>
      <c r="Z161" s="280"/>
    </row>
    <row r="162" spans="1:26" ht="12.75" customHeight="1">
      <c r="A162" s="32"/>
      <c r="B162" s="32"/>
      <c r="C162" s="20"/>
      <c r="D162" s="20"/>
      <c r="E162" s="20"/>
      <c r="F162" s="32"/>
      <c r="G162" s="32"/>
      <c r="H162" s="32"/>
      <c r="I162" s="32"/>
      <c r="J162" s="32"/>
      <c r="K162" s="32"/>
      <c r="L162" s="32"/>
      <c r="M162" s="32"/>
      <c r="N162" s="32"/>
      <c r="O162" s="32"/>
      <c r="P162" s="32"/>
      <c r="Q162" s="32"/>
      <c r="R162" s="32"/>
      <c r="S162" s="280"/>
      <c r="T162" s="280"/>
      <c r="U162" s="280"/>
      <c r="V162" s="280"/>
      <c r="W162" s="280"/>
      <c r="X162" s="280"/>
      <c r="Y162" s="280"/>
      <c r="Z162" s="280"/>
    </row>
    <row r="163" spans="1:26" ht="12.75" customHeight="1">
      <c r="A163" s="32"/>
      <c r="B163" s="32"/>
      <c r="C163" s="20"/>
      <c r="D163" s="20"/>
      <c r="E163" s="20"/>
      <c r="F163" s="32"/>
      <c r="G163" s="32"/>
      <c r="H163" s="32"/>
      <c r="I163" s="32"/>
      <c r="J163" s="32"/>
      <c r="K163" s="32"/>
      <c r="L163" s="32"/>
      <c r="M163" s="32"/>
      <c r="N163" s="32"/>
      <c r="O163" s="32"/>
      <c r="P163" s="32"/>
      <c r="Q163" s="32"/>
      <c r="R163" s="32"/>
      <c r="S163" s="280"/>
      <c r="T163" s="280"/>
      <c r="U163" s="280"/>
      <c r="V163" s="280"/>
      <c r="W163" s="280"/>
      <c r="X163" s="280"/>
      <c r="Y163" s="280"/>
      <c r="Z163" s="280"/>
    </row>
    <row r="164" spans="1:26" ht="12.75" customHeight="1">
      <c r="A164" s="32"/>
      <c r="B164" s="32"/>
      <c r="C164" s="20"/>
      <c r="D164" s="20"/>
      <c r="E164" s="20"/>
      <c r="F164" s="32"/>
      <c r="G164" s="32"/>
      <c r="H164" s="32"/>
      <c r="I164" s="32"/>
      <c r="J164" s="32"/>
      <c r="K164" s="32"/>
      <c r="L164" s="32"/>
      <c r="M164" s="32"/>
      <c r="N164" s="32"/>
      <c r="O164" s="32"/>
      <c r="P164" s="32"/>
      <c r="Q164" s="32"/>
      <c r="R164" s="32"/>
      <c r="S164" s="280"/>
      <c r="T164" s="280"/>
      <c r="U164" s="280"/>
      <c r="V164" s="280"/>
      <c r="W164" s="280"/>
      <c r="X164" s="280"/>
      <c r="Y164" s="280"/>
      <c r="Z164" s="280"/>
    </row>
    <row r="165" spans="1:26" ht="12.75" customHeight="1">
      <c r="A165" s="32"/>
      <c r="B165" s="32"/>
      <c r="C165" s="20"/>
      <c r="D165" s="20"/>
      <c r="E165" s="20"/>
      <c r="F165" s="32"/>
      <c r="G165" s="32"/>
      <c r="H165" s="32"/>
      <c r="I165" s="32"/>
      <c r="J165" s="32"/>
      <c r="K165" s="32"/>
      <c r="L165" s="32"/>
      <c r="M165" s="32"/>
      <c r="N165" s="32"/>
      <c r="O165" s="32"/>
      <c r="P165" s="32"/>
      <c r="Q165" s="32"/>
      <c r="R165" s="32"/>
      <c r="S165" s="280"/>
      <c r="T165" s="280"/>
      <c r="U165" s="280"/>
      <c r="V165" s="280"/>
      <c r="W165" s="280"/>
      <c r="X165" s="280"/>
      <c r="Y165" s="280"/>
      <c r="Z165" s="280"/>
    </row>
    <row r="166" spans="1:26" ht="12.75" customHeight="1">
      <c r="A166" s="32"/>
      <c r="B166" s="32"/>
      <c r="C166" s="20"/>
      <c r="D166" s="20"/>
      <c r="E166" s="20"/>
      <c r="F166" s="32"/>
      <c r="G166" s="32"/>
      <c r="H166" s="32"/>
      <c r="I166" s="32"/>
      <c r="J166" s="32"/>
      <c r="K166" s="32"/>
      <c r="L166" s="32"/>
      <c r="M166" s="32"/>
      <c r="N166" s="32"/>
      <c r="O166" s="32"/>
      <c r="P166" s="32"/>
      <c r="Q166" s="32"/>
      <c r="R166" s="32"/>
      <c r="S166" s="280"/>
      <c r="T166" s="280"/>
      <c r="U166" s="280"/>
      <c r="V166" s="280"/>
      <c r="W166" s="280"/>
      <c r="X166" s="280"/>
      <c r="Y166" s="280"/>
      <c r="Z166" s="280"/>
    </row>
    <row r="167" spans="1:26" ht="12.75" customHeight="1">
      <c r="A167" s="32"/>
      <c r="B167" s="32"/>
      <c r="C167" s="20"/>
      <c r="D167" s="20"/>
      <c r="E167" s="20"/>
      <c r="F167" s="32"/>
      <c r="G167" s="32"/>
      <c r="H167" s="32"/>
      <c r="I167" s="32"/>
      <c r="J167" s="32"/>
      <c r="K167" s="32"/>
      <c r="L167" s="32"/>
      <c r="M167" s="32"/>
      <c r="N167" s="32"/>
      <c r="O167" s="32"/>
      <c r="P167" s="32"/>
      <c r="Q167" s="32"/>
      <c r="R167" s="32"/>
      <c r="S167" s="280"/>
      <c r="T167" s="280"/>
      <c r="U167" s="280"/>
      <c r="V167" s="280"/>
      <c r="W167" s="280"/>
      <c r="X167" s="280"/>
      <c r="Y167" s="280"/>
      <c r="Z167" s="280"/>
    </row>
    <row r="168" spans="1:26" ht="12.75" customHeight="1">
      <c r="A168" s="32"/>
      <c r="B168" s="32"/>
      <c r="C168" s="20"/>
      <c r="D168" s="20"/>
      <c r="E168" s="20"/>
      <c r="F168" s="32"/>
      <c r="G168" s="32"/>
      <c r="H168" s="32"/>
      <c r="I168" s="32"/>
      <c r="J168" s="32"/>
      <c r="K168" s="32"/>
      <c r="L168" s="32"/>
      <c r="M168" s="32"/>
      <c r="N168" s="32"/>
      <c r="O168" s="32"/>
      <c r="P168" s="32"/>
      <c r="Q168" s="32"/>
      <c r="R168" s="32"/>
      <c r="S168" s="280"/>
      <c r="T168" s="280"/>
      <c r="U168" s="280"/>
      <c r="V168" s="280"/>
      <c r="W168" s="280"/>
      <c r="X168" s="280"/>
      <c r="Y168" s="280"/>
      <c r="Z168" s="280"/>
    </row>
    <row r="169" spans="1:26" ht="12.75" customHeight="1">
      <c r="A169" s="32"/>
      <c r="B169" s="32"/>
      <c r="C169" s="20"/>
      <c r="D169" s="20"/>
      <c r="E169" s="20"/>
      <c r="F169" s="32"/>
      <c r="G169" s="32"/>
      <c r="H169" s="32"/>
      <c r="I169" s="32"/>
      <c r="J169" s="32"/>
      <c r="K169" s="32"/>
      <c r="L169" s="32"/>
      <c r="M169" s="32"/>
      <c r="N169" s="32"/>
      <c r="O169" s="32"/>
      <c r="P169" s="32"/>
      <c r="Q169" s="32"/>
      <c r="R169" s="32"/>
      <c r="S169" s="280"/>
      <c r="T169" s="280"/>
      <c r="U169" s="280"/>
      <c r="V169" s="280"/>
      <c r="W169" s="280"/>
      <c r="X169" s="280"/>
      <c r="Y169" s="280"/>
      <c r="Z169" s="280"/>
    </row>
    <row r="170" spans="1:26" ht="12.75" customHeight="1">
      <c r="A170" s="32"/>
      <c r="B170" s="32"/>
      <c r="C170" s="20"/>
      <c r="D170" s="20"/>
      <c r="E170" s="20"/>
      <c r="F170" s="32"/>
      <c r="G170" s="32"/>
      <c r="H170" s="32"/>
      <c r="I170" s="32"/>
      <c r="J170" s="32"/>
      <c r="K170" s="32"/>
      <c r="L170" s="32"/>
      <c r="M170" s="32"/>
      <c r="N170" s="32"/>
      <c r="O170" s="32"/>
      <c r="P170" s="32"/>
      <c r="Q170" s="32"/>
      <c r="R170" s="32"/>
      <c r="S170" s="280"/>
      <c r="T170" s="280"/>
      <c r="U170" s="280"/>
      <c r="V170" s="280"/>
      <c r="W170" s="280"/>
      <c r="X170" s="280"/>
      <c r="Y170" s="280"/>
      <c r="Z170" s="280"/>
    </row>
    <row r="171" spans="1:26" ht="12.75" customHeight="1">
      <c r="A171" s="32"/>
      <c r="B171" s="32"/>
      <c r="C171" s="20"/>
      <c r="D171" s="20"/>
      <c r="E171" s="20"/>
      <c r="F171" s="32"/>
      <c r="G171" s="32"/>
      <c r="H171" s="32"/>
      <c r="I171" s="32"/>
      <c r="J171" s="32"/>
      <c r="K171" s="32"/>
      <c r="L171" s="32"/>
      <c r="M171" s="32"/>
      <c r="N171" s="32"/>
      <c r="O171" s="32"/>
      <c r="P171" s="32"/>
      <c r="Q171" s="32"/>
      <c r="R171" s="32"/>
      <c r="S171" s="280"/>
      <c r="T171" s="280"/>
      <c r="U171" s="280"/>
      <c r="V171" s="280"/>
      <c r="W171" s="280"/>
      <c r="X171" s="280"/>
      <c r="Y171" s="280"/>
      <c r="Z171" s="280"/>
    </row>
    <row r="172" spans="1:26" ht="12.75" customHeight="1">
      <c r="A172" s="32"/>
      <c r="B172" s="32"/>
      <c r="C172" s="20"/>
      <c r="D172" s="20"/>
      <c r="E172" s="20"/>
      <c r="F172" s="32"/>
      <c r="G172" s="32"/>
      <c r="H172" s="32"/>
      <c r="I172" s="32"/>
      <c r="J172" s="32"/>
      <c r="K172" s="32"/>
      <c r="L172" s="32"/>
      <c r="M172" s="32"/>
      <c r="N172" s="32"/>
      <c r="O172" s="32"/>
      <c r="P172" s="32"/>
      <c r="Q172" s="32"/>
      <c r="R172" s="32"/>
      <c r="S172" s="280"/>
      <c r="T172" s="280"/>
      <c r="U172" s="280"/>
      <c r="V172" s="280"/>
      <c r="W172" s="280"/>
      <c r="X172" s="280"/>
      <c r="Y172" s="280"/>
      <c r="Z172" s="280"/>
    </row>
    <row r="173" spans="1:26" ht="12.75" customHeight="1">
      <c r="A173" s="32"/>
      <c r="B173" s="32"/>
      <c r="C173" s="20"/>
      <c r="D173" s="20"/>
      <c r="E173" s="20"/>
      <c r="F173" s="32"/>
      <c r="G173" s="32"/>
      <c r="H173" s="32"/>
      <c r="I173" s="32"/>
      <c r="J173" s="32"/>
      <c r="K173" s="32"/>
      <c r="L173" s="32"/>
      <c r="M173" s="32"/>
      <c r="N173" s="32"/>
      <c r="O173" s="32"/>
      <c r="P173" s="32"/>
      <c r="Q173" s="32"/>
      <c r="R173" s="32"/>
      <c r="S173" s="280"/>
      <c r="T173" s="280"/>
      <c r="U173" s="280"/>
      <c r="V173" s="280"/>
      <c r="W173" s="280"/>
      <c r="X173" s="280"/>
      <c r="Y173" s="280"/>
      <c r="Z173" s="280"/>
    </row>
    <row r="174" spans="1:26" ht="12.75" customHeight="1">
      <c r="A174" s="32"/>
      <c r="B174" s="32"/>
      <c r="C174" s="20"/>
      <c r="D174" s="20"/>
      <c r="E174" s="20"/>
      <c r="F174" s="32"/>
      <c r="G174" s="32"/>
      <c r="H174" s="32"/>
      <c r="I174" s="32"/>
      <c r="J174" s="32"/>
      <c r="K174" s="32"/>
      <c r="L174" s="32"/>
      <c r="M174" s="32"/>
      <c r="N174" s="32"/>
      <c r="O174" s="32"/>
      <c r="P174" s="32"/>
      <c r="Q174" s="32"/>
      <c r="R174" s="32"/>
      <c r="S174" s="280"/>
      <c r="T174" s="280"/>
      <c r="U174" s="280"/>
      <c r="V174" s="280"/>
      <c r="W174" s="280"/>
      <c r="X174" s="280"/>
      <c r="Y174" s="280"/>
      <c r="Z174" s="280"/>
    </row>
    <row r="175" spans="1:26" ht="12.75" customHeight="1">
      <c r="A175" s="32"/>
      <c r="B175" s="32"/>
      <c r="C175" s="20"/>
      <c r="D175" s="20"/>
      <c r="E175" s="20"/>
      <c r="F175" s="32"/>
      <c r="G175" s="32"/>
      <c r="H175" s="32"/>
      <c r="I175" s="32"/>
      <c r="J175" s="32"/>
      <c r="K175" s="32"/>
      <c r="L175" s="32"/>
      <c r="M175" s="32"/>
      <c r="N175" s="32"/>
      <c r="O175" s="32"/>
      <c r="P175" s="32"/>
      <c r="Q175" s="32"/>
      <c r="R175" s="32"/>
      <c r="S175" s="280"/>
      <c r="T175" s="280"/>
      <c r="U175" s="280"/>
      <c r="V175" s="280"/>
      <c r="W175" s="280"/>
      <c r="X175" s="280"/>
      <c r="Y175" s="280"/>
      <c r="Z175" s="280"/>
    </row>
    <row r="176" spans="1:26" ht="12.75" customHeight="1">
      <c r="A176" s="32"/>
      <c r="B176" s="32"/>
      <c r="C176" s="20"/>
      <c r="D176" s="20"/>
      <c r="E176" s="20"/>
      <c r="F176" s="32"/>
      <c r="G176" s="32"/>
      <c r="H176" s="32"/>
      <c r="I176" s="32"/>
      <c r="J176" s="32"/>
      <c r="K176" s="32"/>
      <c r="L176" s="32"/>
      <c r="M176" s="32"/>
      <c r="N176" s="32"/>
      <c r="O176" s="32"/>
      <c r="P176" s="32"/>
      <c r="Q176" s="32"/>
      <c r="R176" s="32"/>
      <c r="S176" s="280"/>
      <c r="T176" s="280"/>
      <c r="U176" s="280"/>
      <c r="V176" s="280"/>
      <c r="W176" s="280"/>
      <c r="X176" s="280"/>
      <c r="Y176" s="280"/>
      <c r="Z176" s="280"/>
    </row>
    <row r="177" spans="1:26" ht="12.75" customHeight="1">
      <c r="A177" s="32"/>
      <c r="B177" s="32"/>
      <c r="C177" s="20"/>
      <c r="D177" s="20"/>
      <c r="E177" s="20"/>
      <c r="F177" s="32"/>
      <c r="G177" s="32"/>
      <c r="H177" s="32"/>
      <c r="I177" s="32"/>
      <c r="J177" s="32"/>
      <c r="K177" s="32"/>
      <c r="L177" s="32"/>
      <c r="M177" s="32"/>
      <c r="N177" s="32"/>
      <c r="O177" s="32"/>
      <c r="P177" s="32"/>
      <c r="Q177" s="32"/>
      <c r="R177" s="32"/>
      <c r="S177" s="280"/>
      <c r="T177" s="280"/>
      <c r="U177" s="280"/>
      <c r="V177" s="280"/>
      <c r="W177" s="280"/>
      <c r="X177" s="280"/>
      <c r="Y177" s="280"/>
      <c r="Z177" s="280"/>
    </row>
    <row r="178" spans="1:26" ht="12.75" customHeight="1">
      <c r="A178" s="32"/>
      <c r="B178" s="32"/>
      <c r="C178" s="20"/>
      <c r="D178" s="20"/>
      <c r="E178" s="20"/>
      <c r="F178" s="32"/>
      <c r="G178" s="32"/>
      <c r="H178" s="32"/>
      <c r="I178" s="32"/>
      <c r="J178" s="32"/>
      <c r="K178" s="32"/>
      <c r="L178" s="32"/>
      <c r="M178" s="32"/>
      <c r="N178" s="32"/>
      <c r="O178" s="32"/>
      <c r="P178" s="32"/>
      <c r="Q178" s="32"/>
      <c r="R178" s="32"/>
      <c r="S178" s="280"/>
      <c r="T178" s="280"/>
      <c r="U178" s="280"/>
      <c r="V178" s="280"/>
      <c r="W178" s="280"/>
      <c r="X178" s="280"/>
      <c r="Y178" s="280"/>
      <c r="Z178" s="280"/>
    </row>
    <row r="179" spans="1:26" ht="12.75" customHeight="1">
      <c r="A179" s="32"/>
      <c r="B179" s="32"/>
      <c r="C179" s="20"/>
      <c r="D179" s="20"/>
      <c r="E179" s="20"/>
      <c r="F179" s="32"/>
      <c r="G179" s="32"/>
      <c r="H179" s="32"/>
      <c r="I179" s="32"/>
      <c r="J179" s="32"/>
      <c r="K179" s="32"/>
      <c r="L179" s="32"/>
      <c r="M179" s="32"/>
      <c r="N179" s="32"/>
      <c r="O179" s="32"/>
      <c r="P179" s="32"/>
      <c r="Q179" s="32"/>
      <c r="R179" s="32"/>
      <c r="S179" s="280"/>
      <c r="T179" s="280"/>
      <c r="U179" s="280"/>
      <c r="V179" s="280"/>
      <c r="W179" s="280"/>
      <c r="X179" s="280"/>
      <c r="Y179" s="280"/>
      <c r="Z179" s="280"/>
    </row>
    <row r="180" spans="1:26" ht="12.75" customHeight="1">
      <c r="A180" s="32"/>
      <c r="B180" s="32"/>
      <c r="C180" s="20"/>
      <c r="D180" s="20"/>
      <c r="E180" s="20"/>
      <c r="F180" s="32"/>
      <c r="G180" s="32"/>
      <c r="H180" s="32"/>
      <c r="I180" s="32"/>
      <c r="J180" s="32"/>
      <c r="K180" s="32"/>
      <c r="L180" s="32"/>
      <c r="M180" s="32"/>
      <c r="N180" s="32"/>
      <c r="O180" s="32"/>
      <c r="P180" s="32"/>
      <c r="Q180" s="32"/>
      <c r="R180" s="32"/>
      <c r="S180" s="280"/>
      <c r="T180" s="280"/>
      <c r="U180" s="280"/>
      <c r="V180" s="280"/>
      <c r="W180" s="280"/>
      <c r="X180" s="280"/>
      <c r="Y180" s="280"/>
      <c r="Z180" s="280"/>
    </row>
    <row r="181" spans="1:26" ht="12.75" customHeight="1">
      <c r="A181" s="32"/>
      <c r="B181" s="32"/>
      <c r="C181" s="20"/>
      <c r="D181" s="20"/>
      <c r="E181" s="20"/>
      <c r="F181" s="32"/>
      <c r="G181" s="32"/>
      <c r="H181" s="32"/>
      <c r="I181" s="32"/>
      <c r="J181" s="32"/>
      <c r="K181" s="32"/>
      <c r="L181" s="32"/>
      <c r="M181" s="32"/>
      <c r="N181" s="32"/>
      <c r="O181" s="32"/>
      <c r="P181" s="32"/>
      <c r="Q181" s="32"/>
      <c r="R181" s="32"/>
      <c r="S181" s="280"/>
      <c r="T181" s="280"/>
      <c r="U181" s="280"/>
      <c r="V181" s="280"/>
      <c r="W181" s="280"/>
      <c r="X181" s="280"/>
      <c r="Y181" s="280"/>
      <c r="Z181" s="280"/>
    </row>
    <row r="182" spans="1:26" ht="12.75" customHeight="1">
      <c r="A182" s="32"/>
      <c r="B182" s="32"/>
      <c r="C182" s="20"/>
      <c r="D182" s="20"/>
      <c r="E182" s="20"/>
      <c r="F182" s="32"/>
      <c r="G182" s="32"/>
      <c r="H182" s="32"/>
      <c r="I182" s="32"/>
      <c r="J182" s="32"/>
      <c r="K182" s="32"/>
      <c r="L182" s="32"/>
      <c r="M182" s="32"/>
      <c r="N182" s="32"/>
      <c r="O182" s="32"/>
      <c r="P182" s="32"/>
      <c r="Q182" s="32"/>
      <c r="R182" s="32"/>
      <c r="S182" s="280"/>
      <c r="T182" s="280"/>
      <c r="U182" s="280"/>
      <c r="V182" s="280"/>
      <c r="W182" s="280"/>
      <c r="X182" s="280"/>
      <c r="Y182" s="280"/>
      <c r="Z182" s="280"/>
    </row>
    <row r="183" spans="1:26" ht="12.75" customHeight="1">
      <c r="A183" s="32"/>
      <c r="B183" s="32"/>
      <c r="C183" s="20"/>
      <c r="D183" s="20"/>
      <c r="E183" s="20"/>
      <c r="F183" s="32"/>
      <c r="G183" s="32"/>
      <c r="H183" s="32"/>
      <c r="I183" s="32"/>
      <c r="J183" s="32"/>
      <c r="K183" s="32"/>
      <c r="L183" s="32"/>
      <c r="M183" s="32"/>
      <c r="N183" s="32"/>
      <c r="O183" s="32"/>
      <c r="P183" s="32"/>
      <c r="Q183" s="32"/>
      <c r="R183" s="32"/>
      <c r="S183" s="280"/>
      <c r="T183" s="280"/>
      <c r="U183" s="280"/>
      <c r="V183" s="280"/>
      <c r="W183" s="280"/>
      <c r="X183" s="280"/>
      <c r="Y183" s="280"/>
      <c r="Z183" s="280"/>
    </row>
    <row r="184" spans="1:26" ht="12.75" customHeight="1">
      <c r="A184" s="32"/>
      <c r="B184" s="32"/>
      <c r="C184" s="20"/>
      <c r="D184" s="20"/>
      <c r="E184" s="20"/>
      <c r="F184" s="32"/>
      <c r="G184" s="32"/>
      <c r="H184" s="32"/>
      <c r="I184" s="32"/>
      <c r="J184" s="32"/>
      <c r="K184" s="32"/>
      <c r="L184" s="32"/>
      <c r="M184" s="32"/>
      <c r="N184" s="32"/>
      <c r="O184" s="32"/>
      <c r="P184" s="32"/>
      <c r="Q184" s="32"/>
      <c r="R184" s="32"/>
      <c r="S184" s="280"/>
      <c r="T184" s="280"/>
      <c r="U184" s="280"/>
      <c r="V184" s="280"/>
      <c r="W184" s="280"/>
      <c r="X184" s="280"/>
      <c r="Y184" s="280"/>
      <c r="Z184" s="280"/>
    </row>
    <row r="185" spans="1:26" ht="12.75" customHeight="1">
      <c r="A185" s="32"/>
      <c r="B185" s="32"/>
      <c r="C185" s="20"/>
      <c r="D185" s="20"/>
      <c r="E185" s="20"/>
      <c r="F185" s="32"/>
      <c r="G185" s="32"/>
      <c r="H185" s="32"/>
      <c r="I185" s="32"/>
      <c r="J185" s="32"/>
      <c r="K185" s="32"/>
      <c r="L185" s="32"/>
      <c r="M185" s="32"/>
      <c r="N185" s="32"/>
      <c r="O185" s="32"/>
      <c r="P185" s="32"/>
      <c r="Q185" s="32"/>
      <c r="R185" s="32"/>
      <c r="S185" s="280"/>
      <c r="T185" s="280"/>
      <c r="U185" s="280"/>
      <c r="V185" s="280"/>
      <c r="W185" s="280"/>
      <c r="X185" s="280"/>
      <c r="Y185" s="280"/>
      <c r="Z185" s="280"/>
    </row>
    <row r="186" spans="1:26" ht="12.75" customHeight="1">
      <c r="A186" s="32"/>
      <c r="B186" s="32"/>
      <c r="C186" s="20"/>
      <c r="D186" s="20"/>
      <c r="E186" s="20"/>
      <c r="F186" s="32"/>
      <c r="G186" s="32"/>
      <c r="H186" s="32"/>
      <c r="I186" s="32"/>
      <c r="J186" s="32"/>
      <c r="K186" s="32"/>
      <c r="L186" s="32"/>
      <c r="M186" s="32"/>
      <c r="N186" s="32"/>
      <c r="O186" s="32"/>
      <c r="P186" s="32"/>
      <c r="Q186" s="32"/>
      <c r="R186" s="32"/>
      <c r="S186" s="280"/>
      <c r="T186" s="280"/>
      <c r="U186" s="280"/>
      <c r="V186" s="280"/>
      <c r="W186" s="280"/>
      <c r="X186" s="280"/>
      <c r="Y186" s="280"/>
      <c r="Z186" s="280"/>
    </row>
    <row r="187" spans="1:26" ht="12.75" customHeight="1">
      <c r="A187" s="32"/>
      <c r="B187" s="32"/>
      <c r="C187" s="20"/>
      <c r="D187" s="20"/>
      <c r="E187" s="20"/>
      <c r="F187" s="32"/>
      <c r="G187" s="32"/>
      <c r="H187" s="32"/>
      <c r="I187" s="32"/>
      <c r="J187" s="32"/>
      <c r="K187" s="32"/>
      <c r="L187" s="32"/>
      <c r="M187" s="32"/>
      <c r="N187" s="32"/>
      <c r="O187" s="32"/>
      <c r="P187" s="32"/>
      <c r="Q187" s="32"/>
      <c r="R187" s="32"/>
      <c r="S187" s="280"/>
      <c r="T187" s="280"/>
      <c r="U187" s="280"/>
      <c r="V187" s="280"/>
      <c r="W187" s="280"/>
      <c r="X187" s="280"/>
      <c r="Y187" s="280"/>
      <c r="Z187" s="280"/>
    </row>
    <row r="188" spans="1:26" ht="12.75" customHeight="1">
      <c r="A188" s="32"/>
      <c r="B188" s="32"/>
      <c r="C188" s="20"/>
      <c r="D188" s="20"/>
      <c r="E188" s="20"/>
      <c r="F188" s="32"/>
      <c r="G188" s="32"/>
      <c r="H188" s="32"/>
      <c r="I188" s="32"/>
      <c r="J188" s="32"/>
      <c r="K188" s="32"/>
      <c r="L188" s="32"/>
      <c r="M188" s="32"/>
      <c r="N188" s="32"/>
      <c r="O188" s="32"/>
      <c r="P188" s="32"/>
      <c r="Q188" s="32"/>
      <c r="R188" s="32"/>
      <c r="S188" s="280"/>
      <c r="T188" s="280"/>
      <c r="U188" s="280"/>
      <c r="V188" s="280"/>
      <c r="W188" s="280"/>
      <c r="X188" s="280"/>
      <c r="Y188" s="280"/>
      <c r="Z188" s="280"/>
    </row>
    <row r="189" spans="1:26" ht="12.75" customHeight="1">
      <c r="A189" s="32"/>
      <c r="B189" s="32"/>
      <c r="C189" s="20"/>
      <c r="D189" s="20"/>
      <c r="E189" s="20"/>
      <c r="F189" s="32"/>
      <c r="G189" s="32"/>
      <c r="H189" s="32"/>
      <c r="I189" s="32"/>
      <c r="J189" s="32"/>
      <c r="K189" s="32"/>
      <c r="L189" s="32"/>
      <c r="M189" s="32"/>
      <c r="N189" s="32"/>
      <c r="O189" s="32"/>
      <c r="P189" s="32"/>
      <c r="Q189" s="32"/>
      <c r="R189" s="32"/>
      <c r="S189" s="280"/>
      <c r="T189" s="280"/>
      <c r="U189" s="280"/>
      <c r="V189" s="280"/>
      <c r="W189" s="280"/>
      <c r="X189" s="280"/>
      <c r="Y189" s="280"/>
      <c r="Z189" s="280"/>
    </row>
    <row r="190" spans="1:26" ht="12.75" customHeight="1">
      <c r="A190" s="32"/>
      <c r="B190" s="32"/>
      <c r="C190" s="20"/>
      <c r="D190" s="20"/>
      <c r="E190" s="20"/>
      <c r="F190" s="32"/>
      <c r="G190" s="32"/>
      <c r="H190" s="32"/>
      <c r="I190" s="32"/>
      <c r="J190" s="32"/>
      <c r="K190" s="32"/>
      <c r="L190" s="32"/>
      <c r="M190" s="32"/>
      <c r="N190" s="32"/>
      <c r="O190" s="32"/>
      <c r="P190" s="32"/>
      <c r="Q190" s="32"/>
      <c r="R190" s="32"/>
      <c r="S190" s="280"/>
      <c r="T190" s="280"/>
      <c r="U190" s="280"/>
      <c r="V190" s="280"/>
      <c r="W190" s="280"/>
      <c r="X190" s="280"/>
      <c r="Y190" s="280"/>
      <c r="Z190" s="280"/>
    </row>
    <row r="191" spans="1:26" ht="12.75" customHeight="1">
      <c r="A191" s="32"/>
      <c r="B191" s="32"/>
      <c r="C191" s="20"/>
      <c r="D191" s="20"/>
      <c r="E191" s="20"/>
      <c r="F191" s="32"/>
      <c r="G191" s="32"/>
      <c r="H191" s="32"/>
      <c r="I191" s="32"/>
      <c r="J191" s="32"/>
      <c r="K191" s="32"/>
      <c r="L191" s="32"/>
      <c r="M191" s="32"/>
      <c r="N191" s="32"/>
      <c r="O191" s="32"/>
      <c r="P191" s="32"/>
      <c r="Q191" s="32"/>
      <c r="R191" s="32"/>
      <c r="S191" s="280"/>
      <c r="T191" s="280"/>
      <c r="U191" s="280"/>
      <c r="V191" s="280"/>
      <c r="W191" s="280"/>
      <c r="X191" s="280"/>
      <c r="Y191" s="280"/>
      <c r="Z191" s="280"/>
    </row>
    <row r="192" spans="1:26" ht="12.75" customHeight="1">
      <c r="A192" s="32"/>
      <c r="B192" s="32"/>
      <c r="C192" s="20"/>
      <c r="D192" s="20"/>
      <c r="E192" s="20"/>
      <c r="F192" s="32"/>
      <c r="G192" s="32"/>
      <c r="H192" s="32"/>
      <c r="I192" s="32"/>
      <c r="J192" s="32"/>
      <c r="K192" s="32"/>
      <c r="L192" s="32"/>
      <c r="M192" s="32"/>
      <c r="N192" s="32"/>
      <c r="O192" s="32"/>
      <c r="P192" s="32"/>
      <c r="Q192" s="32"/>
      <c r="R192" s="32"/>
      <c r="S192" s="280"/>
      <c r="T192" s="280"/>
      <c r="U192" s="280"/>
      <c r="V192" s="280"/>
      <c r="W192" s="280"/>
      <c r="X192" s="280"/>
      <c r="Y192" s="280"/>
      <c r="Z192" s="280"/>
    </row>
    <row r="193" spans="1:26" ht="12.75" customHeight="1">
      <c r="A193" s="32"/>
      <c r="B193" s="32"/>
      <c r="C193" s="20"/>
      <c r="D193" s="20"/>
      <c r="E193" s="20"/>
      <c r="F193" s="32"/>
      <c r="G193" s="32"/>
      <c r="H193" s="32"/>
      <c r="I193" s="32"/>
      <c r="J193" s="32"/>
      <c r="K193" s="32"/>
      <c r="L193" s="32"/>
      <c r="M193" s="32"/>
      <c r="N193" s="32"/>
      <c r="O193" s="32"/>
      <c r="P193" s="32"/>
      <c r="Q193" s="32"/>
      <c r="R193" s="32"/>
      <c r="S193" s="280"/>
      <c r="T193" s="280"/>
      <c r="U193" s="280"/>
      <c r="V193" s="280"/>
      <c r="W193" s="280"/>
      <c r="X193" s="280"/>
      <c r="Y193" s="280"/>
      <c r="Z193" s="280"/>
    </row>
    <row r="194" spans="1:26" ht="12.75" customHeight="1">
      <c r="A194" s="32"/>
      <c r="B194" s="32"/>
      <c r="C194" s="20"/>
      <c r="D194" s="20"/>
      <c r="E194" s="20"/>
      <c r="F194" s="32"/>
      <c r="G194" s="32"/>
      <c r="H194" s="32"/>
      <c r="I194" s="32"/>
      <c r="J194" s="32"/>
      <c r="K194" s="32"/>
      <c r="L194" s="32"/>
      <c r="M194" s="32"/>
      <c r="N194" s="32"/>
      <c r="O194" s="32"/>
      <c r="P194" s="32"/>
      <c r="Q194" s="32"/>
      <c r="R194" s="32"/>
      <c r="S194" s="280"/>
      <c r="T194" s="280"/>
      <c r="U194" s="280"/>
      <c r="V194" s="280"/>
      <c r="W194" s="280"/>
      <c r="X194" s="280"/>
      <c r="Y194" s="280"/>
      <c r="Z194" s="280"/>
    </row>
    <row r="195" spans="1:26" ht="12.75" customHeight="1">
      <c r="A195" s="32"/>
      <c r="B195" s="32"/>
      <c r="C195" s="20"/>
      <c r="D195" s="20"/>
      <c r="E195" s="20"/>
      <c r="F195" s="32"/>
      <c r="G195" s="32"/>
      <c r="H195" s="32"/>
      <c r="I195" s="32"/>
      <c r="J195" s="32"/>
      <c r="K195" s="32"/>
      <c r="L195" s="32"/>
      <c r="M195" s="32"/>
      <c r="N195" s="32"/>
      <c r="O195" s="32"/>
      <c r="P195" s="32"/>
      <c r="Q195" s="32"/>
      <c r="R195" s="32"/>
      <c r="S195" s="280"/>
      <c r="T195" s="280"/>
      <c r="U195" s="280"/>
      <c r="V195" s="280"/>
      <c r="W195" s="280"/>
      <c r="X195" s="280"/>
      <c r="Y195" s="280"/>
      <c r="Z195" s="280"/>
    </row>
    <row r="196" spans="1:26" ht="12.75" customHeight="1">
      <c r="A196" s="32"/>
      <c r="B196" s="32"/>
      <c r="C196" s="20"/>
      <c r="D196" s="20"/>
      <c r="E196" s="20"/>
      <c r="F196" s="32"/>
      <c r="G196" s="32"/>
      <c r="H196" s="32"/>
      <c r="I196" s="32"/>
      <c r="J196" s="32"/>
      <c r="K196" s="32"/>
      <c r="L196" s="32"/>
      <c r="M196" s="32"/>
      <c r="N196" s="32"/>
      <c r="O196" s="32"/>
      <c r="P196" s="32"/>
      <c r="Q196" s="32"/>
      <c r="R196" s="32"/>
      <c r="S196" s="280"/>
      <c r="T196" s="280"/>
      <c r="U196" s="280"/>
      <c r="V196" s="280"/>
      <c r="W196" s="280"/>
      <c r="X196" s="280"/>
      <c r="Y196" s="280"/>
      <c r="Z196" s="280"/>
    </row>
    <row r="197" spans="1:26" ht="12.75" customHeight="1">
      <c r="A197" s="32"/>
      <c r="B197" s="32"/>
      <c r="C197" s="20"/>
      <c r="D197" s="20"/>
      <c r="E197" s="20"/>
      <c r="F197" s="32"/>
      <c r="G197" s="32"/>
      <c r="H197" s="32"/>
      <c r="I197" s="32"/>
      <c r="J197" s="32"/>
      <c r="K197" s="32"/>
      <c r="L197" s="32"/>
      <c r="M197" s="32"/>
      <c r="N197" s="32"/>
      <c r="O197" s="32"/>
      <c r="P197" s="32"/>
      <c r="Q197" s="32"/>
      <c r="R197" s="32"/>
      <c r="S197" s="280"/>
      <c r="T197" s="280"/>
      <c r="U197" s="280"/>
      <c r="V197" s="280"/>
      <c r="W197" s="280"/>
      <c r="X197" s="280"/>
      <c r="Y197" s="280"/>
      <c r="Z197" s="280"/>
    </row>
    <row r="198" spans="1:26" ht="12.75" customHeight="1">
      <c r="A198" s="32"/>
      <c r="B198" s="32"/>
      <c r="C198" s="20"/>
      <c r="D198" s="20"/>
      <c r="E198" s="20"/>
      <c r="F198" s="32"/>
      <c r="G198" s="32"/>
      <c r="H198" s="32"/>
      <c r="I198" s="32"/>
      <c r="J198" s="32"/>
      <c r="K198" s="32"/>
      <c r="L198" s="32"/>
      <c r="M198" s="32"/>
      <c r="N198" s="32"/>
      <c r="O198" s="32"/>
      <c r="P198" s="32"/>
      <c r="Q198" s="32"/>
      <c r="R198" s="32"/>
      <c r="S198" s="280"/>
      <c r="T198" s="280"/>
      <c r="U198" s="280"/>
      <c r="V198" s="280"/>
      <c r="W198" s="280"/>
      <c r="X198" s="280"/>
      <c r="Y198" s="280"/>
      <c r="Z198" s="280"/>
    </row>
    <row r="199" spans="1:26" ht="12.75" customHeight="1">
      <c r="A199" s="32"/>
      <c r="B199" s="32"/>
      <c r="C199" s="20"/>
      <c r="D199" s="20"/>
      <c r="E199" s="20"/>
      <c r="F199" s="32"/>
      <c r="G199" s="32"/>
      <c r="H199" s="32"/>
      <c r="I199" s="32"/>
      <c r="J199" s="32"/>
      <c r="K199" s="32"/>
      <c r="L199" s="32"/>
      <c r="M199" s="32"/>
      <c r="N199" s="32"/>
      <c r="O199" s="32"/>
      <c r="P199" s="32"/>
      <c r="Q199" s="32"/>
      <c r="R199" s="32"/>
      <c r="S199" s="280"/>
      <c r="T199" s="280"/>
      <c r="U199" s="280"/>
      <c r="V199" s="280"/>
      <c r="W199" s="280"/>
      <c r="X199" s="280"/>
      <c r="Y199" s="280"/>
      <c r="Z199" s="280"/>
    </row>
    <row r="200" spans="1:26" ht="12.75" customHeight="1">
      <c r="A200" s="32"/>
      <c r="B200" s="32"/>
      <c r="C200" s="20"/>
      <c r="D200" s="20"/>
      <c r="E200" s="20"/>
      <c r="F200" s="32"/>
      <c r="G200" s="32"/>
      <c r="H200" s="32"/>
      <c r="I200" s="32"/>
      <c r="J200" s="32"/>
      <c r="K200" s="32"/>
      <c r="L200" s="32"/>
      <c r="M200" s="32"/>
      <c r="N200" s="32"/>
      <c r="O200" s="32"/>
      <c r="P200" s="32"/>
      <c r="Q200" s="32"/>
      <c r="R200" s="32"/>
      <c r="S200" s="280"/>
      <c r="T200" s="280"/>
      <c r="U200" s="280"/>
      <c r="V200" s="280"/>
      <c r="W200" s="280"/>
      <c r="X200" s="280"/>
      <c r="Y200" s="280"/>
      <c r="Z200" s="280"/>
    </row>
    <row r="201" spans="1:26" ht="12.75" customHeight="1">
      <c r="A201" s="32"/>
      <c r="B201" s="32"/>
      <c r="C201" s="20"/>
      <c r="D201" s="20"/>
      <c r="E201" s="20"/>
      <c r="F201" s="32"/>
      <c r="G201" s="32"/>
      <c r="H201" s="32"/>
      <c r="I201" s="32"/>
      <c r="J201" s="32"/>
      <c r="K201" s="32"/>
      <c r="L201" s="32"/>
      <c r="M201" s="32"/>
      <c r="N201" s="32"/>
      <c r="O201" s="32"/>
      <c r="P201" s="32"/>
      <c r="Q201" s="32"/>
      <c r="R201" s="32"/>
      <c r="S201" s="280"/>
      <c r="T201" s="280"/>
      <c r="U201" s="280"/>
      <c r="V201" s="280"/>
      <c r="W201" s="280"/>
      <c r="X201" s="280"/>
      <c r="Y201" s="280"/>
      <c r="Z201" s="280"/>
    </row>
    <row r="202" spans="1:26" ht="12.75" customHeight="1">
      <c r="A202" s="32"/>
      <c r="B202" s="32"/>
      <c r="C202" s="20"/>
      <c r="D202" s="20"/>
      <c r="E202" s="20"/>
      <c r="F202" s="32"/>
      <c r="G202" s="32"/>
      <c r="H202" s="32"/>
      <c r="I202" s="32"/>
      <c r="J202" s="32"/>
      <c r="K202" s="32"/>
      <c r="L202" s="32"/>
      <c r="M202" s="32"/>
      <c r="N202" s="32"/>
      <c r="O202" s="32"/>
      <c r="P202" s="32"/>
      <c r="Q202" s="32"/>
      <c r="R202" s="32"/>
      <c r="S202" s="280"/>
      <c r="T202" s="280"/>
      <c r="U202" s="280"/>
      <c r="V202" s="280"/>
      <c r="W202" s="280"/>
      <c r="X202" s="280"/>
      <c r="Y202" s="280"/>
      <c r="Z202" s="280"/>
    </row>
    <row r="203" spans="1:26" ht="12.75" customHeight="1">
      <c r="A203" s="32"/>
      <c r="B203" s="32"/>
      <c r="C203" s="20"/>
      <c r="D203" s="20"/>
      <c r="E203" s="20"/>
      <c r="F203" s="32"/>
      <c r="G203" s="32"/>
      <c r="H203" s="32"/>
      <c r="I203" s="32"/>
      <c r="J203" s="32"/>
      <c r="K203" s="32"/>
      <c r="L203" s="32"/>
      <c r="M203" s="32"/>
      <c r="N203" s="32"/>
      <c r="O203" s="32"/>
      <c r="P203" s="32"/>
      <c r="Q203" s="32"/>
      <c r="R203" s="32"/>
      <c r="S203" s="280"/>
      <c r="T203" s="280"/>
      <c r="U203" s="280"/>
      <c r="V203" s="280"/>
      <c r="W203" s="280"/>
      <c r="X203" s="280"/>
      <c r="Y203" s="280"/>
      <c r="Z203" s="280"/>
    </row>
    <row r="204" spans="1:26" ht="12.75" customHeight="1">
      <c r="A204" s="32"/>
      <c r="B204" s="32"/>
      <c r="C204" s="20"/>
      <c r="D204" s="20"/>
      <c r="E204" s="20"/>
      <c r="F204" s="32"/>
      <c r="G204" s="32"/>
      <c r="H204" s="32"/>
      <c r="I204" s="32"/>
      <c r="J204" s="32"/>
      <c r="K204" s="32"/>
      <c r="L204" s="32"/>
      <c r="M204" s="32"/>
      <c r="N204" s="32"/>
      <c r="O204" s="32"/>
      <c r="P204" s="32"/>
      <c r="Q204" s="32"/>
      <c r="R204" s="32"/>
      <c r="S204" s="280"/>
      <c r="T204" s="280"/>
      <c r="U204" s="280"/>
      <c r="V204" s="280"/>
      <c r="W204" s="280"/>
      <c r="X204" s="280"/>
      <c r="Y204" s="280"/>
      <c r="Z204" s="280"/>
    </row>
    <row r="205" spans="1:26" ht="12.75" customHeight="1">
      <c r="A205" s="32"/>
      <c r="B205" s="32"/>
      <c r="C205" s="20"/>
      <c r="D205" s="20"/>
      <c r="E205" s="20"/>
      <c r="F205" s="32"/>
      <c r="G205" s="32"/>
      <c r="H205" s="32"/>
      <c r="I205" s="32"/>
      <c r="J205" s="32"/>
      <c r="K205" s="32"/>
      <c r="L205" s="32"/>
      <c r="M205" s="32"/>
      <c r="N205" s="32"/>
      <c r="O205" s="32"/>
      <c r="P205" s="32"/>
      <c r="Q205" s="32"/>
      <c r="R205" s="32"/>
      <c r="S205" s="280"/>
      <c r="T205" s="280"/>
      <c r="U205" s="280"/>
      <c r="V205" s="280"/>
      <c r="W205" s="280"/>
      <c r="X205" s="280"/>
      <c r="Y205" s="280"/>
      <c r="Z205" s="280"/>
    </row>
    <row r="206" spans="1:26" ht="12.75" customHeight="1">
      <c r="A206" s="32"/>
      <c r="B206" s="32"/>
      <c r="C206" s="20"/>
      <c r="D206" s="20"/>
      <c r="E206" s="20"/>
      <c r="F206" s="32"/>
      <c r="G206" s="32"/>
      <c r="H206" s="32"/>
      <c r="I206" s="32"/>
      <c r="J206" s="32"/>
      <c r="K206" s="32"/>
      <c r="L206" s="32"/>
      <c r="M206" s="32"/>
      <c r="N206" s="32"/>
      <c r="O206" s="32"/>
      <c r="P206" s="32"/>
      <c r="Q206" s="32"/>
      <c r="R206" s="32"/>
      <c r="S206" s="280"/>
      <c r="T206" s="280"/>
      <c r="U206" s="280"/>
      <c r="V206" s="280"/>
      <c r="W206" s="280"/>
      <c r="X206" s="280"/>
      <c r="Y206" s="280"/>
      <c r="Z206" s="280"/>
    </row>
    <row r="207" spans="1:26" ht="12.75" customHeight="1">
      <c r="A207" s="32"/>
      <c r="B207" s="32"/>
      <c r="C207" s="20"/>
      <c r="D207" s="20"/>
      <c r="E207" s="20"/>
      <c r="F207" s="32"/>
      <c r="G207" s="32"/>
      <c r="H207" s="32"/>
      <c r="I207" s="32"/>
      <c r="J207" s="32"/>
      <c r="K207" s="32"/>
      <c r="L207" s="32"/>
      <c r="M207" s="32"/>
      <c r="N207" s="32"/>
      <c r="O207" s="32"/>
      <c r="P207" s="32"/>
      <c r="Q207" s="32"/>
      <c r="R207" s="32"/>
      <c r="S207" s="280"/>
      <c r="T207" s="280"/>
      <c r="U207" s="280"/>
      <c r="V207" s="280"/>
      <c r="W207" s="280"/>
      <c r="X207" s="280"/>
      <c r="Y207" s="280"/>
      <c r="Z207" s="280"/>
    </row>
    <row r="208" spans="1:26" ht="12.75" customHeight="1">
      <c r="A208" s="32"/>
      <c r="B208" s="32"/>
      <c r="C208" s="20"/>
      <c r="D208" s="20"/>
      <c r="E208" s="20"/>
      <c r="F208" s="32"/>
      <c r="G208" s="32"/>
      <c r="H208" s="32"/>
      <c r="I208" s="32"/>
      <c r="J208" s="32"/>
      <c r="K208" s="32"/>
      <c r="L208" s="32"/>
      <c r="M208" s="32"/>
      <c r="N208" s="32"/>
      <c r="O208" s="32"/>
      <c r="P208" s="32"/>
      <c r="Q208" s="32"/>
      <c r="R208" s="32"/>
      <c r="S208" s="280"/>
      <c r="T208" s="280"/>
      <c r="U208" s="280"/>
      <c r="V208" s="280"/>
      <c r="W208" s="280"/>
      <c r="X208" s="280"/>
      <c r="Y208" s="280"/>
      <c r="Z208" s="280"/>
    </row>
    <row r="209" spans="1:26" ht="12.75" customHeight="1">
      <c r="A209" s="32"/>
      <c r="B209" s="32"/>
      <c r="C209" s="20"/>
      <c r="D209" s="20"/>
      <c r="E209" s="20"/>
      <c r="F209" s="32"/>
      <c r="G209" s="32"/>
      <c r="H209" s="32"/>
      <c r="I209" s="32"/>
      <c r="J209" s="32"/>
      <c r="K209" s="32"/>
      <c r="L209" s="32"/>
      <c r="M209" s="32"/>
      <c r="N209" s="32"/>
      <c r="O209" s="32"/>
      <c r="P209" s="32"/>
      <c r="Q209" s="32"/>
      <c r="R209" s="32"/>
      <c r="S209" s="280"/>
      <c r="T209" s="280"/>
      <c r="U209" s="280"/>
      <c r="V209" s="280"/>
      <c r="W209" s="280"/>
      <c r="X209" s="280"/>
      <c r="Y209" s="280"/>
      <c r="Z209" s="280"/>
    </row>
    <row r="210" spans="1:26" ht="12.75" customHeight="1">
      <c r="A210" s="32"/>
      <c r="B210" s="32"/>
      <c r="C210" s="20"/>
      <c r="D210" s="20"/>
      <c r="E210" s="20"/>
      <c r="F210" s="32"/>
      <c r="G210" s="32"/>
      <c r="H210" s="32"/>
      <c r="I210" s="32"/>
      <c r="J210" s="32"/>
      <c r="K210" s="32"/>
      <c r="L210" s="32"/>
      <c r="M210" s="32"/>
      <c r="N210" s="32"/>
      <c r="O210" s="32"/>
      <c r="P210" s="32"/>
      <c r="Q210" s="32"/>
      <c r="R210" s="32"/>
      <c r="S210" s="280"/>
      <c r="T210" s="280"/>
      <c r="U210" s="280"/>
      <c r="V210" s="280"/>
      <c r="W210" s="280"/>
      <c r="X210" s="280"/>
      <c r="Y210" s="280"/>
      <c r="Z210" s="280"/>
    </row>
    <row r="211" spans="1:26" ht="12.75" customHeight="1">
      <c r="A211" s="32"/>
      <c r="B211" s="32"/>
      <c r="C211" s="20"/>
      <c r="D211" s="20"/>
      <c r="E211" s="20"/>
      <c r="F211" s="32"/>
      <c r="G211" s="32"/>
      <c r="H211" s="32"/>
      <c r="I211" s="32"/>
      <c r="J211" s="32"/>
      <c r="K211" s="32"/>
      <c r="L211" s="32"/>
      <c r="M211" s="32"/>
      <c r="N211" s="32"/>
      <c r="O211" s="32"/>
      <c r="P211" s="32"/>
      <c r="Q211" s="32"/>
      <c r="R211" s="32"/>
      <c r="S211" s="280"/>
      <c r="T211" s="280"/>
      <c r="U211" s="280"/>
      <c r="V211" s="280"/>
      <c r="W211" s="280"/>
      <c r="X211" s="280"/>
      <c r="Y211" s="280"/>
      <c r="Z211" s="280"/>
    </row>
    <row r="212" spans="1:26" ht="12.75" customHeight="1">
      <c r="A212" s="32"/>
      <c r="B212" s="32"/>
      <c r="C212" s="20"/>
      <c r="D212" s="20"/>
      <c r="E212" s="20"/>
      <c r="F212" s="32"/>
      <c r="G212" s="32"/>
      <c r="H212" s="32"/>
      <c r="I212" s="32"/>
      <c r="J212" s="32"/>
      <c r="K212" s="32"/>
      <c r="L212" s="32"/>
      <c r="M212" s="32"/>
      <c r="N212" s="32"/>
      <c r="O212" s="32"/>
      <c r="P212" s="32"/>
      <c r="Q212" s="32"/>
      <c r="R212" s="32"/>
      <c r="S212" s="280"/>
      <c r="T212" s="280"/>
      <c r="U212" s="280"/>
      <c r="V212" s="280"/>
      <c r="W212" s="280"/>
      <c r="X212" s="280"/>
      <c r="Y212" s="280"/>
      <c r="Z212" s="280"/>
    </row>
    <row r="213" spans="1:26" ht="12.75" customHeight="1">
      <c r="A213" s="32"/>
      <c r="B213" s="32"/>
      <c r="C213" s="20"/>
      <c r="D213" s="20"/>
      <c r="E213" s="20"/>
      <c r="F213" s="32"/>
      <c r="G213" s="32"/>
      <c r="H213" s="32"/>
      <c r="I213" s="32"/>
      <c r="J213" s="32"/>
      <c r="K213" s="32"/>
      <c r="L213" s="32"/>
      <c r="M213" s="32"/>
      <c r="N213" s="32"/>
      <c r="O213" s="32"/>
      <c r="P213" s="32"/>
      <c r="Q213" s="32"/>
      <c r="R213" s="32"/>
      <c r="S213" s="280"/>
      <c r="T213" s="280"/>
      <c r="U213" s="280"/>
      <c r="V213" s="280"/>
      <c r="W213" s="280"/>
      <c r="X213" s="280"/>
      <c r="Y213" s="280"/>
      <c r="Z213" s="280"/>
    </row>
    <row r="214" spans="1:26" ht="12.75" customHeight="1">
      <c r="A214" s="32"/>
      <c r="B214" s="32"/>
      <c r="C214" s="20"/>
      <c r="D214" s="20"/>
      <c r="E214" s="20"/>
      <c r="F214" s="32"/>
      <c r="G214" s="32"/>
      <c r="H214" s="32"/>
      <c r="I214" s="32"/>
      <c r="J214" s="32"/>
      <c r="K214" s="32"/>
      <c r="L214" s="32"/>
      <c r="M214" s="32"/>
      <c r="N214" s="32"/>
      <c r="O214" s="32"/>
      <c r="P214" s="32"/>
      <c r="Q214" s="32"/>
      <c r="R214" s="32"/>
      <c r="S214" s="280"/>
      <c r="T214" s="280"/>
      <c r="U214" s="280"/>
      <c r="V214" s="280"/>
      <c r="W214" s="280"/>
      <c r="X214" s="280"/>
      <c r="Y214" s="280"/>
      <c r="Z214" s="280"/>
    </row>
    <row r="215" spans="1:26" ht="12.75" customHeight="1">
      <c r="A215" s="32"/>
      <c r="B215" s="32"/>
      <c r="C215" s="20"/>
      <c r="D215" s="20"/>
      <c r="E215" s="20"/>
      <c r="F215" s="32"/>
      <c r="G215" s="32"/>
      <c r="H215" s="32"/>
      <c r="I215" s="32"/>
      <c r="J215" s="32"/>
      <c r="K215" s="32"/>
      <c r="L215" s="32"/>
      <c r="M215" s="32"/>
      <c r="N215" s="32"/>
      <c r="O215" s="32"/>
      <c r="P215" s="32"/>
      <c r="Q215" s="32"/>
      <c r="R215" s="32"/>
      <c r="S215" s="280"/>
      <c r="T215" s="280"/>
      <c r="U215" s="280"/>
      <c r="V215" s="280"/>
      <c r="W215" s="280"/>
      <c r="X215" s="280"/>
      <c r="Y215" s="280"/>
      <c r="Z215" s="280"/>
    </row>
    <row r="216" spans="1:26" ht="12.75" customHeight="1">
      <c r="A216" s="32"/>
      <c r="B216" s="32"/>
      <c r="C216" s="20"/>
      <c r="D216" s="20"/>
      <c r="E216" s="20"/>
      <c r="F216" s="32"/>
      <c r="G216" s="32"/>
      <c r="H216" s="32"/>
      <c r="I216" s="32"/>
      <c r="J216" s="32"/>
      <c r="K216" s="32"/>
      <c r="L216" s="32"/>
      <c r="M216" s="32"/>
      <c r="N216" s="32"/>
      <c r="O216" s="32"/>
      <c r="P216" s="32"/>
      <c r="Q216" s="32"/>
      <c r="R216" s="32"/>
      <c r="S216" s="280"/>
      <c r="T216" s="280"/>
      <c r="U216" s="280"/>
      <c r="V216" s="280"/>
      <c r="W216" s="280"/>
      <c r="X216" s="280"/>
      <c r="Y216" s="280"/>
      <c r="Z216" s="280"/>
    </row>
    <row r="217" spans="1:26" ht="12.75" customHeight="1">
      <c r="A217" s="32"/>
      <c r="B217" s="32"/>
      <c r="C217" s="20"/>
      <c r="D217" s="20"/>
      <c r="E217" s="20"/>
      <c r="F217" s="32"/>
      <c r="G217" s="32"/>
      <c r="H217" s="32"/>
      <c r="I217" s="32"/>
      <c r="J217" s="32"/>
      <c r="K217" s="32"/>
      <c r="L217" s="32"/>
      <c r="M217" s="32"/>
      <c r="N217" s="32"/>
      <c r="O217" s="32"/>
      <c r="P217" s="32"/>
      <c r="Q217" s="32"/>
      <c r="R217" s="32"/>
      <c r="S217" s="280"/>
      <c r="T217" s="280"/>
      <c r="U217" s="280"/>
      <c r="V217" s="280"/>
      <c r="W217" s="280"/>
      <c r="X217" s="280"/>
      <c r="Y217" s="280"/>
      <c r="Z217" s="280"/>
    </row>
    <row r="218" spans="1:26" ht="12.75" customHeight="1">
      <c r="A218" s="32"/>
      <c r="B218" s="32"/>
      <c r="C218" s="20"/>
      <c r="D218" s="20"/>
      <c r="E218" s="20"/>
      <c r="F218" s="32"/>
      <c r="G218" s="32"/>
      <c r="H218" s="32"/>
      <c r="I218" s="32"/>
      <c r="J218" s="32"/>
      <c r="K218" s="32"/>
      <c r="L218" s="32"/>
      <c r="M218" s="32"/>
      <c r="N218" s="32"/>
      <c r="O218" s="32"/>
      <c r="P218" s="32"/>
      <c r="Q218" s="32"/>
      <c r="R218" s="32"/>
      <c r="S218" s="280"/>
      <c r="T218" s="280"/>
      <c r="U218" s="280"/>
      <c r="V218" s="280"/>
      <c r="W218" s="280"/>
      <c r="X218" s="280"/>
      <c r="Y218" s="280"/>
      <c r="Z218" s="280"/>
    </row>
    <row r="219" spans="1:26" ht="12.75" customHeight="1">
      <c r="A219" s="32"/>
      <c r="B219" s="32"/>
      <c r="C219" s="20"/>
      <c r="D219" s="20"/>
      <c r="E219" s="20"/>
      <c r="F219" s="32"/>
      <c r="G219" s="32"/>
      <c r="H219" s="32"/>
      <c r="I219" s="32"/>
      <c r="J219" s="32"/>
      <c r="K219" s="32"/>
      <c r="L219" s="32"/>
      <c r="M219" s="32"/>
      <c r="N219" s="32"/>
      <c r="O219" s="32"/>
      <c r="P219" s="32"/>
      <c r="Q219" s="32"/>
      <c r="R219" s="32"/>
      <c r="S219" s="280"/>
      <c r="T219" s="280"/>
      <c r="U219" s="280"/>
      <c r="V219" s="280"/>
      <c r="W219" s="280"/>
      <c r="X219" s="280"/>
      <c r="Y219" s="280"/>
      <c r="Z219" s="280"/>
    </row>
    <row r="220" spans="1:26" ht="12.75" customHeight="1">
      <c r="A220" s="32"/>
      <c r="B220" s="32"/>
      <c r="C220" s="20"/>
      <c r="D220" s="20"/>
      <c r="E220" s="20"/>
      <c r="F220" s="32"/>
      <c r="G220" s="32"/>
      <c r="H220" s="32"/>
      <c r="I220" s="32"/>
      <c r="J220" s="32"/>
      <c r="K220" s="32"/>
      <c r="L220" s="32"/>
      <c r="M220" s="32"/>
      <c r="N220" s="32"/>
      <c r="O220" s="32"/>
      <c r="P220" s="32"/>
      <c r="Q220" s="32"/>
      <c r="R220" s="32"/>
      <c r="S220" s="280"/>
      <c r="T220" s="280"/>
      <c r="U220" s="280"/>
      <c r="V220" s="280"/>
      <c r="W220" s="280"/>
      <c r="X220" s="280"/>
      <c r="Y220" s="280"/>
      <c r="Z220" s="280"/>
    </row>
    <row r="221" spans="1:26" ht="12.75" customHeight="1">
      <c r="A221" s="32"/>
      <c r="B221" s="32"/>
      <c r="C221" s="20"/>
      <c r="D221" s="20"/>
      <c r="E221" s="20"/>
      <c r="F221" s="32"/>
      <c r="G221" s="32"/>
      <c r="H221" s="32"/>
      <c r="I221" s="32"/>
      <c r="J221" s="32"/>
      <c r="K221" s="32"/>
      <c r="L221" s="32"/>
      <c r="M221" s="32"/>
      <c r="N221" s="32"/>
      <c r="O221" s="32"/>
      <c r="P221" s="32"/>
      <c r="Q221" s="32"/>
      <c r="R221" s="32"/>
      <c r="S221" s="280"/>
      <c r="T221" s="280"/>
      <c r="U221" s="280"/>
      <c r="V221" s="280"/>
      <c r="W221" s="280"/>
      <c r="X221" s="280"/>
      <c r="Y221" s="280"/>
      <c r="Z221" s="280"/>
    </row>
    <row r="222" spans="1:26" ht="12.75" customHeight="1">
      <c r="A222" s="32"/>
      <c r="B222" s="32"/>
      <c r="C222" s="20"/>
      <c r="D222" s="20"/>
      <c r="E222" s="20"/>
      <c r="F222" s="32"/>
      <c r="G222" s="32"/>
      <c r="H222" s="32"/>
      <c r="I222" s="32"/>
      <c r="J222" s="32"/>
      <c r="K222" s="32"/>
      <c r="L222" s="32"/>
      <c r="M222" s="32"/>
      <c r="N222" s="32"/>
      <c r="O222" s="32"/>
      <c r="P222" s="32"/>
      <c r="Q222" s="32"/>
      <c r="R222" s="32"/>
      <c r="S222" s="280"/>
      <c r="T222" s="280"/>
      <c r="U222" s="280"/>
      <c r="V222" s="280"/>
      <c r="W222" s="280"/>
      <c r="X222" s="280"/>
      <c r="Y222" s="280"/>
      <c r="Z222" s="280"/>
    </row>
    <row r="223" spans="1:26" ht="12.75" customHeight="1">
      <c r="A223" s="32"/>
      <c r="B223" s="32"/>
      <c r="C223" s="20"/>
      <c r="D223" s="20"/>
      <c r="E223" s="20"/>
      <c r="F223" s="32"/>
      <c r="G223" s="32"/>
      <c r="H223" s="32"/>
      <c r="I223" s="32"/>
      <c r="J223" s="32"/>
      <c r="K223" s="32"/>
      <c r="L223" s="32"/>
      <c r="M223" s="32"/>
      <c r="N223" s="32"/>
      <c r="O223" s="32"/>
      <c r="P223" s="32"/>
      <c r="Q223" s="32"/>
      <c r="R223" s="32"/>
      <c r="S223" s="280"/>
      <c r="T223" s="280"/>
      <c r="U223" s="280"/>
      <c r="V223" s="280"/>
      <c r="W223" s="280"/>
      <c r="X223" s="280"/>
      <c r="Y223" s="280"/>
      <c r="Z223" s="280"/>
    </row>
    <row r="224" spans="1:26" ht="12.75" customHeight="1">
      <c r="A224" s="32"/>
      <c r="B224" s="32"/>
      <c r="C224" s="20"/>
      <c r="D224" s="20"/>
      <c r="E224" s="20"/>
      <c r="F224" s="32"/>
      <c r="G224" s="32"/>
      <c r="H224" s="32"/>
      <c r="I224" s="32"/>
      <c r="J224" s="32"/>
      <c r="K224" s="32"/>
      <c r="L224" s="32"/>
      <c r="M224" s="32"/>
      <c r="N224" s="32"/>
      <c r="O224" s="32"/>
      <c r="P224" s="32"/>
      <c r="Q224" s="32"/>
      <c r="R224" s="32"/>
      <c r="S224" s="280"/>
      <c r="T224" s="280"/>
      <c r="U224" s="280"/>
      <c r="V224" s="280"/>
      <c r="W224" s="280"/>
      <c r="X224" s="280"/>
      <c r="Y224" s="280"/>
      <c r="Z224" s="280"/>
    </row>
    <row r="225" spans="1:26" ht="12.75" customHeight="1">
      <c r="A225" s="32"/>
      <c r="B225" s="32"/>
      <c r="C225" s="20"/>
      <c r="D225" s="20"/>
      <c r="E225" s="20"/>
      <c r="F225" s="32"/>
      <c r="G225" s="32"/>
      <c r="H225" s="32"/>
      <c r="I225" s="32"/>
      <c r="J225" s="32"/>
      <c r="K225" s="32"/>
      <c r="L225" s="32"/>
      <c r="M225" s="32"/>
      <c r="N225" s="32"/>
      <c r="O225" s="32"/>
      <c r="P225" s="32"/>
      <c r="Q225" s="32"/>
      <c r="R225" s="32"/>
      <c r="S225" s="280"/>
      <c r="T225" s="280"/>
      <c r="U225" s="280"/>
      <c r="V225" s="280"/>
      <c r="W225" s="280"/>
      <c r="X225" s="280"/>
      <c r="Y225" s="280"/>
      <c r="Z225" s="280"/>
    </row>
    <row r="226" spans="1:26" ht="12.75" customHeight="1">
      <c r="A226" s="32"/>
      <c r="B226" s="32"/>
      <c r="C226" s="20"/>
      <c r="D226" s="20"/>
      <c r="E226" s="20"/>
      <c r="F226" s="32"/>
      <c r="G226" s="32"/>
      <c r="H226" s="32"/>
      <c r="I226" s="32"/>
      <c r="J226" s="32"/>
      <c r="K226" s="32"/>
      <c r="L226" s="32"/>
      <c r="M226" s="32"/>
      <c r="N226" s="32"/>
      <c r="O226" s="32"/>
      <c r="P226" s="32"/>
      <c r="Q226" s="32"/>
      <c r="R226" s="32"/>
      <c r="S226" s="280"/>
      <c r="T226" s="280"/>
      <c r="U226" s="280"/>
      <c r="V226" s="280"/>
      <c r="W226" s="280"/>
      <c r="X226" s="280"/>
      <c r="Y226" s="280"/>
      <c r="Z226" s="280"/>
    </row>
    <row r="227" spans="1:26" ht="12.75" customHeight="1">
      <c r="A227" s="32"/>
      <c r="B227" s="32"/>
      <c r="C227" s="20"/>
      <c r="D227" s="20"/>
      <c r="E227" s="20"/>
      <c r="F227" s="32"/>
      <c r="G227" s="32"/>
      <c r="H227" s="32"/>
      <c r="I227" s="32"/>
      <c r="J227" s="32"/>
      <c r="K227" s="32"/>
      <c r="L227" s="32"/>
      <c r="M227" s="32"/>
      <c r="N227" s="32"/>
      <c r="O227" s="32"/>
      <c r="P227" s="32"/>
      <c r="Q227" s="32"/>
      <c r="R227" s="32"/>
      <c r="S227" s="280"/>
      <c r="T227" s="280"/>
      <c r="U227" s="280"/>
      <c r="V227" s="280"/>
      <c r="W227" s="280"/>
      <c r="X227" s="280"/>
      <c r="Y227" s="280"/>
      <c r="Z227" s="280"/>
    </row>
    <row r="228" spans="1:26" ht="12.75" customHeight="1">
      <c r="A228" s="32"/>
      <c r="B228" s="32"/>
      <c r="C228" s="20"/>
      <c r="D228" s="20"/>
      <c r="E228" s="20"/>
      <c r="F228" s="32"/>
      <c r="G228" s="32"/>
      <c r="H228" s="32"/>
      <c r="I228" s="32"/>
      <c r="J228" s="32"/>
      <c r="K228" s="32"/>
      <c r="L228" s="32"/>
      <c r="M228" s="32"/>
      <c r="N228" s="32"/>
      <c r="O228" s="32"/>
      <c r="P228" s="32"/>
      <c r="Q228" s="32"/>
      <c r="R228" s="32"/>
      <c r="S228" s="280"/>
      <c r="T228" s="280"/>
      <c r="U228" s="280"/>
      <c r="V228" s="280"/>
      <c r="W228" s="280"/>
      <c r="X228" s="280"/>
      <c r="Y228" s="280"/>
      <c r="Z228" s="280"/>
    </row>
    <row r="229" spans="1:26" ht="12.75" customHeight="1">
      <c r="A229" s="32"/>
      <c r="B229" s="32"/>
      <c r="C229" s="20"/>
      <c r="D229" s="20"/>
      <c r="E229" s="20"/>
      <c r="F229" s="32"/>
      <c r="G229" s="32"/>
      <c r="H229" s="32"/>
      <c r="I229" s="32"/>
      <c r="J229" s="32"/>
      <c r="K229" s="32"/>
      <c r="L229" s="32"/>
      <c r="M229" s="32"/>
      <c r="N229" s="32"/>
      <c r="O229" s="32"/>
      <c r="P229" s="32"/>
      <c r="Q229" s="32"/>
      <c r="R229" s="32"/>
      <c r="S229" s="280"/>
      <c r="T229" s="280"/>
      <c r="U229" s="280"/>
      <c r="V229" s="280"/>
      <c r="W229" s="280"/>
      <c r="X229" s="280"/>
      <c r="Y229" s="280"/>
      <c r="Z229" s="280"/>
    </row>
    <row r="230" spans="1:26" ht="12.75" customHeight="1">
      <c r="A230" s="32"/>
      <c r="B230" s="32"/>
      <c r="C230" s="20"/>
      <c r="D230" s="20"/>
      <c r="E230" s="20"/>
      <c r="F230" s="32"/>
      <c r="G230" s="32"/>
      <c r="H230" s="32"/>
      <c r="I230" s="32"/>
      <c r="J230" s="32"/>
      <c r="K230" s="32"/>
      <c r="L230" s="32"/>
      <c r="M230" s="32"/>
      <c r="N230" s="32"/>
      <c r="O230" s="32"/>
      <c r="P230" s="32"/>
      <c r="Q230" s="32"/>
      <c r="R230" s="32"/>
      <c r="S230" s="280"/>
      <c r="T230" s="280"/>
      <c r="U230" s="280"/>
      <c r="V230" s="280"/>
      <c r="W230" s="280"/>
      <c r="X230" s="280"/>
      <c r="Y230" s="280"/>
      <c r="Z230" s="280"/>
    </row>
    <row r="231" spans="1:26" ht="12.75" customHeight="1">
      <c r="A231" s="32"/>
      <c r="B231" s="32"/>
      <c r="C231" s="20"/>
      <c r="D231" s="20"/>
      <c r="E231" s="20"/>
      <c r="F231" s="32"/>
      <c r="G231" s="32"/>
      <c r="H231" s="32"/>
      <c r="I231" s="32"/>
      <c r="J231" s="32"/>
      <c r="K231" s="32"/>
      <c r="L231" s="32"/>
      <c r="M231" s="32"/>
      <c r="N231" s="32"/>
      <c r="O231" s="32"/>
      <c r="P231" s="32"/>
      <c r="Q231" s="32"/>
      <c r="R231" s="32"/>
      <c r="S231" s="280"/>
      <c r="T231" s="280"/>
      <c r="U231" s="280"/>
      <c r="V231" s="280"/>
      <c r="W231" s="280"/>
      <c r="X231" s="280"/>
      <c r="Y231" s="280"/>
      <c r="Z231" s="280"/>
    </row>
    <row r="232" spans="1:26" ht="12.75" customHeight="1">
      <c r="A232" s="32"/>
      <c r="B232" s="32"/>
      <c r="C232" s="20"/>
      <c r="D232" s="20"/>
      <c r="E232" s="20"/>
      <c r="F232" s="32"/>
      <c r="G232" s="32"/>
      <c r="H232" s="32"/>
      <c r="I232" s="32"/>
      <c r="J232" s="32"/>
      <c r="K232" s="32"/>
      <c r="L232" s="32"/>
      <c r="M232" s="32"/>
      <c r="N232" s="32"/>
      <c r="O232" s="32"/>
      <c r="P232" s="32"/>
      <c r="Q232" s="32"/>
      <c r="R232" s="32"/>
      <c r="S232" s="280"/>
      <c r="T232" s="280"/>
      <c r="U232" s="280"/>
      <c r="V232" s="280"/>
      <c r="W232" s="280"/>
      <c r="X232" s="280"/>
      <c r="Y232" s="280"/>
      <c r="Z232" s="280"/>
    </row>
    <row r="233" spans="1:26" ht="12.75" customHeight="1">
      <c r="A233" s="32"/>
      <c r="B233" s="32"/>
      <c r="C233" s="20"/>
      <c r="D233" s="20"/>
      <c r="E233" s="20"/>
      <c r="F233" s="32"/>
      <c r="G233" s="32"/>
      <c r="H233" s="32"/>
      <c r="I233" s="32"/>
      <c r="J233" s="32"/>
      <c r="K233" s="32"/>
      <c r="L233" s="32"/>
      <c r="M233" s="32"/>
      <c r="N233" s="32"/>
      <c r="O233" s="32"/>
      <c r="P233" s="32"/>
      <c r="Q233" s="32"/>
      <c r="R233" s="32"/>
      <c r="S233" s="280"/>
      <c r="T233" s="280"/>
      <c r="U233" s="280"/>
      <c r="V233" s="280"/>
      <c r="W233" s="280"/>
      <c r="X233" s="280"/>
      <c r="Y233" s="280"/>
      <c r="Z233" s="280"/>
    </row>
    <row r="234" spans="1:26" ht="12.75" customHeight="1">
      <c r="A234" s="32"/>
      <c r="B234" s="32"/>
      <c r="C234" s="20"/>
      <c r="D234" s="20"/>
      <c r="E234" s="20"/>
      <c r="F234" s="32"/>
      <c r="G234" s="32"/>
      <c r="H234" s="32"/>
      <c r="I234" s="32"/>
      <c r="J234" s="32"/>
      <c r="K234" s="32"/>
      <c r="L234" s="32"/>
      <c r="M234" s="32"/>
      <c r="N234" s="32"/>
      <c r="O234" s="32"/>
      <c r="P234" s="32"/>
      <c r="Q234" s="32"/>
      <c r="R234" s="32"/>
      <c r="S234" s="280"/>
      <c r="T234" s="280"/>
      <c r="U234" s="280"/>
      <c r="V234" s="280"/>
      <c r="W234" s="280"/>
      <c r="X234" s="280"/>
      <c r="Y234" s="280"/>
      <c r="Z234" s="280"/>
    </row>
    <row r="235" spans="1:26" ht="12.75" customHeight="1">
      <c r="A235" s="32"/>
      <c r="B235" s="32"/>
      <c r="C235" s="20"/>
      <c r="D235" s="20"/>
      <c r="E235" s="20"/>
      <c r="F235" s="32"/>
      <c r="G235" s="32"/>
      <c r="H235" s="32"/>
      <c r="I235" s="32"/>
      <c r="J235" s="32"/>
      <c r="K235" s="32"/>
      <c r="L235" s="32"/>
      <c r="M235" s="32"/>
      <c r="N235" s="32"/>
      <c r="O235" s="32"/>
      <c r="P235" s="32"/>
      <c r="Q235" s="32"/>
      <c r="R235" s="32"/>
      <c r="S235" s="280"/>
      <c r="T235" s="280"/>
      <c r="U235" s="280"/>
      <c r="V235" s="280"/>
      <c r="W235" s="280"/>
      <c r="X235" s="280"/>
      <c r="Y235" s="280"/>
      <c r="Z235" s="280"/>
    </row>
    <row r="236" spans="1:26" ht="12.75" customHeight="1">
      <c r="A236" s="32"/>
      <c r="B236" s="32"/>
      <c r="C236" s="20"/>
      <c r="D236" s="20"/>
      <c r="E236" s="20"/>
      <c r="F236" s="32"/>
      <c r="G236" s="32"/>
      <c r="H236" s="32"/>
      <c r="I236" s="32"/>
      <c r="J236" s="32"/>
      <c r="K236" s="32"/>
      <c r="L236" s="32"/>
      <c r="M236" s="32"/>
      <c r="N236" s="32"/>
      <c r="O236" s="32"/>
      <c r="P236" s="32"/>
      <c r="Q236" s="32"/>
      <c r="R236" s="32"/>
      <c r="S236" s="280"/>
      <c r="T236" s="280"/>
      <c r="U236" s="280"/>
      <c r="V236" s="280"/>
      <c r="W236" s="280"/>
      <c r="X236" s="280"/>
      <c r="Y236" s="280"/>
      <c r="Z236" s="280"/>
    </row>
    <row r="237" spans="1:26" ht="12.75" customHeight="1">
      <c r="A237" s="32"/>
      <c r="B237" s="32"/>
      <c r="C237" s="20"/>
      <c r="D237" s="20"/>
      <c r="E237" s="20"/>
      <c r="F237" s="32"/>
      <c r="G237" s="32"/>
      <c r="H237" s="32"/>
      <c r="I237" s="32"/>
      <c r="J237" s="32"/>
      <c r="K237" s="32"/>
      <c r="L237" s="32"/>
      <c r="M237" s="32"/>
      <c r="N237" s="32"/>
      <c r="O237" s="32"/>
      <c r="P237" s="32"/>
      <c r="Q237" s="32"/>
      <c r="R237" s="32"/>
      <c r="S237" s="280"/>
      <c r="T237" s="280"/>
      <c r="U237" s="280"/>
      <c r="V237" s="280"/>
      <c r="W237" s="280"/>
      <c r="X237" s="280"/>
      <c r="Y237" s="280"/>
      <c r="Z237" s="280"/>
    </row>
    <row r="238" spans="1:26" ht="12.75" customHeight="1">
      <c r="A238" s="32"/>
      <c r="B238" s="32"/>
      <c r="C238" s="20"/>
      <c r="D238" s="20"/>
      <c r="E238" s="20"/>
      <c r="F238" s="32"/>
      <c r="G238" s="32"/>
      <c r="H238" s="32"/>
      <c r="I238" s="32"/>
      <c r="J238" s="32"/>
      <c r="K238" s="32"/>
      <c r="L238" s="32"/>
      <c r="M238" s="32"/>
      <c r="N238" s="32"/>
      <c r="O238" s="32"/>
      <c r="P238" s="32"/>
      <c r="Q238" s="32"/>
      <c r="R238" s="32"/>
      <c r="S238" s="280"/>
      <c r="T238" s="280"/>
      <c r="U238" s="280"/>
      <c r="V238" s="280"/>
      <c r="W238" s="280"/>
      <c r="X238" s="280"/>
      <c r="Y238" s="280"/>
      <c r="Z238" s="280"/>
    </row>
    <row r="239" spans="1:26" ht="12.75" customHeight="1">
      <c r="A239" s="32"/>
      <c r="B239" s="32"/>
      <c r="C239" s="20"/>
      <c r="D239" s="20"/>
      <c r="E239" s="20"/>
      <c r="F239" s="32"/>
      <c r="G239" s="32"/>
      <c r="H239" s="32"/>
      <c r="I239" s="32"/>
      <c r="J239" s="32"/>
      <c r="K239" s="32"/>
      <c r="L239" s="32"/>
      <c r="M239" s="32"/>
      <c r="N239" s="32"/>
      <c r="O239" s="32"/>
      <c r="P239" s="32"/>
      <c r="Q239" s="32"/>
      <c r="R239" s="32"/>
      <c r="S239" s="280"/>
      <c r="T239" s="280"/>
      <c r="U239" s="280"/>
      <c r="V239" s="280"/>
      <c r="W239" s="280"/>
      <c r="X239" s="280"/>
      <c r="Y239" s="280"/>
      <c r="Z239" s="280"/>
    </row>
    <row r="240" spans="1:26" ht="12.75" customHeight="1">
      <c r="A240" s="32"/>
      <c r="B240" s="32"/>
      <c r="C240" s="20"/>
      <c r="D240" s="20"/>
      <c r="E240" s="20"/>
      <c r="F240" s="32"/>
      <c r="G240" s="32"/>
      <c r="H240" s="32"/>
      <c r="I240" s="32"/>
      <c r="J240" s="32"/>
      <c r="K240" s="32"/>
      <c r="L240" s="32"/>
      <c r="M240" s="32"/>
      <c r="N240" s="32"/>
      <c r="O240" s="32"/>
      <c r="P240" s="32"/>
      <c r="Q240" s="32"/>
      <c r="R240" s="32"/>
      <c r="S240" s="280"/>
      <c r="T240" s="280"/>
      <c r="U240" s="280"/>
      <c r="V240" s="280"/>
      <c r="W240" s="280"/>
      <c r="X240" s="280"/>
      <c r="Y240" s="280"/>
      <c r="Z240" s="280"/>
    </row>
    <row r="241" spans="1:26" ht="12.75" customHeight="1">
      <c r="A241" s="32"/>
      <c r="B241" s="32"/>
      <c r="C241" s="20"/>
      <c r="D241" s="20"/>
      <c r="E241" s="20"/>
      <c r="F241" s="32"/>
      <c r="G241" s="32"/>
      <c r="H241" s="32"/>
      <c r="I241" s="32"/>
      <c r="J241" s="32"/>
      <c r="K241" s="32"/>
      <c r="L241" s="32"/>
      <c r="M241" s="32"/>
      <c r="N241" s="32"/>
      <c r="O241" s="32"/>
      <c r="P241" s="32"/>
      <c r="Q241" s="32"/>
      <c r="R241" s="32"/>
      <c r="S241" s="280"/>
      <c r="T241" s="280"/>
      <c r="U241" s="280"/>
      <c r="V241" s="280"/>
      <c r="W241" s="280"/>
      <c r="X241" s="280"/>
      <c r="Y241" s="280"/>
      <c r="Z241" s="280"/>
    </row>
    <row r="242" spans="1:26" ht="12.75" customHeight="1">
      <c r="A242" s="32"/>
      <c r="B242" s="32"/>
      <c r="C242" s="20"/>
      <c r="D242" s="20"/>
      <c r="E242" s="20"/>
      <c r="F242" s="32"/>
      <c r="G242" s="32"/>
      <c r="H242" s="32"/>
      <c r="I242" s="32"/>
      <c r="J242" s="32"/>
      <c r="K242" s="32"/>
      <c r="L242" s="32"/>
      <c r="M242" s="32"/>
      <c r="N242" s="32"/>
      <c r="O242" s="32"/>
      <c r="P242" s="32"/>
      <c r="Q242" s="32"/>
      <c r="R242" s="32"/>
      <c r="S242" s="280"/>
      <c r="T242" s="280"/>
      <c r="U242" s="280"/>
      <c r="V242" s="280"/>
      <c r="W242" s="280"/>
      <c r="X242" s="280"/>
      <c r="Y242" s="280"/>
      <c r="Z242" s="280"/>
    </row>
    <row r="243" spans="1:26" ht="12.75" customHeight="1">
      <c r="A243" s="32"/>
      <c r="B243" s="32"/>
      <c r="C243" s="20"/>
      <c r="D243" s="20"/>
      <c r="E243" s="20"/>
      <c r="F243" s="32"/>
      <c r="G243" s="32"/>
      <c r="H243" s="32"/>
      <c r="I243" s="32"/>
      <c r="J243" s="32"/>
      <c r="K243" s="32"/>
      <c r="L243" s="32"/>
      <c r="M243" s="32"/>
      <c r="N243" s="32"/>
      <c r="O243" s="32"/>
      <c r="P243" s="32"/>
      <c r="Q243" s="32"/>
      <c r="R243" s="32"/>
      <c r="S243" s="280"/>
      <c r="T243" s="280"/>
      <c r="U243" s="280"/>
      <c r="V243" s="280"/>
      <c r="W243" s="280"/>
      <c r="X243" s="280"/>
      <c r="Y243" s="280"/>
      <c r="Z243" s="280"/>
    </row>
    <row r="244" spans="1:26" ht="12.75" customHeight="1">
      <c r="A244" s="32"/>
      <c r="B244" s="32"/>
      <c r="C244" s="20"/>
      <c r="D244" s="20"/>
      <c r="E244" s="20"/>
      <c r="F244" s="32"/>
      <c r="G244" s="32"/>
      <c r="H244" s="32"/>
      <c r="I244" s="32"/>
      <c r="J244" s="32"/>
      <c r="K244" s="32"/>
      <c r="L244" s="32"/>
      <c r="M244" s="32"/>
      <c r="N244" s="32"/>
      <c r="O244" s="32"/>
      <c r="P244" s="32"/>
      <c r="Q244" s="32"/>
      <c r="R244" s="32"/>
      <c r="S244" s="280"/>
      <c r="T244" s="280"/>
      <c r="U244" s="280"/>
      <c r="V244" s="280"/>
      <c r="W244" s="280"/>
      <c r="X244" s="280"/>
      <c r="Y244" s="280"/>
      <c r="Z244" s="280"/>
    </row>
    <row r="245" spans="1:26" ht="15.75" customHeight="1">
      <c r="A245" s="280"/>
      <c r="B245" s="280"/>
      <c r="C245" s="280"/>
      <c r="D245" s="280"/>
      <c r="E245" s="280"/>
      <c r="F245" s="280"/>
      <c r="G245" s="280"/>
      <c r="H245" s="280"/>
      <c r="I245" s="280"/>
      <c r="J245" s="280"/>
      <c r="K245" s="280"/>
      <c r="L245" s="280"/>
      <c r="M245" s="280"/>
      <c r="N245" s="280"/>
      <c r="O245" s="280"/>
      <c r="P245" s="280"/>
      <c r="Q245" s="280"/>
      <c r="R245" s="280"/>
      <c r="S245" s="280"/>
      <c r="T245" s="280"/>
      <c r="U245" s="280"/>
      <c r="V245" s="280"/>
      <c r="W245" s="280"/>
      <c r="X245" s="280"/>
      <c r="Y245" s="280"/>
      <c r="Z245" s="280"/>
    </row>
    <row r="246" spans="1:26" ht="15.75" customHeight="1">
      <c r="A246" s="280"/>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row>
    <row r="247" spans="1:26" ht="15.75" customHeight="1">
      <c r="A247" s="280"/>
      <c r="B247" s="280"/>
      <c r="C247" s="280"/>
      <c r="D247" s="280"/>
      <c r="E247" s="280"/>
      <c r="F247" s="280"/>
      <c r="G247" s="280"/>
      <c r="H247" s="280"/>
      <c r="I247" s="280"/>
      <c r="J247" s="280"/>
      <c r="K247" s="280"/>
      <c r="L247" s="280"/>
      <c r="M247" s="280"/>
      <c r="N247" s="280"/>
      <c r="O247" s="280"/>
      <c r="P247" s="280"/>
      <c r="Q247" s="280"/>
      <c r="R247" s="280"/>
      <c r="S247" s="280"/>
      <c r="T247" s="280"/>
      <c r="U247" s="280"/>
      <c r="V247" s="280"/>
      <c r="W247" s="280"/>
      <c r="X247" s="280"/>
      <c r="Y247" s="280"/>
      <c r="Z247" s="280"/>
    </row>
    <row r="248" spans="1:26" ht="15.75" customHeight="1">
      <c r="A248" s="280"/>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row>
    <row r="249" spans="1:26" ht="15.75" customHeight="1">
      <c r="A249" s="280"/>
      <c r="B249" s="280"/>
      <c r="C249" s="280"/>
      <c r="D249" s="280"/>
      <c r="E249" s="280"/>
      <c r="F249" s="280"/>
      <c r="G249" s="280"/>
      <c r="H249" s="280"/>
      <c r="I249" s="280"/>
      <c r="J249" s="280"/>
      <c r="K249" s="280"/>
      <c r="L249" s="280"/>
      <c r="M249" s="280"/>
      <c r="N249" s="280"/>
      <c r="O249" s="280"/>
      <c r="P249" s="280"/>
      <c r="Q249" s="280"/>
      <c r="R249" s="280"/>
      <c r="S249" s="280"/>
      <c r="T249" s="280"/>
      <c r="U249" s="280"/>
      <c r="V249" s="280"/>
      <c r="W249" s="280"/>
      <c r="X249" s="280"/>
      <c r="Y249" s="280"/>
      <c r="Z249" s="280"/>
    </row>
    <row r="250" spans="1:26" ht="15.75" customHeight="1">
      <c r="A250" s="280"/>
      <c r="B250" s="280"/>
      <c r="C250" s="280"/>
      <c r="D250" s="280"/>
      <c r="E250" s="280"/>
      <c r="F250" s="280"/>
      <c r="G250" s="280"/>
      <c r="H250" s="280"/>
      <c r="I250" s="280"/>
      <c r="J250" s="280"/>
      <c r="K250" s="280"/>
      <c r="L250" s="280"/>
      <c r="M250" s="280"/>
      <c r="N250" s="280"/>
      <c r="O250" s="280"/>
      <c r="P250" s="280"/>
      <c r="Q250" s="280"/>
      <c r="R250" s="280"/>
      <c r="S250" s="280"/>
      <c r="T250" s="280"/>
      <c r="U250" s="280"/>
      <c r="V250" s="280"/>
      <c r="W250" s="280"/>
      <c r="X250" s="280"/>
      <c r="Y250" s="280"/>
      <c r="Z250" s="280"/>
    </row>
    <row r="251" spans="1:26" ht="15.75" customHeight="1">
      <c r="A251" s="280"/>
      <c r="B251" s="280"/>
      <c r="C251" s="280"/>
      <c r="D251" s="280"/>
      <c r="E251" s="280"/>
      <c r="F251" s="280"/>
      <c r="G251" s="280"/>
      <c r="H251" s="280"/>
      <c r="I251" s="280"/>
      <c r="J251" s="280"/>
      <c r="K251" s="280"/>
      <c r="L251" s="280"/>
      <c r="M251" s="280"/>
      <c r="N251" s="280"/>
      <c r="O251" s="280"/>
      <c r="P251" s="280"/>
      <c r="Q251" s="280"/>
      <c r="R251" s="280"/>
      <c r="S251" s="280"/>
      <c r="T251" s="280"/>
      <c r="U251" s="280"/>
      <c r="V251" s="280"/>
      <c r="W251" s="280"/>
      <c r="X251" s="280"/>
      <c r="Y251" s="280"/>
      <c r="Z251" s="280"/>
    </row>
    <row r="252" spans="1:26" ht="15.75" customHeight="1">
      <c r="A252" s="280"/>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row>
    <row r="253" spans="1:26" ht="15.75" customHeight="1">
      <c r="A253" s="280"/>
      <c r="B253" s="280"/>
      <c r="C253" s="280"/>
      <c r="D253" s="280"/>
      <c r="E253" s="280"/>
      <c r="F253" s="280"/>
      <c r="G253" s="280"/>
      <c r="H253" s="280"/>
      <c r="I253" s="280"/>
      <c r="J253" s="280"/>
      <c r="K253" s="280"/>
      <c r="L253" s="280"/>
      <c r="M253" s="280"/>
      <c r="N253" s="280"/>
      <c r="O253" s="280"/>
      <c r="P253" s="280"/>
      <c r="Q253" s="280"/>
      <c r="R253" s="280"/>
      <c r="S253" s="280"/>
      <c r="T253" s="280"/>
      <c r="U253" s="280"/>
      <c r="V253" s="280"/>
      <c r="W253" s="280"/>
      <c r="X253" s="280"/>
      <c r="Y253" s="280"/>
      <c r="Z253" s="280"/>
    </row>
    <row r="254" spans="1:26" ht="15.75" customHeight="1">
      <c r="A254" s="280"/>
      <c r="B254" s="280"/>
      <c r="C254" s="280"/>
      <c r="D254" s="280"/>
      <c r="E254" s="280"/>
      <c r="F254" s="280"/>
      <c r="G254" s="280"/>
      <c r="H254" s="280"/>
      <c r="I254" s="280"/>
      <c r="J254" s="280"/>
      <c r="K254" s="280"/>
      <c r="L254" s="280"/>
      <c r="M254" s="280"/>
      <c r="N254" s="280"/>
      <c r="O254" s="280"/>
      <c r="P254" s="280"/>
      <c r="Q254" s="280"/>
      <c r="R254" s="280"/>
      <c r="S254" s="280"/>
      <c r="T254" s="280"/>
      <c r="U254" s="280"/>
      <c r="V254" s="280"/>
      <c r="W254" s="280"/>
      <c r="X254" s="280"/>
      <c r="Y254" s="280"/>
      <c r="Z254" s="280"/>
    </row>
    <row r="255" spans="1:26" ht="15.75" customHeight="1">
      <c r="A255" s="280"/>
      <c r="B255" s="280"/>
      <c r="C255" s="280"/>
      <c r="D255" s="280"/>
      <c r="E255" s="280"/>
      <c r="F255" s="280"/>
      <c r="G255" s="280"/>
      <c r="H255" s="280"/>
      <c r="I255" s="280"/>
      <c r="J255" s="280"/>
      <c r="K255" s="280"/>
      <c r="L255" s="280"/>
      <c r="M255" s="280"/>
      <c r="N255" s="280"/>
      <c r="O255" s="280"/>
      <c r="P255" s="280"/>
      <c r="Q255" s="280"/>
      <c r="R255" s="280"/>
      <c r="S255" s="280"/>
      <c r="T255" s="280"/>
      <c r="U255" s="280"/>
      <c r="V255" s="280"/>
      <c r="W255" s="280"/>
      <c r="X255" s="280"/>
      <c r="Y255" s="280"/>
      <c r="Z255" s="280"/>
    </row>
    <row r="256" spans="1:26" ht="15.75" customHeight="1">
      <c r="A256" s="280"/>
      <c r="B256" s="280"/>
      <c r="C256" s="280"/>
      <c r="D256" s="280"/>
      <c r="E256" s="280"/>
      <c r="F256" s="280"/>
      <c r="G256" s="280"/>
      <c r="H256" s="280"/>
      <c r="I256" s="280"/>
      <c r="J256" s="280"/>
      <c r="K256" s="280"/>
      <c r="L256" s="280"/>
      <c r="M256" s="280"/>
      <c r="N256" s="280"/>
      <c r="O256" s="280"/>
      <c r="P256" s="280"/>
      <c r="Q256" s="280"/>
      <c r="R256" s="280"/>
      <c r="S256" s="280"/>
      <c r="T256" s="280"/>
      <c r="U256" s="280"/>
      <c r="V256" s="280"/>
      <c r="W256" s="280"/>
      <c r="X256" s="280"/>
      <c r="Y256" s="280"/>
      <c r="Z256" s="280"/>
    </row>
    <row r="257" spans="1:26" ht="15.75" customHeight="1">
      <c r="A257" s="280"/>
      <c r="B257" s="280"/>
      <c r="C257" s="280"/>
      <c r="D257" s="280"/>
      <c r="E257" s="280"/>
      <c r="F257" s="280"/>
      <c r="G257" s="280"/>
      <c r="H257" s="280"/>
      <c r="I257" s="280"/>
      <c r="J257" s="280"/>
      <c r="K257" s="280"/>
      <c r="L257" s="280"/>
      <c r="M257" s="280"/>
      <c r="N257" s="280"/>
      <c r="O257" s="280"/>
      <c r="P257" s="280"/>
      <c r="Q257" s="280"/>
      <c r="R257" s="280"/>
      <c r="S257" s="280"/>
      <c r="T257" s="280"/>
      <c r="U257" s="280"/>
      <c r="V257" s="280"/>
      <c r="W257" s="280"/>
      <c r="X257" s="280"/>
      <c r="Y257" s="280"/>
      <c r="Z257" s="280"/>
    </row>
    <row r="258" spans="1:26" ht="15.75" customHeight="1">
      <c r="A258" s="280"/>
      <c r="B258" s="280"/>
      <c r="C258" s="280"/>
      <c r="D258" s="280"/>
      <c r="E258" s="280"/>
      <c r="F258" s="280"/>
      <c r="G258" s="280"/>
      <c r="H258" s="280"/>
      <c r="I258" s="280"/>
      <c r="J258" s="280"/>
      <c r="K258" s="280"/>
      <c r="L258" s="280"/>
      <c r="M258" s="280"/>
      <c r="N258" s="280"/>
      <c r="O258" s="280"/>
      <c r="P258" s="280"/>
      <c r="Q258" s="280"/>
      <c r="R258" s="280"/>
      <c r="S258" s="280"/>
      <c r="T258" s="280"/>
      <c r="U258" s="280"/>
      <c r="V258" s="280"/>
      <c r="W258" s="280"/>
      <c r="X258" s="280"/>
      <c r="Y258" s="280"/>
      <c r="Z258" s="280"/>
    </row>
    <row r="259" spans="1:26" ht="15.75" customHeight="1">
      <c r="A259" s="280"/>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row>
    <row r="260" spans="1:26" ht="15.75" customHeight="1">
      <c r="A260" s="280"/>
      <c r="B260" s="280"/>
      <c r="C260" s="280"/>
      <c r="D260" s="280"/>
      <c r="E260" s="280"/>
      <c r="F260" s="280"/>
      <c r="G260" s="280"/>
      <c r="H260" s="280"/>
      <c r="I260" s="280"/>
      <c r="J260" s="280"/>
      <c r="K260" s="280"/>
      <c r="L260" s="280"/>
      <c r="M260" s="280"/>
      <c r="N260" s="280"/>
      <c r="O260" s="280"/>
      <c r="P260" s="280"/>
      <c r="Q260" s="280"/>
      <c r="R260" s="280"/>
      <c r="S260" s="280"/>
      <c r="T260" s="280"/>
      <c r="U260" s="280"/>
      <c r="V260" s="280"/>
      <c r="W260" s="280"/>
      <c r="X260" s="280"/>
      <c r="Y260" s="280"/>
      <c r="Z260" s="280"/>
    </row>
    <row r="261" spans="1:26" ht="15.75" customHeight="1">
      <c r="A261" s="280"/>
      <c r="B261" s="280"/>
      <c r="C261" s="280"/>
      <c r="D261" s="280"/>
      <c r="E261" s="280"/>
      <c r="F261" s="280"/>
      <c r="G261" s="280"/>
      <c r="H261" s="280"/>
      <c r="I261" s="280"/>
      <c r="J261" s="280"/>
      <c r="K261" s="280"/>
      <c r="L261" s="280"/>
      <c r="M261" s="280"/>
      <c r="N261" s="280"/>
      <c r="O261" s="280"/>
      <c r="P261" s="280"/>
      <c r="Q261" s="280"/>
      <c r="R261" s="280"/>
      <c r="S261" s="280"/>
      <c r="T261" s="280"/>
      <c r="U261" s="280"/>
      <c r="V261" s="280"/>
      <c r="W261" s="280"/>
      <c r="X261" s="280"/>
      <c r="Y261" s="280"/>
      <c r="Z261" s="280"/>
    </row>
    <row r="262" spans="1:26" ht="15.75" customHeight="1">
      <c r="A262" s="280"/>
      <c r="B262" s="280"/>
      <c r="C262" s="280"/>
      <c r="D262" s="280"/>
      <c r="E262" s="280"/>
      <c r="F262" s="280"/>
      <c r="G262" s="280"/>
      <c r="H262" s="280"/>
      <c r="I262" s="280"/>
      <c r="J262" s="280"/>
      <c r="K262" s="280"/>
      <c r="L262" s="280"/>
      <c r="M262" s="280"/>
      <c r="N262" s="280"/>
      <c r="O262" s="280"/>
      <c r="P262" s="280"/>
      <c r="Q262" s="280"/>
      <c r="R262" s="280"/>
      <c r="S262" s="280"/>
      <c r="T262" s="280"/>
      <c r="U262" s="280"/>
      <c r="V262" s="280"/>
      <c r="W262" s="280"/>
      <c r="X262" s="280"/>
      <c r="Y262" s="280"/>
      <c r="Z262" s="280"/>
    </row>
    <row r="263" spans="1:26" ht="15.75" customHeight="1">
      <c r="A263" s="280"/>
      <c r="B263" s="280"/>
      <c r="C263" s="280"/>
      <c r="D263" s="280"/>
      <c r="E263" s="280"/>
      <c r="F263" s="280"/>
      <c r="G263" s="280"/>
      <c r="H263" s="280"/>
      <c r="I263" s="280"/>
      <c r="J263" s="280"/>
      <c r="K263" s="280"/>
      <c r="L263" s="280"/>
      <c r="M263" s="280"/>
      <c r="N263" s="280"/>
      <c r="O263" s="280"/>
      <c r="P263" s="280"/>
      <c r="Q263" s="280"/>
      <c r="R263" s="280"/>
      <c r="S263" s="280"/>
      <c r="T263" s="280"/>
      <c r="U263" s="280"/>
      <c r="V263" s="280"/>
      <c r="W263" s="280"/>
      <c r="X263" s="280"/>
      <c r="Y263" s="280"/>
      <c r="Z263" s="280"/>
    </row>
    <row r="264" spans="1:26" ht="15.75" customHeight="1">
      <c r="A264" s="280"/>
      <c r="B264" s="280"/>
      <c r="C264" s="280"/>
      <c r="D264" s="280"/>
      <c r="E264" s="280"/>
      <c r="F264" s="280"/>
      <c r="G264" s="280"/>
      <c r="H264" s="280"/>
      <c r="I264" s="280"/>
      <c r="J264" s="280"/>
      <c r="K264" s="280"/>
      <c r="L264" s="280"/>
      <c r="M264" s="280"/>
      <c r="N264" s="280"/>
      <c r="O264" s="280"/>
      <c r="P264" s="280"/>
      <c r="Q264" s="280"/>
      <c r="R264" s="280"/>
      <c r="S264" s="280"/>
      <c r="T264" s="280"/>
      <c r="U264" s="280"/>
      <c r="V264" s="280"/>
      <c r="W264" s="280"/>
      <c r="X264" s="280"/>
      <c r="Y264" s="280"/>
      <c r="Z264" s="280"/>
    </row>
    <row r="265" spans="1:26" ht="15.75" customHeight="1">
      <c r="A265" s="280"/>
      <c r="B265" s="280"/>
      <c r="C265" s="280"/>
      <c r="D265" s="280"/>
      <c r="E265" s="280"/>
      <c r="F265" s="280"/>
      <c r="G265" s="280"/>
      <c r="H265" s="280"/>
      <c r="I265" s="280"/>
      <c r="J265" s="280"/>
      <c r="K265" s="280"/>
      <c r="L265" s="280"/>
      <c r="M265" s="280"/>
      <c r="N265" s="280"/>
      <c r="O265" s="280"/>
      <c r="P265" s="280"/>
      <c r="Q265" s="280"/>
      <c r="R265" s="280"/>
      <c r="S265" s="280"/>
      <c r="T265" s="280"/>
      <c r="U265" s="280"/>
      <c r="V265" s="280"/>
      <c r="W265" s="280"/>
      <c r="X265" s="280"/>
      <c r="Y265" s="280"/>
      <c r="Z265" s="280"/>
    </row>
    <row r="266" spans="1:26" ht="15.75" customHeight="1">
      <c r="A266" s="280"/>
      <c r="B266" s="280"/>
      <c r="C266" s="280"/>
      <c r="D266" s="280"/>
      <c r="E266" s="280"/>
      <c r="F266" s="280"/>
      <c r="G266" s="280"/>
      <c r="H266" s="280"/>
      <c r="I266" s="280"/>
      <c r="J266" s="280"/>
      <c r="K266" s="280"/>
      <c r="L266" s="280"/>
      <c r="M266" s="280"/>
      <c r="N266" s="280"/>
      <c r="O266" s="280"/>
      <c r="P266" s="280"/>
      <c r="Q266" s="280"/>
      <c r="R266" s="280"/>
      <c r="S266" s="280"/>
      <c r="T266" s="280"/>
      <c r="U266" s="280"/>
      <c r="V266" s="280"/>
      <c r="W266" s="280"/>
      <c r="X266" s="280"/>
      <c r="Y266" s="280"/>
      <c r="Z266" s="280"/>
    </row>
    <row r="267" spans="1:26" ht="15.75" customHeight="1">
      <c r="A267" s="280"/>
      <c r="B267" s="280"/>
      <c r="C267" s="280"/>
      <c r="D267" s="280"/>
      <c r="E267" s="280"/>
      <c r="F267" s="280"/>
      <c r="G267" s="280"/>
      <c r="H267" s="280"/>
      <c r="I267" s="280"/>
      <c r="J267" s="280"/>
      <c r="K267" s="280"/>
      <c r="L267" s="280"/>
      <c r="M267" s="280"/>
      <c r="N267" s="280"/>
      <c r="O267" s="280"/>
      <c r="P267" s="280"/>
      <c r="Q267" s="280"/>
      <c r="R267" s="280"/>
      <c r="S267" s="280"/>
      <c r="T267" s="280"/>
      <c r="U267" s="280"/>
      <c r="V267" s="280"/>
      <c r="W267" s="280"/>
      <c r="X267" s="280"/>
      <c r="Y267" s="280"/>
      <c r="Z267" s="280"/>
    </row>
    <row r="268" spans="1:26" ht="15.75" customHeight="1">
      <c r="A268" s="280"/>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c r="Y268" s="280"/>
      <c r="Z268" s="280"/>
    </row>
    <row r="269" spans="1:26" ht="15.75" customHeight="1">
      <c r="A269" s="280"/>
      <c r="B269" s="280"/>
      <c r="C269" s="280"/>
      <c r="D269" s="280"/>
      <c r="E269" s="280"/>
      <c r="F269" s="280"/>
      <c r="G269" s="280"/>
      <c r="H269" s="280"/>
      <c r="I269" s="280"/>
      <c r="J269" s="280"/>
      <c r="K269" s="280"/>
      <c r="L269" s="280"/>
      <c r="M269" s="280"/>
      <c r="N269" s="280"/>
      <c r="O269" s="280"/>
      <c r="P269" s="280"/>
      <c r="Q269" s="280"/>
      <c r="R269" s="280"/>
      <c r="S269" s="280"/>
      <c r="T269" s="280"/>
      <c r="U269" s="280"/>
      <c r="V269" s="280"/>
      <c r="W269" s="280"/>
      <c r="X269" s="280"/>
      <c r="Y269" s="280"/>
      <c r="Z269" s="280"/>
    </row>
    <row r="270" spans="1:26" ht="15.75" customHeight="1">
      <c r="A270" s="280"/>
      <c r="B270" s="280"/>
      <c r="C270" s="280"/>
      <c r="D270" s="280"/>
      <c r="E270" s="280"/>
      <c r="F270" s="280"/>
      <c r="G270" s="280"/>
      <c r="H270" s="280"/>
      <c r="I270" s="280"/>
      <c r="J270" s="280"/>
      <c r="K270" s="280"/>
      <c r="L270" s="280"/>
      <c r="M270" s="280"/>
      <c r="N270" s="280"/>
      <c r="O270" s="280"/>
      <c r="P270" s="280"/>
      <c r="Q270" s="280"/>
      <c r="R270" s="280"/>
      <c r="S270" s="280"/>
      <c r="T270" s="280"/>
      <c r="U270" s="280"/>
      <c r="V270" s="280"/>
      <c r="W270" s="280"/>
      <c r="X270" s="280"/>
      <c r="Y270" s="280"/>
      <c r="Z270" s="280"/>
    </row>
    <row r="271" spans="1:26" ht="15.75" customHeight="1">
      <c r="A271" s="280"/>
      <c r="B271" s="280"/>
      <c r="C271" s="280"/>
      <c r="D271" s="280"/>
      <c r="E271" s="280"/>
      <c r="F271" s="280"/>
      <c r="G271" s="280"/>
      <c r="H271" s="280"/>
      <c r="I271" s="280"/>
      <c r="J271" s="280"/>
      <c r="K271" s="280"/>
      <c r="L271" s="280"/>
      <c r="M271" s="280"/>
      <c r="N271" s="280"/>
      <c r="O271" s="280"/>
      <c r="P271" s="280"/>
      <c r="Q271" s="280"/>
      <c r="R271" s="280"/>
      <c r="S271" s="280"/>
      <c r="T271" s="280"/>
      <c r="U271" s="280"/>
      <c r="V271" s="280"/>
      <c r="W271" s="280"/>
      <c r="X271" s="280"/>
      <c r="Y271" s="280"/>
      <c r="Z271" s="280"/>
    </row>
    <row r="272" spans="1:26" ht="15.75" customHeight="1">
      <c r="A272" s="280"/>
      <c r="B272" s="280"/>
      <c r="C272" s="280"/>
      <c r="D272" s="280"/>
      <c r="E272" s="280"/>
      <c r="F272" s="280"/>
      <c r="G272" s="280"/>
      <c r="H272" s="280"/>
      <c r="I272" s="280"/>
      <c r="J272" s="280"/>
      <c r="K272" s="280"/>
      <c r="L272" s="280"/>
      <c r="M272" s="280"/>
      <c r="N272" s="280"/>
      <c r="O272" s="280"/>
      <c r="P272" s="280"/>
      <c r="Q272" s="280"/>
      <c r="R272" s="280"/>
      <c r="S272" s="280"/>
      <c r="T272" s="280"/>
      <c r="U272" s="280"/>
      <c r="V272" s="280"/>
      <c r="W272" s="280"/>
      <c r="X272" s="280"/>
      <c r="Y272" s="280"/>
      <c r="Z272" s="280"/>
    </row>
    <row r="273" spans="1:26" ht="15.75" customHeight="1">
      <c r="A273" s="280"/>
      <c r="B273" s="280"/>
      <c r="C273" s="280"/>
      <c r="D273" s="280"/>
      <c r="E273" s="280"/>
      <c r="F273" s="280"/>
      <c r="G273" s="280"/>
      <c r="H273" s="280"/>
      <c r="I273" s="280"/>
      <c r="J273" s="280"/>
      <c r="K273" s="280"/>
      <c r="L273" s="280"/>
      <c r="M273" s="280"/>
      <c r="N273" s="280"/>
      <c r="O273" s="280"/>
      <c r="P273" s="280"/>
      <c r="Q273" s="280"/>
      <c r="R273" s="280"/>
      <c r="S273" s="280"/>
      <c r="T273" s="280"/>
      <c r="U273" s="280"/>
      <c r="V273" s="280"/>
      <c r="W273" s="280"/>
      <c r="X273" s="280"/>
      <c r="Y273" s="280"/>
      <c r="Z273" s="280"/>
    </row>
    <row r="274" spans="1:26" ht="15.75" customHeight="1">
      <c r="A274" s="280"/>
      <c r="B274" s="280"/>
      <c r="C274" s="280"/>
      <c r="D274" s="280"/>
      <c r="E274" s="280"/>
      <c r="F274" s="280"/>
      <c r="G274" s="280"/>
      <c r="H274" s="280"/>
      <c r="I274" s="280"/>
      <c r="J274" s="280"/>
      <c r="K274" s="280"/>
      <c r="L274" s="280"/>
      <c r="M274" s="280"/>
      <c r="N274" s="280"/>
      <c r="O274" s="280"/>
      <c r="P274" s="280"/>
      <c r="Q274" s="280"/>
      <c r="R274" s="280"/>
      <c r="S274" s="280"/>
      <c r="T274" s="280"/>
      <c r="U274" s="280"/>
      <c r="V274" s="280"/>
      <c r="W274" s="280"/>
      <c r="X274" s="280"/>
      <c r="Y274" s="280"/>
      <c r="Z274" s="280"/>
    </row>
    <row r="275" spans="1:26" ht="15.75" customHeight="1">
      <c r="A275" s="280"/>
      <c r="B275" s="280"/>
      <c r="C275" s="280"/>
      <c r="D275" s="280"/>
      <c r="E275" s="280"/>
      <c r="F275" s="280"/>
      <c r="G275" s="280"/>
      <c r="H275" s="280"/>
      <c r="I275" s="280"/>
      <c r="J275" s="280"/>
      <c r="K275" s="280"/>
      <c r="L275" s="280"/>
      <c r="M275" s="280"/>
      <c r="N275" s="280"/>
      <c r="O275" s="280"/>
      <c r="P275" s="280"/>
      <c r="Q275" s="280"/>
      <c r="R275" s="280"/>
      <c r="S275" s="280"/>
      <c r="T275" s="280"/>
      <c r="U275" s="280"/>
      <c r="V275" s="280"/>
      <c r="W275" s="280"/>
      <c r="X275" s="280"/>
      <c r="Y275" s="280"/>
      <c r="Z275" s="280"/>
    </row>
    <row r="276" spans="1:26" ht="15.75" customHeight="1">
      <c r="A276" s="280"/>
      <c r="B276" s="280"/>
      <c r="C276" s="280"/>
      <c r="D276" s="280"/>
      <c r="E276" s="280"/>
      <c r="F276" s="280"/>
      <c r="G276" s="280"/>
      <c r="H276" s="280"/>
      <c r="I276" s="280"/>
      <c r="J276" s="280"/>
      <c r="K276" s="280"/>
      <c r="L276" s="280"/>
      <c r="M276" s="280"/>
      <c r="N276" s="280"/>
      <c r="O276" s="280"/>
      <c r="P276" s="280"/>
      <c r="Q276" s="280"/>
      <c r="R276" s="280"/>
      <c r="S276" s="280"/>
      <c r="T276" s="280"/>
      <c r="U276" s="280"/>
      <c r="V276" s="280"/>
      <c r="W276" s="280"/>
      <c r="X276" s="280"/>
      <c r="Y276" s="280"/>
      <c r="Z276" s="280"/>
    </row>
    <row r="277" spans="1:26" ht="15.75" customHeight="1">
      <c r="A277" s="280"/>
      <c r="B277" s="280"/>
      <c r="C277" s="280"/>
      <c r="D277" s="280"/>
      <c r="E277" s="280"/>
      <c r="F277" s="280"/>
      <c r="G277" s="280"/>
      <c r="H277" s="280"/>
      <c r="I277" s="280"/>
      <c r="J277" s="280"/>
      <c r="K277" s="280"/>
      <c r="L277" s="280"/>
      <c r="M277" s="280"/>
      <c r="N277" s="280"/>
      <c r="O277" s="280"/>
      <c r="P277" s="280"/>
      <c r="Q277" s="280"/>
      <c r="R277" s="280"/>
      <c r="S277" s="280"/>
      <c r="T277" s="280"/>
      <c r="U277" s="280"/>
      <c r="V277" s="280"/>
      <c r="W277" s="280"/>
      <c r="X277" s="280"/>
      <c r="Y277" s="280"/>
      <c r="Z277" s="280"/>
    </row>
    <row r="278" spans="1:26" ht="15.75" customHeight="1">
      <c r="A278" s="280"/>
      <c r="B278" s="280"/>
      <c r="C278" s="280"/>
      <c r="D278" s="280"/>
      <c r="E278" s="280"/>
      <c r="F278" s="280"/>
      <c r="G278" s="280"/>
      <c r="H278" s="280"/>
      <c r="I278" s="280"/>
      <c r="J278" s="280"/>
      <c r="K278" s="280"/>
      <c r="L278" s="280"/>
      <c r="M278" s="280"/>
      <c r="N278" s="280"/>
      <c r="O278" s="280"/>
      <c r="P278" s="280"/>
      <c r="Q278" s="280"/>
      <c r="R278" s="280"/>
      <c r="S278" s="280"/>
      <c r="T278" s="280"/>
      <c r="U278" s="280"/>
      <c r="V278" s="280"/>
      <c r="W278" s="280"/>
      <c r="X278" s="280"/>
      <c r="Y278" s="280"/>
      <c r="Z278" s="280"/>
    </row>
    <row r="279" spans="1:26" ht="15.75" customHeight="1">
      <c r="A279" s="280"/>
      <c r="B279" s="280"/>
      <c r="C279" s="280"/>
      <c r="D279" s="280"/>
      <c r="E279" s="280"/>
      <c r="F279" s="280"/>
      <c r="G279" s="280"/>
      <c r="H279" s="280"/>
      <c r="I279" s="280"/>
      <c r="J279" s="280"/>
      <c r="K279" s="280"/>
      <c r="L279" s="280"/>
      <c r="M279" s="280"/>
      <c r="N279" s="280"/>
      <c r="O279" s="280"/>
      <c r="P279" s="280"/>
      <c r="Q279" s="280"/>
      <c r="R279" s="280"/>
      <c r="S279" s="280"/>
      <c r="T279" s="280"/>
      <c r="U279" s="280"/>
      <c r="V279" s="280"/>
      <c r="W279" s="280"/>
      <c r="X279" s="280"/>
      <c r="Y279" s="280"/>
      <c r="Z279" s="280"/>
    </row>
    <row r="280" spans="1:26" ht="15.75" customHeight="1">
      <c r="A280" s="280"/>
      <c r="B280" s="280"/>
      <c r="C280" s="280"/>
      <c r="D280" s="280"/>
      <c r="E280" s="280"/>
      <c r="F280" s="280"/>
      <c r="G280" s="280"/>
      <c r="H280" s="280"/>
      <c r="I280" s="280"/>
      <c r="J280" s="280"/>
      <c r="K280" s="280"/>
      <c r="L280" s="280"/>
      <c r="M280" s="280"/>
      <c r="N280" s="280"/>
      <c r="O280" s="280"/>
      <c r="P280" s="280"/>
      <c r="Q280" s="280"/>
      <c r="R280" s="280"/>
      <c r="S280" s="280"/>
      <c r="T280" s="280"/>
      <c r="U280" s="280"/>
      <c r="V280" s="280"/>
      <c r="W280" s="280"/>
      <c r="X280" s="280"/>
      <c r="Y280" s="280"/>
      <c r="Z280" s="280"/>
    </row>
    <row r="281" spans="1:26" ht="15.75" customHeight="1">
      <c r="A281" s="280"/>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row>
    <row r="282" spans="1:26" ht="15.75" customHeight="1">
      <c r="A282" s="280"/>
      <c r="B282" s="280"/>
      <c r="C282" s="280"/>
      <c r="D282" s="280"/>
      <c r="E282" s="280"/>
      <c r="F282" s="280"/>
      <c r="G282" s="280"/>
      <c r="H282" s="280"/>
      <c r="I282" s="280"/>
      <c r="J282" s="280"/>
      <c r="K282" s="280"/>
      <c r="L282" s="280"/>
      <c r="M282" s="280"/>
      <c r="N282" s="280"/>
      <c r="O282" s="280"/>
      <c r="P282" s="280"/>
      <c r="Q282" s="280"/>
      <c r="R282" s="280"/>
      <c r="S282" s="280"/>
      <c r="T282" s="280"/>
      <c r="U282" s="280"/>
      <c r="V282" s="280"/>
      <c r="W282" s="280"/>
      <c r="X282" s="280"/>
      <c r="Y282" s="280"/>
      <c r="Z282" s="280"/>
    </row>
    <row r="283" spans="1:26" ht="15.75" customHeight="1">
      <c r="A283" s="280"/>
      <c r="B283" s="280"/>
      <c r="C283" s="280"/>
      <c r="D283" s="280"/>
      <c r="E283" s="280"/>
      <c r="F283" s="280"/>
      <c r="G283" s="280"/>
      <c r="H283" s="280"/>
      <c r="I283" s="280"/>
      <c r="J283" s="280"/>
      <c r="K283" s="280"/>
      <c r="L283" s="280"/>
      <c r="M283" s="280"/>
      <c r="N283" s="280"/>
      <c r="O283" s="280"/>
      <c r="P283" s="280"/>
      <c r="Q283" s="280"/>
      <c r="R283" s="280"/>
      <c r="S283" s="280"/>
      <c r="T283" s="280"/>
      <c r="U283" s="280"/>
      <c r="V283" s="280"/>
      <c r="W283" s="280"/>
      <c r="X283" s="280"/>
      <c r="Y283" s="280"/>
      <c r="Z283" s="280"/>
    </row>
    <row r="284" spans="1:26" ht="15.75" customHeight="1">
      <c r="A284" s="280"/>
      <c r="B284" s="280"/>
      <c r="C284" s="280"/>
      <c r="D284" s="280"/>
      <c r="E284" s="280"/>
      <c r="F284" s="280"/>
      <c r="G284" s="280"/>
      <c r="H284" s="280"/>
      <c r="I284" s="280"/>
      <c r="J284" s="280"/>
      <c r="K284" s="280"/>
      <c r="L284" s="280"/>
      <c r="M284" s="280"/>
      <c r="N284" s="280"/>
      <c r="O284" s="280"/>
      <c r="P284" s="280"/>
      <c r="Q284" s="280"/>
      <c r="R284" s="280"/>
      <c r="S284" s="280"/>
      <c r="T284" s="280"/>
      <c r="U284" s="280"/>
      <c r="V284" s="280"/>
      <c r="W284" s="280"/>
      <c r="X284" s="280"/>
      <c r="Y284" s="280"/>
      <c r="Z284" s="280"/>
    </row>
    <row r="285" spans="1:26" ht="15.75" customHeight="1">
      <c r="A285" s="280"/>
      <c r="B285" s="280"/>
      <c r="C285" s="280"/>
      <c r="D285" s="280"/>
      <c r="E285" s="280"/>
      <c r="F285" s="280"/>
      <c r="G285" s="280"/>
      <c r="H285" s="280"/>
      <c r="I285" s="280"/>
      <c r="J285" s="280"/>
      <c r="K285" s="280"/>
      <c r="L285" s="280"/>
      <c r="M285" s="280"/>
      <c r="N285" s="280"/>
      <c r="O285" s="280"/>
      <c r="P285" s="280"/>
      <c r="Q285" s="280"/>
      <c r="R285" s="280"/>
      <c r="S285" s="280"/>
      <c r="T285" s="280"/>
      <c r="U285" s="280"/>
      <c r="V285" s="280"/>
      <c r="W285" s="280"/>
      <c r="X285" s="280"/>
      <c r="Y285" s="280"/>
      <c r="Z285" s="280"/>
    </row>
    <row r="286" spans="1:26" ht="15.75" customHeight="1">
      <c r="A286" s="280"/>
      <c r="B286" s="280"/>
      <c r="C286" s="280"/>
      <c r="D286" s="280"/>
      <c r="E286" s="280"/>
      <c r="F286" s="280"/>
      <c r="G286" s="280"/>
      <c r="H286" s="280"/>
      <c r="I286" s="280"/>
      <c r="J286" s="280"/>
      <c r="K286" s="280"/>
      <c r="L286" s="280"/>
      <c r="M286" s="280"/>
      <c r="N286" s="280"/>
      <c r="O286" s="280"/>
      <c r="P286" s="280"/>
      <c r="Q286" s="280"/>
      <c r="R286" s="280"/>
      <c r="S286" s="280"/>
      <c r="T286" s="280"/>
      <c r="U286" s="280"/>
      <c r="V286" s="280"/>
      <c r="W286" s="280"/>
      <c r="X286" s="280"/>
      <c r="Y286" s="280"/>
      <c r="Z286" s="280"/>
    </row>
    <row r="287" spans="1:26" ht="15.75" customHeight="1">
      <c r="A287" s="280"/>
      <c r="B287" s="280"/>
      <c r="C287" s="280"/>
      <c r="D287" s="280"/>
      <c r="E287" s="280"/>
      <c r="F287" s="280"/>
      <c r="G287" s="280"/>
      <c r="H287" s="280"/>
      <c r="I287" s="280"/>
      <c r="J287" s="280"/>
      <c r="K287" s="280"/>
      <c r="L287" s="280"/>
      <c r="M287" s="280"/>
      <c r="N287" s="280"/>
      <c r="O287" s="280"/>
      <c r="P287" s="280"/>
      <c r="Q287" s="280"/>
      <c r="R287" s="280"/>
      <c r="S287" s="280"/>
      <c r="T287" s="280"/>
      <c r="U287" s="280"/>
      <c r="V287" s="280"/>
      <c r="W287" s="280"/>
      <c r="X287" s="280"/>
      <c r="Y287" s="280"/>
      <c r="Z287" s="280"/>
    </row>
    <row r="288" spans="1:26" ht="15.75" customHeight="1">
      <c r="A288" s="280"/>
      <c r="B288" s="280"/>
      <c r="C288" s="280"/>
      <c r="D288" s="280"/>
      <c r="E288" s="280"/>
      <c r="F288" s="280"/>
      <c r="G288" s="280"/>
      <c r="H288" s="280"/>
      <c r="I288" s="280"/>
      <c r="J288" s="280"/>
      <c r="K288" s="280"/>
      <c r="L288" s="280"/>
      <c r="M288" s="280"/>
      <c r="N288" s="280"/>
      <c r="O288" s="280"/>
      <c r="P288" s="280"/>
      <c r="Q288" s="280"/>
      <c r="R288" s="280"/>
      <c r="S288" s="280"/>
      <c r="T288" s="280"/>
      <c r="U288" s="280"/>
      <c r="V288" s="280"/>
      <c r="W288" s="280"/>
      <c r="X288" s="280"/>
      <c r="Y288" s="280"/>
      <c r="Z288" s="280"/>
    </row>
    <row r="289" spans="1:26" ht="15.75" customHeight="1">
      <c r="A289" s="280"/>
      <c r="B289" s="280"/>
      <c r="C289" s="280"/>
      <c r="D289" s="280"/>
      <c r="E289" s="280"/>
      <c r="F289" s="280"/>
      <c r="G289" s="280"/>
      <c r="H289" s="280"/>
      <c r="I289" s="280"/>
      <c r="J289" s="280"/>
      <c r="K289" s="280"/>
      <c r="L289" s="280"/>
      <c r="M289" s="280"/>
      <c r="N289" s="280"/>
      <c r="O289" s="280"/>
      <c r="P289" s="280"/>
      <c r="Q289" s="280"/>
      <c r="R289" s="280"/>
      <c r="S289" s="280"/>
      <c r="T289" s="280"/>
      <c r="U289" s="280"/>
      <c r="V289" s="280"/>
      <c r="W289" s="280"/>
      <c r="X289" s="280"/>
      <c r="Y289" s="280"/>
      <c r="Z289" s="280"/>
    </row>
    <row r="290" spans="1:26" ht="15.75" customHeight="1">
      <c r="A290" s="280"/>
      <c r="B290" s="280"/>
      <c r="C290" s="280"/>
      <c r="D290" s="280"/>
      <c r="E290" s="280"/>
      <c r="F290" s="280"/>
      <c r="G290" s="280"/>
      <c r="H290" s="280"/>
      <c r="I290" s="280"/>
      <c r="J290" s="280"/>
      <c r="K290" s="280"/>
      <c r="L290" s="280"/>
      <c r="M290" s="280"/>
      <c r="N290" s="280"/>
      <c r="O290" s="280"/>
      <c r="P290" s="280"/>
      <c r="Q290" s="280"/>
      <c r="R290" s="280"/>
      <c r="S290" s="280"/>
      <c r="T290" s="280"/>
      <c r="U290" s="280"/>
      <c r="V290" s="280"/>
      <c r="W290" s="280"/>
      <c r="X290" s="280"/>
      <c r="Y290" s="280"/>
      <c r="Z290" s="280"/>
    </row>
    <row r="291" spans="1:26" ht="15.75" customHeight="1">
      <c r="A291" s="280"/>
      <c r="B291" s="280"/>
      <c r="C291" s="280"/>
      <c r="D291" s="280"/>
      <c r="E291" s="280"/>
      <c r="F291" s="280"/>
      <c r="G291" s="280"/>
      <c r="H291" s="280"/>
      <c r="I291" s="280"/>
      <c r="J291" s="280"/>
      <c r="K291" s="280"/>
      <c r="L291" s="280"/>
      <c r="M291" s="280"/>
      <c r="N291" s="280"/>
      <c r="O291" s="280"/>
      <c r="P291" s="280"/>
      <c r="Q291" s="280"/>
      <c r="R291" s="280"/>
      <c r="S291" s="280"/>
      <c r="T291" s="280"/>
      <c r="U291" s="280"/>
      <c r="V291" s="280"/>
      <c r="W291" s="280"/>
      <c r="X291" s="280"/>
      <c r="Y291" s="280"/>
      <c r="Z291" s="280"/>
    </row>
    <row r="292" spans="1:26" ht="15.75" customHeight="1">
      <c r="A292" s="280"/>
      <c r="B292" s="280"/>
      <c r="C292" s="280"/>
      <c r="D292" s="280"/>
      <c r="E292" s="280"/>
      <c r="F292" s="280"/>
      <c r="G292" s="280"/>
      <c r="H292" s="280"/>
      <c r="I292" s="280"/>
      <c r="J292" s="280"/>
      <c r="K292" s="280"/>
      <c r="L292" s="280"/>
      <c r="M292" s="280"/>
      <c r="N292" s="280"/>
      <c r="O292" s="280"/>
      <c r="P292" s="280"/>
      <c r="Q292" s="280"/>
      <c r="R292" s="280"/>
      <c r="S292" s="280"/>
      <c r="T292" s="280"/>
      <c r="U292" s="280"/>
      <c r="V292" s="280"/>
      <c r="W292" s="280"/>
      <c r="X292" s="280"/>
      <c r="Y292" s="280"/>
      <c r="Z292" s="280"/>
    </row>
    <row r="293" spans="1:26" ht="15.75" customHeight="1">
      <c r="A293" s="280"/>
      <c r="B293" s="280"/>
      <c r="C293" s="280"/>
      <c r="D293" s="280"/>
      <c r="E293" s="280"/>
      <c r="F293" s="280"/>
      <c r="G293" s="280"/>
      <c r="H293" s="280"/>
      <c r="I293" s="280"/>
      <c r="J293" s="280"/>
      <c r="K293" s="280"/>
      <c r="L293" s="280"/>
      <c r="M293" s="280"/>
      <c r="N293" s="280"/>
      <c r="O293" s="280"/>
      <c r="P293" s="280"/>
      <c r="Q293" s="280"/>
      <c r="R293" s="280"/>
      <c r="S293" s="280"/>
      <c r="T293" s="280"/>
      <c r="U293" s="280"/>
      <c r="V293" s="280"/>
      <c r="W293" s="280"/>
      <c r="X293" s="280"/>
      <c r="Y293" s="280"/>
      <c r="Z293" s="280"/>
    </row>
    <row r="294" spans="1:26" ht="15.75" customHeight="1">
      <c r="A294" s="280"/>
      <c r="B294" s="280"/>
      <c r="C294" s="280"/>
      <c r="D294" s="280"/>
      <c r="E294" s="280"/>
      <c r="F294" s="280"/>
      <c r="G294" s="280"/>
      <c r="H294" s="280"/>
      <c r="I294" s="280"/>
      <c r="J294" s="280"/>
      <c r="K294" s="280"/>
      <c r="L294" s="280"/>
      <c r="M294" s="280"/>
      <c r="N294" s="280"/>
      <c r="O294" s="280"/>
      <c r="P294" s="280"/>
      <c r="Q294" s="280"/>
      <c r="R294" s="280"/>
      <c r="S294" s="280"/>
      <c r="T294" s="280"/>
      <c r="U294" s="280"/>
      <c r="V294" s="280"/>
      <c r="W294" s="280"/>
      <c r="X294" s="280"/>
      <c r="Y294" s="280"/>
      <c r="Z294" s="280"/>
    </row>
    <row r="295" spans="1:26" ht="15.75" customHeight="1">
      <c r="A295" s="280"/>
      <c r="B295" s="280"/>
      <c r="C295" s="280"/>
      <c r="D295" s="280"/>
      <c r="E295" s="280"/>
      <c r="F295" s="280"/>
      <c r="G295" s="280"/>
      <c r="H295" s="280"/>
      <c r="I295" s="280"/>
      <c r="J295" s="280"/>
      <c r="K295" s="280"/>
      <c r="L295" s="280"/>
      <c r="M295" s="280"/>
      <c r="N295" s="280"/>
      <c r="O295" s="280"/>
      <c r="P295" s="280"/>
      <c r="Q295" s="280"/>
      <c r="R295" s="280"/>
      <c r="S295" s="280"/>
      <c r="T295" s="280"/>
      <c r="U295" s="280"/>
      <c r="V295" s="280"/>
      <c r="W295" s="280"/>
      <c r="X295" s="280"/>
      <c r="Y295" s="280"/>
      <c r="Z295" s="280"/>
    </row>
    <row r="296" spans="1:26" ht="15.75" customHeight="1">
      <c r="A296" s="280"/>
      <c r="B296" s="280"/>
      <c r="C296" s="280"/>
      <c r="D296" s="280"/>
      <c r="E296" s="280"/>
      <c r="F296" s="280"/>
      <c r="G296" s="280"/>
      <c r="H296" s="280"/>
      <c r="I296" s="280"/>
      <c r="J296" s="280"/>
      <c r="K296" s="280"/>
      <c r="L296" s="280"/>
      <c r="M296" s="280"/>
      <c r="N296" s="280"/>
      <c r="O296" s="280"/>
      <c r="P296" s="280"/>
      <c r="Q296" s="280"/>
      <c r="R296" s="280"/>
      <c r="S296" s="280"/>
      <c r="T296" s="280"/>
      <c r="U296" s="280"/>
      <c r="V296" s="280"/>
      <c r="W296" s="280"/>
      <c r="X296" s="280"/>
      <c r="Y296" s="280"/>
      <c r="Z296" s="280"/>
    </row>
    <row r="297" spans="1:26" ht="15.75" customHeight="1">
      <c r="A297" s="280"/>
      <c r="B297" s="280"/>
      <c r="C297" s="280"/>
      <c r="D297" s="280"/>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row>
    <row r="298" spans="1:26" ht="15.75" customHeight="1">
      <c r="A298" s="280"/>
      <c r="B298" s="280"/>
      <c r="C298" s="280"/>
      <c r="D298" s="280"/>
      <c r="E298" s="280"/>
      <c r="F298" s="280"/>
      <c r="G298" s="280"/>
      <c r="H298" s="280"/>
      <c r="I298" s="280"/>
      <c r="J298" s="280"/>
      <c r="K298" s="280"/>
      <c r="L298" s="280"/>
      <c r="M298" s="280"/>
      <c r="N298" s="280"/>
      <c r="O298" s="280"/>
      <c r="P298" s="280"/>
      <c r="Q298" s="280"/>
      <c r="R298" s="280"/>
      <c r="S298" s="280"/>
      <c r="T298" s="280"/>
      <c r="U298" s="280"/>
      <c r="V298" s="280"/>
      <c r="W298" s="280"/>
      <c r="X298" s="280"/>
      <c r="Y298" s="280"/>
      <c r="Z298" s="280"/>
    </row>
    <row r="299" spans="1:26" ht="15.75" customHeight="1">
      <c r="A299" s="280"/>
      <c r="B299" s="280"/>
      <c r="C299" s="280"/>
      <c r="D299" s="280"/>
      <c r="E299" s="280"/>
      <c r="F299" s="280"/>
      <c r="G299" s="280"/>
      <c r="H299" s="280"/>
      <c r="I299" s="280"/>
      <c r="J299" s="280"/>
      <c r="K299" s="280"/>
      <c r="L299" s="280"/>
      <c r="M299" s="280"/>
      <c r="N299" s="280"/>
      <c r="O299" s="280"/>
      <c r="P299" s="280"/>
      <c r="Q299" s="280"/>
      <c r="R299" s="280"/>
      <c r="S299" s="280"/>
      <c r="T299" s="280"/>
      <c r="U299" s="280"/>
      <c r="V299" s="280"/>
      <c r="W299" s="280"/>
      <c r="X299" s="280"/>
      <c r="Y299" s="280"/>
      <c r="Z299" s="280"/>
    </row>
    <row r="300" spans="1:26" ht="15.75" customHeight="1">
      <c r="A300" s="280"/>
      <c r="B300" s="280"/>
      <c r="C300" s="280"/>
      <c r="D300" s="280"/>
      <c r="E300" s="280"/>
      <c r="F300" s="280"/>
      <c r="G300" s="280"/>
      <c r="H300" s="280"/>
      <c r="I300" s="280"/>
      <c r="J300" s="280"/>
      <c r="K300" s="280"/>
      <c r="L300" s="280"/>
      <c r="M300" s="280"/>
      <c r="N300" s="280"/>
      <c r="O300" s="280"/>
      <c r="P300" s="280"/>
      <c r="Q300" s="280"/>
      <c r="R300" s="280"/>
      <c r="S300" s="280"/>
      <c r="T300" s="280"/>
      <c r="U300" s="280"/>
      <c r="V300" s="280"/>
      <c r="W300" s="280"/>
      <c r="X300" s="280"/>
      <c r="Y300" s="280"/>
      <c r="Z300" s="280"/>
    </row>
    <row r="301" spans="1:26" ht="15.75" customHeight="1">
      <c r="A301" s="280"/>
      <c r="B301" s="280"/>
      <c r="C301" s="280"/>
      <c r="D301" s="280"/>
      <c r="E301" s="280"/>
      <c r="F301" s="280"/>
      <c r="G301" s="280"/>
      <c r="H301" s="280"/>
      <c r="I301" s="280"/>
      <c r="J301" s="280"/>
      <c r="K301" s="280"/>
      <c r="L301" s="280"/>
      <c r="M301" s="280"/>
      <c r="N301" s="280"/>
      <c r="O301" s="280"/>
      <c r="P301" s="280"/>
      <c r="Q301" s="280"/>
      <c r="R301" s="280"/>
      <c r="S301" s="280"/>
      <c r="T301" s="280"/>
      <c r="U301" s="280"/>
      <c r="V301" s="280"/>
      <c r="W301" s="280"/>
      <c r="X301" s="280"/>
      <c r="Y301" s="280"/>
      <c r="Z301" s="280"/>
    </row>
    <row r="302" spans="1:26" ht="15.75" customHeight="1">
      <c r="A302" s="280"/>
      <c r="B302" s="280"/>
      <c r="C302" s="280"/>
      <c r="D302" s="280"/>
      <c r="E302" s="280"/>
      <c r="F302" s="280"/>
      <c r="G302" s="280"/>
      <c r="H302" s="280"/>
      <c r="I302" s="280"/>
      <c r="J302" s="280"/>
      <c r="K302" s="280"/>
      <c r="L302" s="280"/>
      <c r="M302" s="280"/>
      <c r="N302" s="280"/>
      <c r="O302" s="280"/>
      <c r="P302" s="280"/>
      <c r="Q302" s="280"/>
      <c r="R302" s="280"/>
      <c r="S302" s="280"/>
      <c r="T302" s="280"/>
      <c r="U302" s="280"/>
      <c r="V302" s="280"/>
      <c r="W302" s="280"/>
      <c r="X302" s="280"/>
      <c r="Y302" s="280"/>
      <c r="Z302" s="280"/>
    </row>
    <row r="303" spans="1:26" ht="15.75" customHeight="1">
      <c r="A303" s="280"/>
      <c r="B303" s="280"/>
      <c r="C303" s="280"/>
      <c r="D303" s="280"/>
      <c r="E303" s="280"/>
      <c r="F303" s="280"/>
      <c r="G303" s="280"/>
      <c r="H303" s="280"/>
      <c r="I303" s="280"/>
      <c r="J303" s="280"/>
      <c r="K303" s="280"/>
      <c r="L303" s="280"/>
      <c r="M303" s="280"/>
      <c r="N303" s="280"/>
      <c r="O303" s="280"/>
      <c r="P303" s="280"/>
      <c r="Q303" s="280"/>
      <c r="R303" s="280"/>
      <c r="S303" s="280"/>
      <c r="T303" s="280"/>
      <c r="U303" s="280"/>
      <c r="V303" s="280"/>
      <c r="W303" s="280"/>
      <c r="X303" s="280"/>
      <c r="Y303" s="280"/>
      <c r="Z303" s="280"/>
    </row>
    <row r="304" spans="1:26" ht="15.75" customHeight="1">
      <c r="A304" s="280"/>
      <c r="B304" s="280"/>
      <c r="C304" s="280"/>
      <c r="D304" s="280"/>
      <c r="E304" s="280"/>
      <c r="F304" s="280"/>
      <c r="G304" s="280"/>
      <c r="H304" s="280"/>
      <c r="I304" s="280"/>
      <c r="J304" s="280"/>
      <c r="K304" s="280"/>
      <c r="L304" s="280"/>
      <c r="M304" s="280"/>
      <c r="N304" s="280"/>
      <c r="O304" s="280"/>
      <c r="P304" s="280"/>
      <c r="Q304" s="280"/>
      <c r="R304" s="280"/>
      <c r="S304" s="280"/>
      <c r="T304" s="280"/>
      <c r="U304" s="280"/>
      <c r="V304" s="280"/>
      <c r="W304" s="280"/>
      <c r="X304" s="280"/>
      <c r="Y304" s="280"/>
      <c r="Z304" s="280"/>
    </row>
    <row r="305" spans="1:26" ht="15.75" customHeight="1">
      <c r="A305" s="280"/>
      <c r="B305" s="280"/>
      <c r="C305" s="280"/>
      <c r="D305" s="280"/>
      <c r="E305" s="280"/>
      <c r="F305" s="280"/>
      <c r="G305" s="280"/>
      <c r="H305" s="280"/>
      <c r="I305" s="280"/>
      <c r="J305" s="280"/>
      <c r="K305" s="280"/>
      <c r="L305" s="280"/>
      <c r="M305" s="280"/>
      <c r="N305" s="280"/>
      <c r="O305" s="280"/>
      <c r="P305" s="280"/>
      <c r="Q305" s="280"/>
      <c r="R305" s="280"/>
      <c r="S305" s="280"/>
      <c r="T305" s="280"/>
      <c r="U305" s="280"/>
      <c r="V305" s="280"/>
      <c r="W305" s="280"/>
      <c r="X305" s="280"/>
      <c r="Y305" s="280"/>
      <c r="Z305" s="280"/>
    </row>
    <row r="306" spans="1:26" ht="15.75" customHeight="1">
      <c r="A306" s="280"/>
      <c r="B306" s="280"/>
      <c r="C306" s="280"/>
      <c r="D306" s="280"/>
      <c r="E306" s="280"/>
      <c r="F306" s="280"/>
      <c r="G306" s="280"/>
      <c r="H306" s="280"/>
      <c r="I306" s="280"/>
      <c r="J306" s="280"/>
      <c r="K306" s="280"/>
      <c r="L306" s="280"/>
      <c r="M306" s="280"/>
      <c r="N306" s="280"/>
      <c r="O306" s="280"/>
      <c r="P306" s="280"/>
      <c r="Q306" s="280"/>
      <c r="R306" s="280"/>
      <c r="S306" s="280"/>
      <c r="T306" s="280"/>
      <c r="U306" s="280"/>
      <c r="V306" s="280"/>
      <c r="W306" s="280"/>
      <c r="X306" s="280"/>
      <c r="Y306" s="280"/>
      <c r="Z306" s="280"/>
    </row>
    <row r="307" spans="1:26" ht="15.75" customHeight="1">
      <c r="A307" s="280"/>
      <c r="B307" s="280"/>
      <c r="C307" s="280"/>
      <c r="D307" s="280"/>
      <c r="E307" s="280"/>
      <c r="F307" s="280"/>
      <c r="G307" s="280"/>
      <c r="H307" s="280"/>
      <c r="I307" s="280"/>
      <c r="J307" s="280"/>
      <c r="K307" s="280"/>
      <c r="L307" s="280"/>
      <c r="M307" s="280"/>
      <c r="N307" s="280"/>
      <c r="O307" s="280"/>
      <c r="P307" s="280"/>
      <c r="Q307" s="280"/>
      <c r="R307" s="280"/>
      <c r="S307" s="280"/>
      <c r="T307" s="280"/>
      <c r="U307" s="280"/>
      <c r="V307" s="280"/>
      <c r="W307" s="280"/>
      <c r="X307" s="280"/>
      <c r="Y307" s="280"/>
      <c r="Z307" s="280"/>
    </row>
    <row r="308" spans="1:26" ht="15.75" customHeight="1">
      <c r="A308" s="280"/>
      <c r="B308" s="280"/>
      <c r="C308" s="280"/>
      <c r="D308" s="280"/>
      <c r="E308" s="280"/>
      <c r="F308" s="280"/>
      <c r="G308" s="280"/>
      <c r="H308" s="280"/>
      <c r="I308" s="280"/>
      <c r="J308" s="280"/>
      <c r="K308" s="280"/>
      <c r="L308" s="280"/>
      <c r="M308" s="280"/>
      <c r="N308" s="280"/>
      <c r="O308" s="280"/>
      <c r="P308" s="280"/>
      <c r="Q308" s="280"/>
      <c r="R308" s="280"/>
      <c r="S308" s="280"/>
      <c r="T308" s="280"/>
      <c r="U308" s="280"/>
      <c r="V308" s="280"/>
      <c r="W308" s="280"/>
      <c r="X308" s="280"/>
      <c r="Y308" s="280"/>
      <c r="Z308" s="280"/>
    </row>
    <row r="309" spans="1:26" ht="15.75" customHeight="1">
      <c r="A309" s="280"/>
      <c r="B309" s="280"/>
      <c r="C309" s="280"/>
      <c r="D309" s="280"/>
      <c r="E309" s="280"/>
      <c r="F309" s="280"/>
      <c r="G309" s="280"/>
      <c r="H309" s="280"/>
      <c r="I309" s="280"/>
      <c r="J309" s="280"/>
      <c r="K309" s="280"/>
      <c r="L309" s="280"/>
      <c r="M309" s="280"/>
      <c r="N309" s="280"/>
      <c r="O309" s="280"/>
      <c r="P309" s="280"/>
      <c r="Q309" s="280"/>
      <c r="R309" s="280"/>
      <c r="S309" s="280"/>
      <c r="T309" s="280"/>
      <c r="U309" s="280"/>
      <c r="V309" s="280"/>
      <c r="W309" s="280"/>
      <c r="X309" s="280"/>
      <c r="Y309" s="280"/>
      <c r="Z309" s="280"/>
    </row>
    <row r="310" spans="1:26" ht="15.75" customHeight="1">
      <c r="A310" s="280"/>
      <c r="B310" s="280"/>
      <c r="C310" s="280"/>
      <c r="D310" s="280"/>
      <c r="E310" s="280"/>
      <c r="F310" s="280"/>
      <c r="G310" s="280"/>
      <c r="H310" s="280"/>
      <c r="I310" s="280"/>
      <c r="J310" s="280"/>
      <c r="K310" s="280"/>
      <c r="L310" s="280"/>
      <c r="M310" s="280"/>
      <c r="N310" s="280"/>
      <c r="O310" s="280"/>
      <c r="P310" s="280"/>
      <c r="Q310" s="280"/>
      <c r="R310" s="280"/>
      <c r="S310" s="280"/>
      <c r="T310" s="280"/>
      <c r="U310" s="280"/>
      <c r="V310" s="280"/>
      <c r="W310" s="280"/>
      <c r="X310" s="280"/>
      <c r="Y310" s="280"/>
      <c r="Z310" s="280"/>
    </row>
    <row r="311" spans="1:26" ht="15.75" customHeight="1">
      <c r="A311" s="280"/>
      <c r="B311" s="280"/>
      <c r="C311" s="280"/>
      <c r="D311" s="280"/>
      <c r="E311" s="280"/>
      <c r="F311" s="280"/>
      <c r="G311" s="280"/>
      <c r="H311" s="280"/>
      <c r="I311" s="280"/>
      <c r="J311" s="280"/>
      <c r="K311" s="280"/>
      <c r="L311" s="280"/>
      <c r="M311" s="280"/>
      <c r="N311" s="280"/>
      <c r="O311" s="280"/>
      <c r="P311" s="280"/>
      <c r="Q311" s="280"/>
      <c r="R311" s="280"/>
      <c r="S311" s="280"/>
      <c r="T311" s="280"/>
      <c r="U311" s="280"/>
      <c r="V311" s="280"/>
      <c r="W311" s="280"/>
      <c r="X311" s="280"/>
      <c r="Y311" s="280"/>
      <c r="Z311" s="280"/>
    </row>
    <row r="312" spans="1:26" ht="15.75" customHeight="1">
      <c r="A312" s="280"/>
      <c r="B312" s="280"/>
      <c r="C312" s="280"/>
      <c r="D312" s="280"/>
      <c r="E312" s="280"/>
      <c r="F312" s="280"/>
      <c r="G312" s="280"/>
      <c r="H312" s="280"/>
      <c r="I312" s="280"/>
      <c r="J312" s="280"/>
      <c r="K312" s="280"/>
      <c r="L312" s="280"/>
      <c r="M312" s="280"/>
      <c r="N312" s="280"/>
      <c r="O312" s="280"/>
      <c r="P312" s="280"/>
      <c r="Q312" s="280"/>
      <c r="R312" s="280"/>
      <c r="S312" s="280"/>
      <c r="T312" s="280"/>
      <c r="U312" s="280"/>
      <c r="V312" s="280"/>
      <c r="W312" s="280"/>
      <c r="X312" s="280"/>
      <c r="Y312" s="280"/>
      <c r="Z312" s="280"/>
    </row>
    <row r="313" spans="1:26" ht="15.75" customHeight="1">
      <c r="A313" s="280"/>
      <c r="B313" s="280"/>
      <c r="C313" s="280"/>
      <c r="D313" s="280"/>
      <c r="E313" s="280"/>
      <c r="F313" s="280"/>
      <c r="G313" s="280"/>
      <c r="H313" s="280"/>
      <c r="I313" s="280"/>
      <c r="J313" s="280"/>
      <c r="K313" s="280"/>
      <c r="L313" s="280"/>
      <c r="M313" s="280"/>
      <c r="N313" s="280"/>
      <c r="O313" s="280"/>
      <c r="P313" s="280"/>
      <c r="Q313" s="280"/>
      <c r="R313" s="280"/>
      <c r="S313" s="280"/>
      <c r="T313" s="280"/>
      <c r="U313" s="280"/>
      <c r="V313" s="280"/>
      <c r="W313" s="280"/>
      <c r="X313" s="280"/>
      <c r="Y313" s="280"/>
      <c r="Z313" s="280"/>
    </row>
    <row r="314" spans="1:26" ht="15.75" customHeight="1">
      <c r="A314" s="280"/>
      <c r="B314" s="280"/>
      <c r="C314" s="280"/>
      <c r="D314" s="280"/>
      <c r="E314" s="280"/>
      <c r="F314" s="280"/>
      <c r="G314" s="280"/>
      <c r="H314" s="280"/>
      <c r="I314" s="280"/>
      <c r="J314" s="280"/>
      <c r="K314" s="280"/>
      <c r="L314" s="280"/>
      <c r="M314" s="280"/>
      <c r="N314" s="280"/>
      <c r="O314" s="280"/>
      <c r="P314" s="280"/>
      <c r="Q314" s="280"/>
      <c r="R314" s="280"/>
      <c r="S314" s="280"/>
      <c r="T314" s="280"/>
      <c r="U314" s="280"/>
      <c r="V314" s="280"/>
      <c r="W314" s="280"/>
      <c r="X314" s="280"/>
      <c r="Y314" s="280"/>
      <c r="Z314" s="280"/>
    </row>
    <row r="315" spans="1:26" ht="15.75" customHeight="1">
      <c r="A315" s="280"/>
      <c r="B315" s="280"/>
      <c r="C315" s="280"/>
      <c r="D315" s="280"/>
      <c r="E315" s="280"/>
      <c r="F315" s="280"/>
      <c r="G315" s="280"/>
      <c r="H315" s="280"/>
      <c r="I315" s="280"/>
      <c r="J315" s="280"/>
      <c r="K315" s="280"/>
      <c r="L315" s="280"/>
      <c r="M315" s="280"/>
      <c r="N315" s="280"/>
      <c r="O315" s="280"/>
      <c r="P315" s="280"/>
      <c r="Q315" s="280"/>
      <c r="R315" s="280"/>
      <c r="S315" s="280"/>
      <c r="T315" s="280"/>
      <c r="U315" s="280"/>
      <c r="V315" s="280"/>
      <c r="W315" s="280"/>
      <c r="X315" s="280"/>
      <c r="Y315" s="280"/>
      <c r="Z315" s="280"/>
    </row>
    <row r="316" spans="1:26" ht="15.75" customHeight="1">
      <c r="A316" s="280"/>
      <c r="B316" s="280"/>
      <c r="C316" s="280"/>
      <c r="D316" s="280"/>
      <c r="E316" s="280"/>
      <c r="F316" s="280"/>
      <c r="G316" s="280"/>
      <c r="H316" s="280"/>
      <c r="I316" s="280"/>
      <c r="J316" s="280"/>
      <c r="K316" s="280"/>
      <c r="L316" s="280"/>
      <c r="M316" s="280"/>
      <c r="N316" s="280"/>
      <c r="O316" s="280"/>
      <c r="P316" s="280"/>
      <c r="Q316" s="280"/>
      <c r="R316" s="280"/>
      <c r="S316" s="280"/>
      <c r="T316" s="280"/>
      <c r="U316" s="280"/>
      <c r="V316" s="280"/>
      <c r="W316" s="280"/>
      <c r="X316" s="280"/>
      <c r="Y316" s="280"/>
      <c r="Z316" s="280"/>
    </row>
    <row r="317" spans="1:26" ht="15.75" customHeight="1">
      <c r="A317" s="280"/>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row>
    <row r="318" spans="1:26" ht="15.75" customHeight="1">
      <c r="A318" s="280"/>
      <c r="B318" s="280"/>
      <c r="C318" s="280"/>
      <c r="D318" s="280"/>
      <c r="E318" s="280"/>
      <c r="F318" s="280"/>
      <c r="G318" s="280"/>
      <c r="H318" s="280"/>
      <c r="I318" s="280"/>
      <c r="J318" s="280"/>
      <c r="K318" s="280"/>
      <c r="L318" s="280"/>
      <c r="M318" s="280"/>
      <c r="N318" s="280"/>
      <c r="O318" s="280"/>
      <c r="P318" s="280"/>
      <c r="Q318" s="280"/>
      <c r="R318" s="280"/>
      <c r="S318" s="280"/>
      <c r="T318" s="280"/>
      <c r="U318" s="280"/>
      <c r="V318" s="280"/>
      <c r="W318" s="280"/>
      <c r="X318" s="280"/>
      <c r="Y318" s="280"/>
      <c r="Z318" s="280"/>
    </row>
    <row r="319" spans="1:26" ht="15.75" customHeight="1">
      <c r="A319" s="280"/>
      <c r="B319" s="280"/>
      <c r="C319" s="280"/>
      <c r="D319" s="280"/>
      <c r="E319" s="280"/>
      <c r="F319" s="280"/>
      <c r="G319" s="280"/>
      <c r="H319" s="280"/>
      <c r="I319" s="280"/>
      <c r="J319" s="280"/>
      <c r="K319" s="280"/>
      <c r="L319" s="280"/>
      <c r="M319" s="280"/>
      <c r="N319" s="280"/>
      <c r="O319" s="280"/>
      <c r="P319" s="280"/>
      <c r="Q319" s="280"/>
      <c r="R319" s="280"/>
      <c r="S319" s="280"/>
      <c r="T319" s="280"/>
      <c r="U319" s="280"/>
      <c r="V319" s="280"/>
      <c r="W319" s="280"/>
      <c r="X319" s="280"/>
      <c r="Y319" s="280"/>
      <c r="Z319" s="280"/>
    </row>
    <row r="320" spans="1:26" ht="15.75" customHeight="1">
      <c r="A320" s="280"/>
      <c r="B320" s="280"/>
      <c r="C320" s="280"/>
      <c r="D320" s="280"/>
      <c r="E320" s="280"/>
      <c r="F320" s="280"/>
      <c r="G320" s="280"/>
      <c r="H320" s="280"/>
      <c r="I320" s="280"/>
      <c r="J320" s="280"/>
      <c r="K320" s="280"/>
      <c r="L320" s="280"/>
      <c r="M320" s="280"/>
      <c r="N320" s="280"/>
      <c r="O320" s="280"/>
      <c r="P320" s="280"/>
      <c r="Q320" s="280"/>
      <c r="R320" s="280"/>
      <c r="S320" s="280"/>
      <c r="T320" s="280"/>
      <c r="U320" s="280"/>
      <c r="V320" s="280"/>
      <c r="W320" s="280"/>
      <c r="X320" s="280"/>
      <c r="Y320" s="280"/>
      <c r="Z320" s="280"/>
    </row>
    <row r="321" spans="1:26" ht="15.75" customHeight="1">
      <c r="A321" s="280"/>
      <c r="B321" s="280"/>
      <c r="C321" s="280"/>
      <c r="D321" s="280"/>
      <c r="E321" s="280"/>
      <c r="F321" s="280"/>
      <c r="G321" s="280"/>
      <c r="H321" s="280"/>
      <c r="I321" s="280"/>
      <c r="J321" s="280"/>
      <c r="K321" s="280"/>
      <c r="L321" s="280"/>
      <c r="M321" s="280"/>
      <c r="N321" s="280"/>
      <c r="O321" s="280"/>
      <c r="P321" s="280"/>
      <c r="Q321" s="280"/>
      <c r="R321" s="280"/>
      <c r="S321" s="280"/>
      <c r="T321" s="280"/>
      <c r="U321" s="280"/>
      <c r="V321" s="280"/>
      <c r="W321" s="280"/>
      <c r="X321" s="280"/>
      <c r="Y321" s="280"/>
      <c r="Z321" s="280"/>
    </row>
    <row r="322" spans="1:26" ht="15.75" customHeight="1">
      <c r="A322" s="280"/>
      <c r="B322" s="280"/>
      <c r="C322" s="280"/>
      <c r="D322" s="280"/>
      <c r="E322" s="280"/>
      <c r="F322" s="280"/>
      <c r="G322" s="280"/>
      <c r="H322" s="280"/>
      <c r="I322" s="280"/>
      <c r="J322" s="280"/>
      <c r="K322" s="280"/>
      <c r="L322" s="280"/>
      <c r="M322" s="280"/>
      <c r="N322" s="280"/>
      <c r="O322" s="280"/>
      <c r="P322" s="280"/>
      <c r="Q322" s="280"/>
      <c r="R322" s="280"/>
      <c r="S322" s="280"/>
      <c r="T322" s="280"/>
      <c r="U322" s="280"/>
      <c r="V322" s="280"/>
      <c r="W322" s="280"/>
      <c r="X322" s="280"/>
      <c r="Y322" s="280"/>
      <c r="Z322" s="280"/>
    </row>
    <row r="323" spans="1:26" ht="15.75" customHeight="1">
      <c r="A323" s="280"/>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row>
    <row r="324" spans="1:26" ht="15.75" customHeight="1">
      <c r="A324" s="280"/>
      <c r="B324" s="280"/>
      <c r="C324" s="280"/>
      <c r="D324" s="280"/>
      <c r="E324" s="280"/>
      <c r="F324" s="280"/>
      <c r="G324" s="280"/>
      <c r="H324" s="280"/>
      <c r="I324" s="280"/>
      <c r="J324" s="280"/>
      <c r="K324" s="280"/>
      <c r="L324" s="280"/>
      <c r="M324" s="280"/>
      <c r="N324" s="280"/>
      <c r="O324" s="280"/>
      <c r="P324" s="280"/>
      <c r="Q324" s="280"/>
      <c r="R324" s="280"/>
      <c r="S324" s="280"/>
      <c r="T324" s="280"/>
      <c r="U324" s="280"/>
      <c r="V324" s="280"/>
      <c r="W324" s="280"/>
      <c r="X324" s="280"/>
      <c r="Y324" s="280"/>
      <c r="Z324" s="280"/>
    </row>
    <row r="325" spans="1:26" ht="15.75" customHeight="1">
      <c r="A325" s="280"/>
      <c r="B325" s="280"/>
      <c r="C325" s="280"/>
      <c r="D325" s="280"/>
      <c r="E325" s="280"/>
      <c r="F325" s="280"/>
      <c r="G325" s="280"/>
      <c r="H325" s="280"/>
      <c r="I325" s="280"/>
      <c r="J325" s="280"/>
      <c r="K325" s="280"/>
      <c r="L325" s="280"/>
      <c r="M325" s="280"/>
      <c r="N325" s="280"/>
      <c r="O325" s="280"/>
      <c r="P325" s="280"/>
      <c r="Q325" s="280"/>
      <c r="R325" s="280"/>
      <c r="S325" s="280"/>
      <c r="T325" s="280"/>
      <c r="U325" s="280"/>
      <c r="V325" s="280"/>
      <c r="W325" s="280"/>
      <c r="X325" s="280"/>
      <c r="Y325" s="280"/>
      <c r="Z325" s="280"/>
    </row>
    <row r="326" spans="1:26" ht="15.75" customHeight="1">
      <c r="A326" s="280"/>
      <c r="B326" s="280"/>
      <c r="C326" s="280"/>
      <c r="D326" s="280"/>
      <c r="E326" s="280"/>
      <c r="F326" s="280"/>
      <c r="G326" s="280"/>
      <c r="H326" s="280"/>
      <c r="I326" s="280"/>
      <c r="J326" s="280"/>
      <c r="K326" s="280"/>
      <c r="L326" s="280"/>
      <c r="M326" s="280"/>
      <c r="N326" s="280"/>
      <c r="O326" s="280"/>
      <c r="P326" s="280"/>
      <c r="Q326" s="280"/>
      <c r="R326" s="280"/>
      <c r="S326" s="280"/>
      <c r="T326" s="280"/>
      <c r="U326" s="280"/>
      <c r="V326" s="280"/>
      <c r="W326" s="280"/>
      <c r="X326" s="280"/>
      <c r="Y326" s="280"/>
      <c r="Z326" s="280"/>
    </row>
    <row r="327" spans="1:26" ht="15.75" customHeight="1">
      <c r="A327" s="280"/>
      <c r="B327" s="280"/>
      <c r="C327" s="280"/>
      <c r="D327" s="280"/>
      <c r="E327" s="280"/>
      <c r="F327" s="280"/>
      <c r="G327" s="280"/>
      <c r="H327" s="280"/>
      <c r="I327" s="280"/>
      <c r="J327" s="280"/>
      <c r="K327" s="280"/>
      <c r="L327" s="280"/>
      <c r="M327" s="280"/>
      <c r="N327" s="280"/>
      <c r="O327" s="280"/>
      <c r="P327" s="280"/>
      <c r="Q327" s="280"/>
      <c r="R327" s="280"/>
      <c r="S327" s="280"/>
      <c r="T327" s="280"/>
      <c r="U327" s="280"/>
      <c r="V327" s="280"/>
      <c r="W327" s="280"/>
      <c r="X327" s="280"/>
      <c r="Y327" s="280"/>
      <c r="Z327" s="280"/>
    </row>
    <row r="328" spans="1:26" ht="15.75" customHeight="1">
      <c r="A328" s="280"/>
      <c r="B328" s="280"/>
      <c r="C328" s="280"/>
      <c r="D328" s="280"/>
      <c r="E328" s="280"/>
      <c r="F328" s="280"/>
      <c r="G328" s="280"/>
      <c r="H328" s="280"/>
      <c r="I328" s="280"/>
      <c r="J328" s="280"/>
      <c r="K328" s="280"/>
      <c r="L328" s="280"/>
      <c r="M328" s="280"/>
      <c r="N328" s="280"/>
      <c r="O328" s="280"/>
      <c r="P328" s="280"/>
      <c r="Q328" s="280"/>
      <c r="R328" s="280"/>
      <c r="S328" s="280"/>
      <c r="T328" s="280"/>
      <c r="U328" s="280"/>
      <c r="V328" s="280"/>
      <c r="W328" s="280"/>
      <c r="X328" s="280"/>
      <c r="Y328" s="280"/>
      <c r="Z328" s="280"/>
    </row>
    <row r="329" spans="1:26" ht="15.75" customHeight="1">
      <c r="A329" s="280"/>
      <c r="B329" s="280"/>
      <c r="C329" s="280"/>
      <c r="D329" s="280"/>
      <c r="E329" s="280"/>
      <c r="F329" s="280"/>
      <c r="G329" s="280"/>
      <c r="H329" s="280"/>
      <c r="I329" s="280"/>
      <c r="J329" s="280"/>
      <c r="K329" s="280"/>
      <c r="L329" s="280"/>
      <c r="M329" s="280"/>
      <c r="N329" s="280"/>
      <c r="O329" s="280"/>
      <c r="P329" s="280"/>
      <c r="Q329" s="280"/>
      <c r="R329" s="280"/>
      <c r="S329" s="280"/>
      <c r="T329" s="280"/>
      <c r="U329" s="280"/>
      <c r="V329" s="280"/>
      <c r="W329" s="280"/>
      <c r="X329" s="280"/>
      <c r="Y329" s="280"/>
      <c r="Z329" s="280"/>
    </row>
    <row r="330" spans="1:26" ht="15.75" customHeight="1">
      <c r="A330" s="280"/>
      <c r="B330" s="280"/>
      <c r="C330" s="280"/>
      <c r="D330" s="280"/>
      <c r="E330" s="280"/>
      <c r="F330" s="280"/>
      <c r="G330" s="280"/>
      <c r="H330" s="280"/>
      <c r="I330" s="280"/>
      <c r="J330" s="280"/>
      <c r="K330" s="280"/>
      <c r="L330" s="280"/>
      <c r="M330" s="280"/>
      <c r="N330" s="280"/>
      <c r="O330" s="280"/>
      <c r="P330" s="280"/>
      <c r="Q330" s="280"/>
      <c r="R330" s="280"/>
      <c r="S330" s="280"/>
      <c r="T330" s="280"/>
      <c r="U330" s="280"/>
      <c r="V330" s="280"/>
      <c r="W330" s="280"/>
      <c r="X330" s="280"/>
      <c r="Y330" s="280"/>
      <c r="Z330" s="280"/>
    </row>
    <row r="331" spans="1:26" ht="15.75" customHeight="1">
      <c r="A331" s="280"/>
      <c r="B331" s="280"/>
      <c r="C331" s="280"/>
      <c r="D331" s="280"/>
      <c r="E331" s="280"/>
      <c r="F331" s="280"/>
      <c r="G331" s="280"/>
      <c r="H331" s="280"/>
      <c r="I331" s="280"/>
      <c r="J331" s="280"/>
      <c r="K331" s="280"/>
      <c r="L331" s="280"/>
      <c r="M331" s="280"/>
      <c r="N331" s="280"/>
      <c r="O331" s="280"/>
      <c r="P331" s="280"/>
      <c r="Q331" s="280"/>
      <c r="R331" s="280"/>
      <c r="S331" s="280"/>
      <c r="T331" s="280"/>
      <c r="U331" s="280"/>
      <c r="V331" s="280"/>
      <c r="W331" s="280"/>
      <c r="X331" s="280"/>
      <c r="Y331" s="280"/>
      <c r="Z331" s="280"/>
    </row>
    <row r="332" spans="1:26" ht="15.75" customHeight="1">
      <c r="A332" s="280"/>
      <c r="B332" s="280"/>
      <c r="C332" s="280"/>
      <c r="D332" s="280"/>
      <c r="E332" s="280"/>
      <c r="F332" s="280"/>
      <c r="G332" s="280"/>
      <c r="H332" s="280"/>
      <c r="I332" s="280"/>
      <c r="J332" s="280"/>
      <c r="K332" s="280"/>
      <c r="L332" s="280"/>
      <c r="M332" s="280"/>
      <c r="N332" s="280"/>
      <c r="O332" s="280"/>
      <c r="P332" s="280"/>
      <c r="Q332" s="280"/>
      <c r="R332" s="280"/>
      <c r="S332" s="280"/>
      <c r="T332" s="280"/>
      <c r="U332" s="280"/>
      <c r="V332" s="280"/>
      <c r="W332" s="280"/>
      <c r="X332" s="280"/>
      <c r="Y332" s="280"/>
      <c r="Z332" s="280"/>
    </row>
    <row r="333" spans="1:26" ht="15.75" customHeight="1">
      <c r="A333" s="280"/>
      <c r="B333" s="280"/>
      <c r="C333" s="280"/>
      <c r="D333" s="280"/>
      <c r="E333" s="280"/>
      <c r="F333" s="280"/>
      <c r="G333" s="280"/>
      <c r="H333" s="280"/>
      <c r="I333" s="280"/>
      <c r="J333" s="280"/>
      <c r="K333" s="280"/>
      <c r="L333" s="280"/>
      <c r="M333" s="280"/>
      <c r="N333" s="280"/>
      <c r="O333" s="280"/>
      <c r="P333" s="280"/>
      <c r="Q333" s="280"/>
      <c r="R333" s="280"/>
      <c r="S333" s="280"/>
      <c r="T333" s="280"/>
      <c r="U333" s="280"/>
      <c r="V333" s="280"/>
      <c r="W333" s="280"/>
      <c r="X333" s="280"/>
      <c r="Y333" s="280"/>
      <c r="Z333" s="280"/>
    </row>
    <row r="334" spans="1:26" ht="15.75" customHeight="1">
      <c r="A334" s="280"/>
      <c r="B334" s="280"/>
      <c r="C334" s="280"/>
      <c r="D334" s="280"/>
      <c r="E334" s="280"/>
      <c r="F334" s="280"/>
      <c r="G334" s="280"/>
      <c r="H334" s="280"/>
      <c r="I334" s="280"/>
      <c r="J334" s="280"/>
      <c r="K334" s="280"/>
      <c r="L334" s="280"/>
      <c r="M334" s="280"/>
      <c r="N334" s="280"/>
      <c r="O334" s="280"/>
      <c r="P334" s="280"/>
      <c r="Q334" s="280"/>
      <c r="R334" s="280"/>
      <c r="S334" s="280"/>
      <c r="T334" s="280"/>
      <c r="U334" s="280"/>
      <c r="V334" s="280"/>
      <c r="W334" s="280"/>
      <c r="X334" s="280"/>
      <c r="Y334" s="280"/>
      <c r="Z334" s="280"/>
    </row>
    <row r="335" spans="1:26" ht="15.75" customHeight="1">
      <c r="A335" s="280"/>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row>
    <row r="336" spans="1:26" ht="15.75" customHeight="1">
      <c r="A336" s="280"/>
      <c r="B336" s="280"/>
      <c r="C336" s="280"/>
      <c r="D336" s="280"/>
      <c r="E336" s="280"/>
      <c r="F336" s="280"/>
      <c r="G336" s="280"/>
      <c r="H336" s="280"/>
      <c r="I336" s="280"/>
      <c r="J336" s="280"/>
      <c r="K336" s="280"/>
      <c r="L336" s="280"/>
      <c r="M336" s="280"/>
      <c r="N336" s="280"/>
      <c r="O336" s="280"/>
      <c r="P336" s="280"/>
      <c r="Q336" s="280"/>
      <c r="R336" s="280"/>
      <c r="S336" s="280"/>
      <c r="T336" s="280"/>
      <c r="U336" s="280"/>
      <c r="V336" s="280"/>
      <c r="W336" s="280"/>
      <c r="X336" s="280"/>
      <c r="Y336" s="280"/>
      <c r="Z336" s="280"/>
    </row>
    <row r="337" spans="1:26" ht="15.75" customHeight="1">
      <c r="A337" s="280"/>
      <c r="B337" s="280"/>
      <c r="C337" s="280"/>
      <c r="D337" s="280"/>
      <c r="E337" s="280"/>
      <c r="F337" s="280"/>
      <c r="G337" s="280"/>
      <c r="H337" s="280"/>
      <c r="I337" s="280"/>
      <c r="J337" s="280"/>
      <c r="K337" s="280"/>
      <c r="L337" s="280"/>
      <c r="M337" s="280"/>
      <c r="N337" s="280"/>
      <c r="O337" s="280"/>
      <c r="P337" s="280"/>
      <c r="Q337" s="280"/>
      <c r="R337" s="280"/>
      <c r="S337" s="280"/>
      <c r="T337" s="280"/>
      <c r="U337" s="280"/>
      <c r="V337" s="280"/>
      <c r="W337" s="280"/>
      <c r="X337" s="280"/>
      <c r="Y337" s="280"/>
      <c r="Z337" s="280"/>
    </row>
    <row r="338" spans="1:26" ht="15.75" customHeight="1">
      <c r="A338" s="280"/>
      <c r="B338" s="280"/>
      <c r="C338" s="280"/>
      <c r="D338" s="280"/>
      <c r="E338" s="280"/>
      <c r="F338" s="280"/>
      <c r="G338" s="280"/>
      <c r="H338" s="280"/>
      <c r="I338" s="280"/>
      <c r="J338" s="280"/>
      <c r="K338" s="280"/>
      <c r="L338" s="280"/>
      <c r="M338" s="280"/>
      <c r="N338" s="280"/>
      <c r="O338" s="280"/>
      <c r="P338" s="280"/>
      <c r="Q338" s="280"/>
      <c r="R338" s="280"/>
      <c r="S338" s="280"/>
      <c r="T338" s="280"/>
      <c r="U338" s="280"/>
      <c r="V338" s="280"/>
      <c r="W338" s="280"/>
      <c r="X338" s="280"/>
      <c r="Y338" s="280"/>
      <c r="Z338" s="280"/>
    </row>
    <row r="339" spans="1:26" ht="15.75" customHeight="1">
      <c r="A339" s="280"/>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row>
    <row r="340" spans="1:26" ht="15.75" customHeight="1">
      <c r="A340" s="280"/>
      <c r="B340" s="280"/>
      <c r="C340" s="280"/>
      <c r="D340" s="280"/>
      <c r="E340" s="280"/>
      <c r="F340" s="280"/>
      <c r="G340" s="280"/>
      <c r="H340" s="280"/>
      <c r="I340" s="280"/>
      <c r="J340" s="280"/>
      <c r="K340" s="280"/>
      <c r="L340" s="280"/>
      <c r="M340" s="280"/>
      <c r="N340" s="280"/>
      <c r="O340" s="280"/>
      <c r="P340" s="280"/>
      <c r="Q340" s="280"/>
      <c r="R340" s="280"/>
      <c r="S340" s="280"/>
      <c r="T340" s="280"/>
      <c r="U340" s="280"/>
      <c r="V340" s="280"/>
      <c r="W340" s="280"/>
      <c r="X340" s="280"/>
      <c r="Y340" s="280"/>
      <c r="Z340" s="280"/>
    </row>
    <row r="341" spans="1:26" ht="15.75" customHeight="1">
      <c r="A341" s="280"/>
      <c r="B341" s="280"/>
      <c r="C341" s="280"/>
      <c r="D341" s="280"/>
      <c r="E341" s="280"/>
      <c r="F341" s="280"/>
      <c r="G341" s="280"/>
      <c r="H341" s="280"/>
      <c r="I341" s="280"/>
      <c r="J341" s="280"/>
      <c r="K341" s="280"/>
      <c r="L341" s="280"/>
      <c r="M341" s="280"/>
      <c r="N341" s="280"/>
      <c r="O341" s="280"/>
      <c r="P341" s="280"/>
      <c r="Q341" s="280"/>
      <c r="R341" s="280"/>
      <c r="S341" s="280"/>
      <c r="T341" s="280"/>
      <c r="U341" s="280"/>
      <c r="V341" s="280"/>
      <c r="W341" s="280"/>
      <c r="X341" s="280"/>
      <c r="Y341" s="280"/>
      <c r="Z341" s="280"/>
    </row>
    <row r="342" spans="1:26" ht="15.75" customHeight="1">
      <c r="A342" s="280"/>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row>
    <row r="343" spans="1:26" ht="15.75" customHeight="1">
      <c r="A343" s="280"/>
      <c r="B343" s="280"/>
      <c r="C343" s="280"/>
      <c r="D343" s="280"/>
      <c r="E343" s="280"/>
      <c r="F343" s="280"/>
      <c r="G343" s="280"/>
      <c r="H343" s="280"/>
      <c r="I343" s="280"/>
      <c r="J343" s="280"/>
      <c r="K343" s="280"/>
      <c r="L343" s="280"/>
      <c r="M343" s="280"/>
      <c r="N343" s="280"/>
      <c r="O343" s="280"/>
      <c r="P343" s="280"/>
      <c r="Q343" s="280"/>
      <c r="R343" s="280"/>
      <c r="S343" s="280"/>
      <c r="T343" s="280"/>
      <c r="U343" s="280"/>
      <c r="V343" s="280"/>
      <c r="W343" s="280"/>
      <c r="X343" s="280"/>
      <c r="Y343" s="280"/>
      <c r="Z343" s="280"/>
    </row>
    <row r="344" spans="1:26" ht="15.75" customHeight="1">
      <c r="A344" s="280"/>
      <c r="B344" s="280"/>
      <c r="C344" s="280"/>
      <c r="D344" s="280"/>
      <c r="E344" s="280"/>
      <c r="F344" s="280"/>
      <c r="G344" s="280"/>
      <c r="H344" s="280"/>
      <c r="I344" s="280"/>
      <c r="J344" s="280"/>
      <c r="K344" s="280"/>
      <c r="L344" s="280"/>
      <c r="M344" s="280"/>
      <c r="N344" s="280"/>
      <c r="O344" s="280"/>
      <c r="P344" s="280"/>
      <c r="Q344" s="280"/>
      <c r="R344" s="280"/>
      <c r="S344" s="280"/>
      <c r="T344" s="280"/>
      <c r="U344" s="280"/>
      <c r="V344" s="280"/>
      <c r="W344" s="280"/>
      <c r="X344" s="280"/>
      <c r="Y344" s="280"/>
      <c r="Z344" s="280"/>
    </row>
    <row r="345" spans="1:26" ht="15.75" customHeight="1">
      <c r="A345" s="280"/>
      <c r="B345" s="280"/>
      <c r="C345" s="280"/>
      <c r="D345" s="280"/>
      <c r="E345" s="280"/>
      <c r="F345" s="280"/>
      <c r="G345" s="280"/>
      <c r="H345" s="280"/>
      <c r="I345" s="280"/>
      <c r="J345" s="280"/>
      <c r="K345" s="280"/>
      <c r="L345" s="280"/>
      <c r="M345" s="280"/>
      <c r="N345" s="280"/>
      <c r="O345" s="280"/>
      <c r="P345" s="280"/>
      <c r="Q345" s="280"/>
      <c r="R345" s="280"/>
      <c r="S345" s="280"/>
      <c r="T345" s="280"/>
      <c r="U345" s="280"/>
      <c r="V345" s="280"/>
      <c r="W345" s="280"/>
      <c r="X345" s="280"/>
      <c r="Y345" s="280"/>
      <c r="Z345" s="280"/>
    </row>
    <row r="346" spans="1:26" ht="15.75" customHeight="1">
      <c r="A346" s="280"/>
      <c r="B346" s="280"/>
      <c r="C346" s="280"/>
      <c r="D346" s="280"/>
      <c r="E346" s="280"/>
      <c r="F346" s="280"/>
      <c r="G346" s="280"/>
      <c r="H346" s="280"/>
      <c r="I346" s="280"/>
      <c r="J346" s="280"/>
      <c r="K346" s="280"/>
      <c r="L346" s="280"/>
      <c r="M346" s="280"/>
      <c r="N346" s="280"/>
      <c r="O346" s="280"/>
      <c r="P346" s="280"/>
      <c r="Q346" s="280"/>
      <c r="R346" s="280"/>
      <c r="S346" s="280"/>
      <c r="T346" s="280"/>
      <c r="U346" s="280"/>
      <c r="V346" s="280"/>
      <c r="W346" s="280"/>
      <c r="X346" s="280"/>
      <c r="Y346" s="280"/>
      <c r="Z346" s="280"/>
    </row>
    <row r="347" spans="1:26" ht="15.75" customHeight="1">
      <c r="A347" s="280"/>
      <c r="B347" s="280"/>
      <c r="C347" s="280"/>
      <c r="D347" s="280"/>
      <c r="E347" s="280"/>
      <c r="F347" s="280"/>
      <c r="G347" s="280"/>
      <c r="H347" s="280"/>
      <c r="I347" s="280"/>
      <c r="J347" s="280"/>
      <c r="K347" s="280"/>
      <c r="L347" s="280"/>
      <c r="M347" s="280"/>
      <c r="N347" s="280"/>
      <c r="O347" s="280"/>
      <c r="P347" s="280"/>
      <c r="Q347" s="280"/>
      <c r="R347" s="280"/>
      <c r="S347" s="280"/>
      <c r="T347" s="280"/>
      <c r="U347" s="280"/>
      <c r="V347" s="280"/>
      <c r="W347" s="280"/>
      <c r="X347" s="280"/>
      <c r="Y347" s="280"/>
      <c r="Z347" s="280"/>
    </row>
    <row r="348" spans="1:26" ht="15.75" customHeight="1">
      <c r="A348" s="280"/>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row>
    <row r="349" spans="1:26" ht="15.75" customHeight="1">
      <c r="A349" s="280"/>
      <c r="B349" s="280"/>
      <c r="C349" s="280"/>
      <c r="D349" s="280"/>
      <c r="E349" s="280"/>
      <c r="F349" s="280"/>
      <c r="G349" s="280"/>
      <c r="H349" s="280"/>
      <c r="I349" s="280"/>
      <c r="J349" s="280"/>
      <c r="K349" s="280"/>
      <c r="L349" s="280"/>
      <c r="M349" s="280"/>
      <c r="N349" s="280"/>
      <c r="O349" s="280"/>
      <c r="P349" s="280"/>
      <c r="Q349" s="280"/>
      <c r="R349" s="280"/>
      <c r="S349" s="280"/>
      <c r="T349" s="280"/>
      <c r="U349" s="280"/>
      <c r="V349" s="280"/>
      <c r="W349" s="280"/>
      <c r="X349" s="280"/>
      <c r="Y349" s="280"/>
      <c r="Z349" s="280"/>
    </row>
    <row r="350" spans="1:26" ht="15.75" customHeight="1">
      <c r="A350" s="280"/>
      <c r="B350" s="280"/>
      <c r="C350" s="280"/>
      <c r="D350" s="280"/>
      <c r="E350" s="280"/>
      <c r="F350" s="280"/>
      <c r="G350" s="280"/>
      <c r="H350" s="280"/>
      <c r="I350" s="280"/>
      <c r="J350" s="280"/>
      <c r="K350" s="280"/>
      <c r="L350" s="280"/>
      <c r="M350" s="280"/>
      <c r="N350" s="280"/>
      <c r="O350" s="280"/>
      <c r="P350" s="280"/>
      <c r="Q350" s="280"/>
      <c r="R350" s="280"/>
      <c r="S350" s="280"/>
      <c r="T350" s="280"/>
      <c r="U350" s="280"/>
      <c r="V350" s="280"/>
      <c r="W350" s="280"/>
      <c r="X350" s="280"/>
      <c r="Y350" s="280"/>
      <c r="Z350" s="280"/>
    </row>
    <row r="351" spans="1:26" ht="15.75" customHeight="1">
      <c r="A351" s="280"/>
      <c r="B351" s="280"/>
      <c r="C351" s="280"/>
      <c r="D351" s="280"/>
      <c r="E351" s="280"/>
      <c r="F351" s="280"/>
      <c r="G351" s="280"/>
      <c r="H351" s="280"/>
      <c r="I351" s="280"/>
      <c r="J351" s="280"/>
      <c r="K351" s="280"/>
      <c r="L351" s="280"/>
      <c r="M351" s="280"/>
      <c r="N351" s="280"/>
      <c r="O351" s="280"/>
      <c r="P351" s="280"/>
      <c r="Q351" s="280"/>
      <c r="R351" s="280"/>
      <c r="S351" s="280"/>
      <c r="T351" s="280"/>
      <c r="U351" s="280"/>
      <c r="V351" s="280"/>
      <c r="W351" s="280"/>
      <c r="X351" s="280"/>
      <c r="Y351" s="280"/>
      <c r="Z351" s="280"/>
    </row>
    <row r="352" spans="1:26" ht="15.75" customHeight="1">
      <c r="A352" s="280"/>
      <c r="B352" s="280"/>
      <c r="C352" s="280"/>
      <c r="D352" s="280"/>
      <c r="E352" s="280"/>
      <c r="F352" s="280"/>
      <c r="G352" s="280"/>
      <c r="H352" s="280"/>
      <c r="I352" s="280"/>
      <c r="J352" s="280"/>
      <c r="K352" s="280"/>
      <c r="L352" s="280"/>
      <c r="M352" s="280"/>
      <c r="N352" s="280"/>
      <c r="O352" s="280"/>
      <c r="P352" s="280"/>
      <c r="Q352" s="280"/>
      <c r="R352" s="280"/>
      <c r="S352" s="280"/>
      <c r="T352" s="280"/>
      <c r="U352" s="280"/>
      <c r="V352" s="280"/>
      <c r="W352" s="280"/>
      <c r="X352" s="280"/>
      <c r="Y352" s="280"/>
      <c r="Z352" s="280"/>
    </row>
    <row r="353" spans="1:26" ht="15.75" customHeight="1">
      <c r="A353" s="280"/>
      <c r="B353" s="280"/>
      <c r="C353" s="280"/>
      <c r="D353" s="280"/>
      <c r="E353" s="280"/>
      <c r="F353" s="280"/>
      <c r="G353" s="280"/>
      <c r="H353" s="280"/>
      <c r="I353" s="280"/>
      <c r="J353" s="280"/>
      <c r="K353" s="280"/>
      <c r="L353" s="280"/>
      <c r="M353" s="280"/>
      <c r="N353" s="280"/>
      <c r="O353" s="280"/>
      <c r="P353" s="280"/>
      <c r="Q353" s="280"/>
      <c r="R353" s="280"/>
      <c r="S353" s="280"/>
      <c r="T353" s="280"/>
      <c r="U353" s="280"/>
      <c r="V353" s="280"/>
      <c r="W353" s="280"/>
      <c r="X353" s="280"/>
      <c r="Y353" s="280"/>
      <c r="Z353" s="280"/>
    </row>
    <row r="354" spans="1:26" ht="15.75" customHeight="1">
      <c r="A354" s="280"/>
      <c r="B354" s="280"/>
      <c r="C354" s="280"/>
      <c r="D354" s="280"/>
      <c r="E354" s="280"/>
      <c r="F354" s="280"/>
      <c r="G354" s="280"/>
      <c r="H354" s="280"/>
      <c r="I354" s="280"/>
      <c r="J354" s="280"/>
      <c r="K354" s="280"/>
      <c r="L354" s="280"/>
      <c r="M354" s="280"/>
      <c r="N354" s="280"/>
      <c r="O354" s="280"/>
      <c r="P354" s="280"/>
      <c r="Q354" s="280"/>
      <c r="R354" s="280"/>
      <c r="S354" s="280"/>
      <c r="T354" s="280"/>
      <c r="U354" s="280"/>
      <c r="V354" s="280"/>
      <c r="W354" s="280"/>
      <c r="X354" s="280"/>
      <c r="Y354" s="280"/>
      <c r="Z354" s="280"/>
    </row>
    <row r="355" spans="1:26" ht="15.75" customHeight="1">
      <c r="A355" s="280"/>
      <c r="B355" s="280"/>
      <c r="C355" s="280"/>
      <c r="D355" s="280"/>
      <c r="E355" s="280"/>
      <c r="F355" s="280"/>
      <c r="G355" s="280"/>
      <c r="H355" s="280"/>
      <c r="I355" s="280"/>
      <c r="J355" s="280"/>
      <c r="K355" s="280"/>
      <c r="L355" s="280"/>
      <c r="M355" s="280"/>
      <c r="N355" s="280"/>
      <c r="O355" s="280"/>
      <c r="P355" s="280"/>
      <c r="Q355" s="280"/>
      <c r="R355" s="280"/>
      <c r="S355" s="280"/>
      <c r="T355" s="280"/>
      <c r="U355" s="280"/>
      <c r="V355" s="280"/>
      <c r="W355" s="280"/>
      <c r="X355" s="280"/>
      <c r="Y355" s="280"/>
      <c r="Z355" s="280"/>
    </row>
    <row r="356" spans="1:26" ht="15.75" customHeight="1">
      <c r="A356" s="280"/>
      <c r="B356" s="280"/>
      <c r="C356" s="280"/>
      <c r="D356" s="280"/>
      <c r="E356" s="280"/>
      <c r="F356" s="280"/>
      <c r="G356" s="280"/>
      <c r="H356" s="280"/>
      <c r="I356" s="280"/>
      <c r="J356" s="280"/>
      <c r="K356" s="280"/>
      <c r="L356" s="280"/>
      <c r="M356" s="280"/>
      <c r="N356" s="280"/>
      <c r="O356" s="280"/>
      <c r="P356" s="280"/>
      <c r="Q356" s="280"/>
      <c r="R356" s="280"/>
      <c r="S356" s="280"/>
      <c r="T356" s="280"/>
      <c r="U356" s="280"/>
      <c r="V356" s="280"/>
      <c r="W356" s="280"/>
      <c r="X356" s="280"/>
      <c r="Y356" s="280"/>
      <c r="Z356" s="280"/>
    </row>
    <row r="357" spans="1:26" ht="15.75" customHeight="1">
      <c r="A357" s="280"/>
      <c r="B357" s="280"/>
      <c r="C357" s="280"/>
      <c r="D357" s="280"/>
      <c r="E357" s="280"/>
      <c r="F357" s="280"/>
      <c r="G357" s="280"/>
      <c r="H357" s="280"/>
      <c r="I357" s="280"/>
      <c r="J357" s="280"/>
      <c r="K357" s="280"/>
      <c r="L357" s="280"/>
      <c r="M357" s="280"/>
      <c r="N357" s="280"/>
      <c r="O357" s="280"/>
      <c r="P357" s="280"/>
      <c r="Q357" s="280"/>
      <c r="R357" s="280"/>
      <c r="S357" s="280"/>
      <c r="T357" s="280"/>
      <c r="U357" s="280"/>
      <c r="V357" s="280"/>
      <c r="W357" s="280"/>
      <c r="X357" s="280"/>
      <c r="Y357" s="280"/>
      <c r="Z357" s="280"/>
    </row>
    <row r="358" spans="1:26" ht="15.75" customHeight="1">
      <c r="A358" s="280"/>
      <c r="B358" s="280"/>
      <c r="C358" s="280"/>
      <c r="D358" s="280"/>
      <c r="E358" s="280"/>
      <c r="F358" s="280"/>
      <c r="G358" s="280"/>
      <c r="H358" s="280"/>
      <c r="I358" s="280"/>
      <c r="J358" s="280"/>
      <c r="K358" s="280"/>
      <c r="L358" s="280"/>
      <c r="M358" s="280"/>
      <c r="N358" s="280"/>
      <c r="O358" s="280"/>
      <c r="P358" s="280"/>
      <c r="Q358" s="280"/>
      <c r="R358" s="280"/>
      <c r="S358" s="280"/>
      <c r="T358" s="280"/>
      <c r="U358" s="280"/>
      <c r="V358" s="280"/>
      <c r="W358" s="280"/>
      <c r="X358" s="280"/>
      <c r="Y358" s="280"/>
      <c r="Z358" s="280"/>
    </row>
    <row r="359" spans="1:26" ht="15.75" customHeight="1">
      <c r="A359" s="280"/>
      <c r="B359" s="280"/>
      <c r="C359" s="280"/>
      <c r="D359" s="280"/>
      <c r="E359" s="280"/>
      <c r="F359" s="280"/>
      <c r="G359" s="280"/>
      <c r="H359" s="280"/>
      <c r="I359" s="280"/>
      <c r="J359" s="280"/>
      <c r="K359" s="280"/>
      <c r="L359" s="280"/>
      <c r="M359" s="280"/>
      <c r="N359" s="280"/>
      <c r="O359" s="280"/>
      <c r="P359" s="280"/>
      <c r="Q359" s="280"/>
      <c r="R359" s="280"/>
      <c r="S359" s="280"/>
      <c r="T359" s="280"/>
      <c r="U359" s="280"/>
      <c r="V359" s="280"/>
      <c r="W359" s="280"/>
      <c r="X359" s="280"/>
      <c r="Y359" s="280"/>
      <c r="Z359" s="280"/>
    </row>
    <row r="360" spans="1:26" ht="15.75" customHeight="1">
      <c r="A360" s="280"/>
      <c r="B360" s="280"/>
      <c r="C360" s="280"/>
      <c r="D360" s="280"/>
      <c r="E360" s="280"/>
      <c r="F360" s="280"/>
      <c r="G360" s="280"/>
      <c r="H360" s="280"/>
      <c r="I360" s="280"/>
      <c r="J360" s="280"/>
      <c r="K360" s="280"/>
      <c r="L360" s="280"/>
      <c r="M360" s="280"/>
      <c r="N360" s="280"/>
      <c r="O360" s="280"/>
      <c r="P360" s="280"/>
      <c r="Q360" s="280"/>
      <c r="R360" s="280"/>
      <c r="S360" s="280"/>
      <c r="T360" s="280"/>
      <c r="U360" s="280"/>
      <c r="V360" s="280"/>
      <c r="W360" s="280"/>
      <c r="X360" s="280"/>
      <c r="Y360" s="280"/>
      <c r="Z360" s="280"/>
    </row>
    <row r="361" spans="1:26" ht="15.75" customHeight="1">
      <c r="A361" s="280"/>
      <c r="B361" s="280"/>
      <c r="C361" s="280"/>
      <c r="D361" s="280"/>
      <c r="E361" s="280"/>
      <c r="F361" s="280"/>
      <c r="G361" s="280"/>
      <c r="H361" s="280"/>
      <c r="I361" s="280"/>
      <c r="J361" s="280"/>
      <c r="K361" s="280"/>
      <c r="L361" s="280"/>
      <c r="M361" s="280"/>
      <c r="N361" s="280"/>
      <c r="O361" s="280"/>
      <c r="P361" s="280"/>
      <c r="Q361" s="280"/>
      <c r="R361" s="280"/>
      <c r="S361" s="280"/>
      <c r="T361" s="280"/>
      <c r="U361" s="280"/>
      <c r="V361" s="280"/>
      <c r="W361" s="280"/>
      <c r="X361" s="280"/>
      <c r="Y361" s="280"/>
      <c r="Z361" s="280"/>
    </row>
    <row r="362" spans="1:26" ht="15.75" customHeight="1">
      <c r="A362" s="280"/>
      <c r="B362" s="280"/>
      <c r="C362" s="280"/>
      <c r="D362" s="280"/>
      <c r="E362" s="280"/>
      <c r="F362" s="280"/>
      <c r="G362" s="280"/>
      <c r="H362" s="280"/>
      <c r="I362" s="280"/>
      <c r="J362" s="280"/>
      <c r="K362" s="280"/>
      <c r="L362" s="280"/>
      <c r="M362" s="280"/>
      <c r="N362" s="280"/>
      <c r="O362" s="280"/>
      <c r="P362" s="280"/>
      <c r="Q362" s="280"/>
      <c r="R362" s="280"/>
      <c r="S362" s="280"/>
      <c r="T362" s="280"/>
      <c r="U362" s="280"/>
      <c r="V362" s="280"/>
      <c r="W362" s="280"/>
      <c r="X362" s="280"/>
      <c r="Y362" s="280"/>
      <c r="Z362" s="280"/>
    </row>
    <row r="363" spans="1:26" ht="15.75" customHeight="1">
      <c r="A363" s="280"/>
      <c r="B363" s="280"/>
      <c r="C363" s="280"/>
      <c r="D363" s="280"/>
      <c r="E363" s="280"/>
      <c r="F363" s="280"/>
      <c r="G363" s="280"/>
      <c r="H363" s="280"/>
      <c r="I363" s="280"/>
      <c r="J363" s="280"/>
      <c r="K363" s="280"/>
      <c r="L363" s="280"/>
      <c r="M363" s="280"/>
      <c r="N363" s="280"/>
      <c r="O363" s="280"/>
      <c r="P363" s="280"/>
      <c r="Q363" s="280"/>
      <c r="R363" s="280"/>
      <c r="S363" s="280"/>
      <c r="T363" s="280"/>
      <c r="U363" s="280"/>
      <c r="V363" s="280"/>
      <c r="W363" s="280"/>
      <c r="X363" s="280"/>
      <c r="Y363" s="280"/>
      <c r="Z363" s="280"/>
    </row>
    <row r="364" spans="1:26" ht="15.75" customHeight="1">
      <c r="A364" s="280"/>
      <c r="B364" s="280"/>
      <c r="C364" s="280"/>
      <c r="D364" s="280"/>
      <c r="E364" s="280"/>
      <c r="F364" s="280"/>
      <c r="G364" s="280"/>
      <c r="H364" s="280"/>
      <c r="I364" s="280"/>
      <c r="J364" s="280"/>
      <c r="K364" s="280"/>
      <c r="L364" s="280"/>
      <c r="M364" s="280"/>
      <c r="N364" s="280"/>
      <c r="O364" s="280"/>
      <c r="P364" s="280"/>
      <c r="Q364" s="280"/>
      <c r="R364" s="280"/>
      <c r="S364" s="280"/>
      <c r="T364" s="280"/>
      <c r="U364" s="280"/>
      <c r="V364" s="280"/>
      <c r="W364" s="280"/>
      <c r="X364" s="280"/>
      <c r="Y364" s="280"/>
      <c r="Z364" s="280"/>
    </row>
    <row r="365" spans="1:26" ht="15.75" customHeight="1">
      <c r="A365" s="280"/>
      <c r="B365" s="280"/>
      <c r="C365" s="280"/>
      <c r="D365" s="280"/>
      <c r="E365" s="280"/>
      <c r="F365" s="280"/>
      <c r="G365" s="280"/>
      <c r="H365" s="280"/>
      <c r="I365" s="280"/>
      <c r="J365" s="280"/>
      <c r="K365" s="280"/>
      <c r="L365" s="280"/>
      <c r="M365" s="280"/>
      <c r="N365" s="280"/>
      <c r="O365" s="280"/>
      <c r="P365" s="280"/>
      <c r="Q365" s="280"/>
      <c r="R365" s="280"/>
      <c r="S365" s="280"/>
      <c r="T365" s="280"/>
      <c r="U365" s="280"/>
      <c r="V365" s="280"/>
      <c r="W365" s="280"/>
      <c r="X365" s="280"/>
      <c r="Y365" s="280"/>
      <c r="Z365" s="280"/>
    </row>
    <row r="366" spans="1:26" ht="15.75" customHeight="1">
      <c r="A366" s="280"/>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row>
    <row r="367" spans="1:26" ht="15.75" customHeight="1">
      <c r="A367" s="280"/>
      <c r="B367" s="280"/>
      <c r="C367" s="280"/>
      <c r="D367" s="280"/>
      <c r="E367" s="280"/>
      <c r="F367" s="280"/>
      <c r="G367" s="280"/>
      <c r="H367" s="280"/>
      <c r="I367" s="280"/>
      <c r="J367" s="280"/>
      <c r="K367" s="280"/>
      <c r="L367" s="280"/>
      <c r="M367" s="280"/>
      <c r="N367" s="280"/>
      <c r="O367" s="280"/>
      <c r="P367" s="280"/>
      <c r="Q367" s="280"/>
      <c r="R367" s="280"/>
      <c r="S367" s="280"/>
      <c r="T367" s="280"/>
      <c r="U367" s="280"/>
      <c r="V367" s="280"/>
      <c r="W367" s="280"/>
      <c r="X367" s="280"/>
      <c r="Y367" s="280"/>
      <c r="Z367" s="280"/>
    </row>
    <row r="368" spans="1:26" ht="15.75" customHeight="1">
      <c r="A368" s="280"/>
      <c r="B368" s="280"/>
      <c r="C368" s="280"/>
      <c r="D368" s="280"/>
      <c r="E368" s="280"/>
      <c r="F368" s="280"/>
      <c r="G368" s="280"/>
      <c r="H368" s="280"/>
      <c r="I368" s="280"/>
      <c r="J368" s="280"/>
      <c r="K368" s="280"/>
      <c r="L368" s="280"/>
      <c r="M368" s="280"/>
      <c r="N368" s="280"/>
      <c r="O368" s="280"/>
      <c r="P368" s="280"/>
      <c r="Q368" s="280"/>
      <c r="R368" s="280"/>
      <c r="S368" s="280"/>
      <c r="T368" s="280"/>
      <c r="U368" s="280"/>
      <c r="V368" s="280"/>
      <c r="W368" s="280"/>
      <c r="X368" s="280"/>
      <c r="Y368" s="280"/>
      <c r="Z368" s="280"/>
    </row>
    <row r="369" spans="1:26" ht="15.75" customHeight="1">
      <c r="A369" s="280"/>
      <c r="B369" s="280"/>
      <c r="C369" s="280"/>
      <c r="D369" s="280"/>
      <c r="E369" s="280"/>
      <c r="F369" s="280"/>
      <c r="G369" s="280"/>
      <c r="H369" s="280"/>
      <c r="I369" s="280"/>
      <c r="J369" s="280"/>
      <c r="K369" s="280"/>
      <c r="L369" s="280"/>
      <c r="M369" s="280"/>
      <c r="N369" s="280"/>
      <c r="O369" s="280"/>
      <c r="P369" s="280"/>
      <c r="Q369" s="280"/>
      <c r="R369" s="280"/>
      <c r="S369" s="280"/>
      <c r="T369" s="280"/>
      <c r="U369" s="280"/>
      <c r="V369" s="280"/>
      <c r="W369" s="280"/>
      <c r="X369" s="280"/>
      <c r="Y369" s="280"/>
      <c r="Z369" s="280"/>
    </row>
    <row r="370" spans="1:26" ht="15.75" customHeight="1">
      <c r="A370" s="280"/>
      <c r="B370" s="280"/>
      <c r="C370" s="280"/>
      <c r="D370" s="280"/>
      <c r="E370" s="280"/>
      <c r="F370" s="280"/>
      <c r="G370" s="280"/>
      <c r="H370" s="280"/>
      <c r="I370" s="280"/>
      <c r="J370" s="280"/>
      <c r="K370" s="280"/>
      <c r="L370" s="280"/>
      <c r="M370" s="280"/>
      <c r="N370" s="280"/>
      <c r="O370" s="280"/>
      <c r="P370" s="280"/>
      <c r="Q370" s="280"/>
      <c r="R370" s="280"/>
      <c r="S370" s="280"/>
      <c r="T370" s="280"/>
      <c r="U370" s="280"/>
      <c r="V370" s="280"/>
      <c r="W370" s="280"/>
      <c r="X370" s="280"/>
      <c r="Y370" s="280"/>
      <c r="Z370" s="280"/>
    </row>
    <row r="371" spans="1:26" ht="15.75" customHeight="1">
      <c r="A371" s="280"/>
      <c r="B371" s="280"/>
      <c r="C371" s="280"/>
      <c r="D371" s="280"/>
      <c r="E371" s="280"/>
      <c r="F371" s="280"/>
      <c r="G371" s="280"/>
      <c r="H371" s="280"/>
      <c r="I371" s="280"/>
      <c r="J371" s="280"/>
      <c r="K371" s="280"/>
      <c r="L371" s="280"/>
      <c r="M371" s="280"/>
      <c r="N371" s="280"/>
      <c r="O371" s="280"/>
      <c r="P371" s="280"/>
      <c r="Q371" s="280"/>
      <c r="R371" s="280"/>
      <c r="S371" s="280"/>
      <c r="T371" s="280"/>
      <c r="U371" s="280"/>
      <c r="V371" s="280"/>
      <c r="W371" s="280"/>
      <c r="X371" s="280"/>
      <c r="Y371" s="280"/>
      <c r="Z371" s="280"/>
    </row>
    <row r="372" spans="1:26" ht="15.75" customHeight="1">
      <c r="A372" s="280"/>
      <c r="B372" s="280"/>
      <c r="C372" s="280"/>
      <c r="D372" s="280"/>
      <c r="E372" s="280"/>
      <c r="F372" s="280"/>
      <c r="G372" s="280"/>
      <c r="H372" s="280"/>
      <c r="I372" s="280"/>
      <c r="J372" s="280"/>
      <c r="K372" s="280"/>
      <c r="L372" s="280"/>
      <c r="M372" s="280"/>
      <c r="N372" s="280"/>
      <c r="O372" s="280"/>
      <c r="P372" s="280"/>
      <c r="Q372" s="280"/>
      <c r="R372" s="280"/>
      <c r="S372" s="280"/>
      <c r="T372" s="280"/>
      <c r="U372" s="280"/>
      <c r="V372" s="280"/>
      <c r="W372" s="280"/>
      <c r="X372" s="280"/>
      <c r="Y372" s="280"/>
      <c r="Z372" s="280"/>
    </row>
    <row r="373" spans="1:26" ht="15.75" customHeight="1">
      <c r="A373" s="280"/>
      <c r="B373" s="280"/>
      <c r="C373" s="280"/>
      <c r="D373" s="280"/>
      <c r="E373" s="280"/>
      <c r="F373" s="280"/>
      <c r="G373" s="280"/>
      <c r="H373" s="280"/>
      <c r="I373" s="280"/>
      <c r="J373" s="280"/>
      <c r="K373" s="280"/>
      <c r="L373" s="280"/>
      <c r="M373" s="280"/>
      <c r="N373" s="280"/>
      <c r="O373" s="280"/>
      <c r="P373" s="280"/>
      <c r="Q373" s="280"/>
      <c r="R373" s="280"/>
      <c r="S373" s="280"/>
      <c r="T373" s="280"/>
      <c r="U373" s="280"/>
      <c r="V373" s="280"/>
      <c r="W373" s="280"/>
      <c r="X373" s="280"/>
      <c r="Y373" s="280"/>
      <c r="Z373" s="280"/>
    </row>
    <row r="374" spans="1:26" ht="15.75" customHeight="1">
      <c r="A374" s="280"/>
      <c r="B374" s="280"/>
      <c r="C374" s="280"/>
      <c r="D374" s="280"/>
      <c r="E374" s="280"/>
      <c r="F374" s="280"/>
      <c r="G374" s="280"/>
      <c r="H374" s="280"/>
      <c r="I374" s="280"/>
      <c r="J374" s="280"/>
      <c r="K374" s="280"/>
      <c r="L374" s="280"/>
      <c r="M374" s="280"/>
      <c r="N374" s="280"/>
      <c r="O374" s="280"/>
      <c r="P374" s="280"/>
      <c r="Q374" s="280"/>
      <c r="R374" s="280"/>
      <c r="S374" s="280"/>
      <c r="T374" s="280"/>
      <c r="U374" s="280"/>
      <c r="V374" s="280"/>
      <c r="W374" s="280"/>
      <c r="X374" s="280"/>
      <c r="Y374" s="280"/>
      <c r="Z374" s="280"/>
    </row>
    <row r="375" spans="1:26" ht="15.75" customHeight="1">
      <c r="A375" s="280"/>
      <c r="B375" s="280"/>
      <c r="C375" s="280"/>
      <c r="D375" s="280"/>
      <c r="E375" s="280"/>
      <c r="F375" s="280"/>
      <c r="G375" s="280"/>
      <c r="H375" s="280"/>
      <c r="I375" s="280"/>
      <c r="J375" s="280"/>
      <c r="K375" s="280"/>
      <c r="L375" s="280"/>
      <c r="M375" s="280"/>
      <c r="N375" s="280"/>
      <c r="O375" s="280"/>
      <c r="P375" s="280"/>
      <c r="Q375" s="280"/>
      <c r="R375" s="280"/>
      <c r="S375" s="280"/>
      <c r="T375" s="280"/>
      <c r="U375" s="280"/>
      <c r="V375" s="280"/>
      <c r="W375" s="280"/>
      <c r="X375" s="280"/>
      <c r="Y375" s="280"/>
      <c r="Z375" s="280"/>
    </row>
    <row r="376" spans="1:26" ht="15.75" customHeight="1">
      <c r="A376" s="280"/>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row>
    <row r="377" spans="1:26" ht="15.75" customHeight="1">
      <c r="A377" s="280"/>
      <c r="B377" s="280"/>
      <c r="C377" s="280"/>
      <c r="D377" s="280"/>
      <c r="E377" s="280"/>
      <c r="F377" s="280"/>
      <c r="G377" s="280"/>
      <c r="H377" s="280"/>
      <c r="I377" s="280"/>
      <c r="J377" s="280"/>
      <c r="K377" s="280"/>
      <c r="L377" s="280"/>
      <c r="M377" s="280"/>
      <c r="N377" s="280"/>
      <c r="O377" s="280"/>
      <c r="P377" s="280"/>
      <c r="Q377" s="280"/>
      <c r="R377" s="280"/>
      <c r="S377" s="280"/>
      <c r="T377" s="280"/>
      <c r="U377" s="280"/>
      <c r="V377" s="280"/>
      <c r="W377" s="280"/>
      <c r="X377" s="280"/>
      <c r="Y377" s="280"/>
      <c r="Z377" s="280"/>
    </row>
    <row r="378" spans="1:26" ht="15.75" customHeight="1">
      <c r="A378" s="280"/>
      <c r="B378" s="280"/>
      <c r="C378" s="280"/>
      <c r="D378" s="280"/>
      <c r="E378" s="280"/>
      <c r="F378" s="280"/>
      <c r="G378" s="280"/>
      <c r="H378" s="280"/>
      <c r="I378" s="280"/>
      <c r="J378" s="280"/>
      <c r="K378" s="280"/>
      <c r="L378" s="280"/>
      <c r="M378" s="280"/>
      <c r="N378" s="280"/>
      <c r="O378" s="280"/>
      <c r="P378" s="280"/>
      <c r="Q378" s="280"/>
      <c r="R378" s="280"/>
      <c r="S378" s="280"/>
      <c r="T378" s="280"/>
      <c r="U378" s="280"/>
      <c r="V378" s="280"/>
      <c r="W378" s="280"/>
      <c r="X378" s="280"/>
      <c r="Y378" s="280"/>
      <c r="Z378" s="280"/>
    </row>
    <row r="379" spans="1:26" ht="15.75" customHeight="1">
      <c r="A379" s="280"/>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row>
    <row r="380" spans="1:26" ht="15.75" customHeight="1">
      <c r="A380" s="280"/>
      <c r="B380" s="280"/>
      <c r="C380" s="280"/>
      <c r="D380" s="280"/>
      <c r="E380" s="280"/>
      <c r="F380" s="280"/>
      <c r="G380" s="280"/>
      <c r="H380" s="280"/>
      <c r="I380" s="280"/>
      <c r="J380" s="280"/>
      <c r="K380" s="280"/>
      <c r="L380" s="280"/>
      <c r="M380" s="280"/>
      <c r="N380" s="280"/>
      <c r="O380" s="280"/>
      <c r="P380" s="280"/>
      <c r="Q380" s="280"/>
      <c r="R380" s="280"/>
      <c r="S380" s="280"/>
      <c r="T380" s="280"/>
      <c r="U380" s="280"/>
      <c r="V380" s="280"/>
      <c r="W380" s="280"/>
      <c r="X380" s="280"/>
      <c r="Y380" s="280"/>
      <c r="Z380" s="280"/>
    </row>
    <row r="381" spans="1:26" ht="15.75" customHeight="1">
      <c r="A381" s="280"/>
      <c r="B381" s="280"/>
      <c r="C381" s="280"/>
      <c r="D381" s="280"/>
      <c r="E381" s="280"/>
      <c r="F381" s="280"/>
      <c r="G381" s="280"/>
      <c r="H381" s="280"/>
      <c r="I381" s="280"/>
      <c r="J381" s="280"/>
      <c r="K381" s="280"/>
      <c r="L381" s="280"/>
      <c r="M381" s="280"/>
      <c r="N381" s="280"/>
      <c r="O381" s="280"/>
      <c r="P381" s="280"/>
      <c r="Q381" s="280"/>
      <c r="R381" s="280"/>
      <c r="S381" s="280"/>
      <c r="T381" s="280"/>
      <c r="U381" s="280"/>
      <c r="V381" s="280"/>
      <c r="W381" s="280"/>
      <c r="X381" s="280"/>
      <c r="Y381" s="280"/>
      <c r="Z381" s="280"/>
    </row>
    <row r="382" spans="1:26" ht="15.75" customHeight="1">
      <c r="A382" s="280"/>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row>
    <row r="383" spans="1:26" ht="15.75" customHeight="1">
      <c r="A383" s="280"/>
      <c r="B383" s="280"/>
      <c r="C383" s="280"/>
      <c r="D383" s="280"/>
      <c r="E383" s="280"/>
      <c r="F383" s="280"/>
      <c r="G383" s="280"/>
      <c r="H383" s="280"/>
      <c r="I383" s="280"/>
      <c r="J383" s="280"/>
      <c r="K383" s="280"/>
      <c r="L383" s="280"/>
      <c r="M383" s="280"/>
      <c r="N383" s="280"/>
      <c r="O383" s="280"/>
      <c r="P383" s="280"/>
      <c r="Q383" s="280"/>
      <c r="R383" s="280"/>
      <c r="S383" s="280"/>
      <c r="T383" s="280"/>
      <c r="U383" s="280"/>
      <c r="V383" s="280"/>
      <c r="W383" s="280"/>
      <c r="X383" s="280"/>
      <c r="Y383" s="280"/>
      <c r="Z383" s="280"/>
    </row>
    <row r="384" spans="1:26" ht="15.75" customHeight="1">
      <c r="A384" s="280"/>
      <c r="B384" s="280"/>
      <c r="C384" s="280"/>
      <c r="D384" s="280"/>
      <c r="E384" s="280"/>
      <c r="F384" s="280"/>
      <c r="G384" s="280"/>
      <c r="H384" s="280"/>
      <c r="I384" s="280"/>
      <c r="J384" s="280"/>
      <c r="K384" s="280"/>
      <c r="L384" s="280"/>
      <c r="M384" s="280"/>
      <c r="N384" s="280"/>
      <c r="O384" s="280"/>
      <c r="P384" s="280"/>
      <c r="Q384" s="280"/>
      <c r="R384" s="280"/>
      <c r="S384" s="280"/>
      <c r="T384" s="280"/>
      <c r="U384" s="280"/>
      <c r="V384" s="280"/>
      <c r="W384" s="280"/>
      <c r="X384" s="280"/>
      <c r="Y384" s="280"/>
      <c r="Z384" s="280"/>
    </row>
    <row r="385" spans="1:26" ht="15.75" customHeight="1">
      <c r="A385" s="280"/>
      <c r="B385" s="280"/>
      <c r="C385" s="280"/>
      <c r="D385" s="280"/>
      <c r="E385" s="280"/>
      <c r="F385" s="280"/>
      <c r="G385" s="280"/>
      <c r="H385" s="280"/>
      <c r="I385" s="280"/>
      <c r="J385" s="280"/>
      <c r="K385" s="280"/>
      <c r="L385" s="280"/>
      <c r="M385" s="280"/>
      <c r="N385" s="280"/>
      <c r="O385" s="280"/>
      <c r="P385" s="280"/>
      <c r="Q385" s="280"/>
      <c r="R385" s="280"/>
      <c r="S385" s="280"/>
      <c r="T385" s="280"/>
      <c r="U385" s="280"/>
      <c r="V385" s="280"/>
      <c r="W385" s="280"/>
      <c r="X385" s="280"/>
      <c r="Y385" s="280"/>
      <c r="Z385" s="280"/>
    </row>
    <row r="386" spans="1:26" ht="15.75" customHeight="1">
      <c r="A386" s="280"/>
      <c r="B386" s="280"/>
      <c r="C386" s="280"/>
      <c r="D386" s="280"/>
      <c r="E386" s="280"/>
      <c r="F386" s="280"/>
      <c r="G386" s="280"/>
      <c r="H386" s="280"/>
      <c r="I386" s="280"/>
      <c r="J386" s="280"/>
      <c r="K386" s="280"/>
      <c r="L386" s="280"/>
      <c r="M386" s="280"/>
      <c r="N386" s="280"/>
      <c r="O386" s="280"/>
      <c r="P386" s="280"/>
      <c r="Q386" s="280"/>
      <c r="R386" s="280"/>
      <c r="S386" s="280"/>
      <c r="T386" s="280"/>
      <c r="U386" s="280"/>
      <c r="V386" s="280"/>
      <c r="W386" s="280"/>
      <c r="X386" s="280"/>
      <c r="Y386" s="280"/>
      <c r="Z386" s="280"/>
    </row>
    <row r="387" spans="1:26" ht="15.75" customHeight="1">
      <c r="A387" s="280"/>
      <c r="B387" s="280"/>
      <c r="C387" s="280"/>
      <c r="D387" s="280"/>
      <c r="E387" s="280"/>
      <c r="F387" s="280"/>
      <c r="G387" s="280"/>
      <c r="H387" s="280"/>
      <c r="I387" s="280"/>
      <c r="J387" s="280"/>
      <c r="K387" s="280"/>
      <c r="L387" s="280"/>
      <c r="M387" s="280"/>
      <c r="N387" s="280"/>
      <c r="O387" s="280"/>
      <c r="P387" s="280"/>
      <c r="Q387" s="280"/>
      <c r="R387" s="280"/>
      <c r="S387" s="280"/>
      <c r="T387" s="280"/>
      <c r="U387" s="280"/>
      <c r="V387" s="280"/>
      <c r="W387" s="280"/>
      <c r="X387" s="280"/>
      <c r="Y387" s="280"/>
      <c r="Z387" s="280"/>
    </row>
    <row r="388" spans="1:26" ht="15.75" customHeight="1">
      <c r="A388" s="280"/>
      <c r="B388" s="280"/>
      <c r="C388" s="280"/>
      <c r="D388" s="280"/>
      <c r="E388" s="280"/>
      <c r="F388" s="280"/>
      <c r="G388" s="280"/>
      <c r="H388" s="280"/>
      <c r="I388" s="280"/>
      <c r="J388" s="280"/>
      <c r="K388" s="280"/>
      <c r="L388" s="280"/>
      <c r="M388" s="280"/>
      <c r="N388" s="280"/>
      <c r="O388" s="280"/>
      <c r="P388" s="280"/>
      <c r="Q388" s="280"/>
      <c r="R388" s="280"/>
      <c r="S388" s="280"/>
      <c r="T388" s="280"/>
      <c r="U388" s="280"/>
      <c r="V388" s="280"/>
      <c r="W388" s="280"/>
      <c r="X388" s="280"/>
      <c r="Y388" s="280"/>
      <c r="Z388" s="280"/>
    </row>
    <row r="389" spans="1:26" ht="15.75" customHeight="1">
      <c r="A389" s="280"/>
      <c r="B389" s="280"/>
      <c r="C389" s="280"/>
      <c r="D389" s="280"/>
      <c r="E389" s="280"/>
      <c r="F389" s="280"/>
      <c r="G389" s="280"/>
      <c r="H389" s="280"/>
      <c r="I389" s="280"/>
      <c r="J389" s="280"/>
      <c r="K389" s="280"/>
      <c r="L389" s="280"/>
      <c r="M389" s="280"/>
      <c r="N389" s="280"/>
      <c r="O389" s="280"/>
      <c r="P389" s="280"/>
      <c r="Q389" s="280"/>
      <c r="R389" s="280"/>
      <c r="S389" s="280"/>
      <c r="T389" s="280"/>
      <c r="U389" s="280"/>
      <c r="V389" s="280"/>
      <c r="W389" s="280"/>
      <c r="X389" s="280"/>
      <c r="Y389" s="280"/>
      <c r="Z389" s="280"/>
    </row>
    <row r="390" spans="1:26" ht="15.75" customHeight="1">
      <c r="A390" s="280"/>
      <c r="B390" s="280"/>
      <c r="C390" s="280"/>
      <c r="D390" s="280"/>
      <c r="E390" s="280"/>
      <c r="F390" s="280"/>
      <c r="G390" s="280"/>
      <c r="H390" s="280"/>
      <c r="I390" s="280"/>
      <c r="J390" s="280"/>
      <c r="K390" s="280"/>
      <c r="L390" s="280"/>
      <c r="M390" s="280"/>
      <c r="N390" s="280"/>
      <c r="O390" s="280"/>
      <c r="P390" s="280"/>
      <c r="Q390" s="280"/>
      <c r="R390" s="280"/>
      <c r="S390" s="280"/>
      <c r="T390" s="280"/>
      <c r="U390" s="280"/>
      <c r="V390" s="280"/>
      <c r="W390" s="280"/>
      <c r="X390" s="280"/>
      <c r="Y390" s="280"/>
      <c r="Z390" s="280"/>
    </row>
    <row r="391" spans="1:26" ht="15.75" customHeight="1">
      <c r="A391" s="280"/>
      <c r="B391" s="280"/>
      <c r="C391" s="280"/>
      <c r="D391" s="280"/>
      <c r="E391" s="280"/>
      <c r="F391" s="280"/>
      <c r="G391" s="280"/>
      <c r="H391" s="280"/>
      <c r="I391" s="280"/>
      <c r="J391" s="280"/>
      <c r="K391" s="280"/>
      <c r="L391" s="280"/>
      <c r="M391" s="280"/>
      <c r="N391" s="280"/>
      <c r="O391" s="280"/>
      <c r="P391" s="280"/>
      <c r="Q391" s="280"/>
      <c r="R391" s="280"/>
      <c r="S391" s="280"/>
      <c r="T391" s="280"/>
      <c r="U391" s="280"/>
      <c r="V391" s="280"/>
      <c r="W391" s="280"/>
      <c r="X391" s="280"/>
      <c r="Y391" s="280"/>
      <c r="Z391" s="280"/>
    </row>
    <row r="392" spans="1:26" ht="15.75" customHeight="1">
      <c r="A392" s="280"/>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row>
    <row r="393" spans="1:26" ht="15.75" customHeight="1">
      <c r="A393" s="280"/>
      <c r="B393" s="280"/>
      <c r="C393" s="280"/>
      <c r="D393" s="280"/>
      <c r="E393" s="280"/>
      <c r="F393" s="280"/>
      <c r="G393" s="280"/>
      <c r="H393" s="280"/>
      <c r="I393" s="280"/>
      <c r="J393" s="280"/>
      <c r="K393" s="280"/>
      <c r="L393" s="280"/>
      <c r="M393" s="280"/>
      <c r="N393" s="280"/>
      <c r="O393" s="280"/>
      <c r="P393" s="280"/>
      <c r="Q393" s="280"/>
      <c r="R393" s="280"/>
      <c r="S393" s="280"/>
      <c r="T393" s="280"/>
      <c r="U393" s="280"/>
      <c r="V393" s="280"/>
      <c r="W393" s="280"/>
      <c r="X393" s="280"/>
      <c r="Y393" s="280"/>
      <c r="Z393" s="280"/>
    </row>
    <row r="394" spans="1:26" ht="15.75" customHeight="1">
      <c r="A394" s="280"/>
      <c r="B394" s="280"/>
      <c r="C394" s="280"/>
      <c r="D394" s="280"/>
      <c r="E394" s="280"/>
      <c r="F394" s="280"/>
      <c r="G394" s="280"/>
      <c r="H394" s="280"/>
      <c r="I394" s="280"/>
      <c r="J394" s="280"/>
      <c r="K394" s="280"/>
      <c r="L394" s="280"/>
      <c r="M394" s="280"/>
      <c r="N394" s="280"/>
      <c r="O394" s="280"/>
      <c r="P394" s="280"/>
      <c r="Q394" s="280"/>
      <c r="R394" s="280"/>
      <c r="S394" s="280"/>
      <c r="T394" s="280"/>
      <c r="U394" s="280"/>
      <c r="V394" s="280"/>
      <c r="W394" s="280"/>
      <c r="X394" s="280"/>
      <c r="Y394" s="280"/>
      <c r="Z394" s="280"/>
    </row>
    <row r="395" spans="1:26" ht="15.75" customHeight="1">
      <c r="A395" s="280"/>
      <c r="B395" s="280"/>
      <c r="C395" s="280"/>
      <c r="D395" s="280"/>
      <c r="E395" s="280"/>
      <c r="F395" s="280"/>
      <c r="G395" s="280"/>
      <c r="H395" s="280"/>
      <c r="I395" s="280"/>
      <c r="J395" s="280"/>
      <c r="K395" s="280"/>
      <c r="L395" s="280"/>
      <c r="M395" s="280"/>
      <c r="N395" s="280"/>
      <c r="O395" s="280"/>
      <c r="P395" s="280"/>
      <c r="Q395" s="280"/>
      <c r="R395" s="280"/>
      <c r="S395" s="280"/>
      <c r="T395" s="280"/>
      <c r="U395" s="280"/>
      <c r="V395" s="280"/>
      <c r="W395" s="280"/>
      <c r="X395" s="280"/>
      <c r="Y395" s="280"/>
      <c r="Z395" s="280"/>
    </row>
    <row r="396" spans="1:26" ht="15.75" customHeight="1">
      <c r="A396" s="280"/>
      <c r="B396" s="280"/>
      <c r="C396" s="280"/>
      <c r="D396" s="280"/>
      <c r="E396" s="280"/>
      <c r="F396" s="280"/>
      <c r="G396" s="280"/>
      <c r="H396" s="280"/>
      <c r="I396" s="280"/>
      <c r="J396" s="280"/>
      <c r="K396" s="280"/>
      <c r="L396" s="280"/>
      <c r="M396" s="280"/>
      <c r="N396" s="280"/>
      <c r="O396" s="280"/>
      <c r="P396" s="280"/>
      <c r="Q396" s="280"/>
      <c r="R396" s="280"/>
      <c r="S396" s="280"/>
      <c r="T396" s="280"/>
      <c r="U396" s="280"/>
      <c r="V396" s="280"/>
      <c r="W396" s="280"/>
      <c r="X396" s="280"/>
      <c r="Y396" s="280"/>
      <c r="Z396" s="280"/>
    </row>
    <row r="397" spans="1:26" ht="15.75" customHeight="1">
      <c r="A397" s="280"/>
      <c r="B397" s="280"/>
      <c r="C397" s="280"/>
      <c r="D397" s="280"/>
      <c r="E397" s="280"/>
      <c r="F397" s="280"/>
      <c r="G397" s="280"/>
      <c r="H397" s="280"/>
      <c r="I397" s="280"/>
      <c r="J397" s="280"/>
      <c r="K397" s="280"/>
      <c r="L397" s="280"/>
      <c r="M397" s="280"/>
      <c r="N397" s="280"/>
      <c r="O397" s="280"/>
      <c r="P397" s="280"/>
      <c r="Q397" s="280"/>
      <c r="R397" s="280"/>
      <c r="S397" s="280"/>
      <c r="T397" s="280"/>
      <c r="U397" s="280"/>
      <c r="V397" s="280"/>
      <c r="W397" s="280"/>
      <c r="X397" s="280"/>
      <c r="Y397" s="280"/>
      <c r="Z397" s="280"/>
    </row>
    <row r="398" spans="1:26" ht="15.75" customHeight="1">
      <c r="A398" s="280"/>
      <c r="B398" s="280"/>
      <c r="C398" s="280"/>
      <c r="D398" s="280"/>
      <c r="E398" s="280"/>
      <c r="F398" s="280"/>
      <c r="G398" s="280"/>
      <c r="H398" s="280"/>
      <c r="I398" s="280"/>
      <c r="J398" s="280"/>
      <c r="K398" s="280"/>
      <c r="L398" s="280"/>
      <c r="M398" s="280"/>
      <c r="N398" s="280"/>
      <c r="O398" s="280"/>
      <c r="P398" s="280"/>
      <c r="Q398" s="280"/>
      <c r="R398" s="280"/>
      <c r="S398" s="280"/>
      <c r="T398" s="280"/>
      <c r="U398" s="280"/>
      <c r="V398" s="280"/>
      <c r="W398" s="280"/>
      <c r="X398" s="280"/>
      <c r="Y398" s="280"/>
      <c r="Z398" s="280"/>
    </row>
    <row r="399" spans="1:26" ht="15.75" customHeight="1">
      <c r="A399" s="280"/>
      <c r="B399" s="280"/>
      <c r="C399" s="280"/>
      <c r="D399" s="280"/>
      <c r="E399" s="280"/>
      <c r="F399" s="280"/>
      <c r="G399" s="280"/>
      <c r="H399" s="280"/>
      <c r="I399" s="280"/>
      <c r="J399" s="280"/>
      <c r="K399" s="280"/>
      <c r="L399" s="280"/>
      <c r="M399" s="280"/>
      <c r="N399" s="280"/>
      <c r="O399" s="280"/>
      <c r="P399" s="280"/>
      <c r="Q399" s="280"/>
      <c r="R399" s="280"/>
      <c r="S399" s="280"/>
      <c r="T399" s="280"/>
      <c r="U399" s="280"/>
      <c r="V399" s="280"/>
      <c r="W399" s="280"/>
      <c r="X399" s="280"/>
      <c r="Y399" s="280"/>
      <c r="Z399" s="280"/>
    </row>
    <row r="400" spans="1:26" ht="15.75" customHeight="1">
      <c r="A400" s="280"/>
      <c r="B400" s="280"/>
      <c r="C400" s="280"/>
      <c r="D400" s="280"/>
      <c r="E400" s="280"/>
      <c r="F400" s="280"/>
      <c r="G400" s="280"/>
      <c r="H400" s="280"/>
      <c r="I400" s="280"/>
      <c r="J400" s="280"/>
      <c r="K400" s="280"/>
      <c r="L400" s="280"/>
      <c r="M400" s="280"/>
      <c r="N400" s="280"/>
      <c r="O400" s="280"/>
      <c r="P400" s="280"/>
      <c r="Q400" s="280"/>
      <c r="R400" s="280"/>
      <c r="S400" s="280"/>
      <c r="T400" s="280"/>
      <c r="U400" s="280"/>
      <c r="V400" s="280"/>
      <c r="W400" s="280"/>
      <c r="X400" s="280"/>
      <c r="Y400" s="280"/>
      <c r="Z400" s="280"/>
    </row>
    <row r="401" spans="1:26" ht="15.75" customHeight="1">
      <c r="A401" s="280"/>
      <c r="B401" s="280"/>
      <c r="C401" s="280"/>
      <c r="D401" s="280"/>
      <c r="E401" s="280"/>
      <c r="F401" s="280"/>
      <c r="G401" s="280"/>
      <c r="H401" s="280"/>
      <c r="I401" s="280"/>
      <c r="J401" s="280"/>
      <c r="K401" s="280"/>
      <c r="L401" s="280"/>
      <c r="M401" s="280"/>
      <c r="N401" s="280"/>
      <c r="O401" s="280"/>
      <c r="P401" s="280"/>
      <c r="Q401" s="280"/>
      <c r="R401" s="280"/>
      <c r="S401" s="280"/>
      <c r="T401" s="280"/>
      <c r="U401" s="280"/>
      <c r="V401" s="280"/>
      <c r="W401" s="280"/>
      <c r="X401" s="280"/>
      <c r="Y401" s="280"/>
      <c r="Z401" s="280"/>
    </row>
    <row r="402" spans="1:26" ht="15.75" customHeight="1">
      <c r="A402" s="280"/>
      <c r="B402" s="280"/>
      <c r="C402" s="280"/>
      <c r="D402" s="280"/>
      <c r="E402" s="280"/>
      <c r="F402" s="280"/>
      <c r="G402" s="280"/>
      <c r="H402" s="280"/>
      <c r="I402" s="280"/>
      <c r="J402" s="280"/>
      <c r="K402" s="280"/>
      <c r="L402" s="280"/>
      <c r="M402" s="280"/>
      <c r="N402" s="280"/>
      <c r="O402" s="280"/>
      <c r="P402" s="280"/>
      <c r="Q402" s="280"/>
      <c r="R402" s="280"/>
      <c r="S402" s="280"/>
      <c r="T402" s="280"/>
      <c r="U402" s="280"/>
      <c r="V402" s="280"/>
      <c r="W402" s="280"/>
      <c r="X402" s="280"/>
      <c r="Y402" s="280"/>
      <c r="Z402" s="280"/>
    </row>
    <row r="403" spans="1:26" ht="15.75" customHeight="1">
      <c r="A403" s="280"/>
      <c r="B403" s="280"/>
      <c r="C403" s="280"/>
      <c r="D403" s="280"/>
      <c r="E403" s="280"/>
      <c r="F403" s="280"/>
      <c r="G403" s="280"/>
      <c r="H403" s="280"/>
      <c r="I403" s="280"/>
      <c r="J403" s="280"/>
      <c r="K403" s="280"/>
      <c r="L403" s="280"/>
      <c r="M403" s="280"/>
      <c r="N403" s="280"/>
      <c r="O403" s="280"/>
      <c r="P403" s="280"/>
      <c r="Q403" s="280"/>
      <c r="R403" s="280"/>
      <c r="S403" s="280"/>
      <c r="T403" s="280"/>
      <c r="U403" s="280"/>
      <c r="V403" s="280"/>
      <c r="W403" s="280"/>
      <c r="X403" s="280"/>
      <c r="Y403" s="280"/>
      <c r="Z403" s="280"/>
    </row>
    <row r="404" spans="1:26" ht="15.75" customHeight="1">
      <c r="A404" s="280"/>
      <c r="B404" s="280"/>
      <c r="C404" s="280"/>
      <c r="D404" s="280"/>
      <c r="E404" s="280"/>
      <c r="F404" s="280"/>
      <c r="G404" s="280"/>
      <c r="H404" s="280"/>
      <c r="I404" s="280"/>
      <c r="J404" s="280"/>
      <c r="K404" s="280"/>
      <c r="L404" s="280"/>
      <c r="M404" s="280"/>
      <c r="N404" s="280"/>
      <c r="O404" s="280"/>
      <c r="P404" s="280"/>
      <c r="Q404" s="280"/>
      <c r="R404" s="280"/>
      <c r="S404" s="280"/>
      <c r="T404" s="280"/>
      <c r="U404" s="280"/>
      <c r="V404" s="280"/>
      <c r="W404" s="280"/>
      <c r="X404" s="280"/>
      <c r="Y404" s="280"/>
      <c r="Z404" s="280"/>
    </row>
    <row r="405" spans="1:26" ht="15.75" customHeight="1">
      <c r="A405" s="280"/>
      <c r="B405" s="280"/>
      <c r="C405" s="280"/>
      <c r="D405" s="280"/>
      <c r="E405" s="280"/>
      <c r="F405" s="280"/>
      <c r="G405" s="280"/>
      <c r="H405" s="280"/>
      <c r="I405" s="280"/>
      <c r="J405" s="280"/>
      <c r="K405" s="280"/>
      <c r="L405" s="280"/>
      <c r="M405" s="280"/>
      <c r="N405" s="280"/>
      <c r="O405" s="280"/>
      <c r="P405" s="280"/>
      <c r="Q405" s="280"/>
      <c r="R405" s="280"/>
      <c r="S405" s="280"/>
      <c r="T405" s="280"/>
      <c r="U405" s="280"/>
      <c r="V405" s="280"/>
      <c r="W405" s="280"/>
      <c r="X405" s="280"/>
      <c r="Y405" s="280"/>
      <c r="Z405" s="280"/>
    </row>
    <row r="406" spans="1:26" ht="15.75" customHeight="1">
      <c r="A406" s="280"/>
      <c r="B406" s="280"/>
      <c r="C406" s="280"/>
      <c r="D406" s="280"/>
      <c r="E406" s="280"/>
      <c r="F406" s="280"/>
      <c r="G406" s="280"/>
      <c r="H406" s="280"/>
      <c r="I406" s="280"/>
      <c r="J406" s="280"/>
      <c r="K406" s="280"/>
      <c r="L406" s="280"/>
      <c r="M406" s="280"/>
      <c r="N406" s="280"/>
      <c r="O406" s="280"/>
      <c r="P406" s="280"/>
      <c r="Q406" s="280"/>
      <c r="R406" s="280"/>
      <c r="S406" s="280"/>
      <c r="T406" s="280"/>
      <c r="U406" s="280"/>
      <c r="V406" s="280"/>
      <c r="W406" s="280"/>
      <c r="X406" s="280"/>
      <c r="Y406" s="280"/>
      <c r="Z406" s="280"/>
    </row>
    <row r="407" spans="1:26" ht="15.75" customHeight="1">
      <c r="A407" s="280"/>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row>
    <row r="408" spans="1:26" ht="15.75" customHeight="1">
      <c r="A408" s="280"/>
      <c r="B408" s="280"/>
      <c r="C408" s="280"/>
      <c r="D408" s="280"/>
      <c r="E408" s="280"/>
      <c r="F408" s="280"/>
      <c r="G408" s="280"/>
      <c r="H408" s="280"/>
      <c r="I408" s="280"/>
      <c r="J408" s="280"/>
      <c r="K408" s="280"/>
      <c r="L408" s="280"/>
      <c r="M408" s="280"/>
      <c r="N408" s="280"/>
      <c r="O408" s="280"/>
      <c r="P408" s="280"/>
      <c r="Q408" s="280"/>
      <c r="R408" s="280"/>
      <c r="S408" s="280"/>
      <c r="T408" s="280"/>
      <c r="U408" s="280"/>
      <c r="V408" s="280"/>
      <c r="W408" s="280"/>
      <c r="X408" s="280"/>
      <c r="Y408" s="280"/>
      <c r="Z408" s="280"/>
    </row>
    <row r="409" spans="1:26" ht="15.75" customHeight="1">
      <c r="A409" s="280"/>
      <c r="B409" s="280"/>
      <c r="C409" s="280"/>
      <c r="D409" s="280"/>
      <c r="E409" s="280"/>
      <c r="F409" s="280"/>
      <c r="G409" s="280"/>
      <c r="H409" s="280"/>
      <c r="I409" s="280"/>
      <c r="J409" s="280"/>
      <c r="K409" s="280"/>
      <c r="L409" s="280"/>
      <c r="M409" s="280"/>
      <c r="N409" s="280"/>
      <c r="O409" s="280"/>
      <c r="P409" s="280"/>
      <c r="Q409" s="280"/>
      <c r="R409" s="280"/>
      <c r="S409" s="280"/>
      <c r="T409" s="280"/>
      <c r="U409" s="280"/>
      <c r="V409" s="280"/>
      <c r="W409" s="280"/>
      <c r="X409" s="280"/>
      <c r="Y409" s="280"/>
      <c r="Z409" s="280"/>
    </row>
    <row r="410" spans="1:26" ht="15.75" customHeight="1">
      <c r="A410" s="280"/>
      <c r="B410" s="280"/>
      <c r="C410" s="280"/>
      <c r="D410" s="280"/>
      <c r="E410" s="280"/>
      <c r="F410" s="280"/>
      <c r="G410" s="280"/>
      <c r="H410" s="280"/>
      <c r="I410" s="280"/>
      <c r="J410" s="280"/>
      <c r="K410" s="280"/>
      <c r="L410" s="280"/>
      <c r="M410" s="280"/>
      <c r="N410" s="280"/>
      <c r="O410" s="280"/>
      <c r="P410" s="280"/>
      <c r="Q410" s="280"/>
      <c r="R410" s="280"/>
      <c r="S410" s="280"/>
      <c r="T410" s="280"/>
      <c r="U410" s="280"/>
      <c r="V410" s="280"/>
      <c r="W410" s="280"/>
      <c r="X410" s="280"/>
      <c r="Y410" s="280"/>
      <c r="Z410" s="280"/>
    </row>
    <row r="411" spans="1:26" ht="15.75" customHeight="1">
      <c r="A411" s="280"/>
      <c r="B411" s="280"/>
      <c r="C411" s="280"/>
      <c r="D411" s="280"/>
      <c r="E411" s="280"/>
      <c r="F411" s="280"/>
      <c r="G411" s="280"/>
      <c r="H411" s="280"/>
      <c r="I411" s="280"/>
      <c r="J411" s="280"/>
      <c r="K411" s="280"/>
      <c r="L411" s="280"/>
      <c r="M411" s="280"/>
      <c r="N411" s="280"/>
      <c r="O411" s="280"/>
      <c r="P411" s="280"/>
      <c r="Q411" s="280"/>
      <c r="R411" s="280"/>
      <c r="S411" s="280"/>
      <c r="T411" s="280"/>
      <c r="U411" s="280"/>
      <c r="V411" s="280"/>
      <c r="W411" s="280"/>
      <c r="X411" s="280"/>
      <c r="Y411" s="280"/>
      <c r="Z411" s="280"/>
    </row>
    <row r="412" spans="1:26" ht="15.75" customHeight="1">
      <c r="A412" s="280"/>
      <c r="B412" s="280"/>
      <c r="C412" s="280"/>
      <c r="D412" s="280"/>
      <c r="E412" s="280"/>
      <c r="F412" s="280"/>
      <c r="G412" s="280"/>
      <c r="H412" s="280"/>
      <c r="I412" s="280"/>
      <c r="J412" s="280"/>
      <c r="K412" s="280"/>
      <c r="L412" s="280"/>
      <c r="M412" s="280"/>
      <c r="N412" s="280"/>
      <c r="O412" s="280"/>
      <c r="P412" s="280"/>
      <c r="Q412" s="280"/>
      <c r="R412" s="280"/>
      <c r="S412" s="280"/>
      <c r="T412" s="280"/>
      <c r="U412" s="280"/>
      <c r="V412" s="280"/>
      <c r="W412" s="280"/>
      <c r="X412" s="280"/>
      <c r="Y412" s="280"/>
      <c r="Z412" s="280"/>
    </row>
    <row r="413" spans="1:26" ht="15.75" customHeight="1">
      <c r="A413" s="280"/>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row>
    <row r="414" spans="1:26" ht="15.75" customHeight="1">
      <c r="A414" s="280"/>
      <c r="B414" s="280"/>
      <c r="C414" s="280"/>
      <c r="D414" s="280"/>
      <c r="E414" s="280"/>
      <c r="F414" s="280"/>
      <c r="G414" s="280"/>
      <c r="H414" s="280"/>
      <c r="I414" s="280"/>
      <c r="J414" s="280"/>
      <c r="K414" s="280"/>
      <c r="L414" s="280"/>
      <c r="M414" s="280"/>
      <c r="N414" s="280"/>
      <c r="O414" s="280"/>
      <c r="P414" s="280"/>
      <c r="Q414" s="280"/>
      <c r="R414" s="280"/>
      <c r="S414" s="280"/>
      <c r="T414" s="280"/>
      <c r="U414" s="280"/>
      <c r="V414" s="280"/>
      <c r="W414" s="280"/>
      <c r="X414" s="280"/>
      <c r="Y414" s="280"/>
      <c r="Z414" s="280"/>
    </row>
    <row r="415" spans="1:26" ht="15.75" customHeight="1">
      <c r="A415" s="280"/>
      <c r="B415" s="280"/>
      <c r="C415" s="280"/>
      <c r="D415" s="280"/>
      <c r="E415" s="280"/>
      <c r="F415" s="280"/>
      <c r="G415" s="280"/>
      <c r="H415" s="280"/>
      <c r="I415" s="280"/>
      <c r="J415" s="280"/>
      <c r="K415" s="280"/>
      <c r="L415" s="280"/>
      <c r="M415" s="280"/>
      <c r="N415" s="280"/>
      <c r="O415" s="280"/>
      <c r="P415" s="280"/>
      <c r="Q415" s="280"/>
      <c r="R415" s="280"/>
      <c r="S415" s="280"/>
      <c r="T415" s="280"/>
      <c r="U415" s="280"/>
      <c r="V415" s="280"/>
      <c r="W415" s="280"/>
      <c r="X415" s="280"/>
      <c r="Y415" s="280"/>
      <c r="Z415" s="280"/>
    </row>
    <row r="416" spans="1:26" ht="15.75" customHeight="1">
      <c r="A416" s="280"/>
      <c r="B416" s="280"/>
      <c r="C416" s="280"/>
      <c r="D416" s="280"/>
      <c r="E416" s="280"/>
      <c r="F416" s="280"/>
      <c r="G416" s="280"/>
      <c r="H416" s="280"/>
      <c r="I416" s="280"/>
      <c r="J416" s="280"/>
      <c r="K416" s="280"/>
      <c r="L416" s="280"/>
      <c r="M416" s="280"/>
      <c r="N416" s="280"/>
      <c r="O416" s="280"/>
      <c r="P416" s="280"/>
      <c r="Q416" s="280"/>
      <c r="R416" s="280"/>
      <c r="S416" s="280"/>
      <c r="T416" s="280"/>
      <c r="U416" s="280"/>
      <c r="V416" s="280"/>
      <c r="W416" s="280"/>
      <c r="X416" s="280"/>
      <c r="Y416" s="280"/>
      <c r="Z416" s="280"/>
    </row>
    <row r="417" spans="1:26" ht="15.75" customHeight="1">
      <c r="A417" s="280"/>
      <c r="B417" s="280"/>
      <c r="C417" s="280"/>
      <c r="D417" s="280"/>
      <c r="E417" s="280"/>
      <c r="F417" s="280"/>
      <c r="G417" s="280"/>
      <c r="H417" s="280"/>
      <c r="I417" s="280"/>
      <c r="J417" s="280"/>
      <c r="K417" s="280"/>
      <c r="L417" s="280"/>
      <c r="M417" s="280"/>
      <c r="N417" s="280"/>
      <c r="O417" s="280"/>
      <c r="P417" s="280"/>
      <c r="Q417" s="280"/>
      <c r="R417" s="280"/>
      <c r="S417" s="280"/>
      <c r="T417" s="280"/>
      <c r="U417" s="280"/>
      <c r="V417" s="280"/>
      <c r="W417" s="280"/>
      <c r="X417" s="280"/>
      <c r="Y417" s="280"/>
      <c r="Z417" s="280"/>
    </row>
    <row r="418" spans="1:26" ht="15.75" customHeight="1">
      <c r="A418" s="280"/>
      <c r="B418" s="280"/>
      <c r="C418" s="280"/>
      <c r="D418" s="280"/>
      <c r="E418" s="280"/>
      <c r="F418" s="280"/>
      <c r="G418" s="280"/>
      <c r="H418" s="280"/>
      <c r="I418" s="280"/>
      <c r="J418" s="280"/>
      <c r="K418" s="280"/>
      <c r="L418" s="280"/>
      <c r="M418" s="280"/>
      <c r="N418" s="280"/>
      <c r="O418" s="280"/>
      <c r="P418" s="280"/>
      <c r="Q418" s="280"/>
      <c r="R418" s="280"/>
      <c r="S418" s="280"/>
      <c r="T418" s="280"/>
      <c r="U418" s="280"/>
      <c r="V418" s="280"/>
      <c r="W418" s="280"/>
      <c r="X418" s="280"/>
      <c r="Y418" s="280"/>
      <c r="Z418" s="280"/>
    </row>
    <row r="419" spans="1:26" ht="15.75" customHeight="1">
      <c r="A419" s="280"/>
      <c r="B419" s="280"/>
      <c r="C419" s="280"/>
      <c r="D419" s="280"/>
      <c r="E419" s="280"/>
      <c r="F419" s="280"/>
      <c r="G419" s="280"/>
      <c r="H419" s="280"/>
      <c r="I419" s="280"/>
      <c r="J419" s="280"/>
      <c r="K419" s="280"/>
      <c r="L419" s="280"/>
      <c r="M419" s="280"/>
      <c r="N419" s="280"/>
      <c r="O419" s="280"/>
      <c r="P419" s="280"/>
      <c r="Q419" s="280"/>
      <c r="R419" s="280"/>
      <c r="S419" s="280"/>
      <c r="T419" s="280"/>
      <c r="U419" s="280"/>
      <c r="V419" s="280"/>
      <c r="W419" s="280"/>
      <c r="X419" s="280"/>
      <c r="Y419" s="280"/>
      <c r="Z419" s="280"/>
    </row>
    <row r="420" spans="1:26" ht="15.75" customHeight="1">
      <c r="A420" s="280"/>
      <c r="B420" s="280"/>
      <c r="C420" s="280"/>
      <c r="D420" s="280"/>
      <c r="E420" s="280"/>
      <c r="F420" s="280"/>
      <c r="G420" s="280"/>
      <c r="H420" s="280"/>
      <c r="I420" s="280"/>
      <c r="J420" s="280"/>
      <c r="K420" s="280"/>
      <c r="L420" s="280"/>
      <c r="M420" s="280"/>
      <c r="N420" s="280"/>
      <c r="O420" s="280"/>
      <c r="P420" s="280"/>
      <c r="Q420" s="280"/>
      <c r="R420" s="280"/>
      <c r="S420" s="280"/>
      <c r="T420" s="280"/>
      <c r="U420" s="280"/>
      <c r="V420" s="280"/>
      <c r="W420" s="280"/>
      <c r="X420" s="280"/>
      <c r="Y420" s="280"/>
      <c r="Z420" s="280"/>
    </row>
    <row r="421" spans="1:26" ht="15.75" customHeight="1">
      <c r="A421" s="280"/>
      <c r="B421" s="280"/>
      <c r="C421" s="280"/>
      <c r="D421" s="280"/>
      <c r="E421" s="280"/>
      <c r="F421" s="280"/>
      <c r="G421" s="280"/>
      <c r="H421" s="280"/>
      <c r="I421" s="280"/>
      <c r="J421" s="280"/>
      <c r="K421" s="280"/>
      <c r="L421" s="280"/>
      <c r="M421" s="280"/>
      <c r="N421" s="280"/>
      <c r="O421" s="280"/>
      <c r="P421" s="280"/>
      <c r="Q421" s="280"/>
      <c r="R421" s="280"/>
      <c r="S421" s="280"/>
      <c r="T421" s="280"/>
      <c r="U421" s="280"/>
      <c r="V421" s="280"/>
      <c r="W421" s="280"/>
      <c r="X421" s="280"/>
      <c r="Y421" s="280"/>
      <c r="Z421" s="280"/>
    </row>
    <row r="422" spans="1:26" ht="15.75" customHeight="1">
      <c r="A422" s="280"/>
      <c r="B422" s="280"/>
      <c r="C422" s="280"/>
      <c r="D422" s="280"/>
      <c r="E422" s="280"/>
      <c r="F422" s="280"/>
      <c r="G422" s="280"/>
      <c r="H422" s="280"/>
      <c r="I422" s="280"/>
      <c r="J422" s="280"/>
      <c r="K422" s="280"/>
      <c r="L422" s="280"/>
      <c r="M422" s="280"/>
      <c r="N422" s="280"/>
      <c r="O422" s="280"/>
      <c r="P422" s="280"/>
      <c r="Q422" s="280"/>
      <c r="R422" s="280"/>
      <c r="S422" s="280"/>
      <c r="T422" s="280"/>
      <c r="U422" s="280"/>
      <c r="V422" s="280"/>
      <c r="W422" s="280"/>
      <c r="X422" s="280"/>
      <c r="Y422" s="280"/>
      <c r="Z422" s="280"/>
    </row>
    <row r="423" spans="1:26" ht="15.75" customHeight="1">
      <c r="A423" s="280"/>
      <c r="B423" s="280"/>
      <c r="C423" s="280"/>
      <c r="D423" s="280"/>
      <c r="E423" s="280"/>
      <c r="F423" s="280"/>
      <c r="G423" s="280"/>
      <c r="H423" s="280"/>
      <c r="I423" s="280"/>
      <c r="J423" s="280"/>
      <c r="K423" s="280"/>
      <c r="L423" s="280"/>
      <c r="M423" s="280"/>
      <c r="N423" s="280"/>
      <c r="O423" s="280"/>
      <c r="P423" s="280"/>
      <c r="Q423" s="280"/>
      <c r="R423" s="280"/>
      <c r="S423" s="280"/>
      <c r="T423" s="280"/>
      <c r="U423" s="280"/>
      <c r="V423" s="280"/>
      <c r="W423" s="280"/>
      <c r="X423" s="280"/>
      <c r="Y423" s="280"/>
      <c r="Z423" s="280"/>
    </row>
    <row r="424" spans="1:26" ht="15.75" customHeight="1">
      <c r="A424" s="280"/>
      <c r="B424" s="280"/>
      <c r="C424" s="280"/>
      <c r="D424" s="280"/>
      <c r="E424" s="280"/>
      <c r="F424" s="280"/>
      <c r="G424" s="280"/>
      <c r="H424" s="280"/>
      <c r="I424" s="280"/>
      <c r="J424" s="280"/>
      <c r="K424" s="280"/>
      <c r="L424" s="280"/>
      <c r="M424" s="280"/>
      <c r="N424" s="280"/>
      <c r="O424" s="280"/>
      <c r="P424" s="280"/>
      <c r="Q424" s="280"/>
      <c r="R424" s="280"/>
      <c r="S424" s="280"/>
      <c r="T424" s="280"/>
      <c r="U424" s="280"/>
      <c r="V424" s="280"/>
      <c r="W424" s="280"/>
      <c r="X424" s="280"/>
      <c r="Y424" s="280"/>
      <c r="Z424" s="280"/>
    </row>
    <row r="425" spans="1:26" ht="15.75" customHeight="1">
      <c r="A425" s="280"/>
      <c r="B425" s="280"/>
      <c r="C425" s="280"/>
      <c r="D425" s="280"/>
      <c r="E425" s="280"/>
      <c r="F425" s="280"/>
      <c r="G425" s="280"/>
      <c r="H425" s="280"/>
      <c r="I425" s="280"/>
      <c r="J425" s="280"/>
      <c r="K425" s="280"/>
      <c r="L425" s="280"/>
      <c r="M425" s="280"/>
      <c r="N425" s="280"/>
      <c r="O425" s="280"/>
      <c r="P425" s="280"/>
      <c r="Q425" s="280"/>
      <c r="R425" s="280"/>
      <c r="S425" s="280"/>
      <c r="T425" s="280"/>
      <c r="U425" s="280"/>
      <c r="V425" s="280"/>
      <c r="W425" s="280"/>
      <c r="X425" s="280"/>
      <c r="Y425" s="280"/>
      <c r="Z425" s="280"/>
    </row>
    <row r="426" spans="1:26" ht="15.75" customHeight="1">
      <c r="A426" s="280"/>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row>
    <row r="427" spans="1:26" ht="15.75" customHeight="1">
      <c r="A427" s="280"/>
      <c r="B427" s="280"/>
      <c r="C427" s="280"/>
      <c r="D427" s="280"/>
      <c r="E427" s="280"/>
      <c r="F427" s="280"/>
      <c r="G427" s="280"/>
      <c r="H427" s="280"/>
      <c r="I427" s="280"/>
      <c r="J427" s="280"/>
      <c r="K427" s="280"/>
      <c r="L427" s="280"/>
      <c r="M427" s="280"/>
      <c r="N427" s="280"/>
      <c r="O427" s="280"/>
      <c r="P427" s="280"/>
      <c r="Q427" s="280"/>
      <c r="R427" s="280"/>
      <c r="S427" s="280"/>
      <c r="T427" s="280"/>
      <c r="U427" s="280"/>
      <c r="V427" s="280"/>
      <c r="W427" s="280"/>
      <c r="X427" s="280"/>
      <c r="Y427" s="280"/>
      <c r="Z427" s="280"/>
    </row>
    <row r="428" spans="1:26" ht="15.75" customHeight="1">
      <c r="A428" s="280"/>
      <c r="B428" s="280"/>
      <c r="C428" s="280"/>
      <c r="D428" s="280"/>
      <c r="E428" s="280"/>
      <c r="F428" s="280"/>
      <c r="G428" s="280"/>
      <c r="H428" s="280"/>
      <c r="I428" s="280"/>
      <c r="J428" s="280"/>
      <c r="K428" s="280"/>
      <c r="L428" s="280"/>
      <c r="M428" s="280"/>
      <c r="N428" s="280"/>
      <c r="O428" s="280"/>
      <c r="P428" s="280"/>
      <c r="Q428" s="280"/>
      <c r="R428" s="280"/>
      <c r="S428" s="280"/>
      <c r="T428" s="280"/>
      <c r="U428" s="280"/>
      <c r="V428" s="280"/>
      <c r="W428" s="280"/>
      <c r="X428" s="280"/>
      <c r="Y428" s="280"/>
      <c r="Z428" s="280"/>
    </row>
    <row r="429" spans="1:26" ht="15.75" customHeight="1">
      <c r="A429" s="280"/>
      <c r="B429" s="280"/>
      <c r="C429" s="280"/>
      <c r="D429" s="280"/>
      <c r="E429" s="280"/>
      <c r="F429" s="280"/>
      <c r="G429" s="280"/>
      <c r="H429" s="280"/>
      <c r="I429" s="280"/>
      <c r="J429" s="280"/>
      <c r="K429" s="280"/>
      <c r="L429" s="280"/>
      <c r="M429" s="280"/>
      <c r="N429" s="280"/>
      <c r="O429" s="280"/>
      <c r="P429" s="280"/>
      <c r="Q429" s="280"/>
      <c r="R429" s="280"/>
      <c r="S429" s="280"/>
      <c r="T429" s="280"/>
      <c r="U429" s="280"/>
      <c r="V429" s="280"/>
      <c r="W429" s="280"/>
      <c r="X429" s="280"/>
      <c r="Y429" s="280"/>
      <c r="Z429" s="280"/>
    </row>
    <row r="430" spans="1:26" ht="15.75" customHeight="1">
      <c r="A430" s="280"/>
      <c r="B430" s="280"/>
      <c r="C430" s="280"/>
      <c r="D430" s="280"/>
      <c r="E430" s="280"/>
      <c r="F430" s="280"/>
      <c r="G430" s="280"/>
      <c r="H430" s="280"/>
      <c r="I430" s="280"/>
      <c r="J430" s="280"/>
      <c r="K430" s="280"/>
      <c r="L430" s="280"/>
      <c r="M430" s="280"/>
      <c r="N430" s="280"/>
      <c r="O430" s="280"/>
      <c r="P430" s="280"/>
      <c r="Q430" s="280"/>
      <c r="R430" s="280"/>
      <c r="S430" s="280"/>
      <c r="T430" s="280"/>
      <c r="U430" s="280"/>
      <c r="V430" s="280"/>
      <c r="W430" s="280"/>
      <c r="X430" s="280"/>
      <c r="Y430" s="280"/>
      <c r="Z430" s="280"/>
    </row>
    <row r="431" spans="1:26" ht="15.75" customHeight="1">
      <c r="A431" s="280"/>
      <c r="B431" s="280"/>
      <c r="C431" s="280"/>
      <c r="D431" s="280"/>
      <c r="E431" s="280"/>
      <c r="F431" s="280"/>
      <c r="G431" s="280"/>
      <c r="H431" s="280"/>
      <c r="I431" s="280"/>
      <c r="J431" s="280"/>
      <c r="K431" s="280"/>
      <c r="L431" s="280"/>
      <c r="M431" s="280"/>
      <c r="N431" s="280"/>
      <c r="O431" s="280"/>
      <c r="P431" s="280"/>
      <c r="Q431" s="280"/>
      <c r="R431" s="280"/>
      <c r="S431" s="280"/>
      <c r="T431" s="280"/>
      <c r="U431" s="280"/>
      <c r="V431" s="280"/>
      <c r="W431" s="280"/>
      <c r="X431" s="280"/>
      <c r="Y431" s="280"/>
      <c r="Z431" s="280"/>
    </row>
    <row r="432" spans="1:26" ht="15.75" customHeight="1">
      <c r="A432" s="280"/>
      <c r="B432" s="280"/>
      <c r="C432" s="280"/>
      <c r="D432" s="280"/>
      <c r="E432" s="280"/>
      <c r="F432" s="280"/>
      <c r="G432" s="280"/>
      <c r="H432" s="280"/>
      <c r="I432" s="280"/>
      <c r="J432" s="280"/>
      <c r="K432" s="280"/>
      <c r="L432" s="280"/>
      <c r="M432" s="280"/>
      <c r="N432" s="280"/>
      <c r="O432" s="280"/>
      <c r="P432" s="280"/>
      <c r="Q432" s="280"/>
      <c r="R432" s="280"/>
      <c r="S432" s="280"/>
      <c r="T432" s="280"/>
      <c r="U432" s="280"/>
      <c r="V432" s="280"/>
      <c r="W432" s="280"/>
      <c r="X432" s="280"/>
      <c r="Y432" s="280"/>
      <c r="Z432" s="280"/>
    </row>
    <row r="433" spans="1:26" ht="15.75" customHeight="1">
      <c r="A433" s="280"/>
      <c r="B433" s="280"/>
      <c r="C433" s="280"/>
      <c r="D433" s="280"/>
      <c r="E433" s="280"/>
      <c r="F433" s="280"/>
      <c r="G433" s="280"/>
      <c r="H433" s="280"/>
      <c r="I433" s="280"/>
      <c r="J433" s="280"/>
      <c r="K433" s="280"/>
      <c r="L433" s="280"/>
      <c r="M433" s="280"/>
      <c r="N433" s="280"/>
      <c r="O433" s="280"/>
      <c r="P433" s="280"/>
      <c r="Q433" s="280"/>
      <c r="R433" s="280"/>
      <c r="S433" s="280"/>
      <c r="T433" s="280"/>
      <c r="U433" s="280"/>
      <c r="V433" s="280"/>
      <c r="W433" s="280"/>
      <c r="X433" s="280"/>
      <c r="Y433" s="280"/>
      <c r="Z433" s="280"/>
    </row>
    <row r="434" spans="1:26" ht="15.75" customHeight="1">
      <c r="A434" s="280"/>
      <c r="B434" s="280"/>
      <c r="C434" s="280"/>
      <c r="D434" s="280"/>
      <c r="E434" s="280"/>
      <c r="F434" s="280"/>
      <c r="G434" s="280"/>
      <c r="H434" s="280"/>
      <c r="I434" s="280"/>
      <c r="J434" s="280"/>
      <c r="K434" s="280"/>
      <c r="L434" s="280"/>
      <c r="M434" s="280"/>
      <c r="N434" s="280"/>
      <c r="O434" s="280"/>
      <c r="P434" s="280"/>
      <c r="Q434" s="280"/>
      <c r="R434" s="280"/>
      <c r="S434" s="280"/>
      <c r="T434" s="280"/>
      <c r="U434" s="280"/>
      <c r="V434" s="280"/>
      <c r="W434" s="280"/>
      <c r="X434" s="280"/>
      <c r="Y434" s="280"/>
      <c r="Z434" s="280"/>
    </row>
    <row r="435" spans="1:26" ht="15.75" customHeight="1">
      <c r="A435" s="280"/>
      <c r="B435" s="280"/>
      <c r="C435" s="280"/>
      <c r="D435" s="280"/>
      <c r="E435" s="280"/>
      <c r="F435" s="280"/>
      <c r="G435" s="280"/>
      <c r="H435" s="280"/>
      <c r="I435" s="280"/>
      <c r="J435" s="280"/>
      <c r="K435" s="280"/>
      <c r="L435" s="280"/>
      <c r="M435" s="280"/>
      <c r="N435" s="280"/>
      <c r="O435" s="280"/>
      <c r="P435" s="280"/>
      <c r="Q435" s="280"/>
      <c r="R435" s="280"/>
      <c r="S435" s="280"/>
      <c r="T435" s="280"/>
      <c r="U435" s="280"/>
      <c r="V435" s="280"/>
      <c r="W435" s="280"/>
      <c r="X435" s="280"/>
      <c r="Y435" s="280"/>
      <c r="Z435" s="280"/>
    </row>
    <row r="436" spans="1:26" ht="15.75" customHeight="1">
      <c r="A436" s="280"/>
      <c r="B436" s="280"/>
      <c r="C436" s="280"/>
      <c r="D436" s="280"/>
      <c r="E436" s="280"/>
      <c r="F436" s="280"/>
      <c r="G436" s="280"/>
      <c r="H436" s="280"/>
      <c r="I436" s="280"/>
      <c r="J436" s="280"/>
      <c r="K436" s="280"/>
      <c r="L436" s="280"/>
      <c r="M436" s="280"/>
      <c r="N436" s="280"/>
      <c r="O436" s="280"/>
      <c r="P436" s="280"/>
      <c r="Q436" s="280"/>
      <c r="R436" s="280"/>
      <c r="S436" s="280"/>
      <c r="T436" s="280"/>
      <c r="U436" s="280"/>
      <c r="V436" s="280"/>
      <c r="W436" s="280"/>
      <c r="X436" s="280"/>
      <c r="Y436" s="280"/>
      <c r="Z436" s="280"/>
    </row>
    <row r="437" spans="1:26" ht="15.75" customHeight="1">
      <c r="A437" s="280"/>
      <c r="B437" s="280"/>
      <c r="C437" s="280"/>
      <c r="D437" s="280"/>
      <c r="E437" s="280"/>
      <c r="F437" s="280"/>
      <c r="G437" s="280"/>
      <c r="H437" s="280"/>
      <c r="I437" s="280"/>
      <c r="J437" s="280"/>
      <c r="K437" s="280"/>
      <c r="L437" s="280"/>
      <c r="M437" s="280"/>
      <c r="N437" s="280"/>
      <c r="O437" s="280"/>
      <c r="P437" s="280"/>
      <c r="Q437" s="280"/>
      <c r="R437" s="280"/>
      <c r="S437" s="280"/>
      <c r="T437" s="280"/>
      <c r="U437" s="280"/>
      <c r="V437" s="280"/>
      <c r="W437" s="280"/>
      <c r="X437" s="280"/>
      <c r="Y437" s="280"/>
      <c r="Z437" s="280"/>
    </row>
    <row r="438" spans="1:26" ht="15.75" customHeight="1">
      <c r="A438" s="280"/>
      <c r="B438" s="280"/>
      <c r="C438" s="280"/>
      <c r="D438" s="280"/>
      <c r="E438" s="280"/>
      <c r="F438" s="280"/>
      <c r="G438" s="280"/>
      <c r="H438" s="280"/>
      <c r="I438" s="280"/>
      <c r="J438" s="280"/>
      <c r="K438" s="280"/>
      <c r="L438" s="280"/>
      <c r="M438" s="280"/>
      <c r="N438" s="280"/>
      <c r="O438" s="280"/>
      <c r="P438" s="280"/>
      <c r="Q438" s="280"/>
      <c r="R438" s="280"/>
      <c r="S438" s="280"/>
      <c r="T438" s="280"/>
      <c r="U438" s="280"/>
      <c r="V438" s="280"/>
      <c r="W438" s="280"/>
      <c r="X438" s="280"/>
      <c r="Y438" s="280"/>
      <c r="Z438" s="280"/>
    </row>
    <row r="439" spans="1:26" ht="15.75" customHeight="1">
      <c r="A439" s="280"/>
      <c r="B439" s="280"/>
      <c r="C439" s="280"/>
      <c r="D439" s="280"/>
      <c r="E439" s="280"/>
      <c r="F439" s="280"/>
      <c r="G439" s="280"/>
      <c r="H439" s="280"/>
      <c r="I439" s="280"/>
      <c r="J439" s="280"/>
      <c r="K439" s="280"/>
      <c r="L439" s="280"/>
      <c r="M439" s="280"/>
      <c r="N439" s="280"/>
      <c r="O439" s="280"/>
      <c r="P439" s="280"/>
      <c r="Q439" s="280"/>
      <c r="R439" s="280"/>
      <c r="S439" s="280"/>
      <c r="T439" s="280"/>
      <c r="U439" s="280"/>
      <c r="V439" s="280"/>
      <c r="W439" s="280"/>
      <c r="X439" s="280"/>
      <c r="Y439" s="280"/>
      <c r="Z439" s="280"/>
    </row>
    <row r="440" spans="1:26" ht="15.75" customHeight="1">
      <c r="A440" s="280"/>
      <c r="B440" s="280"/>
      <c r="C440" s="280"/>
      <c r="D440" s="280"/>
      <c r="E440" s="280"/>
      <c r="F440" s="280"/>
      <c r="G440" s="280"/>
      <c r="H440" s="280"/>
      <c r="I440" s="280"/>
      <c r="J440" s="280"/>
      <c r="K440" s="280"/>
      <c r="L440" s="280"/>
      <c r="M440" s="280"/>
      <c r="N440" s="280"/>
      <c r="O440" s="280"/>
      <c r="P440" s="280"/>
      <c r="Q440" s="280"/>
      <c r="R440" s="280"/>
      <c r="S440" s="280"/>
      <c r="T440" s="280"/>
      <c r="U440" s="280"/>
      <c r="V440" s="280"/>
      <c r="W440" s="280"/>
      <c r="X440" s="280"/>
      <c r="Y440" s="280"/>
      <c r="Z440" s="280"/>
    </row>
    <row r="441" spans="1:26" ht="15.75" customHeight="1">
      <c r="A441" s="280"/>
      <c r="B441" s="280"/>
      <c r="C441" s="280"/>
      <c r="D441" s="280"/>
      <c r="E441" s="280"/>
      <c r="F441" s="280"/>
      <c r="G441" s="280"/>
      <c r="H441" s="280"/>
      <c r="I441" s="280"/>
      <c r="J441" s="280"/>
      <c r="K441" s="280"/>
      <c r="L441" s="280"/>
      <c r="M441" s="280"/>
      <c r="N441" s="280"/>
      <c r="O441" s="280"/>
      <c r="P441" s="280"/>
      <c r="Q441" s="280"/>
      <c r="R441" s="280"/>
      <c r="S441" s="280"/>
      <c r="T441" s="280"/>
      <c r="U441" s="280"/>
      <c r="V441" s="280"/>
      <c r="W441" s="280"/>
      <c r="X441" s="280"/>
      <c r="Y441" s="280"/>
      <c r="Z441" s="280"/>
    </row>
    <row r="442" spans="1:26" ht="15.75" customHeight="1">
      <c r="A442" s="280"/>
      <c r="B442" s="280"/>
      <c r="C442" s="280"/>
      <c r="D442" s="280"/>
      <c r="E442" s="280"/>
      <c r="F442" s="280"/>
      <c r="G442" s="280"/>
      <c r="H442" s="280"/>
      <c r="I442" s="280"/>
      <c r="J442" s="280"/>
      <c r="K442" s="280"/>
      <c r="L442" s="280"/>
      <c r="M442" s="280"/>
      <c r="N442" s="280"/>
      <c r="O442" s="280"/>
      <c r="P442" s="280"/>
      <c r="Q442" s="280"/>
      <c r="R442" s="280"/>
      <c r="S442" s="280"/>
      <c r="T442" s="280"/>
      <c r="U442" s="280"/>
      <c r="V442" s="280"/>
      <c r="W442" s="280"/>
      <c r="X442" s="280"/>
      <c r="Y442" s="280"/>
      <c r="Z442" s="280"/>
    </row>
    <row r="443" spans="1:26" ht="15.75" customHeight="1">
      <c r="A443" s="280"/>
      <c r="B443" s="280"/>
      <c r="C443" s="280"/>
      <c r="D443" s="280"/>
      <c r="E443" s="280"/>
      <c r="F443" s="280"/>
      <c r="G443" s="280"/>
      <c r="H443" s="280"/>
      <c r="I443" s="280"/>
      <c r="J443" s="280"/>
      <c r="K443" s="280"/>
      <c r="L443" s="280"/>
      <c r="M443" s="280"/>
      <c r="N443" s="280"/>
      <c r="O443" s="280"/>
      <c r="P443" s="280"/>
      <c r="Q443" s="280"/>
      <c r="R443" s="280"/>
      <c r="S443" s="280"/>
      <c r="T443" s="280"/>
      <c r="U443" s="280"/>
      <c r="V443" s="280"/>
      <c r="W443" s="280"/>
      <c r="X443" s="280"/>
      <c r="Y443" s="280"/>
      <c r="Z443" s="280"/>
    </row>
    <row r="444" spans="1:26" ht="15.75" customHeight="1">
      <c r="A444" s="280"/>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row>
    <row r="445" spans="1:26" ht="15.75" customHeight="1">
      <c r="A445" s="280"/>
      <c r="B445" s="280"/>
      <c r="C445" s="280"/>
      <c r="D445" s="280"/>
      <c r="E445" s="280"/>
      <c r="F445" s="280"/>
      <c r="G445" s="280"/>
      <c r="H445" s="280"/>
      <c r="I445" s="280"/>
      <c r="J445" s="280"/>
      <c r="K445" s="280"/>
      <c r="L445" s="280"/>
      <c r="M445" s="280"/>
      <c r="N445" s="280"/>
      <c r="O445" s="280"/>
      <c r="P445" s="280"/>
      <c r="Q445" s="280"/>
      <c r="R445" s="280"/>
      <c r="S445" s="280"/>
      <c r="T445" s="280"/>
      <c r="U445" s="280"/>
      <c r="V445" s="280"/>
      <c r="W445" s="280"/>
      <c r="X445" s="280"/>
      <c r="Y445" s="280"/>
      <c r="Z445" s="280"/>
    </row>
    <row r="446" spans="1:26" ht="15.75" customHeight="1">
      <c r="A446" s="280"/>
      <c r="B446" s="280"/>
      <c r="C446" s="280"/>
      <c r="D446" s="280"/>
      <c r="E446" s="280"/>
      <c r="F446" s="280"/>
      <c r="G446" s="280"/>
      <c r="H446" s="280"/>
      <c r="I446" s="280"/>
      <c r="J446" s="280"/>
      <c r="K446" s="280"/>
      <c r="L446" s="280"/>
      <c r="M446" s="280"/>
      <c r="N446" s="280"/>
      <c r="O446" s="280"/>
      <c r="P446" s="280"/>
      <c r="Q446" s="280"/>
      <c r="R446" s="280"/>
      <c r="S446" s="280"/>
      <c r="T446" s="280"/>
      <c r="U446" s="280"/>
      <c r="V446" s="280"/>
      <c r="W446" s="280"/>
      <c r="X446" s="280"/>
      <c r="Y446" s="280"/>
      <c r="Z446" s="280"/>
    </row>
    <row r="447" spans="1:26" ht="15.75" customHeight="1">
      <c r="A447" s="280"/>
      <c r="B447" s="280"/>
      <c r="C447" s="280"/>
      <c r="D447" s="280"/>
      <c r="E447" s="280"/>
      <c r="F447" s="280"/>
      <c r="G447" s="280"/>
      <c r="H447" s="280"/>
      <c r="I447" s="280"/>
      <c r="J447" s="280"/>
      <c r="K447" s="280"/>
      <c r="L447" s="280"/>
      <c r="M447" s="280"/>
      <c r="N447" s="280"/>
      <c r="O447" s="280"/>
      <c r="P447" s="280"/>
      <c r="Q447" s="280"/>
      <c r="R447" s="280"/>
      <c r="S447" s="280"/>
      <c r="T447" s="280"/>
      <c r="U447" s="280"/>
      <c r="V447" s="280"/>
      <c r="W447" s="280"/>
      <c r="X447" s="280"/>
      <c r="Y447" s="280"/>
      <c r="Z447" s="280"/>
    </row>
    <row r="448" spans="1:26" ht="15.75" customHeight="1">
      <c r="A448" s="280"/>
      <c r="B448" s="280"/>
      <c r="C448" s="280"/>
      <c r="D448" s="280"/>
      <c r="E448" s="280"/>
      <c r="F448" s="280"/>
      <c r="G448" s="280"/>
      <c r="H448" s="280"/>
      <c r="I448" s="280"/>
      <c r="J448" s="280"/>
      <c r="K448" s="280"/>
      <c r="L448" s="280"/>
      <c r="M448" s="280"/>
      <c r="N448" s="280"/>
      <c r="O448" s="280"/>
      <c r="P448" s="280"/>
      <c r="Q448" s="280"/>
      <c r="R448" s="280"/>
      <c r="S448" s="280"/>
      <c r="T448" s="280"/>
      <c r="U448" s="280"/>
      <c r="V448" s="280"/>
      <c r="W448" s="280"/>
      <c r="X448" s="280"/>
      <c r="Y448" s="280"/>
      <c r="Z448" s="280"/>
    </row>
    <row r="449" spans="1:26" ht="15.75" customHeight="1">
      <c r="A449" s="280"/>
      <c r="B449" s="280"/>
      <c r="C449" s="280"/>
      <c r="D449" s="280"/>
      <c r="E449" s="280"/>
      <c r="F449" s="280"/>
      <c r="G449" s="280"/>
      <c r="H449" s="280"/>
      <c r="I449" s="280"/>
      <c r="J449" s="280"/>
      <c r="K449" s="280"/>
      <c r="L449" s="280"/>
      <c r="M449" s="280"/>
      <c r="N449" s="280"/>
      <c r="O449" s="280"/>
      <c r="P449" s="280"/>
      <c r="Q449" s="280"/>
      <c r="R449" s="280"/>
      <c r="S449" s="280"/>
      <c r="T449" s="280"/>
      <c r="U449" s="280"/>
      <c r="V449" s="280"/>
      <c r="W449" s="280"/>
      <c r="X449" s="280"/>
      <c r="Y449" s="280"/>
      <c r="Z449" s="280"/>
    </row>
    <row r="450" spans="1:26" ht="15.75" customHeight="1">
      <c r="A450" s="280"/>
      <c r="B450" s="280"/>
      <c r="C450" s="280"/>
      <c r="D450" s="280"/>
      <c r="E450" s="280"/>
      <c r="F450" s="280"/>
      <c r="G450" s="280"/>
      <c r="H450" s="280"/>
      <c r="I450" s="280"/>
      <c r="J450" s="280"/>
      <c r="K450" s="280"/>
      <c r="L450" s="280"/>
      <c r="M450" s="280"/>
      <c r="N450" s="280"/>
      <c r="O450" s="280"/>
      <c r="P450" s="280"/>
      <c r="Q450" s="280"/>
      <c r="R450" s="280"/>
      <c r="S450" s="280"/>
      <c r="T450" s="280"/>
      <c r="U450" s="280"/>
      <c r="V450" s="280"/>
      <c r="W450" s="280"/>
      <c r="X450" s="280"/>
      <c r="Y450" s="280"/>
      <c r="Z450" s="280"/>
    </row>
    <row r="451" spans="1:26" ht="15.75" customHeight="1">
      <c r="A451" s="280"/>
      <c r="B451" s="280"/>
      <c r="C451" s="280"/>
      <c r="D451" s="280"/>
      <c r="E451" s="280"/>
      <c r="F451" s="280"/>
      <c r="G451" s="280"/>
      <c r="H451" s="280"/>
      <c r="I451" s="280"/>
      <c r="J451" s="280"/>
      <c r="K451" s="280"/>
      <c r="L451" s="280"/>
      <c r="M451" s="280"/>
      <c r="N451" s="280"/>
      <c r="O451" s="280"/>
      <c r="P451" s="280"/>
      <c r="Q451" s="280"/>
      <c r="R451" s="280"/>
      <c r="S451" s="280"/>
      <c r="T451" s="280"/>
      <c r="U451" s="280"/>
      <c r="V451" s="280"/>
      <c r="W451" s="280"/>
      <c r="X451" s="280"/>
      <c r="Y451" s="280"/>
      <c r="Z451" s="280"/>
    </row>
    <row r="452" spans="1:26" ht="15.75" customHeight="1">
      <c r="A452" s="280"/>
      <c r="B452" s="280"/>
      <c r="C452" s="280"/>
      <c r="D452" s="280"/>
      <c r="E452" s="280"/>
      <c r="F452" s="280"/>
      <c r="G452" s="280"/>
      <c r="H452" s="280"/>
      <c r="I452" s="280"/>
      <c r="J452" s="280"/>
      <c r="K452" s="280"/>
      <c r="L452" s="280"/>
      <c r="M452" s="280"/>
      <c r="N452" s="280"/>
      <c r="O452" s="280"/>
      <c r="P452" s="280"/>
      <c r="Q452" s="280"/>
      <c r="R452" s="280"/>
      <c r="S452" s="280"/>
      <c r="T452" s="280"/>
      <c r="U452" s="280"/>
      <c r="V452" s="280"/>
      <c r="W452" s="280"/>
      <c r="X452" s="280"/>
      <c r="Y452" s="280"/>
      <c r="Z452" s="280"/>
    </row>
    <row r="453" spans="1:26" ht="15.75" customHeight="1">
      <c r="A453" s="280"/>
      <c r="B453" s="280"/>
      <c r="C453" s="280"/>
      <c r="D453" s="280"/>
      <c r="E453" s="280"/>
      <c r="F453" s="280"/>
      <c r="G453" s="280"/>
      <c r="H453" s="280"/>
      <c r="I453" s="280"/>
      <c r="J453" s="280"/>
      <c r="K453" s="280"/>
      <c r="L453" s="280"/>
      <c r="M453" s="280"/>
      <c r="N453" s="280"/>
      <c r="O453" s="280"/>
      <c r="P453" s="280"/>
      <c r="Q453" s="280"/>
      <c r="R453" s="280"/>
      <c r="S453" s="280"/>
      <c r="T453" s="280"/>
      <c r="U453" s="280"/>
      <c r="V453" s="280"/>
      <c r="W453" s="280"/>
      <c r="X453" s="280"/>
      <c r="Y453" s="280"/>
      <c r="Z453" s="280"/>
    </row>
    <row r="454" spans="1:26" ht="15.75" customHeight="1">
      <c r="A454" s="280"/>
      <c r="B454" s="280"/>
      <c r="C454" s="280"/>
      <c r="D454" s="280"/>
      <c r="E454" s="280"/>
      <c r="F454" s="280"/>
      <c r="G454" s="280"/>
      <c r="H454" s="280"/>
      <c r="I454" s="280"/>
      <c r="J454" s="280"/>
      <c r="K454" s="280"/>
      <c r="L454" s="280"/>
      <c r="M454" s="280"/>
      <c r="N454" s="280"/>
      <c r="O454" s="280"/>
      <c r="P454" s="280"/>
      <c r="Q454" s="280"/>
      <c r="R454" s="280"/>
      <c r="S454" s="280"/>
      <c r="T454" s="280"/>
      <c r="U454" s="280"/>
      <c r="V454" s="280"/>
      <c r="W454" s="280"/>
      <c r="X454" s="280"/>
      <c r="Y454" s="280"/>
      <c r="Z454" s="280"/>
    </row>
    <row r="455" spans="1:26" ht="15.75" customHeight="1">
      <c r="A455" s="280"/>
      <c r="B455" s="280"/>
      <c r="C455" s="280"/>
      <c r="D455" s="280"/>
      <c r="E455" s="280"/>
      <c r="F455" s="280"/>
      <c r="G455" s="280"/>
      <c r="H455" s="280"/>
      <c r="I455" s="280"/>
      <c r="J455" s="280"/>
      <c r="K455" s="280"/>
      <c r="L455" s="280"/>
      <c r="M455" s="280"/>
      <c r="N455" s="280"/>
      <c r="O455" s="280"/>
      <c r="P455" s="280"/>
      <c r="Q455" s="280"/>
      <c r="R455" s="280"/>
      <c r="S455" s="280"/>
      <c r="T455" s="280"/>
      <c r="U455" s="280"/>
      <c r="V455" s="280"/>
      <c r="W455" s="280"/>
      <c r="X455" s="280"/>
      <c r="Y455" s="280"/>
      <c r="Z455" s="280"/>
    </row>
    <row r="456" spans="1:26" ht="15.75" customHeight="1">
      <c r="A456" s="280"/>
      <c r="B456" s="280"/>
      <c r="C456" s="280"/>
      <c r="D456" s="280"/>
      <c r="E456" s="280"/>
      <c r="F456" s="280"/>
      <c r="G456" s="280"/>
      <c r="H456" s="280"/>
      <c r="I456" s="280"/>
      <c r="J456" s="280"/>
      <c r="K456" s="280"/>
      <c r="L456" s="280"/>
      <c r="M456" s="280"/>
      <c r="N456" s="280"/>
      <c r="O456" s="280"/>
      <c r="P456" s="280"/>
      <c r="Q456" s="280"/>
      <c r="R456" s="280"/>
      <c r="S456" s="280"/>
      <c r="T456" s="280"/>
      <c r="U456" s="280"/>
      <c r="V456" s="280"/>
      <c r="W456" s="280"/>
      <c r="X456" s="280"/>
      <c r="Y456" s="280"/>
      <c r="Z456" s="280"/>
    </row>
    <row r="457" spans="1:26" ht="15.75" customHeight="1">
      <c r="A457" s="280"/>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row>
    <row r="458" spans="1:26" ht="15.75" customHeight="1">
      <c r="A458" s="280"/>
      <c r="B458" s="280"/>
      <c r="C458" s="280"/>
      <c r="D458" s="280"/>
      <c r="E458" s="280"/>
      <c r="F458" s="280"/>
      <c r="G458" s="280"/>
      <c r="H458" s="280"/>
      <c r="I458" s="280"/>
      <c r="J458" s="280"/>
      <c r="K458" s="280"/>
      <c r="L458" s="280"/>
      <c r="M458" s="280"/>
      <c r="N458" s="280"/>
      <c r="O458" s="280"/>
      <c r="P458" s="280"/>
      <c r="Q458" s="280"/>
      <c r="R458" s="280"/>
      <c r="S458" s="280"/>
      <c r="T458" s="280"/>
      <c r="U458" s="280"/>
      <c r="V458" s="280"/>
      <c r="W458" s="280"/>
      <c r="X458" s="280"/>
      <c r="Y458" s="280"/>
      <c r="Z458" s="280"/>
    </row>
    <row r="459" spans="1:26" ht="15.75" customHeight="1">
      <c r="A459" s="280"/>
      <c r="B459" s="280"/>
      <c r="C459" s="280"/>
      <c r="D459" s="280"/>
      <c r="E459" s="280"/>
      <c r="F459" s="280"/>
      <c r="G459" s="280"/>
      <c r="H459" s="280"/>
      <c r="I459" s="280"/>
      <c r="J459" s="280"/>
      <c r="K459" s="280"/>
      <c r="L459" s="280"/>
      <c r="M459" s="280"/>
      <c r="N459" s="280"/>
      <c r="O459" s="280"/>
      <c r="P459" s="280"/>
      <c r="Q459" s="280"/>
      <c r="R459" s="280"/>
      <c r="S459" s="280"/>
      <c r="T459" s="280"/>
      <c r="U459" s="280"/>
      <c r="V459" s="280"/>
      <c r="W459" s="280"/>
      <c r="X459" s="280"/>
      <c r="Y459" s="280"/>
      <c r="Z459" s="280"/>
    </row>
    <row r="460" spans="1:26" ht="15.75" customHeight="1">
      <c r="A460" s="280"/>
      <c r="B460" s="280"/>
      <c r="C460" s="280"/>
      <c r="D460" s="280"/>
      <c r="E460" s="280"/>
      <c r="F460" s="280"/>
      <c r="G460" s="280"/>
      <c r="H460" s="280"/>
      <c r="I460" s="280"/>
      <c r="J460" s="280"/>
      <c r="K460" s="280"/>
      <c r="L460" s="280"/>
      <c r="M460" s="280"/>
      <c r="N460" s="280"/>
      <c r="O460" s="280"/>
      <c r="P460" s="280"/>
      <c r="Q460" s="280"/>
      <c r="R460" s="280"/>
      <c r="S460" s="280"/>
      <c r="T460" s="280"/>
      <c r="U460" s="280"/>
      <c r="V460" s="280"/>
      <c r="W460" s="280"/>
      <c r="X460" s="280"/>
      <c r="Y460" s="280"/>
      <c r="Z460" s="280"/>
    </row>
    <row r="461" spans="1:26" ht="15.75" customHeight="1">
      <c r="A461" s="280"/>
      <c r="B461" s="280"/>
      <c r="C461" s="280"/>
      <c r="D461" s="280"/>
      <c r="E461" s="280"/>
      <c r="F461" s="280"/>
      <c r="G461" s="280"/>
      <c r="H461" s="280"/>
      <c r="I461" s="280"/>
      <c r="J461" s="280"/>
      <c r="K461" s="280"/>
      <c r="L461" s="280"/>
      <c r="M461" s="280"/>
      <c r="N461" s="280"/>
      <c r="O461" s="280"/>
      <c r="P461" s="280"/>
      <c r="Q461" s="280"/>
      <c r="R461" s="280"/>
      <c r="S461" s="280"/>
      <c r="T461" s="280"/>
      <c r="U461" s="280"/>
      <c r="V461" s="280"/>
      <c r="W461" s="280"/>
      <c r="X461" s="280"/>
      <c r="Y461" s="280"/>
      <c r="Z461" s="280"/>
    </row>
    <row r="462" spans="1:26" ht="15.75" customHeight="1">
      <c r="A462" s="280"/>
      <c r="B462" s="280"/>
      <c r="C462" s="280"/>
      <c r="D462" s="280"/>
      <c r="E462" s="280"/>
      <c r="F462" s="280"/>
      <c r="G462" s="280"/>
      <c r="H462" s="280"/>
      <c r="I462" s="280"/>
      <c r="J462" s="280"/>
      <c r="K462" s="280"/>
      <c r="L462" s="280"/>
      <c r="M462" s="280"/>
      <c r="N462" s="280"/>
      <c r="O462" s="280"/>
      <c r="P462" s="280"/>
      <c r="Q462" s="280"/>
      <c r="R462" s="280"/>
      <c r="S462" s="280"/>
      <c r="T462" s="280"/>
      <c r="U462" s="280"/>
      <c r="V462" s="280"/>
      <c r="W462" s="280"/>
      <c r="X462" s="280"/>
      <c r="Y462" s="280"/>
      <c r="Z462" s="280"/>
    </row>
    <row r="463" spans="1:26" ht="15.75" customHeight="1">
      <c r="A463" s="280"/>
      <c r="B463" s="280"/>
      <c r="C463" s="280"/>
      <c r="D463" s="280"/>
      <c r="E463" s="280"/>
      <c r="F463" s="280"/>
      <c r="G463" s="280"/>
      <c r="H463" s="280"/>
      <c r="I463" s="280"/>
      <c r="J463" s="280"/>
      <c r="K463" s="280"/>
      <c r="L463" s="280"/>
      <c r="M463" s="280"/>
      <c r="N463" s="280"/>
      <c r="O463" s="280"/>
      <c r="P463" s="280"/>
      <c r="Q463" s="280"/>
      <c r="R463" s="280"/>
      <c r="S463" s="280"/>
      <c r="T463" s="280"/>
      <c r="U463" s="280"/>
      <c r="V463" s="280"/>
      <c r="W463" s="280"/>
      <c r="X463" s="280"/>
      <c r="Y463" s="280"/>
      <c r="Z463" s="280"/>
    </row>
    <row r="464" spans="1:26" ht="15.75" customHeight="1">
      <c r="A464" s="280"/>
      <c r="B464" s="280"/>
      <c r="C464" s="280"/>
      <c r="D464" s="280"/>
      <c r="E464" s="280"/>
      <c r="F464" s="280"/>
      <c r="G464" s="280"/>
      <c r="H464" s="280"/>
      <c r="I464" s="280"/>
      <c r="J464" s="280"/>
      <c r="K464" s="280"/>
      <c r="L464" s="280"/>
      <c r="M464" s="280"/>
      <c r="N464" s="280"/>
      <c r="O464" s="280"/>
      <c r="P464" s="280"/>
      <c r="Q464" s="280"/>
      <c r="R464" s="280"/>
      <c r="S464" s="280"/>
      <c r="T464" s="280"/>
      <c r="U464" s="280"/>
      <c r="V464" s="280"/>
      <c r="W464" s="280"/>
      <c r="X464" s="280"/>
      <c r="Y464" s="280"/>
      <c r="Z464" s="280"/>
    </row>
    <row r="465" spans="1:26" ht="15.75" customHeight="1">
      <c r="A465" s="280"/>
      <c r="B465" s="280"/>
      <c r="C465" s="280"/>
      <c r="D465" s="280"/>
      <c r="E465" s="280"/>
      <c r="F465" s="280"/>
      <c r="G465" s="280"/>
      <c r="H465" s="280"/>
      <c r="I465" s="280"/>
      <c r="J465" s="280"/>
      <c r="K465" s="280"/>
      <c r="L465" s="280"/>
      <c r="M465" s="280"/>
      <c r="N465" s="280"/>
      <c r="O465" s="280"/>
      <c r="P465" s="280"/>
      <c r="Q465" s="280"/>
      <c r="R465" s="280"/>
      <c r="S465" s="280"/>
      <c r="T465" s="280"/>
      <c r="U465" s="280"/>
      <c r="V465" s="280"/>
      <c r="W465" s="280"/>
      <c r="X465" s="280"/>
      <c r="Y465" s="280"/>
      <c r="Z465" s="280"/>
    </row>
    <row r="466" spans="1:26" ht="15.75" customHeight="1">
      <c r="A466" s="280"/>
      <c r="B466" s="280"/>
      <c r="C466" s="280"/>
      <c r="D466" s="280"/>
      <c r="E466" s="280"/>
      <c r="F466" s="280"/>
      <c r="G466" s="280"/>
      <c r="H466" s="280"/>
      <c r="I466" s="280"/>
      <c r="J466" s="280"/>
      <c r="K466" s="280"/>
      <c r="L466" s="280"/>
      <c r="M466" s="280"/>
      <c r="N466" s="280"/>
      <c r="O466" s="280"/>
      <c r="P466" s="280"/>
      <c r="Q466" s="280"/>
      <c r="R466" s="280"/>
      <c r="S466" s="280"/>
      <c r="T466" s="280"/>
      <c r="U466" s="280"/>
      <c r="V466" s="280"/>
      <c r="W466" s="280"/>
      <c r="X466" s="280"/>
      <c r="Y466" s="280"/>
      <c r="Z466" s="280"/>
    </row>
    <row r="467" spans="1:26" ht="15.75" customHeight="1">
      <c r="A467" s="280"/>
      <c r="B467" s="280"/>
      <c r="C467" s="280"/>
      <c r="D467" s="280"/>
      <c r="E467" s="280"/>
      <c r="F467" s="280"/>
      <c r="G467" s="280"/>
      <c r="H467" s="280"/>
      <c r="I467" s="280"/>
      <c r="J467" s="280"/>
      <c r="K467" s="280"/>
      <c r="L467" s="280"/>
      <c r="M467" s="280"/>
      <c r="N467" s="280"/>
      <c r="O467" s="280"/>
      <c r="P467" s="280"/>
      <c r="Q467" s="280"/>
      <c r="R467" s="280"/>
      <c r="S467" s="280"/>
      <c r="T467" s="280"/>
      <c r="U467" s="280"/>
      <c r="V467" s="280"/>
      <c r="W467" s="280"/>
      <c r="X467" s="280"/>
      <c r="Y467" s="280"/>
      <c r="Z467" s="280"/>
    </row>
    <row r="468" spans="1:26" ht="15.75" customHeight="1">
      <c r="A468" s="280"/>
      <c r="B468" s="280"/>
      <c r="C468" s="280"/>
      <c r="D468" s="280"/>
      <c r="E468" s="280"/>
      <c r="F468" s="280"/>
      <c r="G468" s="280"/>
      <c r="H468" s="280"/>
      <c r="I468" s="280"/>
      <c r="J468" s="280"/>
      <c r="K468" s="280"/>
      <c r="L468" s="280"/>
      <c r="M468" s="280"/>
      <c r="N468" s="280"/>
      <c r="O468" s="280"/>
      <c r="P468" s="280"/>
      <c r="Q468" s="280"/>
      <c r="R468" s="280"/>
      <c r="S468" s="280"/>
      <c r="T468" s="280"/>
      <c r="U468" s="280"/>
      <c r="V468" s="280"/>
      <c r="W468" s="280"/>
      <c r="X468" s="280"/>
      <c r="Y468" s="280"/>
      <c r="Z468" s="280"/>
    </row>
    <row r="469" spans="1:26" ht="15.75" customHeight="1">
      <c r="A469" s="280"/>
      <c r="B469" s="280"/>
      <c r="C469" s="280"/>
      <c r="D469" s="280"/>
      <c r="E469" s="280"/>
      <c r="F469" s="280"/>
      <c r="G469" s="280"/>
      <c r="H469" s="280"/>
      <c r="I469" s="280"/>
      <c r="J469" s="280"/>
      <c r="K469" s="280"/>
      <c r="L469" s="280"/>
      <c r="M469" s="280"/>
      <c r="N469" s="280"/>
      <c r="O469" s="280"/>
      <c r="P469" s="280"/>
      <c r="Q469" s="280"/>
      <c r="R469" s="280"/>
      <c r="S469" s="280"/>
      <c r="T469" s="280"/>
      <c r="U469" s="280"/>
      <c r="V469" s="280"/>
      <c r="W469" s="280"/>
      <c r="X469" s="280"/>
      <c r="Y469" s="280"/>
      <c r="Z469" s="280"/>
    </row>
    <row r="470" spans="1:26" ht="15.75" customHeight="1">
      <c r="A470" s="280"/>
      <c r="B470" s="280"/>
      <c r="C470" s="280"/>
      <c r="D470" s="280"/>
      <c r="E470" s="280"/>
      <c r="F470" s="280"/>
      <c r="G470" s="280"/>
      <c r="H470" s="280"/>
      <c r="I470" s="280"/>
      <c r="J470" s="280"/>
      <c r="K470" s="280"/>
      <c r="L470" s="280"/>
      <c r="M470" s="280"/>
      <c r="N470" s="280"/>
      <c r="O470" s="280"/>
      <c r="P470" s="280"/>
      <c r="Q470" s="280"/>
      <c r="R470" s="280"/>
      <c r="S470" s="280"/>
      <c r="T470" s="280"/>
      <c r="U470" s="280"/>
      <c r="V470" s="280"/>
      <c r="W470" s="280"/>
      <c r="X470" s="280"/>
      <c r="Y470" s="280"/>
      <c r="Z470" s="280"/>
    </row>
    <row r="471" spans="1:26" ht="15.75" customHeight="1">
      <c r="A471" s="280"/>
      <c r="B471" s="280"/>
      <c r="C471" s="280"/>
      <c r="D471" s="280"/>
      <c r="E471" s="280"/>
      <c r="F471" s="280"/>
      <c r="G471" s="280"/>
      <c r="H471" s="280"/>
      <c r="I471" s="280"/>
      <c r="J471" s="280"/>
      <c r="K471" s="280"/>
      <c r="L471" s="280"/>
      <c r="M471" s="280"/>
      <c r="N471" s="280"/>
      <c r="O471" s="280"/>
      <c r="P471" s="280"/>
      <c r="Q471" s="280"/>
      <c r="R471" s="280"/>
      <c r="S471" s="280"/>
      <c r="T471" s="280"/>
      <c r="U471" s="280"/>
      <c r="V471" s="280"/>
      <c r="W471" s="280"/>
      <c r="X471" s="280"/>
      <c r="Y471" s="280"/>
      <c r="Z471" s="280"/>
    </row>
    <row r="472" spans="1:26" ht="15.75" customHeight="1">
      <c r="A472" s="280"/>
      <c r="B472" s="280"/>
      <c r="C472" s="280"/>
      <c r="D472" s="280"/>
      <c r="E472" s="280"/>
      <c r="F472" s="280"/>
      <c r="G472" s="280"/>
      <c r="H472" s="280"/>
      <c r="I472" s="280"/>
      <c r="J472" s="280"/>
      <c r="K472" s="280"/>
      <c r="L472" s="280"/>
      <c r="M472" s="280"/>
      <c r="N472" s="280"/>
      <c r="O472" s="280"/>
      <c r="P472" s="280"/>
      <c r="Q472" s="280"/>
      <c r="R472" s="280"/>
      <c r="S472" s="280"/>
      <c r="T472" s="280"/>
      <c r="U472" s="280"/>
      <c r="V472" s="280"/>
      <c r="W472" s="280"/>
      <c r="X472" s="280"/>
      <c r="Y472" s="280"/>
      <c r="Z472" s="280"/>
    </row>
    <row r="473" spans="1:26" ht="15.75" customHeight="1">
      <c r="A473" s="280"/>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row>
    <row r="474" spans="1:26" ht="15.75" customHeight="1">
      <c r="A474" s="280"/>
      <c r="B474" s="280"/>
      <c r="C474" s="280"/>
      <c r="D474" s="280"/>
      <c r="E474" s="280"/>
      <c r="F474" s="280"/>
      <c r="G474" s="280"/>
      <c r="H474" s="280"/>
      <c r="I474" s="280"/>
      <c r="J474" s="280"/>
      <c r="K474" s="280"/>
      <c r="L474" s="280"/>
      <c r="M474" s="280"/>
      <c r="N474" s="280"/>
      <c r="O474" s="280"/>
      <c r="P474" s="280"/>
      <c r="Q474" s="280"/>
      <c r="R474" s="280"/>
      <c r="S474" s="280"/>
      <c r="T474" s="280"/>
      <c r="U474" s="280"/>
      <c r="V474" s="280"/>
      <c r="W474" s="280"/>
      <c r="X474" s="280"/>
      <c r="Y474" s="280"/>
      <c r="Z474" s="280"/>
    </row>
    <row r="475" spans="1:26" ht="15.75" customHeight="1">
      <c r="A475" s="280"/>
      <c r="B475" s="280"/>
      <c r="C475" s="280"/>
      <c r="D475" s="280"/>
      <c r="E475" s="280"/>
      <c r="F475" s="280"/>
      <c r="G475" s="280"/>
      <c r="H475" s="280"/>
      <c r="I475" s="280"/>
      <c r="J475" s="280"/>
      <c r="K475" s="280"/>
      <c r="L475" s="280"/>
      <c r="M475" s="280"/>
      <c r="N475" s="280"/>
      <c r="O475" s="280"/>
      <c r="P475" s="280"/>
      <c r="Q475" s="280"/>
      <c r="R475" s="280"/>
      <c r="S475" s="280"/>
      <c r="T475" s="280"/>
      <c r="U475" s="280"/>
      <c r="V475" s="280"/>
      <c r="W475" s="280"/>
      <c r="X475" s="280"/>
      <c r="Y475" s="280"/>
      <c r="Z475" s="280"/>
    </row>
    <row r="476" spans="1:26" ht="15.75" customHeight="1">
      <c r="A476" s="280"/>
      <c r="B476" s="280"/>
      <c r="C476" s="280"/>
      <c r="D476" s="280"/>
      <c r="E476" s="280"/>
      <c r="F476" s="280"/>
      <c r="G476" s="280"/>
      <c r="H476" s="280"/>
      <c r="I476" s="280"/>
      <c r="J476" s="280"/>
      <c r="K476" s="280"/>
      <c r="L476" s="280"/>
      <c r="M476" s="280"/>
      <c r="N476" s="280"/>
      <c r="O476" s="280"/>
      <c r="P476" s="280"/>
      <c r="Q476" s="280"/>
      <c r="R476" s="280"/>
      <c r="S476" s="280"/>
      <c r="T476" s="280"/>
      <c r="U476" s="280"/>
      <c r="V476" s="280"/>
      <c r="W476" s="280"/>
      <c r="X476" s="280"/>
      <c r="Y476" s="280"/>
      <c r="Z476" s="280"/>
    </row>
    <row r="477" spans="1:26" ht="15.75" customHeight="1">
      <c r="A477" s="280"/>
      <c r="B477" s="280"/>
      <c r="C477" s="280"/>
      <c r="D477" s="280"/>
      <c r="E477" s="280"/>
      <c r="F477" s="280"/>
      <c r="G477" s="280"/>
      <c r="H477" s="280"/>
      <c r="I477" s="280"/>
      <c r="J477" s="280"/>
      <c r="K477" s="280"/>
      <c r="L477" s="280"/>
      <c r="M477" s="280"/>
      <c r="N477" s="280"/>
      <c r="O477" s="280"/>
      <c r="P477" s="280"/>
      <c r="Q477" s="280"/>
      <c r="R477" s="280"/>
      <c r="S477" s="280"/>
      <c r="T477" s="280"/>
      <c r="U477" s="280"/>
      <c r="V477" s="280"/>
      <c r="W477" s="280"/>
      <c r="X477" s="280"/>
      <c r="Y477" s="280"/>
      <c r="Z477" s="280"/>
    </row>
    <row r="478" spans="1:26" ht="15.75" customHeight="1">
      <c r="A478" s="280"/>
      <c r="B478" s="280"/>
      <c r="C478" s="280"/>
      <c r="D478" s="280"/>
      <c r="E478" s="280"/>
      <c r="F478" s="280"/>
      <c r="G478" s="280"/>
      <c r="H478" s="280"/>
      <c r="I478" s="280"/>
      <c r="J478" s="280"/>
      <c r="K478" s="280"/>
      <c r="L478" s="280"/>
      <c r="M478" s="280"/>
      <c r="N478" s="280"/>
      <c r="O478" s="280"/>
      <c r="P478" s="280"/>
      <c r="Q478" s="280"/>
      <c r="R478" s="280"/>
      <c r="S478" s="280"/>
      <c r="T478" s="280"/>
      <c r="U478" s="280"/>
      <c r="V478" s="280"/>
      <c r="W478" s="280"/>
      <c r="X478" s="280"/>
      <c r="Y478" s="280"/>
      <c r="Z478" s="280"/>
    </row>
    <row r="479" spans="1:26" ht="15.75" customHeight="1">
      <c r="A479" s="280"/>
      <c r="B479" s="280"/>
      <c r="C479" s="280"/>
      <c r="D479" s="280"/>
      <c r="E479" s="280"/>
      <c r="F479" s="280"/>
      <c r="G479" s="280"/>
      <c r="H479" s="280"/>
      <c r="I479" s="280"/>
      <c r="J479" s="280"/>
      <c r="K479" s="280"/>
      <c r="L479" s="280"/>
      <c r="M479" s="280"/>
      <c r="N479" s="280"/>
      <c r="O479" s="280"/>
      <c r="P479" s="280"/>
      <c r="Q479" s="280"/>
      <c r="R479" s="280"/>
      <c r="S479" s="280"/>
      <c r="T479" s="280"/>
      <c r="U479" s="280"/>
      <c r="V479" s="280"/>
      <c r="W479" s="280"/>
      <c r="X479" s="280"/>
      <c r="Y479" s="280"/>
      <c r="Z479" s="280"/>
    </row>
    <row r="480" spans="1:26" ht="15.75" customHeight="1">
      <c r="A480" s="280"/>
      <c r="B480" s="280"/>
      <c r="C480" s="280"/>
      <c r="D480" s="280"/>
      <c r="E480" s="280"/>
      <c r="F480" s="280"/>
      <c r="G480" s="280"/>
      <c r="H480" s="280"/>
      <c r="I480" s="280"/>
      <c r="J480" s="280"/>
      <c r="K480" s="280"/>
      <c r="L480" s="280"/>
      <c r="M480" s="280"/>
      <c r="N480" s="280"/>
      <c r="O480" s="280"/>
      <c r="P480" s="280"/>
      <c r="Q480" s="280"/>
      <c r="R480" s="280"/>
      <c r="S480" s="280"/>
      <c r="T480" s="280"/>
      <c r="U480" s="280"/>
      <c r="V480" s="280"/>
      <c r="W480" s="280"/>
      <c r="X480" s="280"/>
      <c r="Y480" s="280"/>
      <c r="Z480" s="280"/>
    </row>
    <row r="481" spans="1:26" ht="15.75" customHeight="1">
      <c r="A481" s="280"/>
      <c r="B481" s="280"/>
      <c r="C481" s="280"/>
      <c r="D481" s="280"/>
      <c r="E481" s="280"/>
      <c r="F481" s="280"/>
      <c r="G481" s="280"/>
      <c r="H481" s="280"/>
      <c r="I481" s="280"/>
      <c r="J481" s="280"/>
      <c r="K481" s="280"/>
      <c r="L481" s="280"/>
      <c r="M481" s="280"/>
      <c r="N481" s="280"/>
      <c r="O481" s="280"/>
      <c r="P481" s="280"/>
      <c r="Q481" s="280"/>
      <c r="R481" s="280"/>
      <c r="S481" s="280"/>
      <c r="T481" s="280"/>
      <c r="U481" s="280"/>
      <c r="V481" s="280"/>
      <c r="W481" s="280"/>
      <c r="X481" s="280"/>
      <c r="Y481" s="280"/>
      <c r="Z481" s="280"/>
    </row>
    <row r="482" spans="1:26" ht="15.75" customHeight="1">
      <c r="A482" s="280"/>
      <c r="B482" s="280"/>
      <c r="C482" s="280"/>
      <c r="D482" s="280"/>
      <c r="E482" s="280"/>
      <c r="F482" s="280"/>
      <c r="G482" s="280"/>
      <c r="H482" s="280"/>
      <c r="I482" s="280"/>
      <c r="J482" s="280"/>
      <c r="K482" s="280"/>
      <c r="L482" s="280"/>
      <c r="M482" s="280"/>
      <c r="N482" s="280"/>
      <c r="O482" s="280"/>
      <c r="P482" s="280"/>
      <c r="Q482" s="280"/>
      <c r="R482" s="280"/>
      <c r="S482" s="280"/>
      <c r="T482" s="280"/>
      <c r="U482" s="280"/>
      <c r="V482" s="280"/>
      <c r="W482" s="280"/>
      <c r="X482" s="280"/>
      <c r="Y482" s="280"/>
      <c r="Z482" s="280"/>
    </row>
    <row r="483" spans="1:26" ht="15.75" customHeight="1">
      <c r="A483" s="280"/>
      <c r="B483" s="280"/>
      <c r="C483" s="280"/>
      <c r="D483" s="280"/>
      <c r="E483" s="280"/>
      <c r="F483" s="280"/>
      <c r="G483" s="280"/>
      <c r="H483" s="280"/>
      <c r="I483" s="280"/>
      <c r="J483" s="280"/>
      <c r="K483" s="280"/>
      <c r="L483" s="280"/>
      <c r="M483" s="280"/>
      <c r="N483" s="280"/>
      <c r="O483" s="280"/>
      <c r="P483" s="280"/>
      <c r="Q483" s="280"/>
      <c r="R483" s="280"/>
      <c r="S483" s="280"/>
      <c r="T483" s="280"/>
      <c r="U483" s="280"/>
      <c r="V483" s="280"/>
      <c r="W483" s="280"/>
      <c r="X483" s="280"/>
      <c r="Y483" s="280"/>
      <c r="Z483" s="280"/>
    </row>
    <row r="484" spans="1:26" ht="15.75" customHeight="1">
      <c r="A484" s="280"/>
      <c r="B484" s="280"/>
      <c r="C484" s="280"/>
      <c r="D484" s="280"/>
      <c r="E484" s="280"/>
      <c r="F484" s="280"/>
      <c r="G484" s="280"/>
      <c r="H484" s="280"/>
      <c r="I484" s="280"/>
      <c r="J484" s="280"/>
      <c r="K484" s="280"/>
      <c r="L484" s="280"/>
      <c r="M484" s="280"/>
      <c r="N484" s="280"/>
      <c r="O484" s="280"/>
      <c r="P484" s="280"/>
      <c r="Q484" s="280"/>
      <c r="R484" s="280"/>
      <c r="S484" s="280"/>
      <c r="T484" s="280"/>
      <c r="U484" s="280"/>
      <c r="V484" s="280"/>
      <c r="W484" s="280"/>
      <c r="X484" s="280"/>
      <c r="Y484" s="280"/>
      <c r="Z484" s="280"/>
    </row>
    <row r="485" spans="1:26" ht="15.75" customHeight="1">
      <c r="A485" s="280"/>
      <c r="B485" s="280"/>
      <c r="C485" s="280"/>
      <c r="D485" s="280"/>
      <c r="E485" s="280"/>
      <c r="F485" s="280"/>
      <c r="G485" s="280"/>
      <c r="H485" s="280"/>
      <c r="I485" s="280"/>
      <c r="J485" s="280"/>
      <c r="K485" s="280"/>
      <c r="L485" s="280"/>
      <c r="M485" s="280"/>
      <c r="N485" s="280"/>
      <c r="O485" s="280"/>
      <c r="P485" s="280"/>
      <c r="Q485" s="280"/>
      <c r="R485" s="280"/>
      <c r="S485" s="280"/>
      <c r="T485" s="280"/>
      <c r="U485" s="280"/>
      <c r="V485" s="280"/>
      <c r="W485" s="280"/>
      <c r="X485" s="280"/>
      <c r="Y485" s="280"/>
      <c r="Z485" s="280"/>
    </row>
    <row r="486" spans="1:26" ht="15.75" customHeight="1">
      <c r="A486" s="280"/>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row>
    <row r="487" spans="1:26" ht="15.75" customHeight="1">
      <c r="A487" s="280"/>
      <c r="B487" s="280"/>
      <c r="C487" s="280"/>
      <c r="D487" s="280"/>
      <c r="E487" s="280"/>
      <c r="F487" s="280"/>
      <c r="G487" s="280"/>
      <c r="H487" s="280"/>
      <c r="I487" s="280"/>
      <c r="J487" s="280"/>
      <c r="K487" s="280"/>
      <c r="L487" s="280"/>
      <c r="M487" s="280"/>
      <c r="N487" s="280"/>
      <c r="O487" s="280"/>
      <c r="P487" s="280"/>
      <c r="Q487" s="280"/>
      <c r="R487" s="280"/>
      <c r="S487" s="280"/>
      <c r="T487" s="280"/>
      <c r="U487" s="280"/>
      <c r="V487" s="280"/>
      <c r="W487" s="280"/>
      <c r="X487" s="280"/>
      <c r="Y487" s="280"/>
      <c r="Z487" s="280"/>
    </row>
    <row r="488" spans="1:26" ht="15.75" customHeight="1">
      <c r="A488" s="280"/>
      <c r="B488" s="280"/>
      <c r="C488" s="280"/>
      <c r="D488" s="280"/>
      <c r="E488" s="280"/>
      <c r="F488" s="280"/>
      <c r="G488" s="280"/>
      <c r="H488" s="280"/>
      <c r="I488" s="280"/>
      <c r="J488" s="280"/>
      <c r="K488" s="280"/>
      <c r="L488" s="280"/>
      <c r="M488" s="280"/>
      <c r="N488" s="280"/>
      <c r="O488" s="280"/>
      <c r="P488" s="280"/>
      <c r="Q488" s="280"/>
      <c r="R488" s="280"/>
      <c r="S488" s="280"/>
      <c r="T488" s="280"/>
      <c r="U488" s="280"/>
      <c r="V488" s="280"/>
      <c r="W488" s="280"/>
      <c r="X488" s="280"/>
      <c r="Y488" s="280"/>
      <c r="Z488" s="280"/>
    </row>
    <row r="489" spans="1:26" ht="15.75" customHeight="1">
      <c r="A489" s="280"/>
      <c r="B489" s="280"/>
      <c r="C489" s="280"/>
      <c r="D489" s="280"/>
      <c r="E489" s="280"/>
      <c r="F489" s="280"/>
      <c r="G489" s="280"/>
      <c r="H489" s="280"/>
      <c r="I489" s="280"/>
      <c r="J489" s="280"/>
      <c r="K489" s="280"/>
      <c r="L489" s="280"/>
      <c r="M489" s="280"/>
      <c r="N489" s="280"/>
      <c r="O489" s="280"/>
      <c r="P489" s="280"/>
      <c r="Q489" s="280"/>
      <c r="R489" s="280"/>
      <c r="S489" s="280"/>
      <c r="T489" s="280"/>
      <c r="U489" s="280"/>
      <c r="V489" s="280"/>
      <c r="W489" s="280"/>
      <c r="X489" s="280"/>
      <c r="Y489" s="280"/>
      <c r="Z489" s="280"/>
    </row>
    <row r="490" spans="1:26" ht="15.75" customHeight="1">
      <c r="A490" s="280"/>
      <c r="B490" s="280"/>
      <c r="C490" s="280"/>
      <c r="D490" s="280"/>
      <c r="E490" s="280"/>
      <c r="F490" s="280"/>
      <c r="G490" s="280"/>
      <c r="H490" s="280"/>
      <c r="I490" s="280"/>
      <c r="J490" s="280"/>
      <c r="K490" s="280"/>
      <c r="L490" s="280"/>
      <c r="M490" s="280"/>
      <c r="N490" s="280"/>
      <c r="O490" s="280"/>
      <c r="P490" s="280"/>
      <c r="Q490" s="280"/>
      <c r="R490" s="280"/>
      <c r="S490" s="280"/>
      <c r="T490" s="280"/>
      <c r="U490" s="280"/>
      <c r="V490" s="280"/>
      <c r="W490" s="280"/>
      <c r="X490" s="280"/>
      <c r="Y490" s="280"/>
      <c r="Z490" s="280"/>
    </row>
    <row r="491" spans="1:26" ht="15.75" customHeight="1">
      <c r="A491" s="280"/>
      <c r="B491" s="280"/>
      <c r="C491" s="280"/>
      <c r="D491" s="280"/>
      <c r="E491" s="280"/>
      <c r="F491" s="280"/>
      <c r="G491" s="280"/>
      <c r="H491" s="280"/>
      <c r="I491" s="280"/>
      <c r="J491" s="280"/>
      <c r="K491" s="280"/>
      <c r="L491" s="280"/>
      <c r="M491" s="280"/>
      <c r="N491" s="280"/>
      <c r="O491" s="280"/>
      <c r="P491" s="280"/>
      <c r="Q491" s="280"/>
      <c r="R491" s="280"/>
      <c r="S491" s="280"/>
      <c r="T491" s="280"/>
      <c r="U491" s="280"/>
      <c r="V491" s="280"/>
      <c r="W491" s="280"/>
      <c r="X491" s="280"/>
      <c r="Y491" s="280"/>
      <c r="Z491" s="280"/>
    </row>
    <row r="492" spans="1:26" ht="15.75" customHeight="1">
      <c r="A492" s="280"/>
      <c r="B492" s="280"/>
      <c r="C492" s="280"/>
      <c r="D492" s="280"/>
      <c r="E492" s="280"/>
      <c r="F492" s="280"/>
      <c r="G492" s="280"/>
      <c r="H492" s="280"/>
      <c r="I492" s="280"/>
      <c r="J492" s="280"/>
      <c r="K492" s="280"/>
      <c r="L492" s="280"/>
      <c r="M492" s="280"/>
      <c r="N492" s="280"/>
      <c r="O492" s="280"/>
      <c r="P492" s="280"/>
      <c r="Q492" s="280"/>
      <c r="R492" s="280"/>
      <c r="S492" s="280"/>
      <c r="T492" s="280"/>
      <c r="U492" s="280"/>
      <c r="V492" s="280"/>
      <c r="W492" s="280"/>
      <c r="X492" s="280"/>
      <c r="Y492" s="280"/>
      <c r="Z492" s="280"/>
    </row>
    <row r="493" spans="1:26" ht="15.75" customHeight="1">
      <c r="A493" s="280"/>
      <c r="B493" s="280"/>
      <c r="C493" s="280"/>
      <c r="D493" s="280"/>
      <c r="E493" s="280"/>
      <c r="F493" s="280"/>
      <c r="G493" s="280"/>
      <c r="H493" s="280"/>
      <c r="I493" s="280"/>
      <c r="J493" s="280"/>
      <c r="K493" s="280"/>
      <c r="L493" s="280"/>
      <c r="M493" s="280"/>
      <c r="N493" s="280"/>
      <c r="O493" s="280"/>
      <c r="P493" s="280"/>
      <c r="Q493" s="280"/>
      <c r="R493" s="280"/>
      <c r="S493" s="280"/>
      <c r="T493" s="280"/>
      <c r="U493" s="280"/>
      <c r="V493" s="280"/>
      <c r="W493" s="280"/>
      <c r="X493" s="280"/>
      <c r="Y493" s="280"/>
      <c r="Z493" s="280"/>
    </row>
    <row r="494" spans="1:26" ht="15.75" customHeight="1">
      <c r="A494" s="280"/>
      <c r="B494" s="280"/>
      <c r="C494" s="280"/>
      <c r="D494" s="280"/>
      <c r="E494" s="280"/>
      <c r="F494" s="280"/>
      <c r="G494" s="280"/>
      <c r="H494" s="280"/>
      <c r="I494" s="280"/>
      <c r="J494" s="280"/>
      <c r="K494" s="280"/>
      <c r="L494" s="280"/>
      <c r="M494" s="280"/>
      <c r="N494" s="280"/>
      <c r="O494" s="280"/>
      <c r="P494" s="280"/>
      <c r="Q494" s="280"/>
      <c r="R494" s="280"/>
      <c r="S494" s="280"/>
      <c r="T494" s="280"/>
      <c r="U494" s="280"/>
      <c r="V494" s="280"/>
      <c r="W494" s="280"/>
      <c r="X494" s="280"/>
      <c r="Y494" s="280"/>
      <c r="Z494" s="280"/>
    </row>
    <row r="495" spans="1:26" ht="15.75" customHeight="1">
      <c r="A495" s="280"/>
      <c r="B495" s="280"/>
      <c r="C495" s="280"/>
      <c r="D495" s="280"/>
      <c r="E495" s="280"/>
      <c r="F495" s="280"/>
      <c r="G495" s="280"/>
      <c r="H495" s="280"/>
      <c r="I495" s="280"/>
      <c r="J495" s="280"/>
      <c r="K495" s="280"/>
      <c r="L495" s="280"/>
      <c r="M495" s="280"/>
      <c r="N495" s="280"/>
      <c r="O495" s="280"/>
      <c r="P495" s="280"/>
      <c r="Q495" s="280"/>
      <c r="R495" s="280"/>
      <c r="S495" s="280"/>
      <c r="T495" s="280"/>
      <c r="U495" s="280"/>
      <c r="V495" s="280"/>
      <c r="W495" s="280"/>
      <c r="X495" s="280"/>
      <c r="Y495" s="280"/>
      <c r="Z495" s="280"/>
    </row>
    <row r="496" spans="1:26" ht="15.75" customHeight="1">
      <c r="A496" s="280"/>
      <c r="B496" s="280"/>
      <c r="C496" s="280"/>
      <c r="D496" s="280"/>
      <c r="E496" s="280"/>
      <c r="F496" s="280"/>
      <c r="G496" s="280"/>
      <c r="H496" s="280"/>
      <c r="I496" s="280"/>
      <c r="J496" s="280"/>
      <c r="K496" s="280"/>
      <c r="L496" s="280"/>
      <c r="M496" s="280"/>
      <c r="N496" s="280"/>
      <c r="O496" s="280"/>
      <c r="P496" s="280"/>
      <c r="Q496" s="280"/>
      <c r="R496" s="280"/>
      <c r="S496" s="280"/>
      <c r="T496" s="280"/>
      <c r="U496" s="280"/>
      <c r="V496" s="280"/>
      <c r="W496" s="280"/>
      <c r="X496" s="280"/>
      <c r="Y496" s="280"/>
      <c r="Z496" s="280"/>
    </row>
    <row r="497" spans="1:26" ht="15.75" customHeight="1">
      <c r="A497" s="280"/>
      <c r="B497" s="280"/>
      <c r="C497" s="280"/>
      <c r="D497" s="280"/>
      <c r="E497" s="280"/>
      <c r="F497" s="280"/>
      <c r="G497" s="280"/>
      <c r="H497" s="280"/>
      <c r="I497" s="280"/>
      <c r="J497" s="280"/>
      <c r="K497" s="280"/>
      <c r="L497" s="280"/>
      <c r="M497" s="280"/>
      <c r="N497" s="280"/>
      <c r="O497" s="280"/>
      <c r="P497" s="280"/>
      <c r="Q497" s="280"/>
      <c r="R497" s="280"/>
      <c r="S497" s="280"/>
      <c r="T497" s="280"/>
      <c r="U497" s="280"/>
      <c r="V497" s="280"/>
      <c r="W497" s="280"/>
      <c r="X497" s="280"/>
      <c r="Y497" s="280"/>
      <c r="Z497" s="280"/>
    </row>
    <row r="498" spans="1:26" ht="15.75" customHeight="1">
      <c r="A498" s="280"/>
      <c r="B498" s="280"/>
      <c r="C498" s="280"/>
      <c r="D498" s="280"/>
      <c r="E498" s="280"/>
      <c r="F498" s="280"/>
      <c r="G498" s="280"/>
      <c r="H498" s="280"/>
      <c r="I498" s="280"/>
      <c r="J498" s="280"/>
      <c r="K498" s="280"/>
      <c r="L498" s="280"/>
      <c r="M498" s="280"/>
      <c r="N498" s="280"/>
      <c r="O498" s="280"/>
      <c r="P498" s="280"/>
      <c r="Q498" s="280"/>
      <c r="R498" s="280"/>
      <c r="S498" s="280"/>
      <c r="T498" s="280"/>
      <c r="U498" s="280"/>
      <c r="V498" s="280"/>
      <c r="W498" s="280"/>
      <c r="X498" s="280"/>
      <c r="Y498" s="280"/>
      <c r="Z498" s="280"/>
    </row>
    <row r="499" spans="1:26" ht="15.75" customHeight="1">
      <c r="A499" s="280"/>
      <c r="B499" s="280"/>
      <c r="C499" s="280"/>
      <c r="D499" s="280"/>
      <c r="E499" s="280"/>
      <c r="F499" s="280"/>
      <c r="G499" s="280"/>
      <c r="H499" s="280"/>
      <c r="I499" s="280"/>
      <c r="J499" s="280"/>
      <c r="K499" s="280"/>
      <c r="L499" s="280"/>
      <c r="M499" s="280"/>
      <c r="N499" s="280"/>
      <c r="O499" s="280"/>
      <c r="P499" s="280"/>
      <c r="Q499" s="280"/>
      <c r="R499" s="280"/>
      <c r="S499" s="280"/>
      <c r="T499" s="280"/>
      <c r="U499" s="280"/>
      <c r="V499" s="280"/>
      <c r="W499" s="280"/>
      <c r="X499" s="280"/>
      <c r="Y499" s="280"/>
      <c r="Z499" s="280"/>
    </row>
    <row r="500" spans="1:26" ht="15.75" customHeight="1">
      <c r="A500" s="280"/>
      <c r="B500" s="280"/>
      <c r="C500" s="280"/>
      <c r="D500" s="280"/>
      <c r="E500" s="280"/>
      <c r="F500" s="280"/>
      <c r="G500" s="280"/>
      <c r="H500" s="280"/>
      <c r="I500" s="280"/>
      <c r="J500" s="280"/>
      <c r="K500" s="280"/>
      <c r="L500" s="280"/>
      <c r="M500" s="280"/>
      <c r="N500" s="280"/>
      <c r="O500" s="280"/>
      <c r="P500" s="280"/>
      <c r="Q500" s="280"/>
      <c r="R500" s="280"/>
      <c r="S500" s="280"/>
      <c r="T500" s="280"/>
      <c r="U500" s="280"/>
      <c r="V500" s="280"/>
      <c r="W500" s="280"/>
      <c r="X500" s="280"/>
      <c r="Y500" s="280"/>
      <c r="Z500" s="280"/>
    </row>
    <row r="501" spans="1:26" ht="15.75" customHeight="1">
      <c r="A501" s="280"/>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row>
    <row r="502" spans="1:26" ht="15.75" customHeight="1">
      <c r="A502" s="280"/>
      <c r="B502" s="280"/>
      <c r="C502" s="280"/>
      <c r="D502" s="280"/>
      <c r="E502" s="280"/>
      <c r="F502" s="280"/>
      <c r="G502" s="280"/>
      <c r="H502" s="280"/>
      <c r="I502" s="280"/>
      <c r="J502" s="280"/>
      <c r="K502" s="280"/>
      <c r="L502" s="280"/>
      <c r="M502" s="280"/>
      <c r="N502" s="280"/>
      <c r="O502" s="280"/>
      <c r="P502" s="280"/>
      <c r="Q502" s="280"/>
      <c r="R502" s="280"/>
      <c r="S502" s="280"/>
      <c r="T502" s="280"/>
      <c r="U502" s="280"/>
      <c r="V502" s="280"/>
      <c r="W502" s="280"/>
      <c r="X502" s="280"/>
      <c r="Y502" s="280"/>
      <c r="Z502" s="280"/>
    </row>
    <row r="503" spans="1:26" ht="15.75" customHeight="1">
      <c r="A503" s="280"/>
      <c r="B503" s="280"/>
      <c r="C503" s="280"/>
      <c r="D503" s="280"/>
      <c r="E503" s="280"/>
      <c r="F503" s="280"/>
      <c r="G503" s="280"/>
      <c r="H503" s="280"/>
      <c r="I503" s="280"/>
      <c r="J503" s="280"/>
      <c r="K503" s="280"/>
      <c r="L503" s="280"/>
      <c r="M503" s="280"/>
      <c r="N503" s="280"/>
      <c r="O503" s="280"/>
      <c r="P503" s="280"/>
      <c r="Q503" s="280"/>
      <c r="R503" s="280"/>
      <c r="S503" s="280"/>
      <c r="T503" s="280"/>
      <c r="U503" s="280"/>
      <c r="V503" s="280"/>
      <c r="W503" s="280"/>
      <c r="X503" s="280"/>
      <c r="Y503" s="280"/>
      <c r="Z503" s="280"/>
    </row>
    <row r="504" spans="1:26" ht="15.75" customHeight="1">
      <c r="A504" s="280"/>
      <c r="B504" s="280"/>
      <c r="C504" s="280"/>
      <c r="D504" s="280"/>
      <c r="E504" s="280"/>
      <c r="F504" s="280"/>
      <c r="G504" s="280"/>
      <c r="H504" s="280"/>
      <c r="I504" s="280"/>
      <c r="J504" s="280"/>
      <c r="K504" s="280"/>
      <c r="L504" s="280"/>
      <c r="M504" s="280"/>
      <c r="N504" s="280"/>
      <c r="O504" s="280"/>
      <c r="P504" s="280"/>
      <c r="Q504" s="280"/>
      <c r="R504" s="280"/>
      <c r="S504" s="280"/>
      <c r="T504" s="280"/>
      <c r="U504" s="280"/>
      <c r="V504" s="280"/>
      <c r="W504" s="280"/>
      <c r="X504" s="280"/>
      <c r="Y504" s="280"/>
      <c r="Z504" s="280"/>
    </row>
    <row r="505" spans="1:26" ht="15.75" customHeight="1">
      <c r="A505" s="280"/>
      <c r="B505" s="280"/>
      <c r="C505" s="280"/>
      <c r="D505" s="280"/>
      <c r="E505" s="280"/>
      <c r="F505" s="280"/>
      <c r="G505" s="280"/>
      <c r="H505" s="280"/>
      <c r="I505" s="280"/>
      <c r="J505" s="280"/>
      <c r="K505" s="280"/>
      <c r="L505" s="280"/>
      <c r="M505" s="280"/>
      <c r="N505" s="280"/>
      <c r="O505" s="280"/>
      <c r="P505" s="280"/>
      <c r="Q505" s="280"/>
      <c r="R505" s="280"/>
      <c r="S505" s="280"/>
      <c r="T505" s="280"/>
      <c r="U505" s="280"/>
      <c r="V505" s="280"/>
      <c r="W505" s="280"/>
      <c r="X505" s="280"/>
      <c r="Y505" s="280"/>
      <c r="Z505" s="280"/>
    </row>
    <row r="506" spans="1:26" ht="15.75" customHeight="1">
      <c r="A506" s="280"/>
      <c r="B506" s="280"/>
      <c r="C506" s="280"/>
      <c r="D506" s="280"/>
      <c r="E506" s="280"/>
      <c r="F506" s="280"/>
      <c r="G506" s="280"/>
      <c r="H506" s="280"/>
      <c r="I506" s="280"/>
      <c r="J506" s="280"/>
      <c r="K506" s="280"/>
      <c r="L506" s="280"/>
      <c r="M506" s="280"/>
      <c r="N506" s="280"/>
      <c r="O506" s="280"/>
      <c r="P506" s="280"/>
      <c r="Q506" s="280"/>
      <c r="R506" s="280"/>
      <c r="S506" s="280"/>
      <c r="T506" s="280"/>
      <c r="U506" s="280"/>
      <c r="V506" s="280"/>
      <c r="W506" s="280"/>
      <c r="X506" s="280"/>
      <c r="Y506" s="280"/>
      <c r="Z506" s="280"/>
    </row>
    <row r="507" spans="1:26" ht="15.75" customHeight="1">
      <c r="A507" s="280"/>
      <c r="B507" s="280"/>
      <c r="C507" s="280"/>
      <c r="D507" s="280"/>
      <c r="E507" s="280"/>
      <c r="F507" s="280"/>
      <c r="G507" s="280"/>
      <c r="H507" s="280"/>
      <c r="I507" s="280"/>
      <c r="J507" s="280"/>
      <c r="K507" s="280"/>
      <c r="L507" s="280"/>
      <c r="M507" s="280"/>
      <c r="N507" s="280"/>
      <c r="O507" s="280"/>
      <c r="P507" s="280"/>
      <c r="Q507" s="280"/>
      <c r="R507" s="280"/>
      <c r="S507" s="280"/>
      <c r="T507" s="280"/>
      <c r="U507" s="280"/>
      <c r="V507" s="280"/>
      <c r="W507" s="280"/>
      <c r="X507" s="280"/>
      <c r="Y507" s="280"/>
      <c r="Z507" s="280"/>
    </row>
    <row r="508" spans="1:26" ht="15.75" customHeight="1">
      <c r="A508" s="280"/>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row>
    <row r="509" spans="1:26" ht="15.75" customHeight="1">
      <c r="A509" s="280"/>
      <c r="B509" s="280"/>
      <c r="C509" s="280"/>
      <c r="D509" s="280"/>
      <c r="E509" s="280"/>
      <c r="F509" s="280"/>
      <c r="G509" s="280"/>
      <c r="H509" s="280"/>
      <c r="I509" s="280"/>
      <c r="J509" s="280"/>
      <c r="K509" s="280"/>
      <c r="L509" s="280"/>
      <c r="M509" s="280"/>
      <c r="N509" s="280"/>
      <c r="O509" s="280"/>
      <c r="P509" s="280"/>
      <c r="Q509" s="280"/>
      <c r="R509" s="280"/>
      <c r="S509" s="280"/>
      <c r="T509" s="280"/>
      <c r="U509" s="280"/>
      <c r="V509" s="280"/>
      <c r="W509" s="280"/>
      <c r="X509" s="280"/>
      <c r="Y509" s="280"/>
      <c r="Z509" s="280"/>
    </row>
    <row r="510" spans="1:26" ht="15.75" customHeight="1">
      <c r="A510" s="280"/>
      <c r="B510" s="280"/>
      <c r="C510" s="280"/>
      <c r="D510" s="280"/>
      <c r="E510" s="280"/>
      <c r="F510" s="280"/>
      <c r="G510" s="280"/>
      <c r="H510" s="280"/>
      <c r="I510" s="280"/>
      <c r="J510" s="280"/>
      <c r="K510" s="280"/>
      <c r="L510" s="280"/>
      <c r="M510" s="280"/>
      <c r="N510" s="280"/>
      <c r="O510" s="280"/>
      <c r="P510" s="280"/>
      <c r="Q510" s="280"/>
      <c r="R510" s="280"/>
      <c r="S510" s="280"/>
      <c r="T510" s="280"/>
      <c r="U510" s="280"/>
      <c r="V510" s="280"/>
      <c r="W510" s="280"/>
      <c r="X510" s="280"/>
      <c r="Y510" s="280"/>
      <c r="Z510" s="280"/>
    </row>
    <row r="511" spans="1:26" ht="15.75" customHeight="1">
      <c r="A511" s="280"/>
      <c r="B511" s="280"/>
      <c r="C511" s="280"/>
      <c r="D511" s="280"/>
      <c r="E511" s="280"/>
      <c r="F511" s="280"/>
      <c r="G511" s="280"/>
      <c r="H511" s="280"/>
      <c r="I511" s="280"/>
      <c r="J511" s="280"/>
      <c r="K511" s="280"/>
      <c r="L511" s="280"/>
      <c r="M511" s="280"/>
      <c r="N511" s="280"/>
      <c r="O511" s="280"/>
      <c r="P511" s="280"/>
      <c r="Q511" s="280"/>
      <c r="R511" s="280"/>
      <c r="S511" s="280"/>
      <c r="T511" s="280"/>
      <c r="U511" s="280"/>
      <c r="V511" s="280"/>
      <c r="W511" s="280"/>
      <c r="X511" s="280"/>
      <c r="Y511" s="280"/>
      <c r="Z511" s="280"/>
    </row>
    <row r="512" spans="1:26" ht="15.75" customHeight="1">
      <c r="A512" s="280"/>
      <c r="B512" s="280"/>
      <c r="C512" s="280"/>
      <c r="D512" s="280"/>
      <c r="E512" s="280"/>
      <c r="F512" s="280"/>
      <c r="G512" s="280"/>
      <c r="H512" s="280"/>
      <c r="I512" s="280"/>
      <c r="J512" s="280"/>
      <c r="K512" s="280"/>
      <c r="L512" s="280"/>
      <c r="M512" s="280"/>
      <c r="N512" s="280"/>
      <c r="O512" s="280"/>
      <c r="P512" s="280"/>
      <c r="Q512" s="280"/>
      <c r="R512" s="280"/>
      <c r="S512" s="280"/>
      <c r="T512" s="280"/>
      <c r="U512" s="280"/>
      <c r="V512" s="280"/>
      <c r="W512" s="280"/>
      <c r="X512" s="280"/>
      <c r="Y512" s="280"/>
      <c r="Z512" s="280"/>
    </row>
    <row r="513" spans="1:26" ht="15.75" customHeight="1">
      <c r="A513" s="280"/>
      <c r="B513" s="280"/>
      <c r="C513" s="280"/>
      <c r="D513" s="280"/>
      <c r="E513" s="280"/>
      <c r="F513" s="280"/>
      <c r="G513" s="280"/>
      <c r="H513" s="280"/>
      <c r="I513" s="280"/>
      <c r="J513" s="280"/>
      <c r="K513" s="280"/>
      <c r="L513" s="280"/>
      <c r="M513" s="280"/>
      <c r="N513" s="280"/>
      <c r="O513" s="280"/>
      <c r="P513" s="280"/>
      <c r="Q513" s="280"/>
      <c r="R513" s="280"/>
      <c r="S513" s="280"/>
      <c r="T513" s="280"/>
      <c r="U513" s="280"/>
      <c r="V513" s="280"/>
      <c r="W513" s="280"/>
      <c r="X513" s="280"/>
      <c r="Y513" s="280"/>
      <c r="Z513" s="280"/>
    </row>
    <row r="514" spans="1:26" ht="15.75" customHeight="1">
      <c r="A514" s="280"/>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row>
    <row r="515" spans="1:26" ht="15.75" customHeight="1">
      <c r="A515" s="280"/>
      <c r="B515" s="280"/>
      <c r="C515" s="280"/>
      <c r="D515" s="280"/>
      <c r="E515" s="280"/>
      <c r="F515" s="280"/>
      <c r="G515" s="280"/>
      <c r="H515" s="280"/>
      <c r="I515" s="280"/>
      <c r="J515" s="280"/>
      <c r="K515" s="280"/>
      <c r="L515" s="280"/>
      <c r="M515" s="280"/>
      <c r="N515" s="280"/>
      <c r="O515" s="280"/>
      <c r="P515" s="280"/>
      <c r="Q515" s="280"/>
      <c r="R515" s="280"/>
      <c r="S515" s="280"/>
      <c r="T515" s="280"/>
      <c r="U515" s="280"/>
      <c r="V515" s="280"/>
      <c r="W515" s="280"/>
      <c r="X515" s="280"/>
      <c r="Y515" s="280"/>
      <c r="Z515" s="280"/>
    </row>
    <row r="516" spans="1:26" ht="15.75" customHeight="1">
      <c r="A516" s="280"/>
      <c r="B516" s="280"/>
      <c r="C516" s="280"/>
      <c r="D516" s="280"/>
      <c r="E516" s="280"/>
      <c r="F516" s="280"/>
      <c r="G516" s="280"/>
      <c r="H516" s="280"/>
      <c r="I516" s="280"/>
      <c r="J516" s="280"/>
      <c r="K516" s="280"/>
      <c r="L516" s="280"/>
      <c r="M516" s="280"/>
      <c r="N516" s="280"/>
      <c r="O516" s="280"/>
      <c r="P516" s="280"/>
      <c r="Q516" s="280"/>
      <c r="R516" s="280"/>
      <c r="S516" s="280"/>
      <c r="T516" s="280"/>
      <c r="U516" s="280"/>
      <c r="V516" s="280"/>
      <c r="W516" s="280"/>
      <c r="X516" s="280"/>
      <c r="Y516" s="280"/>
      <c r="Z516" s="280"/>
    </row>
    <row r="517" spans="1:26" ht="15.75" customHeight="1">
      <c r="A517" s="280"/>
      <c r="B517" s="280"/>
      <c r="C517" s="280"/>
      <c r="D517" s="280"/>
      <c r="E517" s="280"/>
      <c r="F517" s="280"/>
      <c r="G517" s="280"/>
      <c r="H517" s="280"/>
      <c r="I517" s="280"/>
      <c r="J517" s="280"/>
      <c r="K517" s="280"/>
      <c r="L517" s="280"/>
      <c r="M517" s="280"/>
      <c r="N517" s="280"/>
      <c r="O517" s="280"/>
      <c r="P517" s="280"/>
      <c r="Q517" s="280"/>
      <c r="R517" s="280"/>
      <c r="S517" s="280"/>
      <c r="T517" s="280"/>
      <c r="U517" s="280"/>
      <c r="V517" s="280"/>
      <c r="W517" s="280"/>
      <c r="X517" s="280"/>
      <c r="Y517" s="280"/>
      <c r="Z517" s="280"/>
    </row>
    <row r="518" spans="1:26" ht="15.75" customHeight="1">
      <c r="A518" s="280"/>
      <c r="B518" s="280"/>
      <c r="C518" s="280"/>
      <c r="D518" s="280"/>
      <c r="E518" s="280"/>
      <c r="F518" s="280"/>
      <c r="G518" s="280"/>
      <c r="H518" s="280"/>
      <c r="I518" s="280"/>
      <c r="J518" s="280"/>
      <c r="K518" s="280"/>
      <c r="L518" s="280"/>
      <c r="M518" s="280"/>
      <c r="N518" s="280"/>
      <c r="O518" s="280"/>
      <c r="P518" s="280"/>
      <c r="Q518" s="280"/>
      <c r="R518" s="280"/>
      <c r="S518" s="280"/>
      <c r="T518" s="280"/>
      <c r="U518" s="280"/>
      <c r="V518" s="280"/>
      <c r="W518" s="280"/>
      <c r="X518" s="280"/>
      <c r="Y518" s="280"/>
      <c r="Z518" s="280"/>
    </row>
    <row r="519" spans="1:26" ht="15.75" customHeight="1">
      <c r="A519" s="280"/>
      <c r="B519" s="280"/>
      <c r="C519" s="280"/>
      <c r="D519" s="280"/>
      <c r="E519" s="280"/>
      <c r="F519" s="280"/>
      <c r="G519" s="280"/>
      <c r="H519" s="280"/>
      <c r="I519" s="280"/>
      <c r="J519" s="280"/>
      <c r="K519" s="280"/>
      <c r="L519" s="280"/>
      <c r="M519" s="280"/>
      <c r="N519" s="280"/>
      <c r="O519" s="280"/>
      <c r="P519" s="280"/>
      <c r="Q519" s="280"/>
      <c r="R519" s="280"/>
      <c r="S519" s="280"/>
      <c r="T519" s="280"/>
      <c r="U519" s="280"/>
      <c r="V519" s="280"/>
      <c r="W519" s="280"/>
      <c r="X519" s="280"/>
      <c r="Y519" s="280"/>
      <c r="Z519" s="280"/>
    </row>
    <row r="520" spans="1:26" ht="15.75" customHeight="1">
      <c r="A520" s="280"/>
      <c r="B520" s="280"/>
      <c r="C520" s="280"/>
      <c r="D520" s="280"/>
      <c r="E520" s="280"/>
      <c r="F520" s="280"/>
      <c r="G520" s="280"/>
      <c r="H520" s="280"/>
      <c r="I520" s="280"/>
      <c r="J520" s="280"/>
      <c r="K520" s="280"/>
      <c r="L520" s="280"/>
      <c r="M520" s="280"/>
      <c r="N520" s="280"/>
      <c r="O520" s="280"/>
      <c r="P520" s="280"/>
      <c r="Q520" s="280"/>
      <c r="R520" s="280"/>
      <c r="S520" s="280"/>
      <c r="T520" s="280"/>
      <c r="U520" s="280"/>
      <c r="V520" s="280"/>
      <c r="W520" s="280"/>
      <c r="X520" s="280"/>
      <c r="Y520" s="280"/>
      <c r="Z520" s="280"/>
    </row>
    <row r="521" spans="1:26" ht="15.75" customHeight="1">
      <c r="A521" s="280"/>
      <c r="B521" s="280"/>
      <c r="C521" s="280"/>
      <c r="D521" s="280"/>
      <c r="E521" s="280"/>
      <c r="F521" s="280"/>
      <c r="G521" s="280"/>
      <c r="H521" s="280"/>
      <c r="I521" s="280"/>
      <c r="J521" s="280"/>
      <c r="K521" s="280"/>
      <c r="L521" s="280"/>
      <c r="M521" s="280"/>
      <c r="N521" s="280"/>
      <c r="O521" s="280"/>
      <c r="P521" s="280"/>
      <c r="Q521" s="280"/>
      <c r="R521" s="280"/>
      <c r="S521" s="280"/>
      <c r="T521" s="280"/>
      <c r="U521" s="280"/>
      <c r="V521" s="280"/>
      <c r="W521" s="280"/>
      <c r="X521" s="280"/>
      <c r="Y521" s="280"/>
      <c r="Z521" s="280"/>
    </row>
    <row r="522" spans="1:26" ht="15.75" customHeight="1">
      <c r="A522" s="280"/>
      <c r="B522" s="280"/>
      <c r="C522" s="280"/>
      <c r="D522" s="280"/>
      <c r="E522" s="280"/>
      <c r="F522" s="280"/>
      <c r="G522" s="280"/>
      <c r="H522" s="280"/>
      <c r="I522" s="280"/>
      <c r="J522" s="280"/>
      <c r="K522" s="280"/>
      <c r="L522" s="280"/>
      <c r="M522" s="280"/>
      <c r="N522" s="280"/>
      <c r="O522" s="280"/>
      <c r="P522" s="280"/>
      <c r="Q522" s="280"/>
      <c r="R522" s="280"/>
      <c r="S522" s="280"/>
      <c r="T522" s="280"/>
      <c r="U522" s="280"/>
      <c r="V522" s="280"/>
      <c r="W522" s="280"/>
      <c r="X522" s="280"/>
      <c r="Y522" s="280"/>
      <c r="Z522" s="280"/>
    </row>
    <row r="523" spans="1:26" ht="15.75" customHeight="1">
      <c r="A523" s="280"/>
      <c r="B523" s="280"/>
      <c r="C523" s="280"/>
      <c r="D523" s="280"/>
      <c r="E523" s="280"/>
      <c r="F523" s="280"/>
      <c r="G523" s="280"/>
      <c r="H523" s="280"/>
      <c r="I523" s="280"/>
      <c r="J523" s="280"/>
      <c r="K523" s="280"/>
      <c r="L523" s="280"/>
      <c r="M523" s="280"/>
      <c r="N523" s="280"/>
      <c r="O523" s="280"/>
      <c r="P523" s="280"/>
      <c r="Q523" s="280"/>
      <c r="R523" s="280"/>
      <c r="S523" s="280"/>
      <c r="T523" s="280"/>
      <c r="U523" s="280"/>
      <c r="V523" s="280"/>
      <c r="W523" s="280"/>
      <c r="X523" s="280"/>
      <c r="Y523" s="280"/>
      <c r="Z523" s="280"/>
    </row>
    <row r="524" spans="1:26" ht="15.75" customHeight="1">
      <c r="A524" s="280"/>
      <c r="B524" s="280"/>
      <c r="C524" s="280"/>
      <c r="D524" s="280"/>
      <c r="E524" s="280"/>
      <c r="F524" s="280"/>
      <c r="G524" s="280"/>
      <c r="H524" s="280"/>
      <c r="I524" s="280"/>
      <c r="J524" s="280"/>
      <c r="K524" s="280"/>
      <c r="L524" s="280"/>
      <c r="M524" s="280"/>
      <c r="N524" s="280"/>
      <c r="O524" s="280"/>
      <c r="P524" s="280"/>
      <c r="Q524" s="280"/>
      <c r="R524" s="280"/>
      <c r="S524" s="280"/>
      <c r="T524" s="280"/>
      <c r="U524" s="280"/>
      <c r="V524" s="280"/>
      <c r="W524" s="280"/>
      <c r="X524" s="280"/>
      <c r="Y524" s="280"/>
      <c r="Z524" s="280"/>
    </row>
    <row r="525" spans="1:26" ht="15.75" customHeight="1">
      <c r="A525" s="280"/>
      <c r="B525" s="280"/>
      <c r="C525" s="280"/>
      <c r="D525" s="280"/>
      <c r="E525" s="280"/>
      <c r="F525" s="280"/>
      <c r="G525" s="280"/>
      <c r="H525" s="280"/>
      <c r="I525" s="280"/>
      <c r="J525" s="280"/>
      <c r="K525" s="280"/>
      <c r="L525" s="280"/>
      <c r="M525" s="280"/>
      <c r="N525" s="280"/>
      <c r="O525" s="280"/>
      <c r="P525" s="280"/>
      <c r="Q525" s="280"/>
      <c r="R525" s="280"/>
      <c r="S525" s="280"/>
      <c r="T525" s="280"/>
      <c r="U525" s="280"/>
      <c r="V525" s="280"/>
      <c r="W525" s="280"/>
      <c r="X525" s="280"/>
      <c r="Y525" s="280"/>
      <c r="Z525" s="280"/>
    </row>
    <row r="526" spans="1:26" ht="15.75" customHeight="1">
      <c r="A526" s="280"/>
      <c r="B526" s="280"/>
      <c r="C526" s="280"/>
      <c r="D526" s="280"/>
      <c r="E526" s="280"/>
      <c r="F526" s="280"/>
      <c r="G526" s="280"/>
      <c r="H526" s="280"/>
      <c r="I526" s="280"/>
      <c r="J526" s="280"/>
      <c r="K526" s="280"/>
      <c r="L526" s="280"/>
      <c r="M526" s="280"/>
      <c r="N526" s="280"/>
      <c r="O526" s="280"/>
      <c r="P526" s="280"/>
      <c r="Q526" s="280"/>
      <c r="R526" s="280"/>
      <c r="S526" s="280"/>
      <c r="T526" s="280"/>
      <c r="U526" s="280"/>
      <c r="V526" s="280"/>
      <c r="W526" s="280"/>
      <c r="X526" s="280"/>
      <c r="Y526" s="280"/>
      <c r="Z526" s="280"/>
    </row>
    <row r="527" spans="1:26" ht="15.75" customHeight="1">
      <c r="A527" s="280"/>
      <c r="B527" s="280"/>
      <c r="C527" s="280"/>
      <c r="D527" s="280"/>
      <c r="E527" s="280"/>
      <c r="F527" s="280"/>
      <c r="G527" s="280"/>
      <c r="H527" s="280"/>
      <c r="I527" s="280"/>
      <c r="J527" s="280"/>
      <c r="K527" s="280"/>
      <c r="L527" s="280"/>
      <c r="M527" s="280"/>
      <c r="N527" s="280"/>
      <c r="O527" s="280"/>
      <c r="P527" s="280"/>
      <c r="Q527" s="280"/>
      <c r="R527" s="280"/>
      <c r="S527" s="280"/>
      <c r="T527" s="280"/>
      <c r="U527" s="280"/>
      <c r="V527" s="280"/>
      <c r="W527" s="280"/>
      <c r="X527" s="280"/>
      <c r="Y527" s="280"/>
      <c r="Z527" s="280"/>
    </row>
    <row r="528" spans="1:26" ht="15.75" customHeight="1">
      <c r="A528" s="280"/>
      <c r="B528" s="280"/>
      <c r="C528" s="280"/>
      <c r="D528" s="280"/>
      <c r="E528" s="280"/>
      <c r="F528" s="280"/>
      <c r="G528" s="280"/>
      <c r="H528" s="280"/>
      <c r="I528" s="280"/>
      <c r="J528" s="280"/>
      <c r="K528" s="280"/>
      <c r="L528" s="280"/>
      <c r="M528" s="280"/>
      <c r="N528" s="280"/>
      <c r="O528" s="280"/>
      <c r="P528" s="280"/>
      <c r="Q528" s="280"/>
      <c r="R528" s="280"/>
      <c r="S528" s="280"/>
      <c r="T528" s="280"/>
      <c r="U528" s="280"/>
      <c r="V528" s="280"/>
      <c r="W528" s="280"/>
      <c r="X528" s="280"/>
      <c r="Y528" s="280"/>
      <c r="Z528" s="280"/>
    </row>
    <row r="529" spans="1:26" ht="15.75" customHeight="1">
      <c r="A529" s="280"/>
      <c r="B529" s="280"/>
      <c r="C529" s="280"/>
      <c r="D529" s="280"/>
      <c r="E529" s="280"/>
      <c r="F529" s="280"/>
      <c r="G529" s="280"/>
      <c r="H529" s="280"/>
      <c r="I529" s="280"/>
      <c r="J529" s="280"/>
      <c r="K529" s="280"/>
      <c r="L529" s="280"/>
      <c r="M529" s="280"/>
      <c r="N529" s="280"/>
      <c r="O529" s="280"/>
      <c r="P529" s="280"/>
      <c r="Q529" s="280"/>
      <c r="R529" s="280"/>
      <c r="S529" s="280"/>
      <c r="T529" s="280"/>
      <c r="U529" s="280"/>
      <c r="V529" s="280"/>
      <c r="W529" s="280"/>
      <c r="X529" s="280"/>
      <c r="Y529" s="280"/>
      <c r="Z529" s="280"/>
    </row>
    <row r="530" spans="1:26" ht="15.75" customHeight="1">
      <c r="A530" s="280"/>
      <c r="B530" s="280"/>
      <c r="C530" s="280"/>
      <c r="D530" s="280"/>
      <c r="E530" s="280"/>
      <c r="F530" s="280"/>
      <c r="G530" s="280"/>
      <c r="H530" s="280"/>
      <c r="I530" s="280"/>
      <c r="J530" s="280"/>
      <c r="K530" s="280"/>
      <c r="L530" s="280"/>
      <c r="M530" s="280"/>
      <c r="N530" s="280"/>
      <c r="O530" s="280"/>
      <c r="P530" s="280"/>
      <c r="Q530" s="280"/>
      <c r="R530" s="280"/>
      <c r="S530" s="280"/>
      <c r="T530" s="280"/>
      <c r="U530" s="280"/>
      <c r="V530" s="280"/>
      <c r="W530" s="280"/>
      <c r="X530" s="280"/>
      <c r="Y530" s="280"/>
      <c r="Z530" s="280"/>
    </row>
    <row r="531" spans="1:26" ht="15.75" customHeight="1">
      <c r="A531" s="280"/>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row>
    <row r="532" spans="1:26" ht="15.75" customHeight="1">
      <c r="A532" s="280"/>
      <c r="B532" s="280"/>
      <c r="C532" s="280"/>
      <c r="D532" s="280"/>
      <c r="E532" s="280"/>
      <c r="F532" s="280"/>
      <c r="G532" s="280"/>
      <c r="H532" s="280"/>
      <c r="I532" s="280"/>
      <c r="J532" s="280"/>
      <c r="K532" s="280"/>
      <c r="L532" s="280"/>
      <c r="M532" s="280"/>
      <c r="N532" s="280"/>
      <c r="O532" s="280"/>
      <c r="P532" s="280"/>
      <c r="Q532" s="280"/>
      <c r="R532" s="280"/>
      <c r="S532" s="280"/>
      <c r="T532" s="280"/>
      <c r="U532" s="280"/>
      <c r="V532" s="280"/>
      <c r="W532" s="280"/>
      <c r="X532" s="280"/>
      <c r="Y532" s="280"/>
      <c r="Z532" s="280"/>
    </row>
    <row r="533" spans="1:26" ht="15.75" customHeight="1">
      <c r="A533" s="280"/>
      <c r="B533" s="280"/>
      <c r="C533" s="280"/>
      <c r="D533" s="280"/>
      <c r="E533" s="280"/>
      <c r="F533" s="280"/>
      <c r="G533" s="280"/>
      <c r="H533" s="280"/>
      <c r="I533" s="280"/>
      <c r="J533" s="280"/>
      <c r="K533" s="280"/>
      <c r="L533" s="280"/>
      <c r="M533" s="280"/>
      <c r="N533" s="280"/>
      <c r="O533" s="280"/>
      <c r="P533" s="280"/>
      <c r="Q533" s="280"/>
      <c r="R533" s="280"/>
      <c r="S533" s="280"/>
      <c r="T533" s="280"/>
      <c r="U533" s="280"/>
      <c r="V533" s="280"/>
      <c r="W533" s="280"/>
      <c r="X533" s="280"/>
      <c r="Y533" s="280"/>
      <c r="Z533" s="280"/>
    </row>
    <row r="534" spans="1:26" ht="15.75" customHeight="1">
      <c r="A534" s="280"/>
      <c r="B534" s="280"/>
      <c r="C534" s="280"/>
      <c r="D534" s="280"/>
      <c r="E534" s="280"/>
      <c r="F534" s="280"/>
      <c r="G534" s="280"/>
      <c r="H534" s="280"/>
      <c r="I534" s="280"/>
      <c r="J534" s="280"/>
      <c r="K534" s="280"/>
      <c r="L534" s="280"/>
      <c r="M534" s="280"/>
      <c r="N534" s="280"/>
      <c r="O534" s="280"/>
      <c r="P534" s="280"/>
      <c r="Q534" s="280"/>
      <c r="R534" s="280"/>
      <c r="S534" s="280"/>
      <c r="T534" s="280"/>
      <c r="U534" s="280"/>
      <c r="V534" s="280"/>
      <c r="W534" s="280"/>
      <c r="X534" s="280"/>
      <c r="Y534" s="280"/>
      <c r="Z534" s="280"/>
    </row>
    <row r="535" spans="1:26" ht="15.75" customHeight="1">
      <c r="A535" s="280"/>
      <c r="B535" s="280"/>
      <c r="C535" s="280"/>
      <c r="D535" s="280"/>
      <c r="E535" s="280"/>
      <c r="F535" s="280"/>
      <c r="G535" s="280"/>
      <c r="H535" s="280"/>
      <c r="I535" s="280"/>
      <c r="J535" s="280"/>
      <c r="K535" s="280"/>
      <c r="L535" s="280"/>
      <c r="M535" s="280"/>
      <c r="N535" s="280"/>
      <c r="O535" s="280"/>
      <c r="P535" s="280"/>
      <c r="Q535" s="280"/>
      <c r="R535" s="280"/>
      <c r="S535" s="280"/>
      <c r="T535" s="280"/>
      <c r="U535" s="280"/>
      <c r="V535" s="280"/>
      <c r="W535" s="280"/>
      <c r="X535" s="280"/>
      <c r="Y535" s="280"/>
      <c r="Z535" s="280"/>
    </row>
    <row r="536" spans="1:26" ht="15.75" customHeight="1">
      <c r="A536" s="280"/>
      <c r="B536" s="280"/>
      <c r="C536" s="280"/>
      <c r="D536" s="280"/>
      <c r="E536" s="280"/>
      <c r="F536" s="280"/>
      <c r="G536" s="280"/>
      <c r="H536" s="280"/>
      <c r="I536" s="280"/>
      <c r="J536" s="280"/>
      <c r="K536" s="280"/>
      <c r="L536" s="280"/>
      <c r="M536" s="280"/>
      <c r="N536" s="280"/>
      <c r="O536" s="280"/>
      <c r="P536" s="280"/>
      <c r="Q536" s="280"/>
      <c r="R536" s="280"/>
      <c r="S536" s="280"/>
      <c r="T536" s="280"/>
      <c r="U536" s="280"/>
      <c r="V536" s="280"/>
      <c r="W536" s="280"/>
      <c r="X536" s="280"/>
      <c r="Y536" s="280"/>
      <c r="Z536" s="280"/>
    </row>
    <row r="537" spans="1:26" ht="15.75" customHeight="1">
      <c r="A537" s="280"/>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row>
    <row r="538" spans="1:26" ht="15.75" customHeight="1">
      <c r="A538" s="280"/>
      <c r="B538" s="280"/>
      <c r="C538" s="280"/>
      <c r="D538" s="280"/>
      <c r="E538" s="280"/>
      <c r="F538" s="280"/>
      <c r="G538" s="280"/>
      <c r="H538" s="280"/>
      <c r="I538" s="280"/>
      <c r="J538" s="280"/>
      <c r="K538" s="280"/>
      <c r="L538" s="280"/>
      <c r="M538" s="280"/>
      <c r="N538" s="280"/>
      <c r="O538" s="280"/>
      <c r="P538" s="280"/>
      <c r="Q538" s="280"/>
      <c r="R538" s="280"/>
      <c r="S538" s="280"/>
      <c r="T538" s="280"/>
      <c r="U538" s="280"/>
      <c r="V538" s="280"/>
      <c r="W538" s="280"/>
      <c r="X538" s="280"/>
      <c r="Y538" s="280"/>
      <c r="Z538" s="280"/>
    </row>
    <row r="539" spans="1:26" ht="15.75" customHeight="1">
      <c r="A539" s="280"/>
      <c r="B539" s="280"/>
      <c r="C539" s="280"/>
      <c r="D539" s="280"/>
      <c r="E539" s="280"/>
      <c r="F539" s="280"/>
      <c r="G539" s="280"/>
      <c r="H539" s="280"/>
      <c r="I539" s="280"/>
      <c r="J539" s="280"/>
      <c r="K539" s="280"/>
      <c r="L539" s="280"/>
      <c r="M539" s="280"/>
      <c r="N539" s="280"/>
      <c r="O539" s="280"/>
      <c r="P539" s="280"/>
      <c r="Q539" s="280"/>
      <c r="R539" s="280"/>
      <c r="S539" s="280"/>
      <c r="T539" s="280"/>
      <c r="U539" s="280"/>
      <c r="V539" s="280"/>
      <c r="W539" s="280"/>
      <c r="X539" s="280"/>
      <c r="Y539" s="280"/>
      <c r="Z539" s="280"/>
    </row>
    <row r="540" spans="1:26" ht="15.75" customHeight="1">
      <c r="A540" s="280"/>
      <c r="B540" s="280"/>
      <c r="C540" s="280"/>
      <c r="D540" s="280"/>
      <c r="E540" s="280"/>
      <c r="F540" s="280"/>
      <c r="G540" s="280"/>
      <c r="H540" s="280"/>
      <c r="I540" s="280"/>
      <c r="J540" s="280"/>
      <c r="K540" s="280"/>
      <c r="L540" s="280"/>
      <c r="M540" s="280"/>
      <c r="N540" s="280"/>
      <c r="O540" s="280"/>
      <c r="P540" s="280"/>
      <c r="Q540" s="280"/>
      <c r="R540" s="280"/>
      <c r="S540" s="280"/>
      <c r="T540" s="280"/>
      <c r="U540" s="280"/>
      <c r="V540" s="280"/>
      <c r="W540" s="280"/>
      <c r="X540" s="280"/>
      <c r="Y540" s="280"/>
      <c r="Z540" s="280"/>
    </row>
    <row r="541" spans="1:26" ht="15.75" customHeight="1">
      <c r="A541" s="280"/>
      <c r="B541" s="280"/>
      <c r="C541" s="280"/>
      <c r="D541" s="280"/>
      <c r="E541" s="280"/>
      <c r="F541" s="280"/>
      <c r="G541" s="280"/>
      <c r="H541" s="280"/>
      <c r="I541" s="280"/>
      <c r="J541" s="280"/>
      <c r="K541" s="280"/>
      <c r="L541" s="280"/>
      <c r="M541" s="280"/>
      <c r="N541" s="280"/>
      <c r="O541" s="280"/>
      <c r="P541" s="280"/>
      <c r="Q541" s="280"/>
      <c r="R541" s="280"/>
      <c r="S541" s="280"/>
      <c r="T541" s="280"/>
      <c r="U541" s="280"/>
      <c r="V541" s="280"/>
      <c r="W541" s="280"/>
      <c r="X541" s="280"/>
      <c r="Y541" s="280"/>
      <c r="Z541" s="280"/>
    </row>
    <row r="542" spans="1:26" ht="15.75" customHeight="1">
      <c r="A542" s="280"/>
      <c r="B542" s="280"/>
      <c r="C542" s="280"/>
      <c r="D542" s="280"/>
      <c r="E542" s="280"/>
      <c r="F542" s="280"/>
      <c r="G542" s="280"/>
      <c r="H542" s="280"/>
      <c r="I542" s="280"/>
      <c r="J542" s="280"/>
      <c r="K542" s="280"/>
      <c r="L542" s="280"/>
      <c r="M542" s="280"/>
      <c r="N542" s="280"/>
      <c r="O542" s="280"/>
      <c r="P542" s="280"/>
      <c r="Q542" s="280"/>
      <c r="R542" s="280"/>
      <c r="S542" s="280"/>
      <c r="T542" s="280"/>
      <c r="U542" s="280"/>
      <c r="V542" s="280"/>
      <c r="W542" s="280"/>
      <c r="X542" s="280"/>
      <c r="Y542" s="280"/>
      <c r="Z542" s="280"/>
    </row>
    <row r="543" spans="1:26" ht="15.75" customHeight="1">
      <c r="A543" s="280"/>
      <c r="B543" s="280"/>
      <c r="C543" s="280"/>
      <c r="D543" s="280"/>
      <c r="E543" s="280"/>
      <c r="F543" s="280"/>
      <c r="G543" s="280"/>
      <c r="H543" s="280"/>
      <c r="I543" s="280"/>
      <c r="J543" s="280"/>
      <c r="K543" s="280"/>
      <c r="L543" s="280"/>
      <c r="M543" s="280"/>
      <c r="N543" s="280"/>
      <c r="O543" s="280"/>
      <c r="P543" s="280"/>
      <c r="Q543" s="280"/>
      <c r="R543" s="280"/>
      <c r="S543" s="280"/>
      <c r="T543" s="280"/>
      <c r="U543" s="280"/>
      <c r="V543" s="280"/>
      <c r="W543" s="280"/>
      <c r="X543" s="280"/>
      <c r="Y543" s="280"/>
      <c r="Z543" s="280"/>
    </row>
    <row r="544" spans="1:26" ht="15.75" customHeight="1">
      <c r="A544" s="280"/>
      <c r="B544" s="280"/>
      <c r="C544" s="280"/>
      <c r="D544" s="280"/>
      <c r="E544" s="280"/>
      <c r="F544" s="280"/>
      <c r="G544" s="280"/>
      <c r="H544" s="280"/>
      <c r="I544" s="280"/>
      <c r="J544" s="280"/>
      <c r="K544" s="280"/>
      <c r="L544" s="280"/>
      <c r="M544" s="280"/>
      <c r="N544" s="280"/>
      <c r="O544" s="280"/>
      <c r="P544" s="280"/>
      <c r="Q544" s="280"/>
      <c r="R544" s="280"/>
      <c r="S544" s="280"/>
      <c r="T544" s="280"/>
      <c r="U544" s="280"/>
      <c r="V544" s="280"/>
      <c r="W544" s="280"/>
      <c r="X544" s="280"/>
      <c r="Y544" s="280"/>
      <c r="Z544" s="280"/>
    </row>
    <row r="545" spans="1:26" ht="15.75" customHeight="1">
      <c r="A545" s="280"/>
      <c r="B545" s="280"/>
      <c r="C545" s="280"/>
      <c r="D545" s="280"/>
      <c r="E545" s="280"/>
      <c r="F545" s="280"/>
      <c r="G545" s="280"/>
      <c r="H545" s="280"/>
      <c r="I545" s="280"/>
      <c r="J545" s="280"/>
      <c r="K545" s="280"/>
      <c r="L545" s="280"/>
      <c r="M545" s="280"/>
      <c r="N545" s="280"/>
      <c r="O545" s="280"/>
      <c r="P545" s="280"/>
      <c r="Q545" s="280"/>
      <c r="R545" s="280"/>
      <c r="S545" s="280"/>
      <c r="T545" s="280"/>
      <c r="U545" s="280"/>
      <c r="V545" s="280"/>
      <c r="W545" s="280"/>
      <c r="X545" s="280"/>
      <c r="Y545" s="280"/>
      <c r="Z545" s="280"/>
    </row>
    <row r="546" spans="1:26" ht="15.75" customHeight="1">
      <c r="A546" s="280"/>
      <c r="B546" s="280"/>
      <c r="C546" s="280"/>
      <c r="D546" s="280"/>
      <c r="E546" s="280"/>
      <c r="F546" s="280"/>
      <c r="G546" s="280"/>
      <c r="H546" s="280"/>
      <c r="I546" s="280"/>
      <c r="J546" s="280"/>
      <c r="K546" s="280"/>
      <c r="L546" s="280"/>
      <c r="M546" s="280"/>
      <c r="N546" s="280"/>
      <c r="O546" s="280"/>
      <c r="P546" s="280"/>
      <c r="Q546" s="280"/>
      <c r="R546" s="280"/>
      <c r="S546" s="280"/>
      <c r="T546" s="280"/>
      <c r="U546" s="280"/>
      <c r="V546" s="280"/>
      <c r="W546" s="280"/>
      <c r="X546" s="280"/>
      <c r="Y546" s="280"/>
      <c r="Z546" s="280"/>
    </row>
    <row r="547" spans="1:26" ht="15.75" customHeight="1">
      <c r="A547" s="280"/>
      <c r="B547" s="280"/>
      <c r="C547" s="280"/>
      <c r="D547" s="280"/>
      <c r="E547" s="280"/>
      <c r="F547" s="280"/>
      <c r="G547" s="280"/>
      <c r="H547" s="280"/>
      <c r="I547" s="280"/>
      <c r="J547" s="280"/>
      <c r="K547" s="280"/>
      <c r="L547" s="280"/>
      <c r="M547" s="280"/>
      <c r="N547" s="280"/>
      <c r="O547" s="280"/>
      <c r="P547" s="280"/>
      <c r="Q547" s="280"/>
      <c r="R547" s="280"/>
      <c r="S547" s="280"/>
      <c r="T547" s="280"/>
      <c r="U547" s="280"/>
      <c r="V547" s="280"/>
      <c r="W547" s="280"/>
      <c r="X547" s="280"/>
      <c r="Y547" s="280"/>
      <c r="Z547" s="280"/>
    </row>
    <row r="548" spans="1:26" ht="15.75" customHeight="1">
      <c r="A548" s="280"/>
      <c r="B548" s="280"/>
      <c r="C548" s="280"/>
      <c r="D548" s="280"/>
      <c r="E548" s="280"/>
      <c r="F548" s="280"/>
      <c r="G548" s="280"/>
      <c r="H548" s="280"/>
      <c r="I548" s="280"/>
      <c r="J548" s="280"/>
      <c r="K548" s="280"/>
      <c r="L548" s="280"/>
      <c r="M548" s="280"/>
      <c r="N548" s="280"/>
      <c r="O548" s="280"/>
      <c r="P548" s="280"/>
      <c r="Q548" s="280"/>
      <c r="R548" s="280"/>
      <c r="S548" s="280"/>
      <c r="T548" s="280"/>
      <c r="U548" s="280"/>
      <c r="V548" s="280"/>
      <c r="W548" s="280"/>
      <c r="X548" s="280"/>
      <c r="Y548" s="280"/>
      <c r="Z548" s="280"/>
    </row>
    <row r="549" spans="1:26" ht="15.75" customHeight="1">
      <c r="A549" s="280"/>
      <c r="B549" s="280"/>
      <c r="C549" s="280"/>
      <c r="D549" s="280"/>
      <c r="E549" s="280"/>
      <c r="F549" s="280"/>
      <c r="G549" s="280"/>
      <c r="H549" s="280"/>
      <c r="I549" s="280"/>
      <c r="J549" s="280"/>
      <c r="K549" s="280"/>
      <c r="L549" s="280"/>
      <c r="M549" s="280"/>
      <c r="N549" s="280"/>
      <c r="O549" s="280"/>
      <c r="P549" s="280"/>
      <c r="Q549" s="280"/>
      <c r="R549" s="280"/>
      <c r="S549" s="280"/>
      <c r="T549" s="280"/>
      <c r="U549" s="280"/>
      <c r="V549" s="280"/>
      <c r="W549" s="280"/>
      <c r="X549" s="280"/>
      <c r="Y549" s="280"/>
      <c r="Z549" s="280"/>
    </row>
    <row r="550" spans="1:26" ht="15.75" customHeight="1">
      <c r="A550" s="280"/>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row>
    <row r="551" spans="1:26" ht="15.75" customHeight="1">
      <c r="A551" s="280"/>
      <c r="B551" s="280"/>
      <c r="C551" s="280"/>
      <c r="D551" s="280"/>
      <c r="E551" s="280"/>
      <c r="F551" s="280"/>
      <c r="G551" s="280"/>
      <c r="H551" s="280"/>
      <c r="I551" s="280"/>
      <c r="J551" s="280"/>
      <c r="K551" s="280"/>
      <c r="L551" s="280"/>
      <c r="M551" s="280"/>
      <c r="N551" s="280"/>
      <c r="O551" s="280"/>
      <c r="P551" s="280"/>
      <c r="Q551" s="280"/>
      <c r="R551" s="280"/>
      <c r="S551" s="280"/>
      <c r="T551" s="280"/>
      <c r="U551" s="280"/>
      <c r="V551" s="280"/>
      <c r="W551" s="280"/>
      <c r="X551" s="280"/>
      <c r="Y551" s="280"/>
      <c r="Z551" s="280"/>
    </row>
    <row r="552" spans="1:26" ht="15.75" customHeight="1">
      <c r="A552" s="280"/>
      <c r="B552" s="280"/>
      <c r="C552" s="280"/>
      <c r="D552" s="280"/>
      <c r="E552" s="280"/>
      <c r="F552" s="280"/>
      <c r="G552" s="280"/>
      <c r="H552" s="280"/>
      <c r="I552" s="280"/>
      <c r="J552" s="280"/>
      <c r="K552" s="280"/>
      <c r="L552" s="280"/>
      <c r="M552" s="280"/>
      <c r="N552" s="280"/>
      <c r="O552" s="280"/>
      <c r="P552" s="280"/>
      <c r="Q552" s="280"/>
      <c r="R552" s="280"/>
      <c r="S552" s="280"/>
      <c r="T552" s="280"/>
      <c r="U552" s="280"/>
      <c r="V552" s="280"/>
      <c r="W552" s="280"/>
      <c r="X552" s="280"/>
      <c r="Y552" s="280"/>
      <c r="Z552" s="280"/>
    </row>
    <row r="553" spans="1:26" ht="15.75" customHeight="1">
      <c r="A553" s="280"/>
      <c r="B553" s="280"/>
      <c r="C553" s="280"/>
      <c r="D553" s="280"/>
      <c r="E553" s="280"/>
      <c r="F553" s="280"/>
      <c r="G553" s="280"/>
      <c r="H553" s="280"/>
      <c r="I553" s="280"/>
      <c r="J553" s="280"/>
      <c r="K553" s="280"/>
      <c r="L553" s="280"/>
      <c r="M553" s="280"/>
      <c r="N553" s="280"/>
      <c r="O553" s="280"/>
      <c r="P553" s="280"/>
      <c r="Q553" s="280"/>
      <c r="R553" s="280"/>
      <c r="S553" s="280"/>
      <c r="T553" s="280"/>
      <c r="U553" s="280"/>
      <c r="V553" s="280"/>
      <c r="W553" s="280"/>
      <c r="X553" s="280"/>
      <c r="Y553" s="280"/>
      <c r="Z553" s="280"/>
    </row>
    <row r="554" spans="1:26" ht="15.75" customHeight="1">
      <c r="A554" s="280"/>
      <c r="B554" s="280"/>
      <c r="C554" s="280"/>
      <c r="D554" s="280"/>
      <c r="E554" s="280"/>
      <c r="F554" s="280"/>
      <c r="G554" s="280"/>
      <c r="H554" s="280"/>
      <c r="I554" s="280"/>
      <c r="J554" s="280"/>
      <c r="K554" s="280"/>
      <c r="L554" s="280"/>
      <c r="M554" s="280"/>
      <c r="N554" s="280"/>
      <c r="O554" s="280"/>
      <c r="P554" s="280"/>
      <c r="Q554" s="280"/>
      <c r="R554" s="280"/>
      <c r="S554" s="280"/>
      <c r="T554" s="280"/>
      <c r="U554" s="280"/>
      <c r="V554" s="280"/>
      <c r="W554" s="280"/>
      <c r="X554" s="280"/>
      <c r="Y554" s="280"/>
      <c r="Z554" s="280"/>
    </row>
    <row r="555" spans="1:26" ht="15.75" customHeight="1">
      <c r="A555" s="280"/>
      <c r="B555" s="280"/>
      <c r="C555" s="280"/>
      <c r="D555" s="280"/>
      <c r="E555" s="280"/>
      <c r="F555" s="280"/>
      <c r="G555" s="280"/>
      <c r="H555" s="280"/>
      <c r="I555" s="280"/>
      <c r="J555" s="280"/>
      <c r="K555" s="280"/>
      <c r="L555" s="280"/>
      <c r="M555" s="280"/>
      <c r="N555" s="280"/>
      <c r="O555" s="280"/>
      <c r="P555" s="280"/>
      <c r="Q555" s="280"/>
      <c r="R555" s="280"/>
      <c r="S555" s="280"/>
      <c r="T555" s="280"/>
      <c r="U555" s="280"/>
      <c r="V555" s="280"/>
      <c r="W555" s="280"/>
      <c r="X555" s="280"/>
      <c r="Y555" s="280"/>
      <c r="Z555" s="280"/>
    </row>
    <row r="556" spans="1:26" ht="15.75" customHeight="1">
      <c r="A556" s="280"/>
      <c r="B556" s="280"/>
      <c r="C556" s="280"/>
      <c r="D556" s="280"/>
      <c r="E556" s="280"/>
      <c r="F556" s="280"/>
      <c r="G556" s="280"/>
      <c r="H556" s="280"/>
      <c r="I556" s="280"/>
      <c r="J556" s="280"/>
      <c r="K556" s="280"/>
      <c r="L556" s="280"/>
      <c r="M556" s="280"/>
      <c r="N556" s="280"/>
      <c r="O556" s="280"/>
      <c r="P556" s="280"/>
      <c r="Q556" s="280"/>
      <c r="R556" s="280"/>
      <c r="S556" s="280"/>
      <c r="T556" s="280"/>
      <c r="U556" s="280"/>
      <c r="V556" s="280"/>
      <c r="W556" s="280"/>
      <c r="X556" s="280"/>
      <c r="Y556" s="280"/>
      <c r="Z556" s="280"/>
    </row>
    <row r="557" spans="1:26" ht="15.75" customHeight="1">
      <c r="A557" s="280"/>
      <c r="B557" s="280"/>
      <c r="C557" s="280"/>
      <c r="D557" s="280"/>
      <c r="E557" s="280"/>
      <c r="F557" s="280"/>
      <c r="G557" s="280"/>
      <c r="H557" s="280"/>
      <c r="I557" s="280"/>
      <c r="J557" s="280"/>
      <c r="K557" s="280"/>
      <c r="L557" s="280"/>
      <c r="M557" s="280"/>
      <c r="N557" s="280"/>
      <c r="O557" s="280"/>
      <c r="P557" s="280"/>
      <c r="Q557" s="280"/>
      <c r="R557" s="280"/>
      <c r="S557" s="280"/>
      <c r="T557" s="280"/>
      <c r="U557" s="280"/>
      <c r="V557" s="280"/>
      <c r="W557" s="280"/>
      <c r="X557" s="280"/>
      <c r="Y557" s="280"/>
      <c r="Z557" s="280"/>
    </row>
    <row r="558" spans="1:26" ht="15.75" customHeight="1">
      <c r="A558" s="280"/>
      <c r="B558" s="280"/>
      <c r="C558" s="280"/>
      <c r="D558" s="280"/>
      <c r="E558" s="280"/>
      <c r="F558" s="280"/>
      <c r="G558" s="280"/>
      <c r="H558" s="280"/>
      <c r="I558" s="280"/>
      <c r="J558" s="280"/>
      <c r="K558" s="280"/>
      <c r="L558" s="280"/>
      <c r="M558" s="280"/>
      <c r="N558" s="280"/>
      <c r="O558" s="280"/>
      <c r="P558" s="280"/>
      <c r="Q558" s="280"/>
      <c r="R558" s="280"/>
      <c r="S558" s="280"/>
      <c r="T558" s="280"/>
      <c r="U558" s="280"/>
      <c r="V558" s="280"/>
      <c r="W558" s="280"/>
      <c r="X558" s="280"/>
      <c r="Y558" s="280"/>
      <c r="Z558" s="280"/>
    </row>
    <row r="559" spans="1:26" ht="15.75" customHeight="1">
      <c r="A559" s="280"/>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row>
    <row r="560" spans="1:26" ht="15.75" customHeight="1">
      <c r="A560" s="280"/>
      <c r="B560" s="280"/>
      <c r="C560" s="280"/>
      <c r="D560" s="280"/>
      <c r="E560" s="280"/>
      <c r="F560" s="280"/>
      <c r="G560" s="280"/>
      <c r="H560" s="280"/>
      <c r="I560" s="280"/>
      <c r="J560" s="280"/>
      <c r="K560" s="280"/>
      <c r="L560" s="280"/>
      <c r="M560" s="280"/>
      <c r="N560" s="280"/>
      <c r="O560" s="280"/>
      <c r="P560" s="280"/>
      <c r="Q560" s="280"/>
      <c r="R560" s="280"/>
      <c r="S560" s="280"/>
      <c r="T560" s="280"/>
      <c r="U560" s="280"/>
      <c r="V560" s="280"/>
      <c r="W560" s="280"/>
      <c r="X560" s="280"/>
      <c r="Y560" s="280"/>
      <c r="Z560" s="280"/>
    </row>
    <row r="561" spans="1:26" ht="15.75" customHeight="1">
      <c r="A561" s="280"/>
      <c r="B561" s="280"/>
      <c r="C561" s="280"/>
      <c r="D561" s="280"/>
      <c r="E561" s="280"/>
      <c r="F561" s="280"/>
      <c r="G561" s="280"/>
      <c r="H561" s="280"/>
      <c r="I561" s="280"/>
      <c r="J561" s="280"/>
      <c r="K561" s="280"/>
      <c r="L561" s="280"/>
      <c r="M561" s="280"/>
      <c r="N561" s="280"/>
      <c r="O561" s="280"/>
      <c r="P561" s="280"/>
      <c r="Q561" s="280"/>
      <c r="R561" s="280"/>
      <c r="S561" s="280"/>
      <c r="T561" s="280"/>
      <c r="U561" s="280"/>
      <c r="V561" s="280"/>
      <c r="W561" s="280"/>
      <c r="X561" s="280"/>
      <c r="Y561" s="280"/>
      <c r="Z561" s="280"/>
    </row>
    <row r="562" spans="1:26" ht="15.75" customHeight="1">
      <c r="A562" s="280"/>
      <c r="B562" s="280"/>
      <c r="C562" s="280"/>
      <c r="D562" s="280"/>
      <c r="E562" s="280"/>
      <c r="F562" s="280"/>
      <c r="G562" s="280"/>
      <c r="H562" s="280"/>
      <c r="I562" s="280"/>
      <c r="J562" s="280"/>
      <c r="K562" s="280"/>
      <c r="L562" s="280"/>
      <c r="M562" s="280"/>
      <c r="N562" s="280"/>
      <c r="O562" s="280"/>
      <c r="P562" s="280"/>
      <c r="Q562" s="280"/>
      <c r="R562" s="280"/>
      <c r="S562" s="280"/>
      <c r="T562" s="280"/>
      <c r="U562" s="280"/>
      <c r="V562" s="280"/>
      <c r="W562" s="280"/>
      <c r="X562" s="280"/>
      <c r="Y562" s="280"/>
      <c r="Z562" s="280"/>
    </row>
    <row r="563" spans="1:26" ht="15.75" customHeight="1">
      <c r="A563" s="280"/>
      <c r="B563" s="280"/>
      <c r="C563" s="280"/>
      <c r="D563" s="280"/>
      <c r="E563" s="280"/>
      <c r="F563" s="280"/>
      <c r="G563" s="280"/>
      <c r="H563" s="280"/>
      <c r="I563" s="280"/>
      <c r="J563" s="280"/>
      <c r="K563" s="280"/>
      <c r="L563" s="280"/>
      <c r="M563" s="280"/>
      <c r="N563" s="280"/>
      <c r="O563" s="280"/>
      <c r="P563" s="280"/>
      <c r="Q563" s="280"/>
      <c r="R563" s="280"/>
      <c r="S563" s="280"/>
      <c r="T563" s="280"/>
      <c r="U563" s="280"/>
      <c r="V563" s="280"/>
      <c r="W563" s="280"/>
      <c r="X563" s="280"/>
      <c r="Y563" s="280"/>
      <c r="Z563" s="280"/>
    </row>
    <row r="564" spans="1:26" ht="15.75" customHeight="1">
      <c r="A564" s="280"/>
      <c r="B564" s="280"/>
      <c r="C564" s="280"/>
      <c r="D564" s="280"/>
      <c r="E564" s="280"/>
      <c r="F564" s="280"/>
      <c r="G564" s="280"/>
      <c r="H564" s="280"/>
      <c r="I564" s="280"/>
      <c r="J564" s="280"/>
      <c r="K564" s="280"/>
      <c r="L564" s="280"/>
      <c r="M564" s="280"/>
      <c r="N564" s="280"/>
      <c r="O564" s="280"/>
      <c r="P564" s="280"/>
      <c r="Q564" s="280"/>
      <c r="R564" s="280"/>
      <c r="S564" s="280"/>
      <c r="T564" s="280"/>
      <c r="U564" s="280"/>
      <c r="V564" s="280"/>
      <c r="W564" s="280"/>
      <c r="X564" s="280"/>
      <c r="Y564" s="280"/>
      <c r="Z564" s="280"/>
    </row>
    <row r="565" spans="1:26" ht="15.75" customHeight="1">
      <c r="A565" s="280"/>
      <c r="B565" s="280"/>
      <c r="C565" s="280"/>
      <c r="D565" s="280"/>
      <c r="E565" s="280"/>
      <c r="F565" s="280"/>
      <c r="G565" s="280"/>
      <c r="H565" s="280"/>
      <c r="I565" s="280"/>
      <c r="J565" s="280"/>
      <c r="K565" s="280"/>
      <c r="L565" s="280"/>
      <c r="M565" s="280"/>
      <c r="N565" s="280"/>
      <c r="O565" s="280"/>
      <c r="P565" s="280"/>
      <c r="Q565" s="280"/>
      <c r="R565" s="280"/>
      <c r="S565" s="280"/>
      <c r="T565" s="280"/>
      <c r="U565" s="280"/>
      <c r="V565" s="280"/>
      <c r="W565" s="280"/>
      <c r="X565" s="280"/>
      <c r="Y565" s="280"/>
      <c r="Z565" s="280"/>
    </row>
    <row r="566" spans="1:26" ht="15.75" customHeight="1">
      <c r="A566" s="280"/>
      <c r="B566" s="280"/>
      <c r="C566" s="280"/>
      <c r="D566" s="280"/>
      <c r="E566" s="280"/>
      <c r="F566" s="280"/>
      <c r="G566" s="280"/>
      <c r="H566" s="280"/>
      <c r="I566" s="280"/>
      <c r="J566" s="280"/>
      <c r="K566" s="280"/>
      <c r="L566" s="280"/>
      <c r="M566" s="280"/>
      <c r="N566" s="280"/>
      <c r="O566" s="280"/>
      <c r="P566" s="280"/>
      <c r="Q566" s="280"/>
      <c r="R566" s="280"/>
      <c r="S566" s="280"/>
      <c r="T566" s="280"/>
      <c r="U566" s="280"/>
      <c r="V566" s="280"/>
      <c r="W566" s="280"/>
      <c r="X566" s="280"/>
      <c r="Y566" s="280"/>
      <c r="Z566" s="280"/>
    </row>
    <row r="567" spans="1:26" ht="15.75" customHeight="1">
      <c r="A567" s="280"/>
      <c r="B567" s="280"/>
      <c r="C567" s="280"/>
      <c r="D567" s="280"/>
      <c r="E567" s="280"/>
      <c r="F567" s="280"/>
      <c r="G567" s="280"/>
      <c r="H567" s="280"/>
      <c r="I567" s="280"/>
      <c r="J567" s="280"/>
      <c r="K567" s="280"/>
      <c r="L567" s="280"/>
      <c r="M567" s="280"/>
      <c r="N567" s="280"/>
      <c r="O567" s="280"/>
      <c r="P567" s="280"/>
      <c r="Q567" s="280"/>
      <c r="R567" s="280"/>
      <c r="S567" s="280"/>
      <c r="T567" s="280"/>
      <c r="U567" s="280"/>
      <c r="V567" s="280"/>
      <c r="W567" s="280"/>
      <c r="X567" s="280"/>
      <c r="Y567" s="280"/>
      <c r="Z567" s="280"/>
    </row>
    <row r="568" spans="1:26" ht="15.75" customHeight="1">
      <c r="A568" s="280"/>
      <c r="B568" s="280"/>
      <c r="C568" s="280"/>
      <c r="D568" s="280"/>
      <c r="E568" s="280"/>
      <c r="F568" s="280"/>
      <c r="G568" s="280"/>
      <c r="H568" s="280"/>
      <c r="I568" s="280"/>
      <c r="J568" s="280"/>
      <c r="K568" s="280"/>
      <c r="L568" s="280"/>
      <c r="M568" s="280"/>
      <c r="N568" s="280"/>
      <c r="O568" s="280"/>
      <c r="P568" s="280"/>
      <c r="Q568" s="280"/>
      <c r="R568" s="280"/>
      <c r="S568" s="280"/>
      <c r="T568" s="280"/>
      <c r="U568" s="280"/>
      <c r="V568" s="280"/>
      <c r="W568" s="280"/>
      <c r="X568" s="280"/>
      <c r="Y568" s="280"/>
      <c r="Z568" s="280"/>
    </row>
    <row r="569" spans="1:26" ht="15.75" customHeight="1">
      <c r="A569" s="280"/>
      <c r="B569" s="280"/>
      <c r="C569" s="280"/>
      <c r="D569" s="280"/>
      <c r="E569" s="280"/>
      <c r="F569" s="280"/>
      <c r="G569" s="280"/>
      <c r="H569" s="280"/>
      <c r="I569" s="280"/>
      <c r="J569" s="280"/>
      <c r="K569" s="280"/>
      <c r="L569" s="280"/>
      <c r="M569" s="280"/>
      <c r="N569" s="280"/>
      <c r="O569" s="280"/>
      <c r="P569" s="280"/>
      <c r="Q569" s="280"/>
      <c r="R569" s="280"/>
      <c r="S569" s="280"/>
      <c r="T569" s="280"/>
      <c r="U569" s="280"/>
      <c r="V569" s="280"/>
      <c r="W569" s="280"/>
      <c r="X569" s="280"/>
      <c r="Y569" s="280"/>
      <c r="Z569" s="280"/>
    </row>
    <row r="570" spans="1:26" ht="15.75" customHeight="1">
      <c r="A570" s="280"/>
      <c r="B570" s="280"/>
      <c r="C570" s="280"/>
      <c r="D570" s="280"/>
      <c r="E570" s="280"/>
      <c r="F570" s="280"/>
      <c r="G570" s="280"/>
      <c r="H570" s="280"/>
      <c r="I570" s="280"/>
      <c r="J570" s="280"/>
      <c r="K570" s="280"/>
      <c r="L570" s="280"/>
      <c r="M570" s="280"/>
      <c r="N570" s="280"/>
      <c r="O570" s="280"/>
      <c r="P570" s="280"/>
      <c r="Q570" s="280"/>
      <c r="R570" s="280"/>
      <c r="S570" s="280"/>
      <c r="T570" s="280"/>
      <c r="U570" s="280"/>
      <c r="V570" s="280"/>
      <c r="W570" s="280"/>
      <c r="X570" s="280"/>
      <c r="Y570" s="280"/>
      <c r="Z570" s="280"/>
    </row>
    <row r="571" spans="1:26" ht="15.75" customHeight="1">
      <c r="A571" s="280"/>
      <c r="B571" s="280"/>
      <c r="C571" s="280"/>
      <c r="D571" s="280"/>
      <c r="E571" s="280"/>
      <c r="F571" s="280"/>
      <c r="G571" s="280"/>
      <c r="H571" s="280"/>
      <c r="I571" s="280"/>
      <c r="J571" s="280"/>
      <c r="K571" s="280"/>
      <c r="L571" s="280"/>
      <c r="M571" s="280"/>
      <c r="N571" s="280"/>
      <c r="O571" s="280"/>
      <c r="P571" s="280"/>
      <c r="Q571" s="280"/>
      <c r="R571" s="280"/>
      <c r="S571" s="280"/>
      <c r="T571" s="280"/>
      <c r="U571" s="280"/>
      <c r="V571" s="280"/>
      <c r="W571" s="280"/>
      <c r="X571" s="280"/>
      <c r="Y571" s="280"/>
      <c r="Z571" s="280"/>
    </row>
    <row r="572" spans="1:26" ht="15.75" customHeight="1">
      <c r="A572" s="280"/>
      <c r="B572" s="280"/>
      <c r="C572" s="280"/>
      <c r="D572" s="280"/>
      <c r="E572" s="280"/>
      <c r="F572" s="280"/>
      <c r="G572" s="280"/>
      <c r="H572" s="280"/>
      <c r="I572" s="280"/>
      <c r="J572" s="280"/>
      <c r="K572" s="280"/>
      <c r="L572" s="280"/>
      <c r="M572" s="280"/>
      <c r="N572" s="280"/>
      <c r="O572" s="280"/>
      <c r="P572" s="280"/>
      <c r="Q572" s="280"/>
      <c r="R572" s="280"/>
      <c r="S572" s="280"/>
      <c r="T572" s="280"/>
      <c r="U572" s="280"/>
      <c r="V572" s="280"/>
      <c r="W572" s="280"/>
      <c r="X572" s="280"/>
      <c r="Y572" s="280"/>
      <c r="Z572" s="280"/>
    </row>
    <row r="573" spans="1:26" ht="15.75" customHeight="1">
      <c r="A573" s="280"/>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row>
    <row r="574" spans="1:26" ht="15.75" customHeight="1">
      <c r="A574" s="280"/>
      <c r="B574" s="280"/>
      <c r="C574" s="280"/>
      <c r="D574" s="280"/>
      <c r="E574" s="280"/>
      <c r="F574" s="280"/>
      <c r="G574" s="280"/>
      <c r="H574" s="280"/>
      <c r="I574" s="280"/>
      <c r="J574" s="280"/>
      <c r="K574" s="280"/>
      <c r="L574" s="280"/>
      <c r="M574" s="280"/>
      <c r="N574" s="280"/>
      <c r="O574" s="280"/>
      <c r="P574" s="280"/>
      <c r="Q574" s="280"/>
      <c r="R574" s="280"/>
      <c r="S574" s="280"/>
      <c r="T574" s="280"/>
      <c r="U574" s="280"/>
      <c r="V574" s="280"/>
      <c r="W574" s="280"/>
      <c r="X574" s="280"/>
      <c r="Y574" s="280"/>
      <c r="Z574" s="280"/>
    </row>
    <row r="575" spans="1:26" ht="15.75" customHeight="1">
      <c r="A575" s="280"/>
      <c r="B575" s="280"/>
      <c r="C575" s="280"/>
      <c r="D575" s="280"/>
      <c r="E575" s="280"/>
      <c r="F575" s="280"/>
      <c r="G575" s="280"/>
      <c r="H575" s="280"/>
      <c r="I575" s="280"/>
      <c r="J575" s="280"/>
      <c r="K575" s="280"/>
      <c r="L575" s="280"/>
      <c r="M575" s="280"/>
      <c r="N575" s="280"/>
      <c r="O575" s="280"/>
      <c r="P575" s="280"/>
      <c r="Q575" s="280"/>
      <c r="R575" s="280"/>
      <c r="S575" s="280"/>
      <c r="T575" s="280"/>
      <c r="U575" s="280"/>
      <c r="V575" s="280"/>
      <c r="W575" s="280"/>
      <c r="X575" s="280"/>
      <c r="Y575" s="280"/>
      <c r="Z575" s="280"/>
    </row>
    <row r="576" spans="1:26" ht="15.75" customHeight="1">
      <c r="A576" s="280"/>
      <c r="B576" s="280"/>
      <c r="C576" s="280"/>
      <c r="D576" s="280"/>
      <c r="E576" s="280"/>
      <c r="F576" s="280"/>
      <c r="G576" s="280"/>
      <c r="H576" s="280"/>
      <c r="I576" s="280"/>
      <c r="J576" s="280"/>
      <c r="K576" s="280"/>
      <c r="L576" s="280"/>
      <c r="M576" s="280"/>
      <c r="N576" s="280"/>
      <c r="O576" s="280"/>
      <c r="P576" s="280"/>
      <c r="Q576" s="280"/>
      <c r="R576" s="280"/>
      <c r="S576" s="280"/>
      <c r="T576" s="280"/>
      <c r="U576" s="280"/>
      <c r="V576" s="280"/>
      <c r="W576" s="280"/>
      <c r="X576" s="280"/>
      <c r="Y576" s="280"/>
      <c r="Z576" s="280"/>
    </row>
    <row r="577" spans="1:26" ht="15.75" customHeight="1">
      <c r="A577" s="280"/>
      <c r="B577" s="280"/>
      <c r="C577" s="280"/>
      <c r="D577" s="280"/>
      <c r="E577" s="280"/>
      <c r="F577" s="280"/>
      <c r="G577" s="280"/>
      <c r="H577" s="280"/>
      <c r="I577" s="280"/>
      <c r="J577" s="280"/>
      <c r="K577" s="280"/>
      <c r="L577" s="280"/>
      <c r="M577" s="280"/>
      <c r="N577" s="280"/>
      <c r="O577" s="280"/>
      <c r="P577" s="280"/>
      <c r="Q577" s="280"/>
      <c r="R577" s="280"/>
      <c r="S577" s="280"/>
      <c r="T577" s="280"/>
      <c r="U577" s="280"/>
      <c r="V577" s="280"/>
      <c r="W577" s="280"/>
      <c r="X577" s="280"/>
      <c r="Y577" s="280"/>
      <c r="Z577" s="280"/>
    </row>
    <row r="578" spans="1:26" ht="15.75" customHeight="1">
      <c r="A578" s="280"/>
      <c r="B578" s="280"/>
      <c r="C578" s="280"/>
      <c r="D578" s="280"/>
      <c r="E578" s="280"/>
      <c r="F578" s="280"/>
      <c r="G578" s="280"/>
      <c r="H578" s="280"/>
      <c r="I578" s="280"/>
      <c r="J578" s="280"/>
      <c r="K578" s="280"/>
      <c r="L578" s="280"/>
      <c r="M578" s="280"/>
      <c r="N578" s="280"/>
      <c r="O578" s="280"/>
      <c r="P578" s="280"/>
      <c r="Q578" s="280"/>
      <c r="R578" s="280"/>
      <c r="S578" s="280"/>
      <c r="T578" s="280"/>
      <c r="U578" s="280"/>
      <c r="V578" s="280"/>
      <c r="W578" s="280"/>
      <c r="X578" s="280"/>
      <c r="Y578" s="280"/>
      <c r="Z578" s="280"/>
    </row>
    <row r="579" spans="1:26" ht="15.75" customHeight="1">
      <c r="A579" s="280"/>
      <c r="B579" s="280"/>
      <c r="C579" s="280"/>
      <c r="D579" s="280"/>
      <c r="E579" s="280"/>
      <c r="F579" s="280"/>
      <c r="G579" s="280"/>
      <c r="H579" s="280"/>
      <c r="I579" s="280"/>
      <c r="J579" s="280"/>
      <c r="K579" s="280"/>
      <c r="L579" s="280"/>
      <c r="M579" s="280"/>
      <c r="N579" s="280"/>
      <c r="O579" s="280"/>
      <c r="P579" s="280"/>
      <c r="Q579" s="280"/>
      <c r="R579" s="280"/>
      <c r="S579" s="280"/>
      <c r="T579" s="280"/>
      <c r="U579" s="280"/>
      <c r="V579" s="280"/>
      <c r="W579" s="280"/>
      <c r="X579" s="280"/>
      <c r="Y579" s="280"/>
      <c r="Z579" s="280"/>
    </row>
    <row r="580" spans="1:26" ht="15.75" customHeight="1">
      <c r="A580" s="280"/>
      <c r="B580" s="280"/>
      <c r="C580" s="280"/>
      <c r="D580" s="280"/>
      <c r="E580" s="280"/>
      <c r="F580" s="280"/>
      <c r="G580" s="280"/>
      <c r="H580" s="280"/>
      <c r="I580" s="280"/>
      <c r="J580" s="280"/>
      <c r="K580" s="280"/>
      <c r="L580" s="280"/>
      <c r="M580" s="280"/>
      <c r="N580" s="280"/>
      <c r="O580" s="280"/>
      <c r="P580" s="280"/>
      <c r="Q580" s="280"/>
      <c r="R580" s="280"/>
      <c r="S580" s="280"/>
      <c r="T580" s="280"/>
      <c r="U580" s="280"/>
      <c r="V580" s="280"/>
      <c r="W580" s="280"/>
      <c r="X580" s="280"/>
      <c r="Y580" s="280"/>
      <c r="Z580" s="280"/>
    </row>
    <row r="581" spans="1:26" ht="15.75" customHeight="1">
      <c r="A581" s="280"/>
      <c r="B581" s="280"/>
      <c r="C581" s="280"/>
      <c r="D581" s="280"/>
      <c r="E581" s="280"/>
      <c r="F581" s="280"/>
      <c r="G581" s="280"/>
      <c r="H581" s="280"/>
      <c r="I581" s="280"/>
      <c r="J581" s="280"/>
      <c r="K581" s="280"/>
      <c r="L581" s="280"/>
      <c r="M581" s="280"/>
      <c r="N581" s="280"/>
      <c r="O581" s="280"/>
      <c r="P581" s="280"/>
      <c r="Q581" s="280"/>
      <c r="R581" s="280"/>
      <c r="S581" s="280"/>
      <c r="T581" s="280"/>
      <c r="U581" s="280"/>
      <c r="V581" s="280"/>
      <c r="W581" s="280"/>
      <c r="X581" s="280"/>
      <c r="Y581" s="280"/>
      <c r="Z581" s="280"/>
    </row>
    <row r="582" spans="1:26" ht="15.75" customHeight="1">
      <c r="A582" s="280"/>
      <c r="B582" s="280"/>
      <c r="C582" s="280"/>
      <c r="D582" s="280"/>
      <c r="E582" s="280"/>
      <c r="F582" s="280"/>
      <c r="G582" s="280"/>
      <c r="H582" s="280"/>
      <c r="I582" s="280"/>
      <c r="J582" s="280"/>
      <c r="K582" s="280"/>
      <c r="L582" s="280"/>
      <c r="M582" s="280"/>
      <c r="N582" s="280"/>
      <c r="O582" s="280"/>
      <c r="P582" s="280"/>
      <c r="Q582" s="280"/>
      <c r="R582" s="280"/>
      <c r="S582" s="280"/>
      <c r="T582" s="280"/>
      <c r="U582" s="280"/>
      <c r="V582" s="280"/>
      <c r="W582" s="280"/>
      <c r="X582" s="280"/>
      <c r="Y582" s="280"/>
      <c r="Z582" s="280"/>
    </row>
    <row r="583" spans="1:26" ht="15.75" customHeight="1">
      <c r="A583" s="280"/>
      <c r="B583" s="280"/>
      <c r="C583" s="280"/>
      <c r="D583" s="280"/>
      <c r="E583" s="280"/>
      <c r="F583" s="280"/>
      <c r="G583" s="280"/>
      <c r="H583" s="280"/>
      <c r="I583" s="280"/>
      <c r="J583" s="280"/>
      <c r="K583" s="280"/>
      <c r="L583" s="280"/>
      <c r="M583" s="280"/>
      <c r="N583" s="280"/>
      <c r="O583" s="280"/>
      <c r="P583" s="280"/>
      <c r="Q583" s="280"/>
      <c r="R583" s="280"/>
      <c r="S583" s="280"/>
      <c r="T583" s="280"/>
      <c r="U583" s="280"/>
      <c r="V583" s="280"/>
      <c r="W583" s="280"/>
      <c r="X583" s="280"/>
      <c r="Y583" s="280"/>
      <c r="Z583" s="280"/>
    </row>
    <row r="584" spans="1:26" ht="15.75" customHeight="1">
      <c r="A584" s="280"/>
      <c r="B584" s="280"/>
      <c r="C584" s="280"/>
      <c r="D584" s="280"/>
      <c r="E584" s="280"/>
      <c r="F584" s="280"/>
      <c r="G584" s="280"/>
      <c r="H584" s="280"/>
      <c r="I584" s="280"/>
      <c r="J584" s="280"/>
      <c r="K584" s="280"/>
      <c r="L584" s="280"/>
      <c r="M584" s="280"/>
      <c r="N584" s="280"/>
      <c r="O584" s="280"/>
      <c r="P584" s="280"/>
      <c r="Q584" s="280"/>
      <c r="R584" s="280"/>
      <c r="S584" s="280"/>
      <c r="T584" s="280"/>
      <c r="U584" s="280"/>
      <c r="V584" s="280"/>
      <c r="W584" s="280"/>
      <c r="X584" s="280"/>
      <c r="Y584" s="280"/>
      <c r="Z584" s="280"/>
    </row>
    <row r="585" spans="1:26" ht="15.75" customHeight="1">
      <c r="A585" s="280"/>
      <c r="B585" s="280"/>
      <c r="C585" s="280"/>
      <c r="D585" s="280"/>
      <c r="E585" s="280"/>
      <c r="F585" s="280"/>
      <c r="G585" s="280"/>
      <c r="H585" s="280"/>
      <c r="I585" s="280"/>
      <c r="J585" s="280"/>
      <c r="K585" s="280"/>
      <c r="L585" s="280"/>
      <c r="M585" s="280"/>
      <c r="N585" s="280"/>
      <c r="O585" s="280"/>
      <c r="P585" s="280"/>
      <c r="Q585" s="280"/>
      <c r="R585" s="280"/>
      <c r="S585" s="280"/>
      <c r="T585" s="280"/>
      <c r="U585" s="280"/>
      <c r="V585" s="280"/>
      <c r="W585" s="280"/>
      <c r="X585" s="280"/>
      <c r="Y585" s="280"/>
      <c r="Z585" s="280"/>
    </row>
    <row r="586" spans="1:26" ht="15.75" customHeight="1">
      <c r="A586" s="280"/>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row>
    <row r="587" spans="1:26" ht="15.75" customHeight="1">
      <c r="A587" s="280"/>
      <c r="B587" s="280"/>
      <c r="C587" s="280"/>
      <c r="D587" s="280"/>
      <c r="E587" s="280"/>
      <c r="F587" s="280"/>
      <c r="G587" s="280"/>
      <c r="H587" s="280"/>
      <c r="I587" s="280"/>
      <c r="J587" s="280"/>
      <c r="K587" s="280"/>
      <c r="L587" s="280"/>
      <c r="M587" s="280"/>
      <c r="N587" s="280"/>
      <c r="O587" s="280"/>
      <c r="P587" s="280"/>
      <c r="Q587" s="280"/>
      <c r="R587" s="280"/>
      <c r="S587" s="280"/>
      <c r="T587" s="280"/>
      <c r="U587" s="280"/>
      <c r="V587" s="280"/>
      <c r="W587" s="280"/>
      <c r="X587" s="280"/>
      <c r="Y587" s="280"/>
      <c r="Z587" s="280"/>
    </row>
    <row r="588" spans="1:26" ht="15.75" customHeight="1">
      <c r="A588" s="280"/>
      <c r="B588" s="280"/>
      <c r="C588" s="280"/>
      <c r="D588" s="280"/>
      <c r="E588" s="280"/>
      <c r="F588" s="280"/>
      <c r="G588" s="280"/>
      <c r="H588" s="280"/>
      <c r="I588" s="280"/>
      <c r="J588" s="280"/>
      <c r="K588" s="280"/>
      <c r="L588" s="280"/>
      <c r="M588" s="280"/>
      <c r="N588" s="280"/>
      <c r="O588" s="280"/>
      <c r="P588" s="280"/>
      <c r="Q588" s="280"/>
      <c r="R588" s="280"/>
      <c r="S588" s="280"/>
      <c r="T588" s="280"/>
      <c r="U588" s="280"/>
      <c r="V588" s="280"/>
      <c r="W588" s="280"/>
      <c r="X588" s="280"/>
      <c r="Y588" s="280"/>
      <c r="Z588" s="280"/>
    </row>
    <row r="589" spans="1:26" ht="15.75" customHeight="1">
      <c r="A589" s="280"/>
      <c r="B589" s="280"/>
      <c r="C589" s="280"/>
      <c r="D589" s="280"/>
      <c r="E589" s="280"/>
      <c r="F589" s="280"/>
      <c r="G589" s="280"/>
      <c r="H589" s="280"/>
      <c r="I589" s="280"/>
      <c r="J589" s="280"/>
      <c r="K589" s="280"/>
      <c r="L589" s="280"/>
      <c r="M589" s="280"/>
      <c r="N589" s="280"/>
      <c r="O589" s="280"/>
      <c r="P589" s="280"/>
      <c r="Q589" s="280"/>
      <c r="R589" s="280"/>
      <c r="S589" s="280"/>
      <c r="T589" s="280"/>
      <c r="U589" s="280"/>
      <c r="V589" s="280"/>
      <c r="W589" s="280"/>
      <c r="X589" s="280"/>
      <c r="Y589" s="280"/>
      <c r="Z589" s="280"/>
    </row>
    <row r="590" spans="1:26" ht="15.75" customHeight="1">
      <c r="A590" s="280"/>
      <c r="B590" s="280"/>
      <c r="C590" s="280"/>
      <c r="D590" s="280"/>
      <c r="E590" s="280"/>
      <c r="F590" s="280"/>
      <c r="G590" s="280"/>
      <c r="H590" s="280"/>
      <c r="I590" s="280"/>
      <c r="J590" s="280"/>
      <c r="K590" s="280"/>
      <c r="L590" s="280"/>
      <c r="M590" s="280"/>
      <c r="N590" s="280"/>
      <c r="O590" s="280"/>
      <c r="P590" s="280"/>
      <c r="Q590" s="280"/>
      <c r="R590" s="280"/>
      <c r="S590" s="280"/>
      <c r="T590" s="280"/>
      <c r="U590" s="280"/>
      <c r="V590" s="280"/>
      <c r="W590" s="280"/>
      <c r="X590" s="280"/>
      <c r="Y590" s="280"/>
      <c r="Z590" s="280"/>
    </row>
    <row r="591" spans="1:26" ht="15.75" customHeight="1">
      <c r="A591" s="280"/>
      <c r="B591" s="280"/>
      <c r="C591" s="280"/>
      <c r="D591" s="280"/>
      <c r="E591" s="280"/>
      <c r="F591" s="280"/>
      <c r="G591" s="280"/>
      <c r="H591" s="280"/>
      <c r="I591" s="280"/>
      <c r="J591" s="280"/>
      <c r="K591" s="280"/>
      <c r="L591" s="280"/>
      <c r="M591" s="280"/>
      <c r="N591" s="280"/>
      <c r="O591" s="280"/>
      <c r="P591" s="280"/>
      <c r="Q591" s="280"/>
      <c r="R591" s="280"/>
      <c r="S591" s="280"/>
      <c r="T591" s="280"/>
      <c r="U591" s="280"/>
      <c r="V591" s="280"/>
      <c r="W591" s="280"/>
      <c r="X591" s="280"/>
      <c r="Y591" s="280"/>
      <c r="Z591" s="280"/>
    </row>
    <row r="592" spans="1:26" ht="15.75" customHeight="1">
      <c r="A592" s="280"/>
      <c r="B592" s="280"/>
      <c r="C592" s="280"/>
      <c r="D592" s="280"/>
      <c r="E592" s="280"/>
      <c r="F592" s="280"/>
      <c r="G592" s="280"/>
      <c r="H592" s="280"/>
      <c r="I592" s="280"/>
      <c r="J592" s="280"/>
      <c r="K592" s="280"/>
      <c r="L592" s="280"/>
      <c r="M592" s="280"/>
      <c r="N592" s="280"/>
      <c r="O592" s="280"/>
      <c r="P592" s="280"/>
      <c r="Q592" s="280"/>
      <c r="R592" s="280"/>
      <c r="S592" s="280"/>
      <c r="T592" s="280"/>
      <c r="U592" s="280"/>
      <c r="V592" s="280"/>
      <c r="W592" s="280"/>
      <c r="X592" s="280"/>
      <c r="Y592" s="280"/>
      <c r="Z592" s="280"/>
    </row>
    <row r="593" spans="1:26" ht="15.75" customHeight="1">
      <c r="A593" s="280"/>
      <c r="B593" s="280"/>
      <c r="C593" s="280"/>
      <c r="D593" s="280"/>
      <c r="E593" s="280"/>
      <c r="F593" s="280"/>
      <c r="G593" s="280"/>
      <c r="H593" s="280"/>
      <c r="I593" s="280"/>
      <c r="J593" s="280"/>
      <c r="K593" s="280"/>
      <c r="L593" s="280"/>
      <c r="M593" s="280"/>
      <c r="N593" s="280"/>
      <c r="O593" s="280"/>
      <c r="P593" s="280"/>
      <c r="Q593" s="280"/>
      <c r="R593" s="280"/>
      <c r="S593" s="280"/>
      <c r="T593" s="280"/>
      <c r="U593" s="280"/>
      <c r="V593" s="280"/>
      <c r="W593" s="280"/>
      <c r="X593" s="280"/>
      <c r="Y593" s="280"/>
      <c r="Z593" s="280"/>
    </row>
    <row r="594" spans="1:26" ht="15.75" customHeight="1">
      <c r="A594" s="280"/>
      <c r="B594" s="280"/>
      <c r="C594" s="280"/>
      <c r="D594" s="280"/>
      <c r="E594" s="280"/>
      <c r="F594" s="280"/>
      <c r="G594" s="280"/>
      <c r="H594" s="280"/>
      <c r="I594" s="280"/>
      <c r="J594" s="280"/>
      <c r="K594" s="280"/>
      <c r="L594" s="280"/>
      <c r="M594" s="280"/>
      <c r="N594" s="280"/>
      <c r="O594" s="280"/>
      <c r="P594" s="280"/>
      <c r="Q594" s="280"/>
      <c r="R594" s="280"/>
      <c r="S594" s="280"/>
      <c r="T594" s="280"/>
      <c r="U594" s="280"/>
      <c r="V594" s="280"/>
      <c r="W594" s="280"/>
      <c r="X594" s="280"/>
      <c r="Y594" s="280"/>
      <c r="Z594" s="280"/>
    </row>
    <row r="595" spans="1:26" ht="15.75" customHeight="1">
      <c r="A595" s="280"/>
      <c r="B595" s="280"/>
      <c r="C595" s="280"/>
      <c r="D595" s="280"/>
      <c r="E595" s="280"/>
      <c r="F595" s="280"/>
      <c r="G595" s="280"/>
      <c r="H595" s="280"/>
      <c r="I595" s="280"/>
      <c r="J595" s="280"/>
      <c r="K595" s="280"/>
      <c r="L595" s="280"/>
      <c r="M595" s="280"/>
      <c r="N595" s="280"/>
      <c r="O595" s="280"/>
      <c r="P595" s="280"/>
      <c r="Q595" s="280"/>
      <c r="R595" s="280"/>
      <c r="S595" s="280"/>
      <c r="T595" s="280"/>
      <c r="U595" s="280"/>
      <c r="V595" s="280"/>
      <c r="W595" s="280"/>
      <c r="X595" s="280"/>
      <c r="Y595" s="280"/>
      <c r="Z595" s="280"/>
    </row>
    <row r="596" spans="1:26" ht="15.75" customHeight="1">
      <c r="A596" s="280"/>
      <c r="B596" s="280"/>
      <c r="C596" s="280"/>
      <c r="D596" s="280"/>
      <c r="E596" s="280"/>
      <c r="F596" s="280"/>
      <c r="G596" s="280"/>
      <c r="H596" s="280"/>
      <c r="I596" s="280"/>
      <c r="J596" s="280"/>
      <c r="K596" s="280"/>
      <c r="L596" s="280"/>
      <c r="M596" s="280"/>
      <c r="N596" s="280"/>
      <c r="O596" s="280"/>
      <c r="P596" s="280"/>
      <c r="Q596" s="280"/>
      <c r="R596" s="280"/>
      <c r="S596" s="280"/>
      <c r="T596" s="280"/>
      <c r="U596" s="280"/>
      <c r="V596" s="280"/>
      <c r="W596" s="280"/>
      <c r="X596" s="280"/>
      <c r="Y596" s="280"/>
      <c r="Z596" s="280"/>
    </row>
    <row r="597" spans="1:26" ht="15.75" customHeight="1">
      <c r="A597" s="280"/>
      <c r="B597" s="280"/>
      <c r="C597" s="280"/>
      <c r="D597" s="280"/>
      <c r="E597" s="280"/>
      <c r="F597" s="280"/>
      <c r="G597" s="280"/>
      <c r="H597" s="280"/>
      <c r="I597" s="280"/>
      <c r="J597" s="280"/>
      <c r="K597" s="280"/>
      <c r="L597" s="280"/>
      <c r="M597" s="280"/>
      <c r="N597" s="280"/>
      <c r="O597" s="280"/>
      <c r="P597" s="280"/>
      <c r="Q597" s="280"/>
      <c r="R597" s="280"/>
      <c r="S597" s="280"/>
      <c r="T597" s="280"/>
      <c r="U597" s="280"/>
      <c r="V597" s="280"/>
      <c r="W597" s="280"/>
      <c r="X597" s="280"/>
      <c r="Y597" s="280"/>
      <c r="Z597" s="280"/>
    </row>
    <row r="598" spans="1:26" ht="15.75" customHeight="1">
      <c r="A598" s="280"/>
      <c r="B598" s="280"/>
      <c r="C598" s="280"/>
      <c r="D598" s="280"/>
      <c r="E598" s="280"/>
      <c r="F598" s="280"/>
      <c r="G598" s="280"/>
      <c r="H598" s="280"/>
      <c r="I598" s="280"/>
      <c r="J598" s="280"/>
      <c r="K598" s="280"/>
      <c r="L598" s="280"/>
      <c r="M598" s="280"/>
      <c r="N598" s="280"/>
      <c r="O598" s="280"/>
      <c r="P598" s="280"/>
      <c r="Q598" s="280"/>
      <c r="R598" s="280"/>
      <c r="S598" s="280"/>
      <c r="T598" s="280"/>
      <c r="U598" s="280"/>
      <c r="V598" s="280"/>
      <c r="W598" s="280"/>
      <c r="X598" s="280"/>
      <c r="Y598" s="280"/>
      <c r="Z598" s="280"/>
    </row>
    <row r="599" spans="1:26" ht="15.75" customHeight="1">
      <c r="A599" s="280"/>
      <c r="B599" s="280"/>
      <c r="C599" s="280"/>
      <c r="D599" s="280"/>
      <c r="E599" s="280"/>
      <c r="F599" s="280"/>
      <c r="G599" s="280"/>
      <c r="H599" s="280"/>
      <c r="I599" s="280"/>
      <c r="J599" s="280"/>
      <c r="K599" s="280"/>
      <c r="L599" s="280"/>
      <c r="M599" s="280"/>
      <c r="N599" s="280"/>
      <c r="O599" s="280"/>
      <c r="P599" s="280"/>
      <c r="Q599" s="280"/>
      <c r="R599" s="280"/>
      <c r="S599" s="280"/>
      <c r="T599" s="280"/>
      <c r="U599" s="280"/>
      <c r="V599" s="280"/>
      <c r="W599" s="280"/>
      <c r="X599" s="280"/>
      <c r="Y599" s="280"/>
      <c r="Z599" s="280"/>
    </row>
    <row r="600" spans="1:26" ht="15.75" customHeight="1">
      <c r="A600" s="280"/>
      <c r="B600" s="280"/>
      <c r="C600" s="280"/>
      <c r="D600" s="280"/>
      <c r="E600" s="280"/>
      <c r="F600" s="280"/>
      <c r="G600" s="280"/>
      <c r="H600" s="280"/>
      <c r="I600" s="280"/>
      <c r="J600" s="280"/>
      <c r="K600" s="280"/>
      <c r="L600" s="280"/>
      <c r="M600" s="280"/>
      <c r="N600" s="280"/>
      <c r="O600" s="280"/>
      <c r="P600" s="280"/>
      <c r="Q600" s="280"/>
      <c r="R600" s="280"/>
      <c r="S600" s="280"/>
      <c r="T600" s="280"/>
      <c r="U600" s="280"/>
      <c r="V600" s="280"/>
      <c r="W600" s="280"/>
      <c r="X600" s="280"/>
      <c r="Y600" s="280"/>
      <c r="Z600" s="280"/>
    </row>
    <row r="601" spans="1:26" ht="15.75" customHeight="1">
      <c r="A601" s="280"/>
      <c r="B601" s="280"/>
      <c r="C601" s="280"/>
      <c r="D601" s="280"/>
      <c r="E601" s="280"/>
      <c r="F601" s="280"/>
      <c r="G601" s="280"/>
      <c r="H601" s="280"/>
      <c r="I601" s="280"/>
      <c r="J601" s="280"/>
      <c r="K601" s="280"/>
      <c r="L601" s="280"/>
      <c r="M601" s="280"/>
      <c r="N601" s="280"/>
      <c r="O601" s="280"/>
      <c r="P601" s="280"/>
      <c r="Q601" s="280"/>
      <c r="R601" s="280"/>
      <c r="S601" s="280"/>
      <c r="T601" s="280"/>
      <c r="U601" s="280"/>
      <c r="V601" s="280"/>
      <c r="W601" s="280"/>
      <c r="X601" s="280"/>
      <c r="Y601" s="280"/>
      <c r="Z601" s="280"/>
    </row>
    <row r="602" spans="1:26" ht="15.75" customHeight="1">
      <c r="A602" s="280"/>
      <c r="B602" s="280"/>
      <c r="C602" s="280"/>
      <c r="D602" s="280"/>
      <c r="E602" s="280"/>
      <c r="F602" s="280"/>
      <c r="G602" s="280"/>
      <c r="H602" s="280"/>
      <c r="I602" s="280"/>
      <c r="J602" s="280"/>
      <c r="K602" s="280"/>
      <c r="L602" s="280"/>
      <c r="M602" s="280"/>
      <c r="N602" s="280"/>
      <c r="O602" s="280"/>
      <c r="P602" s="280"/>
      <c r="Q602" s="280"/>
      <c r="R602" s="280"/>
      <c r="S602" s="280"/>
      <c r="T602" s="280"/>
      <c r="U602" s="280"/>
      <c r="V602" s="280"/>
      <c r="W602" s="280"/>
      <c r="X602" s="280"/>
      <c r="Y602" s="280"/>
      <c r="Z602" s="280"/>
    </row>
    <row r="603" spans="1:26" ht="15.75" customHeight="1">
      <c r="A603" s="280"/>
      <c r="B603" s="280"/>
      <c r="C603" s="280"/>
      <c r="D603" s="280"/>
      <c r="E603" s="280"/>
      <c r="F603" s="280"/>
      <c r="G603" s="280"/>
      <c r="H603" s="280"/>
      <c r="I603" s="280"/>
      <c r="J603" s="280"/>
      <c r="K603" s="280"/>
      <c r="L603" s="280"/>
      <c r="M603" s="280"/>
      <c r="N603" s="280"/>
      <c r="O603" s="280"/>
      <c r="P603" s="280"/>
      <c r="Q603" s="280"/>
      <c r="R603" s="280"/>
      <c r="S603" s="280"/>
      <c r="T603" s="280"/>
      <c r="U603" s="280"/>
      <c r="V603" s="280"/>
      <c r="W603" s="280"/>
      <c r="X603" s="280"/>
      <c r="Y603" s="280"/>
      <c r="Z603" s="280"/>
    </row>
    <row r="604" spans="1:26" ht="15.75" customHeight="1">
      <c r="A604" s="280"/>
      <c r="B604" s="280"/>
      <c r="C604" s="280"/>
      <c r="D604" s="280"/>
      <c r="E604" s="280"/>
      <c r="F604" s="280"/>
      <c r="G604" s="280"/>
      <c r="H604" s="280"/>
      <c r="I604" s="280"/>
      <c r="J604" s="280"/>
      <c r="K604" s="280"/>
      <c r="L604" s="280"/>
      <c r="M604" s="280"/>
      <c r="N604" s="280"/>
      <c r="O604" s="280"/>
      <c r="P604" s="280"/>
      <c r="Q604" s="280"/>
      <c r="R604" s="280"/>
      <c r="S604" s="280"/>
      <c r="T604" s="280"/>
      <c r="U604" s="280"/>
      <c r="V604" s="280"/>
      <c r="W604" s="280"/>
      <c r="X604" s="280"/>
      <c r="Y604" s="280"/>
      <c r="Z604" s="280"/>
    </row>
    <row r="605" spans="1:26" ht="15.75" customHeight="1">
      <c r="A605" s="280"/>
      <c r="B605" s="280"/>
      <c r="C605" s="280"/>
      <c r="D605" s="280"/>
      <c r="E605" s="280"/>
      <c r="F605" s="280"/>
      <c r="G605" s="280"/>
      <c r="H605" s="280"/>
      <c r="I605" s="280"/>
      <c r="J605" s="280"/>
      <c r="K605" s="280"/>
      <c r="L605" s="280"/>
      <c r="M605" s="280"/>
      <c r="N605" s="280"/>
      <c r="O605" s="280"/>
      <c r="P605" s="280"/>
      <c r="Q605" s="280"/>
      <c r="R605" s="280"/>
      <c r="S605" s="280"/>
      <c r="T605" s="280"/>
      <c r="U605" s="280"/>
      <c r="V605" s="280"/>
      <c r="W605" s="280"/>
      <c r="X605" s="280"/>
      <c r="Y605" s="280"/>
      <c r="Z605" s="280"/>
    </row>
    <row r="606" spans="1:26" ht="15.75" customHeight="1">
      <c r="A606" s="280"/>
      <c r="B606" s="280"/>
      <c r="C606" s="280"/>
      <c r="D606" s="280"/>
      <c r="E606" s="280"/>
      <c r="F606" s="280"/>
      <c r="G606" s="280"/>
      <c r="H606" s="280"/>
      <c r="I606" s="280"/>
      <c r="J606" s="280"/>
      <c r="K606" s="280"/>
      <c r="L606" s="280"/>
      <c r="M606" s="280"/>
      <c r="N606" s="280"/>
      <c r="O606" s="280"/>
      <c r="P606" s="280"/>
      <c r="Q606" s="280"/>
      <c r="R606" s="280"/>
      <c r="S606" s="280"/>
      <c r="T606" s="280"/>
      <c r="U606" s="280"/>
      <c r="V606" s="280"/>
      <c r="W606" s="280"/>
      <c r="X606" s="280"/>
      <c r="Y606" s="280"/>
      <c r="Z606" s="280"/>
    </row>
    <row r="607" spans="1:26" ht="15.75" customHeight="1">
      <c r="A607" s="280"/>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row>
    <row r="608" spans="1:26" ht="15.75" customHeight="1">
      <c r="A608" s="280"/>
      <c r="B608" s="280"/>
      <c r="C608" s="280"/>
      <c r="D608" s="280"/>
      <c r="E608" s="280"/>
      <c r="F608" s="280"/>
      <c r="G608" s="280"/>
      <c r="H608" s="280"/>
      <c r="I608" s="280"/>
      <c r="J608" s="280"/>
      <c r="K608" s="280"/>
      <c r="L608" s="280"/>
      <c r="M608" s="280"/>
      <c r="N608" s="280"/>
      <c r="O608" s="280"/>
      <c r="P608" s="280"/>
      <c r="Q608" s="280"/>
      <c r="R608" s="280"/>
      <c r="S608" s="280"/>
      <c r="T608" s="280"/>
      <c r="U608" s="280"/>
      <c r="V608" s="280"/>
      <c r="W608" s="280"/>
      <c r="X608" s="280"/>
      <c r="Y608" s="280"/>
      <c r="Z608" s="280"/>
    </row>
    <row r="609" spans="1:26" ht="15.75" customHeight="1">
      <c r="A609" s="280"/>
      <c r="B609" s="280"/>
      <c r="C609" s="280"/>
      <c r="D609" s="280"/>
      <c r="E609" s="280"/>
      <c r="F609" s="280"/>
      <c r="G609" s="280"/>
      <c r="H609" s="280"/>
      <c r="I609" s="280"/>
      <c r="J609" s="280"/>
      <c r="K609" s="280"/>
      <c r="L609" s="280"/>
      <c r="M609" s="280"/>
      <c r="N609" s="280"/>
      <c r="O609" s="280"/>
      <c r="P609" s="280"/>
      <c r="Q609" s="280"/>
      <c r="R609" s="280"/>
      <c r="S609" s="280"/>
      <c r="T609" s="280"/>
      <c r="U609" s="280"/>
      <c r="V609" s="280"/>
      <c r="W609" s="280"/>
      <c r="X609" s="280"/>
      <c r="Y609" s="280"/>
      <c r="Z609" s="280"/>
    </row>
    <row r="610" spans="1:26" ht="15.75" customHeight="1">
      <c r="A610" s="280"/>
      <c r="B610" s="280"/>
      <c r="C610" s="280"/>
      <c r="D610" s="280"/>
      <c r="E610" s="280"/>
      <c r="F610" s="280"/>
      <c r="G610" s="280"/>
      <c r="H610" s="280"/>
      <c r="I610" s="280"/>
      <c r="J610" s="280"/>
      <c r="K610" s="280"/>
      <c r="L610" s="280"/>
      <c r="M610" s="280"/>
      <c r="N610" s="280"/>
      <c r="O610" s="280"/>
      <c r="P610" s="280"/>
      <c r="Q610" s="280"/>
      <c r="R610" s="280"/>
      <c r="S610" s="280"/>
      <c r="T610" s="280"/>
      <c r="U610" s="280"/>
      <c r="V610" s="280"/>
      <c r="W610" s="280"/>
      <c r="X610" s="280"/>
      <c r="Y610" s="280"/>
      <c r="Z610" s="280"/>
    </row>
    <row r="611" spans="1:26" ht="15.75" customHeight="1">
      <c r="A611" s="280"/>
      <c r="B611" s="280"/>
      <c r="C611" s="280"/>
      <c r="D611" s="280"/>
      <c r="E611" s="280"/>
      <c r="F611" s="280"/>
      <c r="G611" s="280"/>
      <c r="H611" s="280"/>
      <c r="I611" s="280"/>
      <c r="J611" s="280"/>
      <c r="K611" s="280"/>
      <c r="L611" s="280"/>
      <c r="M611" s="280"/>
      <c r="N611" s="280"/>
      <c r="O611" s="280"/>
      <c r="P611" s="280"/>
      <c r="Q611" s="280"/>
      <c r="R611" s="280"/>
      <c r="S611" s="280"/>
      <c r="T611" s="280"/>
      <c r="U611" s="280"/>
      <c r="V611" s="280"/>
      <c r="W611" s="280"/>
      <c r="X611" s="280"/>
      <c r="Y611" s="280"/>
      <c r="Z611" s="280"/>
    </row>
    <row r="612" spans="1:26" ht="15.75" customHeight="1">
      <c r="A612" s="280"/>
      <c r="B612" s="280"/>
      <c r="C612" s="280"/>
      <c r="D612" s="280"/>
      <c r="E612" s="280"/>
      <c r="F612" s="280"/>
      <c r="G612" s="280"/>
      <c r="H612" s="280"/>
      <c r="I612" s="280"/>
      <c r="J612" s="280"/>
      <c r="K612" s="280"/>
      <c r="L612" s="280"/>
      <c r="M612" s="280"/>
      <c r="N612" s="280"/>
      <c r="O612" s="280"/>
      <c r="P612" s="280"/>
      <c r="Q612" s="280"/>
      <c r="R612" s="280"/>
      <c r="S612" s="280"/>
      <c r="T612" s="280"/>
      <c r="U612" s="280"/>
      <c r="V612" s="280"/>
      <c r="W612" s="280"/>
      <c r="X612" s="280"/>
      <c r="Y612" s="280"/>
      <c r="Z612" s="280"/>
    </row>
    <row r="613" spans="1:26" ht="15.75" customHeight="1">
      <c r="A613" s="280"/>
      <c r="B613" s="280"/>
      <c r="C613" s="280"/>
      <c r="D613" s="280"/>
      <c r="E613" s="280"/>
      <c r="F613" s="280"/>
      <c r="G613" s="280"/>
      <c r="H613" s="280"/>
      <c r="I613" s="280"/>
      <c r="J613" s="280"/>
      <c r="K613" s="280"/>
      <c r="L613" s="280"/>
      <c r="M613" s="280"/>
      <c r="N613" s="280"/>
      <c r="O613" s="280"/>
      <c r="P613" s="280"/>
      <c r="Q613" s="280"/>
      <c r="R613" s="280"/>
      <c r="S613" s="280"/>
      <c r="T613" s="280"/>
      <c r="U613" s="280"/>
      <c r="V613" s="280"/>
      <c r="W613" s="280"/>
      <c r="X613" s="280"/>
      <c r="Y613" s="280"/>
      <c r="Z613" s="280"/>
    </row>
    <row r="614" spans="1:26" ht="15.75" customHeight="1">
      <c r="A614" s="280"/>
      <c r="B614" s="280"/>
      <c r="C614" s="280"/>
      <c r="D614" s="280"/>
      <c r="E614" s="280"/>
      <c r="F614" s="280"/>
      <c r="G614" s="280"/>
      <c r="H614" s="280"/>
      <c r="I614" s="280"/>
      <c r="J614" s="280"/>
      <c r="K614" s="280"/>
      <c r="L614" s="280"/>
      <c r="M614" s="280"/>
      <c r="N614" s="280"/>
      <c r="O614" s="280"/>
      <c r="P614" s="280"/>
      <c r="Q614" s="280"/>
      <c r="R614" s="280"/>
      <c r="S614" s="280"/>
      <c r="T614" s="280"/>
      <c r="U614" s="280"/>
      <c r="V614" s="280"/>
      <c r="W614" s="280"/>
      <c r="X614" s="280"/>
      <c r="Y614" s="280"/>
      <c r="Z614" s="280"/>
    </row>
    <row r="615" spans="1:26" ht="15.75" customHeight="1">
      <c r="A615" s="280"/>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row>
    <row r="616" spans="1:26" ht="15.75" customHeight="1">
      <c r="A616" s="280"/>
      <c r="B616" s="280"/>
      <c r="C616" s="280"/>
      <c r="D616" s="280"/>
      <c r="E616" s="280"/>
      <c r="F616" s="280"/>
      <c r="G616" s="280"/>
      <c r="H616" s="280"/>
      <c r="I616" s="280"/>
      <c r="J616" s="280"/>
      <c r="K616" s="280"/>
      <c r="L616" s="280"/>
      <c r="M616" s="280"/>
      <c r="N616" s="280"/>
      <c r="O616" s="280"/>
      <c r="P616" s="280"/>
      <c r="Q616" s="280"/>
      <c r="R616" s="280"/>
      <c r="S616" s="280"/>
      <c r="T616" s="280"/>
      <c r="U616" s="280"/>
      <c r="V616" s="280"/>
      <c r="W616" s="280"/>
      <c r="X616" s="280"/>
      <c r="Y616" s="280"/>
      <c r="Z616" s="280"/>
    </row>
    <row r="617" spans="1:26" ht="15.75" customHeight="1">
      <c r="A617" s="280"/>
      <c r="B617" s="280"/>
      <c r="C617" s="280"/>
      <c r="D617" s="280"/>
      <c r="E617" s="280"/>
      <c r="F617" s="280"/>
      <c r="G617" s="280"/>
      <c r="H617" s="280"/>
      <c r="I617" s="280"/>
      <c r="J617" s="280"/>
      <c r="K617" s="280"/>
      <c r="L617" s="280"/>
      <c r="M617" s="280"/>
      <c r="N617" s="280"/>
      <c r="O617" s="280"/>
      <c r="P617" s="280"/>
      <c r="Q617" s="280"/>
      <c r="R617" s="280"/>
      <c r="S617" s="280"/>
      <c r="T617" s="280"/>
      <c r="U617" s="280"/>
      <c r="V617" s="280"/>
      <c r="W617" s="280"/>
      <c r="X617" s="280"/>
      <c r="Y617" s="280"/>
      <c r="Z617" s="280"/>
    </row>
    <row r="618" spans="1:26" ht="15.75" customHeight="1">
      <c r="A618" s="280"/>
      <c r="B618" s="280"/>
      <c r="C618" s="280"/>
      <c r="D618" s="280"/>
      <c r="E618" s="280"/>
      <c r="F618" s="280"/>
      <c r="G618" s="280"/>
      <c r="H618" s="280"/>
      <c r="I618" s="280"/>
      <c r="J618" s="280"/>
      <c r="K618" s="280"/>
      <c r="L618" s="280"/>
      <c r="M618" s="280"/>
      <c r="N618" s="280"/>
      <c r="O618" s="280"/>
      <c r="P618" s="280"/>
      <c r="Q618" s="280"/>
      <c r="R618" s="280"/>
      <c r="S618" s="280"/>
      <c r="T618" s="280"/>
      <c r="U618" s="280"/>
      <c r="V618" s="280"/>
      <c r="W618" s="280"/>
      <c r="X618" s="280"/>
      <c r="Y618" s="280"/>
      <c r="Z618" s="280"/>
    </row>
    <row r="619" spans="1:26" ht="15.75" customHeight="1">
      <c r="A619" s="280"/>
      <c r="B619" s="280"/>
      <c r="C619" s="280"/>
      <c r="D619" s="280"/>
      <c r="E619" s="280"/>
      <c r="F619" s="280"/>
      <c r="G619" s="280"/>
      <c r="H619" s="280"/>
      <c r="I619" s="280"/>
      <c r="J619" s="280"/>
      <c r="K619" s="280"/>
      <c r="L619" s="280"/>
      <c r="M619" s="280"/>
      <c r="N619" s="280"/>
      <c r="O619" s="280"/>
      <c r="P619" s="280"/>
      <c r="Q619" s="280"/>
      <c r="R619" s="280"/>
      <c r="S619" s="280"/>
      <c r="T619" s="280"/>
      <c r="U619" s="280"/>
      <c r="V619" s="280"/>
      <c r="W619" s="280"/>
      <c r="X619" s="280"/>
      <c r="Y619" s="280"/>
      <c r="Z619" s="280"/>
    </row>
    <row r="620" spans="1:26" ht="15.75" customHeight="1">
      <c r="A620" s="280"/>
      <c r="B620" s="280"/>
      <c r="C620" s="280"/>
      <c r="D620" s="280"/>
      <c r="E620" s="280"/>
      <c r="F620" s="280"/>
      <c r="G620" s="280"/>
      <c r="H620" s="280"/>
      <c r="I620" s="280"/>
      <c r="J620" s="280"/>
      <c r="K620" s="280"/>
      <c r="L620" s="280"/>
      <c r="M620" s="280"/>
      <c r="N620" s="280"/>
      <c r="O620" s="280"/>
      <c r="P620" s="280"/>
      <c r="Q620" s="280"/>
      <c r="R620" s="280"/>
      <c r="S620" s="280"/>
      <c r="T620" s="280"/>
      <c r="U620" s="280"/>
      <c r="V620" s="280"/>
      <c r="W620" s="280"/>
      <c r="X620" s="280"/>
      <c r="Y620" s="280"/>
      <c r="Z620" s="280"/>
    </row>
    <row r="621" spans="1:26" ht="15.75" customHeight="1">
      <c r="A621" s="280"/>
      <c r="B621" s="280"/>
      <c r="C621" s="280"/>
      <c r="D621" s="280"/>
      <c r="E621" s="280"/>
      <c r="F621" s="280"/>
      <c r="G621" s="280"/>
      <c r="H621" s="280"/>
      <c r="I621" s="280"/>
      <c r="J621" s="280"/>
      <c r="K621" s="280"/>
      <c r="L621" s="280"/>
      <c r="M621" s="280"/>
      <c r="N621" s="280"/>
      <c r="O621" s="280"/>
      <c r="P621" s="280"/>
      <c r="Q621" s="280"/>
      <c r="R621" s="280"/>
      <c r="S621" s="280"/>
      <c r="T621" s="280"/>
      <c r="U621" s="280"/>
      <c r="V621" s="280"/>
      <c r="W621" s="280"/>
      <c r="X621" s="280"/>
      <c r="Y621" s="280"/>
      <c r="Z621" s="280"/>
    </row>
    <row r="622" spans="1:26" ht="15.75" customHeight="1">
      <c r="A622" s="280"/>
      <c r="B622" s="280"/>
      <c r="C622" s="280"/>
      <c r="D622" s="280"/>
      <c r="E622" s="280"/>
      <c r="F622" s="280"/>
      <c r="G622" s="280"/>
      <c r="H622" s="280"/>
      <c r="I622" s="280"/>
      <c r="J622" s="280"/>
      <c r="K622" s="280"/>
      <c r="L622" s="280"/>
      <c r="M622" s="280"/>
      <c r="N622" s="280"/>
      <c r="O622" s="280"/>
      <c r="P622" s="280"/>
      <c r="Q622" s="280"/>
      <c r="R622" s="280"/>
      <c r="S622" s="280"/>
      <c r="T622" s="280"/>
      <c r="U622" s="280"/>
      <c r="V622" s="280"/>
      <c r="W622" s="280"/>
      <c r="X622" s="280"/>
      <c r="Y622" s="280"/>
      <c r="Z622" s="280"/>
    </row>
    <row r="623" spans="1:26" ht="15.75" customHeight="1">
      <c r="A623" s="280"/>
      <c r="B623" s="280"/>
      <c r="C623" s="280"/>
      <c r="D623" s="280"/>
      <c r="E623" s="280"/>
      <c r="F623" s="280"/>
      <c r="G623" s="280"/>
      <c r="H623" s="280"/>
      <c r="I623" s="280"/>
      <c r="J623" s="280"/>
      <c r="K623" s="280"/>
      <c r="L623" s="280"/>
      <c r="M623" s="280"/>
      <c r="N623" s="280"/>
      <c r="O623" s="280"/>
      <c r="P623" s="280"/>
      <c r="Q623" s="280"/>
      <c r="R623" s="280"/>
      <c r="S623" s="280"/>
      <c r="T623" s="280"/>
      <c r="U623" s="280"/>
      <c r="V623" s="280"/>
      <c r="W623" s="280"/>
      <c r="X623" s="280"/>
      <c r="Y623" s="280"/>
      <c r="Z623" s="280"/>
    </row>
    <row r="624" spans="1:26" ht="15.75" customHeight="1">
      <c r="A624" s="280"/>
      <c r="B624" s="280"/>
      <c r="C624" s="280"/>
      <c r="D624" s="280"/>
      <c r="E624" s="280"/>
      <c r="F624" s="280"/>
      <c r="G624" s="280"/>
      <c r="H624" s="280"/>
      <c r="I624" s="280"/>
      <c r="J624" s="280"/>
      <c r="K624" s="280"/>
      <c r="L624" s="280"/>
      <c r="M624" s="280"/>
      <c r="N624" s="280"/>
      <c r="O624" s="280"/>
      <c r="P624" s="280"/>
      <c r="Q624" s="280"/>
      <c r="R624" s="280"/>
      <c r="S624" s="280"/>
      <c r="T624" s="280"/>
      <c r="U624" s="280"/>
      <c r="V624" s="280"/>
      <c r="W624" s="280"/>
      <c r="X624" s="280"/>
      <c r="Y624" s="280"/>
      <c r="Z624" s="280"/>
    </row>
    <row r="625" spans="1:26" ht="15.75" customHeight="1">
      <c r="A625" s="280"/>
      <c r="B625" s="280"/>
      <c r="C625" s="280"/>
      <c r="D625" s="280"/>
      <c r="E625" s="280"/>
      <c r="F625" s="280"/>
      <c r="G625" s="280"/>
      <c r="H625" s="280"/>
      <c r="I625" s="280"/>
      <c r="J625" s="280"/>
      <c r="K625" s="280"/>
      <c r="L625" s="280"/>
      <c r="M625" s="280"/>
      <c r="N625" s="280"/>
      <c r="O625" s="280"/>
      <c r="P625" s="280"/>
      <c r="Q625" s="280"/>
      <c r="R625" s="280"/>
      <c r="S625" s="280"/>
      <c r="T625" s="280"/>
      <c r="U625" s="280"/>
      <c r="V625" s="280"/>
      <c r="W625" s="280"/>
      <c r="X625" s="280"/>
      <c r="Y625" s="280"/>
      <c r="Z625" s="280"/>
    </row>
    <row r="626" spans="1:26" ht="15.75" customHeight="1">
      <c r="A626" s="280"/>
      <c r="B626" s="280"/>
      <c r="C626" s="280"/>
      <c r="D626" s="280"/>
      <c r="E626" s="280"/>
      <c r="F626" s="280"/>
      <c r="G626" s="280"/>
      <c r="H626" s="280"/>
      <c r="I626" s="280"/>
      <c r="J626" s="280"/>
      <c r="K626" s="280"/>
      <c r="L626" s="280"/>
      <c r="M626" s="280"/>
      <c r="N626" s="280"/>
      <c r="O626" s="280"/>
      <c r="P626" s="280"/>
      <c r="Q626" s="280"/>
      <c r="R626" s="280"/>
      <c r="S626" s="280"/>
      <c r="T626" s="280"/>
      <c r="U626" s="280"/>
      <c r="V626" s="280"/>
      <c r="W626" s="280"/>
      <c r="X626" s="280"/>
      <c r="Y626" s="280"/>
      <c r="Z626" s="280"/>
    </row>
    <row r="627" spans="1:26" ht="15.75" customHeight="1">
      <c r="A627" s="280"/>
      <c r="B627" s="280"/>
      <c r="C627" s="280"/>
      <c r="D627" s="280"/>
      <c r="E627" s="280"/>
      <c r="F627" s="280"/>
      <c r="G627" s="280"/>
      <c r="H627" s="280"/>
      <c r="I627" s="280"/>
      <c r="J627" s="280"/>
      <c r="K627" s="280"/>
      <c r="L627" s="280"/>
      <c r="M627" s="280"/>
      <c r="N627" s="280"/>
      <c r="O627" s="280"/>
      <c r="P627" s="280"/>
      <c r="Q627" s="280"/>
      <c r="R627" s="280"/>
      <c r="S627" s="280"/>
      <c r="T627" s="280"/>
      <c r="U627" s="280"/>
      <c r="V627" s="280"/>
      <c r="W627" s="280"/>
      <c r="X627" s="280"/>
      <c r="Y627" s="280"/>
      <c r="Z627" s="280"/>
    </row>
    <row r="628" spans="1:26" ht="15.75" customHeight="1">
      <c r="A628" s="280"/>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row>
    <row r="629" spans="1:26" ht="15.75" customHeight="1">
      <c r="A629" s="280"/>
      <c r="B629" s="280"/>
      <c r="C629" s="280"/>
      <c r="D629" s="280"/>
      <c r="E629" s="280"/>
      <c r="F629" s="280"/>
      <c r="G629" s="280"/>
      <c r="H629" s="280"/>
      <c r="I629" s="280"/>
      <c r="J629" s="280"/>
      <c r="K629" s="280"/>
      <c r="L629" s="280"/>
      <c r="M629" s="280"/>
      <c r="N629" s="280"/>
      <c r="O629" s="280"/>
      <c r="P629" s="280"/>
      <c r="Q629" s="280"/>
      <c r="R629" s="280"/>
      <c r="S629" s="280"/>
      <c r="T629" s="280"/>
      <c r="U629" s="280"/>
      <c r="V629" s="280"/>
      <c r="W629" s="280"/>
      <c r="X629" s="280"/>
      <c r="Y629" s="280"/>
      <c r="Z629" s="280"/>
    </row>
    <row r="630" spans="1:26" ht="15.75" customHeight="1">
      <c r="A630" s="280"/>
      <c r="B630" s="280"/>
      <c r="C630" s="280"/>
      <c r="D630" s="280"/>
      <c r="E630" s="280"/>
      <c r="F630" s="280"/>
      <c r="G630" s="280"/>
      <c r="H630" s="280"/>
      <c r="I630" s="280"/>
      <c r="J630" s="280"/>
      <c r="K630" s="280"/>
      <c r="L630" s="280"/>
      <c r="M630" s="280"/>
      <c r="N630" s="280"/>
      <c r="O630" s="280"/>
      <c r="P630" s="280"/>
      <c r="Q630" s="280"/>
      <c r="R630" s="280"/>
      <c r="S630" s="280"/>
      <c r="T630" s="280"/>
      <c r="U630" s="280"/>
      <c r="V630" s="280"/>
      <c r="W630" s="280"/>
      <c r="X630" s="280"/>
      <c r="Y630" s="280"/>
      <c r="Z630" s="280"/>
    </row>
    <row r="631" spans="1:26" ht="15.75" customHeight="1">
      <c r="A631" s="280"/>
      <c r="B631" s="280"/>
      <c r="C631" s="280"/>
      <c r="D631" s="280"/>
      <c r="E631" s="280"/>
      <c r="F631" s="280"/>
      <c r="G631" s="280"/>
      <c r="H631" s="280"/>
      <c r="I631" s="280"/>
      <c r="J631" s="280"/>
      <c r="K631" s="280"/>
      <c r="L631" s="280"/>
      <c r="M631" s="280"/>
      <c r="N631" s="280"/>
      <c r="O631" s="280"/>
      <c r="P631" s="280"/>
      <c r="Q631" s="280"/>
      <c r="R631" s="280"/>
      <c r="S631" s="280"/>
      <c r="T631" s="280"/>
      <c r="U631" s="280"/>
      <c r="V631" s="280"/>
      <c r="W631" s="280"/>
      <c r="X631" s="280"/>
      <c r="Y631" s="280"/>
      <c r="Z631" s="280"/>
    </row>
    <row r="632" spans="1:26" ht="15.75" customHeight="1">
      <c r="A632" s="280"/>
      <c r="B632" s="280"/>
      <c r="C632" s="280"/>
      <c r="D632" s="280"/>
      <c r="E632" s="280"/>
      <c r="F632" s="280"/>
      <c r="G632" s="280"/>
      <c r="H632" s="280"/>
      <c r="I632" s="280"/>
      <c r="J632" s="280"/>
      <c r="K632" s="280"/>
      <c r="L632" s="280"/>
      <c r="M632" s="280"/>
      <c r="N632" s="280"/>
      <c r="O632" s="280"/>
      <c r="P632" s="280"/>
      <c r="Q632" s="280"/>
      <c r="R632" s="280"/>
      <c r="S632" s="280"/>
      <c r="T632" s="280"/>
      <c r="U632" s="280"/>
      <c r="V632" s="280"/>
      <c r="W632" s="280"/>
      <c r="X632" s="280"/>
      <c r="Y632" s="280"/>
      <c r="Z632" s="280"/>
    </row>
    <row r="633" spans="1:26" ht="15.75" customHeight="1">
      <c r="A633" s="280"/>
      <c r="B633" s="280"/>
      <c r="C633" s="280"/>
      <c r="D633" s="280"/>
      <c r="E633" s="280"/>
      <c r="F633" s="280"/>
      <c r="G633" s="280"/>
      <c r="H633" s="280"/>
      <c r="I633" s="280"/>
      <c r="J633" s="280"/>
      <c r="K633" s="280"/>
      <c r="L633" s="280"/>
      <c r="M633" s="280"/>
      <c r="N633" s="280"/>
      <c r="O633" s="280"/>
      <c r="P633" s="280"/>
      <c r="Q633" s="280"/>
      <c r="R633" s="280"/>
      <c r="S633" s="280"/>
      <c r="T633" s="280"/>
      <c r="U633" s="280"/>
      <c r="V633" s="280"/>
      <c r="W633" s="280"/>
      <c r="X633" s="280"/>
      <c r="Y633" s="280"/>
      <c r="Z633" s="280"/>
    </row>
    <row r="634" spans="1:26" ht="15.75" customHeight="1">
      <c r="A634" s="280"/>
      <c r="B634" s="280"/>
      <c r="C634" s="280"/>
      <c r="D634" s="280"/>
      <c r="E634" s="280"/>
      <c r="F634" s="280"/>
      <c r="G634" s="280"/>
      <c r="H634" s="280"/>
      <c r="I634" s="280"/>
      <c r="J634" s="280"/>
      <c r="K634" s="280"/>
      <c r="L634" s="280"/>
      <c r="M634" s="280"/>
      <c r="N634" s="280"/>
      <c r="O634" s="280"/>
      <c r="P634" s="280"/>
      <c r="Q634" s="280"/>
      <c r="R634" s="280"/>
      <c r="S634" s="280"/>
      <c r="T634" s="280"/>
      <c r="U634" s="280"/>
      <c r="V634" s="280"/>
      <c r="W634" s="280"/>
      <c r="X634" s="280"/>
      <c r="Y634" s="280"/>
      <c r="Z634" s="280"/>
    </row>
    <row r="635" spans="1:26" ht="15.75" customHeight="1">
      <c r="A635" s="280"/>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row>
    <row r="636" spans="1:26" ht="15.75" customHeight="1">
      <c r="A636" s="280"/>
      <c r="B636" s="280"/>
      <c r="C636" s="280"/>
      <c r="D636" s="280"/>
      <c r="E636" s="280"/>
      <c r="F636" s="280"/>
      <c r="G636" s="280"/>
      <c r="H636" s="280"/>
      <c r="I636" s="280"/>
      <c r="J636" s="280"/>
      <c r="K636" s="280"/>
      <c r="L636" s="280"/>
      <c r="M636" s="280"/>
      <c r="N636" s="280"/>
      <c r="O636" s="280"/>
      <c r="P636" s="280"/>
      <c r="Q636" s="280"/>
      <c r="R636" s="280"/>
      <c r="S636" s="280"/>
      <c r="T636" s="280"/>
      <c r="U636" s="280"/>
      <c r="V636" s="280"/>
      <c r="W636" s="280"/>
      <c r="X636" s="280"/>
      <c r="Y636" s="280"/>
      <c r="Z636" s="280"/>
    </row>
    <row r="637" spans="1:26" ht="15.75" customHeight="1">
      <c r="A637" s="280"/>
      <c r="B637" s="280"/>
      <c r="C637" s="280"/>
      <c r="D637" s="280"/>
      <c r="E637" s="280"/>
      <c r="F637" s="280"/>
      <c r="G637" s="280"/>
      <c r="H637" s="280"/>
      <c r="I637" s="280"/>
      <c r="J637" s="280"/>
      <c r="K637" s="280"/>
      <c r="L637" s="280"/>
      <c r="M637" s="280"/>
      <c r="N637" s="280"/>
      <c r="O637" s="280"/>
      <c r="P637" s="280"/>
      <c r="Q637" s="280"/>
      <c r="R637" s="280"/>
      <c r="S637" s="280"/>
      <c r="T637" s="280"/>
      <c r="U637" s="280"/>
      <c r="V637" s="280"/>
      <c r="W637" s="280"/>
      <c r="X637" s="280"/>
      <c r="Y637" s="280"/>
      <c r="Z637" s="280"/>
    </row>
    <row r="638" spans="1:26" ht="15.75" customHeight="1">
      <c r="A638" s="280"/>
      <c r="B638" s="280"/>
      <c r="C638" s="280"/>
      <c r="D638" s="280"/>
      <c r="E638" s="280"/>
      <c r="F638" s="280"/>
      <c r="G638" s="280"/>
      <c r="H638" s="280"/>
      <c r="I638" s="280"/>
      <c r="J638" s="280"/>
      <c r="K638" s="280"/>
      <c r="L638" s="280"/>
      <c r="M638" s="280"/>
      <c r="N638" s="280"/>
      <c r="O638" s="280"/>
      <c r="P638" s="280"/>
      <c r="Q638" s="280"/>
      <c r="R638" s="280"/>
      <c r="S638" s="280"/>
      <c r="T638" s="280"/>
      <c r="U638" s="280"/>
      <c r="V638" s="280"/>
      <c r="W638" s="280"/>
      <c r="X638" s="280"/>
      <c r="Y638" s="280"/>
      <c r="Z638" s="280"/>
    </row>
    <row r="639" spans="1:26" ht="15.75" customHeight="1">
      <c r="A639" s="280"/>
      <c r="B639" s="280"/>
      <c r="C639" s="280"/>
      <c r="D639" s="280"/>
      <c r="E639" s="280"/>
      <c r="F639" s="280"/>
      <c r="G639" s="280"/>
      <c r="H639" s="280"/>
      <c r="I639" s="280"/>
      <c r="J639" s="280"/>
      <c r="K639" s="280"/>
      <c r="L639" s="280"/>
      <c r="M639" s="280"/>
      <c r="N639" s="280"/>
      <c r="O639" s="280"/>
      <c r="P639" s="280"/>
      <c r="Q639" s="280"/>
      <c r="R639" s="280"/>
      <c r="S639" s="280"/>
      <c r="T639" s="280"/>
      <c r="U639" s="280"/>
      <c r="V639" s="280"/>
      <c r="W639" s="280"/>
      <c r="X639" s="280"/>
      <c r="Y639" s="280"/>
      <c r="Z639" s="280"/>
    </row>
    <row r="640" spans="1:26" ht="15.75" customHeight="1">
      <c r="A640" s="280"/>
      <c r="B640" s="280"/>
      <c r="C640" s="280"/>
      <c r="D640" s="280"/>
      <c r="E640" s="280"/>
      <c r="F640" s="280"/>
      <c r="G640" s="280"/>
      <c r="H640" s="280"/>
      <c r="I640" s="280"/>
      <c r="J640" s="280"/>
      <c r="K640" s="280"/>
      <c r="L640" s="280"/>
      <c r="M640" s="280"/>
      <c r="N640" s="280"/>
      <c r="O640" s="280"/>
      <c r="P640" s="280"/>
      <c r="Q640" s="280"/>
      <c r="R640" s="280"/>
      <c r="S640" s="280"/>
      <c r="T640" s="280"/>
      <c r="U640" s="280"/>
      <c r="V640" s="280"/>
      <c r="W640" s="280"/>
      <c r="X640" s="280"/>
      <c r="Y640" s="280"/>
      <c r="Z640" s="280"/>
    </row>
    <row r="641" spans="1:26" ht="15.75" customHeight="1">
      <c r="A641" s="280"/>
      <c r="B641" s="280"/>
      <c r="C641" s="280"/>
      <c r="D641" s="280"/>
      <c r="E641" s="280"/>
      <c r="F641" s="280"/>
      <c r="G641" s="280"/>
      <c r="H641" s="280"/>
      <c r="I641" s="280"/>
      <c r="J641" s="280"/>
      <c r="K641" s="280"/>
      <c r="L641" s="280"/>
      <c r="M641" s="280"/>
      <c r="N641" s="280"/>
      <c r="O641" s="280"/>
      <c r="P641" s="280"/>
      <c r="Q641" s="280"/>
      <c r="R641" s="280"/>
      <c r="S641" s="280"/>
      <c r="T641" s="280"/>
      <c r="U641" s="280"/>
      <c r="V641" s="280"/>
      <c r="W641" s="280"/>
      <c r="X641" s="280"/>
      <c r="Y641" s="280"/>
      <c r="Z641" s="280"/>
    </row>
    <row r="642" spans="1:26" ht="15.75" customHeight="1">
      <c r="A642" s="280"/>
      <c r="B642" s="280"/>
      <c r="C642" s="280"/>
      <c r="D642" s="280"/>
      <c r="E642" s="280"/>
      <c r="F642" s="280"/>
      <c r="G642" s="280"/>
      <c r="H642" s="280"/>
      <c r="I642" s="280"/>
      <c r="J642" s="280"/>
      <c r="K642" s="280"/>
      <c r="L642" s="280"/>
      <c r="M642" s="280"/>
      <c r="N642" s="280"/>
      <c r="O642" s="280"/>
      <c r="P642" s="280"/>
      <c r="Q642" s="280"/>
      <c r="R642" s="280"/>
      <c r="S642" s="280"/>
      <c r="T642" s="280"/>
      <c r="U642" s="280"/>
      <c r="V642" s="280"/>
      <c r="W642" s="280"/>
      <c r="X642" s="280"/>
      <c r="Y642" s="280"/>
      <c r="Z642" s="280"/>
    </row>
    <row r="643" spans="1:26" ht="15.75" customHeight="1">
      <c r="A643" s="280"/>
      <c r="B643" s="280"/>
      <c r="C643" s="280"/>
      <c r="D643" s="280"/>
      <c r="E643" s="280"/>
      <c r="F643" s="280"/>
      <c r="G643" s="280"/>
      <c r="H643" s="280"/>
      <c r="I643" s="280"/>
      <c r="J643" s="280"/>
      <c r="K643" s="280"/>
      <c r="L643" s="280"/>
      <c r="M643" s="280"/>
      <c r="N643" s="280"/>
      <c r="O643" s="280"/>
      <c r="P643" s="280"/>
      <c r="Q643" s="280"/>
      <c r="R643" s="280"/>
      <c r="S643" s="280"/>
      <c r="T643" s="280"/>
      <c r="U643" s="280"/>
      <c r="V643" s="280"/>
      <c r="W643" s="280"/>
      <c r="X643" s="280"/>
      <c r="Y643" s="280"/>
      <c r="Z643" s="280"/>
    </row>
    <row r="644" spans="1:26" ht="15.75" customHeight="1">
      <c r="A644" s="280"/>
      <c r="B644" s="280"/>
      <c r="C644" s="280"/>
      <c r="D644" s="280"/>
      <c r="E644" s="280"/>
      <c r="F644" s="280"/>
      <c r="G644" s="280"/>
      <c r="H644" s="280"/>
      <c r="I644" s="280"/>
      <c r="J644" s="280"/>
      <c r="K644" s="280"/>
      <c r="L644" s="280"/>
      <c r="M644" s="280"/>
      <c r="N644" s="280"/>
      <c r="O644" s="280"/>
      <c r="P644" s="280"/>
      <c r="Q644" s="280"/>
      <c r="R644" s="280"/>
      <c r="S644" s="280"/>
      <c r="T644" s="280"/>
      <c r="U644" s="280"/>
      <c r="V644" s="280"/>
      <c r="W644" s="280"/>
      <c r="X644" s="280"/>
      <c r="Y644" s="280"/>
      <c r="Z644" s="280"/>
    </row>
    <row r="645" spans="1:26" ht="15.75" customHeight="1">
      <c r="A645" s="280"/>
      <c r="B645" s="280"/>
      <c r="C645" s="280"/>
      <c r="D645" s="280"/>
      <c r="E645" s="280"/>
      <c r="F645" s="280"/>
      <c r="G645" s="280"/>
      <c r="H645" s="280"/>
      <c r="I645" s="280"/>
      <c r="J645" s="280"/>
      <c r="K645" s="280"/>
      <c r="L645" s="280"/>
      <c r="M645" s="280"/>
      <c r="N645" s="280"/>
      <c r="O645" s="280"/>
      <c r="P645" s="280"/>
      <c r="Q645" s="280"/>
      <c r="R645" s="280"/>
      <c r="S645" s="280"/>
      <c r="T645" s="280"/>
      <c r="U645" s="280"/>
      <c r="V645" s="280"/>
      <c r="W645" s="280"/>
      <c r="X645" s="280"/>
      <c r="Y645" s="280"/>
      <c r="Z645" s="280"/>
    </row>
    <row r="646" spans="1:26" ht="15.75" customHeight="1">
      <c r="A646" s="280"/>
      <c r="B646" s="280"/>
      <c r="C646" s="280"/>
      <c r="D646" s="280"/>
      <c r="E646" s="280"/>
      <c r="F646" s="280"/>
      <c r="G646" s="280"/>
      <c r="H646" s="280"/>
      <c r="I646" s="280"/>
      <c r="J646" s="280"/>
      <c r="K646" s="280"/>
      <c r="L646" s="280"/>
      <c r="M646" s="280"/>
      <c r="N646" s="280"/>
      <c r="O646" s="280"/>
      <c r="P646" s="280"/>
      <c r="Q646" s="280"/>
      <c r="R646" s="280"/>
      <c r="S646" s="280"/>
      <c r="T646" s="280"/>
      <c r="U646" s="280"/>
      <c r="V646" s="280"/>
      <c r="W646" s="280"/>
      <c r="X646" s="280"/>
      <c r="Y646" s="280"/>
      <c r="Z646" s="280"/>
    </row>
    <row r="647" spans="1:26" ht="15.75" customHeight="1">
      <c r="A647" s="280"/>
      <c r="B647" s="280"/>
      <c r="C647" s="280"/>
      <c r="D647" s="280"/>
      <c r="E647" s="280"/>
      <c r="F647" s="280"/>
      <c r="G647" s="280"/>
      <c r="H647" s="280"/>
      <c r="I647" s="280"/>
      <c r="J647" s="280"/>
      <c r="K647" s="280"/>
      <c r="L647" s="280"/>
      <c r="M647" s="280"/>
      <c r="N647" s="280"/>
      <c r="O647" s="280"/>
      <c r="P647" s="280"/>
      <c r="Q647" s="280"/>
      <c r="R647" s="280"/>
      <c r="S647" s="280"/>
      <c r="T647" s="280"/>
      <c r="U647" s="280"/>
      <c r="V647" s="280"/>
      <c r="W647" s="280"/>
      <c r="X647" s="280"/>
      <c r="Y647" s="280"/>
      <c r="Z647" s="280"/>
    </row>
    <row r="648" spans="1:26" ht="15.75" customHeight="1">
      <c r="A648" s="280"/>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row>
    <row r="649" spans="1:26" ht="15.75" customHeight="1">
      <c r="A649" s="280"/>
      <c r="B649" s="280"/>
      <c r="C649" s="280"/>
      <c r="D649" s="280"/>
      <c r="E649" s="280"/>
      <c r="F649" s="280"/>
      <c r="G649" s="280"/>
      <c r="H649" s="280"/>
      <c r="I649" s="280"/>
      <c r="J649" s="280"/>
      <c r="K649" s="280"/>
      <c r="L649" s="280"/>
      <c r="M649" s="280"/>
      <c r="N649" s="280"/>
      <c r="O649" s="280"/>
      <c r="P649" s="280"/>
      <c r="Q649" s="280"/>
      <c r="R649" s="280"/>
      <c r="S649" s="280"/>
      <c r="T649" s="280"/>
      <c r="U649" s="280"/>
      <c r="V649" s="280"/>
      <c r="W649" s="280"/>
      <c r="X649" s="280"/>
      <c r="Y649" s="280"/>
      <c r="Z649" s="280"/>
    </row>
    <row r="650" spans="1:26" ht="15.75" customHeight="1">
      <c r="A650" s="280"/>
      <c r="B650" s="280"/>
      <c r="C650" s="280"/>
      <c r="D650" s="280"/>
      <c r="E650" s="280"/>
      <c r="F650" s="280"/>
      <c r="G650" s="280"/>
      <c r="H650" s="280"/>
      <c r="I650" s="280"/>
      <c r="J650" s="280"/>
      <c r="K650" s="280"/>
      <c r="L650" s="280"/>
      <c r="M650" s="280"/>
      <c r="N650" s="280"/>
      <c r="O650" s="280"/>
      <c r="P650" s="280"/>
      <c r="Q650" s="280"/>
      <c r="R650" s="280"/>
      <c r="S650" s="280"/>
      <c r="T650" s="280"/>
      <c r="U650" s="280"/>
      <c r="V650" s="280"/>
      <c r="W650" s="280"/>
      <c r="X650" s="280"/>
      <c r="Y650" s="280"/>
      <c r="Z650" s="280"/>
    </row>
    <row r="651" spans="1:26" ht="15.75" customHeight="1">
      <c r="A651" s="280"/>
      <c r="B651" s="280"/>
      <c r="C651" s="280"/>
      <c r="D651" s="280"/>
      <c r="E651" s="280"/>
      <c r="F651" s="280"/>
      <c r="G651" s="280"/>
      <c r="H651" s="280"/>
      <c r="I651" s="280"/>
      <c r="J651" s="280"/>
      <c r="K651" s="280"/>
      <c r="L651" s="280"/>
      <c r="M651" s="280"/>
      <c r="N651" s="280"/>
      <c r="O651" s="280"/>
      <c r="P651" s="280"/>
      <c r="Q651" s="280"/>
      <c r="R651" s="280"/>
      <c r="S651" s="280"/>
      <c r="T651" s="280"/>
      <c r="U651" s="280"/>
      <c r="V651" s="280"/>
      <c r="W651" s="280"/>
      <c r="X651" s="280"/>
      <c r="Y651" s="280"/>
      <c r="Z651" s="280"/>
    </row>
    <row r="652" spans="1:26" ht="15.75" customHeight="1">
      <c r="A652" s="280"/>
      <c r="B652" s="280"/>
      <c r="C652" s="280"/>
      <c r="D652" s="280"/>
      <c r="E652" s="280"/>
      <c r="F652" s="280"/>
      <c r="G652" s="280"/>
      <c r="H652" s="280"/>
      <c r="I652" s="280"/>
      <c r="J652" s="280"/>
      <c r="K652" s="280"/>
      <c r="L652" s="280"/>
      <c r="M652" s="280"/>
      <c r="N652" s="280"/>
      <c r="O652" s="280"/>
      <c r="P652" s="280"/>
      <c r="Q652" s="280"/>
      <c r="R652" s="280"/>
      <c r="S652" s="280"/>
      <c r="T652" s="280"/>
      <c r="U652" s="280"/>
      <c r="V652" s="280"/>
      <c r="W652" s="280"/>
      <c r="X652" s="280"/>
      <c r="Y652" s="280"/>
      <c r="Z652" s="280"/>
    </row>
    <row r="653" spans="1:26" ht="15.75" customHeight="1">
      <c r="A653" s="280"/>
      <c r="B653" s="280"/>
      <c r="C653" s="280"/>
      <c r="D653" s="280"/>
      <c r="E653" s="280"/>
      <c r="F653" s="280"/>
      <c r="G653" s="280"/>
      <c r="H653" s="280"/>
      <c r="I653" s="280"/>
      <c r="J653" s="280"/>
      <c r="K653" s="280"/>
      <c r="L653" s="280"/>
      <c r="M653" s="280"/>
      <c r="N653" s="280"/>
      <c r="O653" s="280"/>
      <c r="P653" s="280"/>
      <c r="Q653" s="280"/>
      <c r="R653" s="280"/>
      <c r="S653" s="280"/>
      <c r="T653" s="280"/>
      <c r="U653" s="280"/>
      <c r="V653" s="280"/>
      <c r="W653" s="280"/>
      <c r="X653" s="280"/>
      <c r="Y653" s="280"/>
      <c r="Z653" s="280"/>
    </row>
    <row r="654" spans="1:26" ht="15.75" customHeight="1">
      <c r="A654" s="280"/>
      <c r="B654" s="280"/>
      <c r="C654" s="280"/>
      <c r="D654" s="280"/>
      <c r="E654" s="280"/>
      <c r="F654" s="280"/>
      <c r="G654" s="280"/>
      <c r="H654" s="280"/>
      <c r="I654" s="280"/>
      <c r="J654" s="280"/>
      <c r="K654" s="280"/>
      <c r="L654" s="280"/>
      <c r="M654" s="280"/>
      <c r="N654" s="280"/>
      <c r="O654" s="280"/>
      <c r="P654" s="280"/>
      <c r="Q654" s="280"/>
      <c r="R654" s="280"/>
      <c r="S654" s="280"/>
      <c r="T654" s="280"/>
      <c r="U654" s="280"/>
      <c r="V654" s="280"/>
      <c r="W654" s="280"/>
      <c r="X654" s="280"/>
      <c r="Y654" s="280"/>
      <c r="Z654" s="280"/>
    </row>
    <row r="655" spans="1:26" ht="15.75" customHeight="1">
      <c r="A655" s="280"/>
      <c r="B655" s="280"/>
      <c r="C655" s="280"/>
      <c r="D655" s="280"/>
      <c r="E655" s="280"/>
      <c r="F655" s="280"/>
      <c r="G655" s="280"/>
      <c r="H655" s="280"/>
      <c r="I655" s="280"/>
      <c r="J655" s="280"/>
      <c r="K655" s="280"/>
      <c r="L655" s="280"/>
      <c r="M655" s="280"/>
      <c r="N655" s="280"/>
      <c r="O655" s="280"/>
      <c r="P655" s="280"/>
      <c r="Q655" s="280"/>
      <c r="R655" s="280"/>
      <c r="S655" s="280"/>
      <c r="T655" s="280"/>
      <c r="U655" s="280"/>
      <c r="V655" s="280"/>
      <c r="W655" s="280"/>
      <c r="X655" s="280"/>
      <c r="Y655" s="280"/>
      <c r="Z655" s="280"/>
    </row>
    <row r="656" spans="1:26" ht="15.75" customHeight="1">
      <c r="A656" s="280"/>
      <c r="B656" s="280"/>
      <c r="C656" s="280"/>
      <c r="D656" s="280"/>
      <c r="E656" s="280"/>
      <c r="F656" s="280"/>
      <c r="G656" s="280"/>
      <c r="H656" s="280"/>
      <c r="I656" s="280"/>
      <c r="J656" s="280"/>
      <c r="K656" s="280"/>
      <c r="L656" s="280"/>
      <c r="M656" s="280"/>
      <c r="N656" s="280"/>
      <c r="O656" s="280"/>
      <c r="P656" s="280"/>
      <c r="Q656" s="280"/>
      <c r="R656" s="280"/>
      <c r="S656" s="280"/>
      <c r="T656" s="280"/>
      <c r="U656" s="280"/>
      <c r="V656" s="280"/>
      <c r="W656" s="280"/>
      <c r="X656" s="280"/>
      <c r="Y656" s="280"/>
      <c r="Z656" s="280"/>
    </row>
    <row r="657" spans="1:26" ht="15.75" customHeight="1">
      <c r="A657" s="280"/>
      <c r="B657" s="280"/>
      <c r="C657" s="280"/>
      <c r="D657" s="280"/>
      <c r="E657" s="280"/>
      <c r="F657" s="280"/>
      <c r="G657" s="280"/>
      <c r="H657" s="280"/>
      <c r="I657" s="280"/>
      <c r="J657" s="280"/>
      <c r="K657" s="280"/>
      <c r="L657" s="280"/>
      <c r="M657" s="280"/>
      <c r="N657" s="280"/>
      <c r="O657" s="280"/>
      <c r="P657" s="280"/>
      <c r="Q657" s="280"/>
      <c r="R657" s="280"/>
      <c r="S657" s="280"/>
      <c r="T657" s="280"/>
      <c r="U657" s="280"/>
      <c r="V657" s="280"/>
      <c r="W657" s="280"/>
      <c r="X657" s="280"/>
      <c r="Y657" s="280"/>
      <c r="Z657" s="280"/>
    </row>
    <row r="658" spans="1:26" ht="15.75" customHeight="1">
      <c r="A658" s="280"/>
      <c r="B658" s="280"/>
      <c r="C658" s="280"/>
      <c r="D658" s="280"/>
      <c r="E658" s="280"/>
      <c r="F658" s="280"/>
      <c r="G658" s="280"/>
      <c r="H658" s="280"/>
      <c r="I658" s="280"/>
      <c r="J658" s="280"/>
      <c r="K658" s="280"/>
      <c r="L658" s="280"/>
      <c r="M658" s="280"/>
      <c r="N658" s="280"/>
      <c r="O658" s="280"/>
      <c r="P658" s="280"/>
      <c r="Q658" s="280"/>
      <c r="R658" s="280"/>
      <c r="S658" s="280"/>
      <c r="T658" s="280"/>
      <c r="U658" s="280"/>
      <c r="V658" s="280"/>
      <c r="W658" s="280"/>
      <c r="X658" s="280"/>
      <c r="Y658" s="280"/>
      <c r="Z658" s="280"/>
    </row>
    <row r="659" spans="1:26" ht="15.75" customHeight="1">
      <c r="A659" s="280"/>
      <c r="B659" s="280"/>
      <c r="C659" s="280"/>
      <c r="D659" s="280"/>
      <c r="E659" s="280"/>
      <c r="F659" s="280"/>
      <c r="G659" s="280"/>
      <c r="H659" s="280"/>
      <c r="I659" s="280"/>
      <c r="J659" s="280"/>
      <c r="K659" s="280"/>
      <c r="L659" s="280"/>
      <c r="M659" s="280"/>
      <c r="N659" s="280"/>
      <c r="O659" s="280"/>
      <c r="P659" s="280"/>
      <c r="Q659" s="280"/>
      <c r="R659" s="280"/>
      <c r="S659" s="280"/>
      <c r="T659" s="280"/>
      <c r="U659" s="280"/>
      <c r="V659" s="280"/>
      <c r="W659" s="280"/>
      <c r="X659" s="280"/>
      <c r="Y659" s="280"/>
      <c r="Z659" s="280"/>
    </row>
    <row r="660" spans="1:26" ht="15.75" customHeight="1">
      <c r="A660" s="280"/>
      <c r="B660" s="280"/>
      <c r="C660" s="280"/>
      <c r="D660" s="280"/>
      <c r="E660" s="280"/>
      <c r="F660" s="280"/>
      <c r="G660" s="280"/>
      <c r="H660" s="280"/>
      <c r="I660" s="280"/>
      <c r="J660" s="280"/>
      <c r="K660" s="280"/>
      <c r="L660" s="280"/>
      <c r="M660" s="280"/>
      <c r="N660" s="280"/>
      <c r="O660" s="280"/>
      <c r="P660" s="280"/>
      <c r="Q660" s="280"/>
      <c r="R660" s="280"/>
      <c r="S660" s="280"/>
      <c r="T660" s="280"/>
      <c r="U660" s="280"/>
      <c r="V660" s="280"/>
      <c r="W660" s="280"/>
      <c r="X660" s="280"/>
      <c r="Y660" s="280"/>
      <c r="Z660" s="280"/>
    </row>
    <row r="661" spans="1:26" ht="15.75" customHeight="1">
      <c r="A661" s="280"/>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row>
    <row r="662" spans="1:26" ht="15.75" customHeight="1">
      <c r="A662" s="280"/>
      <c r="B662" s="280"/>
      <c r="C662" s="280"/>
      <c r="D662" s="280"/>
      <c r="E662" s="280"/>
      <c r="F662" s="280"/>
      <c r="G662" s="280"/>
      <c r="H662" s="280"/>
      <c r="I662" s="280"/>
      <c r="J662" s="280"/>
      <c r="K662" s="280"/>
      <c r="L662" s="280"/>
      <c r="M662" s="280"/>
      <c r="N662" s="280"/>
      <c r="O662" s="280"/>
      <c r="P662" s="280"/>
      <c r="Q662" s="280"/>
      <c r="R662" s="280"/>
      <c r="S662" s="280"/>
      <c r="T662" s="280"/>
      <c r="U662" s="280"/>
      <c r="V662" s="280"/>
      <c r="W662" s="280"/>
      <c r="X662" s="280"/>
      <c r="Y662" s="280"/>
      <c r="Z662" s="280"/>
    </row>
    <row r="663" spans="1:26" ht="15.75" customHeight="1">
      <c r="A663" s="280"/>
      <c r="B663" s="280"/>
      <c r="C663" s="280"/>
      <c r="D663" s="280"/>
      <c r="E663" s="280"/>
      <c r="F663" s="280"/>
      <c r="G663" s="280"/>
      <c r="H663" s="280"/>
      <c r="I663" s="280"/>
      <c r="J663" s="280"/>
      <c r="K663" s="280"/>
      <c r="L663" s="280"/>
      <c r="M663" s="280"/>
      <c r="N663" s="280"/>
      <c r="O663" s="280"/>
      <c r="P663" s="280"/>
      <c r="Q663" s="280"/>
      <c r="R663" s="280"/>
      <c r="S663" s="280"/>
      <c r="T663" s="280"/>
      <c r="U663" s="280"/>
      <c r="V663" s="280"/>
      <c r="W663" s="280"/>
      <c r="X663" s="280"/>
      <c r="Y663" s="280"/>
      <c r="Z663" s="280"/>
    </row>
    <row r="664" spans="1:26" ht="15.75" customHeight="1">
      <c r="A664" s="280"/>
      <c r="B664" s="280"/>
      <c r="C664" s="280"/>
      <c r="D664" s="280"/>
      <c r="E664" s="280"/>
      <c r="F664" s="280"/>
      <c r="G664" s="280"/>
      <c r="H664" s="280"/>
      <c r="I664" s="280"/>
      <c r="J664" s="280"/>
      <c r="K664" s="280"/>
      <c r="L664" s="280"/>
      <c r="M664" s="280"/>
      <c r="N664" s="280"/>
      <c r="O664" s="280"/>
      <c r="P664" s="280"/>
      <c r="Q664" s="280"/>
      <c r="R664" s="280"/>
      <c r="S664" s="280"/>
      <c r="T664" s="280"/>
      <c r="U664" s="280"/>
      <c r="V664" s="280"/>
      <c r="W664" s="280"/>
      <c r="X664" s="280"/>
      <c r="Y664" s="280"/>
      <c r="Z664" s="280"/>
    </row>
    <row r="665" spans="1:26" ht="15.75" customHeight="1">
      <c r="A665" s="280"/>
      <c r="B665" s="280"/>
      <c r="C665" s="280"/>
      <c r="D665" s="280"/>
      <c r="E665" s="280"/>
      <c r="F665" s="280"/>
      <c r="G665" s="280"/>
      <c r="H665" s="280"/>
      <c r="I665" s="280"/>
      <c r="J665" s="280"/>
      <c r="K665" s="280"/>
      <c r="L665" s="280"/>
      <c r="M665" s="280"/>
      <c r="N665" s="280"/>
      <c r="O665" s="280"/>
      <c r="P665" s="280"/>
      <c r="Q665" s="280"/>
      <c r="R665" s="280"/>
      <c r="S665" s="280"/>
      <c r="T665" s="280"/>
      <c r="U665" s="280"/>
      <c r="V665" s="280"/>
      <c r="W665" s="280"/>
      <c r="X665" s="280"/>
      <c r="Y665" s="280"/>
      <c r="Z665" s="280"/>
    </row>
    <row r="666" spans="1:26" ht="15.75" customHeight="1">
      <c r="A666" s="280"/>
      <c r="B666" s="280"/>
      <c r="C666" s="280"/>
      <c r="D666" s="280"/>
      <c r="E666" s="280"/>
      <c r="F666" s="280"/>
      <c r="G666" s="280"/>
      <c r="H666" s="280"/>
      <c r="I666" s="280"/>
      <c r="J666" s="280"/>
      <c r="K666" s="280"/>
      <c r="L666" s="280"/>
      <c r="M666" s="280"/>
      <c r="N666" s="280"/>
      <c r="O666" s="280"/>
      <c r="P666" s="280"/>
      <c r="Q666" s="280"/>
      <c r="R666" s="280"/>
      <c r="S666" s="280"/>
      <c r="T666" s="280"/>
      <c r="U666" s="280"/>
      <c r="V666" s="280"/>
      <c r="W666" s="280"/>
      <c r="X666" s="280"/>
      <c r="Y666" s="280"/>
      <c r="Z666" s="280"/>
    </row>
    <row r="667" spans="1:26" ht="15.75" customHeight="1">
      <c r="A667" s="280"/>
      <c r="B667" s="280"/>
      <c r="C667" s="280"/>
      <c r="D667" s="280"/>
      <c r="E667" s="280"/>
      <c r="F667" s="280"/>
      <c r="G667" s="280"/>
      <c r="H667" s="280"/>
      <c r="I667" s="280"/>
      <c r="J667" s="280"/>
      <c r="K667" s="280"/>
      <c r="L667" s="280"/>
      <c r="M667" s="280"/>
      <c r="N667" s="280"/>
      <c r="O667" s="280"/>
      <c r="P667" s="280"/>
      <c r="Q667" s="280"/>
      <c r="R667" s="280"/>
      <c r="S667" s="280"/>
      <c r="T667" s="280"/>
      <c r="U667" s="280"/>
      <c r="V667" s="280"/>
      <c r="W667" s="280"/>
      <c r="X667" s="280"/>
      <c r="Y667" s="280"/>
      <c r="Z667" s="280"/>
    </row>
    <row r="668" spans="1:26" ht="15.75" customHeight="1">
      <c r="A668" s="280"/>
      <c r="B668" s="280"/>
      <c r="C668" s="280"/>
      <c r="D668" s="280"/>
      <c r="E668" s="280"/>
      <c r="F668" s="280"/>
      <c r="G668" s="280"/>
      <c r="H668" s="280"/>
      <c r="I668" s="280"/>
      <c r="J668" s="280"/>
      <c r="K668" s="280"/>
      <c r="L668" s="280"/>
      <c r="M668" s="280"/>
      <c r="N668" s="280"/>
      <c r="O668" s="280"/>
      <c r="P668" s="280"/>
      <c r="Q668" s="280"/>
      <c r="R668" s="280"/>
      <c r="S668" s="280"/>
      <c r="T668" s="280"/>
      <c r="U668" s="280"/>
      <c r="V668" s="280"/>
      <c r="W668" s="280"/>
      <c r="X668" s="280"/>
      <c r="Y668" s="280"/>
      <c r="Z668" s="280"/>
    </row>
    <row r="669" spans="1:26" ht="15.75" customHeight="1">
      <c r="A669" s="280"/>
      <c r="B669" s="280"/>
      <c r="C669" s="280"/>
      <c r="D669" s="280"/>
      <c r="E669" s="280"/>
      <c r="F669" s="280"/>
      <c r="G669" s="280"/>
      <c r="H669" s="280"/>
      <c r="I669" s="280"/>
      <c r="J669" s="280"/>
      <c r="K669" s="280"/>
      <c r="L669" s="280"/>
      <c r="M669" s="280"/>
      <c r="N669" s="280"/>
      <c r="O669" s="280"/>
      <c r="P669" s="280"/>
      <c r="Q669" s="280"/>
      <c r="R669" s="280"/>
      <c r="S669" s="280"/>
      <c r="T669" s="280"/>
      <c r="U669" s="280"/>
      <c r="V669" s="280"/>
      <c r="W669" s="280"/>
      <c r="X669" s="280"/>
      <c r="Y669" s="280"/>
      <c r="Z669" s="280"/>
    </row>
    <row r="670" spans="1:26" ht="15.75" customHeight="1">
      <c r="A670" s="280"/>
      <c r="B670" s="280"/>
      <c r="C670" s="280"/>
      <c r="D670" s="280"/>
      <c r="E670" s="280"/>
      <c r="F670" s="280"/>
      <c r="G670" s="280"/>
      <c r="H670" s="280"/>
      <c r="I670" s="280"/>
      <c r="J670" s="280"/>
      <c r="K670" s="280"/>
      <c r="L670" s="280"/>
      <c r="M670" s="280"/>
      <c r="N670" s="280"/>
      <c r="O670" s="280"/>
      <c r="P670" s="280"/>
      <c r="Q670" s="280"/>
      <c r="R670" s="280"/>
      <c r="S670" s="280"/>
      <c r="T670" s="280"/>
      <c r="U670" s="280"/>
      <c r="V670" s="280"/>
      <c r="W670" s="280"/>
      <c r="X670" s="280"/>
      <c r="Y670" s="280"/>
      <c r="Z670" s="280"/>
    </row>
    <row r="671" spans="1:26" ht="15.75" customHeight="1">
      <c r="A671" s="280"/>
      <c r="B671" s="280"/>
      <c r="C671" s="280"/>
      <c r="D671" s="280"/>
      <c r="E671" s="280"/>
      <c r="F671" s="280"/>
      <c r="G671" s="280"/>
      <c r="H671" s="280"/>
      <c r="I671" s="280"/>
      <c r="J671" s="280"/>
      <c r="K671" s="280"/>
      <c r="L671" s="280"/>
      <c r="M671" s="280"/>
      <c r="N671" s="280"/>
      <c r="O671" s="280"/>
      <c r="P671" s="280"/>
      <c r="Q671" s="280"/>
      <c r="R671" s="280"/>
      <c r="S671" s="280"/>
      <c r="T671" s="280"/>
      <c r="U671" s="280"/>
      <c r="V671" s="280"/>
      <c r="W671" s="280"/>
      <c r="X671" s="280"/>
      <c r="Y671" s="280"/>
      <c r="Z671" s="280"/>
    </row>
    <row r="672" spans="1:26" ht="15.75" customHeight="1">
      <c r="A672" s="280"/>
      <c r="B672" s="280"/>
      <c r="C672" s="280"/>
      <c r="D672" s="280"/>
      <c r="E672" s="280"/>
      <c r="F672" s="280"/>
      <c r="G672" s="280"/>
      <c r="H672" s="280"/>
      <c r="I672" s="280"/>
      <c r="J672" s="280"/>
      <c r="K672" s="280"/>
      <c r="L672" s="280"/>
      <c r="M672" s="280"/>
      <c r="N672" s="280"/>
      <c r="O672" s="280"/>
      <c r="P672" s="280"/>
      <c r="Q672" s="280"/>
      <c r="R672" s="280"/>
      <c r="S672" s="280"/>
      <c r="T672" s="280"/>
      <c r="U672" s="280"/>
      <c r="V672" s="280"/>
      <c r="W672" s="280"/>
      <c r="X672" s="280"/>
      <c r="Y672" s="280"/>
      <c r="Z672" s="280"/>
    </row>
    <row r="673" spans="1:26" ht="15.75" customHeight="1">
      <c r="A673" s="280"/>
      <c r="B673" s="280"/>
      <c r="C673" s="280"/>
      <c r="D673" s="280"/>
      <c r="E673" s="280"/>
      <c r="F673" s="280"/>
      <c r="G673" s="280"/>
      <c r="H673" s="280"/>
      <c r="I673" s="280"/>
      <c r="J673" s="280"/>
      <c r="K673" s="280"/>
      <c r="L673" s="280"/>
      <c r="M673" s="280"/>
      <c r="N673" s="280"/>
      <c r="O673" s="280"/>
      <c r="P673" s="280"/>
      <c r="Q673" s="280"/>
      <c r="R673" s="280"/>
      <c r="S673" s="280"/>
      <c r="T673" s="280"/>
      <c r="U673" s="280"/>
      <c r="V673" s="280"/>
      <c r="W673" s="280"/>
      <c r="X673" s="280"/>
      <c r="Y673" s="280"/>
      <c r="Z673" s="280"/>
    </row>
    <row r="674" spans="1:26" ht="15.75" customHeight="1">
      <c r="A674" s="280"/>
      <c r="B674" s="280"/>
      <c r="C674" s="280"/>
      <c r="D674" s="280"/>
      <c r="E674" s="280"/>
      <c r="F674" s="280"/>
      <c r="G674" s="280"/>
      <c r="H674" s="280"/>
      <c r="I674" s="280"/>
      <c r="J674" s="280"/>
      <c r="K674" s="280"/>
      <c r="L674" s="280"/>
      <c r="M674" s="280"/>
      <c r="N674" s="280"/>
      <c r="O674" s="280"/>
      <c r="P674" s="280"/>
      <c r="Q674" s="280"/>
      <c r="R674" s="280"/>
      <c r="S674" s="280"/>
      <c r="T674" s="280"/>
      <c r="U674" s="280"/>
      <c r="V674" s="280"/>
      <c r="W674" s="280"/>
      <c r="X674" s="280"/>
      <c r="Y674" s="280"/>
      <c r="Z674" s="280"/>
    </row>
    <row r="675" spans="1:26" ht="15.75" customHeight="1">
      <c r="A675" s="280"/>
      <c r="B675" s="280"/>
      <c r="C675" s="280"/>
      <c r="D675" s="280"/>
      <c r="E675" s="280"/>
      <c r="F675" s="280"/>
      <c r="G675" s="280"/>
      <c r="H675" s="280"/>
      <c r="I675" s="280"/>
      <c r="J675" s="280"/>
      <c r="K675" s="280"/>
      <c r="L675" s="280"/>
      <c r="M675" s="280"/>
      <c r="N675" s="280"/>
      <c r="O675" s="280"/>
      <c r="P675" s="280"/>
      <c r="Q675" s="280"/>
      <c r="R675" s="280"/>
      <c r="S675" s="280"/>
      <c r="T675" s="280"/>
      <c r="U675" s="280"/>
      <c r="V675" s="280"/>
      <c r="W675" s="280"/>
      <c r="X675" s="280"/>
      <c r="Y675" s="280"/>
      <c r="Z675" s="280"/>
    </row>
    <row r="676" spans="1:26" ht="15.75" customHeight="1">
      <c r="A676" s="280"/>
      <c r="B676" s="280"/>
      <c r="C676" s="280"/>
      <c r="D676" s="280"/>
      <c r="E676" s="280"/>
      <c r="F676" s="280"/>
      <c r="G676" s="280"/>
      <c r="H676" s="280"/>
      <c r="I676" s="280"/>
      <c r="J676" s="280"/>
      <c r="K676" s="280"/>
      <c r="L676" s="280"/>
      <c r="M676" s="280"/>
      <c r="N676" s="280"/>
      <c r="O676" s="280"/>
      <c r="P676" s="280"/>
      <c r="Q676" s="280"/>
      <c r="R676" s="280"/>
      <c r="S676" s="280"/>
      <c r="T676" s="280"/>
      <c r="U676" s="280"/>
      <c r="V676" s="280"/>
      <c r="W676" s="280"/>
      <c r="X676" s="280"/>
      <c r="Y676" s="280"/>
      <c r="Z676" s="280"/>
    </row>
    <row r="677" spans="1:26" ht="15.75" customHeight="1">
      <c r="A677" s="280"/>
      <c r="B677" s="280"/>
      <c r="C677" s="280"/>
      <c r="D677" s="280"/>
      <c r="E677" s="280"/>
      <c r="F677" s="280"/>
      <c r="G677" s="280"/>
      <c r="H677" s="280"/>
      <c r="I677" s="280"/>
      <c r="J677" s="280"/>
      <c r="K677" s="280"/>
      <c r="L677" s="280"/>
      <c r="M677" s="280"/>
      <c r="N677" s="280"/>
      <c r="O677" s="280"/>
      <c r="P677" s="280"/>
      <c r="Q677" s="280"/>
      <c r="R677" s="280"/>
      <c r="S677" s="280"/>
      <c r="T677" s="280"/>
      <c r="U677" s="280"/>
      <c r="V677" s="280"/>
      <c r="W677" s="280"/>
      <c r="X677" s="280"/>
      <c r="Y677" s="280"/>
      <c r="Z677" s="280"/>
    </row>
    <row r="678" spans="1:26" ht="15.75" customHeight="1">
      <c r="A678" s="280"/>
      <c r="B678" s="280"/>
      <c r="C678" s="280"/>
      <c r="D678" s="280"/>
      <c r="E678" s="280"/>
      <c r="F678" s="280"/>
      <c r="G678" s="280"/>
      <c r="H678" s="280"/>
      <c r="I678" s="280"/>
      <c r="J678" s="280"/>
      <c r="K678" s="280"/>
      <c r="L678" s="280"/>
      <c r="M678" s="280"/>
      <c r="N678" s="280"/>
      <c r="O678" s="280"/>
      <c r="P678" s="280"/>
      <c r="Q678" s="280"/>
      <c r="R678" s="280"/>
      <c r="S678" s="280"/>
      <c r="T678" s="280"/>
      <c r="U678" s="280"/>
      <c r="V678" s="280"/>
      <c r="W678" s="280"/>
      <c r="X678" s="280"/>
      <c r="Y678" s="280"/>
      <c r="Z678" s="280"/>
    </row>
    <row r="679" spans="1:26" ht="15.75" customHeight="1">
      <c r="A679" s="280"/>
      <c r="B679" s="280"/>
      <c r="C679" s="280"/>
      <c r="D679" s="280"/>
      <c r="E679" s="280"/>
      <c r="F679" s="280"/>
      <c r="G679" s="280"/>
      <c r="H679" s="280"/>
      <c r="I679" s="280"/>
      <c r="J679" s="280"/>
      <c r="K679" s="280"/>
      <c r="L679" s="280"/>
      <c r="M679" s="280"/>
      <c r="N679" s="280"/>
      <c r="O679" s="280"/>
      <c r="P679" s="280"/>
      <c r="Q679" s="280"/>
      <c r="R679" s="280"/>
      <c r="S679" s="280"/>
      <c r="T679" s="280"/>
      <c r="U679" s="280"/>
      <c r="V679" s="280"/>
      <c r="W679" s="280"/>
      <c r="X679" s="280"/>
      <c r="Y679" s="280"/>
      <c r="Z679" s="280"/>
    </row>
    <row r="680" spans="1:26" ht="15.75" customHeight="1">
      <c r="A680" s="280"/>
      <c r="B680" s="280"/>
      <c r="C680" s="280"/>
      <c r="D680" s="280"/>
      <c r="E680" s="280"/>
      <c r="F680" s="280"/>
      <c r="G680" s="280"/>
      <c r="H680" s="280"/>
      <c r="I680" s="280"/>
      <c r="J680" s="280"/>
      <c r="K680" s="280"/>
      <c r="L680" s="280"/>
      <c r="M680" s="280"/>
      <c r="N680" s="280"/>
      <c r="O680" s="280"/>
      <c r="P680" s="280"/>
      <c r="Q680" s="280"/>
      <c r="R680" s="280"/>
      <c r="S680" s="280"/>
      <c r="T680" s="280"/>
      <c r="U680" s="280"/>
      <c r="V680" s="280"/>
      <c r="W680" s="280"/>
      <c r="X680" s="280"/>
      <c r="Y680" s="280"/>
      <c r="Z680" s="280"/>
    </row>
    <row r="681" spans="1:26" ht="15.75" customHeight="1">
      <c r="A681" s="280"/>
      <c r="B681" s="280"/>
      <c r="C681" s="280"/>
      <c r="D681" s="280"/>
      <c r="E681" s="280"/>
      <c r="F681" s="280"/>
      <c r="G681" s="280"/>
      <c r="H681" s="280"/>
      <c r="I681" s="280"/>
      <c r="J681" s="280"/>
      <c r="K681" s="280"/>
      <c r="L681" s="280"/>
      <c r="M681" s="280"/>
      <c r="N681" s="280"/>
      <c r="O681" s="280"/>
      <c r="P681" s="280"/>
      <c r="Q681" s="280"/>
      <c r="R681" s="280"/>
      <c r="S681" s="280"/>
      <c r="T681" s="280"/>
      <c r="U681" s="280"/>
      <c r="V681" s="280"/>
      <c r="W681" s="280"/>
      <c r="X681" s="280"/>
      <c r="Y681" s="280"/>
      <c r="Z681" s="280"/>
    </row>
    <row r="682" spans="1:26" ht="15.75" customHeight="1">
      <c r="A682" s="280"/>
      <c r="B682" s="280"/>
      <c r="C682" s="280"/>
      <c r="D682" s="280"/>
      <c r="E682" s="280"/>
      <c r="F682" s="280"/>
      <c r="G682" s="280"/>
      <c r="H682" s="280"/>
      <c r="I682" s="280"/>
      <c r="J682" s="280"/>
      <c r="K682" s="280"/>
      <c r="L682" s="280"/>
      <c r="M682" s="280"/>
      <c r="N682" s="280"/>
      <c r="O682" s="280"/>
      <c r="P682" s="280"/>
      <c r="Q682" s="280"/>
      <c r="R682" s="280"/>
      <c r="S682" s="280"/>
      <c r="T682" s="280"/>
      <c r="U682" s="280"/>
      <c r="V682" s="280"/>
      <c r="W682" s="280"/>
      <c r="X682" s="280"/>
      <c r="Y682" s="280"/>
      <c r="Z682" s="280"/>
    </row>
    <row r="683" spans="1:26" ht="15.75" customHeight="1">
      <c r="A683" s="280"/>
      <c r="B683" s="280"/>
      <c r="C683" s="280"/>
      <c r="D683" s="280"/>
      <c r="E683" s="280"/>
      <c r="F683" s="280"/>
      <c r="G683" s="280"/>
      <c r="H683" s="280"/>
      <c r="I683" s="280"/>
      <c r="J683" s="280"/>
      <c r="K683" s="280"/>
      <c r="L683" s="280"/>
      <c r="M683" s="280"/>
      <c r="N683" s="280"/>
      <c r="O683" s="280"/>
      <c r="P683" s="280"/>
      <c r="Q683" s="280"/>
      <c r="R683" s="280"/>
      <c r="S683" s="280"/>
      <c r="T683" s="280"/>
      <c r="U683" s="280"/>
      <c r="V683" s="280"/>
      <c r="W683" s="280"/>
      <c r="X683" s="280"/>
      <c r="Y683" s="280"/>
      <c r="Z683" s="280"/>
    </row>
    <row r="684" spans="1:26" ht="15.75" customHeight="1">
      <c r="A684" s="280"/>
      <c r="B684" s="280"/>
      <c r="C684" s="280"/>
      <c r="D684" s="280"/>
      <c r="E684" s="280"/>
      <c r="F684" s="280"/>
      <c r="G684" s="280"/>
      <c r="H684" s="280"/>
      <c r="I684" s="280"/>
      <c r="J684" s="280"/>
      <c r="K684" s="280"/>
      <c r="L684" s="280"/>
      <c r="M684" s="280"/>
      <c r="N684" s="280"/>
      <c r="O684" s="280"/>
      <c r="P684" s="280"/>
      <c r="Q684" s="280"/>
      <c r="R684" s="280"/>
      <c r="S684" s="280"/>
      <c r="T684" s="280"/>
      <c r="U684" s="280"/>
      <c r="V684" s="280"/>
      <c r="W684" s="280"/>
      <c r="X684" s="280"/>
      <c r="Y684" s="280"/>
      <c r="Z684" s="280"/>
    </row>
    <row r="685" spans="1:26" ht="15.75" customHeight="1">
      <c r="A685" s="280"/>
      <c r="B685" s="280"/>
      <c r="C685" s="280"/>
      <c r="D685" s="280"/>
      <c r="E685" s="280"/>
      <c r="F685" s="280"/>
      <c r="G685" s="280"/>
      <c r="H685" s="280"/>
      <c r="I685" s="280"/>
      <c r="J685" s="280"/>
      <c r="K685" s="280"/>
      <c r="L685" s="280"/>
      <c r="M685" s="280"/>
      <c r="N685" s="280"/>
      <c r="O685" s="280"/>
      <c r="P685" s="280"/>
      <c r="Q685" s="280"/>
      <c r="R685" s="280"/>
      <c r="S685" s="280"/>
      <c r="T685" s="280"/>
      <c r="U685" s="280"/>
      <c r="V685" s="280"/>
      <c r="W685" s="280"/>
      <c r="X685" s="280"/>
      <c r="Y685" s="280"/>
      <c r="Z685" s="280"/>
    </row>
    <row r="686" spans="1:26" ht="15.75" customHeight="1">
      <c r="A686" s="280"/>
      <c r="B686" s="280"/>
      <c r="C686" s="280"/>
      <c r="D686" s="280"/>
      <c r="E686" s="280"/>
      <c r="F686" s="280"/>
      <c r="G686" s="280"/>
      <c r="H686" s="280"/>
      <c r="I686" s="280"/>
      <c r="J686" s="280"/>
      <c r="K686" s="280"/>
      <c r="L686" s="280"/>
      <c r="M686" s="280"/>
      <c r="N686" s="280"/>
      <c r="O686" s="280"/>
      <c r="P686" s="280"/>
      <c r="Q686" s="280"/>
      <c r="R686" s="280"/>
      <c r="S686" s="280"/>
      <c r="T686" s="280"/>
      <c r="U686" s="280"/>
      <c r="V686" s="280"/>
      <c r="W686" s="280"/>
      <c r="X686" s="280"/>
      <c r="Y686" s="280"/>
      <c r="Z686" s="280"/>
    </row>
    <row r="687" spans="1:26" ht="15.75" customHeight="1">
      <c r="A687" s="280"/>
      <c r="B687" s="280"/>
      <c r="C687" s="280"/>
      <c r="D687" s="280"/>
      <c r="E687" s="280"/>
      <c r="F687" s="280"/>
      <c r="G687" s="280"/>
      <c r="H687" s="280"/>
      <c r="I687" s="280"/>
      <c r="J687" s="280"/>
      <c r="K687" s="280"/>
      <c r="L687" s="280"/>
      <c r="M687" s="280"/>
      <c r="N687" s="280"/>
      <c r="O687" s="280"/>
      <c r="P687" s="280"/>
      <c r="Q687" s="280"/>
      <c r="R687" s="280"/>
      <c r="S687" s="280"/>
      <c r="T687" s="280"/>
      <c r="U687" s="280"/>
      <c r="V687" s="280"/>
      <c r="W687" s="280"/>
      <c r="X687" s="280"/>
      <c r="Y687" s="280"/>
      <c r="Z687" s="280"/>
    </row>
    <row r="688" spans="1:26" ht="15.75" customHeight="1">
      <c r="A688" s="280"/>
      <c r="B688" s="280"/>
      <c r="C688" s="280"/>
      <c r="D688" s="280"/>
      <c r="E688" s="280"/>
      <c r="F688" s="280"/>
      <c r="G688" s="280"/>
      <c r="H688" s="280"/>
      <c r="I688" s="280"/>
      <c r="J688" s="280"/>
      <c r="K688" s="280"/>
      <c r="L688" s="280"/>
      <c r="M688" s="280"/>
      <c r="N688" s="280"/>
      <c r="O688" s="280"/>
      <c r="P688" s="280"/>
      <c r="Q688" s="280"/>
      <c r="R688" s="280"/>
      <c r="S688" s="280"/>
      <c r="T688" s="280"/>
      <c r="U688" s="280"/>
      <c r="V688" s="280"/>
      <c r="W688" s="280"/>
      <c r="X688" s="280"/>
      <c r="Y688" s="280"/>
      <c r="Z688" s="280"/>
    </row>
    <row r="689" spans="1:26" ht="15.75" customHeight="1">
      <c r="A689" s="280"/>
      <c r="B689" s="280"/>
      <c r="C689" s="280"/>
      <c r="D689" s="280"/>
      <c r="E689" s="280"/>
      <c r="F689" s="280"/>
      <c r="G689" s="280"/>
      <c r="H689" s="280"/>
      <c r="I689" s="280"/>
      <c r="J689" s="280"/>
      <c r="K689" s="280"/>
      <c r="L689" s="280"/>
      <c r="M689" s="280"/>
      <c r="N689" s="280"/>
      <c r="O689" s="280"/>
      <c r="P689" s="280"/>
      <c r="Q689" s="280"/>
      <c r="R689" s="280"/>
      <c r="S689" s="280"/>
      <c r="T689" s="280"/>
      <c r="U689" s="280"/>
      <c r="V689" s="280"/>
      <c r="W689" s="280"/>
      <c r="X689" s="280"/>
      <c r="Y689" s="280"/>
      <c r="Z689" s="280"/>
    </row>
    <row r="690" spans="1:26" ht="15.75" customHeight="1">
      <c r="A690" s="280"/>
      <c r="B690" s="280"/>
      <c r="C690" s="280"/>
      <c r="D690" s="280"/>
      <c r="E690" s="280"/>
      <c r="F690" s="280"/>
      <c r="G690" s="280"/>
      <c r="H690" s="280"/>
      <c r="I690" s="280"/>
      <c r="J690" s="280"/>
      <c r="K690" s="280"/>
      <c r="L690" s="280"/>
      <c r="M690" s="280"/>
      <c r="N690" s="280"/>
      <c r="O690" s="280"/>
      <c r="P690" s="280"/>
      <c r="Q690" s="280"/>
      <c r="R690" s="280"/>
      <c r="S690" s="280"/>
      <c r="T690" s="280"/>
      <c r="U690" s="280"/>
      <c r="V690" s="280"/>
      <c r="W690" s="280"/>
      <c r="X690" s="280"/>
      <c r="Y690" s="280"/>
      <c r="Z690" s="280"/>
    </row>
    <row r="691" spans="1:26" ht="15.75" customHeight="1">
      <c r="A691" s="280"/>
      <c r="B691" s="280"/>
      <c r="C691" s="280"/>
      <c r="D691" s="280"/>
      <c r="E691" s="280"/>
      <c r="F691" s="280"/>
      <c r="G691" s="280"/>
      <c r="H691" s="280"/>
      <c r="I691" s="280"/>
      <c r="J691" s="280"/>
      <c r="K691" s="280"/>
      <c r="L691" s="280"/>
      <c r="M691" s="280"/>
      <c r="N691" s="280"/>
      <c r="O691" s="280"/>
      <c r="P691" s="280"/>
      <c r="Q691" s="280"/>
      <c r="R691" s="280"/>
      <c r="S691" s="280"/>
      <c r="T691" s="280"/>
      <c r="U691" s="280"/>
      <c r="V691" s="280"/>
      <c r="W691" s="280"/>
      <c r="X691" s="280"/>
      <c r="Y691" s="280"/>
      <c r="Z691" s="280"/>
    </row>
    <row r="692" spans="1:26" ht="15.75" customHeight="1">
      <c r="A692" s="280"/>
      <c r="B692" s="280"/>
      <c r="C692" s="280"/>
      <c r="D692" s="280"/>
      <c r="E692" s="280"/>
      <c r="F692" s="280"/>
      <c r="G692" s="280"/>
      <c r="H692" s="280"/>
      <c r="I692" s="280"/>
      <c r="J692" s="280"/>
      <c r="K692" s="280"/>
      <c r="L692" s="280"/>
      <c r="M692" s="280"/>
      <c r="N692" s="280"/>
      <c r="O692" s="280"/>
      <c r="P692" s="280"/>
      <c r="Q692" s="280"/>
      <c r="R692" s="280"/>
      <c r="S692" s="280"/>
      <c r="T692" s="280"/>
      <c r="U692" s="280"/>
      <c r="V692" s="280"/>
      <c r="W692" s="280"/>
      <c r="X692" s="280"/>
      <c r="Y692" s="280"/>
      <c r="Z692" s="280"/>
    </row>
    <row r="693" spans="1:26" ht="15.75" customHeight="1">
      <c r="A693" s="280"/>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row>
    <row r="694" spans="1:26" ht="15.75" customHeight="1">
      <c r="A694" s="280"/>
      <c r="B694" s="280"/>
      <c r="C694" s="280"/>
      <c r="D694" s="280"/>
      <c r="E694" s="280"/>
      <c r="F694" s="280"/>
      <c r="G694" s="280"/>
      <c r="H694" s="280"/>
      <c r="I694" s="280"/>
      <c r="J694" s="280"/>
      <c r="K694" s="280"/>
      <c r="L694" s="280"/>
      <c r="M694" s="280"/>
      <c r="N694" s="280"/>
      <c r="O694" s="280"/>
      <c r="P694" s="280"/>
      <c r="Q694" s="280"/>
      <c r="R694" s="280"/>
      <c r="S694" s="280"/>
      <c r="T694" s="280"/>
      <c r="U694" s="280"/>
      <c r="V694" s="280"/>
      <c r="W694" s="280"/>
      <c r="X694" s="280"/>
      <c r="Y694" s="280"/>
      <c r="Z694" s="280"/>
    </row>
    <row r="695" spans="1:26" ht="15.75" customHeight="1">
      <c r="A695" s="280"/>
      <c r="B695" s="280"/>
      <c r="C695" s="280"/>
      <c r="D695" s="280"/>
      <c r="E695" s="280"/>
      <c r="F695" s="280"/>
      <c r="G695" s="280"/>
      <c r="H695" s="280"/>
      <c r="I695" s="280"/>
      <c r="J695" s="280"/>
      <c r="K695" s="280"/>
      <c r="L695" s="280"/>
      <c r="M695" s="280"/>
      <c r="N695" s="280"/>
      <c r="O695" s="280"/>
      <c r="P695" s="280"/>
      <c r="Q695" s="280"/>
      <c r="R695" s="280"/>
      <c r="S695" s="280"/>
      <c r="T695" s="280"/>
      <c r="U695" s="280"/>
      <c r="V695" s="280"/>
      <c r="W695" s="280"/>
      <c r="X695" s="280"/>
      <c r="Y695" s="280"/>
      <c r="Z695" s="280"/>
    </row>
    <row r="696" spans="1:26" ht="15.75" customHeight="1">
      <c r="A696" s="280"/>
      <c r="B696" s="280"/>
      <c r="C696" s="280"/>
      <c r="D696" s="280"/>
      <c r="E696" s="280"/>
      <c r="F696" s="280"/>
      <c r="G696" s="280"/>
      <c r="H696" s="280"/>
      <c r="I696" s="280"/>
      <c r="J696" s="280"/>
      <c r="K696" s="280"/>
      <c r="L696" s="280"/>
      <c r="M696" s="280"/>
      <c r="N696" s="280"/>
      <c r="O696" s="280"/>
      <c r="P696" s="280"/>
      <c r="Q696" s="280"/>
      <c r="R696" s="280"/>
      <c r="S696" s="280"/>
      <c r="T696" s="280"/>
      <c r="U696" s="280"/>
      <c r="V696" s="280"/>
      <c r="W696" s="280"/>
      <c r="X696" s="280"/>
      <c r="Y696" s="280"/>
      <c r="Z696" s="280"/>
    </row>
    <row r="697" spans="1:26" ht="15.75" customHeight="1">
      <c r="A697" s="280"/>
      <c r="B697" s="280"/>
      <c r="C697" s="280"/>
      <c r="D697" s="280"/>
      <c r="E697" s="280"/>
      <c r="F697" s="280"/>
      <c r="G697" s="280"/>
      <c r="H697" s="280"/>
      <c r="I697" s="280"/>
      <c r="J697" s="280"/>
      <c r="K697" s="280"/>
      <c r="L697" s="280"/>
      <c r="M697" s="280"/>
      <c r="N697" s="280"/>
      <c r="O697" s="280"/>
      <c r="P697" s="280"/>
      <c r="Q697" s="280"/>
      <c r="R697" s="280"/>
      <c r="S697" s="280"/>
      <c r="T697" s="280"/>
      <c r="U697" s="280"/>
      <c r="V697" s="280"/>
      <c r="W697" s="280"/>
      <c r="X697" s="280"/>
      <c r="Y697" s="280"/>
      <c r="Z697" s="280"/>
    </row>
    <row r="698" spans="1:26" ht="15.75" customHeight="1">
      <c r="A698" s="280"/>
      <c r="B698" s="280"/>
      <c r="C698" s="280"/>
      <c r="D698" s="280"/>
      <c r="E698" s="280"/>
      <c r="F698" s="280"/>
      <c r="G698" s="280"/>
      <c r="H698" s="280"/>
      <c r="I698" s="280"/>
      <c r="J698" s="280"/>
      <c r="K698" s="280"/>
      <c r="L698" s="280"/>
      <c r="M698" s="280"/>
      <c r="N698" s="280"/>
      <c r="O698" s="280"/>
      <c r="P698" s="280"/>
      <c r="Q698" s="280"/>
      <c r="R698" s="280"/>
      <c r="S698" s="280"/>
      <c r="T698" s="280"/>
      <c r="U698" s="280"/>
      <c r="V698" s="280"/>
      <c r="W698" s="280"/>
      <c r="X698" s="280"/>
      <c r="Y698" s="280"/>
      <c r="Z698" s="280"/>
    </row>
    <row r="699" spans="1:26" ht="15.75" customHeight="1">
      <c r="A699" s="280"/>
      <c r="B699" s="280"/>
      <c r="C699" s="280"/>
      <c r="D699" s="280"/>
      <c r="E699" s="280"/>
      <c r="F699" s="280"/>
      <c r="G699" s="280"/>
      <c r="H699" s="280"/>
      <c r="I699" s="280"/>
      <c r="J699" s="280"/>
      <c r="K699" s="280"/>
      <c r="L699" s="280"/>
      <c r="M699" s="280"/>
      <c r="N699" s="280"/>
      <c r="O699" s="280"/>
      <c r="P699" s="280"/>
      <c r="Q699" s="280"/>
      <c r="R699" s="280"/>
      <c r="S699" s="280"/>
      <c r="T699" s="280"/>
      <c r="U699" s="280"/>
      <c r="V699" s="280"/>
      <c r="W699" s="280"/>
      <c r="X699" s="280"/>
      <c r="Y699" s="280"/>
      <c r="Z699" s="280"/>
    </row>
    <row r="700" spans="1:26" ht="15.75" customHeight="1">
      <c r="A700" s="280"/>
      <c r="B700" s="280"/>
      <c r="C700" s="280"/>
      <c r="D700" s="280"/>
      <c r="E700" s="280"/>
      <c r="F700" s="280"/>
      <c r="G700" s="280"/>
      <c r="H700" s="280"/>
      <c r="I700" s="280"/>
      <c r="J700" s="280"/>
      <c r="K700" s="280"/>
      <c r="L700" s="280"/>
      <c r="M700" s="280"/>
      <c r="N700" s="280"/>
      <c r="O700" s="280"/>
      <c r="P700" s="280"/>
      <c r="Q700" s="280"/>
      <c r="R700" s="280"/>
      <c r="S700" s="280"/>
      <c r="T700" s="280"/>
      <c r="U700" s="280"/>
      <c r="V700" s="280"/>
      <c r="W700" s="280"/>
      <c r="X700" s="280"/>
      <c r="Y700" s="280"/>
      <c r="Z700" s="280"/>
    </row>
    <row r="701" spans="1:26" ht="15.75" customHeight="1">
      <c r="A701" s="280"/>
      <c r="B701" s="280"/>
      <c r="C701" s="280"/>
      <c r="D701" s="280"/>
      <c r="E701" s="280"/>
      <c r="F701" s="280"/>
      <c r="G701" s="280"/>
      <c r="H701" s="280"/>
      <c r="I701" s="280"/>
      <c r="J701" s="280"/>
      <c r="K701" s="280"/>
      <c r="L701" s="280"/>
      <c r="M701" s="280"/>
      <c r="N701" s="280"/>
      <c r="O701" s="280"/>
      <c r="P701" s="280"/>
      <c r="Q701" s="280"/>
      <c r="R701" s="280"/>
      <c r="S701" s="280"/>
      <c r="T701" s="280"/>
      <c r="U701" s="280"/>
      <c r="V701" s="280"/>
      <c r="W701" s="280"/>
      <c r="X701" s="280"/>
      <c r="Y701" s="280"/>
      <c r="Z701" s="280"/>
    </row>
    <row r="702" spans="1:26" ht="15.75" customHeight="1">
      <c r="A702" s="280"/>
      <c r="B702" s="280"/>
      <c r="C702" s="280"/>
      <c r="D702" s="280"/>
      <c r="E702" s="280"/>
      <c r="F702" s="280"/>
      <c r="G702" s="280"/>
      <c r="H702" s="280"/>
      <c r="I702" s="280"/>
      <c r="J702" s="280"/>
      <c r="K702" s="280"/>
      <c r="L702" s="280"/>
      <c r="M702" s="280"/>
      <c r="N702" s="280"/>
      <c r="O702" s="280"/>
      <c r="P702" s="280"/>
      <c r="Q702" s="280"/>
      <c r="R702" s="280"/>
      <c r="S702" s="280"/>
      <c r="T702" s="280"/>
      <c r="U702" s="280"/>
      <c r="V702" s="280"/>
      <c r="W702" s="280"/>
      <c r="X702" s="280"/>
      <c r="Y702" s="280"/>
      <c r="Z702" s="280"/>
    </row>
    <row r="703" spans="1:26" ht="15.75" customHeight="1">
      <c r="A703" s="280"/>
      <c r="B703" s="280"/>
      <c r="C703" s="280"/>
      <c r="D703" s="280"/>
      <c r="E703" s="280"/>
      <c r="F703" s="280"/>
      <c r="G703" s="280"/>
      <c r="H703" s="280"/>
      <c r="I703" s="280"/>
      <c r="J703" s="280"/>
      <c r="K703" s="280"/>
      <c r="L703" s="280"/>
      <c r="M703" s="280"/>
      <c r="N703" s="280"/>
      <c r="O703" s="280"/>
      <c r="P703" s="280"/>
      <c r="Q703" s="280"/>
      <c r="R703" s="280"/>
      <c r="S703" s="280"/>
      <c r="T703" s="280"/>
      <c r="U703" s="280"/>
      <c r="V703" s="280"/>
      <c r="W703" s="280"/>
      <c r="X703" s="280"/>
      <c r="Y703" s="280"/>
      <c r="Z703" s="280"/>
    </row>
    <row r="704" spans="1:26" ht="15.75" customHeight="1">
      <c r="A704" s="280"/>
      <c r="B704" s="280"/>
      <c r="C704" s="280"/>
      <c r="D704" s="280"/>
      <c r="E704" s="280"/>
      <c r="F704" s="280"/>
      <c r="G704" s="280"/>
      <c r="H704" s="280"/>
      <c r="I704" s="280"/>
      <c r="J704" s="280"/>
      <c r="K704" s="280"/>
      <c r="L704" s="280"/>
      <c r="M704" s="280"/>
      <c r="N704" s="280"/>
      <c r="O704" s="280"/>
      <c r="P704" s="280"/>
      <c r="Q704" s="280"/>
      <c r="R704" s="280"/>
      <c r="S704" s="280"/>
      <c r="T704" s="280"/>
      <c r="U704" s="280"/>
      <c r="V704" s="280"/>
      <c r="W704" s="280"/>
      <c r="X704" s="280"/>
      <c r="Y704" s="280"/>
      <c r="Z704" s="280"/>
    </row>
    <row r="705" spans="1:26" ht="15.75" customHeight="1">
      <c r="A705" s="280"/>
      <c r="B705" s="280"/>
      <c r="C705" s="280"/>
      <c r="D705" s="280"/>
      <c r="E705" s="280"/>
      <c r="F705" s="280"/>
      <c r="G705" s="280"/>
      <c r="H705" s="280"/>
      <c r="I705" s="280"/>
      <c r="J705" s="280"/>
      <c r="K705" s="280"/>
      <c r="L705" s="280"/>
      <c r="M705" s="280"/>
      <c r="N705" s="280"/>
      <c r="O705" s="280"/>
      <c r="P705" s="280"/>
      <c r="Q705" s="280"/>
      <c r="R705" s="280"/>
      <c r="S705" s="280"/>
      <c r="T705" s="280"/>
      <c r="U705" s="280"/>
      <c r="V705" s="280"/>
      <c r="W705" s="280"/>
      <c r="X705" s="280"/>
      <c r="Y705" s="280"/>
      <c r="Z705" s="280"/>
    </row>
    <row r="706" spans="1:26" ht="15.75" customHeight="1">
      <c r="A706" s="280"/>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row>
    <row r="707" spans="1:26" ht="15.75" customHeight="1">
      <c r="A707" s="280"/>
      <c r="B707" s="280"/>
      <c r="C707" s="280"/>
      <c r="D707" s="280"/>
      <c r="E707" s="280"/>
      <c r="F707" s="280"/>
      <c r="G707" s="280"/>
      <c r="H707" s="280"/>
      <c r="I707" s="280"/>
      <c r="J707" s="280"/>
      <c r="K707" s="280"/>
      <c r="L707" s="280"/>
      <c r="M707" s="280"/>
      <c r="N707" s="280"/>
      <c r="O707" s="280"/>
      <c r="P707" s="280"/>
      <c r="Q707" s="280"/>
      <c r="R707" s="280"/>
      <c r="S707" s="280"/>
      <c r="T707" s="280"/>
      <c r="U707" s="280"/>
      <c r="V707" s="280"/>
      <c r="W707" s="280"/>
      <c r="X707" s="280"/>
      <c r="Y707" s="280"/>
      <c r="Z707" s="280"/>
    </row>
    <row r="708" spans="1:26" ht="15.75" customHeight="1">
      <c r="A708" s="280"/>
      <c r="B708" s="280"/>
      <c r="C708" s="280"/>
      <c r="D708" s="280"/>
      <c r="E708" s="280"/>
      <c r="F708" s="280"/>
      <c r="G708" s="280"/>
      <c r="H708" s="280"/>
      <c r="I708" s="280"/>
      <c r="J708" s="280"/>
      <c r="K708" s="280"/>
      <c r="L708" s="280"/>
      <c r="M708" s="280"/>
      <c r="N708" s="280"/>
      <c r="O708" s="280"/>
      <c r="P708" s="280"/>
      <c r="Q708" s="280"/>
      <c r="R708" s="280"/>
      <c r="S708" s="280"/>
      <c r="T708" s="280"/>
      <c r="U708" s="280"/>
      <c r="V708" s="280"/>
      <c r="W708" s="280"/>
      <c r="X708" s="280"/>
      <c r="Y708" s="280"/>
      <c r="Z708" s="280"/>
    </row>
    <row r="709" spans="1:26" ht="15.75" customHeight="1">
      <c r="A709" s="280"/>
      <c r="B709" s="280"/>
      <c r="C709" s="280"/>
      <c r="D709" s="280"/>
      <c r="E709" s="280"/>
      <c r="F709" s="280"/>
      <c r="G709" s="280"/>
      <c r="H709" s="280"/>
      <c r="I709" s="280"/>
      <c r="J709" s="280"/>
      <c r="K709" s="280"/>
      <c r="L709" s="280"/>
      <c r="M709" s="280"/>
      <c r="N709" s="280"/>
      <c r="O709" s="280"/>
      <c r="P709" s="280"/>
      <c r="Q709" s="280"/>
      <c r="R709" s="280"/>
      <c r="S709" s="280"/>
      <c r="T709" s="280"/>
      <c r="U709" s="280"/>
      <c r="V709" s="280"/>
      <c r="W709" s="280"/>
      <c r="X709" s="280"/>
      <c r="Y709" s="280"/>
      <c r="Z709" s="280"/>
    </row>
    <row r="710" spans="1:26" ht="15.75" customHeight="1">
      <c r="A710" s="280"/>
      <c r="B710" s="280"/>
      <c r="C710" s="280"/>
      <c r="D710" s="280"/>
      <c r="E710" s="280"/>
      <c r="F710" s="280"/>
      <c r="G710" s="280"/>
      <c r="H710" s="280"/>
      <c r="I710" s="280"/>
      <c r="J710" s="280"/>
      <c r="K710" s="280"/>
      <c r="L710" s="280"/>
      <c r="M710" s="280"/>
      <c r="N710" s="280"/>
      <c r="O710" s="280"/>
      <c r="P710" s="280"/>
      <c r="Q710" s="280"/>
      <c r="R710" s="280"/>
      <c r="S710" s="280"/>
      <c r="T710" s="280"/>
      <c r="U710" s="280"/>
      <c r="V710" s="280"/>
      <c r="W710" s="280"/>
      <c r="X710" s="280"/>
      <c r="Y710" s="280"/>
      <c r="Z710" s="280"/>
    </row>
    <row r="711" spans="1:26" ht="15.75" customHeight="1">
      <c r="A711" s="280"/>
      <c r="B711" s="280"/>
      <c r="C711" s="280"/>
      <c r="D711" s="280"/>
      <c r="E711" s="280"/>
      <c r="F711" s="280"/>
      <c r="G711" s="280"/>
      <c r="H711" s="280"/>
      <c r="I711" s="280"/>
      <c r="J711" s="280"/>
      <c r="K711" s="280"/>
      <c r="L711" s="280"/>
      <c r="M711" s="280"/>
      <c r="N711" s="280"/>
      <c r="O711" s="280"/>
      <c r="P711" s="280"/>
      <c r="Q711" s="280"/>
      <c r="R711" s="280"/>
      <c r="S711" s="280"/>
      <c r="T711" s="280"/>
      <c r="U711" s="280"/>
      <c r="V711" s="280"/>
      <c r="W711" s="280"/>
      <c r="X711" s="280"/>
      <c r="Y711" s="280"/>
      <c r="Z711" s="280"/>
    </row>
    <row r="712" spans="1:26" ht="15.75" customHeight="1">
      <c r="A712" s="280"/>
      <c r="B712" s="280"/>
      <c r="C712" s="280"/>
      <c r="D712" s="280"/>
      <c r="E712" s="280"/>
      <c r="F712" s="280"/>
      <c r="G712" s="280"/>
      <c r="H712" s="280"/>
      <c r="I712" s="280"/>
      <c r="J712" s="280"/>
      <c r="K712" s="280"/>
      <c r="L712" s="280"/>
      <c r="M712" s="280"/>
      <c r="N712" s="280"/>
      <c r="O712" s="280"/>
      <c r="P712" s="280"/>
      <c r="Q712" s="280"/>
      <c r="R712" s="280"/>
      <c r="S712" s="280"/>
      <c r="T712" s="280"/>
      <c r="U712" s="280"/>
      <c r="V712" s="280"/>
      <c r="W712" s="280"/>
      <c r="X712" s="280"/>
      <c r="Y712" s="280"/>
      <c r="Z712" s="280"/>
    </row>
    <row r="713" spans="1:26" ht="15.75" customHeight="1">
      <c r="A713" s="280"/>
      <c r="B713" s="280"/>
      <c r="C713" s="280"/>
      <c r="D713" s="280"/>
      <c r="E713" s="280"/>
      <c r="F713" s="280"/>
      <c r="G713" s="280"/>
      <c r="H713" s="280"/>
      <c r="I713" s="280"/>
      <c r="J713" s="280"/>
      <c r="K713" s="280"/>
      <c r="L713" s="280"/>
      <c r="M713" s="280"/>
      <c r="N713" s="280"/>
      <c r="O713" s="280"/>
      <c r="P713" s="280"/>
      <c r="Q713" s="280"/>
      <c r="R713" s="280"/>
      <c r="S713" s="280"/>
      <c r="T713" s="280"/>
      <c r="U713" s="280"/>
      <c r="V713" s="280"/>
      <c r="W713" s="280"/>
      <c r="X713" s="280"/>
      <c r="Y713" s="280"/>
      <c r="Z713" s="280"/>
    </row>
    <row r="714" spans="1:26" ht="15.75" customHeight="1">
      <c r="A714" s="280"/>
      <c r="B714" s="280"/>
      <c r="C714" s="280"/>
      <c r="D714" s="280"/>
      <c r="E714" s="280"/>
      <c r="F714" s="280"/>
      <c r="G714" s="280"/>
      <c r="H714" s="280"/>
      <c r="I714" s="280"/>
      <c r="J714" s="280"/>
      <c r="K714" s="280"/>
      <c r="L714" s="280"/>
      <c r="M714" s="280"/>
      <c r="N714" s="280"/>
      <c r="O714" s="280"/>
      <c r="P714" s="280"/>
      <c r="Q714" s="280"/>
      <c r="R714" s="280"/>
      <c r="S714" s="280"/>
      <c r="T714" s="280"/>
      <c r="U714" s="280"/>
      <c r="V714" s="280"/>
      <c r="W714" s="280"/>
      <c r="X714" s="280"/>
      <c r="Y714" s="280"/>
      <c r="Z714" s="280"/>
    </row>
    <row r="715" spans="1:26" ht="15.75" customHeight="1">
      <c r="A715" s="280"/>
      <c r="B715" s="280"/>
      <c r="C715" s="280"/>
      <c r="D715" s="280"/>
      <c r="E715" s="280"/>
      <c r="F715" s="280"/>
      <c r="G715" s="280"/>
      <c r="H715" s="280"/>
      <c r="I715" s="280"/>
      <c r="J715" s="280"/>
      <c r="K715" s="280"/>
      <c r="L715" s="280"/>
      <c r="M715" s="280"/>
      <c r="N715" s="280"/>
      <c r="O715" s="280"/>
      <c r="P715" s="280"/>
      <c r="Q715" s="280"/>
      <c r="R715" s="280"/>
      <c r="S715" s="280"/>
      <c r="T715" s="280"/>
      <c r="U715" s="280"/>
      <c r="V715" s="280"/>
      <c r="W715" s="280"/>
      <c r="X715" s="280"/>
      <c r="Y715" s="280"/>
      <c r="Z715" s="280"/>
    </row>
    <row r="716" spans="1:26" ht="15.75" customHeight="1">
      <c r="A716" s="280"/>
      <c r="B716" s="280"/>
      <c r="C716" s="280"/>
      <c r="D716" s="280"/>
      <c r="E716" s="280"/>
      <c r="F716" s="280"/>
      <c r="G716" s="280"/>
      <c r="H716" s="280"/>
      <c r="I716" s="280"/>
      <c r="J716" s="280"/>
      <c r="K716" s="280"/>
      <c r="L716" s="280"/>
      <c r="M716" s="280"/>
      <c r="N716" s="280"/>
      <c r="O716" s="280"/>
      <c r="P716" s="280"/>
      <c r="Q716" s="280"/>
      <c r="R716" s="280"/>
      <c r="S716" s="280"/>
      <c r="T716" s="280"/>
      <c r="U716" s="280"/>
      <c r="V716" s="280"/>
      <c r="W716" s="280"/>
      <c r="X716" s="280"/>
      <c r="Y716" s="280"/>
      <c r="Z716" s="280"/>
    </row>
    <row r="717" spans="1:26" ht="15.75" customHeight="1">
      <c r="A717" s="280"/>
      <c r="B717" s="280"/>
      <c r="C717" s="280"/>
      <c r="D717" s="280"/>
      <c r="E717" s="280"/>
      <c r="F717" s="280"/>
      <c r="G717" s="280"/>
      <c r="H717" s="280"/>
      <c r="I717" s="280"/>
      <c r="J717" s="280"/>
      <c r="K717" s="280"/>
      <c r="L717" s="280"/>
      <c r="M717" s="280"/>
      <c r="N717" s="280"/>
      <c r="O717" s="280"/>
      <c r="P717" s="280"/>
      <c r="Q717" s="280"/>
      <c r="R717" s="280"/>
      <c r="S717" s="280"/>
      <c r="T717" s="280"/>
      <c r="U717" s="280"/>
      <c r="V717" s="280"/>
      <c r="W717" s="280"/>
      <c r="X717" s="280"/>
      <c r="Y717" s="280"/>
      <c r="Z717" s="280"/>
    </row>
    <row r="718" spans="1:26" ht="15.75" customHeight="1">
      <c r="A718" s="280"/>
      <c r="B718" s="280"/>
      <c r="C718" s="280"/>
      <c r="D718" s="280"/>
      <c r="E718" s="280"/>
      <c r="F718" s="280"/>
      <c r="G718" s="280"/>
      <c r="H718" s="280"/>
      <c r="I718" s="280"/>
      <c r="J718" s="280"/>
      <c r="K718" s="280"/>
      <c r="L718" s="280"/>
      <c r="M718" s="280"/>
      <c r="N718" s="280"/>
      <c r="O718" s="280"/>
      <c r="P718" s="280"/>
      <c r="Q718" s="280"/>
      <c r="R718" s="280"/>
      <c r="S718" s="280"/>
      <c r="T718" s="280"/>
      <c r="U718" s="280"/>
      <c r="V718" s="280"/>
      <c r="W718" s="280"/>
      <c r="X718" s="280"/>
      <c r="Y718" s="280"/>
      <c r="Z718" s="280"/>
    </row>
    <row r="719" spans="1:26" ht="15.75" customHeight="1">
      <c r="A719" s="280"/>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row>
    <row r="720" spans="1:26" ht="15.75" customHeight="1">
      <c r="A720" s="280"/>
      <c r="B720" s="280"/>
      <c r="C720" s="280"/>
      <c r="D720" s="280"/>
      <c r="E720" s="280"/>
      <c r="F720" s="280"/>
      <c r="G720" s="280"/>
      <c r="H720" s="280"/>
      <c r="I720" s="280"/>
      <c r="J720" s="280"/>
      <c r="K720" s="280"/>
      <c r="L720" s="280"/>
      <c r="M720" s="280"/>
      <c r="N720" s="280"/>
      <c r="O720" s="280"/>
      <c r="P720" s="280"/>
      <c r="Q720" s="280"/>
      <c r="R720" s="280"/>
      <c r="S720" s="280"/>
      <c r="T720" s="280"/>
      <c r="U720" s="280"/>
      <c r="V720" s="280"/>
      <c r="W720" s="280"/>
      <c r="X720" s="280"/>
      <c r="Y720" s="280"/>
      <c r="Z720" s="280"/>
    </row>
    <row r="721" spans="1:26" ht="15.75" customHeight="1">
      <c r="A721" s="280"/>
      <c r="B721" s="280"/>
      <c r="C721" s="280"/>
      <c r="D721" s="280"/>
      <c r="E721" s="280"/>
      <c r="F721" s="280"/>
      <c r="G721" s="280"/>
      <c r="H721" s="280"/>
      <c r="I721" s="280"/>
      <c r="J721" s="280"/>
      <c r="K721" s="280"/>
      <c r="L721" s="280"/>
      <c r="M721" s="280"/>
      <c r="N721" s="280"/>
      <c r="O721" s="280"/>
      <c r="P721" s="280"/>
      <c r="Q721" s="280"/>
      <c r="R721" s="280"/>
      <c r="S721" s="280"/>
      <c r="T721" s="280"/>
      <c r="U721" s="280"/>
      <c r="V721" s="280"/>
      <c r="W721" s="280"/>
      <c r="X721" s="280"/>
      <c r="Y721" s="280"/>
      <c r="Z721" s="280"/>
    </row>
    <row r="722" spans="1:26" ht="15.75" customHeight="1">
      <c r="A722" s="280"/>
      <c r="B722" s="280"/>
      <c r="C722" s="280"/>
      <c r="D722" s="280"/>
      <c r="E722" s="280"/>
      <c r="F722" s="280"/>
      <c r="G722" s="280"/>
      <c r="H722" s="280"/>
      <c r="I722" s="280"/>
      <c r="J722" s="280"/>
      <c r="K722" s="280"/>
      <c r="L722" s="280"/>
      <c r="M722" s="280"/>
      <c r="N722" s="280"/>
      <c r="O722" s="280"/>
      <c r="P722" s="280"/>
      <c r="Q722" s="280"/>
      <c r="R722" s="280"/>
      <c r="S722" s="280"/>
      <c r="T722" s="280"/>
      <c r="U722" s="280"/>
      <c r="V722" s="280"/>
      <c r="W722" s="280"/>
      <c r="X722" s="280"/>
      <c r="Y722" s="280"/>
      <c r="Z722" s="280"/>
    </row>
    <row r="723" spans="1:26" ht="15.75" customHeight="1">
      <c r="A723" s="280"/>
      <c r="B723" s="280"/>
      <c r="C723" s="280"/>
      <c r="D723" s="280"/>
      <c r="E723" s="280"/>
      <c r="F723" s="280"/>
      <c r="G723" s="280"/>
      <c r="H723" s="280"/>
      <c r="I723" s="280"/>
      <c r="J723" s="280"/>
      <c r="K723" s="280"/>
      <c r="L723" s="280"/>
      <c r="M723" s="280"/>
      <c r="N723" s="280"/>
      <c r="O723" s="280"/>
      <c r="P723" s="280"/>
      <c r="Q723" s="280"/>
      <c r="R723" s="280"/>
      <c r="S723" s="280"/>
      <c r="T723" s="280"/>
      <c r="U723" s="280"/>
      <c r="V723" s="280"/>
      <c r="W723" s="280"/>
      <c r="X723" s="280"/>
      <c r="Y723" s="280"/>
      <c r="Z723" s="280"/>
    </row>
    <row r="724" spans="1:26" ht="15.75" customHeight="1">
      <c r="A724" s="280"/>
      <c r="B724" s="280"/>
      <c r="C724" s="280"/>
      <c r="D724" s="280"/>
      <c r="E724" s="280"/>
      <c r="F724" s="280"/>
      <c r="G724" s="280"/>
      <c r="H724" s="280"/>
      <c r="I724" s="280"/>
      <c r="J724" s="280"/>
      <c r="K724" s="280"/>
      <c r="L724" s="280"/>
      <c r="M724" s="280"/>
      <c r="N724" s="280"/>
      <c r="O724" s="280"/>
      <c r="P724" s="280"/>
      <c r="Q724" s="280"/>
      <c r="R724" s="280"/>
      <c r="S724" s="280"/>
      <c r="T724" s="280"/>
      <c r="U724" s="280"/>
      <c r="V724" s="280"/>
      <c r="W724" s="280"/>
      <c r="X724" s="280"/>
      <c r="Y724" s="280"/>
      <c r="Z724" s="280"/>
    </row>
    <row r="725" spans="1:26" ht="15.75" customHeight="1">
      <c r="A725" s="280"/>
      <c r="B725" s="280"/>
      <c r="C725" s="280"/>
      <c r="D725" s="280"/>
      <c r="E725" s="280"/>
      <c r="F725" s="280"/>
      <c r="G725" s="280"/>
      <c r="H725" s="280"/>
      <c r="I725" s="280"/>
      <c r="J725" s="280"/>
      <c r="K725" s="280"/>
      <c r="L725" s="280"/>
      <c r="M725" s="280"/>
      <c r="N725" s="280"/>
      <c r="O725" s="280"/>
      <c r="P725" s="280"/>
      <c r="Q725" s="280"/>
      <c r="R725" s="280"/>
      <c r="S725" s="280"/>
      <c r="T725" s="280"/>
      <c r="U725" s="280"/>
      <c r="V725" s="280"/>
      <c r="W725" s="280"/>
      <c r="X725" s="280"/>
      <c r="Y725" s="280"/>
      <c r="Z725" s="280"/>
    </row>
    <row r="726" spans="1:26" ht="15.75" customHeight="1">
      <c r="A726" s="280"/>
      <c r="B726" s="280"/>
      <c r="C726" s="280"/>
      <c r="D726" s="280"/>
      <c r="E726" s="280"/>
      <c r="F726" s="280"/>
      <c r="G726" s="280"/>
      <c r="H726" s="280"/>
      <c r="I726" s="280"/>
      <c r="J726" s="280"/>
      <c r="K726" s="280"/>
      <c r="L726" s="280"/>
      <c r="M726" s="280"/>
      <c r="N726" s="280"/>
      <c r="O726" s="280"/>
      <c r="P726" s="280"/>
      <c r="Q726" s="280"/>
      <c r="R726" s="280"/>
      <c r="S726" s="280"/>
      <c r="T726" s="280"/>
      <c r="U726" s="280"/>
      <c r="V726" s="280"/>
      <c r="W726" s="280"/>
      <c r="X726" s="280"/>
      <c r="Y726" s="280"/>
      <c r="Z726" s="280"/>
    </row>
    <row r="727" spans="1:26" ht="15.75" customHeight="1">
      <c r="A727" s="280"/>
      <c r="B727" s="280"/>
      <c r="C727" s="280"/>
      <c r="D727" s="280"/>
      <c r="E727" s="280"/>
      <c r="F727" s="280"/>
      <c r="G727" s="280"/>
      <c r="H727" s="280"/>
      <c r="I727" s="280"/>
      <c r="J727" s="280"/>
      <c r="K727" s="280"/>
      <c r="L727" s="280"/>
      <c r="M727" s="280"/>
      <c r="N727" s="280"/>
      <c r="O727" s="280"/>
      <c r="P727" s="280"/>
      <c r="Q727" s="280"/>
      <c r="R727" s="280"/>
      <c r="S727" s="280"/>
      <c r="T727" s="280"/>
      <c r="U727" s="280"/>
      <c r="V727" s="280"/>
      <c r="W727" s="280"/>
      <c r="X727" s="280"/>
      <c r="Y727" s="280"/>
      <c r="Z727" s="280"/>
    </row>
    <row r="728" spans="1:26" ht="15.75" customHeight="1">
      <c r="A728" s="280"/>
      <c r="B728" s="280"/>
      <c r="C728" s="280"/>
      <c r="D728" s="280"/>
      <c r="E728" s="280"/>
      <c r="F728" s="280"/>
      <c r="G728" s="280"/>
      <c r="H728" s="280"/>
      <c r="I728" s="280"/>
      <c r="J728" s="280"/>
      <c r="K728" s="280"/>
      <c r="L728" s="280"/>
      <c r="M728" s="280"/>
      <c r="N728" s="280"/>
      <c r="O728" s="280"/>
      <c r="P728" s="280"/>
      <c r="Q728" s="280"/>
      <c r="R728" s="280"/>
      <c r="S728" s="280"/>
      <c r="T728" s="280"/>
      <c r="U728" s="280"/>
      <c r="V728" s="280"/>
      <c r="W728" s="280"/>
      <c r="X728" s="280"/>
      <c r="Y728" s="280"/>
      <c r="Z728" s="280"/>
    </row>
    <row r="729" spans="1:26" ht="15.75" customHeight="1">
      <c r="A729" s="280"/>
      <c r="B729" s="280"/>
      <c r="C729" s="280"/>
      <c r="D729" s="280"/>
      <c r="E729" s="280"/>
      <c r="F729" s="280"/>
      <c r="G729" s="280"/>
      <c r="H729" s="280"/>
      <c r="I729" s="280"/>
      <c r="J729" s="280"/>
      <c r="K729" s="280"/>
      <c r="L729" s="280"/>
      <c r="M729" s="280"/>
      <c r="N729" s="280"/>
      <c r="O729" s="280"/>
      <c r="P729" s="280"/>
      <c r="Q729" s="280"/>
      <c r="R729" s="280"/>
      <c r="S729" s="280"/>
      <c r="T729" s="280"/>
      <c r="U729" s="280"/>
      <c r="V729" s="280"/>
      <c r="W729" s="280"/>
      <c r="X729" s="280"/>
      <c r="Y729" s="280"/>
      <c r="Z729" s="280"/>
    </row>
    <row r="730" spans="1:26" ht="15.75" customHeight="1">
      <c r="A730" s="280"/>
      <c r="B730" s="280"/>
      <c r="C730" s="280"/>
      <c r="D730" s="280"/>
      <c r="E730" s="280"/>
      <c r="F730" s="280"/>
      <c r="G730" s="280"/>
      <c r="H730" s="280"/>
      <c r="I730" s="280"/>
      <c r="J730" s="280"/>
      <c r="K730" s="280"/>
      <c r="L730" s="280"/>
      <c r="M730" s="280"/>
      <c r="N730" s="280"/>
      <c r="O730" s="280"/>
      <c r="P730" s="280"/>
      <c r="Q730" s="280"/>
      <c r="R730" s="280"/>
      <c r="S730" s="280"/>
      <c r="T730" s="280"/>
      <c r="U730" s="280"/>
      <c r="V730" s="280"/>
      <c r="W730" s="280"/>
      <c r="X730" s="280"/>
      <c r="Y730" s="280"/>
      <c r="Z730" s="280"/>
    </row>
    <row r="731" spans="1:26" ht="15.75" customHeight="1">
      <c r="A731" s="280"/>
      <c r="B731" s="280"/>
      <c r="C731" s="280"/>
      <c r="D731" s="280"/>
      <c r="E731" s="280"/>
      <c r="F731" s="280"/>
      <c r="G731" s="280"/>
      <c r="H731" s="280"/>
      <c r="I731" s="280"/>
      <c r="J731" s="280"/>
      <c r="K731" s="280"/>
      <c r="L731" s="280"/>
      <c r="M731" s="280"/>
      <c r="N731" s="280"/>
      <c r="O731" s="280"/>
      <c r="P731" s="280"/>
      <c r="Q731" s="280"/>
      <c r="R731" s="280"/>
      <c r="S731" s="280"/>
      <c r="T731" s="280"/>
      <c r="U731" s="280"/>
      <c r="V731" s="280"/>
      <c r="W731" s="280"/>
      <c r="X731" s="280"/>
      <c r="Y731" s="280"/>
      <c r="Z731" s="280"/>
    </row>
    <row r="732" spans="1:26" ht="15.75" customHeight="1">
      <c r="A732" s="280"/>
      <c r="B732" s="280"/>
      <c r="C732" s="280"/>
      <c r="D732" s="280"/>
      <c r="E732" s="280"/>
      <c r="F732" s="280"/>
      <c r="G732" s="280"/>
      <c r="H732" s="280"/>
      <c r="I732" s="280"/>
      <c r="J732" s="280"/>
      <c r="K732" s="280"/>
      <c r="L732" s="280"/>
      <c r="M732" s="280"/>
      <c r="N732" s="280"/>
      <c r="O732" s="280"/>
      <c r="P732" s="280"/>
      <c r="Q732" s="280"/>
      <c r="R732" s="280"/>
      <c r="S732" s="280"/>
      <c r="T732" s="280"/>
      <c r="U732" s="280"/>
      <c r="V732" s="280"/>
      <c r="W732" s="280"/>
      <c r="X732" s="280"/>
      <c r="Y732" s="280"/>
      <c r="Z732" s="280"/>
    </row>
    <row r="733" spans="1:26" ht="15.75" customHeight="1">
      <c r="A733" s="280"/>
      <c r="B733" s="280"/>
      <c r="C733" s="280"/>
      <c r="D733" s="280"/>
      <c r="E733" s="280"/>
      <c r="F733" s="280"/>
      <c r="G733" s="280"/>
      <c r="H733" s="280"/>
      <c r="I733" s="280"/>
      <c r="J733" s="280"/>
      <c r="K733" s="280"/>
      <c r="L733" s="280"/>
      <c r="M733" s="280"/>
      <c r="N733" s="280"/>
      <c r="O733" s="280"/>
      <c r="P733" s="280"/>
      <c r="Q733" s="280"/>
      <c r="R733" s="280"/>
      <c r="S733" s="280"/>
      <c r="T733" s="280"/>
      <c r="U733" s="280"/>
      <c r="V733" s="280"/>
      <c r="W733" s="280"/>
      <c r="X733" s="280"/>
      <c r="Y733" s="280"/>
      <c r="Z733" s="280"/>
    </row>
    <row r="734" spans="1:26" ht="15.75" customHeight="1">
      <c r="A734" s="280"/>
      <c r="B734" s="280"/>
      <c r="C734" s="280"/>
      <c r="D734" s="280"/>
      <c r="E734" s="280"/>
      <c r="F734" s="280"/>
      <c r="G734" s="280"/>
      <c r="H734" s="280"/>
      <c r="I734" s="280"/>
      <c r="J734" s="280"/>
      <c r="K734" s="280"/>
      <c r="L734" s="280"/>
      <c r="M734" s="280"/>
      <c r="N734" s="280"/>
      <c r="O734" s="280"/>
      <c r="P734" s="280"/>
      <c r="Q734" s="280"/>
      <c r="R734" s="280"/>
      <c r="S734" s="280"/>
      <c r="T734" s="280"/>
      <c r="U734" s="280"/>
      <c r="V734" s="280"/>
      <c r="W734" s="280"/>
      <c r="X734" s="280"/>
      <c r="Y734" s="280"/>
      <c r="Z734" s="280"/>
    </row>
    <row r="735" spans="1:26" ht="15.75" customHeight="1">
      <c r="A735" s="280"/>
      <c r="B735" s="280"/>
      <c r="C735" s="280"/>
      <c r="D735" s="280"/>
      <c r="E735" s="280"/>
      <c r="F735" s="280"/>
      <c r="G735" s="280"/>
      <c r="H735" s="280"/>
      <c r="I735" s="280"/>
      <c r="J735" s="280"/>
      <c r="K735" s="280"/>
      <c r="L735" s="280"/>
      <c r="M735" s="280"/>
      <c r="N735" s="280"/>
      <c r="O735" s="280"/>
      <c r="P735" s="280"/>
      <c r="Q735" s="280"/>
      <c r="R735" s="280"/>
      <c r="S735" s="280"/>
      <c r="T735" s="280"/>
      <c r="U735" s="280"/>
      <c r="V735" s="280"/>
      <c r="W735" s="280"/>
      <c r="X735" s="280"/>
      <c r="Y735" s="280"/>
      <c r="Z735" s="280"/>
    </row>
    <row r="736" spans="1:26" ht="15.75" customHeight="1">
      <c r="A736" s="280"/>
      <c r="B736" s="280"/>
      <c r="C736" s="280"/>
      <c r="D736" s="280"/>
      <c r="E736" s="280"/>
      <c r="F736" s="280"/>
      <c r="G736" s="280"/>
      <c r="H736" s="280"/>
      <c r="I736" s="280"/>
      <c r="J736" s="280"/>
      <c r="K736" s="280"/>
      <c r="L736" s="280"/>
      <c r="M736" s="280"/>
      <c r="N736" s="280"/>
      <c r="O736" s="280"/>
      <c r="P736" s="280"/>
      <c r="Q736" s="280"/>
      <c r="R736" s="280"/>
      <c r="S736" s="280"/>
      <c r="T736" s="280"/>
      <c r="U736" s="280"/>
      <c r="V736" s="280"/>
      <c r="W736" s="280"/>
      <c r="X736" s="280"/>
      <c r="Y736" s="280"/>
      <c r="Z736" s="280"/>
    </row>
    <row r="737" spans="1:26" ht="15.75" customHeight="1">
      <c r="A737" s="280"/>
      <c r="B737" s="280"/>
      <c r="C737" s="280"/>
      <c r="D737" s="280"/>
      <c r="E737" s="280"/>
      <c r="F737" s="280"/>
      <c r="G737" s="280"/>
      <c r="H737" s="280"/>
      <c r="I737" s="280"/>
      <c r="J737" s="280"/>
      <c r="K737" s="280"/>
      <c r="L737" s="280"/>
      <c r="M737" s="280"/>
      <c r="N737" s="280"/>
      <c r="O737" s="280"/>
      <c r="P737" s="280"/>
      <c r="Q737" s="280"/>
      <c r="R737" s="280"/>
      <c r="S737" s="280"/>
      <c r="T737" s="280"/>
      <c r="U737" s="280"/>
      <c r="V737" s="280"/>
      <c r="W737" s="280"/>
      <c r="X737" s="280"/>
      <c r="Y737" s="280"/>
      <c r="Z737" s="280"/>
    </row>
    <row r="738" spans="1:26" ht="15.75" customHeight="1">
      <c r="A738" s="280"/>
      <c r="B738" s="280"/>
      <c r="C738" s="280"/>
      <c r="D738" s="280"/>
      <c r="E738" s="280"/>
      <c r="F738" s="280"/>
      <c r="G738" s="280"/>
      <c r="H738" s="280"/>
      <c r="I738" s="280"/>
      <c r="J738" s="280"/>
      <c r="K738" s="280"/>
      <c r="L738" s="280"/>
      <c r="M738" s="280"/>
      <c r="N738" s="280"/>
      <c r="O738" s="280"/>
      <c r="P738" s="280"/>
      <c r="Q738" s="280"/>
      <c r="R738" s="280"/>
      <c r="S738" s="280"/>
      <c r="T738" s="280"/>
      <c r="U738" s="280"/>
      <c r="V738" s="280"/>
      <c r="W738" s="280"/>
      <c r="X738" s="280"/>
      <c r="Y738" s="280"/>
      <c r="Z738" s="280"/>
    </row>
    <row r="739" spans="1:26" ht="15.75" customHeight="1">
      <c r="A739" s="280"/>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row>
    <row r="740" spans="1:26" ht="15.75" customHeight="1">
      <c r="A740" s="280"/>
      <c r="B740" s="280"/>
      <c r="C740" s="280"/>
      <c r="D740" s="280"/>
      <c r="E740" s="280"/>
      <c r="F740" s="280"/>
      <c r="G740" s="280"/>
      <c r="H740" s="280"/>
      <c r="I740" s="280"/>
      <c r="J740" s="280"/>
      <c r="K740" s="280"/>
      <c r="L740" s="280"/>
      <c r="M740" s="280"/>
      <c r="N740" s="280"/>
      <c r="O740" s="280"/>
      <c r="P740" s="280"/>
      <c r="Q740" s="280"/>
      <c r="R740" s="280"/>
      <c r="S740" s="280"/>
      <c r="T740" s="280"/>
      <c r="U740" s="280"/>
      <c r="V740" s="280"/>
      <c r="W740" s="280"/>
      <c r="X740" s="280"/>
      <c r="Y740" s="280"/>
      <c r="Z740" s="280"/>
    </row>
    <row r="741" spans="1:26" ht="15.75" customHeight="1">
      <c r="A741" s="280"/>
      <c r="B741" s="280"/>
      <c r="C741" s="280"/>
      <c r="D741" s="280"/>
      <c r="E741" s="280"/>
      <c r="F741" s="280"/>
      <c r="G741" s="280"/>
      <c r="H741" s="280"/>
      <c r="I741" s="280"/>
      <c r="J741" s="280"/>
      <c r="K741" s="280"/>
      <c r="L741" s="280"/>
      <c r="M741" s="280"/>
      <c r="N741" s="280"/>
      <c r="O741" s="280"/>
      <c r="P741" s="280"/>
      <c r="Q741" s="280"/>
      <c r="R741" s="280"/>
      <c r="S741" s="280"/>
      <c r="T741" s="280"/>
      <c r="U741" s="280"/>
      <c r="V741" s="280"/>
      <c r="W741" s="280"/>
      <c r="X741" s="280"/>
      <c r="Y741" s="280"/>
      <c r="Z741" s="280"/>
    </row>
    <row r="742" spans="1:26" ht="15.75" customHeight="1">
      <c r="A742" s="280"/>
      <c r="B742" s="280"/>
      <c r="C742" s="280"/>
      <c r="D742" s="280"/>
      <c r="E742" s="280"/>
      <c r="F742" s="280"/>
      <c r="G742" s="280"/>
      <c r="H742" s="280"/>
      <c r="I742" s="280"/>
      <c r="J742" s="280"/>
      <c r="K742" s="280"/>
      <c r="L742" s="280"/>
      <c r="M742" s="280"/>
      <c r="N742" s="280"/>
      <c r="O742" s="280"/>
      <c r="P742" s="280"/>
      <c r="Q742" s="280"/>
      <c r="R742" s="280"/>
      <c r="S742" s="280"/>
      <c r="T742" s="280"/>
      <c r="U742" s="280"/>
      <c r="V742" s="280"/>
      <c r="W742" s="280"/>
      <c r="X742" s="280"/>
      <c r="Y742" s="280"/>
      <c r="Z742" s="280"/>
    </row>
    <row r="743" spans="1:26" ht="15.75" customHeight="1">
      <c r="A743" s="280"/>
      <c r="B743" s="280"/>
      <c r="C743" s="280"/>
      <c r="D743" s="280"/>
      <c r="E743" s="280"/>
      <c r="F743" s="280"/>
      <c r="G743" s="280"/>
      <c r="H743" s="280"/>
      <c r="I743" s="280"/>
      <c r="J743" s="280"/>
      <c r="K743" s="280"/>
      <c r="L743" s="280"/>
      <c r="M743" s="280"/>
      <c r="N743" s="280"/>
      <c r="O743" s="280"/>
      <c r="P743" s="280"/>
      <c r="Q743" s="280"/>
      <c r="R743" s="280"/>
      <c r="S743" s="280"/>
      <c r="T743" s="280"/>
      <c r="U743" s="280"/>
      <c r="V743" s="280"/>
      <c r="W743" s="280"/>
      <c r="X743" s="280"/>
      <c r="Y743" s="280"/>
      <c r="Z743" s="280"/>
    </row>
    <row r="744" spans="1:26" ht="15.75" customHeight="1">
      <c r="A744" s="280"/>
      <c r="B744" s="280"/>
      <c r="C744" s="280"/>
      <c r="D744" s="280"/>
      <c r="E744" s="280"/>
      <c r="F744" s="280"/>
      <c r="G744" s="280"/>
      <c r="H744" s="280"/>
      <c r="I744" s="280"/>
      <c r="J744" s="280"/>
      <c r="K744" s="280"/>
      <c r="L744" s="280"/>
      <c r="M744" s="280"/>
      <c r="N744" s="280"/>
      <c r="O744" s="280"/>
      <c r="P744" s="280"/>
      <c r="Q744" s="280"/>
      <c r="R744" s="280"/>
      <c r="S744" s="280"/>
      <c r="T744" s="280"/>
      <c r="U744" s="280"/>
      <c r="V744" s="280"/>
      <c r="W744" s="280"/>
      <c r="X744" s="280"/>
      <c r="Y744" s="280"/>
      <c r="Z744" s="280"/>
    </row>
    <row r="745" spans="1:26" ht="15.75" customHeight="1">
      <c r="A745" s="280"/>
      <c r="B745" s="280"/>
      <c r="C745" s="280"/>
      <c r="D745" s="280"/>
      <c r="E745" s="280"/>
      <c r="F745" s="280"/>
      <c r="G745" s="280"/>
      <c r="H745" s="280"/>
      <c r="I745" s="280"/>
      <c r="J745" s="280"/>
      <c r="K745" s="280"/>
      <c r="L745" s="280"/>
      <c r="M745" s="280"/>
      <c r="N745" s="280"/>
      <c r="O745" s="280"/>
      <c r="P745" s="280"/>
      <c r="Q745" s="280"/>
      <c r="R745" s="280"/>
      <c r="S745" s="280"/>
      <c r="T745" s="280"/>
      <c r="U745" s="280"/>
      <c r="V745" s="280"/>
      <c r="W745" s="280"/>
      <c r="X745" s="280"/>
      <c r="Y745" s="280"/>
      <c r="Z745" s="280"/>
    </row>
    <row r="746" spans="1:26" ht="15.75" customHeight="1">
      <c r="A746" s="280"/>
      <c r="B746" s="280"/>
      <c r="C746" s="280"/>
      <c r="D746" s="280"/>
      <c r="E746" s="280"/>
      <c r="F746" s="280"/>
      <c r="G746" s="280"/>
      <c r="H746" s="280"/>
      <c r="I746" s="280"/>
      <c r="J746" s="280"/>
      <c r="K746" s="280"/>
      <c r="L746" s="280"/>
      <c r="M746" s="280"/>
      <c r="N746" s="280"/>
      <c r="O746" s="280"/>
      <c r="P746" s="280"/>
      <c r="Q746" s="280"/>
      <c r="R746" s="280"/>
      <c r="S746" s="280"/>
      <c r="T746" s="280"/>
      <c r="U746" s="280"/>
      <c r="V746" s="280"/>
      <c r="W746" s="280"/>
      <c r="X746" s="280"/>
      <c r="Y746" s="280"/>
      <c r="Z746" s="280"/>
    </row>
    <row r="747" spans="1:26" ht="15.75" customHeight="1">
      <c r="A747" s="280"/>
      <c r="B747" s="280"/>
      <c r="C747" s="280"/>
      <c r="D747" s="280"/>
      <c r="E747" s="280"/>
      <c r="F747" s="280"/>
      <c r="G747" s="280"/>
      <c r="H747" s="280"/>
      <c r="I747" s="280"/>
      <c r="J747" s="280"/>
      <c r="K747" s="280"/>
      <c r="L747" s="280"/>
      <c r="M747" s="280"/>
      <c r="N747" s="280"/>
      <c r="O747" s="280"/>
      <c r="P747" s="280"/>
      <c r="Q747" s="280"/>
      <c r="R747" s="280"/>
      <c r="S747" s="280"/>
      <c r="T747" s="280"/>
      <c r="U747" s="280"/>
      <c r="V747" s="280"/>
      <c r="W747" s="280"/>
      <c r="X747" s="280"/>
      <c r="Y747" s="280"/>
      <c r="Z747" s="280"/>
    </row>
    <row r="748" spans="1:26" ht="15.75" customHeight="1">
      <c r="A748" s="280"/>
      <c r="B748" s="280"/>
      <c r="C748" s="280"/>
      <c r="D748" s="280"/>
      <c r="E748" s="280"/>
      <c r="F748" s="280"/>
      <c r="G748" s="280"/>
      <c r="H748" s="280"/>
      <c r="I748" s="280"/>
      <c r="J748" s="280"/>
      <c r="K748" s="280"/>
      <c r="L748" s="280"/>
      <c r="M748" s="280"/>
      <c r="N748" s="280"/>
      <c r="O748" s="280"/>
      <c r="P748" s="280"/>
      <c r="Q748" s="280"/>
      <c r="R748" s="280"/>
      <c r="S748" s="280"/>
      <c r="T748" s="280"/>
      <c r="U748" s="280"/>
      <c r="V748" s="280"/>
      <c r="W748" s="280"/>
      <c r="X748" s="280"/>
      <c r="Y748" s="280"/>
      <c r="Z748" s="280"/>
    </row>
    <row r="749" spans="1:26" ht="15.75" customHeight="1">
      <c r="A749" s="280"/>
      <c r="B749" s="280"/>
      <c r="C749" s="280"/>
      <c r="D749" s="280"/>
      <c r="E749" s="280"/>
      <c r="F749" s="280"/>
      <c r="G749" s="280"/>
      <c r="H749" s="280"/>
      <c r="I749" s="280"/>
      <c r="J749" s="280"/>
      <c r="K749" s="280"/>
      <c r="L749" s="280"/>
      <c r="M749" s="280"/>
      <c r="N749" s="280"/>
      <c r="O749" s="280"/>
      <c r="P749" s="280"/>
      <c r="Q749" s="280"/>
      <c r="R749" s="280"/>
      <c r="S749" s="280"/>
      <c r="T749" s="280"/>
      <c r="U749" s="280"/>
      <c r="V749" s="280"/>
      <c r="W749" s="280"/>
      <c r="X749" s="280"/>
      <c r="Y749" s="280"/>
      <c r="Z749" s="280"/>
    </row>
    <row r="750" spans="1:26" ht="15.75" customHeight="1">
      <c r="A750" s="280"/>
      <c r="B750" s="280"/>
      <c r="C750" s="280"/>
      <c r="D750" s="280"/>
      <c r="E750" s="280"/>
      <c r="F750" s="280"/>
      <c r="G750" s="280"/>
      <c r="H750" s="280"/>
      <c r="I750" s="280"/>
      <c r="J750" s="280"/>
      <c r="K750" s="280"/>
      <c r="L750" s="280"/>
      <c r="M750" s="280"/>
      <c r="N750" s="280"/>
      <c r="O750" s="280"/>
      <c r="P750" s="280"/>
      <c r="Q750" s="280"/>
      <c r="R750" s="280"/>
      <c r="S750" s="280"/>
      <c r="T750" s="280"/>
      <c r="U750" s="280"/>
      <c r="V750" s="280"/>
      <c r="W750" s="280"/>
      <c r="X750" s="280"/>
      <c r="Y750" s="280"/>
      <c r="Z750" s="280"/>
    </row>
    <row r="751" spans="1:26" ht="15.75" customHeight="1">
      <c r="A751" s="280"/>
      <c r="B751" s="280"/>
      <c r="C751" s="280"/>
      <c r="D751" s="280"/>
      <c r="E751" s="280"/>
      <c r="F751" s="280"/>
      <c r="G751" s="280"/>
      <c r="H751" s="280"/>
      <c r="I751" s="280"/>
      <c r="J751" s="280"/>
      <c r="K751" s="280"/>
      <c r="L751" s="280"/>
      <c r="M751" s="280"/>
      <c r="N751" s="280"/>
      <c r="O751" s="280"/>
      <c r="P751" s="280"/>
      <c r="Q751" s="280"/>
      <c r="R751" s="280"/>
      <c r="S751" s="280"/>
      <c r="T751" s="280"/>
      <c r="U751" s="280"/>
      <c r="V751" s="280"/>
      <c r="W751" s="280"/>
      <c r="X751" s="280"/>
      <c r="Y751" s="280"/>
      <c r="Z751" s="280"/>
    </row>
    <row r="752" spans="1:26" ht="15.75" customHeight="1">
      <c r="A752" s="280"/>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row>
    <row r="753" spans="1:26" ht="15.75" customHeight="1">
      <c r="A753" s="280"/>
      <c r="B753" s="280"/>
      <c r="C753" s="280"/>
      <c r="D753" s="280"/>
      <c r="E753" s="280"/>
      <c r="F753" s="280"/>
      <c r="G753" s="280"/>
      <c r="H753" s="280"/>
      <c r="I753" s="280"/>
      <c r="J753" s="280"/>
      <c r="K753" s="280"/>
      <c r="L753" s="280"/>
      <c r="M753" s="280"/>
      <c r="N753" s="280"/>
      <c r="O753" s="280"/>
      <c r="P753" s="280"/>
      <c r="Q753" s="280"/>
      <c r="R753" s="280"/>
      <c r="S753" s="280"/>
      <c r="T753" s="280"/>
      <c r="U753" s="280"/>
      <c r="V753" s="280"/>
      <c r="W753" s="280"/>
      <c r="X753" s="280"/>
      <c r="Y753" s="280"/>
      <c r="Z753" s="280"/>
    </row>
    <row r="754" spans="1:26" ht="15.75" customHeight="1">
      <c r="A754" s="280"/>
      <c r="B754" s="280"/>
      <c r="C754" s="280"/>
      <c r="D754" s="280"/>
      <c r="E754" s="280"/>
      <c r="F754" s="280"/>
      <c r="G754" s="280"/>
      <c r="H754" s="280"/>
      <c r="I754" s="280"/>
      <c r="J754" s="280"/>
      <c r="K754" s="280"/>
      <c r="L754" s="280"/>
      <c r="M754" s="280"/>
      <c r="N754" s="280"/>
      <c r="O754" s="280"/>
      <c r="P754" s="280"/>
      <c r="Q754" s="280"/>
      <c r="R754" s="280"/>
      <c r="S754" s="280"/>
      <c r="T754" s="280"/>
      <c r="U754" s="280"/>
      <c r="V754" s="280"/>
      <c r="W754" s="280"/>
      <c r="X754" s="280"/>
      <c r="Y754" s="280"/>
      <c r="Z754" s="280"/>
    </row>
    <row r="755" spans="1:26" ht="15.75" customHeight="1">
      <c r="A755" s="280"/>
      <c r="B755" s="280"/>
      <c r="C755" s="280"/>
      <c r="D755" s="280"/>
      <c r="E755" s="280"/>
      <c r="F755" s="280"/>
      <c r="G755" s="280"/>
      <c r="H755" s="280"/>
      <c r="I755" s="280"/>
      <c r="J755" s="280"/>
      <c r="K755" s="280"/>
      <c r="L755" s="280"/>
      <c r="M755" s="280"/>
      <c r="N755" s="280"/>
      <c r="O755" s="280"/>
      <c r="P755" s="280"/>
      <c r="Q755" s="280"/>
      <c r="R755" s="280"/>
      <c r="S755" s="280"/>
      <c r="T755" s="280"/>
      <c r="U755" s="280"/>
      <c r="V755" s="280"/>
      <c r="W755" s="280"/>
      <c r="X755" s="280"/>
      <c r="Y755" s="280"/>
      <c r="Z755" s="280"/>
    </row>
    <row r="756" spans="1:26" ht="15.75" customHeight="1">
      <c r="A756" s="280"/>
      <c r="B756" s="280"/>
      <c r="C756" s="280"/>
      <c r="D756" s="280"/>
      <c r="E756" s="280"/>
      <c r="F756" s="280"/>
      <c r="G756" s="280"/>
      <c r="H756" s="280"/>
      <c r="I756" s="280"/>
      <c r="J756" s="280"/>
      <c r="K756" s="280"/>
      <c r="L756" s="280"/>
      <c r="M756" s="280"/>
      <c r="N756" s="280"/>
      <c r="O756" s="280"/>
      <c r="P756" s="280"/>
      <c r="Q756" s="280"/>
      <c r="R756" s="280"/>
      <c r="S756" s="280"/>
      <c r="T756" s="280"/>
      <c r="U756" s="280"/>
      <c r="V756" s="280"/>
      <c r="W756" s="280"/>
      <c r="X756" s="280"/>
      <c r="Y756" s="280"/>
      <c r="Z756" s="280"/>
    </row>
    <row r="757" spans="1:26" ht="15.75" customHeight="1">
      <c r="A757" s="280"/>
      <c r="B757" s="280"/>
      <c r="C757" s="280"/>
      <c r="D757" s="280"/>
      <c r="E757" s="280"/>
      <c r="F757" s="280"/>
      <c r="G757" s="280"/>
      <c r="H757" s="280"/>
      <c r="I757" s="280"/>
      <c r="J757" s="280"/>
      <c r="K757" s="280"/>
      <c r="L757" s="280"/>
      <c r="M757" s="280"/>
      <c r="N757" s="280"/>
      <c r="O757" s="280"/>
      <c r="P757" s="280"/>
      <c r="Q757" s="280"/>
      <c r="R757" s="280"/>
      <c r="S757" s="280"/>
      <c r="T757" s="280"/>
      <c r="U757" s="280"/>
      <c r="V757" s="280"/>
      <c r="W757" s="280"/>
      <c r="X757" s="280"/>
      <c r="Y757" s="280"/>
      <c r="Z757" s="280"/>
    </row>
    <row r="758" spans="1:26" ht="15.75" customHeight="1">
      <c r="A758" s="280"/>
      <c r="B758" s="280"/>
      <c r="C758" s="280"/>
      <c r="D758" s="280"/>
      <c r="E758" s="280"/>
      <c r="F758" s="280"/>
      <c r="G758" s="280"/>
      <c r="H758" s="280"/>
      <c r="I758" s="280"/>
      <c r="J758" s="280"/>
      <c r="K758" s="280"/>
      <c r="L758" s="280"/>
      <c r="M758" s="280"/>
      <c r="N758" s="280"/>
      <c r="O758" s="280"/>
      <c r="P758" s="280"/>
      <c r="Q758" s="280"/>
      <c r="R758" s="280"/>
      <c r="S758" s="280"/>
      <c r="T758" s="280"/>
      <c r="U758" s="280"/>
      <c r="V758" s="280"/>
      <c r="W758" s="280"/>
      <c r="X758" s="280"/>
      <c r="Y758" s="280"/>
      <c r="Z758" s="280"/>
    </row>
    <row r="759" spans="1:26" ht="15.75" customHeight="1">
      <c r="A759" s="280"/>
      <c r="B759" s="280"/>
      <c r="C759" s="280"/>
      <c r="D759" s="280"/>
      <c r="E759" s="280"/>
      <c r="F759" s="280"/>
      <c r="G759" s="280"/>
      <c r="H759" s="280"/>
      <c r="I759" s="280"/>
      <c r="J759" s="280"/>
      <c r="K759" s="280"/>
      <c r="L759" s="280"/>
      <c r="M759" s="280"/>
      <c r="N759" s="280"/>
      <c r="O759" s="280"/>
      <c r="P759" s="280"/>
      <c r="Q759" s="280"/>
      <c r="R759" s="280"/>
      <c r="S759" s="280"/>
      <c r="T759" s="280"/>
      <c r="U759" s="280"/>
      <c r="V759" s="280"/>
      <c r="W759" s="280"/>
      <c r="X759" s="280"/>
      <c r="Y759" s="280"/>
      <c r="Z759" s="280"/>
    </row>
    <row r="760" spans="1:26" ht="15.75" customHeight="1">
      <c r="A760" s="280"/>
      <c r="B760" s="280"/>
      <c r="C760" s="280"/>
      <c r="D760" s="280"/>
      <c r="E760" s="280"/>
      <c r="F760" s="280"/>
      <c r="G760" s="280"/>
      <c r="H760" s="280"/>
      <c r="I760" s="280"/>
      <c r="J760" s="280"/>
      <c r="K760" s="280"/>
      <c r="L760" s="280"/>
      <c r="M760" s="280"/>
      <c r="N760" s="280"/>
      <c r="O760" s="280"/>
      <c r="P760" s="280"/>
      <c r="Q760" s="280"/>
      <c r="R760" s="280"/>
      <c r="S760" s="280"/>
      <c r="T760" s="280"/>
      <c r="U760" s="280"/>
      <c r="V760" s="280"/>
      <c r="W760" s="280"/>
      <c r="X760" s="280"/>
      <c r="Y760" s="280"/>
      <c r="Z760" s="280"/>
    </row>
    <row r="761" spans="1:26" ht="15.75" customHeight="1">
      <c r="A761" s="280"/>
      <c r="B761" s="280"/>
      <c r="C761" s="280"/>
      <c r="D761" s="280"/>
      <c r="E761" s="280"/>
      <c r="F761" s="280"/>
      <c r="G761" s="280"/>
      <c r="H761" s="280"/>
      <c r="I761" s="280"/>
      <c r="J761" s="280"/>
      <c r="K761" s="280"/>
      <c r="L761" s="280"/>
      <c r="M761" s="280"/>
      <c r="N761" s="280"/>
      <c r="O761" s="280"/>
      <c r="P761" s="280"/>
      <c r="Q761" s="280"/>
      <c r="R761" s="280"/>
      <c r="S761" s="280"/>
      <c r="T761" s="280"/>
      <c r="U761" s="280"/>
      <c r="V761" s="280"/>
      <c r="W761" s="280"/>
      <c r="X761" s="280"/>
      <c r="Y761" s="280"/>
      <c r="Z761" s="280"/>
    </row>
    <row r="762" spans="1:26" ht="15.75" customHeight="1">
      <c r="A762" s="280"/>
      <c r="B762" s="280"/>
      <c r="C762" s="280"/>
      <c r="D762" s="280"/>
      <c r="E762" s="280"/>
      <c r="F762" s="280"/>
      <c r="G762" s="280"/>
      <c r="H762" s="280"/>
      <c r="I762" s="280"/>
      <c r="J762" s="280"/>
      <c r="K762" s="280"/>
      <c r="L762" s="280"/>
      <c r="M762" s="280"/>
      <c r="N762" s="280"/>
      <c r="O762" s="280"/>
      <c r="P762" s="280"/>
      <c r="Q762" s="280"/>
      <c r="R762" s="280"/>
      <c r="S762" s="280"/>
      <c r="T762" s="280"/>
      <c r="U762" s="280"/>
      <c r="V762" s="280"/>
      <c r="W762" s="280"/>
      <c r="X762" s="280"/>
      <c r="Y762" s="280"/>
      <c r="Z762" s="280"/>
    </row>
    <row r="763" spans="1:26" ht="15.75" customHeight="1">
      <c r="A763" s="280"/>
      <c r="B763" s="280"/>
      <c r="C763" s="280"/>
      <c r="D763" s="280"/>
      <c r="E763" s="280"/>
      <c r="F763" s="280"/>
      <c r="G763" s="280"/>
      <c r="H763" s="280"/>
      <c r="I763" s="280"/>
      <c r="J763" s="280"/>
      <c r="K763" s="280"/>
      <c r="L763" s="280"/>
      <c r="M763" s="280"/>
      <c r="N763" s="280"/>
      <c r="O763" s="280"/>
      <c r="P763" s="280"/>
      <c r="Q763" s="280"/>
      <c r="R763" s="280"/>
      <c r="S763" s="280"/>
      <c r="T763" s="280"/>
      <c r="U763" s="280"/>
      <c r="V763" s="280"/>
      <c r="W763" s="280"/>
      <c r="X763" s="280"/>
      <c r="Y763" s="280"/>
      <c r="Z763" s="280"/>
    </row>
    <row r="764" spans="1:26" ht="15.75" customHeight="1">
      <c r="A764" s="280"/>
      <c r="B764" s="280"/>
      <c r="C764" s="280"/>
      <c r="D764" s="280"/>
      <c r="E764" s="280"/>
      <c r="F764" s="280"/>
      <c r="G764" s="280"/>
      <c r="H764" s="280"/>
      <c r="I764" s="280"/>
      <c r="J764" s="280"/>
      <c r="K764" s="280"/>
      <c r="L764" s="280"/>
      <c r="M764" s="280"/>
      <c r="N764" s="280"/>
      <c r="O764" s="280"/>
      <c r="P764" s="280"/>
      <c r="Q764" s="280"/>
      <c r="R764" s="280"/>
      <c r="S764" s="280"/>
      <c r="T764" s="280"/>
      <c r="U764" s="280"/>
      <c r="V764" s="280"/>
      <c r="W764" s="280"/>
      <c r="X764" s="280"/>
      <c r="Y764" s="280"/>
      <c r="Z764" s="280"/>
    </row>
    <row r="765" spans="1:26" ht="15.75" customHeight="1">
      <c r="A765" s="280"/>
      <c r="B765" s="280"/>
      <c r="C765" s="280"/>
      <c r="D765" s="280"/>
      <c r="E765" s="280"/>
      <c r="F765" s="280"/>
      <c r="G765" s="280"/>
      <c r="H765" s="280"/>
      <c r="I765" s="280"/>
      <c r="J765" s="280"/>
      <c r="K765" s="280"/>
      <c r="L765" s="280"/>
      <c r="M765" s="280"/>
      <c r="N765" s="280"/>
      <c r="O765" s="280"/>
      <c r="P765" s="280"/>
      <c r="Q765" s="280"/>
      <c r="R765" s="280"/>
      <c r="S765" s="280"/>
      <c r="T765" s="280"/>
      <c r="U765" s="280"/>
      <c r="V765" s="280"/>
      <c r="W765" s="280"/>
      <c r="X765" s="280"/>
      <c r="Y765" s="280"/>
      <c r="Z765" s="280"/>
    </row>
    <row r="766" spans="1:26" ht="15.75" customHeight="1">
      <c r="A766" s="280"/>
      <c r="B766" s="280"/>
      <c r="C766" s="280"/>
      <c r="D766" s="280"/>
      <c r="E766" s="280"/>
      <c r="F766" s="280"/>
      <c r="G766" s="280"/>
      <c r="H766" s="280"/>
      <c r="I766" s="280"/>
      <c r="J766" s="280"/>
      <c r="K766" s="280"/>
      <c r="L766" s="280"/>
      <c r="M766" s="280"/>
      <c r="N766" s="280"/>
      <c r="O766" s="280"/>
      <c r="P766" s="280"/>
      <c r="Q766" s="280"/>
      <c r="R766" s="280"/>
      <c r="S766" s="280"/>
      <c r="T766" s="280"/>
      <c r="U766" s="280"/>
      <c r="V766" s="280"/>
      <c r="W766" s="280"/>
      <c r="X766" s="280"/>
      <c r="Y766" s="280"/>
      <c r="Z766" s="280"/>
    </row>
    <row r="767" spans="1:26" ht="15.75" customHeight="1">
      <c r="A767" s="280"/>
      <c r="B767" s="280"/>
      <c r="C767" s="280"/>
      <c r="D767" s="280"/>
      <c r="E767" s="280"/>
      <c r="F767" s="280"/>
      <c r="G767" s="280"/>
      <c r="H767" s="280"/>
      <c r="I767" s="280"/>
      <c r="J767" s="280"/>
      <c r="K767" s="280"/>
      <c r="L767" s="280"/>
      <c r="M767" s="280"/>
      <c r="N767" s="280"/>
      <c r="O767" s="280"/>
      <c r="P767" s="280"/>
      <c r="Q767" s="280"/>
      <c r="R767" s="280"/>
      <c r="S767" s="280"/>
      <c r="T767" s="280"/>
      <c r="U767" s="280"/>
      <c r="V767" s="280"/>
      <c r="W767" s="280"/>
      <c r="X767" s="280"/>
      <c r="Y767" s="280"/>
      <c r="Z767" s="280"/>
    </row>
    <row r="768" spans="1:26" ht="15.75" customHeight="1">
      <c r="A768" s="280"/>
      <c r="B768" s="280"/>
      <c r="C768" s="280"/>
      <c r="D768" s="280"/>
      <c r="E768" s="280"/>
      <c r="F768" s="280"/>
      <c r="G768" s="280"/>
      <c r="H768" s="280"/>
      <c r="I768" s="280"/>
      <c r="J768" s="280"/>
      <c r="K768" s="280"/>
      <c r="L768" s="280"/>
      <c r="M768" s="280"/>
      <c r="N768" s="280"/>
      <c r="O768" s="280"/>
      <c r="P768" s="280"/>
      <c r="Q768" s="280"/>
      <c r="R768" s="280"/>
      <c r="S768" s="280"/>
      <c r="T768" s="280"/>
      <c r="U768" s="280"/>
      <c r="V768" s="280"/>
      <c r="W768" s="280"/>
      <c r="X768" s="280"/>
      <c r="Y768" s="280"/>
      <c r="Z768" s="280"/>
    </row>
    <row r="769" spans="1:26" ht="15.75" customHeight="1">
      <c r="A769" s="280"/>
      <c r="B769" s="280"/>
      <c r="C769" s="280"/>
      <c r="D769" s="280"/>
      <c r="E769" s="280"/>
      <c r="F769" s="280"/>
      <c r="G769" s="280"/>
      <c r="H769" s="280"/>
      <c r="I769" s="280"/>
      <c r="J769" s="280"/>
      <c r="K769" s="280"/>
      <c r="L769" s="280"/>
      <c r="M769" s="280"/>
      <c r="N769" s="280"/>
      <c r="O769" s="280"/>
      <c r="P769" s="280"/>
      <c r="Q769" s="280"/>
      <c r="R769" s="280"/>
      <c r="S769" s="280"/>
      <c r="T769" s="280"/>
      <c r="U769" s="280"/>
      <c r="V769" s="280"/>
      <c r="W769" s="280"/>
      <c r="X769" s="280"/>
      <c r="Y769" s="280"/>
      <c r="Z769" s="280"/>
    </row>
    <row r="770" spans="1:26" ht="15.75" customHeight="1">
      <c r="A770" s="280"/>
      <c r="B770" s="280"/>
      <c r="C770" s="280"/>
      <c r="D770" s="280"/>
      <c r="E770" s="280"/>
      <c r="F770" s="280"/>
      <c r="G770" s="280"/>
      <c r="H770" s="280"/>
      <c r="I770" s="280"/>
      <c r="J770" s="280"/>
      <c r="K770" s="280"/>
      <c r="L770" s="280"/>
      <c r="M770" s="280"/>
      <c r="N770" s="280"/>
      <c r="O770" s="280"/>
      <c r="P770" s="280"/>
      <c r="Q770" s="280"/>
      <c r="R770" s="280"/>
      <c r="S770" s="280"/>
      <c r="T770" s="280"/>
      <c r="U770" s="280"/>
      <c r="V770" s="280"/>
      <c r="W770" s="280"/>
      <c r="X770" s="280"/>
      <c r="Y770" s="280"/>
      <c r="Z770" s="280"/>
    </row>
    <row r="771" spans="1:26" ht="15.75" customHeight="1">
      <c r="A771" s="280"/>
      <c r="B771" s="280"/>
      <c r="C771" s="280"/>
      <c r="D771" s="280"/>
      <c r="E771" s="280"/>
      <c r="F771" s="280"/>
      <c r="G771" s="280"/>
      <c r="H771" s="280"/>
      <c r="I771" s="280"/>
      <c r="J771" s="280"/>
      <c r="K771" s="280"/>
      <c r="L771" s="280"/>
      <c r="M771" s="280"/>
      <c r="N771" s="280"/>
      <c r="O771" s="280"/>
      <c r="P771" s="280"/>
      <c r="Q771" s="280"/>
      <c r="R771" s="280"/>
      <c r="S771" s="280"/>
      <c r="T771" s="280"/>
      <c r="U771" s="280"/>
      <c r="V771" s="280"/>
      <c r="W771" s="280"/>
      <c r="X771" s="280"/>
      <c r="Y771" s="280"/>
      <c r="Z771" s="280"/>
    </row>
    <row r="772" spans="1:26" ht="15.75" customHeight="1">
      <c r="A772" s="280"/>
      <c r="B772" s="280"/>
      <c r="C772" s="280"/>
      <c r="D772" s="280"/>
      <c r="E772" s="280"/>
      <c r="F772" s="280"/>
      <c r="G772" s="280"/>
      <c r="H772" s="280"/>
      <c r="I772" s="280"/>
      <c r="J772" s="280"/>
      <c r="K772" s="280"/>
      <c r="L772" s="280"/>
      <c r="M772" s="280"/>
      <c r="N772" s="280"/>
      <c r="O772" s="280"/>
      <c r="P772" s="280"/>
      <c r="Q772" s="280"/>
      <c r="R772" s="280"/>
      <c r="S772" s="280"/>
      <c r="T772" s="280"/>
      <c r="U772" s="280"/>
      <c r="V772" s="280"/>
      <c r="W772" s="280"/>
      <c r="X772" s="280"/>
      <c r="Y772" s="280"/>
      <c r="Z772" s="280"/>
    </row>
    <row r="773" spans="1:26" ht="15.75" customHeight="1">
      <c r="A773" s="280"/>
      <c r="B773" s="280"/>
      <c r="C773" s="280"/>
      <c r="D773" s="280"/>
      <c r="E773" s="280"/>
      <c r="F773" s="280"/>
      <c r="G773" s="280"/>
      <c r="H773" s="280"/>
      <c r="I773" s="280"/>
      <c r="J773" s="280"/>
      <c r="K773" s="280"/>
      <c r="L773" s="280"/>
      <c r="M773" s="280"/>
      <c r="N773" s="280"/>
      <c r="O773" s="280"/>
      <c r="P773" s="280"/>
      <c r="Q773" s="280"/>
      <c r="R773" s="280"/>
      <c r="S773" s="280"/>
      <c r="T773" s="280"/>
      <c r="U773" s="280"/>
      <c r="V773" s="280"/>
      <c r="W773" s="280"/>
      <c r="X773" s="280"/>
      <c r="Y773" s="280"/>
      <c r="Z773" s="280"/>
    </row>
    <row r="774" spans="1:26" ht="15.75" customHeight="1">
      <c r="A774" s="280"/>
      <c r="B774" s="280"/>
      <c r="C774" s="280"/>
      <c r="D774" s="280"/>
      <c r="E774" s="280"/>
      <c r="F774" s="280"/>
      <c r="G774" s="280"/>
      <c r="H774" s="280"/>
      <c r="I774" s="280"/>
      <c r="J774" s="280"/>
      <c r="K774" s="280"/>
      <c r="L774" s="280"/>
      <c r="M774" s="280"/>
      <c r="N774" s="280"/>
      <c r="O774" s="280"/>
      <c r="P774" s="280"/>
      <c r="Q774" s="280"/>
      <c r="R774" s="280"/>
      <c r="S774" s="280"/>
      <c r="T774" s="280"/>
      <c r="U774" s="280"/>
      <c r="V774" s="280"/>
      <c r="W774" s="280"/>
      <c r="X774" s="280"/>
      <c r="Y774" s="280"/>
      <c r="Z774" s="280"/>
    </row>
    <row r="775" spans="1:26" ht="15.75" customHeight="1">
      <c r="A775" s="280"/>
      <c r="B775" s="280"/>
      <c r="C775" s="280"/>
      <c r="D775" s="280"/>
      <c r="E775" s="280"/>
      <c r="F775" s="280"/>
      <c r="G775" s="280"/>
      <c r="H775" s="280"/>
      <c r="I775" s="280"/>
      <c r="J775" s="280"/>
      <c r="K775" s="280"/>
      <c r="L775" s="280"/>
      <c r="M775" s="280"/>
      <c r="N775" s="280"/>
      <c r="O775" s="280"/>
      <c r="P775" s="280"/>
      <c r="Q775" s="280"/>
      <c r="R775" s="280"/>
      <c r="S775" s="280"/>
      <c r="T775" s="280"/>
      <c r="U775" s="280"/>
      <c r="V775" s="280"/>
      <c r="W775" s="280"/>
      <c r="X775" s="280"/>
      <c r="Y775" s="280"/>
      <c r="Z775" s="280"/>
    </row>
    <row r="776" spans="1:26" ht="15.75" customHeight="1">
      <c r="A776" s="280"/>
      <c r="B776" s="280"/>
      <c r="C776" s="280"/>
      <c r="D776" s="280"/>
      <c r="E776" s="280"/>
      <c r="F776" s="280"/>
      <c r="G776" s="280"/>
      <c r="H776" s="280"/>
      <c r="I776" s="280"/>
      <c r="J776" s="280"/>
      <c r="K776" s="280"/>
      <c r="L776" s="280"/>
      <c r="M776" s="280"/>
      <c r="N776" s="280"/>
      <c r="O776" s="280"/>
      <c r="P776" s="280"/>
      <c r="Q776" s="280"/>
      <c r="R776" s="280"/>
      <c r="S776" s="280"/>
      <c r="T776" s="280"/>
      <c r="U776" s="280"/>
      <c r="V776" s="280"/>
      <c r="W776" s="280"/>
      <c r="X776" s="280"/>
      <c r="Y776" s="280"/>
      <c r="Z776" s="280"/>
    </row>
    <row r="777" spans="1:26" ht="15.75" customHeight="1">
      <c r="A777" s="280"/>
      <c r="B777" s="280"/>
      <c r="C777" s="280"/>
      <c r="D777" s="280"/>
      <c r="E777" s="280"/>
      <c r="F777" s="280"/>
      <c r="G777" s="280"/>
      <c r="H777" s="280"/>
      <c r="I777" s="280"/>
      <c r="J777" s="280"/>
      <c r="K777" s="280"/>
      <c r="L777" s="280"/>
      <c r="M777" s="280"/>
      <c r="N777" s="280"/>
      <c r="O777" s="280"/>
      <c r="P777" s="280"/>
      <c r="Q777" s="280"/>
      <c r="R777" s="280"/>
      <c r="S777" s="280"/>
      <c r="T777" s="280"/>
      <c r="U777" s="280"/>
      <c r="V777" s="280"/>
      <c r="W777" s="280"/>
      <c r="X777" s="280"/>
      <c r="Y777" s="280"/>
      <c r="Z777" s="280"/>
    </row>
    <row r="778" spans="1:26" ht="15.75" customHeight="1">
      <c r="A778" s="280"/>
      <c r="B778" s="280"/>
      <c r="C778" s="280"/>
      <c r="D778" s="280"/>
      <c r="E778" s="280"/>
      <c r="F778" s="280"/>
      <c r="G778" s="280"/>
      <c r="H778" s="280"/>
      <c r="I778" s="280"/>
      <c r="J778" s="280"/>
      <c r="K778" s="280"/>
      <c r="L778" s="280"/>
      <c r="M778" s="280"/>
      <c r="N778" s="280"/>
      <c r="O778" s="280"/>
      <c r="P778" s="280"/>
      <c r="Q778" s="280"/>
      <c r="R778" s="280"/>
      <c r="S778" s="280"/>
      <c r="T778" s="280"/>
      <c r="U778" s="280"/>
      <c r="V778" s="280"/>
      <c r="W778" s="280"/>
      <c r="X778" s="280"/>
      <c r="Y778" s="280"/>
      <c r="Z778" s="280"/>
    </row>
    <row r="779" spans="1:26" ht="15.75" customHeight="1">
      <c r="A779" s="280"/>
      <c r="B779" s="280"/>
      <c r="C779" s="280"/>
      <c r="D779" s="280"/>
      <c r="E779" s="280"/>
      <c r="F779" s="280"/>
      <c r="G779" s="280"/>
      <c r="H779" s="280"/>
      <c r="I779" s="280"/>
      <c r="J779" s="280"/>
      <c r="K779" s="280"/>
      <c r="L779" s="280"/>
      <c r="M779" s="280"/>
      <c r="N779" s="280"/>
      <c r="O779" s="280"/>
      <c r="P779" s="280"/>
      <c r="Q779" s="280"/>
      <c r="R779" s="280"/>
      <c r="S779" s="280"/>
      <c r="T779" s="280"/>
      <c r="U779" s="280"/>
      <c r="V779" s="280"/>
      <c r="W779" s="280"/>
      <c r="X779" s="280"/>
      <c r="Y779" s="280"/>
      <c r="Z779" s="280"/>
    </row>
    <row r="780" spans="1:26" ht="15.75" customHeight="1">
      <c r="A780" s="280"/>
      <c r="B780" s="280"/>
      <c r="C780" s="280"/>
      <c r="D780" s="280"/>
      <c r="E780" s="280"/>
      <c r="F780" s="280"/>
      <c r="G780" s="280"/>
      <c r="H780" s="280"/>
      <c r="I780" s="280"/>
      <c r="J780" s="280"/>
      <c r="K780" s="280"/>
      <c r="L780" s="280"/>
      <c r="M780" s="280"/>
      <c r="N780" s="280"/>
      <c r="O780" s="280"/>
      <c r="P780" s="280"/>
      <c r="Q780" s="280"/>
      <c r="R780" s="280"/>
      <c r="S780" s="280"/>
      <c r="T780" s="280"/>
      <c r="U780" s="280"/>
      <c r="V780" s="280"/>
      <c r="W780" s="280"/>
      <c r="X780" s="280"/>
      <c r="Y780" s="280"/>
      <c r="Z780" s="280"/>
    </row>
    <row r="781" spans="1:26" ht="15.75" customHeight="1">
      <c r="A781" s="280"/>
      <c r="B781" s="280"/>
      <c r="C781" s="280"/>
      <c r="D781" s="280"/>
      <c r="E781" s="280"/>
      <c r="F781" s="280"/>
      <c r="G781" s="280"/>
      <c r="H781" s="280"/>
      <c r="I781" s="280"/>
      <c r="J781" s="280"/>
      <c r="K781" s="280"/>
      <c r="L781" s="280"/>
      <c r="M781" s="280"/>
      <c r="N781" s="280"/>
      <c r="O781" s="280"/>
      <c r="P781" s="280"/>
      <c r="Q781" s="280"/>
      <c r="R781" s="280"/>
      <c r="S781" s="280"/>
      <c r="T781" s="280"/>
      <c r="U781" s="280"/>
      <c r="V781" s="280"/>
      <c r="W781" s="280"/>
      <c r="X781" s="280"/>
      <c r="Y781" s="280"/>
      <c r="Z781" s="280"/>
    </row>
    <row r="782" spans="1:26" ht="15.75" customHeight="1">
      <c r="A782" s="280"/>
      <c r="B782" s="280"/>
      <c r="C782" s="280"/>
      <c r="D782" s="280"/>
      <c r="E782" s="280"/>
      <c r="F782" s="280"/>
      <c r="G782" s="280"/>
      <c r="H782" s="280"/>
      <c r="I782" s="280"/>
      <c r="J782" s="280"/>
      <c r="K782" s="280"/>
      <c r="L782" s="280"/>
      <c r="M782" s="280"/>
      <c r="N782" s="280"/>
      <c r="O782" s="280"/>
      <c r="P782" s="280"/>
      <c r="Q782" s="280"/>
      <c r="R782" s="280"/>
      <c r="S782" s="280"/>
      <c r="T782" s="280"/>
      <c r="U782" s="280"/>
      <c r="V782" s="280"/>
      <c r="W782" s="280"/>
      <c r="X782" s="280"/>
      <c r="Y782" s="280"/>
      <c r="Z782" s="280"/>
    </row>
    <row r="783" spans="1:26" ht="15.75" customHeight="1">
      <c r="A783" s="280"/>
      <c r="B783" s="280"/>
      <c r="C783" s="280"/>
      <c r="D783" s="280"/>
      <c r="E783" s="280"/>
      <c r="F783" s="280"/>
      <c r="G783" s="280"/>
      <c r="H783" s="280"/>
      <c r="I783" s="280"/>
      <c r="J783" s="280"/>
      <c r="K783" s="280"/>
      <c r="L783" s="280"/>
      <c r="M783" s="280"/>
      <c r="N783" s="280"/>
      <c r="O783" s="280"/>
      <c r="P783" s="280"/>
      <c r="Q783" s="280"/>
      <c r="R783" s="280"/>
      <c r="S783" s="280"/>
      <c r="T783" s="280"/>
      <c r="U783" s="280"/>
      <c r="V783" s="280"/>
      <c r="W783" s="280"/>
      <c r="X783" s="280"/>
      <c r="Y783" s="280"/>
      <c r="Z783" s="280"/>
    </row>
    <row r="784" spans="1:26" ht="15.75" customHeight="1">
      <c r="A784" s="280"/>
      <c r="B784" s="280"/>
      <c r="C784" s="280"/>
      <c r="D784" s="280"/>
      <c r="E784" s="280"/>
      <c r="F784" s="280"/>
      <c r="G784" s="280"/>
      <c r="H784" s="280"/>
      <c r="I784" s="280"/>
      <c r="J784" s="280"/>
      <c r="K784" s="280"/>
      <c r="L784" s="280"/>
      <c r="M784" s="280"/>
      <c r="N784" s="280"/>
      <c r="O784" s="280"/>
      <c r="P784" s="280"/>
      <c r="Q784" s="280"/>
      <c r="R784" s="280"/>
      <c r="S784" s="280"/>
      <c r="T784" s="280"/>
      <c r="U784" s="280"/>
      <c r="V784" s="280"/>
      <c r="W784" s="280"/>
      <c r="X784" s="280"/>
      <c r="Y784" s="280"/>
      <c r="Z784" s="280"/>
    </row>
    <row r="785" spans="1:26" ht="15.75" customHeight="1">
      <c r="A785" s="280"/>
      <c r="B785" s="280"/>
      <c r="C785" s="280"/>
      <c r="D785" s="280"/>
      <c r="E785" s="280"/>
      <c r="F785" s="280"/>
      <c r="G785" s="280"/>
      <c r="H785" s="280"/>
      <c r="I785" s="280"/>
      <c r="J785" s="280"/>
      <c r="K785" s="280"/>
      <c r="L785" s="280"/>
      <c r="M785" s="280"/>
      <c r="N785" s="280"/>
      <c r="O785" s="280"/>
      <c r="P785" s="280"/>
      <c r="Q785" s="280"/>
      <c r="R785" s="280"/>
      <c r="S785" s="280"/>
      <c r="T785" s="280"/>
      <c r="U785" s="280"/>
      <c r="V785" s="280"/>
      <c r="W785" s="280"/>
      <c r="X785" s="280"/>
      <c r="Y785" s="280"/>
      <c r="Z785" s="280"/>
    </row>
    <row r="786" spans="1:26" ht="15.75" customHeight="1">
      <c r="A786" s="280"/>
      <c r="B786" s="280"/>
      <c r="C786" s="280"/>
      <c r="D786" s="280"/>
      <c r="E786" s="280"/>
      <c r="F786" s="280"/>
      <c r="G786" s="280"/>
      <c r="H786" s="280"/>
      <c r="I786" s="280"/>
      <c r="J786" s="280"/>
      <c r="K786" s="280"/>
      <c r="L786" s="280"/>
      <c r="M786" s="280"/>
      <c r="N786" s="280"/>
      <c r="O786" s="280"/>
      <c r="P786" s="280"/>
      <c r="Q786" s="280"/>
      <c r="R786" s="280"/>
      <c r="S786" s="280"/>
      <c r="T786" s="280"/>
      <c r="U786" s="280"/>
      <c r="V786" s="280"/>
      <c r="W786" s="280"/>
      <c r="X786" s="280"/>
      <c r="Y786" s="280"/>
      <c r="Z786" s="280"/>
    </row>
    <row r="787" spans="1:26" ht="15.75" customHeight="1">
      <c r="A787" s="280"/>
      <c r="B787" s="280"/>
      <c r="C787" s="280"/>
      <c r="D787" s="280"/>
      <c r="E787" s="280"/>
      <c r="F787" s="280"/>
      <c r="G787" s="280"/>
      <c r="H787" s="280"/>
      <c r="I787" s="280"/>
      <c r="J787" s="280"/>
      <c r="K787" s="280"/>
      <c r="L787" s="280"/>
      <c r="M787" s="280"/>
      <c r="N787" s="280"/>
      <c r="O787" s="280"/>
      <c r="P787" s="280"/>
      <c r="Q787" s="280"/>
      <c r="R787" s="280"/>
      <c r="S787" s="280"/>
      <c r="T787" s="280"/>
      <c r="U787" s="280"/>
      <c r="V787" s="280"/>
      <c r="W787" s="280"/>
      <c r="X787" s="280"/>
      <c r="Y787" s="280"/>
      <c r="Z787" s="280"/>
    </row>
    <row r="788" spans="1:26" ht="15.75" customHeight="1">
      <c r="A788" s="280"/>
      <c r="B788" s="280"/>
      <c r="C788" s="280"/>
      <c r="D788" s="280"/>
      <c r="E788" s="280"/>
      <c r="F788" s="280"/>
      <c r="G788" s="280"/>
      <c r="H788" s="280"/>
      <c r="I788" s="280"/>
      <c r="J788" s="280"/>
      <c r="K788" s="280"/>
      <c r="L788" s="280"/>
      <c r="M788" s="280"/>
      <c r="N788" s="280"/>
      <c r="O788" s="280"/>
      <c r="P788" s="280"/>
      <c r="Q788" s="280"/>
      <c r="R788" s="280"/>
      <c r="S788" s="280"/>
      <c r="T788" s="280"/>
      <c r="U788" s="280"/>
      <c r="V788" s="280"/>
      <c r="W788" s="280"/>
      <c r="X788" s="280"/>
      <c r="Y788" s="280"/>
      <c r="Z788" s="280"/>
    </row>
    <row r="789" spans="1:26" ht="15.75" customHeight="1">
      <c r="A789" s="280"/>
      <c r="B789" s="280"/>
      <c r="C789" s="280"/>
      <c r="D789" s="280"/>
      <c r="E789" s="280"/>
      <c r="F789" s="280"/>
      <c r="G789" s="280"/>
      <c r="H789" s="280"/>
      <c r="I789" s="280"/>
      <c r="J789" s="280"/>
      <c r="K789" s="280"/>
      <c r="L789" s="280"/>
      <c r="M789" s="280"/>
      <c r="N789" s="280"/>
      <c r="O789" s="280"/>
      <c r="P789" s="280"/>
      <c r="Q789" s="280"/>
      <c r="R789" s="280"/>
      <c r="S789" s="280"/>
      <c r="T789" s="280"/>
      <c r="U789" s="280"/>
      <c r="V789" s="280"/>
      <c r="W789" s="280"/>
      <c r="X789" s="280"/>
      <c r="Y789" s="280"/>
      <c r="Z789" s="280"/>
    </row>
    <row r="790" spans="1:26" ht="15.75" customHeight="1">
      <c r="A790" s="280"/>
      <c r="B790" s="280"/>
      <c r="C790" s="280"/>
      <c r="D790" s="280"/>
      <c r="E790" s="280"/>
      <c r="F790" s="280"/>
      <c r="G790" s="280"/>
      <c r="H790" s="280"/>
      <c r="I790" s="280"/>
      <c r="J790" s="280"/>
      <c r="K790" s="280"/>
      <c r="L790" s="280"/>
      <c r="M790" s="280"/>
      <c r="N790" s="280"/>
      <c r="O790" s="280"/>
      <c r="P790" s="280"/>
      <c r="Q790" s="280"/>
      <c r="R790" s="280"/>
      <c r="S790" s="280"/>
      <c r="T790" s="280"/>
      <c r="U790" s="280"/>
      <c r="V790" s="280"/>
      <c r="W790" s="280"/>
      <c r="X790" s="280"/>
      <c r="Y790" s="280"/>
      <c r="Z790" s="280"/>
    </row>
    <row r="791" spans="1:26" ht="15.75" customHeight="1">
      <c r="A791" s="280"/>
      <c r="B791" s="280"/>
      <c r="C791" s="280"/>
      <c r="D791" s="280"/>
      <c r="E791" s="280"/>
      <c r="F791" s="280"/>
      <c r="G791" s="280"/>
      <c r="H791" s="280"/>
      <c r="I791" s="280"/>
      <c r="J791" s="280"/>
      <c r="K791" s="280"/>
      <c r="L791" s="280"/>
      <c r="M791" s="280"/>
      <c r="N791" s="280"/>
      <c r="O791" s="280"/>
      <c r="P791" s="280"/>
      <c r="Q791" s="280"/>
      <c r="R791" s="280"/>
      <c r="S791" s="280"/>
      <c r="T791" s="280"/>
      <c r="U791" s="280"/>
      <c r="V791" s="280"/>
      <c r="W791" s="280"/>
      <c r="X791" s="280"/>
      <c r="Y791" s="280"/>
      <c r="Z791" s="280"/>
    </row>
    <row r="792" spans="1:26" ht="15.75" customHeight="1">
      <c r="A792" s="280"/>
      <c r="B792" s="280"/>
      <c r="C792" s="280"/>
      <c r="D792" s="280"/>
      <c r="E792" s="280"/>
      <c r="F792" s="280"/>
      <c r="G792" s="280"/>
      <c r="H792" s="280"/>
      <c r="I792" s="280"/>
      <c r="J792" s="280"/>
      <c r="K792" s="280"/>
      <c r="L792" s="280"/>
      <c r="M792" s="280"/>
      <c r="N792" s="280"/>
      <c r="O792" s="280"/>
      <c r="P792" s="280"/>
      <c r="Q792" s="280"/>
      <c r="R792" s="280"/>
      <c r="S792" s="280"/>
      <c r="T792" s="280"/>
      <c r="U792" s="280"/>
      <c r="V792" s="280"/>
      <c r="W792" s="280"/>
      <c r="X792" s="280"/>
      <c r="Y792" s="280"/>
      <c r="Z792" s="280"/>
    </row>
    <row r="793" spans="1:26" ht="15.75" customHeight="1">
      <c r="A793" s="280"/>
      <c r="B793" s="280"/>
      <c r="C793" s="280"/>
      <c r="D793" s="280"/>
      <c r="E793" s="280"/>
      <c r="F793" s="280"/>
      <c r="G793" s="280"/>
      <c r="H793" s="280"/>
      <c r="I793" s="280"/>
      <c r="J793" s="280"/>
      <c r="K793" s="280"/>
      <c r="L793" s="280"/>
      <c r="M793" s="280"/>
      <c r="N793" s="280"/>
      <c r="O793" s="280"/>
      <c r="P793" s="280"/>
      <c r="Q793" s="280"/>
      <c r="R793" s="280"/>
      <c r="S793" s="280"/>
      <c r="T793" s="280"/>
      <c r="U793" s="280"/>
      <c r="V793" s="280"/>
      <c r="W793" s="280"/>
      <c r="X793" s="280"/>
      <c r="Y793" s="280"/>
      <c r="Z793" s="280"/>
    </row>
    <row r="794" spans="1:26" ht="15.75" customHeight="1">
      <c r="A794" s="280"/>
      <c r="B794" s="280"/>
      <c r="C794" s="280"/>
      <c r="D794" s="280"/>
      <c r="E794" s="280"/>
      <c r="F794" s="280"/>
      <c r="G794" s="280"/>
      <c r="H794" s="280"/>
      <c r="I794" s="280"/>
      <c r="J794" s="280"/>
      <c r="K794" s="280"/>
      <c r="L794" s="280"/>
      <c r="M794" s="280"/>
      <c r="N794" s="280"/>
      <c r="O794" s="280"/>
      <c r="P794" s="280"/>
      <c r="Q794" s="280"/>
      <c r="R794" s="280"/>
      <c r="S794" s="280"/>
      <c r="T794" s="280"/>
      <c r="U794" s="280"/>
      <c r="V794" s="280"/>
      <c r="W794" s="280"/>
      <c r="X794" s="280"/>
      <c r="Y794" s="280"/>
      <c r="Z794" s="280"/>
    </row>
    <row r="795" spans="1:26" ht="15.75" customHeight="1">
      <c r="A795" s="280"/>
      <c r="B795" s="280"/>
      <c r="C795" s="280"/>
      <c r="D795" s="280"/>
      <c r="E795" s="280"/>
      <c r="F795" s="280"/>
      <c r="G795" s="280"/>
      <c r="H795" s="280"/>
      <c r="I795" s="280"/>
      <c r="J795" s="280"/>
      <c r="K795" s="280"/>
      <c r="L795" s="280"/>
      <c r="M795" s="280"/>
      <c r="N795" s="280"/>
      <c r="O795" s="280"/>
      <c r="P795" s="280"/>
      <c r="Q795" s="280"/>
      <c r="R795" s="280"/>
      <c r="S795" s="280"/>
      <c r="T795" s="280"/>
      <c r="U795" s="280"/>
      <c r="V795" s="280"/>
      <c r="W795" s="280"/>
      <c r="X795" s="280"/>
      <c r="Y795" s="280"/>
      <c r="Z795" s="280"/>
    </row>
    <row r="796" spans="1:26" ht="15.75" customHeight="1">
      <c r="A796" s="280"/>
      <c r="B796" s="280"/>
      <c r="C796" s="280"/>
      <c r="D796" s="280"/>
      <c r="E796" s="280"/>
      <c r="F796" s="280"/>
      <c r="G796" s="280"/>
      <c r="H796" s="280"/>
      <c r="I796" s="280"/>
      <c r="J796" s="280"/>
      <c r="K796" s="280"/>
      <c r="L796" s="280"/>
      <c r="M796" s="280"/>
      <c r="N796" s="280"/>
      <c r="O796" s="280"/>
      <c r="P796" s="280"/>
      <c r="Q796" s="280"/>
      <c r="R796" s="280"/>
      <c r="S796" s="280"/>
      <c r="T796" s="280"/>
      <c r="U796" s="280"/>
      <c r="V796" s="280"/>
      <c r="W796" s="280"/>
      <c r="X796" s="280"/>
      <c r="Y796" s="280"/>
      <c r="Z796" s="280"/>
    </row>
    <row r="797" spans="1:26" ht="15.75" customHeight="1">
      <c r="A797" s="280"/>
      <c r="B797" s="280"/>
      <c r="C797" s="280"/>
      <c r="D797" s="280"/>
      <c r="E797" s="280"/>
      <c r="F797" s="280"/>
      <c r="G797" s="280"/>
      <c r="H797" s="280"/>
      <c r="I797" s="280"/>
      <c r="J797" s="280"/>
      <c r="K797" s="280"/>
      <c r="L797" s="280"/>
      <c r="M797" s="280"/>
      <c r="N797" s="280"/>
      <c r="O797" s="280"/>
      <c r="P797" s="280"/>
      <c r="Q797" s="280"/>
      <c r="R797" s="280"/>
      <c r="S797" s="280"/>
      <c r="T797" s="280"/>
      <c r="U797" s="280"/>
      <c r="V797" s="280"/>
      <c r="W797" s="280"/>
      <c r="X797" s="280"/>
      <c r="Y797" s="280"/>
      <c r="Z797" s="280"/>
    </row>
    <row r="798" spans="1:26" ht="15.75" customHeight="1">
      <c r="A798" s="280"/>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row>
    <row r="799" spans="1:26" ht="15.75" customHeight="1">
      <c r="A799" s="280"/>
      <c r="B799" s="280"/>
      <c r="C799" s="280"/>
      <c r="D799" s="280"/>
      <c r="E799" s="280"/>
      <c r="F799" s="280"/>
      <c r="G799" s="280"/>
      <c r="H799" s="280"/>
      <c r="I799" s="280"/>
      <c r="J799" s="280"/>
      <c r="K799" s="280"/>
      <c r="L799" s="280"/>
      <c r="M799" s="280"/>
      <c r="N799" s="280"/>
      <c r="O799" s="280"/>
      <c r="P799" s="280"/>
      <c r="Q799" s="280"/>
      <c r="R799" s="280"/>
      <c r="S799" s="280"/>
      <c r="T799" s="280"/>
      <c r="U799" s="280"/>
      <c r="V799" s="280"/>
      <c r="W799" s="280"/>
      <c r="X799" s="280"/>
      <c r="Y799" s="280"/>
      <c r="Z799" s="280"/>
    </row>
    <row r="800" spans="1:26" ht="15.75" customHeight="1">
      <c r="A800" s="280"/>
      <c r="B800" s="280"/>
      <c r="C800" s="280"/>
      <c r="D800" s="280"/>
      <c r="E800" s="280"/>
      <c r="F800" s="280"/>
      <c r="G800" s="280"/>
      <c r="H800" s="280"/>
      <c r="I800" s="280"/>
      <c r="J800" s="280"/>
      <c r="K800" s="280"/>
      <c r="L800" s="280"/>
      <c r="M800" s="280"/>
      <c r="N800" s="280"/>
      <c r="O800" s="280"/>
      <c r="P800" s="280"/>
      <c r="Q800" s="280"/>
      <c r="R800" s="280"/>
      <c r="S800" s="280"/>
      <c r="T800" s="280"/>
      <c r="U800" s="280"/>
      <c r="V800" s="280"/>
      <c r="W800" s="280"/>
      <c r="X800" s="280"/>
      <c r="Y800" s="280"/>
      <c r="Z800" s="280"/>
    </row>
    <row r="801" spans="1:26" ht="15.75" customHeight="1">
      <c r="A801" s="280"/>
      <c r="B801" s="280"/>
      <c r="C801" s="280"/>
      <c r="D801" s="280"/>
      <c r="E801" s="280"/>
      <c r="F801" s="280"/>
      <c r="G801" s="280"/>
      <c r="H801" s="280"/>
      <c r="I801" s="280"/>
      <c r="J801" s="280"/>
      <c r="K801" s="280"/>
      <c r="L801" s="280"/>
      <c r="M801" s="280"/>
      <c r="N801" s="280"/>
      <c r="O801" s="280"/>
      <c r="P801" s="280"/>
      <c r="Q801" s="280"/>
      <c r="R801" s="280"/>
      <c r="S801" s="280"/>
      <c r="T801" s="280"/>
      <c r="U801" s="280"/>
      <c r="V801" s="280"/>
      <c r="W801" s="280"/>
      <c r="X801" s="280"/>
      <c r="Y801" s="280"/>
      <c r="Z801" s="280"/>
    </row>
    <row r="802" spans="1:26" ht="15.75" customHeight="1">
      <c r="A802" s="280"/>
      <c r="B802" s="280"/>
      <c r="C802" s="280"/>
      <c r="D802" s="280"/>
      <c r="E802" s="280"/>
      <c r="F802" s="280"/>
      <c r="G802" s="280"/>
      <c r="H802" s="280"/>
      <c r="I802" s="280"/>
      <c r="J802" s="280"/>
      <c r="K802" s="280"/>
      <c r="L802" s="280"/>
      <c r="M802" s="280"/>
      <c r="N802" s="280"/>
      <c r="O802" s="280"/>
      <c r="P802" s="280"/>
      <c r="Q802" s="280"/>
      <c r="R802" s="280"/>
      <c r="S802" s="280"/>
      <c r="T802" s="280"/>
      <c r="U802" s="280"/>
      <c r="V802" s="280"/>
      <c r="W802" s="280"/>
      <c r="X802" s="280"/>
      <c r="Y802" s="280"/>
      <c r="Z802" s="280"/>
    </row>
    <row r="803" spans="1:26" ht="15.75" customHeight="1">
      <c r="A803" s="280"/>
      <c r="B803" s="280"/>
      <c r="C803" s="280"/>
      <c r="D803" s="280"/>
      <c r="E803" s="280"/>
      <c r="F803" s="280"/>
      <c r="G803" s="280"/>
      <c r="H803" s="280"/>
      <c r="I803" s="280"/>
      <c r="J803" s="280"/>
      <c r="K803" s="280"/>
      <c r="L803" s="280"/>
      <c r="M803" s="280"/>
      <c r="N803" s="280"/>
      <c r="O803" s="280"/>
      <c r="P803" s="280"/>
      <c r="Q803" s="280"/>
      <c r="R803" s="280"/>
      <c r="S803" s="280"/>
      <c r="T803" s="280"/>
      <c r="U803" s="280"/>
      <c r="V803" s="280"/>
      <c r="W803" s="280"/>
      <c r="X803" s="280"/>
      <c r="Y803" s="280"/>
      <c r="Z803" s="280"/>
    </row>
    <row r="804" spans="1:26" ht="15.75" customHeight="1">
      <c r="A804" s="280"/>
      <c r="B804" s="280"/>
      <c r="C804" s="280"/>
      <c r="D804" s="280"/>
      <c r="E804" s="280"/>
      <c r="F804" s="280"/>
      <c r="G804" s="280"/>
      <c r="H804" s="280"/>
      <c r="I804" s="280"/>
      <c r="J804" s="280"/>
      <c r="K804" s="280"/>
      <c r="L804" s="280"/>
      <c r="M804" s="280"/>
      <c r="N804" s="280"/>
      <c r="O804" s="280"/>
      <c r="P804" s="280"/>
      <c r="Q804" s="280"/>
      <c r="R804" s="280"/>
      <c r="S804" s="280"/>
      <c r="T804" s="280"/>
      <c r="U804" s="280"/>
      <c r="V804" s="280"/>
      <c r="W804" s="280"/>
      <c r="X804" s="280"/>
      <c r="Y804" s="280"/>
      <c r="Z804" s="280"/>
    </row>
    <row r="805" spans="1:26" ht="15.75" customHeight="1">
      <c r="A805" s="280"/>
      <c r="B805" s="280"/>
      <c r="C805" s="280"/>
      <c r="D805" s="280"/>
      <c r="E805" s="280"/>
      <c r="F805" s="280"/>
      <c r="G805" s="280"/>
      <c r="H805" s="280"/>
      <c r="I805" s="280"/>
      <c r="J805" s="280"/>
      <c r="K805" s="280"/>
      <c r="L805" s="280"/>
      <c r="M805" s="280"/>
      <c r="N805" s="280"/>
      <c r="O805" s="280"/>
      <c r="P805" s="280"/>
      <c r="Q805" s="280"/>
      <c r="R805" s="280"/>
      <c r="S805" s="280"/>
      <c r="T805" s="280"/>
      <c r="U805" s="280"/>
      <c r="V805" s="280"/>
      <c r="W805" s="280"/>
      <c r="X805" s="280"/>
      <c r="Y805" s="280"/>
      <c r="Z805" s="280"/>
    </row>
    <row r="806" spans="1:26" ht="15.75" customHeight="1">
      <c r="A806" s="280"/>
      <c r="B806" s="280"/>
      <c r="C806" s="280"/>
      <c r="D806" s="280"/>
      <c r="E806" s="280"/>
      <c r="F806" s="280"/>
      <c r="G806" s="280"/>
      <c r="H806" s="280"/>
      <c r="I806" s="280"/>
      <c r="J806" s="280"/>
      <c r="K806" s="280"/>
      <c r="L806" s="280"/>
      <c r="M806" s="280"/>
      <c r="N806" s="280"/>
      <c r="O806" s="280"/>
      <c r="P806" s="280"/>
      <c r="Q806" s="280"/>
      <c r="R806" s="280"/>
      <c r="S806" s="280"/>
      <c r="T806" s="280"/>
      <c r="U806" s="280"/>
      <c r="V806" s="280"/>
      <c r="W806" s="280"/>
      <c r="X806" s="280"/>
      <c r="Y806" s="280"/>
      <c r="Z806" s="280"/>
    </row>
    <row r="807" spans="1:26" ht="15.75" customHeight="1">
      <c r="A807" s="280"/>
      <c r="B807" s="280"/>
      <c r="C807" s="280"/>
      <c r="D807" s="280"/>
      <c r="E807" s="280"/>
      <c r="F807" s="280"/>
      <c r="G807" s="280"/>
      <c r="H807" s="280"/>
      <c r="I807" s="280"/>
      <c r="J807" s="280"/>
      <c r="K807" s="280"/>
      <c r="L807" s="280"/>
      <c r="M807" s="280"/>
      <c r="N807" s="280"/>
      <c r="O807" s="280"/>
      <c r="P807" s="280"/>
      <c r="Q807" s="280"/>
      <c r="R807" s="280"/>
      <c r="S807" s="280"/>
      <c r="T807" s="280"/>
      <c r="U807" s="280"/>
      <c r="V807" s="280"/>
      <c r="W807" s="280"/>
      <c r="X807" s="280"/>
      <c r="Y807" s="280"/>
      <c r="Z807" s="280"/>
    </row>
    <row r="808" spans="1:26" ht="15.75" customHeight="1">
      <c r="A808" s="280"/>
      <c r="B808" s="280"/>
      <c r="C808" s="280"/>
      <c r="D808" s="280"/>
      <c r="E808" s="280"/>
      <c r="F808" s="280"/>
      <c r="G808" s="280"/>
      <c r="H808" s="280"/>
      <c r="I808" s="280"/>
      <c r="J808" s="280"/>
      <c r="K808" s="280"/>
      <c r="L808" s="280"/>
      <c r="M808" s="280"/>
      <c r="N808" s="280"/>
      <c r="O808" s="280"/>
      <c r="P808" s="280"/>
      <c r="Q808" s="280"/>
      <c r="R808" s="280"/>
      <c r="S808" s="280"/>
      <c r="T808" s="280"/>
      <c r="U808" s="280"/>
      <c r="V808" s="280"/>
      <c r="W808" s="280"/>
      <c r="X808" s="280"/>
      <c r="Y808" s="280"/>
      <c r="Z808" s="280"/>
    </row>
    <row r="809" spans="1:26" ht="15.75" customHeight="1">
      <c r="A809" s="280"/>
      <c r="B809" s="280"/>
      <c r="C809" s="280"/>
      <c r="D809" s="280"/>
      <c r="E809" s="280"/>
      <c r="F809" s="280"/>
      <c r="G809" s="280"/>
      <c r="H809" s="280"/>
      <c r="I809" s="280"/>
      <c r="J809" s="280"/>
      <c r="K809" s="280"/>
      <c r="L809" s="280"/>
      <c r="M809" s="280"/>
      <c r="N809" s="280"/>
      <c r="O809" s="280"/>
      <c r="P809" s="280"/>
      <c r="Q809" s="280"/>
      <c r="R809" s="280"/>
      <c r="S809" s="280"/>
      <c r="T809" s="280"/>
      <c r="U809" s="280"/>
      <c r="V809" s="280"/>
      <c r="W809" s="280"/>
      <c r="X809" s="280"/>
      <c r="Y809" s="280"/>
      <c r="Z809" s="280"/>
    </row>
    <row r="810" spans="1:26" ht="15.75" customHeight="1">
      <c r="A810" s="280"/>
      <c r="B810" s="280"/>
      <c r="C810" s="280"/>
      <c r="D810" s="280"/>
      <c r="E810" s="280"/>
      <c r="F810" s="280"/>
      <c r="G810" s="280"/>
      <c r="H810" s="280"/>
      <c r="I810" s="280"/>
      <c r="J810" s="280"/>
      <c r="K810" s="280"/>
      <c r="L810" s="280"/>
      <c r="M810" s="280"/>
      <c r="N810" s="280"/>
      <c r="O810" s="280"/>
      <c r="P810" s="280"/>
      <c r="Q810" s="280"/>
      <c r="R810" s="280"/>
      <c r="S810" s="280"/>
      <c r="T810" s="280"/>
      <c r="U810" s="280"/>
      <c r="V810" s="280"/>
      <c r="W810" s="280"/>
      <c r="X810" s="280"/>
      <c r="Y810" s="280"/>
      <c r="Z810" s="280"/>
    </row>
    <row r="811" spans="1:26" ht="15.75" customHeight="1">
      <c r="A811" s="280"/>
      <c r="B811" s="280"/>
      <c r="C811" s="280"/>
      <c r="D811" s="280"/>
      <c r="E811" s="280"/>
      <c r="F811" s="280"/>
      <c r="G811" s="280"/>
      <c r="H811" s="280"/>
      <c r="I811" s="280"/>
      <c r="J811" s="280"/>
      <c r="K811" s="280"/>
      <c r="L811" s="280"/>
      <c r="M811" s="280"/>
      <c r="N811" s="280"/>
      <c r="O811" s="280"/>
      <c r="P811" s="280"/>
      <c r="Q811" s="280"/>
      <c r="R811" s="280"/>
      <c r="S811" s="280"/>
      <c r="T811" s="280"/>
      <c r="U811" s="280"/>
      <c r="V811" s="280"/>
      <c r="W811" s="280"/>
      <c r="X811" s="280"/>
      <c r="Y811" s="280"/>
      <c r="Z811" s="280"/>
    </row>
    <row r="812" spans="1:26" ht="15.75" customHeight="1">
      <c r="A812" s="280"/>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row>
    <row r="813" spans="1:26" ht="15.75" customHeight="1">
      <c r="A813" s="280"/>
      <c r="B813" s="280"/>
      <c r="C813" s="280"/>
      <c r="D813" s="280"/>
      <c r="E813" s="280"/>
      <c r="F813" s="280"/>
      <c r="G813" s="280"/>
      <c r="H813" s="280"/>
      <c r="I813" s="280"/>
      <c r="J813" s="280"/>
      <c r="K813" s="280"/>
      <c r="L813" s="280"/>
      <c r="M813" s="280"/>
      <c r="N813" s="280"/>
      <c r="O813" s="280"/>
      <c r="P813" s="280"/>
      <c r="Q813" s="280"/>
      <c r="R813" s="280"/>
      <c r="S813" s="280"/>
      <c r="T813" s="280"/>
      <c r="U813" s="280"/>
      <c r="V813" s="280"/>
      <c r="W813" s="280"/>
      <c r="X813" s="280"/>
      <c r="Y813" s="280"/>
      <c r="Z813" s="280"/>
    </row>
    <row r="814" spans="1:26" ht="15.75" customHeight="1">
      <c r="A814" s="280"/>
      <c r="B814" s="280"/>
      <c r="C814" s="280"/>
      <c r="D814" s="280"/>
      <c r="E814" s="280"/>
      <c r="F814" s="280"/>
      <c r="G814" s="280"/>
      <c r="H814" s="280"/>
      <c r="I814" s="280"/>
      <c r="J814" s="280"/>
      <c r="K814" s="280"/>
      <c r="L814" s="280"/>
      <c r="M814" s="280"/>
      <c r="N814" s="280"/>
      <c r="O814" s="280"/>
      <c r="P814" s="280"/>
      <c r="Q814" s="280"/>
      <c r="R814" s="280"/>
      <c r="S814" s="280"/>
      <c r="T814" s="280"/>
      <c r="U814" s="280"/>
      <c r="V814" s="280"/>
      <c r="W814" s="280"/>
      <c r="X814" s="280"/>
      <c r="Y814" s="280"/>
      <c r="Z814" s="280"/>
    </row>
    <row r="815" spans="1:26" ht="15.75" customHeight="1">
      <c r="A815" s="280"/>
      <c r="B815" s="280"/>
      <c r="C815" s="280"/>
      <c r="D815" s="280"/>
      <c r="E815" s="280"/>
      <c r="F815" s="280"/>
      <c r="G815" s="280"/>
      <c r="H815" s="280"/>
      <c r="I815" s="280"/>
      <c r="J815" s="280"/>
      <c r="K815" s="280"/>
      <c r="L815" s="280"/>
      <c r="M815" s="280"/>
      <c r="N815" s="280"/>
      <c r="O815" s="280"/>
      <c r="P815" s="280"/>
      <c r="Q815" s="280"/>
      <c r="R815" s="280"/>
      <c r="S815" s="280"/>
      <c r="T815" s="280"/>
      <c r="U815" s="280"/>
      <c r="V815" s="280"/>
      <c r="W815" s="280"/>
      <c r="X815" s="280"/>
      <c r="Y815" s="280"/>
      <c r="Z815" s="280"/>
    </row>
    <row r="816" spans="1:26" ht="15.75" customHeight="1">
      <c r="A816" s="280"/>
      <c r="B816" s="280"/>
      <c r="C816" s="280"/>
      <c r="D816" s="280"/>
      <c r="E816" s="280"/>
      <c r="F816" s="280"/>
      <c r="G816" s="280"/>
      <c r="H816" s="280"/>
      <c r="I816" s="280"/>
      <c r="J816" s="280"/>
      <c r="K816" s="280"/>
      <c r="L816" s="280"/>
      <c r="M816" s="280"/>
      <c r="N816" s="280"/>
      <c r="O816" s="280"/>
      <c r="P816" s="280"/>
      <c r="Q816" s="280"/>
      <c r="R816" s="280"/>
      <c r="S816" s="280"/>
      <c r="T816" s="280"/>
      <c r="U816" s="280"/>
      <c r="V816" s="280"/>
      <c r="W816" s="280"/>
      <c r="X816" s="280"/>
      <c r="Y816" s="280"/>
      <c r="Z816" s="280"/>
    </row>
    <row r="817" spans="1:26" ht="15.75" customHeight="1">
      <c r="A817" s="280"/>
      <c r="B817" s="280"/>
      <c r="C817" s="280"/>
      <c r="D817" s="280"/>
      <c r="E817" s="280"/>
      <c r="F817" s="280"/>
      <c r="G817" s="280"/>
      <c r="H817" s="280"/>
      <c r="I817" s="280"/>
      <c r="J817" s="280"/>
      <c r="K817" s="280"/>
      <c r="L817" s="280"/>
      <c r="M817" s="280"/>
      <c r="N817" s="280"/>
      <c r="O817" s="280"/>
      <c r="P817" s="280"/>
      <c r="Q817" s="280"/>
      <c r="R817" s="280"/>
      <c r="S817" s="280"/>
      <c r="T817" s="280"/>
      <c r="U817" s="280"/>
      <c r="V817" s="280"/>
      <c r="W817" s="280"/>
      <c r="X817" s="280"/>
      <c r="Y817" s="280"/>
      <c r="Z817" s="280"/>
    </row>
    <row r="818" spans="1:26" ht="15.75" customHeight="1">
      <c r="A818" s="280"/>
      <c r="B818" s="280"/>
      <c r="C818" s="280"/>
      <c r="D818" s="280"/>
      <c r="E818" s="280"/>
      <c r="F818" s="280"/>
      <c r="G818" s="280"/>
      <c r="H818" s="280"/>
      <c r="I818" s="280"/>
      <c r="J818" s="280"/>
      <c r="K818" s="280"/>
      <c r="L818" s="280"/>
      <c r="M818" s="280"/>
      <c r="N818" s="280"/>
      <c r="O818" s="280"/>
      <c r="P818" s="280"/>
      <c r="Q818" s="280"/>
      <c r="R818" s="280"/>
      <c r="S818" s="280"/>
      <c r="T818" s="280"/>
      <c r="U818" s="280"/>
      <c r="V818" s="280"/>
      <c r="W818" s="280"/>
      <c r="X818" s="280"/>
      <c r="Y818" s="280"/>
      <c r="Z818" s="280"/>
    </row>
    <row r="819" spans="1:26" ht="15.75" customHeight="1">
      <c r="A819" s="280"/>
      <c r="B819" s="280"/>
      <c r="C819" s="280"/>
      <c r="D819" s="280"/>
      <c r="E819" s="280"/>
      <c r="F819" s="280"/>
      <c r="G819" s="280"/>
      <c r="H819" s="280"/>
      <c r="I819" s="280"/>
      <c r="J819" s="280"/>
      <c r="K819" s="280"/>
      <c r="L819" s="280"/>
      <c r="M819" s="280"/>
      <c r="N819" s="280"/>
      <c r="O819" s="280"/>
      <c r="P819" s="280"/>
      <c r="Q819" s="280"/>
      <c r="R819" s="280"/>
      <c r="S819" s="280"/>
      <c r="T819" s="280"/>
      <c r="U819" s="280"/>
      <c r="V819" s="280"/>
      <c r="W819" s="280"/>
      <c r="X819" s="280"/>
      <c r="Y819" s="280"/>
      <c r="Z819" s="280"/>
    </row>
    <row r="820" spans="1:26" ht="15.75" customHeight="1">
      <c r="A820" s="280"/>
      <c r="B820" s="280"/>
      <c r="C820" s="280"/>
      <c r="D820" s="280"/>
      <c r="E820" s="280"/>
      <c r="F820" s="280"/>
      <c r="G820" s="280"/>
      <c r="H820" s="280"/>
      <c r="I820" s="280"/>
      <c r="J820" s="280"/>
      <c r="K820" s="280"/>
      <c r="L820" s="280"/>
      <c r="M820" s="280"/>
      <c r="N820" s="280"/>
      <c r="O820" s="280"/>
      <c r="P820" s="280"/>
      <c r="Q820" s="280"/>
      <c r="R820" s="280"/>
      <c r="S820" s="280"/>
      <c r="T820" s="280"/>
      <c r="U820" s="280"/>
      <c r="V820" s="280"/>
      <c r="W820" s="280"/>
      <c r="X820" s="280"/>
      <c r="Y820" s="280"/>
      <c r="Z820" s="280"/>
    </row>
    <row r="821" spans="1:26" ht="15.75" customHeight="1">
      <c r="A821" s="280"/>
      <c r="B821" s="280"/>
      <c r="C821" s="280"/>
      <c r="D821" s="280"/>
      <c r="E821" s="280"/>
      <c r="F821" s="280"/>
      <c r="G821" s="280"/>
      <c r="H821" s="280"/>
      <c r="I821" s="280"/>
      <c r="J821" s="280"/>
      <c r="K821" s="280"/>
      <c r="L821" s="280"/>
      <c r="M821" s="280"/>
      <c r="N821" s="280"/>
      <c r="O821" s="280"/>
      <c r="P821" s="280"/>
      <c r="Q821" s="280"/>
      <c r="R821" s="280"/>
      <c r="S821" s="280"/>
      <c r="T821" s="280"/>
      <c r="U821" s="280"/>
      <c r="V821" s="280"/>
      <c r="W821" s="280"/>
      <c r="X821" s="280"/>
      <c r="Y821" s="280"/>
      <c r="Z821" s="280"/>
    </row>
    <row r="822" spans="1:26" ht="15.75" customHeight="1">
      <c r="A822" s="280"/>
      <c r="B822" s="280"/>
      <c r="C822" s="280"/>
      <c r="D822" s="280"/>
      <c r="E822" s="280"/>
      <c r="F822" s="280"/>
      <c r="G822" s="280"/>
      <c r="H822" s="280"/>
      <c r="I822" s="280"/>
      <c r="J822" s="280"/>
      <c r="K822" s="280"/>
      <c r="L822" s="280"/>
      <c r="M822" s="280"/>
      <c r="N822" s="280"/>
      <c r="O822" s="280"/>
      <c r="P822" s="280"/>
      <c r="Q822" s="280"/>
      <c r="R822" s="280"/>
      <c r="S822" s="280"/>
      <c r="T822" s="280"/>
      <c r="U822" s="280"/>
      <c r="V822" s="280"/>
      <c r="W822" s="280"/>
      <c r="X822" s="280"/>
      <c r="Y822" s="280"/>
      <c r="Z822" s="280"/>
    </row>
    <row r="823" spans="1:26" ht="15.75" customHeight="1">
      <c r="A823" s="280"/>
      <c r="B823" s="280"/>
      <c r="C823" s="280"/>
      <c r="D823" s="280"/>
      <c r="E823" s="280"/>
      <c r="F823" s="280"/>
      <c r="G823" s="280"/>
      <c r="H823" s="280"/>
      <c r="I823" s="280"/>
      <c r="J823" s="280"/>
      <c r="K823" s="280"/>
      <c r="L823" s="280"/>
      <c r="M823" s="280"/>
      <c r="N823" s="280"/>
      <c r="O823" s="280"/>
      <c r="P823" s="280"/>
      <c r="Q823" s="280"/>
      <c r="R823" s="280"/>
      <c r="S823" s="280"/>
      <c r="T823" s="280"/>
      <c r="U823" s="280"/>
      <c r="V823" s="280"/>
      <c r="W823" s="280"/>
      <c r="X823" s="280"/>
      <c r="Y823" s="280"/>
      <c r="Z823" s="280"/>
    </row>
    <row r="824" spans="1:26" ht="15.75" customHeight="1">
      <c r="A824" s="280"/>
      <c r="B824" s="280"/>
      <c r="C824" s="280"/>
      <c r="D824" s="280"/>
      <c r="E824" s="280"/>
      <c r="F824" s="280"/>
      <c r="G824" s="280"/>
      <c r="H824" s="280"/>
      <c r="I824" s="280"/>
      <c r="J824" s="280"/>
      <c r="K824" s="280"/>
      <c r="L824" s="280"/>
      <c r="M824" s="280"/>
      <c r="N824" s="280"/>
      <c r="O824" s="280"/>
      <c r="P824" s="280"/>
      <c r="Q824" s="280"/>
      <c r="R824" s="280"/>
      <c r="S824" s="280"/>
      <c r="T824" s="280"/>
      <c r="U824" s="280"/>
      <c r="V824" s="280"/>
      <c r="W824" s="280"/>
      <c r="X824" s="280"/>
      <c r="Y824" s="280"/>
      <c r="Z824" s="280"/>
    </row>
    <row r="825" spans="1:26" ht="15.75" customHeight="1">
      <c r="A825" s="280"/>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row>
    <row r="826" spans="1:26" ht="15.75" customHeight="1">
      <c r="A826" s="280"/>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row>
    <row r="827" spans="1:26" ht="15.75" customHeight="1">
      <c r="A827" s="280"/>
      <c r="B827" s="280"/>
      <c r="C827" s="280"/>
      <c r="D827" s="280"/>
      <c r="E827" s="280"/>
      <c r="F827" s="280"/>
      <c r="G827" s="280"/>
      <c r="H827" s="280"/>
      <c r="I827" s="280"/>
      <c r="J827" s="280"/>
      <c r="K827" s="280"/>
      <c r="L827" s="280"/>
      <c r="M827" s="280"/>
      <c r="N827" s="280"/>
      <c r="O827" s="280"/>
      <c r="P827" s="280"/>
      <c r="Q827" s="280"/>
      <c r="R827" s="280"/>
      <c r="S827" s="280"/>
      <c r="T827" s="280"/>
      <c r="U827" s="280"/>
      <c r="V827" s="280"/>
      <c r="W827" s="280"/>
      <c r="X827" s="280"/>
      <c r="Y827" s="280"/>
      <c r="Z827" s="280"/>
    </row>
    <row r="828" spans="1:26" ht="15.75" customHeight="1">
      <c r="A828" s="280"/>
      <c r="B828" s="280"/>
      <c r="C828" s="280"/>
      <c r="D828" s="280"/>
      <c r="E828" s="280"/>
      <c r="F828" s="280"/>
      <c r="G828" s="280"/>
      <c r="H828" s="280"/>
      <c r="I828" s="280"/>
      <c r="J828" s="280"/>
      <c r="K828" s="280"/>
      <c r="L828" s="280"/>
      <c r="M828" s="280"/>
      <c r="N828" s="280"/>
      <c r="O828" s="280"/>
      <c r="P828" s="280"/>
      <c r="Q828" s="280"/>
      <c r="R828" s="280"/>
      <c r="S828" s="280"/>
      <c r="T828" s="280"/>
      <c r="U828" s="280"/>
      <c r="V828" s="280"/>
      <c r="W828" s="280"/>
      <c r="X828" s="280"/>
      <c r="Y828" s="280"/>
      <c r="Z828" s="280"/>
    </row>
    <row r="829" spans="1:26" ht="15.75" customHeight="1">
      <c r="A829" s="280"/>
      <c r="B829" s="280"/>
      <c r="C829" s="280"/>
      <c r="D829" s="280"/>
      <c r="E829" s="280"/>
      <c r="F829" s="280"/>
      <c r="G829" s="280"/>
      <c r="H829" s="280"/>
      <c r="I829" s="280"/>
      <c r="J829" s="280"/>
      <c r="K829" s="280"/>
      <c r="L829" s="280"/>
      <c r="M829" s="280"/>
      <c r="N829" s="280"/>
      <c r="O829" s="280"/>
      <c r="P829" s="280"/>
      <c r="Q829" s="280"/>
      <c r="R829" s="280"/>
      <c r="S829" s="280"/>
      <c r="T829" s="280"/>
      <c r="U829" s="280"/>
      <c r="V829" s="280"/>
      <c r="W829" s="280"/>
      <c r="X829" s="280"/>
      <c r="Y829" s="280"/>
      <c r="Z829" s="280"/>
    </row>
    <row r="830" spans="1:26" ht="15.75" customHeight="1">
      <c r="A830" s="280"/>
      <c r="B830" s="280"/>
      <c r="C830" s="280"/>
      <c r="D830" s="280"/>
      <c r="E830" s="280"/>
      <c r="F830" s="280"/>
      <c r="G830" s="280"/>
      <c r="H830" s="280"/>
      <c r="I830" s="280"/>
      <c r="J830" s="280"/>
      <c r="K830" s="280"/>
      <c r="L830" s="280"/>
      <c r="M830" s="280"/>
      <c r="N830" s="280"/>
      <c r="O830" s="280"/>
      <c r="P830" s="280"/>
      <c r="Q830" s="280"/>
      <c r="R830" s="280"/>
      <c r="S830" s="280"/>
      <c r="T830" s="280"/>
      <c r="U830" s="280"/>
      <c r="V830" s="280"/>
      <c r="W830" s="280"/>
      <c r="X830" s="280"/>
      <c r="Y830" s="280"/>
      <c r="Z830" s="280"/>
    </row>
    <row r="831" spans="1:26" ht="15.75" customHeight="1">
      <c r="A831" s="280"/>
      <c r="B831" s="280"/>
      <c r="C831" s="280"/>
      <c r="D831" s="280"/>
      <c r="E831" s="280"/>
      <c r="F831" s="280"/>
      <c r="G831" s="280"/>
      <c r="H831" s="280"/>
      <c r="I831" s="280"/>
      <c r="J831" s="280"/>
      <c r="K831" s="280"/>
      <c r="L831" s="280"/>
      <c r="M831" s="280"/>
      <c r="N831" s="280"/>
      <c r="O831" s="280"/>
      <c r="P831" s="280"/>
      <c r="Q831" s="280"/>
      <c r="R831" s="280"/>
      <c r="S831" s="280"/>
      <c r="T831" s="280"/>
      <c r="U831" s="280"/>
      <c r="V831" s="280"/>
      <c r="W831" s="280"/>
      <c r="X831" s="280"/>
      <c r="Y831" s="280"/>
      <c r="Z831" s="280"/>
    </row>
    <row r="832" spans="1:26" ht="15.75" customHeight="1">
      <c r="A832" s="280"/>
      <c r="B832" s="280"/>
      <c r="C832" s="280"/>
      <c r="D832" s="280"/>
      <c r="E832" s="280"/>
      <c r="F832" s="280"/>
      <c r="G832" s="280"/>
      <c r="H832" s="280"/>
      <c r="I832" s="280"/>
      <c r="J832" s="280"/>
      <c r="K832" s="280"/>
      <c r="L832" s="280"/>
      <c r="M832" s="280"/>
      <c r="N832" s="280"/>
      <c r="O832" s="280"/>
      <c r="P832" s="280"/>
      <c r="Q832" s="280"/>
      <c r="R832" s="280"/>
      <c r="S832" s="280"/>
      <c r="T832" s="280"/>
      <c r="U832" s="280"/>
      <c r="V832" s="280"/>
      <c r="W832" s="280"/>
      <c r="X832" s="280"/>
      <c r="Y832" s="280"/>
      <c r="Z832" s="280"/>
    </row>
    <row r="833" spans="1:26" ht="15.75" customHeight="1">
      <c r="A833" s="280"/>
      <c r="B833" s="280"/>
      <c r="C833" s="280"/>
      <c r="D833" s="280"/>
      <c r="E833" s="280"/>
      <c r="F833" s="280"/>
      <c r="G833" s="280"/>
      <c r="H833" s="280"/>
      <c r="I833" s="280"/>
      <c r="J833" s="280"/>
      <c r="K833" s="280"/>
      <c r="L833" s="280"/>
      <c r="M833" s="280"/>
      <c r="N833" s="280"/>
      <c r="O833" s="280"/>
      <c r="P833" s="280"/>
      <c r="Q833" s="280"/>
      <c r="R833" s="280"/>
      <c r="S833" s="280"/>
      <c r="T833" s="280"/>
      <c r="U833" s="280"/>
      <c r="V833" s="280"/>
      <c r="W833" s="280"/>
      <c r="X833" s="280"/>
      <c r="Y833" s="280"/>
      <c r="Z833" s="280"/>
    </row>
    <row r="834" spans="1:26" ht="15.75" customHeight="1">
      <c r="A834" s="280"/>
      <c r="B834" s="280"/>
      <c r="C834" s="280"/>
      <c r="D834" s="280"/>
      <c r="E834" s="280"/>
      <c r="F834" s="280"/>
      <c r="G834" s="280"/>
      <c r="H834" s="280"/>
      <c r="I834" s="280"/>
      <c r="J834" s="280"/>
      <c r="K834" s="280"/>
      <c r="L834" s="280"/>
      <c r="M834" s="280"/>
      <c r="N834" s="280"/>
      <c r="O834" s="280"/>
      <c r="P834" s="280"/>
      <c r="Q834" s="280"/>
      <c r="R834" s="280"/>
      <c r="S834" s="280"/>
      <c r="T834" s="280"/>
      <c r="U834" s="280"/>
      <c r="V834" s="280"/>
      <c r="W834" s="280"/>
      <c r="X834" s="280"/>
      <c r="Y834" s="280"/>
      <c r="Z834" s="280"/>
    </row>
    <row r="835" spans="1:26" ht="15.75" customHeight="1">
      <c r="A835" s="280"/>
      <c r="B835" s="280"/>
      <c r="C835" s="280"/>
      <c r="D835" s="280"/>
      <c r="E835" s="280"/>
      <c r="F835" s="280"/>
      <c r="G835" s="280"/>
      <c r="H835" s="280"/>
      <c r="I835" s="280"/>
      <c r="J835" s="280"/>
      <c r="K835" s="280"/>
      <c r="L835" s="280"/>
      <c r="M835" s="280"/>
      <c r="N835" s="280"/>
      <c r="O835" s="280"/>
      <c r="P835" s="280"/>
      <c r="Q835" s="280"/>
      <c r="R835" s="280"/>
      <c r="S835" s="280"/>
      <c r="T835" s="280"/>
      <c r="U835" s="280"/>
      <c r="V835" s="280"/>
      <c r="W835" s="280"/>
      <c r="X835" s="280"/>
      <c r="Y835" s="280"/>
      <c r="Z835" s="280"/>
    </row>
    <row r="836" spans="1:26" ht="15.75" customHeight="1">
      <c r="A836" s="280"/>
      <c r="B836" s="280"/>
      <c r="C836" s="280"/>
      <c r="D836" s="280"/>
      <c r="E836" s="280"/>
      <c r="F836" s="280"/>
      <c r="G836" s="280"/>
      <c r="H836" s="280"/>
      <c r="I836" s="280"/>
      <c r="J836" s="280"/>
      <c r="K836" s="280"/>
      <c r="L836" s="280"/>
      <c r="M836" s="280"/>
      <c r="N836" s="280"/>
      <c r="O836" s="280"/>
      <c r="P836" s="280"/>
      <c r="Q836" s="280"/>
      <c r="R836" s="280"/>
      <c r="S836" s="280"/>
      <c r="T836" s="280"/>
      <c r="U836" s="280"/>
      <c r="V836" s="280"/>
      <c r="W836" s="280"/>
      <c r="X836" s="280"/>
      <c r="Y836" s="280"/>
      <c r="Z836" s="280"/>
    </row>
    <row r="837" spans="1:26" ht="15.75" customHeight="1">
      <c r="A837" s="280"/>
      <c r="B837" s="280"/>
      <c r="C837" s="280"/>
      <c r="D837" s="280"/>
      <c r="E837" s="280"/>
      <c r="F837" s="280"/>
      <c r="G837" s="280"/>
      <c r="H837" s="280"/>
      <c r="I837" s="280"/>
      <c r="J837" s="280"/>
      <c r="K837" s="280"/>
      <c r="L837" s="280"/>
      <c r="M837" s="280"/>
      <c r="N837" s="280"/>
      <c r="O837" s="280"/>
      <c r="P837" s="280"/>
      <c r="Q837" s="280"/>
      <c r="R837" s="280"/>
      <c r="S837" s="280"/>
      <c r="T837" s="280"/>
      <c r="U837" s="280"/>
      <c r="V837" s="280"/>
      <c r="W837" s="280"/>
      <c r="X837" s="280"/>
      <c r="Y837" s="280"/>
      <c r="Z837" s="280"/>
    </row>
    <row r="838" spans="1:26" ht="15.75" customHeight="1">
      <c r="A838" s="280"/>
      <c r="B838" s="280"/>
      <c r="C838" s="280"/>
      <c r="D838" s="280"/>
      <c r="E838" s="280"/>
      <c r="F838" s="280"/>
      <c r="G838" s="280"/>
      <c r="H838" s="280"/>
      <c r="I838" s="280"/>
      <c r="J838" s="280"/>
      <c r="K838" s="280"/>
      <c r="L838" s="280"/>
      <c r="M838" s="280"/>
      <c r="N838" s="280"/>
      <c r="O838" s="280"/>
      <c r="P838" s="280"/>
      <c r="Q838" s="280"/>
      <c r="R838" s="280"/>
      <c r="S838" s="280"/>
      <c r="T838" s="280"/>
      <c r="U838" s="280"/>
      <c r="V838" s="280"/>
      <c r="W838" s="280"/>
      <c r="X838" s="280"/>
      <c r="Y838" s="280"/>
      <c r="Z838" s="280"/>
    </row>
    <row r="839" spans="1:26" ht="15.75" customHeight="1">
      <c r="A839" s="280"/>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row>
    <row r="840" spans="1:26" ht="15.75" customHeight="1">
      <c r="A840" s="280"/>
      <c r="B840" s="280"/>
      <c r="C840" s="280"/>
      <c r="D840" s="280"/>
      <c r="E840" s="280"/>
      <c r="F840" s="280"/>
      <c r="G840" s="280"/>
      <c r="H840" s="280"/>
      <c r="I840" s="280"/>
      <c r="J840" s="280"/>
      <c r="K840" s="280"/>
      <c r="L840" s="280"/>
      <c r="M840" s="280"/>
      <c r="N840" s="280"/>
      <c r="O840" s="280"/>
      <c r="P840" s="280"/>
      <c r="Q840" s="280"/>
      <c r="R840" s="280"/>
      <c r="S840" s="280"/>
      <c r="T840" s="280"/>
      <c r="U840" s="280"/>
      <c r="V840" s="280"/>
      <c r="W840" s="280"/>
      <c r="X840" s="280"/>
      <c r="Y840" s="280"/>
      <c r="Z840" s="280"/>
    </row>
    <row r="841" spans="1:26" ht="15.75" customHeight="1">
      <c r="A841" s="280"/>
      <c r="B841" s="280"/>
      <c r="C841" s="280"/>
      <c r="D841" s="280"/>
      <c r="E841" s="280"/>
      <c r="F841" s="280"/>
      <c r="G841" s="280"/>
      <c r="H841" s="280"/>
      <c r="I841" s="280"/>
      <c r="J841" s="280"/>
      <c r="K841" s="280"/>
      <c r="L841" s="280"/>
      <c r="M841" s="280"/>
      <c r="N841" s="280"/>
      <c r="O841" s="280"/>
      <c r="P841" s="280"/>
      <c r="Q841" s="280"/>
      <c r="R841" s="280"/>
      <c r="S841" s="280"/>
      <c r="T841" s="280"/>
      <c r="U841" s="280"/>
      <c r="V841" s="280"/>
      <c r="W841" s="280"/>
      <c r="X841" s="280"/>
      <c r="Y841" s="280"/>
      <c r="Z841" s="280"/>
    </row>
    <row r="842" spans="1:26" ht="15.75" customHeight="1">
      <c r="A842" s="280"/>
      <c r="B842" s="280"/>
      <c r="C842" s="280"/>
      <c r="D842" s="280"/>
      <c r="E842" s="280"/>
      <c r="F842" s="280"/>
      <c r="G842" s="280"/>
      <c r="H842" s="280"/>
      <c r="I842" s="280"/>
      <c r="J842" s="280"/>
      <c r="K842" s="280"/>
      <c r="L842" s="280"/>
      <c r="M842" s="280"/>
      <c r="N842" s="280"/>
      <c r="O842" s="280"/>
      <c r="P842" s="280"/>
      <c r="Q842" s="280"/>
      <c r="R842" s="280"/>
      <c r="S842" s="280"/>
      <c r="T842" s="280"/>
      <c r="U842" s="280"/>
      <c r="V842" s="280"/>
      <c r="W842" s="280"/>
      <c r="X842" s="280"/>
      <c r="Y842" s="280"/>
      <c r="Z842" s="280"/>
    </row>
    <row r="843" spans="1:26" ht="15.75" customHeight="1">
      <c r="A843" s="280"/>
      <c r="B843" s="280"/>
      <c r="C843" s="280"/>
      <c r="D843" s="280"/>
      <c r="E843" s="280"/>
      <c r="F843" s="280"/>
      <c r="G843" s="280"/>
      <c r="H843" s="280"/>
      <c r="I843" s="280"/>
      <c r="J843" s="280"/>
      <c r="K843" s="280"/>
      <c r="L843" s="280"/>
      <c r="M843" s="280"/>
      <c r="N843" s="280"/>
      <c r="O843" s="280"/>
      <c r="P843" s="280"/>
      <c r="Q843" s="280"/>
      <c r="R843" s="280"/>
      <c r="S843" s="280"/>
      <c r="T843" s="280"/>
      <c r="U843" s="280"/>
      <c r="V843" s="280"/>
      <c r="W843" s="280"/>
      <c r="X843" s="280"/>
      <c r="Y843" s="280"/>
      <c r="Z843" s="280"/>
    </row>
    <row r="844" spans="1:26" ht="15.75" customHeight="1">
      <c r="A844" s="280"/>
      <c r="B844" s="280"/>
      <c r="C844" s="280"/>
      <c r="D844" s="280"/>
      <c r="E844" s="280"/>
      <c r="F844" s="280"/>
      <c r="G844" s="280"/>
      <c r="H844" s="280"/>
      <c r="I844" s="280"/>
      <c r="J844" s="280"/>
      <c r="K844" s="280"/>
      <c r="L844" s="280"/>
      <c r="M844" s="280"/>
      <c r="N844" s="280"/>
      <c r="O844" s="280"/>
      <c r="P844" s="280"/>
      <c r="Q844" s="280"/>
      <c r="R844" s="280"/>
      <c r="S844" s="280"/>
      <c r="T844" s="280"/>
      <c r="U844" s="280"/>
      <c r="V844" s="280"/>
      <c r="W844" s="280"/>
      <c r="X844" s="280"/>
      <c r="Y844" s="280"/>
      <c r="Z844" s="280"/>
    </row>
    <row r="845" spans="1:26" ht="15.75" customHeight="1">
      <c r="A845" s="280"/>
      <c r="B845" s="280"/>
      <c r="C845" s="280"/>
      <c r="D845" s="280"/>
      <c r="E845" s="280"/>
      <c r="F845" s="280"/>
      <c r="G845" s="280"/>
      <c r="H845" s="280"/>
      <c r="I845" s="280"/>
      <c r="J845" s="280"/>
      <c r="K845" s="280"/>
      <c r="L845" s="280"/>
      <c r="M845" s="280"/>
      <c r="N845" s="280"/>
      <c r="O845" s="280"/>
      <c r="P845" s="280"/>
      <c r="Q845" s="280"/>
      <c r="R845" s="280"/>
      <c r="S845" s="280"/>
      <c r="T845" s="280"/>
      <c r="U845" s="280"/>
      <c r="V845" s="280"/>
      <c r="W845" s="280"/>
      <c r="X845" s="280"/>
      <c r="Y845" s="280"/>
      <c r="Z845" s="280"/>
    </row>
    <row r="846" spans="1:26" ht="15.75" customHeight="1">
      <c r="A846" s="280"/>
      <c r="B846" s="280"/>
      <c r="C846" s="280"/>
      <c r="D846" s="280"/>
      <c r="E846" s="280"/>
      <c r="F846" s="280"/>
      <c r="G846" s="280"/>
      <c r="H846" s="280"/>
      <c r="I846" s="280"/>
      <c r="J846" s="280"/>
      <c r="K846" s="280"/>
      <c r="L846" s="280"/>
      <c r="M846" s="280"/>
      <c r="N846" s="280"/>
      <c r="O846" s="280"/>
      <c r="P846" s="280"/>
      <c r="Q846" s="280"/>
      <c r="R846" s="280"/>
      <c r="S846" s="280"/>
      <c r="T846" s="280"/>
      <c r="U846" s="280"/>
      <c r="V846" s="280"/>
      <c r="W846" s="280"/>
      <c r="X846" s="280"/>
      <c r="Y846" s="280"/>
      <c r="Z846" s="280"/>
    </row>
    <row r="847" spans="1:26" ht="15.75" customHeight="1">
      <c r="A847" s="280"/>
      <c r="B847" s="280"/>
      <c r="C847" s="280"/>
      <c r="D847" s="280"/>
      <c r="E847" s="280"/>
      <c r="F847" s="280"/>
      <c r="G847" s="280"/>
      <c r="H847" s="280"/>
      <c r="I847" s="280"/>
      <c r="J847" s="280"/>
      <c r="K847" s="280"/>
      <c r="L847" s="280"/>
      <c r="M847" s="280"/>
      <c r="N847" s="280"/>
      <c r="O847" s="280"/>
      <c r="P847" s="280"/>
      <c r="Q847" s="280"/>
      <c r="R847" s="280"/>
      <c r="S847" s="280"/>
      <c r="T847" s="280"/>
      <c r="U847" s="280"/>
      <c r="V847" s="280"/>
      <c r="W847" s="280"/>
      <c r="X847" s="280"/>
      <c r="Y847" s="280"/>
      <c r="Z847" s="280"/>
    </row>
    <row r="848" spans="1:26" ht="15.75" customHeight="1">
      <c r="A848" s="280"/>
      <c r="B848" s="280"/>
      <c r="C848" s="280"/>
      <c r="D848" s="280"/>
      <c r="E848" s="280"/>
      <c r="F848" s="280"/>
      <c r="G848" s="280"/>
      <c r="H848" s="280"/>
      <c r="I848" s="280"/>
      <c r="J848" s="280"/>
      <c r="K848" s="280"/>
      <c r="L848" s="280"/>
      <c r="M848" s="280"/>
      <c r="N848" s="280"/>
      <c r="O848" s="280"/>
      <c r="P848" s="280"/>
      <c r="Q848" s="280"/>
      <c r="R848" s="280"/>
      <c r="S848" s="280"/>
      <c r="T848" s="280"/>
      <c r="U848" s="280"/>
      <c r="V848" s="280"/>
      <c r="W848" s="280"/>
      <c r="X848" s="280"/>
      <c r="Y848" s="280"/>
      <c r="Z848" s="280"/>
    </row>
    <row r="849" spans="1:26" ht="15.75" customHeight="1">
      <c r="A849" s="280"/>
      <c r="B849" s="280"/>
      <c r="C849" s="280"/>
      <c r="D849" s="280"/>
      <c r="E849" s="280"/>
      <c r="F849" s="280"/>
      <c r="G849" s="280"/>
      <c r="H849" s="280"/>
      <c r="I849" s="280"/>
      <c r="J849" s="280"/>
      <c r="K849" s="280"/>
      <c r="L849" s="280"/>
      <c r="M849" s="280"/>
      <c r="N849" s="280"/>
      <c r="O849" s="280"/>
      <c r="P849" s="280"/>
      <c r="Q849" s="280"/>
      <c r="R849" s="280"/>
      <c r="S849" s="280"/>
      <c r="T849" s="280"/>
      <c r="U849" s="280"/>
      <c r="V849" s="280"/>
      <c r="W849" s="280"/>
      <c r="X849" s="280"/>
      <c r="Y849" s="280"/>
      <c r="Z849" s="280"/>
    </row>
    <row r="850" spans="1:26" ht="15.75" customHeight="1">
      <c r="A850" s="280"/>
      <c r="B850" s="280"/>
      <c r="C850" s="280"/>
      <c r="D850" s="280"/>
      <c r="E850" s="280"/>
      <c r="F850" s="280"/>
      <c r="G850" s="280"/>
      <c r="H850" s="280"/>
      <c r="I850" s="280"/>
      <c r="J850" s="280"/>
      <c r="K850" s="280"/>
      <c r="L850" s="280"/>
      <c r="M850" s="280"/>
      <c r="N850" s="280"/>
      <c r="O850" s="280"/>
      <c r="P850" s="280"/>
      <c r="Q850" s="280"/>
      <c r="R850" s="280"/>
      <c r="S850" s="280"/>
      <c r="T850" s="280"/>
      <c r="U850" s="280"/>
      <c r="V850" s="280"/>
      <c r="W850" s="280"/>
      <c r="X850" s="280"/>
      <c r="Y850" s="280"/>
      <c r="Z850" s="280"/>
    </row>
    <row r="851" spans="1:26" ht="15.75" customHeight="1">
      <c r="A851" s="280"/>
      <c r="B851" s="280"/>
      <c r="C851" s="280"/>
      <c r="D851" s="280"/>
      <c r="E851" s="280"/>
      <c r="F851" s="280"/>
      <c r="G851" s="280"/>
      <c r="H851" s="280"/>
      <c r="I851" s="280"/>
      <c r="J851" s="280"/>
      <c r="K851" s="280"/>
      <c r="L851" s="280"/>
      <c r="M851" s="280"/>
      <c r="N851" s="280"/>
      <c r="O851" s="280"/>
      <c r="P851" s="280"/>
      <c r="Q851" s="280"/>
      <c r="R851" s="280"/>
      <c r="S851" s="280"/>
      <c r="T851" s="280"/>
      <c r="U851" s="280"/>
      <c r="V851" s="280"/>
      <c r="W851" s="280"/>
      <c r="X851" s="280"/>
      <c r="Y851" s="280"/>
      <c r="Z851" s="280"/>
    </row>
    <row r="852" spans="1:26" ht="15.75" customHeight="1">
      <c r="A852" s="280"/>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row>
    <row r="853" spans="1:26" ht="15.75" customHeight="1">
      <c r="A853" s="280"/>
      <c r="B853" s="280"/>
      <c r="C853" s="280"/>
      <c r="D853" s="280"/>
      <c r="E853" s="280"/>
      <c r="F853" s="280"/>
      <c r="G853" s="280"/>
      <c r="H853" s="280"/>
      <c r="I853" s="280"/>
      <c r="J853" s="280"/>
      <c r="K853" s="280"/>
      <c r="L853" s="280"/>
      <c r="M853" s="280"/>
      <c r="N853" s="280"/>
      <c r="O853" s="280"/>
      <c r="P853" s="280"/>
      <c r="Q853" s="280"/>
      <c r="R853" s="280"/>
      <c r="S853" s="280"/>
      <c r="T853" s="280"/>
      <c r="U853" s="280"/>
      <c r="V853" s="280"/>
      <c r="W853" s="280"/>
      <c r="X853" s="280"/>
      <c r="Y853" s="280"/>
      <c r="Z853" s="280"/>
    </row>
    <row r="854" spans="1:26" ht="15.75" customHeight="1">
      <c r="A854" s="280"/>
      <c r="B854" s="280"/>
      <c r="C854" s="280"/>
      <c r="D854" s="280"/>
      <c r="E854" s="280"/>
      <c r="F854" s="280"/>
      <c r="G854" s="280"/>
      <c r="H854" s="280"/>
      <c r="I854" s="280"/>
      <c r="J854" s="280"/>
      <c r="K854" s="280"/>
      <c r="L854" s="280"/>
      <c r="M854" s="280"/>
      <c r="N854" s="280"/>
      <c r="O854" s="280"/>
      <c r="P854" s="280"/>
      <c r="Q854" s="280"/>
      <c r="R854" s="280"/>
      <c r="S854" s="280"/>
      <c r="T854" s="280"/>
      <c r="U854" s="280"/>
      <c r="V854" s="280"/>
      <c r="W854" s="280"/>
      <c r="X854" s="280"/>
      <c r="Y854" s="280"/>
      <c r="Z854" s="280"/>
    </row>
    <row r="855" spans="1:26" ht="15.75" customHeight="1">
      <c r="A855" s="280"/>
      <c r="B855" s="280"/>
      <c r="C855" s="280"/>
      <c r="D855" s="280"/>
      <c r="E855" s="280"/>
      <c r="F855" s="280"/>
      <c r="G855" s="280"/>
      <c r="H855" s="280"/>
      <c r="I855" s="280"/>
      <c r="J855" s="280"/>
      <c r="K855" s="280"/>
      <c r="L855" s="280"/>
      <c r="M855" s="280"/>
      <c r="N855" s="280"/>
      <c r="O855" s="280"/>
      <c r="P855" s="280"/>
      <c r="Q855" s="280"/>
      <c r="R855" s="280"/>
      <c r="S855" s="280"/>
      <c r="T855" s="280"/>
      <c r="U855" s="280"/>
      <c r="V855" s="280"/>
      <c r="W855" s="280"/>
      <c r="X855" s="280"/>
      <c r="Y855" s="280"/>
      <c r="Z855" s="280"/>
    </row>
    <row r="856" spans="1:26" ht="15.75" customHeight="1">
      <c r="A856" s="280"/>
      <c r="B856" s="280"/>
      <c r="C856" s="280"/>
      <c r="D856" s="280"/>
      <c r="E856" s="280"/>
      <c r="F856" s="280"/>
      <c r="G856" s="280"/>
      <c r="H856" s="280"/>
      <c r="I856" s="280"/>
      <c r="J856" s="280"/>
      <c r="K856" s="280"/>
      <c r="L856" s="280"/>
      <c r="M856" s="280"/>
      <c r="N856" s="280"/>
      <c r="O856" s="280"/>
      <c r="P856" s="280"/>
      <c r="Q856" s="280"/>
      <c r="R856" s="280"/>
      <c r="S856" s="280"/>
      <c r="T856" s="280"/>
      <c r="U856" s="280"/>
      <c r="V856" s="280"/>
      <c r="W856" s="280"/>
      <c r="X856" s="280"/>
      <c r="Y856" s="280"/>
      <c r="Z856" s="280"/>
    </row>
    <row r="857" spans="1:26" ht="15.75" customHeight="1">
      <c r="A857" s="280"/>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row>
    <row r="858" spans="1:26" ht="15.75" customHeight="1">
      <c r="A858" s="280"/>
      <c r="B858" s="280"/>
      <c r="C858" s="280"/>
      <c r="D858" s="280"/>
      <c r="E858" s="280"/>
      <c r="F858" s="280"/>
      <c r="G858" s="280"/>
      <c r="H858" s="280"/>
      <c r="I858" s="280"/>
      <c r="J858" s="280"/>
      <c r="K858" s="280"/>
      <c r="L858" s="280"/>
      <c r="M858" s="280"/>
      <c r="N858" s="280"/>
      <c r="O858" s="280"/>
      <c r="P858" s="280"/>
      <c r="Q858" s="280"/>
      <c r="R858" s="280"/>
      <c r="S858" s="280"/>
      <c r="T858" s="280"/>
      <c r="U858" s="280"/>
      <c r="V858" s="280"/>
      <c r="W858" s="280"/>
      <c r="X858" s="280"/>
      <c r="Y858" s="280"/>
      <c r="Z858" s="280"/>
    </row>
    <row r="859" spans="1:26" ht="15.75" customHeight="1">
      <c r="A859" s="280"/>
      <c r="B859" s="280"/>
      <c r="C859" s="280"/>
      <c r="D859" s="280"/>
      <c r="E859" s="280"/>
      <c r="F859" s="280"/>
      <c r="G859" s="280"/>
      <c r="H859" s="280"/>
      <c r="I859" s="280"/>
      <c r="J859" s="280"/>
      <c r="K859" s="280"/>
      <c r="L859" s="280"/>
      <c r="M859" s="280"/>
      <c r="N859" s="280"/>
      <c r="O859" s="280"/>
      <c r="P859" s="280"/>
      <c r="Q859" s="280"/>
      <c r="R859" s="280"/>
      <c r="S859" s="280"/>
      <c r="T859" s="280"/>
      <c r="U859" s="280"/>
      <c r="V859" s="280"/>
      <c r="W859" s="280"/>
      <c r="X859" s="280"/>
      <c r="Y859" s="280"/>
      <c r="Z859" s="280"/>
    </row>
    <row r="860" spans="1:26" ht="15.75" customHeight="1">
      <c r="A860" s="280"/>
      <c r="B860" s="280"/>
      <c r="C860" s="280"/>
      <c r="D860" s="280"/>
      <c r="E860" s="280"/>
      <c r="F860" s="280"/>
      <c r="G860" s="280"/>
      <c r="H860" s="280"/>
      <c r="I860" s="280"/>
      <c r="J860" s="280"/>
      <c r="K860" s="280"/>
      <c r="L860" s="280"/>
      <c r="M860" s="280"/>
      <c r="N860" s="280"/>
      <c r="O860" s="280"/>
      <c r="P860" s="280"/>
      <c r="Q860" s="280"/>
      <c r="R860" s="280"/>
      <c r="S860" s="280"/>
      <c r="T860" s="280"/>
      <c r="U860" s="280"/>
      <c r="V860" s="280"/>
      <c r="W860" s="280"/>
      <c r="X860" s="280"/>
      <c r="Y860" s="280"/>
      <c r="Z860" s="280"/>
    </row>
    <row r="861" spans="1:26" ht="15.75" customHeight="1">
      <c r="A861" s="280"/>
      <c r="B861" s="280"/>
      <c r="C861" s="280"/>
      <c r="D861" s="280"/>
      <c r="E861" s="280"/>
      <c r="F861" s="280"/>
      <c r="G861" s="280"/>
      <c r="H861" s="280"/>
      <c r="I861" s="280"/>
      <c r="J861" s="280"/>
      <c r="K861" s="280"/>
      <c r="L861" s="280"/>
      <c r="M861" s="280"/>
      <c r="N861" s="280"/>
      <c r="O861" s="280"/>
      <c r="P861" s="280"/>
      <c r="Q861" s="280"/>
      <c r="R861" s="280"/>
      <c r="S861" s="280"/>
      <c r="T861" s="280"/>
      <c r="U861" s="280"/>
      <c r="V861" s="280"/>
      <c r="W861" s="280"/>
      <c r="X861" s="280"/>
      <c r="Y861" s="280"/>
      <c r="Z861" s="280"/>
    </row>
    <row r="862" spans="1:26" ht="15.75" customHeight="1">
      <c r="A862" s="280"/>
      <c r="B862" s="280"/>
      <c r="C862" s="280"/>
      <c r="D862" s="280"/>
      <c r="E862" s="280"/>
      <c r="F862" s="280"/>
      <c r="G862" s="280"/>
      <c r="H862" s="280"/>
      <c r="I862" s="280"/>
      <c r="J862" s="280"/>
      <c r="K862" s="280"/>
      <c r="L862" s="280"/>
      <c r="M862" s="280"/>
      <c r="N862" s="280"/>
      <c r="O862" s="280"/>
      <c r="P862" s="280"/>
      <c r="Q862" s="280"/>
      <c r="R862" s="280"/>
      <c r="S862" s="280"/>
      <c r="T862" s="280"/>
      <c r="U862" s="280"/>
      <c r="V862" s="280"/>
      <c r="W862" s="280"/>
      <c r="X862" s="280"/>
      <c r="Y862" s="280"/>
      <c r="Z862" s="280"/>
    </row>
    <row r="863" spans="1:26" ht="15.75" customHeight="1">
      <c r="A863" s="280"/>
      <c r="B863" s="280"/>
      <c r="C863" s="280"/>
      <c r="D863" s="280"/>
      <c r="E863" s="280"/>
      <c r="F863" s="280"/>
      <c r="G863" s="280"/>
      <c r="H863" s="280"/>
      <c r="I863" s="280"/>
      <c r="J863" s="280"/>
      <c r="K863" s="280"/>
      <c r="L863" s="280"/>
      <c r="M863" s="280"/>
      <c r="N863" s="280"/>
      <c r="O863" s="280"/>
      <c r="P863" s="280"/>
      <c r="Q863" s="280"/>
      <c r="R863" s="280"/>
      <c r="S863" s="280"/>
      <c r="T863" s="280"/>
      <c r="U863" s="280"/>
      <c r="V863" s="280"/>
      <c r="W863" s="280"/>
      <c r="X863" s="280"/>
      <c r="Y863" s="280"/>
      <c r="Z863" s="280"/>
    </row>
    <row r="864" spans="1:26" ht="15.75" customHeight="1">
      <c r="A864" s="280"/>
      <c r="B864" s="280"/>
      <c r="C864" s="280"/>
      <c r="D864" s="280"/>
      <c r="E864" s="280"/>
      <c r="F864" s="280"/>
      <c r="G864" s="280"/>
      <c r="H864" s="280"/>
      <c r="I864" s="280"/>
      <c r="J864" s="280"/>
      <c r="K864" s="280"/>
      <c r="L864" s="280"/>
      <c r="M864" s="280"/>
      <c r="N864" s="280"/>
      <c r="O864" s="280"/>
      <c r="P864" s="280"/>
      <c r="Q864" s="280"/>
      <c r="R864" s="280"/>
      <c r="S864" s="280"/>
      <c r="T864" s="280"/>
      <c r="U864" s="280"/>
      <c r="V864" s="280"/>
      <c r="W864" s="280"/>
      <c r="X864" s="280"/>
      <c r="Y864" s="280"/>
      <c r="Z864" s="280"/>
    </row>
    <row r="865" spans="1:26" ht="15.75" customHeight="1">
      <c r="A865" s="280"/>
      <c r="B865" s="280"/>
      <c r="C865" s="280"/>
      <c r="D865" s="280"/>
      <c r="E865" s="280"/>
      <c r="F865" s="280"/>
      <c r="G865" s="280"/>
      <c r="H865" s="280"/>
      <c r="I865" s="280"/>
      <c r="J865" s="280"/>
      <c r="K865" s="280"/>
      <c r="L865" s="280"/>
      <c r="M865" s="280"/>
      <c r="N865" s="280"/>
      <c r="O865" s="280"/>
      <c r="P865" s="280"/>
      <c r="Q865" s="280"/>
      <c r="R865" s="280"/>
      <c r="S865" s="280"/>
      <c r="T865" s="280"/>
      <c r="U865" s="280"/>
      <c r="V865" s="280"/>
      <c r="W865" s="280"/>
      <c r="X865" s="280"/>
      <c r="Y865" s="280"/>
      <c r="Z865" s="280"/>
    </row>
    <row r="866" spans="1:26" ht="15.75" customHeight="1">
      <c r="A866" s="280"/>
      <c r="B866" s="280"/>
      <c r="C866" s="280"/>
      <c r="D866" s="280"/>
      <c r="E866" s="280"/>
      <c r="F866" s="280"/>
      <c r="G866" s="280"/>
      <c r="H866" s="280"/>
      <c r="I866" s="280"/>
      <c r="J866" s="280"/>
      <c r="K866" s="280"/>
      <c r="L866" s="280"/>
      <c r="M866" s="280"/>
      <c r="N866" s="280"/>
      <c r="O866" s="280"/>
      <c r="P866" s="280"/>
      <c r="Q866" s="280"/>
      <c r="R866" s="280"/>
      <c r="S866" s="280"/>
      <c r="T866" s="280"/>
      <c r="U866" s="280"/>
      <c r="V866" s="280"/>
      <c r="W866" s="280"/>
      <c r="X866" s="280"/>
      <c r="Y866" s="280"/>
      <c r="Z866" s="280"/>
    </row>
    <row r="867" spans="1:26" ht="15.75" customHeight="1">
      <c r="A867" s="280"/>
      <c r="B867" s="280"/>
      <c r="C867" s="280"/>
      <c r="D867" s="280"/>
      <c r="E867" s="280"/>
      <c r="F867" s="280"/>
      <c r="G867" s="280"/>
      <c r="H867" s="280"/>
      <c r="I867" s="280"/>
      <c r="J867" s="280"/>
      <c r="K867" s="280"/>
      <c r="L867" s="280"/>
      <c r="M867" s="280"/>
      <c r="N867" s="280"/>
      <c r="O867" s="280"/>
      <c r="P867" s="280"/>
      <c r="Q867" s="280"/>
      <c r="R867" s="280"/>
      <c r="S867" s="280"/>
      <c r="T867" s="280"/>
      <c r="U867" s="280"/>
      <c r="V867" s="280"/>
      <c r="W867" s="280"/>
      <c r="X867" s="280"/>
      <c r="Y867" s="280"/>
      <c r="Z867" s="280"/>
    </row>
    <row r="868" spans="1:26" ht="15.75" customHeight="1">
      <c r="A868" s="280"/>
      <c r="B868" s="280"/>
      <c r="C868" s="280"/>
      <c r="D868" s="280"/>
      <c r="E868" s="280"/>
      <c r="F868" s="280"/>
      <c r="G868" s="280"/>
      <c r="H868" s="280"/>
      <c r="I868" s="280"/>
      <c r="J868" s="280"/>
      <c r="K868" s="280"/>
      <c r="L868" s="280"/>
      <c r="M868" s="280"/>
      <c r="N868" s="280"/>
      <c r="O868" s="280"/>
      <c r="P868" s="280"/>
      <c r="Q868" s="280"/>
      <c r="R868" s="280"/>
      <c r="S868" s="280"/>
      <c r="T868" s="280"/>
      <c r="U868" s="280"/>
      <c r="V868" s="280"/>
      <c r="W868" s="280"/>
      <c r="X868" s="280"/>
      <c r="Y868" s="280"/>
      <c r="Z868" s="280"/>
    </row>
    <row r="869" spans="1:26" ht="15.75" customHeight="1">
      <c r="A869" s="280"/>
      <c r="B869" s="280"/>
      <c r="C869" s="280"/>
      <c r="D869" s="280"/>
      <c r="E869" s="280"/>
      <c r="F869" s="280"/>
      <c r="G869" s="280"/>
      <c r="H869" s="280"/>
      <c r="I869" s="280"/>
      <c r="J869" s="280"/>
      <c r="K869" s="280"/>
      <c r="L869" s="280"/>
      <c r="M869" s="280"/>
      <c r="N869" s="280"/>
      <c r="O869" s="280"/>
      <c r="P869" s="280"/>
      <c r="Q869" s="280"/>
      <c r="R869" s="280"/>
      <c r="S869" s="280"/>
      <c r="T869" s="280"/>
      <c r="U869" s="280"/>
      <c r="V869" s="280"/>
      <c r="W869" s="280"/>
      <c r="X869" s="280"/>
      <c r="Y869" s="280"/>
      <c r="Z869" s="280"/>
    </row>
    <row r="870" spans="1:26" ht="15.75" customHeight="1">
      <c r="A870" s="280"/>
      <c r="B870" s="280"/>
      <c r="C870" s="280"/>
      <c r="D870" s="280"/>
      <c r="E870" s="280"/>
      <c r="F870" s="280"/>
      <c r="G870" s="280"/>
      <c r="H870" s="280"/>
      <c r="I870" s="280"/>
      <c r="J870" s="280"/>
      <c r="K870" s="280"/>
      <c r="L870" s="280"/>
      <c r="M870" s="280"/>
      <c r="N870" s="280"/>
      <c r="O870" s="280"/>
      <c r="P870" s="280"/>
      <c r="Q870" s="280"/>
      <c r="R870" s="280"/>
      <c r="S870" s="280"/>
      <c r="T870" s="280"/>
      <c r="U870" s="280"/>
      <c r="V870" s="280"/>
      <c r="W870" s="280"/>
      <c r="X870" s="280"/>
      <c r="Y870" s="280"/>
      <c r="Z870" s="280"/>
    </row>
    <row r="871" spans="1:26" ht="15.75" customHeight="1">
      <c r="A871" s="280"/>
      <c r="B871" s="280"/>
      <c r="C871" s="280"/>
      <c r="D871" s="280"/>
      <c r="E871" s="280"/>
      <c r="F871" s="280"/>
      <c r="G871" s="280"/>
      <c r="H871" s="280"/>
      <c r="I871" s="280"/>
      <c r="J871" s="280"/>
      <c r="K871" s="280"/>
      <c r="L871" s="280"/>
      <c r="M871" s="280"/>
      <c r="N871" s="280"/>
      <c r="O871" s="280"/>
      <c r="P871" s="280"/>
      <c r="Q871" s="280"/>
      <c r="R871" s="280"/>
      <c r="S871" s="280"/>
      <c r="T871" s="280"/>
      <c r="U871" s="280"/>
      <c r="V871" s="280"/>
      <c r="W871" s="280"/>
      <c r="X871" s="280"/>
      <c r="Y871" s="280"/>
      <c r="Z871" s="280"/>
    </row>
    <row r="872" spans="1:26" ht="15.75" customHeight="1">
      <c r="A872" s="280"/>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row>
    <row r="873" spans="1:26" ht="15.75" customHeight="1">
      <c r="A873" s="280"/>
      <c r="B873" s="280"/>
      <c r="C873" s="280"/>
      <c r="D873" s="280"/>
      <c r="E873" s="280"/>
      <c r="F873" s="280"/>
      <c r="G873" s="280"/>
      <c r="H873" s="280"/>
      <c r="I873" s="280"/>
      <c r="J873" s="280"/>
      <c r="K873" s="280"/>
      <c r="L873" s="280"/>
      <c r="M873" s="280"/>
      <c r="N873" s="280"/>
      <c r="O873" s="280"/>
      <c r="P873" s="280"/>
      <c r="Q873" s="280"/>
      <c r="R873" s="280"/>
      <c r="S873" s="280"/>
      <c r="T873" s="280"/>
      <c r="U873" s="280"/>
      <c r="V873" s="280"/>
      <c r="W873" s="280"/>
      <c r="X873" s="280"/>
      <c r="Y873" s="280"/>
      <c r="Z873" s="280"/>
    </row>
    <row r="874" spans="1:26" ht="15.75" customHeight="1">
      <c r="A874" s="280"/>
      <c r="B874" s="280"/>
      <c r="C874" s="280"/>
      <c r="D874" s="280"/>
      <c r="E874" s="280"/>
      <c r="F874" s="280"/>
      <c r="G874" s="280"/>
      <c r="H874" s="280"/>
      <c r="I874" s="280"/>
      <c r="J874" s="280"/>
      <c r="K874" s="280"/>
      <c r="L874" s="280"/>
      <c r="M874" s="280"/>
      <c r="N874" s="280"/>
      <c r="O874" s="280"/>
      <c r="P874" s="280"/>
      <c r="Q874" s="280"/>
      <c r="R874" s="280"/>
      <c r="S874" s="280"/>
      <c r="T874" s="280"/>
      <c r="U874" s="280"/>
      <c r="V874" s="280"/>
      <c r="W874" s="280"/>
      <c r="X874" s="280"/>
      <c r="Y874" s="280"/>
      <c r="Z874" s="280"/>
    </row>
    <row r="875" spans="1:26" ht="15.75" customHeight="1">
      <c r="A875" s="280"/>
      <c r="B875" s="280"/>
      <c r="C875" s="280"/>
      <c r="D875" s="280"/>
      <c r="E875" s="280"/>
      <c r="F875" s="280"/>
      <c r="G875" s="280"/>
      <c r="H875" s="280"/>
      <c r="I875" s="280"/>
      <c r="J875" s="280"/>
      <c r="K875" s="280"/>
      <c r="L875" s="280"/>
      <c r="M875" s="280"/>
      <c r="N875" s="280"/>
      <c r="O875" s="280"/>
      <c r="P875" s="280"/>
      <c r="Q875" s="280"/>
      <c r="R875" s="280"/>
      <c r="S875" s="280"/>
      <c r="T875" s="280"/>
      <c r="U875" s="280"/>
      <c r="V875" s="280"/>
      <c r="W875" s="280"/>
      <c r="X875" s="280"/>
      <c r="Y875" s="280"/>
      <c r="Z875" s="280"/>
    </row>
    <row r="876" spans="1:26" ht="15.75" customHeight="1">
      <c r="A876" s="280"/>
      <c r="B876" s="280"/>
      <c r="C876" s="280"/>
      <c r="D876" s="280"/>
      <c r="E876" s="280"/>
      <c r="F876" s="280"/>
      <c r="G876" s="280"/>
      <c r="H876" s="280"/>
      <c r="I876" s="280"/>
      <c r="J876" s="280"/>
      <c r="K876" s="280"/>
      <c r="L876" s="280"/>
      <c r="M876" s="280"/>
      <c r="N876" s="280"/>
      <c r="O876" s="280"/>
      <c r="P876" s="280"/>
      <c r="Q876" s="280"/>
      <c r="R876" s="280"/>
      <c r="S876" s="280"/>
      <c r="T876" s="280"/>
      <c r="U876" s="280"/>
      <c r="V876" s="280"/>
      <c r="W876" s="280"/>
      <c r="X876" s="280"/>
      <c r="Y876" s="280"/>
      <c r="Z876" s="280"/>
    </row>
    <row r="877" spans="1:26" ht="15.75" customHeight="1">
      <c r="A877" s="280"/>
      <c r="B877" s="280"/>
      <c r="C877" s="280"/>
      <c r="D877" s="280"/>
      <c r="E877" s="280"/>
      <c r="F877" s="280"/>
      <c r="G877" s="280"/>
      <c r="H877" s="280"/>
      <c r="I877" s="280"/>
      <c r="J877" s="280"/>
      <c r="K877" s="280"/>
      <c r="L877" s="280"/>
      <c r="M877" s="280"/>
      <c r="N877" s="280"/>
      <c r="O877" s="280"/>
      <c r="P877" s="280"/>
      <c r="Q877" s="280"/>
      <c r="R877" s="280"/>
      <c r="S877" s="280"/>
      <c r="T877" s="280"/>
      <c r="U877" s="280"/>
      <c r="V877" s="280"/>
      <c r="W877" s="280"/>
      <c r="X877" s="280"/>
      <c r="Y877" s="280"/>
      <c r="Z877" s="280"/>
    </row>
    <row r="878" spans="1:26" ht="15.75" customHeight="1">
      <c r="A878" s="280"/>
      <c r="B878" s="280"/>
      <c r="C878" s="280"/>
      <c r="D878" s="280"/>
      <c r="E878" s="280"/>
      <c r="F878" s="280"/>
      <c r="G878" s="280"/>
      <c r="H878" s="280"/>
      <c r="I878" s="280"/>
      <c r="J878" s="280"/>
      <c r="K878" s="280"/>
      <c r="L878" s="280"/>
      <c r="M878" s="280"/>
      <c r="N878" s="280"/>
      <c r="O878" s="280"/>
      <c r="P878" s="280"/>
      <c r="Q878" s="280"/>
      <c r="R878" s="280"/>
      <c r="S878" s="280"/>
      <c r="T878" s="280"/>
      <c r="U878" s="280"/>
      <c r="V878" s="280"/>
      <c r="W878" s="280"/>
      <c r="X878" s="280"/>
      <c r="Y878" s="280"/>
      <c r="Z878" s="280"/>
    </row>
    <row r="879" spans="1:26" ht="15.75" customHeight="1">
      <c r="A879" s="280"/>
      <c r="B879" s="280"/>
      <c r="C879" s="280"/>
      <c r="D879" s="280"/>
      <c r="E879" s="280"/>
      <c r="F879" s="280"/>
      <c r="G879" s="280"/>
      <c r="H879" s="280"/>
      <c r="I879" s="280"/>
      <c r="J879" s="280"/>
      <c r="K879" s="280"/>
      <c r="L879" s="280"/>
      <c r="M879" s="280"/>
      <c r="N879" s="280"/>
      <c r="O879" s="280"/>
      <c r="P879" s="280"/>
      <c r="Q879" s="280"/>
      <c r="R879" s="280"/>
      <c r="S879" s="280"/>
      <c r="T879" s="280"/>
      <c r="U879" s="280"/>
      <c r="V879" s="280"/>
      <c r="W879" s="280"/>
      <c r="X879" s="280"/>
      <c r="Y879" s="280"/>
      <c r="Z879" s="280"/>
    </row>
    <row r="880" spans="1:26" ht="15.75" customHeight="1">
      <c r="A880" s="280"/>
      <c r="B880" s="280"/>
      <c r="C880" s="280"/>
      <c r="D880" s="280"/>
      <c r="E880" s="280"/>
      <c r="F880" s="280"/>
      <c r="G880" s="280"/>
      <c r="H880" s="280"/>
      <c r="I880" s="280"/>
      <c r="J880" s="280"/>
      <c r="K880" s="280"/>
      <c r="L880" s="280"/>
      <c r="M880" s="280"/>
      <c r="N880" s="280"/>
      <c r="O880" s="280"/>
      <c r="P880" s="280"/>
      <c r="Q880" s="280"/>
      <c r="R880" s="280"/>
      <c r="S880" s="280"/>
      <c r="T880" s="280"/>
      <c r="U880" s="280"/>
      <c r="V880" s="280"/>
      <c r="W880" s="280"/>
      <c r="X880" s="280"/>
      <c r="Y880" s="280"/>
      <c r="Z880" s="280"/>
    </row>
    <row r="881" spans="1:26" ht="15.75" customHeight="1">
      <c r="A881" s="280"/>
      <c r="B881" s="280"/>
      <c r="C881" s="280"/>
      <c r="D881" s="280"/>
      <c r="E881" s="280"/>
      <c r="F881" s="280"/>
      <c r="G881" s="280"/>
      <c r="H881" s="280"/>
      <c r="I881" s="280"/>
      <c r="J881" s="280"/>
      <c r="K881" s="280"/>
      <c r="L881" s="280"/>
      <c r="M881" s="280"/>
      <c r="N881" s="280"/>
      <c r="O881" s="280"/>
      <c r="P881" s="280"/>
      <c r="Q881" s="280"/>
      <c r="R881" s="280"/>
      <c r="S881" s="280"/>
      <c r="T881" s="280"/>
      <c r="U881" s="280"/>
      <c r="V881" s="280"/>
      <c r="W881" s="280"/>
      <c r="X881" s="280"/>
      <c r="Y881" s="280"/>
      <c r="Z881" s="280"/>
    </row>
    <row r="882" spans="1:26" ht="15.75" customHeight="1">
      <c r="A882" s="280"/>
      <c r="B882" s="280"/>
      <c r="C882" s="280"/>
      <c r="D882" s="280"/>
      <c r="E882" s="280"/>
      <c r="F882" s="280"/>
      <c r="G882" s="280"/>
      <c r="H882" s="280"/>
      <c r="I882" s="280"/>
      <c r="J882" s="280"/>
      <c r="K882" s="280"/>
      <c r="L882" s="280"/>
      <c r="M882" s="280"/>
      <c r="N882" s="280"/>
      <c r="O882" s="280"/>
      <c r="P882" s="280"/>
      <c r="Q882" s="280"/>
      <c r="R882" s="280"/>
      <c r="S882" s="280"/>
      <c r="T882" s="280"/>
      <c r="U882" s="280"/>
      <c r="V882" s="280"/>
      <c r="W882" s="280"/>
      <c r="X882" s="280"/>
      <c r="Y882" s="280"/>
      <c r="Z882" s="280"/>
    </row>
    <row r="883" spans="1:26" ht="15.75" customHeight="1">
      <c r="A883" s="280"/>
      <c r="B883" s="280"/>
      <c r="C883" s="280"/>
      <c r="D883" s="280"/>
      <c r="E883" s="280"/>
      <c r="F883" s="280"/>
      <c r="G883" s="280"/>
      <c r="H883" s="280"/>
      <c r="I883" s="280"/>
      <c r="J883" s="280"/>
      <c r="K883" s="280"/>
      <c r="L883" s="280"/>
      <c r="M883" s="280"/>
      <c r="N883" s="280"/>
      <c r="O883" s="280"/>
      <c r="P883" s="280"/>
      <c r="Q883" s="280"/>
      <c r="R883" s="280"/>
      <c r="S883" s="280"/>
      <c r="T883" s="280"/>
      <c r="U883" s="280"/>
      <c r="V883" s="280"/>
      <c r="W883" s="280"/>
      <c r="X883" s="280"/>
      <c r="Y883" s="280"/>
      <c r="Z883" s="280"/>
    </row>
    <row r="884" spans="1:26" ht="15.75" customHeight="1">
      <c r="A884" s="280"/>
      <c r="B884" s="280"/>
      <c r="C884" s="280"/>
      <c r="D884" s="280"/>
      <c r="E884" s="280"/>
      <c r="F884" s="280"/>
      <c r="G884" s="280"/>
      <c r="H884" s="280"/>
      <c r="I884" s="280"/>
      <c r="J884" s="280"/>
      <c r="K884" s="280"/>
      <c r="L884" s="280"/>
      <c r="M884" s="280"/>
      <c r="N884" s="280"/>
      <c r="O884" s="280"/>
      <c r="P884" s="280"/>
      <c r="Q884" s="280"/>
      <c r="R884" s="280"/>
      <c r="S884" s="280"/>
      <c r="T884" s="280"/>
      <c r="U884" s="280"/>
      <c r="V884" s="280"/>
      <c r="W884" s="280"/>
      <c r="X884" s="280"/>
      <c r="Y884" s="280"/>
      <c r="Z884" s="280"/>
    </row>
    <row r="885" spans="1:26" ht="15.75" customHeight="1">
      <c r="A885" s="280"/>
      <c r="B885" s="280"/>
      <c r="C885" s="280"/>
      <c r="D885" s="280"/>
      <c r="E885" s="280"/>
      <c r="F885" s="280"/>
      <c r="G885" s="280"/>
      <c r="H885" s="280"/>
      <c r="I885" s="280"/>
      <c r="J885" s="280"/>
      <c r="K885" s="280"/>
      <c r="L885" s="280"/>
      <c r="M885" s="280"/>
      <c r="N885" s="280"/>
      <c r="O885" s="280"/>
      <c r="P885" s="280"/>
      <c r="Q885" s="280"/>
      <c r="R885" s="280"/>
      <c r="S885" s="280"/>
      <c r="T885" s="280"/>
      <c r="U885" s="280"/>
      <c r="V885" s="280"/>
      <c r="W885" s="280"/>
      <c r="X885" s="280"/>
      <c r="Y885" s="280"/>
      <c r="Z885" s="280"/>
    </row>
    <row r="886" spans="1:26" ht="15.75" customHeight="1">
      <c r="A886" s="280"/>
      <c r="B886" s="280"/>
      <c r="C886" s="280"/>
      <c r="D886" s="280"/>
      <c r="E886" s="280"/>
      <c r="F886" s="280"/>
      <c r="G886" s="280"/>
      <c r="H886" s="280"/>
      <c r="I886" s="280"/>
      <c r="J886" s="280"/>
      <c r="K886" s="280"/>
      <c r="L886" s="280"/>
      <c r="M886" s="280"/>
      <c r="N886" s="280"/>
      <c r="O886" s="280"/>
      <c r="P886" s="280"/>
      <c r="Q886" s="280"/>
      <c r="R886" s="280"/>
      <c r="S886" s="280"/>
      <c r="T886" s="280"/>
      <c r="U886" s="280"/>
      <c r="V886" s="280"/>
      <c r="W886" s="280"/>
      <c r="X886" s="280"/>
      <c r="Y886" s="280"/>
      <c r="Z886" s="280"/>
    </row>
    <row r="887" spans="1:26" ht="15.75" customHeight="1">
      <c r="A887" s="280"/>
      <c r="B887" s="280"/>
      <c r="C887" s="280"/>
      <c r="D887" s="280"/>
      <c r="E887" s="280"/>
      <c r="F887" s="280"/>
      <c r="G887" s="280"/>
      <c r="H887" s="280"/>
      <c r="I887" s="280"/>
      <c r="J887" s="280"/>
      <c r="K887" s="280"/>
      <c r="L887" s="280"/>
      <c r="M887" s="280"/>
      <c r="N887" s="280"/>
      <c r="O887" s="280"/>
      <c r="P887" s="280"/>
      <c r="Q887" s="280"/>
      <c r="R887" s="280"/>
      <c r="S887" s="280"/>
      <c r="T887" s="280"/>
      <c r="U887" s="280"/>
      <c r="V887" s="280"/>
      <c r="W887" s="280"/>
      <c r="X887" s="280"/>
      <c r="Y887" s="280"/>
      <c r="Z887" s="280"/>
    </row>
    <row r="888" spans="1:26" ht="15.75" customHeight="1">
      <c r="A888" s="280"/>
      <c r="B888" s="280"/>
      <c r="C888" s="280"/>
      <c r="D888" s="280"/>
      <c r="E888" s="280"/>
      <c r="F888" s="280"/>
      <c r="G888" s="280"/>
      <c r="H888" s="280"/>
      <c r="I888" s="280"/>
      <c r="J888" s="280"/>
      <c r="K888" s="280"/>
      <c r="L888" s="280"/>
      <c r="M888" s="280"/>
      <c r="N888" s="280"/>
      <c r="O888" s="280"/>
      <c r="P888" s="280"/>
      <c r="Q888" s="280"/>
      <c r="R888" s="280"/>
      <c r="S888" s="280"/>
      <c r="T888" s="280"/>
      <c r="U888" s="280"/>
      <c r="V888" s="280"/>
      <c r="W888" s="280"/>
      <c r="X888" s="280"/>
      <c r="Y888" s="280"/>
      <c r="Z888" s="280"/>
    </row>
    <row r="889" spans="1:26" ht="15.75" customHeight="1">
      <c r="A889" s="280"/>
      <c r="B889" s="280"/>
      <c r="C889" s="280"/>
      <c r="D889" s="280"/>
      <c r="E889" s="280"/>
      <c r="F889" s="280"/>
      <c r="G889" s="280"/>
      <c r="H889" s="280"/>
      <c r="I889" s="280"/>
      <c r="J889" s="280"/>
      <c r="K889" s="280"/>
      <c r="L889" s="280"/>
      <c r="M889" s="280"/>
      <c r="N889" s="280"/>
      <c r="O889" s="280"/>
      <c r="P889" s="280"/>
      <c r="Q889" s="280"/>
      <c r="R889" s="280"/>
      <c r="S889" s="280"/>
      <c r="T889" s="280"/>
      <c r="U889" s="280"/>
      <c r="V889" s="280"/>
      <c r="W889" s="280"/>
      <c r="X889" s="280"/>
      <c r="Y889" s="280"/>
      <c r="Z889" s="280"/>
    </row>
    <row r="890" spans="1:26" ht="15.75" customHeight="1">
      <c r="A890" s="280"/>
      <c r="B890" s="280"/>
      <c r="C890" s="280"/>
      <c r="D890" s="280"/>
      <c r="E890" s="280"/>
      <c r="F890" s="280"/>
      <c r="G890" s="280"/>
      <c r="H890" s="280"/>
      <c r="I890" s="280"/>
      <c r="J890" s="280"/>
      <c r="K890" s="280"/>
      <c r="L890" s="280"/>
      <c r="M890" s="280"/>
      <c r="N890" s="280"/>
      <c r="O890" s="280"/>
      <c r="P890" s="280"/>
      <c r="Q890" s="280"/>
      <c r="R890" s="280"/>
      <c r="S890" s="280"/>
      <c r="T890" s="280"/>
      <c r="U890" s="280"/>
      <c r="V890" s="280"/>
      <c r="W890" s="280"/>
      <c r="X890" s="280"/>
      <c r="Y890" s="280"/>
      <c r="Z890" s="280"/>
    </row>
    <row r="891" spans="1:26" ht="15.75" customHeight="1">
      <c r="A891" s="280"/>
      <c r="B891" s="280"/>
      <c r="C891" s="280"/>
      <c r="D891" s="280"/>
      <c r="E891" s="280"/>
      <c r="F891" s="280"/>
      <c r="G891" s="280"/>
      <c r="H891" s="280"/>
      <c r="I891" s="280"/>
      <c r="J891" s="280"/>
      <c r="K891" s="280"/>
      <c r="L891" s="280"/>
      <c r="M891" s="280"/>
      <c r="N891" s="280"/>
      <c r="O891" s="280"/>
      <c r="P891" s="280"/>
      <c r="Q891" s="280"/>
      <c r="R891" s="280"/>
      <c r="S891" s="280"/>
      <c r="T891" s="280"/>
      <c r="U891" s="280"/>
      <c r="V891" s="280"/>
      <c r="W891" s="280"/>
      <c r="X891" s="280"/>
      <c r="Y891" s="280"/>
      <c r="Z891" s="280"/>
    </row>
    <row r="892" spans="1:26" ht="15.75" customHeight="1">
      <c r="A892" s="280"/>
      <c r="B892" s="280"/>
      <c r="C892" s="280"/>
      <c r="D892" s="280"/>
      <c r="E892" s="280"/>
      <c r="F892" s="280"/>
      <c r="G892" s="280"/>
      <c r="H892" s="280"/>
      <c r="I892" s="280"/>
      <c r="J892" s="280"/>
      <c r="K892" s="280"/>
      <c r="L892" s="280"/>
      <c r="M892" s="280"/>
      <c r="N892" s="280"/>
      <c r="O892" s="280"/>
      <c r="P892" s="280"/>
      <c r="Q892" s="280"/>
      <c r="R892" s="280"/>
      <c r="S892" s="280"/>
      <c r="T892" s="280"/>
      <c r="U892" s="280"/>
      <c r="V892" s="280"/>
      <c r="W892" s="280"/>
      <c r="X892" s="280"/>
      <c r="Y892" s="280"/>
      <c r="Z892" s="280"/>
    </row>
    <row r="893" spans="1:26" ht="15.75" customHeight="1">
      <c r="A893" s="280"/>
      <c r="B893" s="280"/>
      <c r="C893" s="280"/>
      <c r="D893" s="280"/>
      <c r="E893" s="280"/>
      <c r="F893" s="280"/>
      <c r="G893" s="280"/>
      <c r="H893" s="280"/>
      <c r="I893" s="280"/>
      <c r="J893" s="280"/>
      <c r="K893" s="280"/>
      <c r="L893" s="280"/>
      <c r="M893" s="280"/>
      <c r="N893" s="280"/>
      <c r="O893" s="280"/>
      <c r="P893" s="280"/>
      <c r="Q893" s="280"/>
      <c r="R893" s="280"/>
      <c r="S893" s="280"/>
      <c r="T893" s="280"/>
      <c r="U893" s="280"/>
      <c r="V893" s="280"/>
      <c r="W893" s="280"/>
      <c r="X893" s="280"/>
      <c r="Y893" s="280"/>
      <c r="Z893" s="280"/>
    </row>
    <row r="894" spans="1:26" ht="15.75" customHeight="1">
      <c r="A894" s="280"/>
      <c r="B894" s="280"/>
      <c r="C894" s="280"/>
      <c r="D894" s="280"/>
      <c r="E894" s="280"/>
      <c r="F894" s="280"/>
      <c r="G894" s="280"/>
      <c r="H894" s="280"/>
      <c r="I894" s="280"/>
      <c r="J894" s="280"/>
      <c r="K894" s="280"/>
      <c r="L894" s="280"/>
      <c r="M894" s="280"/>
      <c r="N894" s="280"/>
      <c r="O894" s="280"/>
      <c r="P894" s="280"/>
      <c r="Q894" s="280"/>
      <c r="R894" s="280"/>
      <c r="S894" s="280"/>
      <c r="T894" s="280"/>
      <c r="U894" s="280"/>
      <c r="V894" s="280"/>
      <c r="W894" s="280"/>
      <c r="X894" s="280"/>
      <c r="Y894" s="280"/>
      <c r="Z894" s="280"/>
    </row>
    <row r="895" spans="1:26" ht="15.75" customHeight="1">
      <c r="A895" s="280"/>
      <c r="B895" s="280"/>
      <c r="C895" s="280"/>
      <c r="D895" s="280"/>
      <c r="E895" s="280"/>
      <c r="F895" s="280"/>
      <c r="G895" s="280"/>
      <c r="H895" s="280"/>
      <c r="I895" s="280"/>
      <c r="J895" s="280"/>
      <c r="K895" s="280"/>
      <c r="L895" s="280"/>
      <c r="M895" s="280"/>
      <c r="N895" s="280"/>
      <c r="O895" s="280"/>
      <c r="P895" s="280"/>
      <c r="Q895" s="280"/>
      <c r="R895" s="280"/>
      <c r="S895" s="280"/>
      <c r="T895" s="280"/>
      <c r="U895" s="280"/>
      <c r="V895" s="280"/>
      <c r="W895" s="280"/>
      <c r="X895" s="280"/>
      <c r="Y895" s="280"/>
      <c r="Z895" s="280"/>
    </row>
    <row r="896" spans="1:26" ht="15.75" customHeight="1">
      <c r="A896" s="280"/>
      <c r="B896" s="280"/>
      <c r="C896" s="280"/>
      <c r="D896" s="280"/>
      <c r="E896" s="280"/>
      <c r="F896" s="280"/>
      <c r="G896" s="280"/>
      <c r="H896" s="280"/>
      <c r="I896" s="280"/>
      <c r="J896" s="280"/>
      <c r="K896" s="280"/>
      <c r="L896" s="280"/>
      <c r="M896" s="280"/>
      <c r="N896" s="280"/>
      <c r="O896" s="280"/>
      <c r="P896" s="280"/>
      <c r="Q896" s="280"/>
      <c r="R896" s="280"/>
      <c r="S896" s="280"/>
      <c r="T896" s="280"/>
      <c r="U896" s="280"/>
      <c r="V896" s="280"/>
      <c r="W896" s="280"/>
      <c r="X896" s="280"/>
      <c r="Y896" s="280"/>
      <c r="Z896" s="280"/>
    </row>
    <row r="897" spans="1:26" ht="15.75" customHeight="1">
      <c r="A897" s="280"/>
      <c r="B897" s="280"/>
      <c r="C897" s="280"/>
      <c r="D897" s="280"/>
      <c r="E897" s="280"/>
      <c r="F897" s="280"/>
      <c r="G897" s="280"/>
      <c r="H897" s="280"/>
      <c r="I897" s="280"/>
      <c r="J897" s="280"/>
      <c r="K897" s="280"/>
      <c r="L897" s="280"/>
      <c r="M897" s="280"/>
      <c r="N897" s="280"/>
      <c r="O897" s="280"/>
      <c r="P897" s="280"/>
      <c r="Q897" s="280"/>
      <c r="R897" s="280"/>
      <c r="S897" s="280"/>
      <c r="T897" s="280"/>
      <c r="U897" s="280"/>
      <c r="V897" s="280"/>
      <c r="W897" s="280"/>
      <c r="X897" s="280"/>
      <c r="Y897" s="280"/>
      <c r="Z897" s="280"/>
    </row>
    <row r="898" spans="1:26" ht="15.75" customHeight="1">
      <c r="A898" s="280"/>
      <c r="B898" s="280"/>
      <c r="C898" s="280"/>
      <c r="D898" s="280"/>
      <c r="E898" s="280"/>
      <c r="F898" s="280"/>
      <c r="G898" s="280"/>
      <c r="H898" s="280"/>
      <c r="I898" s="280"/>
      <c r="J898" s="280"/>
      <c r="K898" s="280"/>
      <c r="L898" s="280"/>
      <c r="M898" s="280"/>
      <c r="N898" s="280"/>
      <c r="O898" s="280"/>
      <c r="P898" s="280"/>
      <c r="Q898" s="280"/>
      <c r="R898" s="280"/>
      <c r="S898" s="280"/>
      <c r="T898" s="280"/>
      <c r="U898" s="280"/>
      <c r="V898" s="280"/>
      <c r="W898" s="280"/>
      <c r="X898" s="280"/>
      <c r="Y898" s="280"/>
      <c r="Z898" s="280"/>
    </row>
    <row r="899" spans="1:26" ht="15.75" customHeight="1">
      <c r="A899" s="280"/>
      <c r="B899" s="280"/>
      <c r="C899" s="280"/>
      <c r="D899" s="280"/>
      <c r="E899" s="280"/>
      <c r="F899" s="280"/>
      <c r="G899" s="280"/>
      <c r="H899" s="280"/>
      <c r="I899" s="280"/>
      <c r="J899" s="280"/>
      <c r="K899" s="280"/>
      <c r="L899" s="280"/>
      <c r="M899" s="280"/>
      <c r="N899" s="280"/>
      <c r="O899" s="280"/>
      <c r="P899" s="280"/>
      <c r="Q899" s="280"/>
      <c r="R899" s="280"/>
      <c r="S899" s="280"/>
      <c r="T899" s="280"/>
      <c r="U899" s="280"/>
      <c r="V899" s="280"/>
      <c r="W899" s="280"/>
      <c r="X899" s="280"/>
      <c r="Y899" s="280"/>
      <c r="Z899" s="280"/>
    </row>
    <row r="900" spans="1:26" ht="15.75" customHeight="1">
      <c r="A900" s="280"/>
      <c r="B900" s="280"/>
      <c r="C900" s="280"/>
      <c r="D900" s="280"/>
      <c r="E900" s="280"/>
      <c r="F900" s="280"/>
      <c r="G900" s="280"/>
      <c r="H900" s="280"/>
      <c r="I900" s="280"/>
      <c r="J900" s="280"/>
      <c r="K900" s="280"/>
      <c r="L900" s="280"/>
      <c r="M900" s="280"/>
      <c r="N900" s="280"/>
      <c r="O900" s="280"/>
      <c r="P900" s="280"/>
      <c r="Q900" s="280"/>
      <c r="R900" s="280"/>
      <c r="S900" s="280"/>
      <c r="T900" s="280"/>
      <c r="U900" s="280"/>
      <c r="V900" s="280"/>
      <c r="W900" s="280"/>
      <c r="X900" s="280"/>
      <c r="Y900" s="280"/>
      <c r="Z900" s="280"/>
    </row>
    <row r="901" spans="1:26" ht="15.75" customHeight="1">
      <c r="A901" s="280"/>
      <c r="B901" s="280"/>
      <c r="C901" s="280"/>
      <c r="D901" s="280"/>
      <c r="E901" s="280"/>
      <c r="F901" s="280"/>
      <c r="G901" s="280"/>
      <c r="H901" s="280"/>
      <c r="I901" s="280"/>
      <c r="J901" s="280"/>
      <c r="K901" s="280"/>
      <c r="L901" s="280"/>
      <c r="M901" s="280"/>
      <c r="N901" s="280"/>
      <c r="O901" s="280"/>
      <c r="P901" s="280"/>
      <c r="Q901" s="280"/>
      <c r="R901" s="280"/>
      <c r="S901" s="280"/>
      <c r="T901" s="280"/>
      <c r="U901" s="280"/>
      <c r="V901" s="280"/>
      <c r="W901" s="280"/>
      <c r="X901" s="280"/>
      <c r="Y901" s="280"/>
      <c r="Z901" s="280"/>
    </row>
    <row r="902" spans="1:26" ht="15.75" customHeight="1">
      <c r="A902" s="280"/>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row>
    <row r="903" spans="1:26" ht="15.75" customHeight="1">
      <c r="A903" s="280"/>
      <c r="B903" s="280"/>
      <c r="C903" s="280"/>
      <c r="D903" s="280"/>
      <c r="E903" s="280"/>
      <c r="F903" s="280"/>
      <c r="G903" s="280"/>
      <c r="H903" s="280"/>
      <c r="I903" s="280"/>
      <c r="J903" s="280"/>
      <c r="K903" s="280"/>
      <c r="L903" s="280"/>
      <c r="M903" s="280"/>
      <c r="N903" s="280"/>
      <c r="O903" s="280"/>
      <c r="P903" s="280"/>
      <c r="Q903" s="280"/>
      <c r="R903" s="280"/>
      <c r="S903" s="280"/>
      <c r="T903" s="280"/>
      <c r="U903" s="280"/>
      <c r="V903" s="280"/>
      <c r="W903" s="280"/>
      <c r="X903" s="280"/>
      <c r="Y903" s="280"/>
      <c r="Z903" s="280"/>
    </row>
    <row r="904" spans="1:26" ht="15.75" customHeight="1">
      <c r="A904" s="280"/>
      <c r="B904" s="280"/>
      <c r="C904" s="280"/>
      <c r="D904" s="280"/>
      <c r="E904" s="280"/>
      <c r="F904" s="280"/>
      <c r="G904" s="280"/>
      <c r="H904" s="280"/>
      <c r="I904" s="280"/>
      <c r="J904" s="280"/>
      <c r="K904" s="280"/>
      <c r="L904" s="280"/>
      <c r="M904" s="280"/>
      <c r="N904" s="280"/>
      <c r="O904" s="280"/>
      <c r="P904" s="280"/>
      <c r="Q904" s="280"/>
      <c r="R904" s="280"/>
      <c r="S904" s="280"/>
      <c r="T904" s="280"/>
      <c r="U904" s="280"/>
      <c r="V904" s="280"/>
      <c r="W904" s="280"/>
      <c r="X904" s="280"/>
      <c r="Y904" s="280"/>
      <c r="Z904" s="280"/>
    </row>
    <row r="905" spans="1:26" ht="15.75" customHeight="1">
      <c r="A905" s="280"/>
      <c r="B905" s="280"/>
      <c r="C905" s="280"/>
      <c r="D905" s="280"/>
      <c r="E905" s="280"/>
      <c r="F905" s="280"/>
      <c r="G905" s="280"/>
      <c r="H905" s="280"/>
      <c r="I905" s="280"/>
      <c r="J905" s="280"/>
      <c r="K905" s="280"/>
      <c r="L905" s="280"/>
      <c r="M905" s="280"/>
      <c r="N905" s="280"/>
      <c r="O905" s="280"/>
      <c r="P905" s="280"/>
      <c r="Q905" s="280"/>
      <c r="R905" s="280"/>
      <c r="S905" s="280"/>
      <c r="T905" s="280"/>
      <c r="U905" s="280"/>
      <c r="V905" s="280"/>
      <c r="W905" s="280"/>
      <c r="X905" s="280"/>
      <c r="Y905" s="280"/>
      <c r="Z905" s="280"/>
    </row>
    <row r="906" spans="1:26" ht="15.75" customHeight="1">
      <c r="A906" s="280"/>
      <c r="B906" s="280"/>
      <c r="C906" s="280"/>
      <c r="D906" s="280"/>
      <c r="E906" s="280"/>
      <c r="F906" s="280"/>
      <c r="G906" s="280"/>
      <c r="H906" s="280"/>
      <c r="I906" s="280"/>
      <c r="J906" s="280"/>
      <c r="K906" s="280"/>
      <c r="L906" s="280"/>
      <c r="M906" s="280"/>
      <c r="N906" s="280"/>
      <c r="O906" s="280"/>
      <c r="P906" s="280"/>
      <c r="Q906" s="280"/>
      <c r="R906" s="280"/>
      <c r="S906" s="280"/>
      <c r="T906" s="280"/>
      <c r="U906" s="280"/>
      <c r="V906" s="280"/>
      <c r="W906" s="280"/>
      <c r="X906" s="280"/>
      <c r="Y906" s="280"/>
      <c r="Z906" s="280"/>
    </row>
    <row r="907" spans="1:26" ht="15.75" customHeight="1">
      <c r="A907" s="280"/>
      <c r="B907" s="280"/>
      <c r="C907" s="280"/>
      <c r="D907" s="280"/>
      <c r="E907" s="280"/>
      <c r="F907" s="280"/>
      <c r="G907" s="280"/>
      <c r="H907" s="280"/>
      <c r="I907" s="280"/>
      <c r="J907" s="280"/>
      <c r="K907" s="280"/>
      <c r="L907" s="280"/>
      <c r="M907" s="280"/>
      <c r="N907" s="280"/>
      <c r="O907" s="280"/>
      <c r="P907" s="280"/>
      <c r="Q907" s="280"/>
      <c r="R907" s="280"/>
      <c r="S907" s="280"/>
      <c r="T907" s="280"/>
      <c r="U907" s="280"/>
      <c r="V907" s="280"/>
      <c r="W907" s="280"/>
      <c r="X907" s="280"/>
      <c r="Y907" s="280"/>
      <c r="Z907" s="280"/>
    </row>
    <row r="908" spans="1:26" ht="15.75" customHeight="1">
      <c r="A908" s="280"/>
      <c r="B908" s="280"/>
      <c r="C908" s="280"/>
      <c r="D908" s="280"/>
      <c r="E908" s="280"/>
      <c r="F908" s="280"/>
      <c r="G908" s="280"/>
      <c r="H908" s="280"/>
      <c r="I908" s="280"/>
      <c r="J908" s="280"/>
      <c r="K908" s="280"/>
      <c r="L908" s="280"/>
      <c r="M908" s="280"/>
      <c r="N908" s="280"/>
      <c r="O908" s="280"/>
      <c r="P908" s="280"/>
      <c r="Q908" s="280"/>
      <c r="R908" s="280"/>
      <c r="S908" s="280"/>
      <c r="T908" s="280"/>
      <c r="U908" s="280"/>
      <c r="V908" s="280"/>
      <c r="W908" s="280"/>
      <c r="X908" s="280"/>
      <c r="Y908" s="280"/>
      <c r="Z908" s="280"/>
    </row>
    <row r="909" spans="1:26" ht="15.75" customHeight="1">
      <c r="A909" s="280"/>
      <c r="B909" s="280"/>
      <c r="C909" s="280"/>
      <c r="D909" s="280"/>
      <c r="E909" s="280"/>
      <c r="F909" s="280"/>
      <c r="G909" s="280"/>
      <c r="H909" s="280"/>
      <c r="I909" s="280"/>
      <c r="J909" s="280"/>
      <c r="K909" s="280"/>
      <c r="L909" s="280"/>
      <c r="M909" s="280"/>
      <c r="N909" s="280"/>
      <c r="O909" s="280"/>
      <c r="P909" s="280"/>
      <c r="Q909" s="280"/>
      <c r="R909" s="280"/>
      <c r="S909" s="280"/>
      <c r="T909" s="280"/>
      <c r="U909" s="280"/>
      <c r="V909" s="280"/>
      <c r="W909" s="280"/>
      <c r="X909" s="280"/>
      <c r="Y909" s="280"/>
      <c r="Z909" s="280"/>
    </row>
    <row r="910" spans="1:26" ht="15.75" customHeight="1">
      <c r="A910" s="280"/>
      <c r="B910" s="280"/>
      <c r="C910" s="280"/>
      <c r="D910" s="280"/>
      <c r="E910" s="280"/>
      <c r="F910" s="280"/>
      <c r="G910" s="280"/>
      <c r="H910" s="280"/>
      <c r="I910" s="280"/>
      <c r="J910" s="280"/>
      <c r="K910" s="280"/>
      <c r="L910" s="280"/>
      <c r="M910" s="280"/>
      <c r="N910" s="280"/>
      <c r="O910" s="280"/>
      <c r="P910" s="280"/>
      <c r="Q910" s="280"/>
      <c r="R910" s="280"/>
      <c r="S910" s="280"/>
      <c r="T910" s="280"/>
      <c r="U910" s="280"/>
      <c r="V910" s="280"/>
      <c r="W910" s="280"/>
      <c r="X910" s="280"/>
      <c r="Y910" s="280"/>
      <c r="Z910" s="280"/>
    </row>
    <row r="911" spans="1:26" ht="15.75" customHeight="1">
      <c r="A911" s="280"/>
      <c r="B911" s="280"/>
      <c r="C911" s="280"/>
      <c r="D911" s="280"/>
      <c r="E911" s="280"/>
      <c r="F911" s="280"/>
      <c r="G911" s="280"/>
      <c r="H911" s="280"/>
      <c r="I911" s="280"/>
      <c r="J911" s="280"/>
      <c r="K911" s="280"/>
      <c r="L911" s="280"/>
      <c r="M911" s="280"/>
      <c r="N911" s="280"/>
      <c r="O911" s="280"/>
      <c r="P911" s="280"/>
      <c r="Q911" s="280"/>
      <c r="R911" s="280"/>
      <c r="S911" s="280"/>
      <c r="T911" s="280"/>
      <c r="U911" s="280"/>
      <c r="V911" s="280"/>
      <c r="W911" s="280"/>
      <c r="X911" s="280"/>
      <c r="Y911" s="280"/>
      <c r="Z911" s="280"/>
    </row>
    <row r="912" spans="1:26" ht="15.75" customHeight="1">
      <c r="A912" s="280"/>
      <c r="B912" s="280"/>
      <c r="C912" s="280"/>
      <c r="D912" s="280"/>
      <c r="E912" s="280"/>
      <c r="F912" s="280"/>
      <c r="G912" s="280"/>
      <c r="H912" s="280"/>
      <c r="I912" s="280"/>
      <c r="J912" s="280"/>
      <c r="K912" s="280"/>
      <c r="L912" s="280"/>
      <c r="M912" s="280"/>
      <c r="N912" s="280"/>
      <c r="O912" s="280"/>
      <c r="P912" s="280"/>
      <c r="Q912" s="280"/>
      <c r="R912" s="280"/>
      <c r="S912" s="280"/>
      <c r="T912" s="280"/>
      <c r="U912" s="280"/>
      <c r="V912" s="280"/>
      <c r="W912" s="280"/>
      <c r="X912" s="280"/>
      <c r="Y912" s="280"/>
      <c r="Z912" s="280"/>
    </row>
    <row r="913" spans="1:26" ht="15.75" customHeight="1">
      <c r="A913" s="280"/>
      <c r="B913" s="280"/>
      <c r="C913" s="280"/>
      <c r="D913" s="280"/>
      <c r="E913" s="280"/>
      <c r="F913" s="280"/>
      <c r="G913" s="280"/>
      <c r="H913" s="280"/>
      <c r="I913" s="280"/>
      <c r="J913" s="280"/>
      <c r="K913" s="280"/>
      <c r="L913" s="280"/>
      <c r="M913" s="280"/>
      <c r="N913" s="280"/>
      <c r="O913" s="280"/>
      <c r="P913" s="280"/>
      <c r="Q913" s="280"/>
      <c r="R913" s="280"/>
      <c r="S913" s="280"/>
      <c r="T913" s="280"/>
      <c r="U913" s="280"/>
      <c r="V913" s="280"/>
      <c r="W913" s="280"/>
      <c r="X913" s="280"/>
      <c r="Y913" s="280"/>
      <c r="Z913" s="280"/>
    </row>
    <row r="914" spans="1:26" ht="15.75" customHeight="1">
      <c r="A914" s="280"/>
      <c r="B914" s="280"/>
      <c r="C914" s="280"/>
      <c r="D914" s="280"/>
      <c r="E914" s="280"/>
      <c r="F914" s="280"/>
      <c r="G914" s="280"/>
      <c r="H914" s="280"/>
      <c r="I914" s="280"/>
      <c r="J914" s="280"/>
      <c r="K914" s="280"/>
      <c r="L914" s="280"/>
      <c r="M914" s="280"/>
      <c r="N914" s="280"/>
      <c r="O914" s="280"/>
      <c r="P914" s="280"/>
      <c r="Q914" s="280"/>
      <c r="R914" s="280"/>
      <c r="S914" s="280"/>
      <c r="T914" s="280"/>
      <c r="U914" s="280"/>
      <c r="V914" s="280"/>
      <c r="W914" s="280"/>
      <c r="X914" s="280"/>
      <c r="Y914" s="280"/>
      <c r="Z914" s="280"/>
    </row>
    <row r="915" spans="1:26" ht="15.75" customHeight="1">
      <c r="A915" s="280"/>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row>
    <row r="916" spans="1:26" ht="15.75" customHeight="1">
      <c r="A916" s="280"/>
      <c r="B916" s="280"/>
      <c r="C916" s="280"/>
      <c r="D916" s="280"/>
      <c r="E916" s="280"/>
      <c r="F916" s="280"/>
      <c r="G916" s="280"/>
      <c r="H916" s="280"/>
      <c r="I916" s="280"/>
      <c r="J916" s="280"/>
      <c r="K916" s="280"/>
      <c r="L916" s="280"/>
      <c r="M916" s="280"/>
      <c r="N916" s="280"/>
      <c r="O916" s="280"/>
      <c r="P916" s="280"/>
      <c r="Q916" s="280"/>
      <c r="R916" s="280"/>
      <c r="S916" s="280"/>
      <c r="T916" s="280"/>
      <c r="U916" s="280"/>
      <c r="V916" s="280"/>
      <c r="W916" s="280"/>
      <c r="X916" s="280"/>
      <c r="Y916" s="280"/>
      <c r="Z916" s="280"/>
    </row>
    <row r="917" spans="1:26" ht="15.75" customHeight="1">
      <c r="A917" s="280"/>
      <c r="B917" s="280"/>
      <c r="C917" s="280"/>
      <c r="D917" s="280"/>
      <c r="E917" s="280"/>
      <c r="F917" s="280"/>
      <c r="G917" s="280"/>
      <c r="H917" s="280"/>
      <c r="I917" s="280"/>
      <c r="J917" s="280"/>
      <c r="K917" s="280"/>
      <c r="L917" s="280"/>
      <c r="M917" s="280"/>
      <c r="N917" s="280"/>
      <c r="O917" s="280"/>
      <c r="P917" s="280"/>
      <c r="Q917" s="280"/>
      <c r="R917" s="280"/>
      <c r="S917" s="280"/>
      <c r="T917" s="280"/>
      <c r="U917" s="280"/>
      <c r="V917" s="280"/>
      <c r="W917" s="280"/>
      <c r="X917" s="280"/>
      <c r="Y917" s="280"/>
      <c r="Z917" s="280"/>
    </row>
    <row r="918" spans="1:26" ht="15.75" customHeight="1">
      <c r="A918" s="280"/>
      <c r="B918" s="280"/>
      <c r="C918" s="280"/>
      <c r="D918" s="280"/>
      <c r="E918" s="280"/>
      <c r="F918" s="280"/>
      <c r="G918" s="280"/>
      <c r="H918" s="280"/>
      <c r="I918" s="280"/>
      <c r="J918" s="280"/>
      <c r="K918" s="280"/>
      <c r="L918" s="280"/>
      <c r="M918" s="280"/>
      <c r="N918" s="280"/>
      <c r="O918" s="280"/>
      <c r="P918" s="280"/>
      <c r="Q918" s="280"/>
      <c r="R918" s="280"/>
      <c r="S918" s="280"/>
      <c r="T918" s="280"/>
      <c r="U918" s="280"/>
      <c r="V918" s="280"/>
      <c r="W918" s="280"/>
      <c r="X918" s="280"/>
      <c r="Y918" s="280"/>
      <c r="Z918" s="280"/>
    </row>
    <row r="919" spans="1:26" ht="15.75" customHeight="1">
      <c r="A919" s="280"/>
      <c r="B919" s="280"/>
      <c r="C919" s="280"/>
      <c r="D919" s="280"/>
      <c r="E919" s="280"/>
      <c r="F919" s="280"/>
      <c r="G919" s="280"/>
      <c r="H919" s="280"/>
      <c r="I919" s="280"/>
      <c r="J919" s="280"/>
      <c r="K919" s="280"/>
      <c r="L919" s="280"/>
      <c r="M919" s="280"/>
      <c r="N919" s="280"/>
      <c r="O919" s="280"/>
      <c r="P919" s="280"/>
      <c r="Q919" s="280"/>
      <c r="R919" s="280"/>
      <c r="S919" s="280"/>
      <c r="T919" s="280"/>
      <c r="U919" s="280"/>
      <c r="V919" s="280"/>
      <c r="W919" s="280"/>
      <c r="X919" s="280"/>
      <c r="Y919" s="280"/>
      <c r="Z919" s="280"/>
    </row>
    <row r="920" spans="1:26" ht="15.75" customHeight="1">
      <c r="A920" s="280"/>
      <c r="B920" s="280"/>
      <c r="C920" s="280"/>
      <c r="D920" s="280"/>
      <c r="E920" s="280"/>
      <c r="F920" s="280"/>
      <c r="G920" s="280"/>
      <c r="H920" s="280"/>
      <c r="I920" s="280"/>
      <c r="J920" s="280"/>
      <c r="K920" s="280"/>
      <c r="L920" s="280"/>
      <c r="M920" s="280"/>
      <c r="N920" s="280"/>
      <c r="O920" s="280"/>
      <c r="P920" s="280"/>
      <c r="Q920" s="280"/>
      <c r="R920" s="280"/>
      <c r="S920" s="280"/>
      <c r="T920" s="280"/>
      <c r="U920" s="280"/>
      <c r="V920" s="280"/>
      <c r="W920" s="280"/>
      <c r="X920" s="280"/>
      <c r="Y920" s="280"/>
      <c r="Z920" s="280"/>
    </row>
    <row r="921" spans="1:26" ht="15.75" customHeight="1">
      <c r="A921" s="280"/>
      <c r="B921" s="280"/>
      <c r="C921" s="280"/>
      <c r="D921" s="280"/>
      <c r="E921" s="280"/>
      <c r="F921" s="280"/>
      <c r="G921" s="280"/>
      <c r="H921" s="280"/>
      <c r="I921" s="280"/>
      <c r="J921" s="280"/>
      <c r="K921" s="280"/>
      <c r="L921" s="280"/>
      <c r="M921" s="280"/>
      <c r="N921" s="280"/>
      <c r="O921" s="280"/>
      <c r="P921" s="280"/>
      <c r="Q921" s="280"/>
      <c r="R921" s="280"/>
      <c r="S921" s="280"/>
      <c r="T921" s="280"/>
      <c r="U921" s="280"/>
      <c r="V921" s="280"/>
      <c r="W921" s="280"/>
      <c r="X921" s="280"/>
      <c r="Y921" s="280"/>
      <c r="Z921" s="280"/>
    </row>
    <row r="922" spans="1:26" ht="15.75" customHeight="1">
      <c r="A922" s="280"/>
      <c r="B922" s="280"/>
      <c r="C922" s="280"/>
      <c r="D922" s="280"/>
      <c r="E922" s="280"/>
      <c r="F922" s="280"/>
      <c r="G922" s="280"/>
      <c r="H922" s="280"/>
      <c r="I922" s="280"/>
      <c r="J922" s="280"/>
      <c r="K922" s="280"/>
      <c r="L922" s="280"/>
      <c r="M922" s="280"/>
      <c r="N922" s="280"/>
      <c r="O922" s="280"/>
      <c r="P922" s="280"/>
      <c r="Q922" s="280"/>
      <c r="R922" s="280"/>
      <c r="S922" s="280"/>
      <c r="T922" s="280"/>
      <c r="U922" s="280"/>
      <c r="V922" s="280"/>
      <c r="W922" s="280"/>
      <c r="X922" s="280"/>
      <c r="Y922" s="280"/>
      <c r="Z922" s="280"/>
    </row>
    <row r="923" spans="1:26" ht="15.75" customHeight="1">
      <c r="A923" s="280"/>
      <c r="B923" s="280"/>
      <c r="C923" s="280"/>
      <c r="D923" s="280"/>
      <c r="E923" s="280"/>
      <c r="F923" s="280"/>
      <c r="G923" s="280"/>
      <c r="H923" s="280"/>
      <c r="I923" s="280"/>
      <c r="J923" s="280"/>
      <c r="K923" s="280"/>
      <c r="L923" s="280"/>
      <c r="M923" s="280"/>
      <c r="N923" s="280"/>
      <c r="O923" s="280"/>
      <c r="P923" s="280"/>
      <c r="Q923" s="280"/>
      <c r="R923" s="280"/>
      <c r="S923" s="280"/>
      <c r="T923" s="280"/>
      <c r="U923" s="280"/>
      <c r="V923" s="280"/>
      <c r="W923" s="280"/>
      <c r="X923" s="280"/>
      <c r="Y923" s="280"/>
      <c r="Z923" s="280"/>
    </row>
    <row r="924" spans="1:26" ht="15.75" customHeight="1">
      <c r="A924" s="280"/>
      <c r="B924" s="280"/>
      <c r="C924" s="280"/>
      <c r="D924" s="280"/>
      <c r="E924" s="280"/>
      <c r="F924" s="280"/>
      <c r="G924" s="280"/>
      <c r="H924" s="280"/>
      <c r="I924" s="280"/>
      <c r="J924" s="280"/>
      <c r="K924" s="280"/>
      <c r="L924" s="280"/>
      <c r="M924" s="280"/>
      <c r="N924" s="280"/>
      <c r="O924" s="280"/>
      <c r="P924" s="280"/>
      <c r="Q924" s="280"/>
      <c r="R924" s="280"/>
      <c r="S924" s="280"/>
      <c r="T924" s="280"/>
      <c r="U924" s="280"/>
      <c r="V924" s="280"/>
      <c r="W924" s="280"/>
      <c r="X924" s="280"/>
      <c r="Y924" s="280"/>
      <c r="Z924" s="280"/>
    </row>
    <row r="925" spans="1:26" ht="15.75" customHeight="1">
      <c r="A925" s="280"/>
      <c r="B925" s="280"/>
      <c r="C925" s="280"/>
      <c r="D925" s="280"/>
      <c r="E925" s="280"/>
      <c r="F925" s="280"/>
      <c r="G925" s="280"/>
      <c r="H925" s="280"/>
      <c r="I925" s="280"/>
      <c r="J925" s="280"/>
      <c r="K925" s="280"/>
      <c r="L925" s="280"/>
      <c r="M925" s="280"/>
      <c r="N925" s="280"/>
      <c r="O925" s="280"/>
      <c r="P925" s="280"/>
      <c r="Q925" s="280"/>
      <c r="R925" s="280"/>
      <c r="S925" s="280"/>
      <c r="T925" s="280"/>
      <c r="U925" s="280"/>
      <c r="V925" s="280"/>
      <c r="W925" s="280"/>
      <c r="X925" s="280"/>
      <c r="Y925" s="280"/>
      <c r="Z925" s="280"/>
    </row>
    <row r="926" spans="1:26" ht="15.75" customHeight="1">
      <c r="A926" s="280"/>
      <c r="B926" s="280"/>
      <c r="C926" s="280"/>
      <c r="D926" s="280"/>
      <c r="E926" s="280"/>
      <c r="F926" s="280"/>
      <c r="G926" s="280"/>
      <c r="H926" s="280"/>
      <c r="I926" s="280"/>
      <c r="J926" s="280"/>
      <c r="K926" s="280"/>
      <c r="L926" s="280"/>
      <c r="M926" s="280"/>
      <c r="N926" s="280"/>
      <c r="O926" s="280"/>
      <c r="P926" s="280"/>
      <c r="Q926" s="280"/>
      <c r="R926" s="280"/>
      <c r="S926" s="280"/>
      <c r="T926" s="280"/>
      <c r="U926" s="280"/>
      <c r="V926" s="280"/>
      <c r="W926" s="280"/>
      <c r="X926" s="280"/>
      <c r="Y926" s="280"/>
      <c r="Z926" s="280"/>
    </row>
    <row r="927" spans="1:26" ht="15.75" customHeight="1">
      <c r="A927" s="280"/>
      <c r="B927" s="280"/>
      <c r="C927" s="280"/>
      <c r="D927" s="280"/>
      <c r="E927" s="280"/>
      <c r="F927" s="280"/>
      <c r="G927" s="280"/>
      <c r="H927" s="280"/>
      <c r="I927" s="280"/>
      <c r="J927" s="280"/>
      <c r="K927" s="280"/>
      <c r="L927" s="280"/>
      <c r="M927" s="280"/>
      <c r="N927" s="280"/>
      <c r="O927" s="280"/>
      <c r="P927" s="280"/>
      <c r="Q927" s="280"/>
      <c r="R927" s="280"/>
      <c r="S927" s="280"/>
      <c r="T927" s="280"/>
      <c r="U927" s="280"/>
      <c r="V927" s="280"/>
      <c r="W927" s="280"/>
      <c r="X927" s="280"/>
      <c r="Y927" s="280"/>
      <c r="Z927" s="280"/>
    </row>
    <row r="928" spans="1:26" ht="15.75" customHeight="1">
      <c r="A928" s="280"/>
      <c r="B928" s="280"/>
      <c r="C928" s="280"/>
      <c r="D928" s="280"/>
      <c r="E928" s="280"/>
      <c r="F928" s="280"/>
      <c r="G928" s="280"/>
      <c r="H928" s="280"/>
      <c r="I928" s="280"/>
      <c r="J928" s="280"/>
      <c r="K928" s="280"/>
      <c r="L928" s="280"/>
      <c r="M928" s="280"/>
      <c r="N928" s="280"/>
      <c r="O928" s="280"/>
      <c r="P928" s="280"/>
      <c r="Q928" s="280"/>
      <c r="R928" s="280"/>
      <c r="S928" s="280"/>
      <c r="T928" s="280"/>
      <c r="U928" s="280"/>
      <c r="V928" s="280"/>
      <c r="W928" s="280"/>
      <c r="X928" s="280"/>
      <c r="Y928" s="280"/>
      <c r="Z928" s="280"/>
    </row>
    <row r="929" spans="1:26" ht="15.75" customHeight="1">
      <c r="A929" s="280"/>
      <c r="B929" s="280"/>
      <c r="C929" s="280"/>
      <c r="D929" s="280"/>
      <c r="E929" s="280"/>
      <c r="F929" s="280"/>
      <c r="G929" s="280"/>
      <c r="H929" s="280"/>
      <c r="I929" s="280"/>
      <c r="J929" s="280"/>
      <c r="K929" s="280"/>
      <c r="L929" s="280"/>
      <c r="M929" s="280"/>
      <c r="N929" s="280"/>
      <c r="O929" s="280"/>
      <c r="P929" s="280"/>
      <c r="Q929" s="280"/>
      <c r="R929" s="280"/>
      <c r="S929" s="280"/>
      <c r="T929" s="280"/>
      <c r="U929" s="280"/>
      <c r="V929" s="280"/>
      <c r="W929" s="280"/>
      <c r="X929" s="280"/>
      <c r="Y929" s="280"/>
      <c r="Z929" s="280"/>
    </row>
    <row r="930" spans="1:26" ht="15.75" customHeight="1">
      <c r="A930" s="280"/>
      <c r="B930" s="280"/>
      <c r="C930" s="280"/>
      <c r="D930" s="280"/>
      <c r="E930" s="280"/>
      <c r="F930" s="280"/>
      <c r="G930" s="280"/>
      <c r="H930" s="280"/>
      <c r="I930" s="280"/>
      <c r="J930" s="280"/>
      <c r="K930" s="280"/>
      <c r="L930" s="280"/>
      <c r="M930" s="280"/>
      <c r="N930" s="280"/>
      <c r="O930" s="280"/>
      <c r="P930" s="280"/>
      <c r="Q930" s="280"/>
      <c r="R930" s="280"/>
      <c r="S930" s="280"/>
      <c r="T930" s="280"/>
      <c r="U930" s="280"/>
      <c r="V930" s="280"/>
      <c r="W930" s="280"/>
      <c r="X930" s="280"/>
      <c r="Y930" s="280"/>
      <c r="Z930" s="280"/>
    </row>
    <row r="931" spans="1:26" ht="15.75" customHeight="1">
      <c r="A931" s="280"/>
      <c r="B931" s="280"/>
      <c r="C931" s="280"/>
      <c r="D931" s="280"/>
      <c r="E931" s="280"/>
      <c r="F931" s="280"/>
      <c r="G931" s="280"/>
      <c r="H931" s="280"/>
      <c r="I931" s="280"/>
      <c r="J931" s="280"/>
      <c r="K931" s="280"/>
      <c r="L931" s="280"/>
      <c r="M931" s="280"/>
      <c r="N931" s="280"/>
      <c r="O931" s="280"/>
      <c r="P931" s="280"/>
      <c r="Q931" s="280"/>
      <c r="R931" s="280"/>
      <c r="S931" s="280"/>
      <c r="T931" s="280"/>
      <c r="U931" s="280"/>
      <c r="V931" s="280"/>
      <c r="W931" s="280"/>
      <c r="X931" s="280"/>
      <c r="Y931" s="280"/>
      <c r="Z931" s="280"/>
    </row>
    <row r="932" spans="1:26" ht="15.75" customHeight="1">
      <c r="A932" s="280"/>
      <c r="B932" s="280"/>
      <c r="C932" s="280"/>
      <c r="D932" s="280"/>
      <c r="E932" s="280"/>
      <c r="F932" s="280"/>
      <c r="G932" s="280"/>
      <c r="H932" s="280"/>
      <c r="I932" s="280"/>
      <c r="J932" s="280"/>
      <c r="K932" s="280"/>
      <c r="L932" s="280"/>
      <c r="M932" s="280"/>
      <c r="N932" s="280"/>
      <c r="O932" s="280"/>
      <c r="P932" s="280"/>
      <c r="Q932" s="280"/>
      <c r="R932" s="280"/>
      <c r="S932" s="280"/>
      <c r="T932" s="280"/>
      <c r="U932" s="280"/>
      <c r="V932" s="280"/>
      <c r="W932" s="280"/>
      <c r="X932" s="280"/>
      <c r="Y932" s="280"/>
      <c r="Z932" s="280"/>
    </row>
    <row r="933" spans="1:26" ht="15.75" customHeight="1">
      <c r="A933" s="280"/>
      <c r="B933" s="280"/>
      <c r="C933" s="280"/>
      <c r="D933" s="280"/>
      <c r="E933" s="280"/>
      <c r="F933" s="280"/>
      <c r="G933" s="280"/>
      <c r="H933" s="280"/>
      <c r="I933" s="280"/>
      <c r="J933" s="280"/>
      <c r="K933" s="280"/>
      <c r="L933" s="280"/>
      <c r="M933" s="280"/>
      <c r="N933" s="280"/>
      <c r="O933" s="280"/>
      <c r="P933" s="280"/>
      <c r="Q933" s="280"/>
      <c r="R933" s="280"/>
      <c r="S933" s="280"/>
      <c r="T933" s="280"/>
      <c r="U933" s="280"/>
      <c r="V933" s="280"/>
      <c r="W933" s="280"/>
      <c r="X933" s="280"/>
      <c r="Y933" s="280"/>
      <c r="Z933" s="280"/>
    </row>
    <row r="934" spans="1:26" ht="15.75" customHeight="1">
      <c r="A934" s="280"/>
      <c r="B934" s="280"/>
      <c r="C934" s="280"/>
      <c r="D934" s="280"/>
      <c r="E934" s="280"/>
      <c r="F934" s="280"/>
      <c r="G934" s="280"/>
      <c r="H934" s="280"/>
      <c r="I934" s="280"/>
      <c r="J934" s="280"/>
      <c r="K934" s="280"/>
      <c r="L934" s="280"/>
      <c r="M934" s="280"/>
      <c r="N934" s="280"/>
      <c r="O934" s="280"/>
      <c r="P934" s="280"/>
      <c r="Q934" s="280"/>
      <c r="R934" s="280"/>
      <c r="S934" s="280"/>
      <c r="T934" s="280"/>
      <c r="U934" s="280"/>
      <c r="V934" s="280"/>
      <c r="W934" s="280"/>
      <c r="X934" s="280"/>
      <c r="Y934" s="280"/>
      <c r="Z934" s="280"/>
    </row>
    <row r="935" spans="1:26" ht="15.75" customHeight="1">
      <c r="A935" s="280"/>
      <c r="B935" s="280"/>
      <c r="C935" s="280"/>
      <c r="D935" s="280"/>
      <c r="E935" s="280"/>
      <c r="F935" s="280"/>
      <c r="G935" s="280"/>
      <c r="H935" s="280"/>
      <c r="I935" s="280"/>
      <c r="J935" s="280"/>
      <c r="K935" s="280"/>
      <c r="L935" s="280"/>
      <c r="M935" s="280"/>
      <c r="N935" s="280"/>
      <c r="O935" s="280"/>
      <c r="P935" s="280"/>
      <c r="Q935" s="280"/>
      <c r="R935" s="280"/>
      <c r="S935" s="280"/>
      <c r="T935" s="280"/>
      <c r="U935" s="280"/>
      <c r="V935" s="280"/>
      <c r="W935" s="280"/>
      <c r="X935" s="280"/>
      <c r="Y935" s="280"/>
      <c r="Z935" s="280"/>
    </row>
    <row r="936" spans="1:26" ht="15.75" customHeight="1">
      <c r="A936" s="280"/>
      <c r="B936" s="280"/>
      <c r="C936" s="280"/>
      <c r="D936" s="280"/>
      <c r="E936" s="280"/>
      <c r="F936" s="280"/>
      <c r="G936" s="280"/>
      <c r="H936" s="280"/>
      <c r="I936" s="280"/>
      <c r="J936" s="280"/>
      <c r="K936" s="280"/>
      <c r="L936" s="280"/>
      <c r="M936" s="280"/>
      <c r="N936" s="280"/>
      <c r="O936" s="280"/>
      <c r="P936" s="280"/>
      <c r="Q936" s="280"/>
      <c r="R936" s="280"/>
      <c r="S936" s="280"/>
      <c r="T936" s="280"/>
      <c r="U936" s="280"/>
      <c r="V936" s="280"/>
      <c r="W936" s="280"/>
      <c r="X936" s="280"/>
      <c r="Y936" s="280"/>
      <c r="Z936" s="280"/>
    </row>
    <row r="937" spans="1:26" ht="15.75" customHeight="1">
      <c r="A937" s="280"/>
      <c r="B937" s="280"/>
      <c r="C937" s="280"/>
      <c r="D937" s="280"/>
      <c r="E937" s="280"/>
      <c r="F937" s="280"/>
      <c r="G937" s="280"/>
      <c r="H937" s="280"/>
      <c r="I937" s="280"/>
      <c r="J937" s="280"/>
      <c r="K937" s="280"/>
      <c r="L937" s="280"/>
      <c r="M937" s="280"/>
      <c r="N937" s="280"/>
      <c r="O937" s="280"/>
      <c r="P937" s="280"/>
      <c r="Q937" s="280"/>
      <c r="R937" s="280"/>
      <c r="S937" s="280"/>
      <c r="T937" s="280"/>
      <c r="U937" s="280"/>
      <c r="V937" s="280"/>
      <c r="W937" s="280"/>
      <c r="X937" s="280"/>
      <c r="Y937" s="280"/>
      <c r="Z937" s="280"/>
    </row>
    <row r="938" spans="1:26" ht="15.75" customHeight="1">
      <c r="A938" s="280"/>
      <c r="B938" s="280"/>
      <c r="C938" s="280"/>
      <c r="D938" s="280"/>
      <c r="E938" s="280"/>
      <c r="F938" s="280"/>
      <c r="G938" s="280"/>
      <c r="H938" s="280"/>
      <c r="I938" s="280"/>
      <c r="J938" s="280"/>
      <c r="K938" s="280"/>
      <c r="L938" s="280"/>
      <c r="M938" s="280"/>
      <c r="N938" s="280"/>
      <c r="O938" s="280"/>
      <c r="P938" s="280"/>
      <c r="Q938" s="280"/>
      <c r="R938" s="280"/>
      <c r="S938" s="280"/>
      <c r="T938" s="280"/>
      <c r="U938" s="280"/>
      <c r="V938" s="280"/>
      <c r="W938" s="280"/>
      <c r="X938" s="280"/>
      <c r="Y938" s="280"/>
      <c r="Z938" s="280"/>
    </row>
    <row r="939" spans="1:26" ht="15.75" customHeight="1">
      <c r="A939" s="280"/>
      <c r="B939" s="280"/>
      <c r="C939" s="280"/>
      <c r="D939" s="280"/>
      <c r="E939" s="280"/>
      <c r="F939" s="280"/>
      <c r="G939" s="280"/>
      <c r="H939" s="280"/>
      <c r="I939" s="280"/>
      <c r="J939" s="280"/>
      <c r="K939" s="280"/>
      <c r="L939" s="280"/>
      <c r="M939" s="280"/>
      <c r="N939" s="280"/>
      <c r="O939" s="280"/>
      <c r="P939" s="280"/>
      <c r="Q939" s="280"/>
      <c r="R939" s="280"/>
      <c r="S939" s="280"/>
      <c r="T939" s="280"/>
      <c r="U939" s="280"/>
      <c r="V939" s="280"/>
      <c r="W939" s="280"/>
      <c r="X939" s="280"/>
      <c r="Y939" s="280"/>
      <c r="Z939" s="280"/>
    </row>
    <row r="940" spans="1:26" ht="15.75" customHeight="1">
      <c r="A940" s="280"/>
      <c r="B940" s="280"/>
      <c r="C940" s="280"/>
      <c r="D940" s="280"/>
      <c r="E940" s="280"/>
      <c r="F940" s="280"/>
      <c r="G940" s="280"/>
      <c r="H940" s="280"/>
      <c r="I940" s="280"/>
      <c r="J940" s="280"/>
      <c r="K940" s="280"/>
      <c r="L940" s="280"/>
      <c r="M940" s="280"/>
      <c r="N940" s="280"/>
      <c r="O940" s="280"/>
      <c r="P940" s="280"/>
      <c r="Q940" s="280"/>
      <c r="R940" s="280"/>
      <c r="S940" s="280"/>
      <c r="T940" s="280"/>
      <c r="U940" s="280"/>
      <c r="V940" s="280"/>
      <c r="W940" s="280"/>
      <c r="X940" s="280"/>
      <c r="Y940" s="280"/>
      <c r="Z940" s="280"/>
    </row>
    <row r="941" spans="1:26" ht="15.75" customHeight="1">
      <c r="A941" s="280"/>
      <c r="B941" s="280"/>
      <c r="C941" s="280"/>
      <c r="D941" s="280"/>
      <c r="E941" s="280"/>
      <c r="F941" s="280"/>
      <c r="G941" s="280"/>
      <c r="H941" s="280"/>
      <c r="I941" s="280"/>
      <c r="J941" s="280"/>
      <c r="K941" s="280"/>
      <c r="L941" s="280"/>
      <c r="M941" s="280"/>
      <c r="N941" s="280"/>
      <c r="O941" s="280"/>
      <c r="P941" s="280"/>
      <c r="Q941" s="280"/>
      <c r="R941" s="280"/>
      <c r="S941" s="280"/>
      <c r="T941" s="280"/>
      <c r="U941" s="280"/>
      <c r="V941" s="280"/>
      <c r="W941" s="280"/>
      <c r="X941" s="280"/>
      <c r="Y941" s="280"/>
      <c r="Z941" s="280"/>
    </row>
    <row r="942" spans="1:26" ht="15.75" customHeight="1">
      <c r="A942" s="280"/>
      <c r="B942" s="280"/>
      <c r="C942" s="280"/>
      <c r="D942" s="280"/>
      <c r="E942" s="280"/>
      <c r="F942" s="280"/>
      <c r="G942" s="280"/>
      <c r="H942" s="280"/>
      <c r="I942" s="280"/>
      <c r="J942" s="280"/>
      <c r="K942" s="280"/>
      <c r="L942" s="280"/>
      <c r="M942" s="280"/>
      <c r="N942" s="280"/>
      <c r="O942" s="280"/>
      <c r="P942" s="280"/>
      <c r="Q942" s="280"/>
      <c r="R942" s="280"/>
      <c r="S942" s="280"/>
      <c r="T942" s="280"/>
      <c r="U942" s="280"/>
      <c r="V942" s="280"/>
      <c r="W942" s="280"/>
      <c r="X942" s="280"/>
      <c r="Y942" s="280"/>
      <c r="Z942" s="280"/>
    </row>
    <row r="943" spans="1:26" ht="15.75" customHeight="1">
      <c r="A943" s="280"/>
      <c r="B943" s="280"/>
      <c r="C943" s="280"/>
      <c r="D943" s="280"/>
      <c r="E943" s="280"/>
      <c r="F943" s="280"/>
      <c r="G943" s="280"/>
      <c r="H943" s="280"/>
      <c r="I943" s="280"/>
      <c r="J943" s="280"/>
      <c r="K943" s="280"/>
      <c r="L943" s="280"/>
      <c r="M943" s="280"/>
      <c r="N943" s="280"/>
      <c r="O943" s="280"/>
      <c r="P943" s="280"/>
      <c r="Q943" s="280"/>
      <c r="R943" s="280"/>
      <c r="S943" s="280"/>
      <c r="T943" s="280"/>
      <c r="U943" s="280"/>
      <c r="V943" s="280"/>
      <c r="W943" s="280"/>
      <c r="X943" s="280"/>
      <c r="Y943" s="280"/>
      <c r="Z943" s="280"/>
    </row>
    <row r="944" spans="1:26" ht="15.75" customHeight="1">
      <c r="A944" s="280"/>
      <c r="B944" s="280"/>
      <c r="C944" s="280"/>
      <c r="D944" s="280"/>
      <c r="E944" s="280"/>
      <c r="F944" s="280"/>
      <c r="G944" s="280"/>
      <c r="H944" s="280"/>
      <c r="I944" s="280"/>
      <c r="J944" s="280"/>
      <c r="K944" s="280"/>
      <c r="L944" s="280"/>
      <c r="M944" s="280"/>
      <c r="N944" s="280"/>
      <c r="O944" s="280"/>
      <c r="P944" s="280"/>
      <c r="Q944" s="280"/>
      <c r="R944" s="280"/>
      <c r="S944" s="280"/>
      <c r="T944" s="280"/>
      <c r="U944" s="280"/>
      <c r="V944" s="280"/>
      <c r="W944" s="280"/>
      <c r="X944" s="280"/>
      <c r="Y944" s="280"/>
      <c r="Z944" s="280"/>
    </row>
    <row r="945" spans="1:26" ht="15.75" customHeight="1">
      <c r="A945" s="280"/>
      <c r="B945" s="280"/>
      <c r="C945" s="280"/>
      <c r="D945" s="280"/>
      <c r="E945" s="280"/>
      <c r="F945" s="280"/>
      <c r="G945" s="280"/>
      <c r="H945" s="280"/>
      <c r="I945" s="280"/>
      <c r="J945" s="280"/>
      <c r="K945" s="280"/>
      <c r="L945" s="280"/>
      <c r="M945" s="280"/>
      <c r="N945" s="280"/>
      <c r="O945" s="280"/>
      <c r="P945" s="280"/>
      <c r="Q945" s="280"/>
      <c r="R945" s="280"/>
      <c r="S945" s="280"/>
      <c r="T945" s="280"/>
      <c r="U945" s="280"/>
      <c r="V945" s="280"/>
      <c r="W945" s="280"/>
      <c r="X945" s="280"/>
      <c r="Y945" s="280"/>
      <c r="Z945" s="280"/>
    </row>
    <row r="946" spans="1:26" ht="15.75" customHeight="1">
      <c r="A946" s="280"/>
      <c r="B946" s="280"/>
      <c r="C946" s="280"/>
      <c r="D946" s="280"/>
      <c r="E946" s="280"/>
      <c r="F946" s="280"/>
      <c r="G946" s="280"/>
      <c r="H946" s="280"/>
      <c r="I946" s="280"/>
      <c r="J946" s="280"/>
      <c r="K946" s="280"/>
      <c r="L946" s="280"/>
      <c r="M946" s="280"/>
      <c r="N946" s="280"/>
      <c r="O946" s="280"/>
      <c r="P946" s="280"/>
      <c r="Q946" s="280"/>
      <c r="R946" s="280"/>
      <c r="S946" s="280"/>
      <c r="T946" s="280"/>
      <c r="U946" s="280"/>
      <c r="V946" s="280"/>
      <c r="W946" s="280"/>
      <c r="X946" s="280"/>
      <c r="Y946" s="280"/>
      <c r="Z946" s="280"/>
    </row>
    <row r="947" spans="1:26" ht="15.75" customHeight="1">
      <c r="A947" s="280"/>
      <c r="B947" s="280"/>
      <c r="C947" s="280"/>
      <c r="D947" s="280"/>
      <c r="E947" s="280"/>
      <c r="F947" s="280"/>
      <c r="G947" s="280"/>
      <c r="H947" s="280"/>
      <c r="I947" s="280"/>
      <c r="J947" s="280"/>
      <c r="K947" s="280"/>
      <c r="L947" s="280"/>
      <c r="M947" s="280"/>
      <c r="N947" s="280"/>
      <c r="O947" s="280"/>
      <c r="P947" s="280"/>
      <c r="Q947" s="280"/>
      <c r="R947" s="280"/>
      <c r="S947" s="280"/>
      <c r="T947" s="280"/>
      <c r="U947" s="280"/>
      <c r="V947" s="280"/>
      <c r="W947" s="280"/>
      <c r="X947" s="280"/>
      <c r="Y947" s="280"/>
      <c r="Z947" s="280"/>
    </row>
    <row r="948" spans="1:26" ht="15.75" customHeight="1">
      <c r="A948" s="280"/>
      <c r="B948" s="280"/>
      <c r="C948" s="280"/>
      <c r="D948" s="280"/>
      <c r="E948" s="280"/>
      <c r="F948" s="280"/>
      <c r="G948" s="280"/>
      <c r="H948" s="280"/>
      <c r="I948" s="280"/>
      <c r="J948" s="280"/>
      <c r="K948" s="280"/>
      <c r="L948" s="280"/>
      <c r="M948" s="280"/>
      <c r="N948" s="280"/>
      <c r="O948" s="280"/>
      <c r="P948" s="280"/>
      <c r="Q948" s="280"/>
      <c r="R948" s="280"/>
      <c r="S948" s="280"/>
      <c r="T948" s="280"/>
      <c r="U948" s="280"/>
      <c r="V948" s="280"/>
      <c r="W948" s="280"/>
      <c r="X948" s="280"/>
      <c r="Y948" s="280"/>
      <c r="Z948" s="280"/>
    </row>
    <row r="949" spans="1:26" ht="15.75" customHeight="1">
      <c r="A949" s="280"/>
      <c r="B949" s="280"/>
      <c r="C949" s="280"/>
      <c r="D949" s="280"/>
      <c r="E949" s="280"/>
      <c r="F949" s="280"/>
      <c r="G949" s="280"/>
      <c r="H949" s="280"/>
      <c r="I949" s="280"/>
      <c r="J949" s="280"/>
      <c r="K949" s="280"/>
      <c r="L949" s="280"/>
      <c r="M949" s="280"/>
      <c r="N949" s="280"/>
      <c r="O949" s="280"/>
      <c r="P949" s="280"/>
      <c r="Q949" s="280"/>
      <c r="R949" s="280"/>
      <c r="S949" s="280"/>
      <c r="T949" s="280"/>
      <c r="U949" s="280"/>
      <c r="V949" s="280"/>
      <c r="W949" s="280"/>
      <c r="X949" s="280"/>
      <c r="Y949" s="280"/>
      <c r="Z949" s="280"/>
    </row>
    <row r="950" spans="1:26" ht="15.75" customHeight="1">
      <c r="A950" s="280"/>
      <c r="B950" s="280"/>
      <c r="C950" s="280"/>
      <c r="D950" s="280"/>
      <c r="E950" s="280"/>
      <c r="F950" s="280"/>
      <c r="G950" s="280"/>
      <c r="H950" s="280"/>
      <c r="I950" s="280"/>
      <c r="J950" s="280"/>
      <c r="K950" s="280"/>
      <c r="L950" s="280"/>
      <c r="M950" s="280"/>
      <c r="N950" s="280"/>
      <c r="O950" s="280"/>
      <c r="P950" s="280"/>
      <c r="Q950" s="280"/>
      <c r="R950" s="280"/>
      <c r="S950" s="280"/>
      <c r="T950" s="280"/>
      <c r="U950" s="280"/>
      <c r="V950" s="280"/>
      <c r="W950" s="280"/>
      <c r="X950" s="280"/>
      <c r="Y950" s="280"/>
      <c r="Z950" s="280"/>
    </row>
    <row r="951" spans="1:26" ht="15.75" customHeight="1">
      <c r="A951" s="280"/>
      <c r="B951" s="280"/>
      <c r="C951" s="280"/>
      <c r="D951" s="280"/>
      <c r="E951" s="280"/>
      <c r="F951" s="280"/>
      <c r="G951" s="280"/>
      <c r="H951" s="280"/>
      <c r="I951" s="280"/>
      <c r="J951" s="280"/>
      <c r="K951" s="280"/>
      <c r="L951" s="280"/>
      <c r="M951" s="280"/>
      <c r="N951" s="280"/>
      <c r="O951" s="280"/>
      <c r="P951" s="280"/>
      <c r="Q951" s="280"/>
      <c r="R951" s="280"/>
      <c r="S951" s="280"/>
      <c r="T951" s="280"/>
      <c r="U951" s="280"/>
      <c r="V951" s="280"/>
      <c r="W951" s="280"/>
      <c r="X951" s="280"/>
      <c r="Y951" s="280"/>
      <c r="Z951" s="280"/>
    </row>
    <row r="952" spans="1:26" ht="15.75" customHeight="1">
      <c r="A952" s="280"/>
      <c r="B952" s="280"/>
      <c r="C952" s="280"/>
      <c r="D952" s="280"/>
      <c r="E952" s="280"/>
      <c r="F952" s="280"/>
      <c r="G952" s="280"/>
      <c r="H952" s="280"/>
      <c r="I952" s="280"/>
      <c r="J952" s="280"/>
      <c r="K952" s="280"/>
      <c r="L952" s="280"/>
      <c r="M952" s="280"/>
      <c r="N952" s="280"/>
      <c r="O952" s="280"/>
      <c r="P952" s="280"/>
      <c r="Q952" s="280"/>
      <c r="R952" s="280"/>
      <c r="S952" s="280"/>
      <c r="T952" s="280"/>
      <c r="U952" s="280"/>
      <c r="V952" s="280"/>
      <c r="W952" s="280"/>
      <c r="X952" s="280"/>
      <c r="Y952" s="280"/>
      <c r="Z952" s="280"/>
    </row>
    <row r="953" spans="1:26" ht="15.75" customHeight="1">
      <c r="A953" s="280"/>
      <c r="B953" s="280"/>
      <c r="C953" s="280"/>
      <c r="D953" s="280"/>
      <c r="E953" s="280"/>
      <c r="F953" s="280"/>
      <c r="G953" s="280"/>
      <c r="H953" s="280"/>
      <c r="I953" s="280"/>
      <c r="J953" s="280"/>
      <c r="K953" s="280"/>
      <c r="L953" s="280"/>
      <c r="M953" s="280"/>
      <c r="N953" s="280"/>
      <c r="O953" s="280"/>
      <c r="P953" s="280"/>
      <c r="Q953" s="280"/>
      <c r="R953" s="280"/>
      <c r="S953" s="280"/>
      <c r="T953" s="280"/>
      <c r="U953" s="280"/>
      <c r="V953" s="280"/>
      <c r="W953" s="280"/>
      <c r="X953" s="280"/>
      <c r="Y953" s="280"/>
      <c r="Z953" s="280"/>
    </row>
    <row r="954" spans="1:26" ht="15.75" customHeight="1">
      <c r="A954" s="280"/>
      <c r="B954" s="280"/>
      <c r="C954" s="280"/>
      <c r="D954" s="280"/>
      <c r="E954" s="280"/>
      <c r="F954" s="280"/>
      <c r="G954" s="280"/>
      <c r="H954" s="280"/>
      <c r="I954" s="280"/>
      <c r="J954" s="280"/>
      <c r="K954" s="280"/>
      <c r="L954" s="280"/>
      <c r="M954" s="280"/>
      <c r="N954" s="280"/>
      <c r="O954" s="280"/>
      <c r="P954" s="280"/>
      <c r="Q954" s="280"/>
      <c r="R954" s="280"/>
      <c r="S954" s="280"/>
      <c r="T954" s="280"/>
      <c r="U954" s="280"/>
      <c r="V954" s="280"/>
      <c r="W954" s="280"/>
      <c r="X954" s="280"/>
      <c r="Y954" s="280"/>
      <c r="Z954" s="280"/>
    </row>
    <row r="955" spans="1:26" ht="15.75" customHeight="1">
      <c r="A955" s="280"/>
      <c r="B955" s="280"/>
      <c r="C955" s="280"/>
      <c r="D955" s="280"/>
      <c r="E955" s="280"/>
      <c r="F955" s="280"/>
      <c r="G955" s="280"/>
      <c r="H955" s="280"/>
      <c r="I955" s="280"/>
      <c r="J955" s="280"/>
      <c r="K955" s="280"/>
      <c r="L955" s="280"/>
      <c r="M955" s="280"/>
      <c r="N955" s="280"/>
      <c r="O955" s="280"/>
      <c r="P955" s="280"/>
      <c r="Q955" s="280"/>
      <c r="R955" s="280"/>
      <c r="S955" s="280"/>
      <c r="T955" s="280"/>
      <c r="U955" s="280"/>
      <c r="V955" s="280"/>
      <c r="W955" s="280"/>
      <c r="X955" s="280"/>
      <c r="Y955" s="280"/>
      <c r="Z955" s="280"/>
    </row>
    <row r="956" spans="1:26" ht="15.75" customHeight="1">
      <c r="A956" s="280"/>
      <c r="B956" s="280"/>
      <c r="C956" s="280"/>
      <c r="D956" s="280"/>
      <c r="E956" s="280"/>
      <c r="F956" s="280"/>
      <c r="G956" s="280"/>
      <c r="H956" s="280"/>
      <c r="I956" s="280"/>
      <c r="J956" s="280"/>
      <c r="K956" s="280"/>
      <c r="L956" s="280"/>
      <c r="M956" s="280"/>
      <c r="N956" s="280"/>
      <c r="O956" s="280"/>
      <c r="P956" s="280"/>
      <c r="Q956" s="280"/>
      <c r="R956" s="280"/>
      <c r="S956" s="280"/>
      <c r="T956" s="280"/>
      <c r="U956" s="280"/>
      <c r="V956" s="280"/>
      <c r="W956" s="280"/>
      <c r="X956" s="280"/>
      <c r="Y956" s="280"/>
      <c r="Z956" s="280"/>
    </row>
    <row r="957" spans="1:26" ht="15.75" customHeight="1">
      <c r="A957" s="280"/>
      <c r="B957" s="280"/>
      <c r="C957" s="280"/>
      <c r="D957" s="280"/>
      <c r="E957" s="280"/>
      <c r="F957" s="280"/>
      <c r="G957" s="280"/>
      <c r="H957" s="280"/>
      <c r="I957" s="280"/>
      <c r="J957" s="280"/>
      <c r="K957" s="280"/>
      <c r="L957" s="280"/>
      <c r="M957" s="280"/>
      <c r="N957" s="280"/>
      <c r="O957" s="280"/>
      <c r="P957" s="280"/>
      <c r="Q957" s="280"/>
      <c r="R957" s="280"/>
      <c r="S957" s="280"/>
      <c r="T957" s="280"/>
      <c r="U957" s="280"/>
      <c r="V957" s="280"/>
      <c r="W957" s="280"/>
      <c r="X957" s="280"/>
      <c r="Y957" s="280"/>
      <c r="Z957" s="280"/>
    </row>
    <row r="958" spans="1:26" ht="15.75" customHeight="1">
      <c r="A958" s="280"/>
      <c r="B958" s="280"/>
      <c r="C958" s="280"/>
      <c r="D958" s="280"/>
      <c r="E958" s="280"/>
      <c r="F958" s="280"/>
      <c r="G958" s="280"/>
      <c r="H958" s="280"/>
      <c r="I958" s="280"/>
      <c r="J958" s="280"/>
      <c r="K958" s="280"/>
      <c r="L958" s="280"/>
      <c r="M958" s="280"/>
      <c r="N958" s="280"/>
      <c r="O958" s="280"/>
      <c r="P958" s="280"/>
      <c r="Q958" s="280"/>
      <c r="R958" s="280"/>
      <c r="S958" s="280"/>
      <c r="T958" s="280"/>
      <c r="U958" s="280"/>
      <c r="V958" s="280"/>
      <c r="W958" s="280"/>
      <c r="X958" s="280"/>
      <c r="Y958" s="280"/>
      <c r="Z958" s="280"/>
    </row>
    <row r="959" spans="1:26" ht="15.75" customHeight="1">
      <c r="A959" s="280"/>
      <c r="B959" s="280"/>
      <c r="C959" s="280"/>
      <c r="D959" s="280"/>
      <c r="E959" s="280"/>
      <c r="F959" s="280"/>
      <c r="G959" s="280"/>
      <c r="H959" s="280"/>
      <c r="I959" s="280"/>
      <c r="J959" s="280"/>
      <c r="K959" s="280"/>
      <c r="L959" s="280"/>
      <c r="M959" s="280"/>
      <c r="N959" s="280"/>
      <c r="O959" s="280"/>
      <c r="P959" s="280"/>
      <c r="Q959" s="280"/>
      <c r="R959" s="280"/>
      <c r="S959" s="280"/>
      <c r="T959" s="280"/>
      <c r="U959" s="280"/>
      <c r="V959" s="280"/>
      <c r="W959" s="280"/>
      <c r="X959" s="280"/>
      <c r="Y959" s="280"/>
      <c r="Z959" s="280"/>
    </row>
    <row r="960" spans="1:26" ht="15.75" customHeight="1">
      <c r="A960" s="280"/>
      <c r="B960" s="280"/>
      <c r="C960" s="280"/>
      <c r="D960" s="280"/>
      <c r="E960" s="280"/>
      <c r="F960" s="280"/>
      <c r="G960" s="280"/>
      <c r="H960" s="280"/>
      <c r="I960" s="280"/>
      <c r="J960" s="280"/>
      <c r="K960" s="280"/>
      <c r="L960" s="280"/>
      <c r="M960" s="280"/>
      <c r="N960" s="280"/>
      <c r="O960" s="280"/>
      <c r="P960" s="280"/>
      <c r="Q960" s="280"/>
      <c r="R960" s="280"/>
      <c r="S960" s="280"/>
      <c r="T960" s="280"/>
      <c r="U960" s="280"/>
      <c r="V960" s="280"/>
      <c r="W960" s="280"/>
      <c r="X960" s="280"/>
      <c r="Y960" s="280"/>
      <c r="Z960" s="280"/>
    </row>
    <row r="961" spans="1:26" ht="15.75" customHeight="1">
      <c r="A961" s="280"/>
      <c r="B961" s="280"/>
      <c r="C961" s="280"/>
      <c r="D961" s="280"/>
      <c r="E961" s="280"/>
      <c r="F961" s="280"/>
      <c r="G961" s="280"/>
      <c r="H961" s="280"/>
      <c r="I961" s="280"/>
      <c r="J961" s="280"/>
      <c r="K961" s="280"/>
      <c r="L961" s="280"/>
      <c r="M961" s="280"/>
      <c r="N961" s="280"/>
      <c r="O961" s="280"/>
      <c r="P961" s="280"/>
      <c r="Q961" s="280"/>
      <c r="R961" s="280"/>
      <c r="S961" s="280"/>
      <c r="T961" s="280"/>
      <c r="U961" s="280"/>
      <c r="V961" s="280"/>
      <c r="W961" s="280"/>
      <c r="X961" s="280"/>
      <c r="Y961" s="280"/>
      <c r="Z961" s="280"/>
    </row>
    <row r="962" spans="1:26" ht="15.75" customHeight="1">
      <c r="A962" s="280"/>
      <c r="B962" s="280"/>
      <c r="C962" s="280"/>
      <c r="D962" s="280"/>
      <c r="E962" s="280"/>
      <c r="F962" s="280"/>
      <c r="G962" s="280"/>
      <c r="H962" s="280"/>
      <c r="I962" s="280"/>
      <c r="J962" s="280"/>
      <c r="K962" s="280"/>
      <c r="L962" s="280"/>
      <c r="M962" s="280"/>
      <c r="N962" s="280"/>
      <c r="O962" s="280"/>
      <c r="P962" s="280"/>
      <c r="Q962" s="280"/>
      <c r="R962" s="280"/>
      <c r="S962" s="280"/>
      <c r="T962" s="280"/>
      <c r="U962" s="280"/>
      <c r="V962" s="280"/>
      <c r="W962" s="280"/>
      <c r="X962" s="280"/>
      <c r="Y962" s="280"/>
      <c r="Z962" s="280"/>
    </row>
    <row r="963" spans="1:26" ht="15.75" customHeight="1">
      <c r="A963" s="280"/>
      <c r="B963" s="280"/>
      <c r="C963" s="280"/>
      <c r="D963" s="280"/>
      <c r="E963" s="280"/>
      <c r="F963" s="280"/>
      <c r="G963" s="280"/>
      <c r="H963" s="280"/>
      <c r="I963" s="280"/>
      <c r="J963" s="280"/>
      <c r="K963" s="280"/>
      <c r="L963" s="280"/>
      <c r="M963" s="280"/>
      <c r="N963" s="280"/>
      <c r="O963" s="280"/>
      <c r="P963" s="280"/>
      <c r="Q963" s="280"/>
      <c r="R963" s="280"/>
      <c r="S963" s="280"/>
      <c r="T963" s="280"/>
      <c r="U963" s="280"/>
      <c r="V963" s="280"/>
      <c r="W963" s="280"/>
      <c r="X963" s="280"/>
      <c r="Y963" s="280"/>
      <c r="Z963" s="280"/>
    </row>
    <row r="964" spans="1:26" ht="15.75" customHeight="1">
      <c r="A964" s="280"/>
      <c r="B964" s="280"/>
      <c r="C964" s="280"/>
      <c r="D964" s="280"/>
      <c r="E964" s="280"/>
      <c r="F964" s="280"/>
      <c r="G964" s="280"/>
      <c r="H964" s="280"/>
      <c r="I964" s="280"/>
      <c r="J964" s="280"/>
      <c r="K964" s="280"/>
      <c r="L964" s="280"/>
      <c r="M964" s="280"/>
      <c r="N964" s="280"/>
      <c r="O964" s="280"/>
      <c r="P964" s="280"/>
      <c r="Q964" s="280"/>
      <c r="R964" s="280"/>
      <c r="S964" s="280"/>
      <c r="T964" s="280"/>
      <c r="U964" s="280"/>
      <c r="V964" s="280"/>
      <c r="W964" s="280"/>
      <c r="X964" s="280"/>
      <c r="Y964" s="280"/>
      <c r="Z964" s="280"/>
    </row>
    <row r="965" spans="1:26" ht="15.75" customHeight="1">
      <c r="A965" s="280"/>
      <c r="B965" s="280"/>
      <c r="C965" s="280"/>
      <c r="D965" s="280"/>
      <c r="E965" s="280"/>
      <c r="F965" s="280"/>
      <c r="G965" s="280"/>
      <c r="H965" s="280"/>
      <c r="I965" s="280"/>
      <c r="J965" s="280"/>
      <c r="K965" s="280"/>
      <c r="L965" s="280"/>
      <c r="M965" s="280"/>
      <c r="N965" s="280"/>
      <c r="O965" s="280"/>
      <c r="P965" s="280"/>
      <c r="Q965" s="280"/>
      <c r="R965" s="280"/>
      <c r="S965" s="280"/>
      <c r="T965" s="280"/>
      <c r="U965" s="280"/>
      <c r="V965" s="280"/>
      <c r="W965" s="280"/>
      <c r="X965" s="280"/>
      <c r="Y965" s="280"/>
      <c r="Z965" s="280"/>
    </row>
    <row r="966" spans="1:26" ht="15.75" customHeight="1">
      <c r="A966" s="280"/>
      <c r="B966" s="280"/>
      <c r="C966" s="280"/>
      <c r="D966" s="280"/>
      <c r="E966" s="280"/>
      <c r="F966" s="280"/>
      <c r="G966" s="280"/>
      <c r="H966" s="280"/>
      <c r="I966" s="280"/>
      <c r="J966" s="280"/>
      <c r="K966" s="280"/>
      <c r="L966" s="280"/>
      <c r="M966" s="280"/>
      <c r="N966" s="280"/>
      <c r="O966" s="280"/>
      <c r="P966" s="280"/>
      <c r="Q966" s="280"/>
      <c r="R966" s="280"/>
      <c r="S966" s="280"/>
      <c r="T966" s="280"/>
      <c r="U966" s="280"/>
      <c r="V966" s="280"/>
      <c r="W966" s="280"/>
      <c r="X966" s="280"/>
      <c r="Y966" s="280"/>
      <c r="Z966" s="280"/>
    </row>
    <row r="967" spans="1:26" ht="15.75" customHeight="1">
      <c r="A967" s="280"/>
      <c r="B967" s="280"/>
      <c r="C967" s="280"/>
      <c r="D967" s="280"/>
      <c r="E967" s="280"/>
      <c r="F967" s="280"/>
      <c r="G967" s="280"/>
      <c r="H967" s="280"/>
      <c r="I967" s="280"/>
      <c r="J967" s="280"/>
      <c r="K967" s="280"/>
      <c r="L967" s="280"/>
      <c r="M967" s="280"/>
      <c r="N967" s="280"/>
      <c r="O967" s="280"/>
      <c r="P967" s="280"/>
      <c r="Q967" s="280"/>
      <c r="R967" s="280"/>
      <c r="S967" s="280"/>
      <c r="T967" s="280"/>
      <c r="U967" s="280"/>
      <c r="V967" s="280"/>
      <c r="W967" s="280"/>
      <c r="X967" s="280"/>
      <c r="Y967" s="280"/>
      <c r="Z967" s="280"/>
    </row>
    <row r="968" spans="1:26" ht="15.75" customHeight="1">
      <c r="A968" s="280"/>
      <c r="B968" s="280"/>
      <c r="C968" s="280"/>
      <c r="D968" s="280"/>
      <c r="E968" s="280"/>
      <c r="F968" s="280"/>
      <c r="G968" s="280"/>
      <c r="H968" s="280"/>
      <c r="I968" s="280"/>
      <c r="J968" s="280"/>
      <c r="K968" s="280"/>
      <c r="L968" s="280"/>
      <c r="M968" s="280"/>
      <c r="N968" s="280"/>
      <c r="O968" s="280"/>
      <c r="P968" s="280"/>
      <c r="Q968" s="280"/>
      <c r="R968" s="280"/>
      <c r="S968" s="280"/>
      <c r="T968" s="280"/>
      <c r="U968" s="280"/>
      <c r="V968" s="280"/>
      <c r="W968" s="280"/>
      <c r="X968" s="280"/>
      <c r="Y968" s="280"/>
      <c r="Z968" s="280"/>
    </row>
    <row r="969" spans="1:26" ht="15.75" customHeight="1">
      <c r="A969" s="280"/>
      <c r="B969" s="280"/>
      <c r="C969" s="280"/>
      <c r="D969" s="280"/>
      <c r="E969" s="280"/>
      <c r="F969" s="280"/>
      <c r="G969" s="280"/>
      <c r="H969" s="280"/>
      <c r="I969" s="280"/>
      <c r="J969" s="280"/>
      <c r="K969" s="280"/>
      <c r="L969" s="280"/>
      <c r="M969" s="280"/>
      <c r="N969" s="280"/>
      <c r="O969" s="280"/>
      <c r="P969" s="280"/>
      <c r="Q969" s="280"/>
      <c r="R969" s="280"/>
      <c r="S969" s="280"/>
      <c r="T969" s="280"/>
      <c r="U969" s="280"/>
      <c r="V969" s="280"/>
      <c r="W969" s="280"/>
      <c r="X969" s="280"/>
      <c r="Y969" s="280"/>
      <c r="Z969" s="280"/>
    </row>
    <row r="970" spans="1:26" ht="15.75" customHeight="1">
      <c r="A970" s="280"/>
      <c r="B970" s="280"/>
      <c r="C970" s="280"/>
      <c r="D970" s="280"/>
      <c r="E970" s="280"/>
      <c r="F970" s="280"/>
      <c r="G970" s="280"/>
      <c r="H970" s="280"/>
      <c r="I970" s="280"/>
      <c r="J970" s="280"/>
      <c r="K970" s="280"/>
      <c r="L970" s="280"/>
      <c r="M970" s="280"/>
      <c r="N970" s="280"/>
      <c r="O970" s="280"/>
      <c r="P970" s="280"/>
      <c r="Q970" s="280"/>
      <c r="R970" s="280"/>
      <c r="S970" s="280"/>
      <c r="T970" s="280"/>
      <c r="U970" s="280"/>
      <c r="V970" s="280"/>
      <c r="W970" s="280"/>
      <c r="X970" s="280"/>
      <c r="Y970" s="280"/>
      <c r="Z970" s="280"/>
    </row>
    <row r="971" spans="1:26" ht="15.75" customHeight="1">
      <c r="A971" s="280"/>
      <c r="B971" s="280"/>
      <c r="C971" s="280"/>
      <c r="D971" s="280"/>
      <c r="E971" s="280"/>
      <c r="F971" s="280"/>
      <c r="G971" s="280"/>
      <c r="H971" s="280"/>
      <c r="I971" s="280"/>
      <c r="J971" s="280"/>
      <c r="K971" s="280"/>
      <c r="L971" s="280"/>
      <c r="M971" s="280"/>
      <c r="N971" s="280"/>
      <c r="O971" s="280"/>
      <c r="P971" s="280"/>
      <c r="Q971" s="280"/>
      <c r="R971" s="280"/>
      <c r="S971" s="280"/>
      <c r="T971" s="280"/>
      <c r="U971" s="280"/>
      <c r="V971" s="280"/>
      <c r="W971" s="280"/>
      <c r="X971" s="280"/>
      <c r="Y971" s="280"/>
      <c r="Z971" s="280"/>
    </row>
    <row r="972" spans="1:26" ht="15.75" customHeight="1">
      <c r="A972" s="280"/>
      <c r="B972" s="280"/>
      <c r="C972" s="280"/>
      <c r="D972" s="280"/>
      <c r="E972" s="280"/>
      <c r="F972" s="280"/>
      <c r="G972" s="280"/>
      <c r="H972" s="280"/>
      <c r="I972" s="280"/>
      <c r="J972" s="280"/>
      <c r="K972" s="280"/>
      <c r="L972" s="280"/>
      <c r="M972" s="280"/>
      <c r="N972" s="280"/>
      <c r="O972" s="280"/>
      <c r="P972" s="280"/>
      <c r="Q972" s="280"/>
      <c r="R972" s="280"/>
      <c r="S972" s="280"/>
      <c r="T972" s="280"/>
      <c r="U972" s="280"/>
      <c r="V972" s="280"/>
      <c r="W972" s="280"/>
      <c r="X972" s="280"/>
      <c r="Y972" s="280"/>
      <c r="Z972" s="280"/>
    </row>
    <row r="973" spans="1:26" ht="15.75" customHeight="1">
      <c r="A973" s="280"/>
      <c r="B973" s="280"/>
      <c r="C973" s="280"/>
      <c r="D973" s="280"/>
      <c r="E973" s="280"/>
      <c r="F973" s="280"/>
      <c r="G973" s="280"/>
      <c r="H973" s="280"/>
      <c r="I973" s="280"/>
      <c r="J973" s="280"/>
      <c r="K973" s="280"/>
      <c r="L973" s="280"/>
      <c r="M973" s="280"/>
      <c r="N973" s="280"/>
      <c r="O973" s="280"/>
      <c r="P973" s="280"/>
      <c r="Q973" s="280"/>
      <c r="R973" s="280"/>
      <c r="S973" s="280"/>
      <c r="T973" s="280"/>
      <c r="U973" s="280"/>
      <c r="V973" s="280"/>
      <c r="W973" s="280"/>
      <c r="X973" s="280"/>
      <c r="Y973" s="280"/>
      <c r="Z973" s="280"/>
    </row>
    <row r="974" spans="1:26" ht="15.75" customHeight="1">
      <c r="A974" s="280"/>
      <c r="B974" s="280"/>
      <c r="C974" s="280"/>
      <c r="D974" s="280"/>
      <c r="E974" s="280"/>
      <c r="F974" s="280"/>
      <c r="G974" s="280"/>
      <c r="H974" s="280"/>
      <c r="I974" s="280"/>
      <c r="J974" s="280"/>
      <c r="K974" s="280"/>
      <c r="L974" s="280"/>
      <c r="M974" s="280"/>
      <c r="N974" s="280"/>
      <c r="O974" s="280"/>
      <c r="P974" s="280"/>
      <c r="Q974" s="280"/>
      <c r="R974" s="280"/>
      <c r="S974" s="280"/>
      <c r="T974" s="280"/>
      <c r="U974" s="280"/>
      <c r="V974" s="280"/>
      <c r="W974" s="280"/>
      <c r="X974" s="280"/>
      <c r="Y974" s="280"/>
      <c r="Z974" s="280"/>
    </row>
    <row r="975" spans="1:26" ht="15.75" customHeight="1">
      <c r="A975" s="280"/>
      <c r="B975" s="280"/>
      <c r="C975" s="280"/>
      <c r="D975" s="280"/>
      <c r="E975" s="280"/>
      <c r="F975" s="280"/>
      <c r="G975" s="280"/>
      <c r="H975" s="280"/>
      <c r="I975" s="280"/>
      <c r="J975" s="280"/>
      <c r="K975" s="280"/>
      <c r="L975" s="280"/>
      <c r="M975" s="280"/>
      <c r="N975" s="280"/>
      <c r="O975" s="280"/>
      <c r="P975" s="280"/>
      <c r="Q975" s="280"/>
      <c r="R975" s="280"/>
      <c r="S975" s="280"/>
      <c r="T975" s="280"/>
      <c r="U975" s="280"/>
      <c r="V975" s="280"/>
      <c r="W975" s="280"/>
      <c r="X975" s="280"/>
      <c r="Y975" s="280"/>
      <c r="Z975" s="280"/>
    </row>
    <row r="976" spans="1:26" ht="15.75" customHeight="1">
      <c r="A976" s="280"/>
      <c r="B976" s="280"/>
      <c r="C976" s="280"/>
      <c r="D976" s="280"/>
      <c r="E976" s="280"/>
      <c r="F976" s="280"/>
      <c r="G976" s="280"/>
      <c r="H976" s="280"/>
      <c r="I976" s="280"/>
      <c r="J976" s="280"/>
      <c r="K976" s="280"/>
      <c r="L976" s="280"/>
      <c r="M976" s="280"/>
      <c r="N976" s="280"/>
      <c r="O976" s="280"/>
      <c r="P976" s="280"/>
      <c r="Q976" s="280"/>
      <c r="R976" s="280"/>
      <c r="S976" s="280"/>
      <c r="T976" s="280"/>
      <c r="U976" s="280"/>
      <c r="V976" s="280"/>
      <c r="W976" s="280"/>
      <c r="X976" s="280"/>
      <c r="Y976" s="280"/>
      <c r="Z976" s="280"/>
    </row>
    <row r="977" spans="1:26" ht="15.75" customHeight="1">
      <c r="A977" s="280"/>
      <c r="B977" s="280"/>
      <c r="C977" s="280"/>
      <c r="D977" s="280"/>
      <c r="E977" s="280"/>
      <c r="F977" s="280"/>
      <c r="G977" s="280"/>
      <c r="H977" s="280"/>
      <c r="I977" s="280"/>
      <c r="J977" s="280"/>
      <c r="K977" s="280"/>
      <c r="L977" s="280"/>
      <c r="M977" s="280"/>
      <c r="N977" s="280"/>
      <c r="O977" s="280"/>
      <c r="P977" s="280"/>
      <c r="Q977" s="280"/>
      <c r="R977" s="280"/>
      <c r="S977" s="280"/>
      <c r="T977" s="280"/>
      <c r="U977" s="280"/>
      <c r="V977" s="280"/>
      <c r="W977" s="280"/>
      <c r="X977" s="280"/>
      <c r="Y977" s="280"/>
      <c r="Z977" s="280"/>
    </row>
    <row r="978" spans="1:26" ht="15.75" customHeight="1">
      <c r="A978" s="280"/>
      <c r="B978" s="280"/>
      <c r="C978" s="280"/>
      <c r="D978" s="280"/>
      <c r="E978" s="280"/>
      <c r="F978" s="280"/>
      <c r="G978" s="280"/>
      <c r="H978" s="280"/>
      <c r="I978" s="280"/>
      <c r="J978" s="280"/>
      <c r="K978" s="280"/>
      <c r="L978" s="280"/>
      <c r="M978" s="280"/>
      <c r="N978" s="280"/>
      <c r="O978" s="280"/>
      <c r="P978" s="280"/>
      <c r="Q978" s="280"/>
      <c r="R978" s="280"/>
      <c r="S978" s="280"/>
      <c r="T978" s="280"/>
      <c r="U978" s="280"/>
      <c r="V978" s="280"/>
      <c r="W978" s="280"/>
      <c r="X978" s="280"/>
      <c r="Y978" s="280"/>
      <c r="Z978" s="280"/>
    </row>
    <row r="979" spans="1:26" ht="15.75" customHeight="1">
      <c r="A979" s="280"/>
      <c r="B979" s="280"/>
      <c r="C979" s="280"/>
      <c r="D979" s="280"/>
      <c r="E979" s="280"/>
      <c r="F979" s="280"/>
      <c r="G979" s="280"/>
      <c r="H979" s="280"/>
      <c r="I979" s="280"/>
      <c r="J979" s="280"/>
      <c r="K979" s="280"/>
      <c r="L979" s="280"/>
      <c r="M979" s="280"/>
      <c r="N979" s="280"/>
      <c r="O979" s="280"/>
      <c r="P979" s="280"/>
      <c r="Q979" s="280"/>
      <c r="R979" s="280"/>
      <c r="S979" s="280"/>
      <c r="T979" s="280"/>
      <c r="U979" s="280"/>
      <c r="V979" s="280"/>
      <c r="W979" s="280"/>
      <c r="X979" s="280"/>
      <c r="Y979" s="280"/>
      <c r="Z979" s="280"/>
    </row>
    <row r="980" spans="1:26" ht="15.75" customHeight="1">
      <c r="A980" s="280"/>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row>
    <row r="981" spans="1:26" ht="15.75" customHeight="1">
      <c r="A981" s="280"/>
      <c r="B981" s="280"/>
      <c r="C981" s="280"/>
      <c r="D981" s="280"/>
      <c r="E981" s="280"/>
      <c r="F981" s="280"/>
      <c r="G981" s="280"/>
      <c r="H981" s="280"/>
      <c r="I981" s="280"/>
      <c r="J981" s="280"/>
      <c r="K981" s="280"/>
      <c r="L981" s="280"/>
      <c r="M981" s="280"/>
      <c r="N981" s="280"/>
      <c r="O981" s="280"/>
      <c r="P981" s="280"/>
      <c r="Q981" s="280"/>
      <c r="R981" s="280"/>
      <c r="S981" s="280"/>
      <c r="T981" s="280"/>
      <c r="U981" s="280"/>
      <c r="V981" s="280"/>
      <c r="W981" s="280"/>
      <c r="X981" s="280"/>
      <c r="Y981" s="280"/>
      <c r="Z981" s="280"/>
    </row>
    <row r="982" spans="1:26" ht="15.75" customHeight="1">
      <c r="A982" s="280"/>
      <c r="B982" s="280"/>
      <c r="C982" s="280"/>
      <c r="D982" s="280"/>
      <c r="E982" s="280"/>
      <c r="F982" s="280"/>
      <c r="G982" s="280"/>
      <c r="H982" s="280"/>
      <c r="I982" s="280"/>
      <c r="J982" s="280"/>
      <c r="K982" s="280"/>
      <c r="L982" s="280"/>
      <c r="M982" s="280"/>
      <c r="N982" s="280"/>
      <c r="O982" s="280"/>
      <c r="P982" s="280"/>
      <c r="Q982" s="280"/>
      <c r="R982" s="280"/>
      <c r="S982" s="280"/>
      <c r="T982" s="280"/>
      <c r="U982" s="280"/>
      <c r="V982" s="280"/>
      <c r="W982" s="280"/>
      <c r="X982" s="280"/>
      <c r="Y982" s="280"/>
      <c r="Z982" s="280"/>
    </row>
    <row r="983" spans="1:26" ht="15.75" customHeight="1">
      <c r="A983" s="280"/>
      <c r="B983" s="280"/>
      <c r="C983" s="280"/>
      <c r="D983" s="280"/>
      <c r="E983" s="280"/>
      <c r="F983" s="280"/>
      <c r="G983" s="280"/>
      <c r="H983" s="280"/>
      <c r="I983" s="280"/>
      <c r="J983" s="280"/>
      <c r="K983" s="280"/>
      <c r="L983" s="280"/>
      <c r="M983" s="280"/>
      <c r="N983" s="280"/>
      <c r="O983" s="280"/>
      <c r="P983" s="280"/>
      <c r="Q983" s="280"/>
      <c r="R983" s="280"/>
      <c r="S983" s="280"/>
      <c r="T983" s="280"/>
      <c r="U983" s="280"/>
      <c r="V983" s="280"/>
      <c r="W983" s="280"/>
      <c r="X983" s="280"/>
      <c r="Y983" s="280"/>
      <c r="Z983" s="280"/>
    </row>
    <row r="984" spans="1:26" ht="15.75" customHeight="1">
      <c r="A984" s="280"/>
      <c r="B984" s="280"/>
      <c r="C984" s="280"/>
      <c r="D984" s="280"/>
      <c r="E984" s="280"/>
      <c r="F984" s="280"/>
      <c r="G984" s="280"/>
      <c r="H984" s="280"/>
      <c r="I984" s="280"/>
      <c r="J984" s="280"/>
      <c r="K984" s="280"/>
      <c r="L984" s="280"/>
      <c r="M984" s="280"/>
      <c r="N984" s="280"/>
      <c r="O984" s="280"/>
      <c r="P984" s="280"/>
      <c r="Q984" s="280"/>
      <c r="R984" s="280"/>
      <c r="S984" s="280"/>
      <c r="T984" s="280"/>
      <c r="U984" s="280"/>
      <c r="V984" s="280"/>
      <c r="W984" s="280"/>
      <c r="X984" s="280"/>
      <c r="Y984" s="280"/>
      <c r="Z984" s="280"/>
    </row>
    <row r="985" spans="1:26" ht="15.75" customHeight="1">
      <c r="A985" s="280"/>
      <c r="B985" s="280"/>
      <c r="C985" s="280"/>
      <c r="D985" s="280"/>
      <c r="E985" s="280"/>
      <c r="F985" s="280"/>
      <c r="G985" s="280"/>
      <c r="H985" s="280"/>
      <c r="I985" s="280"/>
      <c r="J985" s="280"/>
      <c r="K985" s="280"/>
      <c r="L985" s="280"/>
      <c r="M985" s="280"/>
      <c r="N985" s="280"/>
      <c r="O985" s="280"/>
      <c r="P985" s="280"/>
      <c r="Q985" s="280"/>
      <c r="R985" s="280"/>
      <c r="S985" s="280"/>
      <c r="T985" s="280"/>
      <c r="U985" s="280"/>
      <c r="V985" s="280"/>
      <c r="W985" s="280"/>
      <c r="X985" s="280"/>
      <c r="Y985" s="280"/>
      <c r="Z985" s="280"/>
    </row>
    <row r="986" spans="1:26" ht="15.75" customHeight="1">
      <c r="A986" s="280"/>
      <c r="B986" s="280"/>
      <c r="C986" s="280"/>
      <c r="D986" s="280"/>
      <c r="E986" s="280"/>
      <c r="F986" s="280"/>
      <c r="G986" s="280"/>
      <c r="H986" s="280"/>
      <c r="I986" s="280"/>
      <c r="J986" s="280"/>
      <c r="K986" s="280"/>
      <c r="L986" s="280"/>
      <c r="M986" s="280"/>
      <c r="N986" s="280"/>
      <c r="O986" s="280"/>
      <c r="P986" s="280"/>
      <c r="Q986" s="280"/>
      <c r="R986" s="280"/>
      <c r="S986" s="280"/>
      <c r="T986" s="280"/>
      <c r="U986" s="280"/>
      <c r="V986" s="280"/>
      <c r="W986" s="280"/>
      <c r="X986" s="280"/>
      <c r="Y986" s="280"/>
      <c r="Z986" s="280"/>
    </row>
    <row r="987" spans="1:26" ht="15.75" customHeight="1">
      <c r="A987" s="280"/>
      <c r="B987" s="280"/>
      <c r="C987" s="280"/>
      <c r="D987" s="280"/>
      <c r="E987" s="280"/>
      <c r="F987" s="280"/>
      <c r="G987" s="280"/>
      <c r="H987" s="280"/>
      <c r="I987" s="280"/>
      <c r="J987" s="280"/>
      <c r="K987" s="280"/>
      <c r="L987" s="280"/>
      <c r="M987" s="280"/>
      <c r="N987" s="280"/>
      <c r="O987" s="280"/>
      <c r="P987" s="280"/>
      <c r="Q987" s="280"/>
      <c r="R987" s="280"/>
      <c r="S987" s="280"/>
      <c r="T987" s="280"/>
      <c r="U987" s="280"/>
      <c r="V987" s="280"/>
      <c r="W987" s="280"/>
      <c r="X987" s="280"/>
      <c r="Y987" s="280"/>
      <c r="Z987" s="280"/>
    </row>
    <row r="988" spans="1:26" ht="15.75" customHeight="1">
      <c r="A988" s="280"/>
      <c r="B988" s="280"/>
      <c r="C988" s="280"/>
      <c r="D988" s="280"/>
      <c r="E988" s="280"/>
      <c r="F988" s="280"/>
      <c r="G988" s="280"/>
      <c r="H988" s="280"/>
      <c r="I988" s="280"/>
      <c r="J988" s="280"/>
      <c r="K988" s="280"/>
      <c r="L988" s="280"/>
      <c r="M988" s="280"/>
      <c r="N988" s="280"/>
      <c r="O988" s="280"/>
      <c r="P988" s="280"/>
      <c r="Q988" s="280"/>
      <c r="R988" s="280"/>
      <c r="S988" s="280"/>
      <c r="T988" s="280"/>
      <c r="U988" s="280"/>
      <c r="V988" s="280"/>
      <c r="W988" s="280"/>
      <c r="X988" s="280"/>
      <c r="Y988" s="280"/>
      <c r="Z988" s="280"/>
    </row>
    <row r="989" spans="1:26" ht="15.75" customHeight="1">
      <c r="A989" s="280"/>
      <c r="B989" s="280"/>
      <c r="C989" s="280"/>
      <c r="D989" s="280"/>
      <c r="E989" s="280"/>
      <c r="F989" s="280"/>
      <c r="G989" s="280"/>
      <c r="H989" s="280"/>
      <c r="I989" s="280"/>
      <c r="J989" s="280"/>
      <c r="K989" s="280"/>
      <c r="L989" s="280"/>
      <c r="M989" s="280"/>
      <c r="N989" s="280"/>
      <c r="O989" s="280"/>
      <c r="P989" s="280"/>
      <c r="Q989" s="280"/>
      <c r="R989" s="280"/>
      <c r="S989" s="280"/>
      <c r="T989" s="280"/>
      <c r="U989" s="280"/>
      <c r="V989" s="280"/>
      <c r="W989" s="280"/>
      <c r="X989" s="280"/>
      <c r="Y989" s="280"/>
      <c r="Z989" s="280"/>
    </row>
    <row r="990" spans="1:26" ht="15.75" customHeight="1">
      <c r="A990" s="280"/>
      <c r="B990" s="280"/>
      <c r="C990" s="280"/>
      <c r="D990" s="280"/>
      <c r="E990" s="280"/>
      <c r="F990" s="280"/>
      <c r="G990" s="280"/>
      <c r="H990" s="280"/>
      <c r="I990" s="280"/>
      <c r="J990" s="280"/>
      <c r="K990" s="280"/>
      <c r="L990" s="280"/>
      <c r="M990" s="280"/>
      <c r="N990" s="280"/>
      <c r="O990" s="280"/>
      <c r="P990" s="280"/>
      <c r="Q990" s="280"/>
      <c r="R990" s="280"/>
      <c r="S990" s="280"/>
      <c r="T990" s="280"/>
      <c r="U990" s="280"/>
      <c r="V990" s="280"/>
      <c r="W990" s="280"/>
      <c r="X990" s="280"/>
      <c r="Y990" s="280"/>
      <c r="Z990" s="280"/>
    </row>
    <row r="991" spans="1:26" ht="15.75" customHeight="1">
      <c r="A991" s="280"/>
      <c r="B991" s="280"/>
      <c r="C991" s="280"/>
      <c r="D991" s="280"/>
      <c r="E991" s="280"/>
      <c r="F991" s="280"/>
      <c r="G991" s="280"/>
      <c r="H991" s="280"/>
      <c r="I991" s="280"/>
      <c r="J991" s="280"/>
      <c r="K991" s="280"/>
      <c r="L991" s="280"/>
      <c r="M991" s="280"/>
      <c r="N991" s="280"/>
      <c r="O991" s="280"/>
      <c r="P991" s="280"/>
      <c r="Q991" s="280"/>
      <c r="R991" s="280"/>
      <c r="S991" s="280"/>
      <c r="T991" s="280"/>
      <c r="U991" s="280"/>
      <c r="V991" s="280"/>
      <c r="W991" s="280"/>
      <c r="X991" s="280"/>
      <c r="Y991" s="280"/>
      <c r="Z991" s="280"/>
    </row>
    <row r="992" spans="1:26" ht="15.75" customHeight="1">
      <c r="A992" s="280"/>
      <c r="B992" s="280"/>
      <c r="C992" s="280"/>
      <c r="D992" s="280"/>
      <c r="E992" s="280"/>
      <c r="F992" s="280"/>
      <c r="G992" s="280"/>
      <c r="H992" s="280"/>
      <c r="I992" s="280"/>
      <c r="J992" s="280"/>
      <c r="K992" s="280"/>
      <c r="L992" s="280"/>
      <c r="M992" s="280"/>
      <c r="N992" s="280"/>
      <c r="O992" s="280"/>
      <c r="P992" s="280"/>
      <c r="Q992" s="280"/>
      <c r="R992" s="280"/>
      <c r="S992" s="280"/>
      <c r="T992" s="280"/>
      <c r="U992" s="280"/>
      <c r="V992" s="280"/>
      <c r="W992" s="280"/>
      <c r="X992" s="280"/>
      <c r="Y992" s="280"/>
      <c r="Z992" s="280"/>
    </row>
    <row r="993" spans="1:26" ht="15.75" customHeight="1">
      <c r="A993" s="280"/>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row>
    <row r="994" spans="1:26" ht="15.75" customHeight="1">
      <c r="A994" s="280"/>
      <c r="B994" s="280"/>
      <c r="C994" s="280"/>
      <c r="D994" s="280"/>
      <c r="E994" s="280"/>
      <c r="F994" s="280"/>
      <c r="G994" s="280"/>
      <c r="H994" s="280"/>
      <c r="I994" s="280"/>
      <c r="J994" s="280"/>
      <c r="K994" s="280"/>
      <c r="L994" s="280"/>
      <c r="M994" s="280"/>
      <c r="N994" s="280"/>
      <c r="O994" s="280"/>
      <c r="P994" s="280"/>
      <c r="Q994" s="280"/>
      <c r="R994" s="280"/>
      <c r="S994" s="280"/>
      <c r="T994" s="280"/>
      <c r="U994" s="280"/>
      <c r="V994" s="280"/>
      <c r="W994" s="280"/>
      <c r="X994" s="280"/>
      <c r="Y994" s="280"/>
      <c r="Z994" s="280"/>
    </row>
    <row r="995" spans="1:26" ht="15.75" customHeight="1">
      <c r="A995" s="280"/>
      <c r="B995" s="280"/>
      <c r="C995" s="280"/>
      <c r="D995" s="280"/>
      <c r="E995" s="280"/>
      <c r="F995" s="280"/>
      <c r="G995" s="280"/>
      <c r="H995" s="280"/>
      <c r="I995" s="280"/>
      <c r="J995" s="280"/>
      <c r="K995" s="280"/>
      <c r="L995" s="280"/>
      <c r="M995" s="280"/>
      <c r="N995" s="280"/>
      <c r="O995" s="280"/>
      <c r="P995" s="280"/>
      <c r="Q995" s="280"/>
      <c r="R995" s="280"/>
      <c r="S995" s="280"/>
      <c r="T995" s="280"/>
      <c r="U995" s="280"/>
      <c r="V995" s="280"/>
      <c r="W995" s="280"/>
      <c r="X995" s="280"/>
      <c r="Y995" s="280"/>
      <c r="Z995" s="280"/>
    </row>
    <row r="996" spans="1:26" ht="15.75" customHeight="1">
      <c r="A996" s="280"/>
      <c r="B996" s="280"/>
      <c r="C996" s="280"/>
      <c r="D996" s="280"/>
      <c r="E996" s="280"/>
      <c r="F996" s="280"/>
      <c r="G996" s="280"/>
      <c r="H996" s="280"/>
      <c r="I996" s="280"/>
      <c r="J996" s="280"/>
      <c r="K996" s="280"/>
      <c r="L996" s="280"/>
      <c r="M996" s="280"/>
      <c r="N996" s="280"/>
      <c r="O996" s="280"/>
      <c r="P996" s="280"/>
      <c r="Q996" s="280"/>
      <c r="R996" s="280"/>
      <c r="S996" s="280"/>
      <c r="T996" s="280"/>
      <c r="U996" s="280"/>
      <c r="V996" s="280"/>
      <c r="W996" s="280"/>
      <c r="X996" s="280"/>
      <c r="Y996" s="280"/>
      <c r="Z996" s="280"/>
    </row>
    <row r="997" spans="1:26" ht="15.75" customHeight="1">
      <c r="A997" s="280"/>
      <c r="B997" s="280"/>
      <c r="C997" s="280"/>
      <c r="D997" s="280"/>
      <c r="E997" s="280"/>
      <c r="F997" s="280"/>
      <c r="G997" s="280"/>
      <c r="H997" s="280"/>
      <c r="I997" s="280"/>
      <c r="J997" s="280"/>
      <c r="K997" s="280"/>
      <c r="L997" s="280"/>
      <c r="M997" s="280"/>
      <c r="N997" s="280"/>
      <c r="O997" s="280"/>
      <c r="P997" s="280"/>
      <c r="Q997" s="280"/>
      <c r="R997" s="280"/>
      <c r="S997" s="280"/>
      <c r="T997" s="280"/>
      <c r="U997" s="280"/>
      <c r="V997" s="280"/>
      <c r="W997" s="280"/>
      <c r="X997" s="280"/>
      <c r="Y997" s="280"/>
      <c r="Z997" s="280"/>
    </row>
  </sheetData>
  <mergeCells count="6">
    <mergeCell ref="A28:B28"/>
    <mergeCell ref="A40:B40"/>
    <mergeCell ref="C3:C4"/>
    <mergeCell ref="A14:B14"/>
    <mergeCell ref="A3:B4"/>
    <mergeCell ref="A5:C7"/>
  </mergeCells>
  <pageMargins left="0.98425196850393704" right="0.19685039370078741" top="0.78740157480314965" bottom="0.59055118110236227" header="0" footer="0"/>
  <pageSetup paperSize="9" orientation="portrait" r:id="rId1"/>
  <headerFooter>
    <oddFooter xml:space="preserve">&amp;C&amp;"Arial Narrow,Normal"&amp;9&amp;P CONSEJO ASESOR MUNICIPAL&amp;"-,Normal"&amp;10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66FF33"/>
  </sheetPr>
  <dimension ref="A1:Z1000"/>
  <sheetViews>
    <sheetView zoomScaleNormal="100" workbookViewId="0">
      <selection activeCell="H21" sqref="H21"/>
    </sheetView>
  </sheetViews>
  <sheetFormatPr baseColWidth="10" defaultColWidth="12.5703125" defaultRowHeight="15" customHeight="1"/>
  <cols>
    <col min="1" max="1" width="9.7109375" customWidth="1"/>
    <col min="2" max="2" width="60.5703125" customWidth="1"/>
    <col min="3" max="3" width="13.7109375" customWidth="1"/>
    <col min="4" max="4" width="10.7109375" customWidth="1"/>
    <col min="5" max="5" width="13.7109375" customWidth="1"/>
    <col min="6" max="6" width="10.7109375" customWidth="1"/>
    <col min="7" max="7" width="12.7109375" bestFit="1" customWidth="1"/>
    <col min="8" max="8" width="14.28515625" customWidth="1"/>
    <col min="9" max="9" width="10.7109375" customWidth="1"/>
    <col min="10" max="10" width="15.28515625" customWidth="1"/>
    <col min="11" max="14" width="10.7109375" customWidth="1"/>
    <col min="15" max="26" width="14.28515625" customWidth="1"/>
  </cols>
  <sheetData>
    <row r="1" spans="1:26" ht="12.75" customHeight="1">
      <c r="A1" s="116" t="s">
        <v>688</v>
      </c>
      <c r="B1" s="78"/>
      <c r="C1" s="413"/>
      <c r="D1" s="414"/>
      <c r="E1" s="188"/>
      <c r="F1" s="189"/>
      <c r="G1" s="189"/>
      <c r="H1" s="189"/>
      <c r="I1" s="189"/>
      <c r="J1" s="189"/>
      <c r="K1" s="189"/>
      <c r="L1" s="189"/>
      <c r="M1" s="189"/>
      <c r="N1" s="189"/>
      <c r="O1" s="280"/>
      <c r="P1" s="280"/>
      <c r="Q1" s="280"/>
      <c r="R1" s="280"/>
      <c r="S1" s="280"/>
      <c r="T1" s="280"/>
      <c r="U1" s="280"/>
      <c r="V1" s="280"/>
      <c r="W1" s="280"/>
      <c r="X1" s="280"/>
      <c r="Y1" s="280"/>
      <c r="Z1" s="280"/>
    </row>
    <row r="2" spans="1:26" ht="12.75" customHeight="1" thickBot="1">
      <c r="A2" s="116"/>
      <c r="B2" s="186"/>
      <c r="C2" s="413"/>
      <c r="D2" s="414"/>
      <c r="E2" s="188"/>
      <c r="F2" s="189"/>
      <c r="G2" s="189"/>
      <c r="H2" s="189"/>
      <c r="I2" s="189"/>
      <c r="J2" s="189"/>
      <c r="K2" s="189"/>
      <c r="L2" s="189"/>
      <c r="M2" s="189"/>
      <c r="N2" s="189"/>
      <c r="O2" s="280"/>
      <c r="P2" s="280"/>
      <c r="Q2" s="280"/>
      <c r="R2" s="280"/>
      <c r="S2" s="280"/>
      <c r="T2" s="280"/>
      <c r="U2" s="280"/>
      <c r="V2" s="280"/>
      <c r="W2" s="280"/>
      <c r="X2" s="280"/>
      <c r="Y2" s="280"/>
      <c r="Z2" s="280"/>
    </row>
    <row r="3" spans="1:26" ht="13.5" customHeight="1">
      <c r="A3" s="862" t="s">
        <v>689</v>
      </c>
      <c r="B3" s="863"/>
      <c r="C3" s="890">
        <v>8001</v>
      </c>
      <c r="E3" s="32"/>
      <c r="F3" s="32"/>
      <c r="G3" s="32"/>
      <c r="H3" s="32"/>
      <c r="I3" s="32"/>
      <c r="J3" s="32"/>
      <c r="K3" s="32"/>
      <c r="L3" s="32"/>
      <c r="M3" s="32"/>
      <c r="N3" s="280"/>
      <c r="O3" s="280"/>
      <c r="P3" s="280"/>
      <c r="Q3" s="280"/>
      <c r="R3" s="280"/>
      <c r="S3" s="280"/>
      <c r="T3" s="280"/>
      <c r="U3" s="280"/>
      <c r="V3" s="280"/>
      <c r="W3" s="280"/>
      <c r="X3" s="280"/>
      <c r="Y3" s="280"/>
    </row>
    <row r="4" spans="1:26" ht="13.5" customHeight="1" thickBot="1">
      <c r="A4" s="864"/>
      <c r="B4" s="865"/>
      <c r="C4" s="662"/>
      <c r="E4" s="32"/>
      <c r="F4" s="32"/>
      <c r="G4" s="32"/>
      <c r="H4" s="32"/>
      <c r="I4" s="32"/>
      <c r="J4" s="32"/>
      <c r="K4" s="32"/>
      <c r="L4" s="32"/>
      <c r="M4" s="32"/>
      <c r="N4" s="280"/>
      <c r="O4" s="280"/>
      <c r="P4" s="280"/>
      <c r="Q4" s="280"/>
      <c r="R4" s="280"/>
      <c r="S4" s="280"/>
      <c r="T4" s="280"/>
      <c r="U4" s="280"/>
      <c r="V4" s="280"/>
      <c r="W4" s="280"/>
      <c r="X4" s="280"/>
      <c r="Y4" s="280"/>
    </row>
    <row r="5" spans="1:26" ht="13.5" customHeight="1">
      <c r="A5" s="881" t="s">
        <v>690</v>
      </c>
      <c r="B5" s="882"/>
      <c r="C5" s="883"/>
      <c r="E5" s="32"/>
      <c r="F5" s="32"/>
      <c r="G5" s="32"/>
      <c r="H5" s="32"/>
      <c r="I5" s="32"/>
      <c r="J5" s="32"/>
      <c r="K5" s="32"/>
      <c r="L5" s="32"/>
      <c r="M5" s="32"/>
      <c r="N5" s="280"/>
      <c r="O5" s="280"/>
      <c r="P5" s="280"/>
      <c r="Q5" s="280"/>
      <c r="R5" s="280"/>
      <c r="S5" s="280"/>
      <c r="T5" s="280"/>
      <c r="U5" s="280"/>
      <c r="V5" s="280"/>
      <c r="W5" s="280"/>
      <c r="X5" s="280"/>
      <c r="Y5" s="280"/>
    </row>
    <row r="6" spans="1:26" ht="15" customHeight="1" thickBot="1">
      <c r="A6" s="887"/>
      <c r="B6" s="888"/>
      <c r="C6" s="889"/>
      <c r="E6" s="32"/>
      <c r="F6" s="32"/>
      <c r="G6" s="32"/>
      <c r="H6" s="32"/>
      <c r="I6" s="32"/>
      <c r="J6" s="32"/>
      <c r="K6" s="32"/>
      <c r="L6" s="32"/>
      <c r="M6" s="32"/>
      <c r="N6" s="280"/>
      <c r="O6" s="280"/>
      <c r="P6" s="280"/>
      <c r="Q6" s="280"/>
      <c r="R6" s="280"/>
      <c r="S6" s="280"/>
      <c r="T6" s="280"/>
      <c r="U6" s="280"/>
      <c r="V6" s="280"/>
      <c r="W6" s="280"/>
      <c r="X6" s="280"/>
      <c r="Y6" s="280"/>
    </row>
    <row r="7" spans="1:26" ht="13.5" customHeight="1">
      <c r="A7" s="398" t="s">
        <v>691</v>
      </c>
      <c r="B7" s="415"/>
      <c r="C7" s="416"/>
      <c r="E7" s="32"/>
      <c r="F7" s="32"/>
      <c r="G7" s="32"/>
      <c r="H7" s="32"/>
      <c r="I7" s="32"/>
      <c r="J7" s="32"/>
      <c r="K7" s="32"/>
      <c r="L7" s="32"/>
      <c r="M7" s="32"/>
      <c r="N7" s="280"/>
      <c r="O7" s="280"/>
      <c r="P7" s="280"/>
      <c r="Q7" s="280"/>
      <c r="R7" s="280"/>
      <c r="S7" s="280"/>
      <c r="T7" s="280"/>
      <c r="U7" s="280"/>
      <c r="V7" s="280"/>
      <c r="W7" s="280"/>
      <c r="X7" s="280"/>
      <c r="Y7" s="280"/>
    </row>
    <row r="8" spans="1:26" ht="13.5" customHeight="1">
      <c r="A8" s="401" t="s">
        <v>692</v>
      </c>
      <c r="B8" s="417"/>
      <c r="C8" s="418"/>
      <c r="E8" s="32"/>
      <c r="F8" s="32"/>
      <c r="G8" s="32"/>
      <c r="H8" s="32"/>
      <c r="I8" s="32"/>
      <c r="J8" s="32"/>
      <c r="K8" s="32"/>
      <c r="L8" s="32"/>
      <c r="M8" s="32"/>
      <c r="N8" s="280"/>
      <c r="O8" s="280"/>
      <c r="P8" s="280"/>
      <c r="Q8" s="280"/>
      <c r="R8" s="280"/>
      <c r="S8" s="280"/>
      <c r="T8" s="280"/>
      <c r="U8" s="280"/>
      <c r="V8" s="280"/>
      <c r="W8" s="280"/>
      <c r="X8" s="280"/>
      <c r="Y8" s="280"/>
    </row>
    <row r="9" spans="1:26" ht="13.5" customHeight="1">
      <c r="A9" s="401" t="s">
        <v>634</v>
      </c>
      <c r="B9" s="417"/>
      <c r="C9" s="418"/>
      <c r="E9" s="32"/>
      <c r="F9" s="32"/>
      <c r="G9" s="32"/>
      <c r="H9" s="32"/>
      <c r="I9" s="32"/>
      <c r="J9" s="32"/>
      <c r="K9" s="32"/>
      <c r="L9" s="32"/>
      <c r="M9" s="32"/>
      <c r="N9" s="280"/>
      <c r="O9" s="280"/>
      <c r="P9" s="280"/>
      <c r="Q9" s="280"/>
      <c r="R9" s="280"/>
      <c r="S9" s="280"/>
      <c r="T9" s="280"/>
      <c r="U9" s="280"/>
      <c r="V9" s="280"/>
      <c r="W9" s="280"/>
      <c r="X9" s="280"/>
      <c r="Y9" s="280"/>
    </row>
    <row r="10" spans="1:26" ht="13.5" customHeight="1" thickBot="1">
      <c r="A10" s="404" t="s">
        <v>88</v>
      </c>
      <c r="B10" s="419"/>
      <c r="C10" s="418"/>
      <c r="E10" s="32"/>
      <c r="F10" s="32"/>
      <c r="G10" s="32"/>
      <c r="H10" s="32"/>
      <c r="I10" s="32"/>
      <c r="J10" s="32"/>
      <c r="K10" s="32"/>
      <c r="L10" s="32"/>
      <c r="M10" s="32"/>
      <c r="N10" s="280"/>
      <c r="O10" s="280"/>
      <c r="P10" s="280"/>
      <c r="Q10" s="280"/>
      <c r="R10" s="280"/>
      <c r="S10" s="280"/>
      <c r="T10" s="280"/>
      <c r="U10" s="280"/>
      <c r="V10" s="280"/>
      <c r="W10" s="280"/>
      <c r="X10" s="280"/>
      <c r="Y10" s="280"/>
    </row>
    <row r="11" spans="1:26" ht="13.5" customHeight="1" thickBot="1">
      <c r="A11" s="404" t="s">
        <v>89</v>
      </c>
      <c r="B11" s="420"/>
      <c r="C11" s="528">
        <f>C13+C19+C26</f>
        <v>4950000</v>
      </c>
      <c r="E11" s="32"/>
      <c r="F11" s="32"/>
      <c r="G11" s="32"/>
      <c r="H11" s="32"/>
      <c r="I11" s="32"/>
      <c r="J11" s="32"/>
      <c r="K11" s="32"/>
      <c r="L11" s="32"/>
      <c r="M11" s="32"/>
      <c r="N11" s="280"/>
      <c r="O11" s="280"/>
      <c r="P11" s="280"/>
      <c r="Q11" s="280"/>
      <c r="R11" s="280"/>
      <c r="S11" s="280"/>
      <c r="T11" s="280"/>
      <c r="U11" s="280"/>
      <c r="V11" s="280"/>
      <c r="W11" s="280"/>
      <c r="X11" s="280"/>
      <c r="Y11" s="280"/>
    </row>
    <row r="12" spans="1:26" ht="13.5" customHeight="1" thickBot="1">
      <c r="A12" s="49"/>
      <c r="B12" s="78"/>
      <c r="C12" s="23"/>
      <c r="D12" s="350"/>
      <c r="E12" s="98"/>
      <c r="F12" s="464"/>
      <c r="G12" s="464"/>
      <c r="H12" s="464"/>
      <c r="I12" s="464"/>
      <c r="J12" s="464"/>
      <c r="K12" s="464"/>
      <c r="L12" s="464"/>
      <c r="M12" s="464"/>
      <c r="N12" s="464"/>
      <c r="O12" s="605"/>
      <c r="P12" s="605"/>
      <c r="Q12" s="280"/>
      <c r="R12" s="280"/>
      <c r="S12" s="280"/>
      <c r="T12" s="280"/>
      <c r="U12" s="280"/>
      <c r="V12" s="280"/>
      <c r="W12" s="280"/>
      <c r="X12" s="280"/>
      <c r="Y12" s="280"/>
      <c r="Z12" s="280"/>
    </row>
    <row r="13" spans="1:26" ht="13.5" customHeight="1" thickBot="1">
      <c r="A13" s="690" t="s">
        <v>32</v>
      </c>
      <c r="B13" s="657"/>
      <c r="C13" s="83">
        <f>C14+C16</f>
        <v>1200000</v>
      </c>
      <c r="D13" s="20"/>
      <c r="E13" s="73"/>
      <c r="F13" s="461"/>
      <c r="G13" s="461"/>
      <c r="H13" s="461"/>
      <c r="I13" s="461"/>
      <c r="J13" s="461"/>
      <c r="K13" s="464"/>
      <c r="L13" s="464"/>
      <c r="M13" s="464"/>
      <c r="N13" s="464"/>
      <c r="O13" s="605"/>
      <c r="P13" s="605"/>
      <c r="Q13" s="280"/>
      <c r="R13" s="280"/>
      <c r="S13" s="280"/>
      <c r="T13" s="280"/>
      <c r="U13" s="280"/>
      <c r="V13" s="280"/>
      <c r="W13" s="280"/>
      <c r="X13" s="280"/>
      <c r="Y13" s="280"/>
      <c r="Z13" s="280"/>
    </row>
    <row r="14" spans="1:26" ht="13.5" customHeight="1">
      <c r="A14" s="21">
        <v>211204</v>
      </c>
      <c r="B14" s="7" t="s">
        <v>38</v>
      </c>
      <c r="C14" s="50">
        <f>SUM(C15)</f>
        <v>850000</v>
      </c>
      <c r="D14" s="92"/>
      <c r="E14" s="99"/>
      <c r="F14" s="602"/>
      <c r="G14" s="602"/>
      <c r="H14" s="602"/>
      <c r="I14" s="602"/>
      <c r="J14" s="602"/>
      <c r="K14" s="544"/>
      <c r="L14" s="544"/>
      <c r="M14" s="544"/>
      <c r="N14" s="544"/>
      <c r="O14" s="605"/>
      <c r="P14" s="605"/>
      <c r="Q14" s="280"/>
      <c r="R14" s="280"/>
      <c r="S14" s="280"/>
      <c r="T14" s="280"/>
      <c r="U14" s="280"/>
      <c r="V14" s="280"/>
      <c r="W14" s="280"/>
      <c r="X14" s="280"/>
      <c r="Y14" s="280"/>
      <c r="Z14" s="280"/>
    </row>
    <row r="15" spans="1:26" ht="13.5" customHeight="1">
      <c r="A15" s="25">
        <v>21120401</v>
      </c>
      <c r="B15" s="26" t="s">
        <v>39</v>
      </c>
      <c r="C15" s="26">
        <v>850000</v>
      </c>
      <c r="D15" s="107"/>
      <c r="E15" s="107"/>
      <c r="F15" s="599"/>
      <c r="G15" s="599"/>
      <c r="H15" s="599"/>
      <c r="I15" s="599"/>
      <c r="J15" s="599"/>
      <c r="K15" s="464"/>
      <c r="L15" s="464"/>
      <c r="M15" s="464"/>
      <c r="N15" s="464"/>
      <c r="O15" s="605"/>
      <c r="P15" s="605"/>
      <c r="Q15" s="280"/>
      <c r="R15" s="280"/>
      <c r="S15" s="280"/>
      <c r="T15" s="280"/>
      <c r="U15" s="280"/>
      <c r="V15" s="280"/>
      <c r="W15" s="280"/>
      <c r="X15" s="280"/>
      <c r="Y15" s="280"/>
      <c r="Z15" s="280"/>
    </row>
    <row r="16" spans="1:26" ht="13.5" customHeight="1">
      <c r="A16" s="21">
        <v>211209</v>
      </c>
      <c r="B16" s="23" t="s">
        <v>50</v>
      </c>
      <c r="C16" s="23">
        <f>SUM(C17)</f>
        <v>350000</v>
      </c>
      <c r="D16" s="107"/>
      <c r="E16" s="107"/>
      <c r="F16" s="605"/>
      <c r="G16" s="605"/>
      <c r="H16" s="605"/>
      <c r="I16" s="605"/>
      <c r="J16" s="605"/>
      <c r="K16" s="464"/>
      <c r="L16" s="464"/>
      <c r="M16" s="464"/>
      <c r="N16" s="464"/>
      <c r="O16" s="605"/>
      <c r="P16" s="605"/>
      <c r="Q16" s="280"/>
      <c r="R16" s="280"/>
      <c r="S16" s="280"/>
      <c r="T16" s="280"/>
      <c r="U16" s="280"/>
      <c r="V16" s="280"/>
      <c r="W16" s="280"/>
      <c r="X16" s="280"/>
      <c r="Y16" s="280"/>
      <c r="Z16" s="280"/>
    </row>
    <row r="17" spans="1:26" ht="13.5" customHeight="1">
      <c r="A17" s="25">
        <v>21120906</v>
      </c>
      <c r="B17" s="26" t="s">
        <v>52</v>
      </c>
      <c r="C17" s="20">
        <v>350000</v>
      </c>
      <c r="D17" s="107"/>
      <c r="E17" s="107"/>
      <c r="F17" s="605"/>
      <c r="G17" s="605"/>
      <c r="H17" s="605"/>
      <c r="I17" s="605"/>
      <c r="J17" s="605"/>
      <c r="K17" s="464"/>
      <c r="L17" s="464"/>
      <c r="M17" s="464"/>
      <c r="N17" s="464"/>
      <c r="O17" s="605"/>
      <c r="P17" s="605"/>
      <c r="Q17" s="280"/>
      <c r="R17" s="280"/>
      <c r="S17" s="280"/>
      <c r="T17" s="280"/>
      <c r="U17" s="280"/>
      <c r="V17" s="280"/>
      <c r="W17" s="280"/>
      <c r="X17" s="280"/>
      <c r="Y17" s="280"/>
      <c r="Z17" s="280"/>
    </row>
    <row r="18" spans="1:26" ht="13.5" customHeight="1" thickBot="1">
      <c r="A18" s="25"/>
      <c r="B18" s="26"/>
      <c r="C18" s="20"/>
      <c r="D18" s="107"/>
      <c r="E18" s="107"/>
      <c r="F18" s="605"/>
      <c r="G18" s="605"/>
      <c r="H18" s="612"/>
      <c r="I18" s="605"/>
      <c r="J18" s="605"/>
      <c r="K18" s="464"/>
      <c r="L18" s="464"/>
      <c r="M18" s="464"/>
      <c r="N18" s="464"/>
      <c r="O18" s="605"/>
      <c r="P18" s="605"/>
      <c r="Q18" s="280"/>
      <c r="R18" s="280"/>
      <c r="S18" s="280"/>
      <c r="T18" s="280"/>
      <c r="U18" s="280"/>
      <c r="V18" s="280"/>
      <c r="W18" s="280"/>
      <c r="X18" s="280"/>
      <c r="Y18" s="280"/>
      <c r="Z18" s="280"/>
    </row>
    <row r="19" spans="1:26" ht="13.5" customHeight="1" thickBot="1">
      <c r="A19" s="683" t="s">
        <v>10</v>
      </c>
      <c r="B19" s="657"/>
      <c r="C19" s="69">
        <f>C20+C22</f>
        <v>2350000</v>
      </c>
      <c r="D19" s="20"/>
      <c r="E19" s="352"/>
      <c r="F19" s="461"/>
      <c r="G19" s="461"/>
      <c r="H19" s="608"/>
      <c r="I19" s="461"/>
      <c r="J19" s="461"/>
      <c r="K19" s="464"/>
      <c r="L19" s="464"/>
      <c r="M19" s="464"/>
      <c r="N19" s="464"/>
      <c r="O19" s="605"/>
      <c r="P19" s="605"/>
      <c r="Q19" s="280"/>
      <c r="R19" s="280"/>
      <c r="S19" s="280"/>
      <c r="T19" s="280"/>
      <c r="U19" s="280"/>
      <c r="V19" s="280"/>
      <c r="W19" s="280"/>
      <c r="X19" s="280"/>
      <c r="Y19" s="280"/>
      <c r="Z19" s="280"/>
    </row>
    <row r="20" spans="1:26" ht="13.5" customHeight="1">
      <c r="A20" s="21">
        <v>211301</v>
      </c>
      <c r="B20" s="21" t="s">
        <v>301</v>
      </c>
      <c r="C20" s="50">
        <f>SUM(C21)</f>
        <v>600000</v>
      </c>
      <c r="D20" s="47"/>
      <c r="E20" s="47"/>
      <c r="F20" s="456"/>
      <c r="G20" s="456"/>
      <c r="H20" s="456"/>
      <c r="I20" s="456"/>
      <c r="J20" s="456"/>
      <c r="K20" s="456"/>
      <c r="L20" s="456"/>
      <c r="M20" s="456"/>
      <c r="N20" s="456"/>
      <c r="O20" s="605"/>
      <c r="P20" s="605"/>
      <c r="Q20" s="280"/>
      <c r="R20" s="280"/>
      <c r="S20" s="280"/>
      <c r="T20" s="280"/>
      <c r="U20" s="280"/>
      <c r="V20" s="280"/>
      <c r="W20" s="280"/>
      <c r="X20" s="280"/>
      <c r="Y20" s="280"/>
      <c r="Z20" s="280"/>
    </row>
    <row r="21" spans="1:26" ht="13.5" customHeight="1">
      <c r="A21" s="25">
        <v>21130105</v>
      </c>
      <c r="B21" s="29" t="s">
        <v>305</v>
      </c>
      <c r="C21" s="51">
        <v>600000</v>
      </c>
      <c r="D21" s="47"/>
      <c r="E21" s="23"/>
      <c r="F21" s="461"/>
      <c r="G21" s="461"/>
      <c r="H21" s="461"/>
      <c r="I21" s="461"/>
      <c r="J21" s="461"/>
      <c r="K21" s="461"/>
      <c r="L21" s="461"/>
      <c r="M21" s="461"/>
      <c r="N21" s="461"/>
      <c r="O21" s="605"/>
      <c r="P21" s="605"/>
      <c r="Q21" s="280"/>
      <c r="R21" s="280"/>
      <c r="S21" s="280"/>
      <c r="T21" s="280"/>
      <c r="U21" s="280"/>
      <c r="V21" s="280"/>
      <c r="W21" s="280"/>
      <c r="X21" s="280"/>
      <c r="Y21" s="280"/>
      <c r="Z21" s="280"/>
    </row>
    <row r="22" spans="1:26" ht="13.5" customHeight="1">
      <c r="A22" s="22">
        <v>211309</v>
      </c>
      <c r="B22" s="23" t="s">
        <v>61</v>
      </c>
      <c r="C22" s="50">
        <f>SUM(C23:C24)</f>
        <v>1750000</v>
      </c>
      <c r="D22" s="92"/>
      <c r="E22" s="100"/>
      <c r="F22" s="544"/>
      <c r="G22" s="544"/>
      <c r="H22" s="544"/>
      <c r="I22" s="544"/>
      <c r="J22" s="544"/>
      <c r="K22" s="544"/>
      <c r="L22" s="544"/>
      <c r="M22" s="544"/>
      <c r="N22" s="544"/>
      <c r="O22" s="605"/>
      <c r="P22" s="605"/>
      <c r="Q22" s="280"/>
      <c r="R22" s="280"/>
      <c r="S22" s="280"/>
      <c r="T22" s="280"/>
      <c r="U22" s="280"/>
      <c r="V22" s="280"/>
      <c r="W22" s="280"/>
      <c r="X22" s="280"/>
      <c r="Y22" s="280"/>
      <c r="Z22" s="280"/>
    </row>
    <row r="23" spans="1:26" ht="13.5" customHeight="1">
      <c r="A23" s="25">
        <v>21130901</v>
      </c>
      <c r="B23" s="26" t="s">
        <v>62</v>
      </c>
      <c r="C23" s="26">
        <v>1300000</v>
      </c>
      <c r="D23" s="32"/>
      <c r="E23" s="125"/>
      <c r="F23" s="464"/>
      <c r="G23" s="464"/>
      <c r="H23" s="464"/>
      <c r="I23" s="464"/>
      <c r="J23" s="464"/>
      <c r="K23" s="464"/>
      <c r="L23" s="464"/>
      <c r="M23" s="464"/>
      <c r="N23" s="464"/>
      <c r="O23" s="605"/>
      <c r="P23" s="605"/>
      <c r="Q23" s="280"/>
      <c r="R23" s="280"/>
      <c r="S23" s="280"/>
      <c r="T23" s="280"/>
      <c r="U23" s="280"/>
      <c r="V23" s="280"/>
      <c r="W23" s="280"/>
      <c r="X23" s="280"/>
      <c r="Y23" s="280"/>
      <c r="Z23" s="280"/>
    </row>
    <row r="24" spans="1:26" ht="13.5" customHeight="1">
      <c r="A24" s="25">
        <v>21130908</v>
      </c>
      <c r="B24" s="26" t="s">
        <v>64</v>
      </c>
      <c r="C24" s="20">
        <v>450000</v>
      </c>
      <c r="D24" s="73"/>
      <c r="E24" s="125"/>
      <c r="F24" s="32"/>
      <c r="G24" s="32"/>
      <c r="H24" s="32"/>
      <c r="I24" s="32"/>
      <c r="J24" s="32"/>
      <c r="K24" s="32"/>
      <c r="L24" s="32"/>
      <c r="M24" s="32"/>
      <c r="N24" s="32"/>
      <c r="O24" s="280"/>
      <c r="P24" s="280"/>
      <c r="Q24" s="280"/>
      <c r="R24" s="280"/>
      <c r="S24" s="280"/>
      <c r="T24" s="280"/>
      <c r="U24" s="280"/>
      <c r="V24" s="280"/>
      <c r="W24" s="280"/>
      <c r="X24" s="280"/>
      <c r="Y24" s="280"/>
      <c r="Z24" s="280"/>
    </row>
    <row r="25" spans="1:26" ht="13.5" customHeight="1">
      <c r="A25" s="29"/>
      <c r="B25" s="26"/>
      <c r="C25" s="20"/>
      <c r="D25" s="73"/>
      <c r="E25" s="125"/>
      <c r="F25" s="32"/>
      <c r="G25" s="32"/>
      <c r="H25" s="32"/>
      <c r="I25" s="32"/>
      <c r="J25" s="32"/>
      <c r="K25" s="32"/>
      <c r="L25" s="32"/>
      <c r="M25" s="32"/>
      <c r="N25" s="32"/>
      <c r="O25" s="280"/>
      <c r="P25" s="280"/>
      <c r="Q25" s="280"/>
      <c r="R25" s="280"/>
      <c r="S25" s="280"/>
      <c r="T25" s="280"/>
      <c r="U25" s="280"/>
      <c r="V25" s="280"/>
      <c r="W25" s="280"/>
      <c r="X25" s="280"/>
      <c r="Y25" s="280"/>
      <c r="Z25" s="280"/>
    </row>
    <row r="26" spans="1:26" ht="13.5" customHeight="1">
      <c r="A26" s="698" t="s">
        <v>74</v>
      </c>
      <c r="B26" s="657"/>
      <c r="C26" s="86">
        <f>C27+C29</f>
        <v>1400000</v>
      </c>
      <c r="D26" s="20"/>
      <c r="E26" s="27"/>
      <c r="F26" s="32"/>
      <c r="G26" s="32"/>
      <c r="H26" s="32"/>
      <c r="I26" s="32"/>
      <c r="J26" s="32"/>
      <c r="K26" s="32"/>
      <c r="L26" s="32"/>
      <c r="M26" s="32"/>
      <c r="N26" s="32"/>
      <c r="O26" s="280"/>
      <c r="P26" s="280"/>
      <c r="Q26" s="280"/>
      <c r="R26" s="280"/>
      <c r="S26" s="280"/>
      <c r="T26" s="280"/>
      <c r="U26" s="280"/>
      <c r="V26" s="280"/>
      <c r="W26" s="280"/>
      <c r="X26" s="280"/>
      <c r="Y26" s="280"/>
      <c r="Z26" s="280"/>
    </row>
    <row r="27" spans="1:26" ht="13.5" customHeight="1">
      <c r="A27" s="21">
        <v>221104</v>
      </c>
      <c r="B27" s="22" t="s">
        <v>78</v>
      </c>
      <c r="C27" s="50">
        <f>SUM(C28)</f>
        <v>800000</v>
      </c>
      <c r="D27" s="92"/>
      <c r="E27" s="100"/>
      <c r="F27" s="35"/>
      <c r="G27" s="35"/>
      <c r="H27" s="35"/>
      <c r="I27" s="35"/>
      <c r="J27" s="35"/>
      <c r="K27" s="35"/>
      <c r="L27" s="35"/>
      <c r="M27" s="35"/>
      <c r="N27" s="35"/>
      <c r="O27" s="280"/>
      <c r="P27" s="280"/>
      <c r="Q27" s="280"/>
      <c r="R27" s="280"/>
      <c r="S27" s="280"/>
      <c r="T27" s="280"/>
      <c r="U27" s="280"/>
      <c r="V27" s="280"/>
      <c r="W27" s="280"/>
      <c r="X27" s="280"/>
      <c r="Y27" s="280"/>
      <c r="Z27" s="280"/>
    </row>
    <row r="28" spans="1:26" ht="13.5" customHeight="1">
      <c r="A28" s="35">
        <v>22110401</v>
      </c>
      <c r="B28" s="32" t="s">
        <v>79</v>
      </c>
      <c r="C28" s="20">
        <v>800000</v>
      </c>
      <c r="D28" s="107"/>
      <c r="E28" s="107"/>
      <c r="F28" s="32"/>
      <c r="G28" s="32"/>
      <c r="H28" s="32"/>
      <c r="I28" s="32"/>
      <c r="J28" s="32"/>
      <c r="K28" s="32"/>
      <c r="L28" s="32"/>
      <c r="M28" s="32"/>
      <c r="N28" s="32"/>
      <c r="O28" s="280"/>
      <c r="P28" s="280"/>
      <c r="Q28" s="280"/>
      <c r="R28" s="280"/>
      <c r="S28" s="280"/>
      <c r="T28" s="280"/>
      <c r="U28" s="280"/>
      <c r="V28" s="280"/>
      <c r="W28" s="280"/>
      <c r="X28" s="280"/>
      <c r="Y28" s="280"/>
      <c r="Z28" s="280"/>
    </row>
    <row r="29" spans="1:26" ht="13.5" customHeight="1">
      <c r="A29" s="21">
        <v>221107</v>
      </c>
      <c r="B29" s="23" t="s">
        <v>81</v>
      </c>
      <c r="C29" s="8">
        <f>SUM(C30)</f>
        <v>600000</v>
      </c>
      <c r="D29" s="107"/>
      <c r="E29" s="107"/>
      <c r="F29" s="32"/>
      <c r="G29" s="32"/>
      <c r="H29" s="32"/>
      <c r="I29" s="32"/>
      <c r="J29" s="32"/>
      <c r="K29" s="32"/>
      <c r="L29" s="32"/>
      <c r="M29" s="32"/>
      <c r="N29" s="32"/>
      <c r="O29" s="280"/>
      <c r="P29" s="280"/>
      <c r="Q29" s="280"/>
      <c r="R29" s="280"/>
      <c r="S29" s="280"/>
      <c r="T29" s="280"/>
      <c r="U29" s="280"/>
      <c r="V29" s="280"/>
      <c r="W29" s="280"/>
      <c r="X29" s="280"/>
      <c r="Y29" s="280"/>
      <c r="Z29" s="280"/>
    </row>
    <row r="30" spans="1:26" ht="13.5" customHeight="1">
      <c r="A30" s="25">
        <v>22110702</v>
      </c>
      <c r="B30" s="26" t="s">
        <v>82</v>
      </c>
      <c r="C30" s="20">
        <v>600000</v>
      </c>
      <c r="D30" s="107"/>
      <c r="E30" s="107"/>
      <c r="F30" s="32"/>
      <c r="G30" s="32"/>
      <c r="H30" s="32"/>
      <c r="I30" s="32"/>
      <c r="J30" s="32"/>
      <c r="K30" s="32"/>
      <c r="L30" s="32"/>
      <c r="M30" s="32"/>
      <c r="N30" s="32"/>
      <c r="O30" s="280"/>
      <c r="P30" s="280"/>
      <c r="Q30" s="280"/>
      <c r="R30" s="280"/>
      <c r="S30" s="280"/>
      <c r="T30" s="280"/>
      <c r="U30" s="280"/>
      <c r="V30" s="280"/>
      <c r="W30" s="280"/>
      <c r="X30" s="280"/>
      <c r="Y30" s="280"/>
      <c r="Z30" s="280"/>
    </row>
    <row r="31" spans="1:26" ht="13.5" customHeight="1">
      <c r="A31" s="29"/>
      <c r="B31" s="29"/>
      <c r="C31" s="26"/>
      <c r="D31" s="93"/>
      <c r="E31" s="27"/>
      <c r="F31" s="32"/>
      <c r="G31" s="32"/>
      <c r="H31" s="32"/>
      <c r="I31" s="32"/>
      <c r="J31" s="32"/>
      <c r="K31" s="32"/>
      <c r="L31" s="32"/>
      <c r="M31" s="32"/>
      <c r="N31" s="32"/>
      <c r="O31" s="280"/>
      <c r="P31" s="280"/>
      <c r="Q31" s="280"/>
      <c r="R31" s="280"/>
      <c r="S31" s="280"/>
      <c r="T31" s="280"/>
      <c r="U31" s="280"/>
      <c r="V31" s="280"/>
      <c r="W31" s="280"/>
      <c r="X31" s="280"/>
      <c r="Y31" s="280"/>
      <c r="Z31" s="280"/>
    </row>
    <row r="32" spans="1:26" ht="13.5" customHeight="1">
      <c r="A32" s="29"/>
      <c r="B32" s="41"/>
      <c r="C32" s="26"/>
      <c r="D32" s="422"/>
      <c r="E32" s="27"/>
      <c r="F32" s="32"/>
      <c r="G32" s="32"/>
      <c r="H32" s="32"/>
      <c r="I32" s="32"/>
      <c r="J32" s="32"/>
      <c r="K32" s="32"/>
      <c r="L32" s="32"/>
      <c r="M32" s="32"/>
      <c r="N32" s="32"/>
      <c r="O32" s="280"/>
      <c r="P32" s="280"/>
      <c r="Q32" s="280"/>
      <c r="R32" s="280"/>
      <c r="S32" s="280"/>
      <c r="T32" s="280"/>
      <c r="U32" s="280"/>
      <c r="V32" s="280"/>
      <c r="W32" s="280"/>
      <c r="X32" s="280"/>
      <c r="Y32" s="280"/>
      <c r="Z32" s="280"/>
    </row>
    <row r="33" spans="1:26" ht="13.5" customHeight="1">
      <c r="A33" s="29"/>
      <c r="B33" s="423"/>
      <c r="C33" s="26"/>
      <c r="D33" s="422"/>
      <c r="E33" s="27"/>
      <c r="F33" s="32"/>
      <c r="G33" s="32"/>
      <c r="H33" s="32"/>
      <c r="I33" s="32"/>
      <c r="J33" s="32"/>
      <c r="K33" s="32"/>
      <c r="L33" s="32"/>
      <c r="M33" s="32"/>
      <c r="N33" s="32"/>
      <c r="O33" s="280"/>
      <c r="P33" s="280"/>
      <c r="Q33" s="280"/>
      <c r="R33" s="280"/>
      <c r="S33" s="280"/>
      <c r="T33" s="280"/>
      <c r="U33" s="280"/>
      <c r="V33" s="280"/>
      <c r="W33" s="280"/>
      <c r="X33" s="280"/>
      <c r="Y33" s="280"/>
      <c r="Z33" s="280"/>
    </row>
    <row r="34" spans="1:26" ht="13.5" customHeight="1">
      <c r="A34" s="29"/>
      <c r="B34" s="41"/>
      <c r="C34" s="26"/>
      <c r="D34" s="422"/>
      <c r="E34" s="27"/>
      <c r="F34" s="32"/>
      <c r="G34" s="32"/>
      <c r="H34" s="32"/>
      <c r="I34" s="32"/>
      <c r="J34" s="32"/>
      <c r="K34" s="32"/>
      <c r="L34" s="32"/>
      <c r="M34" s="32"/>
      <c r="N34" s="32"/>
      <c r="O34" s="280"/>
      <c r="P34" s="280"/>
      <c r="Q34" s="280"/>
      <c r="R34" s="280"/>
      <c r="S34" s="280"/>
      <c r="T34" s="280"/>
      <c r="U34" s="280"/>
      <c r="V34" s="280"/>
      <c r="W34" s="280"/>
      <c r="X34" s="280"/>
      <c r="Y34" s="280"/>
      <c r="Z34" s="280"/>
    </row>
    <row r="35" spans="1:26" ht="13.5" customHeight="1">
      <c r="A35" s="29"/>
      <c r="B35" s="41"/>
      <c r="C35" s="26"/>
      <c r="D35" s="422"/>
      <c r="E35" s="27"/>
      <c r="F35" s="32"/>
      <c r="G35" s="32"/>
      <c r="H35" s="32"/>
      <c r="I35" s="32"/>
      <c r="J35" s="32"/>
      <c r="K35" s="32"/>
      <c r="L35" s="32"/>
      <c r="M35" s="32"/>
      <c r="N35" s="32"/>
      <c r="O35" s="280"/>
      <c r="P35" s="280"/>
      <c r="Q35" s="280"/>
      <c r="R35" s="280"/>
      <c r="S35" s="280"/>
      <c r="T35" s="280"/>
      <c r="U35" s="280"/>
      <c r="V35" s="280"/>
      <c r="W35" s="280"/>
      <c r="X35" s="280"/>
      <c r="Y35" s="280"/>
      <c r="Z35" s="280"/>
    </row>
    <row r="36" spans="1:26" ht="13.5" customHeight="1">
      <c r="A36" s="29"/>
      <c r="B36" s="41"/>
      <c r="C36" s="26"/>
      <c r="D36" s="422"/>
      <c r="E36" s="27"/>
      <c r="F36" s="32"/>
      <c r="G36" s="32"/>
      <c r="H36" s="32"/>
      <c r="I36" s="32"/>
      <c r="J36" s="32"/>
      <c r="K36" s="32"/>
      <c r="L36" s="32"/>
      <c r="M36" s="32"/>
      <c r="N36" s="32"/>
      <c r="O36" s="280"/>
      <c r="P36" s="280"/>
      <c r="Q36" s="280"/>
      <c r="R36" s="280"/>
      <c r="S36" s="280"/>
      <c r="T36" s="280"/>
      <c r="U36" s="280"/>
      <c r="V36" s="280"/>
      <c r="W36" s="280"/>
      <c r="X36" s="280"/>
      <c r="Y36" s="280"/>
      <c r="Z36" s="280"/>
    </row>
    <row r="37" spans="1:26" ht="13.5" customHeight="1">
      <c r="A37" s="29"/>
      <c r="B37" s="41"/>
      <c r="C37" s="26"/>
      <c r="D37" s="422"/>
      <c r="E37" s="27"/>
      <c r="F37" s="32"/>
      <c r="G37" s="32"/>
      <c r="H37" s="32"/>
      <c r="I37" s="32"/>
      <c r="J37" s="32"/>
      <c r="K37" s="32"/>
      <c r="L37" s="32"/>
      <c r="M37" s="32"/>
      <c r="N37" s="32"/>
      <c r="O37" s="280"/>
      <c r="P37" s="280"/>
      <c r="Q37" s="280"/>
      <c r="R37" s="280"/>
      <c r="S37" s="280"/>
      <c r="T37" s="280"/>
      <c r="U37" s="280"/>
      <c r="V37" s="280"/>
      <c r="W37" s="280"/>
      <c r="X37" s="280"/>
      <c r="Y37" s="280"/>
      <c r="Z37" s="280"/>
    </row>
    <row r="38" spans="1:26" ht="13.5" customHeight="1">
      <c r="A38" s="29"/>
      <c r="B38" s="41"/>
      <c r="C38" s="26"/>
      <c r="D38" s="93"/>
      <c r="E38" s="27"/>
      <c r="F38" s="32"/>
      <c r="G38" s="32"/>
      <c r="H38" s="32"/>
      <c r="I38" s="32"/>
      <c r="J38" s="32"/>
      <c r="K38" s="32"/>
      <c r="L38" s="32"/>
      <c r="M38" s="32"/>
      <c r="N38" s="32"/>
      <c r="O38" s="280"/>
      <c r="P38" s="280"/>
      <c r="Q38" s="280"/>
      <c r="R38" s="280"/>
      <c r="S38" s="280"/>
      <c r="T38" s="280"/>
      <c r="U38" s="280"/>
      <c r="V38" s="280"/>
      <c r="W38" s="280"/>
      <c r="X38" s="280"/>
      <c r="Y38" s="280"/>
      <c r="Z38" s="280"/>
    </row>
    <row r="39" spans="1:26" ht="13.5" customHeight="1">
      <c r="A39" s="29"/>
      <c r="B39" s="41"/>
      <c r="C39" s="26"/>
      <c r="D39" s="422"/>
      <c r="E39" s="27"/>
      <c r="F39" s="32"/>
      <c r="G39" s="32"/>
      <c r="H39" s="32"/>
      <c r="I39" s="32"/>
      <c r="J39" s="32"/>
      <c r="K39" s="32"/>
      <c r="L39" s="32"/>
      <c r="M39" s="32"/>
      <c r="N39" s="32"/>
      <c r="O39" s="280"/>
      <c r="P39" s="280"/>
      <c r="Q39" s="280"/>
      <c r="R39" s="280"/>
      <c r="S39" s="280"/>
      <c r="T39" s="280"/>
      <c r="U39" s="280"/>
      <c r="V39" s="280"/>
      <c r="W39" s="280"/>
      <c r="X39" s="280"/>
      <c r="Y39" s="280"/>
      <c r="Z39" s="280"/>
    </row>
    <row r="40" spans="1:26" ht="13.5" customHeight="1">
      <c r="A40" s="29"/>
      <c r="B40" s="41"/>
      <c r="C40" s="26"/>
      <c r="D40" s="422"/>
      <c r="E40" s="27"/>
      <c r="F40" s="32"/>
      <c r="G40" s="32"/>
      <c r="H40" s="32"/>
      <c r="I40" s="32"/>
      <c r="J40" s="32"/>
      <c r="K40" s="32"/>
      <c r="L40" s="32"/>
      <c r="M40" s="32"/>
      <c r="N40" s="32"/>
      <c r="O40" s="280"/>
      <c r="P40" s="280"/>
      <c r="Q40" s="280"/>
      <c r="R40" s="280"/>
      <c r="S40" s="280"/>
      <c r="T40" s="280"/>
      <c r="U40" s="280"/>
      <c r="V40" s="280"/>
      <c r="W40" s="280"/>
      <c r="X40" s="280"/>
      <c r="Y40" s="280"/>
      <c r="Z40" s="280"/>
    </row>
    <row r="41" spans="1:26" ht="13.5" customHeight="1">
      <c r="A41" s="29"/>
      <c r="B41" s="41"/>
      <c r="C41" s="26"/>
      <c r="D41" s="422"/>
      <c r="E41" s="27"/>
      <c r="F41" s="32"/>
      <c r="G41" s="32"/>
      <c r="H41" s="32"/>
      <c r="I41" s="32"/>
      <c r="J41" s="32"/>
      <c r="K41" s="32"/>
      <c r="L41" s="32"/>
      <c r="M41" s="32"/>
      <c r="N41" s="32"/>
      <c r="O41" s="280"/>
      <c r="P41" s="280"/>
      <c r="Q41" s="280"/>
      <c r="R41" s="280"/>
      <c r="S41" s="280"/>
      <c r="T41" s="280"/>
      <c r="U41" s="280"/>
      <c r="V41" s="280"/>
      <c r="W41" s="280"/>
      <c r="X41" s="280"/>
      <c r="Y41" s="280"/>
      <c r="Z41" s="280"/>
    </row>
    <row r="42" spans="1:26" ht="13.5" customHeight="1">
      <c r="A42" s="29"/>
      <c r="B42" s="41"/>
      <c r="C42" s="26"/>
      <c r="D42" s="422"/>
      <c r="E42" s="27"/>
      <c r="F42" s="32"/>
      <c r="G42" s="32"/>
      <c r="H42" s="32"/>
      <c r="I42" s="32"/>
      <c r="J42" s="32"/>
      <c r="K42" s="32"/>
      <c r="L42" s="32"/>
      <c r="M42" s="32"/>
      <c r="N42" s="32"/>
      <c r="O42" s="280"/>
      <c r="P42" s="280"/>
      <c r="Q42" s="280"/>
      <c r="R42" s="280"/>
      <c r="S42" s="280"/>
      <c r="T42" s="280"/>
      <c r="U42" s="280"/>
      <c r="V42" s="280"/>
      <c r="W42" s="280"/>
      <c r="X42" s="280"/>
      <c r="Y42" s="280"/>
      <c r="Z42" s="280"/>
    </row>
    <row r="43" spans="1:26" ht="13.5" customHeight="1">
      <c r="A43" s="29"/>
      <c r="B43" s="41"/>
      <c r="C43" s="26"/>
      <c r="D43" s="422"/>
      <c r="E43" s="27"/>
      <c r="F43" s="32"/>
      <c r="G43" s="32"/>
      <c r="H43" s="32"/>
      <c r="I43" s="32"/>
      <c r="J43" s="32"/>
      <c r="K43" s="32"/>
      <c r="L43" s="32"/>
      <c r="M43" s="32"/>
      <c r="N43" s="32"/>
      <c r="O43" s="280"/>
      <c r="P43" s="280"/>
      <c r="Q43" s="280"/>
      <c r="R43" s="280"/>
      <c r="S43" s="280"/>
      <c r="T43" s="280"/>
      <c r="U43" s="280"/>
      <c r="V43" s="280"/>
      <c r="W43" s="280"/>
      <c r="X43" s="280"/>
      <c r="Y43" s="280"/>
      <c r="Z43" s="280"/>
    </row>
    <row r="44" spans="1:26" ht="13.5" customHeight="1">
      <c r="A44" s="29"/>
      <c r="B44" s="41"/>
      <c r="C44" s="26"/>
      <c r="D44" s="422"/>
      <c r="E44" s="27"/>
      <c r="F44" s="32"/>
      <c r="G44" s="32"/>
      <c r="H44" s="32"/>
      <c r="I44" s="32"/>
      <c r="J44" s="32"/>
      <c r="K44" s="32"/>
      <c r="L44" s="32"/>
      <c r="M44" s="32"/>
      <c r="N44" s="32"/>
      <c r="O44" s="280"/>
      <c r="P44" s="280"/>
      <c r="Q44" s="280"/>
      <c r="R44" s="280"/>
      <c r="S44" s="280"/>
      <c r="T44" s="280"/>
      <c r="U44" s="280"/>
      <c r="V44" s="280"/>
      <c r="W44" s="280"/>
      <c r="X44" s="280"/>
      <c r="Y44" s="280"/>
      <c r="Z44" s="280"/>
    </row>
    <row r="45" spans="1:26" ht="13.5" customHeight="1">
      <c r="A45" s="29"/>
      <c r="B45" s="41"/>
      <c r="C45" s="26"/>
      <c r="D45" s="422"/>
      <c r="E45" s="27"/>
      <c r="F45" s="32"/>
      <c r="G45" s="32"/>
      <c r="H45" s="32"/>
      <c r="I45" s="32"/>
      <c r="J45" s="32"/>
      <c r="K45" s="32"/>
      <c r="L45" s="32"/>
      <c r="M45" s="32"/>
      <c r="N45" s="32"/>
      <c r="O45" s="280"/>
      <c r="P45" s="280"/>
      <c r="Q45" s="280"/>
      <c r="R45" s="280"/>
      <c r="S45" s="280"/>
      <c r="T45" s="280"/>
      <c r="U45" s="280"/>
      <c r="V45" s="280"/>
      <c r="W45" s="280"/>
      <c r="X45" s="280"/>
      <c r="Y45" s="280"/>
      <c r="Z45" s="280"/>
    </row>
    <row r="46" spans="1:26" ht="13.5" customHeight="1">
      <c r="A46" s="29"/>
      <c r="B46" s="41"/>
      <c r="C46" s="26"/>
      <c r="D46" s="422"/>
      <c r="E46" s="27"/>
      <c r="F46" s="32"/>
      <c r="G46" s="32"/>
      <c r="H46" s="32"/>
      <c r="I46" s="32"/>
      <c r="J46" s="32"/>
      <c r="K46" s="32"/>
      <c r="L46" s="32"/>
      <c r="M46" s="32"/>
      <c r="N46" s="32"/>
      <c r="O46" s="280"/>
      <c r="P46" s="280"/>
      <c r="Q46" s="280"/>
      <c r="R46" s="280"/>
      <c r="S46" s="280"/>
      <c r="T46" s="280"/>
      <c r="U46" s="280"/>
      <c r="V46" s="280"/>
      <c r="W46" s="280"/>
      <c r="X46" s="280"/>
      <c r="Y46" s="280"/>
      <c r="Z46" s="280"/>
    </row>
    <row r="47" spans="1:26" ht="13.5" customHeight="1">
      <c r="A47" s="29"/>
      <c r="B47" s="41"/>
      <c r="C47" s="26"/>
      <c r="D47" s="422"/>
      <c r="E47" s="27"/>
      <c r="F47" s="32"/>
      <c r="G47" s="32"/>
      <c r="H47" s="32"/>
      <c r="I47" s="32"/>
      <c r="J47" s="32"/>
      <c r="K47" s="32"/>
      <c r="L47" s="32"/>
      <c r="M47" s="32"/>
      <c r="N47" s="32"/>
      <c r="O47" s="280"/>
      <c r="P47" s="280"/>
      <c r="Q47" s="280"/>
      <c r="R47" s="280"/>
      <c r="S47" s="280"/>
      <c r="T47" s="280"/>
      <c r="U47" s="280"/>
      <c r="V47" s="280"/>
      <c r="W47" s="280"/>
      <c r="X47" s="280"/>
      <c r="Y47" s="280"/>
      <c r="Z47" s="280"/>
    </row>
    <row r="48" spans="1:26" ht="13.5" customHeight="1">
      <c r="A48" s="29"/>
      <c r="B48" s="41"/>
      <c r="C48" s="26"/>
      <c r="D48" s="422"/>
      <c r="E48" s="27"/>
      <c r="F48" s="32"/>
      <c r="G48" s="32"/>
      <c r="H48" s="32"/>
      <c r="I48" s="32"/>
      <c r="J48" s="32"/>
      <c r="K48" s="32"/>
      <c r="L48" s="32"/>
      <c r="M48" s="32"/>
      <c r="N48" s="32"/>
      <c r="O48" s="280"/>
      <c r="P48" s="280"/>
      <c r="Q48" s="280"/>
      <c r="R48" s="280"/>
      <c r="S48" s="280"/>
      <c r="T48" s="280"/>
      <c r="U48" s="280"/>
      <c r="V48" s="280"/>
      <c r="W48" s="280"/>
      <c r="X48" s="280"/>
      <c r="Y48" s="280"/>
      <c r="Z48" s="280"/>
    </row>
    <row r="49" spans="1:26" ht="13.5" customHeight="1">
      <c r="A49" s="29"/>
      <c r="B49" s="41"/>
      <c r="C49" s="26"/>
      <c r="D49" s="422"/>
      <c r="E49" s="27"/>
      <c r="F49" s="32"/>
      <c r="G49" s="32"/>
      <c r="H49" s="32"/>
      <c r="I49" s="32"/>
      <c r="J49" s="32"/>
      <c r="K49" s="32"/>
      <c r="L49" s="32"/>
      <c r="M49" s="32"/>
      <c r="N49" s="32"/>
      <c r="O49" s="280"/>
      <c r="P49" s="280"/>
      <c r="Q49" s="280"/>
      <c r="R49" s="280"/>
      <c r="S49" s="280"/>
      <c r="T49" s="280"/>
      <c r="U49" s="280"/>
      <c r="V49" s="280"/>
      <c r="W49" s="280"/>
      <c r="X49" s="280"/>
      <c r="Y49" s="280"/>
      <c r="Z49" s="280"/>
    </row>
    <row r="50" spans="1:26" ht="13.5" customHeight="1">
      <c r="A50" s="29"/>
      <c r="B50" s="41"/>
      <c r="C50" s="26"/>
      <c r="D50" s="422"/>
      <c r="E50" s="27"/>
      <c r="F50" s="32"/>
      <c r="G50" s="32"/>
      <c r="H50" s="32"/>
      <c r="I50" s="32"/>
      <c r="J50" s="32"/>
      <c r="K50" s="32"/>
      <c r="L50" s="32"/>
      <c r="M50" s="32"/>
      <c r="N50" s="32"/>
      <c r="O50" s="280"/>
      <c r="P50" s="280"/>
      <c r="Q50" s="280"/>
      <c r="R50" s="280"/>
      <c r="S50" s="280"/>
      <c r="T50" s="280"/>
      <c r="U50" s="280"/>
      <c r="V50" s="280"/>
      <c r="W50" s="280"/>
      <c r="X50" s="280"/>
      <c r="Y50" s="280"/>
      <c r="Z50" s="280"/>
    </row>
    <row r="51" spans="1:26" ht="13.5" customHeight="1">
      <c r="A51" s="29"/>
      <c r="B51" s="41"/>
      <c r="C51" s="26"/>
      <c r="D51" s="422"/>
      <c r="E51" s="27"/>
      <c r="F51" s="32"/>
      <c r="G51" s="32"/>
      <c r="H51" s="32"/>
      <c r="I51" s="32"/>
      <c r="J51" s="32"/>
      <c r="K51" s="32"/>
      <c r="L51" s="32"/>
      <c r="M51" s="32"/>
      <c r="N51" s="32"/>
      <c r="O51" s="280"/>
      <c r="P51" s="280"/>
      <c r="Q51" s="280"/>
      <c r="R51" s="280"/>
      <c r="S51" s="280"/>
      <c r="T51" s="280"/>
      <c r="U51" s="280"/>
      <c r="V51" s="280"/>
      <c r="W51" s="280"/>
      <c r="X51" s="280"/>
      <c r="Y51" s="280"/>
      <c r="Z51" s="280"/>
    </row>
    <row r="52" spans="1:26" ht="13.5" customHeight="1">
      <c r="A52" s="29"/>
      <c r="B52" s="41"/>
      <c r="C52" s="26"/>
      <c r="D52" s="422"/>
      <c r="E52" s="27"/>
      <c r="F52" s="32"/>
      <c r="G52" s="32"/>
      <c r="H52" s="32"/>
      <c r="I52" s="32"/>
      <c r="J52" s="32"/>
      <c r="K52" s="32"/>
      <c r="L52" s="32"/>
      <c r="M52" s="32"/>
      <c r="N52" s="32"/>
      <c r="O52" s="280"/>
      <c r="P52" s="280"/>
      <c r="Q52" s="280"/>
      <c r="R52" s="280"/>
      <c r="S52" s="280"/>
      <c r="T52" s="280"/>
      <c r="U52" s="280"/>
      <c r="V52" s="280"/>
      <c r="W52" s="280"/>
      <c r="X52" s="280"/>
      <c r="Y52" s="280"/>
      <c r="Z52" s="280"/>
    </row>
    <row r="53" spans="1:26" ht="13.5" customHeight="1">
      <c r="A53" s="29"/>
      <c r="B53" s="41"/>
      <c r="C53" s="26"/>
      <c r="D53" s="422"/>
      <c r="E53" s="27"/>
      <c r="F53" s="32"/>
      <c r="G53" s="32"/>
      <c r="H53" s="32"/>
      <c r="I53" s="32"/>
      <c r="J53" s="32"/>
      <c r="K53" s="32"/>
      <c r="L53" s="32"/>
      <c r="M53" s="32"/>
      <c r="N53" s="32"/>
      <c r="O53" s="280"/>
      <c r="P53" s="280"/>
      <c r="Q53" s="280"/>
      <c r="R53" s="280"/>
      <c r="S53" s="280"/>
      <c r="T53" s="280"/>
      <c r="U53" s="280"/>
      <c r="V53" s="280"/>
      <c r="W53" s="280"/>
      <c r="X53" s="280"/>
      <c r="Y53" s="280"/>
      <c r="Z53" s="280"/>
    </row>
    <row r="54" spans="1:26" ht="13.5" customHeight="1">
      <c r="A54" s="29"/>
      <c r="B54" s="41"/>
      <c r="C54" s="26"/>
      <c r="D54" s="422"/>
      <c r="E54" s="27"/>
      <c r="F54" s="32"/>
      <c r="G54" s="32"/>
      <c r="H54" s="32"/>
      <c r="I54" s="32"/>
      <c r="J54" s="32"/>
      <c r="K54" s="32"/>
      <c r="L54" s="32"/>
      <c r="M54" s="32"/>
      <c r="N54" s="32"/>
      <c r="O54" s="280"/>
      <c r="P54" s="280"/>
      <c r="Q54" s="280"/>
      <c r="R54" s="280"/>
      <c r="S54" s="280"/>
      <c r="T54" s="280"/>
      <c r="U54" s="280"/>
      <c r="V54" s="280"/>
      <c r="W54" s="280"/>
      <c r="X54" s="280"/>
      <c r="Y54" s="280"/>
      <c r="Z54" s="280"/>
    </row>
    <row r="55" spans="1:26" ht="13.5" customHeight="1">
      <c r="A55" s="29"/>
      <c r="B55" s="41"/>
      <c r="C55" s="26"/>
      <c r="D55" s="422"/>
      <c r="E55" s="27"/>
      <c r="F55" s="32"/>
      <c r="G55" s="32"/>
      <c r="H55" s="32"/>
      <c r="I55" s="32"/>
      <c r="J55" s="32"/>
      <c r="K55" s="32"/>
      <c r="L55" s="32"/>
      <c r="M55" s="32"/>
      <c r="N55" s="32"/>
      <c r="O55" s="280"/>
      <c r="P55" s="280"/>
      <c r="Q55" s="280"/>
      <c r="R55" s="280"/>
      <c r="S55" s="280"/>
      <c r="T55" s="280"/>
      <c r="U55" s="280"/>
      <c r="V55" s="280"/>
      <c r="W55" s="280"/>
      <c r="X55" s="280"/>
      <c r="Y55" s="280"/>
      <c r="Z55" s="280"/>
    </row>
    <row r="56" spans="1:26" ht="13.5" customHeight="1">
      <c r="A56" s="29"/>
      <c r="B56" s="41"/>
      <c r="C56" s="26"/>
      <c r="D56" s="422"/>
      <c r="E56" s="27"/>
      <c r="F56" s="32"/>
      <c r="G56" s="32"/>
      <c r="H56" s="32"/>
      <c r="I56" s="32"/>
      <c r="J56" s="32"/>
      <c r="K56" s="32"/>
      <c r="L56" s="32"/>
      <c r="M56" s="32"/>
      <c r="N56" s="32"/>
      <c r="O56" s="280"/>
      <c r="P56" s="280"/>
      <c r="Q56" s="280"/>
      <c r="R56" s="280"/>
      <c r="S56" s="280"/>
      <c r="T56" s="280"/>
      <c r="U56" s="280"/>
      <c r="V56" s="280"/>
      <c r="W56" s="280"/>
      <c r="X56" s="280"/>
      <c r="Y56" s="280"/>
      <c r="Z56" s="280"/>
    </row>
    <row r="57" spans="1:26" ht="13.5" customHeight="1">
      <c r="A57" s="29"/>
      <c r="B57" s="41"/>
      <c r="C57" s="26"/>
      <c r="D57" s="422"/>
      <c r="E57" s="27"/>
      <c r="F57" s="32"/>
      <c r="G57" s="32"/>
      <c r="H57" s="32"/>
      <c r="I57" s="32"/>
      <c r="J57" s="32"/>
      <c r="K57" s="32"/>
      <c r="L57" s="32"/>
      <c r="M57" s="32"/>
      <c r="N57" s="32"/>
      <c r="O57" s="280"/>
      <c r="P57" s="280"/>
      <c r="Q57" s="280"/>
      <c r="R57" s="280"/>
      <c r="S57" s="280"/>
      <c r="T57" s="280"/>
      <c r="U57" s="280"/>
      <c r="V57" s="280"/>
      <c r="W57" s="280"/>
      <c r="X57" s="280"/>
      <c r="Y57" s="280"/>
      <c r="Z57" s="280"/>
    </row>
    <row r="58" spans="1:26" ht="13.5" customHeight="1">
      <c r="A58" s="29"/>
      <c r="B58" s="41"/>
      <c r="C58" s="26"/>
      <c r="D58" s="422"/>
      <c r="E58" s="27"/>
      <c r="F58" s="32"/>
      <c r="G58" s="32"/>
      <c r="H58" s="32"/>
      <c r="I58" s="32"/>
      <c r="J58" s="32"/>
      <c r="K58" s="32"/>
      <c r="L58" s="32"/>
      <c r="M58" s="32"/>
      <c r="N58" s="32"/>
      <c r="O58" s="280"/>
      <c r="P58" s="280"/>
      <c r="Q58" s="280"/>
      <c r="R58" s="280"/>
      <c r="S58" s="280"/>
      <c r="T58" s="280"/>
      <c r="U58" s="280"/>
      <c r="V58" s="280"/>
      <c r="W58" s="280"/>
      <c r="X58" s="280"/>
      <c r="Y58" s="280"/>
      <c r="Z58" s="280"/>
    </row>
    <row r="59" spans="1:26" ht="13.5" customHeight="1">
      <c r="A59" s="29"/>
      <c r="B59" s="41"/>
      <c r="C59" s="26"/>
      <c r="D59" s="422"/>
      <c r="E59" s="27"/>
      <c r="F59" s="32"/>
      <c r="G59" s="32"/>
      <c r="H59" s="32"/>
      <c r="I59" s="32"/>
      <c r="J59" s="32"/>
      <c r="K59" s="32"/>
      <c r="L59" s="32"/>
      <c r="M59" s="32"/>
      <c r="N59" s="32"/>
      <c r="O59" s="280"/>
      <c r="P59" s="280"/>
      <c r="Q59" s="280"/>
      <c r="R59" s="280"/>
      <c r="S59" s="280"/>
      <c r="T59" s="280"/>
      <c r="U59" s="280"/>
      <c r="V59" s="280"/>
      <c r="W59" s="280"/>
      <c r="X59" s="280"/>
      <c r="Y59" s="280"/>
      <c r="Z59" s="280"/>
    </row>
    <row r="60" spans="1:26" ht="13.5" customHeight="1">
      <c r="A60" s="29"/>
      <c r="B60" s="41"/>
      <c r="C60" s="26"/>
      <c r="D60" s="422"/>
      <c r="E60" s="27"/>
      <c r="F60" s="32"/>
      <c r="G60" s="32"/>
      <c r="H60" s="32"/>
      <c r="I60" s="32"/>
      <c r="J60" s="32"/>
      <c r="K60" s="32"/>
      <c r="L60" s="32"/>
      <c r="M60" s="32"/>
      <c r="N60" s="32"/>
      <c r="O60" s="280"/>
      <c r="P60" s="280"/>
      <c r="Q60" s="280"/>
      <c r="R60" s="280"/>
      <c r="S60" s="280"/>
      <c r="T60" s="280"/>
      <c r="U60" s="280"/>
      <c r="V60" s="280"/>
      <c r="W60" s="280"/>
      <c r="X60" s="280"/>
      <c r="Y60" s="280"/>
      <c r="Z60" s="280"/>
    </row>
    <row r="61" spans="1:26" ht="13.5" customHeight="1">
      <c r="A61" s="29"/>
      <c r="B61" s="41"/>
      <c r="C61" s="26"/>
      <c r="D61" s="422"/>
      <c r="E61" s="27"/>
      <c r="F61" s="32"/>
      <c r="G61" s="32"/>
      <c r="H61" s="32"/>
      <c r="I61" s="32"/>
      <c r="J61" s="32"/>
      <c r="K61" s="32"/>
      <c r="L61" s="32"/>
      <c r="M61" s="32"/>
      <c r="N61" s="32"/>
      <c r="O61" s="280"/>
      <c r="P61" s="280"/>
      <c r="Q61" s="280"/>
      <c r="R61" s="280"/>
      <c r="S61" s="280"/>
      <c r="T61" s="280"/>
      <c r="U61" s="280"/>
      <c r="V61" s="280"/>
      <c r="W61" s="280"/>
      <c r="X61" s="280"/>
      <c r="Y61" s="280"/>
      <c r="Z61" s="280"/>
    </row>
    <row r="62" spans="1:26" ht="13.5" customHeight="1">
      <c r="A62" s="29"/>
      <c r="B62" s="41"/>
      <c r="C62" s="26"/>
      <c r="D62" s="422"/>
      <c r="E62" s="27"/>
      <c r="F62" s="32"/>
      <c r="G62" s="32"/>
      <c r="H62" s="32"/>
      <c r="I62" s="32"/>
      <c r="J62" s="32"/>
      <c r="K62" s="32"/>
      <c r="L62" s="32"/>
      <c r="M62" s="32"/>
      <c r="N62" s="32"/>
      <c r="O62" s="280"/>
      <c r="P62" s="280"/>
      <c r="Q62" s="280"/>
      <c r="R62" s="280"/>
      <c r="S62" s="280"/>
      <c r="T62" s="280"/>
      <c r="U62" s="280"/>
      <c r="V62" s="280"/>
      <c r="W62" s="280"/>
      <c r="X62" s="280"/>
      <c r="Y62" s="280"/>
      <c r="Z62" s="280"/>
    </row>
    <row r="63" spans="1:26" ht="13.5" customHeight="1">
      <c r="A63" s="29"/>
      <c r="B63" s="41"/>
      <c r="C63" s="26"/>
      <c r="D63" s="422"/>
      <c r="E63" s="27"/>
      <c r="F63" s="32"/>
      <c r="G63" s="32"/>
      <c r="H63" s="32"/>
      <c r="I63" s="32"/>
      <c r="J63" s="32"/>
      <c r="K63" s="32"/>
      <c r="L63" s="32"/>
      <c r="M63" s="32"/>
      <c r="N63" s="32"/>
      <c r="O63" s="280"/>
      <c r="P63" s="280"/>
      <c r="Q63" s="280"/>
      <c r="R63" s="280"/>
      <c r="S63" s="280"/>
      <c r="T63" s="280"/>
      <c r="U63" s="280"/>
      <c r="V63" s="280"/>
      <c r="W63" s="280"/>
      <c r="X63" s="280"/>
      <c r="Y63" s="280"/>
      <c r="Z63" s="280"/>
    </row>
    <row r="64" spans="1:26" ht="13.5" customHeight="1">
      <c r="A64" s="29"/>
      <c r="B64" s="41"/>
      <c r="C64" s="26"/>
      <c r="D64" s="422"/>
      <c r="E64" s="27"/>
      <c r="F64" s="32"/>
      <c r="G64" s="32"/>
      <c r="H64" s="32"/>
      <c r="I64" s="32"/>
      <c r="J64" s="32"/>
      <c r="K64" s="32"/>
      <c r="L64" s="32"/>
      <c r="M64" s="32"/>
      <c r="N64" s="32"/>
      <c r="O64" s="280"/>
      <c r="P64" s="280"/>
      <c r="Q64" s="280"/>
      <c r="R64" s="280"/>
      <c r="S64" s="280"/>
      <c r="T64" s="280"/>
      <c r="U64" s="280"/>
      <c r="V64" s="280"/>
      <c r="W64" s="280"/>
      <c r="X64" s="280"/>
      <c r="Y64" s="280"/>
      <c r="Z64" s="280"/>
    </row>
    <row r="65" spans="1:26" ht="13.5" customHeight="1">
      <c r="A65" s="29"/>
      <c r="B65" s="41"/>
      <c r="C65" s="26"/>
      <c r="D65" s="422"/>
      <c r="E65" s="27"/>
      <c r="F65" s="32"/>
      <c r="G65" s="32"/>
      <c r="H65" s="32"/>
      <c r="I65" s="32"/>
      <c r="J65" s="32"/>
      <c r="K65" s="32"/>
      <c r="L65" s="32"/>
      <c r="M65" s="32"/>
      <c r="N65" s="32"/>
      <c r="O65" s="280"/>
      <c r="P65" s="280"/>
      <c r="Q65" s="280"/>
      <c r="R65" s="280"/>
      <c r="S65" s="280"/>
      <c r="T65" s="280"/>
      <c r="U65" s="280"/>
      <c r="V65" s="280"/>
      <c r="W65" s="280"/>
      <c r="X65" s="280"/>
      <c r="Y65" s="280"/>
      <c r="Z65" s="280"/>
    </row>
    <row r="66" spans="1:26" ht="13.5" customHeight="1">
      <c r="A66" s="29"/>
      <c r="B66" s="41"/>
      <c r="C66" s="26"/>
      <c r="D66" s="422"/>
      <c r="E66" s="27"/>
      <c r="F66" s="32"/>
      <c r="G66" s="32"/>
      <c r="H66" s="32"/>
      <c r="I66" s="32"/>
      <c r="J66" s="32"/>
      <c r="K66" s="32"/>
      <c r="L66" s="32"/>
      <c r="M66" s="32"/>
      <c r="N66" s="32"/>
      <c r="O66" s="280"/>
      <c r="P66" s="280"/>
      <c r="Q66" s="280"/>
      <c r="R66" s="280"/>
      <c r="S66" s="280"/>
      <c r="T66" s="280"/>
      <c r="U66" s="280"/>
      <c r="V66" s="280"/>
      <c r="W66" s="280"/>
      <c r="X66" s="280"/>
      <c r="Y66" s="280"/>
      <c r="Z66" s="280"/>
    </row>
    <row r="67" spans="1:26" ht="13.5" customHeight="1">
      <c r="A67" s="29"/>
      <c r="B67" s="41"/>
      <c r="C67" s="26"/>
      <c r="D67" s="422"/>
      <c r="E67" s="27"/>
      <c r="F67" s="32"/>
      <c r="G67" s="32"/>
      <c r="H67" s="32"/>
      <c r="I67" s="32"/>
      <c r="J67" s="32"/>
      <c r="K67" s="32"/>
      <c r="L67" s="32"/>
      <c r="M67" s="32"/>
      <c r="N67" s="32"/>
      <c r="O67" s="280"/>
      <c r="P67" s="280"/>
      <c r="Q67" s="280"/>
      <c r="R67" s="280"/>
      <c r="S67" s="280"/>
      <c r="T67" s="280"/>
      <c r="U67" s="280"/>
      <c r="V67" s="280"/>
      <c r="W67" s="280"/>
      <c r="X67" s="280"/>
      <c r="Y67" s="280"/>
      <c r="Z67" s="280"/>
    </row>
    <row r="68" spans="1:26" ht="13.5" customHeight="1">
      <c r="A68" s="29"/>
      <c r="B68" s="41"/>
      <c r="C68" s="26"/>
      <c r="D68" s="422"/>
      <c r="E68" s="27"/>
      <c r="F68" s="32"/>
      <c r="G68" s="32"/>
      <c r="H68" s="32"/>
      <c r="I68" s="32"/>
      <c r="J68" s="32"/>
      <c r="K68" s="32"/>
      <c r="L68" s="32"/>
      <c r="M68" s="32"/>
      <c r="N68" s="32"/>
      <c r="O68" s="280"/>
      <c r="P68" s="280"/>
      <c r="Q68" s="280"/>
      <c r="R68" s="280"/>
      <c r="S68" s="280"/>
      <c r="T68" s="280"/>
      <c r="U68" s="280"/>
      <c r="V68" s="280"/>
      <c r="W68" s="280"/>
      <c r="X68" s="280"/>
      <c r="Y68" s="280"/>
      <c r="Z68" s="280"/>
    </row>
    <row r="69" spans="1:26" ht="13.5" customHeight="1">
      <c r="A69" s="29"/>
      <c r="B69" s="41"/>
      <c r="C69" s="26"/>
      <c r="D69" s="422"/>
      <c r="E69" s="27"/>
      <c r="F69" s="32"/>
      <c r="G69" s="32"/>
      <c r="H69" s="32"/>
      <c r="I69" s="32"/>
      <c r="J69" s="32"/>
      <c r="K69" s="32"/>
      <c r="L69" s="32"/>
      <c r="M69" s="32"/>
      <c r="N69" s="32"/>
      <c r="O69" s="280"/>
      <c r="P69" s="280"/>
      <c r="Q69" s="280"/>
      <c r="R69" s="280"/>
      <c r="S69" s="280"/>
      <c r="T69" s="280"/>
      <c r="U69" s="280"/>
      <c r="V69" s="280"/>
      <c r="W69" s="280"/>
      <c r="X69" s="280"/>
      <c r="Y69" s="280"/>
      <c r="Z69" s="280"/>
    </row>
    <row r="70" spans="1:26" ht="13.5" customHeight="1">
      <c r="A70" s="29"/>
      <c r="B70" s="41"/>
      <c r="C70" s="26"/>
      <c r="D70" s="422"/>
      <c r="E70" s="27"/>
      <c r="F70" s="32"/>
      <c r="G70" s="32"/>
      <c r="H70" s="32"/>
      <c r="I70" s="32"/>
      <c r="J70" s="32"/>
      <c r="K70" s="32"/>
      <c r="L70" s="32"/>
      <c r="M70" s="32"/>
      <c r="N70" s="32"/>
      <c r="O70" s="280"/>
      <c r="P70" s="280"/>
      <c r="Q70" s="280"/>
      <c r="R70" s="280"/>
      <c r="S70" s="280"/>
      <c r="T70" s="280"/>
      <c r="U70" s="280"/>
      <c r="V70" s="280"/>
      <c r="W70" s="280"/>
      <c r="X70" s="280"/>
      <c r="Y70" s="280"/>
      <c r="Z70" s="280"/>
    </row>
    <row r="71" spans="1:26" ht="13.5" customHeight="1">
      <c r="A71" s="29"/>
      <c r="B71" s="41"/>
      <c r="C71" s="26"/>
      <c r="D71" s="422"/>
      <c r="E71" s="27"/>
      <c r="F71" s="32"/>
      <c r="G71" s="32"/>
      <c r="H71" s="32"/>
      <c r="I71" s="32"/>
      <c r="J71" s="32"/>
      <c r="K71" s="32"/>
      <c r="L71" s="32"/>
      <c r="M71" s="32"/>
      <c r="N71" s="32"/>
      <c r="O71" s="280"/>
      <c r="P71" s="280"/>
      <c r="Q71" s="280"/>
      <c r="R71" s="280"/>
      <c r="S71" s="280"/>
      <c r="T71" s="280"/>
      <c r="U71" s="280"/>
      <c r="V71" s="280"/>
      <c r="W71" s="280"/>
      <c r="X71" s="280"/>
      <c r="Y71" s="280"/>
      <c r="Z71" s="280"/>
    </row>
    <row r="72" spans="1:26" ht="13.5" customHeight="1">
      <c r="A72" s="29"/>
      <c r="B72" s="41"/>
      <c r="C72" s="26"/>
      <c r="D72" s="422"/>
      <c r="E72" s="27"/>
      <c r="F72" s="32"/>
      <c r="G72" s="32"/>
      <c r="H72" s="32"/>
      <c r="I72" s="32"/>
      <c r="J72" s="32"/>
      <c r="K72" s="32"/>
      <c r="L72" s="32"/>
      <c r="M72" s="32"/>
      <c r="N72" s="32"/>
      <c r="O72" s="280"/>
      <c r="P72" s="280"/>
      <c r="Q72" s="280"/>
      <c r="R72" s="280"/>
      <c r="S72" s="280"/>
      <c r="T72" s="280"/>
      <c r="U72" s="280"/>
      <c r="V72" s="280"/>
      <c r="W72" s="280"/>
      <c r="X72" s="280"/>
      <c r="Y72" s="280"/>
      <c r="Z72" s="280"/>
    </row>
    <row r="73" spans="1:26" ht="13.5" customHeight="1">
      <c r="A73" s="29"/>
      <c r="B73" s="41"/>
      <c r="C73" s="26"/>
      <c r="D73" s="422"/>
      <c r="E73" s="27"/>
      <c r="F73" s="32"/>
      <c r="G73" s="32"/>
      <c r="H73" s="32"/>
      <c r="I73" s="32"/>
      <c r="J73" s="32"/>
      <c r="K73" s="32"/>
      <c r="L73" s="32"/>
      <c r="M73" s="32"/>
      <c r="N73" s="32"/>
      <c r="O73" s="280"/>
      <c r="P73" s="280"/>
      <c r="Q73" s="280"/>
      <c r="R73" s="280"/>
      <c r="S73" s="280"/>
      <c r="T73" s="280"/>
      <c r="U73" s="280"/>
      <c r="V73" s="280"/>
      <c r="W73" s="280"/>
      <c r="X73" s="280"/>
      <c r="Y73" s="280"/>
      <c r="Z73" s="280"/>
    </row>
    <row r="74" spans="1:26" ht="13.5" customHeight="1">
      <c r="A74" s="29"/>
      <c r="B74" s="41"/>
      <c r="C74" s="26"/>
      <c r="D74" s="422"/>
      <c r="E74" s="27"/>
      <c r="F74" s="32"/>
      <c r="G74" s="32"/>
      <c r="H74" s="32"/>
      <c r="I74" s="32"/>
      <c r="J74" s="32"/>
      <c r="K74" s="32"/>
      <c r="L74" s="32"/>
      <c r="M74" s="32"/>
      <c r="N74" s="32"/>
      <c r="O74" s="280"/>
      <c r="P74" s="280"/>
      <c r="Q74" s="280"/>
      <c r="R74" s="280"/>
      <c r="S74" s="280"/>
      <c r="T74" s="280"/>
      <c r="U74" s="280"/>
      <c r="V74" s="280"/>
      <c r="W74" s="280"/>
      <c r="X74" s="280"/>
      <c r="Y74" s="280"/>
      <c r="Z74" s="280"/>
    </row>
    <row r="75" spans="1:26" ht="13.5" customHeight="1">
      <c r="A75" s="29"/>
      <c r="B75" s="41"/>
      <c r="C75" s="26"/>
      <c r="D75" s="422"/>
      <c r="E75" s="27"/>
      <c r="F75" s="32"/>
      <c r="G75" s="32"/>
      <c r="H75" s="32"/>
      <c r="I75" s="32"/>
      <c r="J75" s="32"/>
      <c r="K75" s="32"/>
      <c r="L75" s="32"/>
      <c r="M75" s="32"/>
      <c r="N75" s="32"/>
      <c r="O75" s="280"/>
      <c r="P75" s="280"/>
      <c r="Q75" s="280"/>
      <c r="R75" s="280"/>
      <c r="S75" s="280"/>
      <c r="T75" s="280"/>
      <c r="U75" s="280"/>
      <c r="V75" s="280"/>
      <c r="W75" s="280"/>
      <c r="X75" s="280"/>
      <c r="Y75" s="280"/>
      <c r="Z75" s="280"/>
    </row>
    <row r="76" spans="1:26" ht="13.5" customHeight="1">
      <c r="A76" s="29"/>
      <c r="B76" s="41"/>
      <c r="C76" s="26"/>
      <c r="D76" s="422"/>
      <c r="E76" s="27"/>
      <c r="F76" s="32"/>
      <c r="G76" s="32"/>
      <c r="H76" s="32"/>
      <c r="I76" s="32"/>
      <c r="J76" s="32"/>
      <c r="K76" s="32"/>
      <c r="L76" s="32"/>
      <c r="M76" s="32"/>
      <c r="N76" s="32"/>
      <c r="O76" s="280"/>
      <c r="P76" s="280"/>
      <c r="Q76" s="280"/>
      <c r="R76" s="280"/>
      <c r="S76" s="280"/>
      <c r="T76" s="280"/>
      <c r="U76" s="280"/>
      <c r="V76" s="280"/>
      <c r="W76" s="280"/>
      <c r="X76" s="280"/>
      <c r="Y76" s="280"/>
      <c r="Z76" s="280"/>
    </row>
    <row r="77" spans="1:26" ht="13.5" customHeight="1">
      <c r="A77" s="29"/>
      <c r="B77" s="41"/>
      <c r="C77" s="26"/>
      <c r="D77" s="422"/>
      <c r="E77" s="27"/>
      <c r="F77" s="32"/>
      <c r="G77" s="32"/>
      <c r="H77" s="32"/>
      <c r="I77" s="32"/>
      <c r="J77" s="32"/>
      <c r="K77" s="32"/>
      <c r="L77" s="32"/>
      <c r="M77" s="32"/>
      <c r="N77" s="32"/>
      <c r="O77" s="280"/>
      <c r="P77" s="280"/>
      <c r="Q77" s="280"/>
      <c r="R77" s="280"/>
      <c r="S77" s="280"/>
      <c r="T77" s="280"/>
      <c r="U77" s="280"/>
      <c r="V77" s="280"/>
      <c r="W77" s="280"/>
      <c r="X77" s="280"/>
      <c r="Y77" s="280"/>
      <c r="Z77" s="280"/>
    </row>
    <row r="78" spans="1:26" ht="13.5" customHeight="1">
      <c r="A78" s="29"/>
      <c r="B78" s="41"/>
      <c r="C78" s="26"/>
      <c r="D78" s="422"/>
      <c r="E78" s="27"/>
      <c r="F78" s="32"/>
      <c r="G78" s="32"/>
      <c r="H78" s="32"/>
      <c r="I78" s="32"/>
      <c r="J78" s="32"/>
      <c r="K78" s="32"/>
      <c r="L78" s="32"/>
      <c r="M78" s="32"/>
      <c r="N78" s="32"/>
      <c r="O78" s="280"/>
      <c r="P78" s="280"/>
      <c r="Q78" s="280"/>
      <c r="R78" s="280"/>
      <c r="S78" s="280"/>
      <c r="T78" s="280"/>
      <c r="U78" s="280"/>
      <c r="V78" s="280"/>
      <c r="W78" s="280"/>
      <c r="X78" s="280"/>
      <c r="Y78" s="280"/>
      <c r="Z78" s="280"/>
    </row>
    <row r="79" spans="1:26" ht="13.5" customHeight="1">
      <c r="A79" s="29"/>
      <c r="B79" s="41"/>
      <c r="C79" s="26"/>
      <c r="D79" s="422"/>
      <c r="E79" s="27"/>
      <c r="F79" s="32"/>
      <c r="G79" s="32"/>
      <c r="H79" s="32"/>
      <c r="I79" s="32"/>
      <c r="J79" s="32"/>
      <c r="K79" s="32"/>
      <c r="L79" s="32"/>
      <c r="M79" s="32"/>
      <c r="N79" s="32"/>
      <c r="O79" s="280"/>
      <c r="P79" s="280"/>
      <c r="Q79" s="280"/>
      <c r="R79" s="280"/>
      <c r="S79" s="280"/>
      <c r="T79" s="280"/>
      <c r="U79" s="280"/>
      <c r="V79" s="280"/>
      <c r="W79" s="280"/>
      <c r="X79" s="280"/>
      <c r="Y79" s="280"/>
      <c r="Z79" s="280"/>
    </row>
    <row r="80" spans="1:26" ht="13.5" customHeight="1">
      <c r="A80" s="29"/>
      <c r="B80" s="41"/>
      <c r="C80" s="26"/>
      <c r="D80" s="422"/>
      <c r="E80" s="27"/>
      <c r="F80" s="32"/>
      <c r="G80" s="32"/>
      <c r="H80" s="32"/>
      <c r="I80" s="32"/>
      <c r="J80" s="32"/>
      <c r="K80" s="32"/>
      <c r="L80" s="32"/>
      <c r="M80" s="32"/>
      <c r="N80" s="32"/>
      <c r="O80" s="280"/>
      <c r="P80" s="280"/>
      <c r="Q80" s="280"/>
      <c r="R80" s="280"/>
      <c r="S80" s="280"/>
      <c r="T80" s="280"/>
      <c r="U80" s="280"/>
      <c r="V80" s="280"/>
      <c r="W80" s="280"/>
      <c r="X80" s="280"/>
      <c r="Y80" s="280"/>
      <c r="Z80" s="280"/>
    </row>
    <row r="81" spans="1:26" ht="13.5" customHeight="1">
      <c r="A81" s="29"/>
      <c r="B81" s="41"/>
      <c r="C81" s="26"/>
      <c r="D81" s="422"/>
      <c r="E81" s="27"/>
      <c r="F81" s="32"/>
      <c r="G81" s="32"/>
      <c r="H81" s="32"/>
      <c r="I81" s="32"/>
      <c r="J81" s="32"/>
      <c r="K81" s="32"/>
      <c r="L81" s="32"/>
      <c r="M81" s="32"/>
      <c r="N81" s="32"/>
      <c r="O81" s="280"/>
      <c r="P81" s="280"/>
      <c r="Q81" s="280"/>
      <c r="R81" s="280"/>
      <c r="S81" s="280"/>
      <c r="T81" s="280"/>
      <c r="U81" s="280"/>
      <c r="V81" s="280"/>
      <c r="W81" s="280"/>
      <c r="X81" s="280"/>
      <c r="Y81" s="280"/>
      <c r="Z81" s="280"/>
    </row>
    <row r="82" spans="1:26" ht="13.5" customHeight="1">
      <c r="A82" s="29"/>
      <c r="B82" s="41"/>
      <c r="C82" s="26"/>
      <c r="D82" s="422"/>
      <c r="E82" s="27"/>
      <c r="F82" s="32"/>
      <c r="G82" s="32"/>
      <c r="H82" s="32"/>
      <c r="I82" s="32"/>
      <c r="J82" s="32"/>
      <c r="K82" s="32"/>
      <c r="L82" s="32"/>
      <c r="M82" s="32"/>
      <c r="N82" s="32"/>
      <c r="O82" s="280"/>
      <c r="P82" s="280"/>
      <c r="Q82" s="280"/>
      <c r="R82" s="280"/>
      <c r="S82" s="280"/>
      <c r="T82" s="280"/>
      <c r="U82" s="280"/>
      <c r="V82" s="280"/>
      <c r="W82" s="280"/>
      <c r="X82" s="280"/>
      <c r="Y82" s="280"/>
      <c r="Z82" s="280"/>
    </row>
    <row r="83" spans="1:26" ht="13.5" customHeight="1">
      <c r="A83" s="29"/>
      <c r="B83" s="41"/>
      <c r="C83" s="26"/>
      <c r="D83" s="422"/>
      <c r="E83" s="27"/>
      <c r="F83" s="32"/>
      <c r="G83" s="32"/>
      <c r="H83" s="32"/>
      <c r="I83" s="32"/>
      <c r="J83" s="32"/>
      <c r="K83" s="32"/>
      <c r="L83" s="32"/>
      <c r="M83" s="32"/>
      <c r="N83" s="32"/>
      <c r="O83" s="280"/>
      <c r="P83" s="280"/>
      <c r="Q83" s="280"/>
      <c r="R83" s="280"/>
      <c r="S83" s="280"/>
      <c r="T83" s="280"/>
      <c r="U83" s="280"/>
      <c r="V83" s="280"/>
      <c r="W83" s="280"/>
      <c r="X83" s="280"/>
      <c r="Y83" s="280"/>
      <c r="Z83" s="280"/>
    </row>
    <row r="84" spans="1:26" ht="13.5" customHeight="1">
      <c r="A84" s="29"/>
      <c r="B84" s="41"/>
      <c r="C84" s="26"/>
      <c r="D84" s="422"/>
      <c r="E84" s="27"/>
      <c r="F84" s="32"/>
      <c r="G84" s="32"/>
      <c r="H84" s="32"/>
      <c r="I84" s="32"/>
      <c r="J84" s="32"/>
      <c r="K84" s="32"/>
      <c r="L84" s="32"/>
      <c r="M84" s="32"/>
      <c r="N84" s="32"/>
      <c r="O84" s="280"/>
      <c r="P84" s="280"/>
      <c r="Q84" s="280"/>
      <c r="R84" s="280"/>
      <c r="S84" s="280"/>
      <c r="T84" s="280"/>
      <c r="U84" s="280"/>
      <c r="V84" s="280"/>
      <c r="W84" s="280"/>
      <c r="X84" s="280"/>
      <c r="Y84" s="280"/>
      <c r="Z84" s="280"/>
    </row>
    <row r="85" spans="1:26" ht="13.5" customHeight="1">
      <c r="A85" s="29"/>
      <c r="B85" s="41"/>
      <c r="C85" s="26"/>
      <c r="D85" s="422"/>
      <c r="E85" s="27"/>
      <c r="F85" s="32"/>
      <c r="G85" s="32"/>
      <c r="H85" s="32"/>
      <c r="I85" s="32"/>
      <c r="J85" s="32"/>
      <c r="K85" s="32"/>
      <c r="L85" s="32"/>
      <c r="M85" s="32"/>
      <c r="N85" s="32"/>
      <c r="O85" s="280"/>
      <c r="P85" s="280"/>
      <c r="Q85" s="280"/>
      <c r="R85" s="280"/>
      <c r="S85" s="280"/>
      <c r="T85" s="280"/>
      <c r="U85" s="280"/>
      <c r="V85" s="280"/>
      <c r="W85" s="280"/>
      <c r="X85" s="280"/>
      <c r="Y85" s="280"/>
      <c r="Z85" s="280"/>
    </row>
    <row r="86" spans="1:26" ht="13.5" customHeight="1">
      <c r="A86" s="29"/>
      <c r="B86" s="41"/>
      <c r="C86" s="26"/>
      <c r="D86" s="422"/>
      <c r="E86" s="27"/>
      <c r="F86" s="32"/>
      <c r="G86" s="32"/>
      <c r="H86" s="32"/>
      <c r="I86" s="32"/>
      <c r="J86" s="32"/>
      <c r="K86" s="32"/>
      <c r="L86" s="32"/>
      <c r="M86" s="32"/>
      <c r="N86" s="32"/>
      <c r="O86" s="280"/>
      <c r="P86" s="280"/>
      <c r="Q86" s="280"/>
      <c r="R86" s="280"/>
      <c r="S86" s="280"/>
      <c r="T86" s="280"/>
      <c r="U86" s="280"/>
      <c r="V86" s="280"/>
      <c r="W86" s="280"/>
      <c r="X86" s="280"/>
      <c r="Y86" s="280"/>
      <c r="Z86" s="280"/>
    </row>
    <row r="87" spans="1:26" ht="13.5" customHeight="1">
      <c r="A87" s="29"/>
      <c r="B87" s="41"/>
      <c r="C87" s="26"/>
      <c r="D87" s="422"/>
      <c r="E87" s="27"/>
      <c r="F87" s="32"/>
      <c r="G87" s="32"/>
      <c r="H87" s="32"/>
      <c r="I87" s="32"/>
      <c r="J87" s="32"/>
      <c r="K87" s="32"/>
      <c r="L87" s="32"/>
      <c r="M87" s="32"/>
      <c r="N87" s="32"/>
      <c r="O87" s="280"/>
      <c r="P87" s="280"/>
      <c r="Q87" s="280"/>
      <c r="R87" s="280"/>
      <c r="S87" s="280"/>
      <c r="T87" s="280"/>
      <c r="U87" s="280"/>
      <c r="V87" s="280"/>
      <c r="W87" s="280"/>
      <c r="X87" s="280"/>
      <c r="Y87" s="280"/>
      <c r="Z87" s="280"/>
    </row>
    <row r="88" spans="1:26" ht="13.5" customHeight="1">
      <c r="A88" s="29"/>
      <c r="B88" s="41"/>
      <c r="C88" s="26"/>
      <c r="D88" s="422"/>
      <c r="E88" s="27"/>
      <c r="F88" s="32"/>
      <c r="G88" s="32"/>
      <c r="H88" s="32"/>
      <c r="I88" s="32"/>
      <c r="J88" s="32"/>
      <c r="K88" s="32"/>
      <c r="L88" s="32"/>
      <c r="M88" s="32"/>
      <c r="N88" s="32"/>
      <c r="O88" s="280"/>
      <c r="P88" s="280"/>
      <c r="Q88" s="280"/>
      <c r="R88" s="280"/>
      <c r="S88" s="280"/>
      <c r="T88" s="280"/>
      <c r="U88" s="280"/>
      <c r="V88" s="280"/>
      <c r="W88" s="280"/>
      <c r="X88" s="280"/>
      <c r="Y88" s="280"/>
      <c r="Z88" s="280"/>
    </row>
    <row r="89" spans="1:26" ht="13.5" customHeight="1">
      <c r="A89" s="29"/>
      <c r="B89" s="41"/>
      <c r="C89" s="26"/>
      <c r="D89" s="422"/>
      <c r="E89" s="27"/>
      <c r="F89" s="32"/>
      <c r="G89" s="32"/>
      <c r="H89" s="32"/>
      <c r="I89" s="32"/>
      <c r="J89" s="32"/>
      <c r="K89" s="32"/>
      <c r="L89" s="32"/>
      <c r="M89" s="32"/>
      <c r="N89" s="32"/>
      <c r="O89" s="280"/>
      <c r="P89" s="280"/>
      <c r="Q89" s="280"/>
      <c r="R89" s="280"/>
      <c r="S89" s="280"/>
      <c r="T89" s="280"/>
      <c r="U89" s="280"/>
      <c r="V89" s="280"/>
      <c r="W89" s="280"/>
      <c r="X89" s="280"/>
      <c r="Y89" s="280"/>
      <c r="Z89" s="280"/>
    </row>
    <row r="90" spans="1:26" ht="13.5" customHeight="1">
      <c r="A90" s="29"/>
      <c r="B90" s="41"/>
      <c r="C90" s="26"/>
      <c r="D90" s="422"/>
      <c r="E90" s="27"/>
      <c r="F90" s="32"/>
      <c r="G90" s="32"/>
      <c r="H90" s="32"/>
      <c r="I90" s="32"/>
      <c r="J90" s="32"/>
      <c r="K90" s="32"/>
      <c r="L90" s="32"/>
      <c r="M90" s="32"/>
      <c r="N90" s="32"/>
      <c r="O90" s="280"/>
      <c r="P90" s="280"/>
      <c r="Q90" s="280"/>
      <c r="R90" s="280"/>
      <c r="S90" s="280"/>
      <c r="T90" s="280"/>
      <c r="U90" s="280"/>
      <c r="V90" s="280"/>
      <c r="W90" s="280"/>
      <c r="X90" s="280"/>
      <c r="Y90" s="280"/>
      <c r="Z90" s="280"/>
    </row>
    <row r="91" spans="1:26" ht="13.5" customHeight="1">
      <c r="A91" s="29"/>
      <c r="B91" s="41"/>
      <c r="C91" s="26"/>
      <c r="D91" s="422"/>
      <c r="E91" s="27"/>
      <c r="F91" s="32"/>
      <c r="G91" s="32"/>
      <c r="H91" s="32"/>
      <c r="I91" s="32"/>
      <c r="J91" s="32"/>
      <c r="K91" s="32"/>
      <c r="L91" s="32"/>
      <c r="M91" s="32"/>
      <c r="N91" s="32"/>
      <c r="O91" s="280"/>
      <c r="P91" s="280"/>
      <c r="Q91" s="280"/>
      <c r="R91" s="280"/>
      <c r="S91" s="280"/>
      <c r="T91" s="280"/>
      <c r="U91" s="280"/>
      <c r="V91" s="280"/>
      <c r="W91" s="280"/>
      <c r="X91" s="280"/>
      <c r="Y91" s="280"/>
      <c r="Z91" s="280"/>
    </row>
    <row r="92" spans="1:26" ht="13.5" customHeight="1">
      <c r="A92" s="29"/>
      <c r="B92" s="41"/>
      <c r="C92" s="26"/>
      <c r="D92" s="422"/>
      <c r="E92" s="27"/>
      <c r="F92" s="32"/>
      <c r="G92" s="32"/>
      <c r="H92" s="32"/>
      <c r="I92" s="32"/>
      <c r="J92" s="32"/>
      <c r="K92" s="32"/>
      <c r="L92" s="32"/>
      <c r="M92" s="32"/>
      <c r="N92" s="32"/>
      <c r="O92" s="280"/>
      <c r="P92" s="280"/>
      <c r="Q92" s="280"/>
      <c r="R92" s="280"/>
      <c r="S92" s="280"/>
      <c r="T92" s="280"/>
      <c r="U92" s="280"/>
      <c r="V92" s="280"/>
      <c r="W92" s="280"/>
      <c r="X92" s="280"/>
      <c r="Y92" s="280"/>
      <c r="Z92" s="280"/>
    </row>
    <row r="93" spans="1:26" ht="13.5" customHeight="1">
      <c r="A93" s="29"/>
      <c r="B93" s="41"/>
      <c r="C93" s="26"/>
      <c r="D93" s="422"/>
      <c r="E93" s="27"/>
      <c r="F93" s="32"/>
      <c r="G93" s="32"/>
      <c r="H93" s="32"/>
      <c r="I93" s="32"/>
      <c r="J93" s="32"/>
      <c r="K93" s="32"/>
      <c r="L93" s="32"/>
      <c r="M93" s="32"/>
      <c r="N93" s="32"/>
      <c r="O93" s="280"/>
      <c r="P93" s="280"/>
      <c r="Q93" s="280"/>
      <c r="R93" s="280"/>
      <c r="S93" s="280"/>
      <c r="T93" s="280"/>
      <c r="U93" s="280"/>
      <c r="V93" s="280"/>
      <c r="W93" s="280"/>
      <c r="X93" s="280"/>
      <c r="Y93" s="280"/>
      <c r="Z93" s="280"/>
    </row>
    <row r="94" spans="1:26" ht="13.5" customHeight="1">
      <c r="A94" s="29"/>
      <c r="B94" s="41"/>
      <c r="C94" s="26"/>
      <c r="D94" s="422"/>
      <c r="E94" s="27"/>
      <c r="F94" s="32"/>
      <c r="G94" s="32"/>
      <c r="H94" s="32"/>
      <c r="I94" s="32"/>
      <c r="J94" s="32"/>
      <c r="K94" s="32"/>
      <c r="L94" s="32"/>
      <c r="M94" s="32"/>
      <c r="N94" s="32"/>
      <c r="O94" s="280"/>
      <c r="P94" s="280"/>
      <c r="Q94" s="280"/>
      <c r="R94" s="280"/>
      <c r="S94" s="280"/>
      <c r="T94" s="280"/>
      <c r="U94" s="280"/>
      <c r="V94" s="280"/>
      <c r="W94" s="280"/>
      <c r="X94" s="280"/>
      <c r="Y94" s="280"/>
      <c r="Z94" s="280"/>
    </row>
    <row r="95" spans="1:26" ht="13.5" customHeight="1">
      <c r="A95" s="29"/>
      <c r="B95" s="41"/>
      <c r="C95" s="26"/>
      <c r="D95" s="422"/>
      <c r="E95" s="27"/>
      <c r="F95" s="32"/>
      <c r="G95" s="32"/>
      <c r="H95" s="32"/>
      <c r="I95" s="32"/>
      <c r="J95" s="32"/>
      <c r="K95" s="32"/>
      <c r="L95" s="32"/>
      <c r="M95" s="32"/>
      <c r="N95" s="32"/>
      <c r="O95" s="280"/>
      <c r="P95" s="280"/>
      <c r="Q95" s="280"/>
      <c r="R95" s="280"/>
      <c r="S95" s="280"/>
      <c r="T95" s="280"/>
      <c r="U95" s="280"/>
      <c r="V95" s="280"/>
      <c r="W95" s="280"/>
      <c r="X95" s="280"/>
      <c r="Y95" s="280"/>
      <c r="Z95" s="280"/>
    </row>
    <row r="96" spans="1:26" ht="13.5" customHeight="1">
      <c r="A96" s="29"/>
      <c r="B96" s="41"/>
      <c r="C96" s="26"/>
      <c r="D96" s="422"/>
      <c r="E96" s="27"/>
      <c r="F96" s="32"/>
      <c r="G96" s="32"/>
      <c r="H96" s="32"/>
      <c r="I96" s="32"/>
      <c r="J96" s="32"/>
      <c r="K96" s="32"/>
      <c r="L96" s="32"/>
      <c r="M96" s="32"/>
      <c r="N96" s="32"/>
      <c r="O96" s="280"/>
      <c r="P96" s="280"/>
      <c r="Q96" s="280"/>
      <c r="R96" s="280"/>
      <c r="S96" s="280"/>
      <c r="T96" s="280"/>
      <c r="U96" s="280"/>
      <c r="V96" s="280"/>
      <c r="W96" s="280"/>
      <c r="X96" s="280"/>
      <c r="Y96" s="280"/>
      <c r="Z96" s="280"/>
    </row>
    <row r="97" spans="1:26" ht="13.5" customHeight="1">
      <c r="A97" s="29"/>
      <c r="B97" s="41"/>
      <c r="C97" s="26"/>
      <c r="D97" s="422"/>
      <c r="E97" s="27"/>
      <c r="F97" s="32"/>
      <c r="G97" s="32"/>
      <c r="H97" s="32"/>
      <c r="I97" s="32"/>
      <c r="J97" s="32"/>
      <c r="K97" s="32"/>
      <c r="L97" s="32"/>
      <c r="M97" s="32"/>
      <c r="N97" s="32"/>
      <c r="O97" s="280"/>
      <c r="P97" s="280"/>
      <c r="Q97" s="280"/>
      <c r="R97" s="280"/>
      <c r="S97" s="280"/>
      <c r="T97" s="280"/>
      <c r="U97" s="280"/>
      <c r="V97" s="280"/>
      <c r="W97" s="280"/>
      <c r="X97" s="280"/>
      <c r="Y97" s="280"/>
      <c r="Z97" s="280"/>
    </row>
    <row r="98" spans="1:26" ht="13.5" customHeight="1">
      <c r="A98" s="29"/>
      <c r="B98" s="41"/>
      <c r="C98" s="26"/>
      <c r="D98" s="422"/>
      <c r="E98" s="27"/>
      <c r="F98" s="32"/>
      <c r="G98" s="32"/>
      <c r="H98" s="32"/>
      <c r="I98" s="32"/>
      <c r="J98" s="32"/>
      <c r="K98" s="32"/>
      <c r="L98" s="32"/>
      <c r="M98" s="32"/>
      <c r="N98" s="32"/>
      <c r="O98" s="280"/>
      <c r="P98" s="280"/>
      <c r="Q98" s="280"/>
      <c r="R98" s="280"/>
      <c r="S98" s="280"/>
      <c r="T98" s="280"/>
      <c r="U98" s="280"/>
      <c r="V98" s="280"/>
      <c r="W98" s="280"/>
      <c r="X98" s="280"/>
      <c r="Y98" s="280"/>
      <c r="Z98" s="280"/>
    </row>
    <row r="99" spans="1:26" ht="13.5" customHeight="1">
      <c r="A99" s="29"/>
      <c r="B99" s="41"/>
      <c r="C99" s="26"/>
      <c r="D99" s="422"/>
      <c r="E99" s="27"/>
      <c r="F99" s="32"/>
      <c r="G99" s="32"/>
      <c r="H99" s="32"/>
      <c r="I99" s="32"/>
      <c r="J99" s="32"/>
      <c r="K99" s="32"/>
      <c r="L99" s="32"/>
      <c r="M99" s="32"/>
      <c r="N99" s="32"/>
      <c r="O99" s="280"/>
      <c r="P99" s="280"/>
      <c r="Q99" s="280"/>
      <c r="R99" s="280"/>
      <c r="S99" s="280"/>
      <c r="T99" s="280"/>
      <c r="U99" s="280"/>
      <c r="V99" s="280"/>
      <c r="W99" s="280"/>
      <c r="X99" s="280"/>
      <c r="Y99" s="280"/>
      <c r="Z99" s="280"/>
    </row>
    <row r="100" spans="1:26" ht="13.5" customHeight="1">
      <c r="A100" s="29"/>
      <c r="B100" s="41"/>
      <c r="C100" s="26"/>
      <c r="D100" s="422"/>
      <c r="E100" s="27"/>
      <c r="F100" s="32"/>
      <c r="G100" s="32"/>
      <c r="H100" s="32"/>
      <c r="I100" s="32"/>
      <c r="J100" s="32"/>
      <c r="K100" s="32"/>
      <c r="L100" s="32"/>
      <c r="M100" s="32"/>
      <c r="N100" s="32"/>
      <c r="O100" s="280"/>
      <c r="P100" s="280"/>
      <c r="Q100" s="280"/>
      <c r="R100" s="280"/>
      <c r="S100" s="280"/>
      <c r="T100" s="280"/>
      <c r="U100" s="280"/>
      <c r="V100" s="280"/>
      <c r="W100" s="280"/>
      <c r="X100" s="280"/>
      <c r="Y100" s="280"/>
      <c r="Z100" s="280"/>
    </row>
    <row r="101" spans="1:26" ht="13.5" customHeight="1">
      <c r="A101" s="29"/>
      <c r="B101" s="41"/>
      <c r="C101" s="26"/>
      <c r="D101" s="422"/>
      <c r="E101" s="27"/>
      <c r="F101" s="32"/>
      <c r="G101" s="32"/>
      <c r="H101" s="32"/>
      <c r="I101" s="32"/>
      <c r="J101" s="32"/>
      <c r="K101" s="32"/>
      <c r="L101" s="32"/>
      <c r="M101" s="32"/>
      <c r="N101" s="32"/>
      <c r="O101" s="280"/>
      <c r="P101" s="280"/>
      <c r="Q101" s="280"/>
      <c r="R101" s="280"/>
      <c r="S101" s="280"/>
      <c r="T101" s="280"/>
      <c r="U101" s="280"/>
      <c r="V101" s="280"/>
      <c r="W101" s="280"/>
      <c r="X101" s="280"/>
      <c r="Y101" s="280"/>
      <c r="Z101" s="280"/>
    </row>
    <row r="102" spans="1:26" ht="13.5" customHeight="1">
      <c r="A102" s="29"/>
      <c r="B102" s="41"/>
      <c r="C102" s="26"/>
      <c r="D102" s="422"/>
      <c r="E102" s="27"/>
      <c r="F102" s="32"/>
      <c r="G102" s="32"/>
      <c r="H102" s="32"/>
      <c r="I102" s="32"/>
      <c r="J102" s="32"/>
      <c r="K102" s="32"/>
      <c r="L102" s="32"/>
      <c r="M102" s="32"/>
      <c r="N102" s="32"/>
      <c r="O102" s="280"/>
      <c r="P102" s="280"/>
      <c r="Q102" s="280"/>
      <c r="R102" s="280"/>
      <c r="S102" s="280"/>
      <c r="T102" s="280"/>
      <c r="U102" s="280"/>
      <c r="V102" s="280"/>
      <c r="W102" s="280"/>
      <c r="X102" s="280"/>
      <c r="Y102" s="280"/>
      <c r="Z102" s="280"/>
    </row>
    <row r="103" spans="1:26" ht="13.5" customHeight="1">
      <c r="A103" s="29"/>
      <c r="B103" s="41"/>
      <c r="C103" s="26"/>
      <c r="D103" s="422"/>
      <c r="E103" s="27"/>
      <c r="F103" s="32"/>
      <c r="G103" s="32"/>
      <c r="H103" s="32"/>
      <c r="I103" s="32"/>
      <c r="J103" s="32"/>
      <c r="K103" s="32"/>
      <c r="L103" s="32"/>
      <c r="M103" s="32"/>
      <c r="N103" s="32"/>
      <c r="O103" s="280"/>
      <c r="P103" s="280"/>
      <c r="Q103" s="280"/>
      <c r="R103" s="280"/>
      <c r="S103" s="280"/>
      <c r="T103" s="280"/>
      <c r="U103" s="280"/>
      <c r="V103" s="280"/>
      <c r="W103" s="280"/>
      <c r="X103" s="280"/>
      <c r="Y103" s="280"/>
      <c r="Z103" s="280"/>
    </row>
    <row r="104" spans="1:26" ht="13.5" customHeight="1">
      <c r="A104" s="29"/>
      <c r="B104" s="41"/>
      <c r="C104" s="26"/>
      <c r="D104" s="422"/>
      <c r="E104" s="27"/>
      <c r="F104" s="32"/>
      <c r="G104" s="32"/>
      <c r="H104" s="32"/>
      <c r="I104" s="32"/>
      <c r="J104" s="32"/>
      <c r="K104" s="32"/>
      <c r="L104" s="32"/>
      <c r="M104" s="32"/>
      <c r="N104" s="32"/>
      <c r="O104" s="280"/>
      <c r="P104" s="280"/>
      <c r="Q104" s="280"/>
      <c r="R104" s="280"/>
      <c r="S104" s="280"/>
      <c r="T104" s="280"/>
      <c r="U104" s="280"/>
      <c r="V104" s="280"/>
      <c r="W104" s="280"/>
      <c r="X104" s="280"/>
      <c r="Y104" s="280"/>
      <c r="Z104" s="280"/>
    </row>
    <row r="105" spans="1:26" ht="13.5" customHeight="1">
      <c r="A105" s="29"/>
      <c r="B105" s="41"/>
      <c r="C105" s="26"/>
      <c r="D105" s="422"/>
      <c r="E105" s="27"/>
      <c r="F105" s="32"/>
      <c r="G105" s="32"/>
      <c r="H105" s="32"/>
      <c r="I105" s="32"/>
      <c r="J105" s="32"/>
      <c r="K105" s="32"/>
      <c r="L105" s="32"/>
      <c r="M105" s="32"/>
      <c r="N105" s="32"/>
      <c r="O105" s="280"/>
      <c r="P105" s="280"/>
      <c r="Q105" s="280"/>
      <c r="R105" s="280"/>
      <c r="S105" s="280"/>
      <c r="T105" s="280"/>
      <c r="U105" s="280"/>
      <c r="V105" s="280"/>
      <c r="W105" s="280"/>
      <c r="X105" s="280"/>
      <c r="Y105" s="280"/>
      <c r="Z105" s="280"/>
    </row>
    <row r="106" spans="1:26" ht="13.5" customHeight="1">
      <c r="A106" s="29"/>
      <c r="B106" s="41"/>
      <c r="C106" s="26"/>
      <c r="D106" s="422"/>
      <c r="E106" s="27"/>
      <c r="F106" s="32"/>
      <c r="G106" s="32"/>
      <c r="H106" s="32"/>
      <c r="I106" s="32"/>
      <c r="J106" s="32"/>
      <c r="K106" s="32"/>
      <c r="L106" s="32"/>
      <c r="M106" s="32"/>
      <c r="N106" s="32"/>
      <c r="O106" s="280"/>
      <c r="P106" s="280"/>
      <c r="Q106" s="280"/>
      <c r="R106" s="280"/>
      <c r="S106" s="280"/>
      <c r="T106" s="280"/>
      <c r="U106" s="280"/>
      <c r="V106" s="280"/>
      <c r="W106" s="280"/>
      <c r="X106" s="280"/>
      <c r="Y106" s="280"/>
      <c r="Z106" s="280"/>
    </row>
    <row r="107" spans="1:26" ht="13.5" customHeight="1">
      <c r="A107" s="29"/>
      <c r="B107" s="41"/>
      <c r="C107" s="26"/>
      <c r="D107" s="422"/>
      <c r="E107" s="27"/>
      <c r="F107" s="32"/>
      <c r="G107" s="32"/>
      <c r="H107" s="32"/>
      <c r="I107" s="32"/>
      <c r="J107" s="32"/>
      <c r="K107" s="32"/>
      <c r="L107" s="32"/>
      <c r="M107" s="32"/>
      <c r="N107" s="32"/>
      <c r="O107" s="280"/>
      <c r="P107" s="280"/>
      <c r="Q107" s="280"/>
      <c r="R107" s="280"/>
      <c r="S107" s="280"/>
      <c r="T107" s="280"/>
      <c r="U107" s="280"/>
      <c r="V107" s="280"/>
      <c r="W107" s="280"/>
      <c r="X107" s="280"/>
      <c r="Y107" s="280"/>
      <c r="Z107" s="280"/>
    </row>
    <row r="108" spans="1:26" ht="13.5" customHeight="1">
      <c r="A108" s="29"/>
      <c r="B108" s="41"/>
      <c r="C108" s="26"/>
      <c r="D108" s="422"/>
      <c r="E108" s="27"/>
      <c r="F108" s="32"/>
      <c r="G108" s="32"/>
      <c r="H108" s="32"/>
      <c r="I108" s="32"/>
      <c r="J108" s="32"/>
      <c r="K108" s="32"/>
      <c r="L108" s="32"/>
      <c r="M108" s="32"/>
      <c r="N108" s="32"/>
      <c r="O108" s="280"/>
      <c r="P108" s="280"/>
      <c r="Q108" s="280"/>
      <c r="R108" s="280"/>
      <c r="S108" s="280"/>
      <c r="T108" s="280"/>
      <c r="U108" s="280"/>
      <c r="V108" s="280"/>
      <c r="W108" s="280"/>
      <c r="X108" s="280"/>
      <c r="Y108" s="280"/>
      <c r="Z108" s="280"/>
    </row>
    <row r="109" spans="1:26" ht="13.5" customHeight="1">
      <c r="A109" s="29"/>
      <c r="B109" s="41"/>
      <c r="C109" s="26"/>
      <c r="D109" s="422"/>
      <c r="E109" s="27"/>
      <c r="F109" s="32"/>
      <c r="G109" s="32"/>
      <c r="H109" s="32"/>
      <c r="I109" s="32"/>
      <c r="J109" s="32"/>
      <c r="K109" s="32"/>
      <c r="L109" s="32"/>
      <c r="M109" s="32"/>
      <c r="N109" s="32"/>
      <c r="O109" s="280"/>
      <c r="P109" s="280"/>
      <c r="Q109" s="280"/>
      <c r="R109" s="280"/>
      <c r="S109" s="280"/>
      <c r="T109" s="280"/>
      <c r="U109" s="280"/>
      <c r="V109" s="280"/>
      <c r="W109" s="280"/>
      <c r="X109" s="280"/>
      <c r="Y109" s="280"/>
      <c r="Z109" s="280"/>
    </row>
    <row r="110" spans="1:26" ht="13.5" customHeight="1">
      <c r="A110" s="29"/>
      <c r="B110" s="41"/>
      <c r="C110" s="26"/>
      <c r="D110" s="422"/>
      <c r="E110" s="27"/>
      <c r="F110" s="32"/>
      <c r="G110" s="32"/>
      <c r="H110" s="32"/>
      <c r="I110" s="32"/>
      <c r="J110" s="32"/>
      <c r="K110" s="32"/>
      <c r="L110" s="32"/>
      <c r="M110" s="32"/>
      <c r="N110" s="32"/>
      <c r="O110" s="280"/>
      <c r="P110" s="280"/>
      <c r="Q110" s="280"/>
      <c r="R110" s="280"/>
      <c r="S110" s="280"/>
      <c r="T110" s="280"/>
      <c r="U110" s="280"/>
      <c r="V110" s="280"/>
      <c r="W110" s="280"/>
      <c r="X110" s="280"/>
      <c r="Y110" s="280"/>
      <c r="Z110" s="280"/>
    </row>
    <row r="111" spans="1:26" ht="13.5" customHeight="1">
      <c r="A111" s="29"/>
      <c r="B111" s="41"/>
      <c r="C111" s="26"/>
      <c r="D111" s="422"/>
      <c r="E111" s="27"/>
      <c r="F111" s="32"/>
      <c r="G111" s="32"/>
      <c r="H111" s="32"/>
      <c r="I111" s="32"/>
      <c r="J111" s="32"/>
      <c r="K111" s="32"/>
      <c r="L111" s="32"/>
      <c r="M111" s="32"/>
      <c r="N111" s="32"/>
      <c r="O111" s="280"/>
      <c r="P111" s="280"/>
      <c r="Q111" s="280"/>
      <c r="R111" s="280"/>
      <c r="S111" s="280"/>
      <c r="T111" s="280"/>
      <c r="U111" s="280"/>
      <c r="V111" s="280"/>
      <c r="W111" s="280"/>
      <c r="X111" s="280"/>
      <c r="Y111" s="280"/>
      <c r="Z111" s="280"/>
    </row>
    <row r="112" spans="1:26" ht="13.5" customHeight="1">
      <c r="A112" s="29"/>
      <c r="B112" s="41"/>
      <c r="C112" s="26"/>
      <c r="D112" s="422"/>
      <c r="E112" s="27"/>
      <c r="F112" s="32"/>
      <c r="G112" s="32"/>
      <c r="H112" s="32"/>
      <c r="I112" s="32"/>
      <c r="J112" s="32"/>
      <c r="K112" s="32"/>
      <c r="L112" s="32"/>
      <c r="M112" s="32"/>
      <c r="N112" s="32"/>
      <c r="O112" s="280"/>
      <c r="P112" s="280"/>
      <c r="Q112" s="280"/>
      <c r="R112" s="280"/>
      <c r="S112" s="280"/>
      <c r="T112" s="280"/>
      <c r="U112" s="280"/>
      <c r="V112" s="280"/>
      <c r="W112" s="280"/>
      <c r="X112" s="280"/>
      <c r="Y112" s="280"/>
      <c r="Z112" s="280"/>
    </row>
    <row r="113" spans="1:26" ht="13.5" customHeight="1">
      <c r="A113" s="29"/>
      <c r="B113" s="41"/>
      <c r="C113" s="26"/>
      <c r="D113" s="422"/>
      <c r="E113" s="27"/>
      <c r="F113" s="32"/>
      <c r="G113" s="32"/>
      <c r="H113" s="32"/>
      <c r="I113" s="32"/>
      <c r="J113" s="32"/>
      <c r="K113" s="32"/>
      <c r="L113" s="32"/>
      <c r="M113" s="32"/>
      <c r="N113" s="32"/>
      <c r="O113" s="280"/>
      <c r="P113" s="280"/>
      <c r="Q113" s="280"/>
      <c r="R113" s="280"/>
      <c r="S113" s="280"/>
      <c r="T113" s="280"/>
      <c r="U113" s="280"/>
      <c r="V113" s="280"/>
      <c r="W113" s="280"/>
      <c r="X113" s="280"/>
      <c r="Y113" s="280"/>
      <c r="Z113" s="280"/>
    </row>
    <row r="114" spans="1:26" ht="13.5" customHeight="1">
      <c r="A114" s="29"/>
      <c r="B114" s="41"/>
      <c r="C114" s="26"/>
      <c r="D114" s="422"/>
      <c r="E114" s="27"/>
      <c r="F114" s="32"/>
      <c r="G114" s="32"/>
      <c r="H114" s="32"/>
      <c r="I114" s="32"/>
      <c r="J114" s="32"/>
      <c r="K114" s="32"/>
      <c r="L114" s="32"/>
      <c r="M114" s="32"/>
      <c r="N114" s="32"/>
      <c r="O114" s="280"/>
      <c r="P114" s="280"/>
      <c r="Q114" s="280"/>
      <c r="R114" s="280"/>
      <c r="S114" s="280"/>
      <c r="T114" s="280"/>
      <c r="U114" s="280"/>
      <c r="V114" s="280"/>
      <c r="W114" s="280"/>
      <c r="X114" s="280"/>
      <c r="Y114" s="280"/>
      <c r="Z114" s="280"/>
    </row>
    <row r="115" spans="1:26" ht="13.5" customHeight="1">
      <c r="A115" s="29"/>
      <c r="B115" s="41"/>
      <c r="C115" s="26"/>
      <c r="D115" s="422"/>
      <c r="E115" s="27"/>
      <c r="F115" s="32"/>
      <c r="G115" s="32"/>
      <c r="H115" s="32"/>
      <c r="I115" s="32"/>
      <c r="J115" s="32"/>
      <c r="K115" s="32"/>
      <c r="L115" s="32"/>
      <c r="M115" s="32"/>
      <c r="N115" s="32"/>
      <c r="O115" s="280"/>
      <c r="P115" s="280"/>
      <c r="Q115" s="280"/>
      <c r="R115" s="280"/>
      <c r="S115" s="280"/>
      <c r="T115" s="280"/>
      <c r="U115" s="280"/>
      <c r="V115" s="280"/>
      <c r="W115" s="280"/>
      <c r="X115" s="280"/>
      <c r="Y115" s="280"/>
      <c r="Z115" s="280"/>
    </row>
    <row r="116" spans="1:26" ht="13.5" customHeight="1">
      <c r="A116" s="29"/>
      <c r="B116" s="41"/>
      <c r="C116" s="26"/>
      <c r="D116" s="422"/>
      <c r="E116" s="27"/>
      <c r="F116" s="32"/>
      <c r="G116" s="32"/>
      <c r="H116" s="32"/>
      <c r="I116" s="32"/>
      <c r="J116" s="32"/>
      <c r="K116" s="32"/>
      <c r="L116" s="32"/>
      <c r="M116" s="32"/>
      <c r="N116" s="32"/>
      <c r="O116" s="280"/>
      <c r="P116" s="280"/>
      <c r="Q116" s="280"/>
      <c r="R116" s="280"/>
      <c r="S116" s="280"/>
      <c r="T116" s="280"/>
      <c r="U116" s="280"/>
      <c r="V116" s="280"/>
      <c r="W116" s="280"/>
      <c r="X116" s="280"/>
      <c r="Y116" s="280"/>
      <c r="Z116" s="280"/>
    </row>
    <row r="117" spans="1:26" ht="13.5" customHeight="1">
      <c r="A117" s="29"/>
      <c r="B117" s="41"/>
      <c r="C117" s="26"/>
      <c r="D117" s="422"/>
      <c r="E117" s="27"/>
      <c r="F117" s="32"/>
      <c r="G117" s="32"/>
      <c r="H117" s="32"/>
      <c r="I117" s="32"/>
      <c r="J117" s="32"/>
      <c r="K117" s="32"/>
      <c r="L117" s="32"/>
      <c r="M117" s="32"/>
      <c r="N117" s="32"/>
      <c r="O117" s="280"/>
      <c r="P117" s="280"/>
      <c r="Q117" s="280"/>
      <c r="R117" s="280"/>
      <c r="S117" s="280"/>
      <c r="T117" s="280"/>
      <c r="U117" s="280"/>
      <c r="V117" s="280"/>
      <c r="W117" s="280"/>
      <c r="X117" s="280"/>
      <c r="Y117" s="280"/>
      <c r="Z117" s="280"/>
    </row>
    <row r="118" spans="1:26" ht="13.5" customHeight="1">
      <c r="A118" s="29"/>
      <c r="B118" s="41"/>
      <c r="C118" s="26"/>
      <c r="D118" s="422"/>
      <c r="E118" s="27"/>
      <c r="F118" s="32"/>
      <c r="G118" s="32"/>
      <c r="H118" s="32"/>
      <c r="I118" s="32"/>
      <c r="J118" s="32"/>
      <c r="K118" s="32"/>
      <c r="L118" s="32"/>
      <c r="M118" s="32"/>
      <c r="N118" s="32"/>
      <c r="O118" s="280"/>
      <c r="P118" s="280"/>
      <c r="Q118" s="280"/>
      <c r="R118" s="280"/>
      <c r="S118" s="280"/>
      <c r="T118" s="280"/>
      <c r="U118" s="280"/>
      <c r="V118" s="280"/>
      <c r="W118" s="280"/>
      <c r="X118" s="280"/>
      <c r="Y118" s="280"/>
      <c r="Z118" s="280"/>
    </row>
    <row r="119" spans="1:26" ht="13.5" customHeight="1">
      <c r="A119" s="29"/>
      <c r="B119" s="41"/>
      <c r="C119" s="26"/>
      <c r="D119" s="422"/>
      <c r="E119" s="27"/>
      <c r="F119" s="32"/>
      <c r="G119" s="32"/>
      <c r="H119" s="32"/>
      <c r="I119" s="32"/>
      <c r="J119" s="32"/>
      <c r="K119" s="32"/>
      <c r="L119" s="32"/>
      <c r="M119" s="32"/>
      <c r="N119" s="32"/>
      <c r="O119" s="280"/>
      <c r="P119" s="280"/>
      <c r="Q119" s="280"/>
      <c r="R119" s="280"/>
      <c r="S119" s="280"/>
      <c r="T119" s="280"/>
      <c r="U119" s="280"/>
      <c r="V119" s="280"/>
      <c r="W119" s="280"/>
      <c r="X119" s="280"/>
      <c r="Y119" s="280"/>
      <c r="Z119" s="280"/>
    </row>
    <row r="120" spans="1:26" ht="13.5" customHeight="1">
      <c r="A120" s="29"/>
      <c r="B120" s="41"/>
      <c r="C120" s="26"/>
      <c r="D120" s="422"/>
      <c r="E120" s="27"/>
      <c r="F120" s="32"/>
      <c r="G120" s="32"/>
      <c r="H120" s="32"/>
      <c r="I120" s="32"/>
      <c r="J120" s="32"/>
      <c r="K120" s="32"/>
      <c r="L120" s="32"/>
      <c r="M120" s="32"/>
      <c r="N120" s="32"/>
      <c r="O120" s="280"/>
      <c r="P120" s="280"/>
      <c r="Q120" s="280"/>
      <c r="R120" s="280"/>
      <c r="S120" s="280"/>
      <c r="T120" s="280"/>
      <c r="U120" s="280"/>
      <c r="V120" s="280"/>
      <c r="W120" s="280"/>
      <c r="X120" s="280"/>
      <c r="Y120" s="280"/>
      <c r="Z120" s="280"/>
    </row>
    <row r="121" spans="1:26" ht="13.5" customHeight="1">
      <c r="A121" s="29"/>
      <c r="B121" s="41"/>
      <c r="C121" s="26"/>
      <c r="D121" s="422"/>
      <c r="E121" s="27"/>
      <c r="F121" s="32"/>
      <c r="G121" s="32"/>
      <c r="H121" s="32"/>
      <c r="I121" s="32"/>
      <c r="J121" s="32"/>
      <c r="K121" s="32"/>
      <c r="L121" s="32"/>
      <c r="M121" s="32"/>
      <c r="N121" s="32"/>
      <c r="O121" s="280"/>
      <c r="P121" s="280"/>
      <c r="Q121" s="280"/>
      <c r="R121" s="280"/>
      <c r="S121" s="280"/>
      <c r="T121" s="280"/>
      <c r="U121" s="280"/>
      <c r="V121" s="280"/>
      <c r="W121" s="280"/>
      <c r="X121" s="280"/>
      <c r="Y121" s="280"/>
      <c r="Z121" s="280"/>
    </row>
    <row r="122" spans="1:26" ht="13.5" customHeight="1">
      <c r="A122" s="29"/>
      <c r="B122" s="41"/>
      <c r="C122" s="26"/>
      <c r="D122" s="422"/>
      <c r="E122" s="27"/>
      <c r="F122" s="32"/>
      <c r="G122" s="32"/>
      <c r="H122" s="32"/>
      <c r="I122" s="32"/>
      <c r="J122" s="32"/>
      <c r="K122" s="32"/>
      <c r="L122" s="32"/>
      <c r="M122" s="32"/>
      <c r="N122" s="32"/>
      <c r="O122" s="280"/>
      <c r="P122" s="280"/>
      <c r="Q122" s="280"/>
      <c r="R122" s="280"/>
      <c r="S122" s="280"/>
      <c r="T122" s="280"/>
      <c r="U122" s="280"/>
      <c r="V122" s="280"/>
      <c r="W122" s="280"/>
      <c r="X122" s="280"/>
      <c r="Y122" s="280"/>
      <c r="Z122" s="280"/>
    </row>
    <row r="123" spans="1:26" ht="13.5" customHeight="1">
      <c r="A123" s="29"/>
      <c r="B123" s="41"/>
      <c r="C123" s="26"/>
      <c r="D123" s="422"/>
      <c r="E123" s="27"/>
      <c r="F123" s="32"/>
      <c r="G123" s="32"/>
      <c r="H123" s="32"/>
      <c r="I123" s="32"/>
      <c r="J123" s="32"/>
      <c r="K123" s="32"/>
      <c r="L123" s="32"/>
      <c r="M123" s="32"/>
      <c r="N123" s="32"/>
      <c r="O123" s="280"/>
      <c r="P123" s="280"/>
      <c r="Q123" s="280"/>
      <c r="R123" s="280"/>
      <c r="S123" s="280"/>
      <c r="T123" s="280"/>
      <c r="U123" s="280"/>
      <c r="V123" s="280"/>
      <c r="W123" s="280"/>
      <c r="X123" s="280"/>
      <c r="Y123" s="280"/>
      <c r="Z123" s="280"/>
    </row>
    <row r="124" spans="1:26" ht="13.5" customHeight="1">
      <c r="A124" s="29"/>
      <c r="B124" s="41"/>
      <c r="C124" s="26"/>
      <c r="D124" s="422"/>
      <c r="E124" s="27"/>
      <c r="F124" s="32"/>
      <c r="G124" s="32"/>
      <c r="H124" s="32"/>
      <c r="I124" s="32"/>
      <c r="J124" s="32"/>
      <c r="K124" s="32"/>
      <c r="L124" s="32"/>
      <c r="M124" s="32"/>
      <c r="N124" s="32"/>
      <c r="O124" s="280"/>
      <c r="P124" s="280"/>
      <c r="Q124" s="280"/>
      <c r="R124" s="280"/>
      <c r="S124" s="280"/>
      <c r="T124" s="280"/>
      <c r="U124" s="280"/>
      <c r="V124" s="280"/>
      <c r="W124" s="280"/>
      <c r="X124" s="280"/>
      <c r="Y124" s="280"/>
      <c r="Z124" s="280"/>
    </row>
    <row r="125" spans="1:26" ht="13.5" customHeight="1">
      <c r="A125" s="29"/>
      <c r="B125" s="41"/>
      <c r="C125" s="26"/>
      <c r="D125" s="422"/>
      <c r="E125" s="27"/>
      <c r="F125" s="32"/>
      <c r="G125" s="32"/>
      <c r="H125" s="32"/>
      <c r="I125" s="32"/>
      <c r="J125" s="32"/>
      <c r="K125" s="32"/>
      <c r="L125" s="32"/>
      <c r="M125" s="32"/>
      <c r="N125" s="32"/>
      <c r="O125" s="280"/>
      <c r="P125" s="280"/>
      <c r="Q125" s="280"/>
      <c r="R125" s="280"/>
      <c r="S125" s="280"/>
      <c r="T125" s="280"/>
      <c r="U125" s="280"/>
      <c r="V125" s="280"/>
      <c r="W125" s="280"/>
      <c r="X125" s="280"/>
      <c r="Y125" s="280"/>
      <c r="Z125" s="280"/>
    </row>
    <row r="126" spans="1:26" ht="13.5" customHeight="1">
      <c r="A126" s="29"/>
      <c r="B126" s="41"/>
      <c r="C126" s="26"/>
      <c r="D126" s="422"/>
      <c r="E126" s="27"/>
      <c r="F126" s="32"/>
      <c r="G126" s="32"/>
      <c r="H126" s="32"/>
      <c r="I126" s="32"/>
      <c r="J126" s="32"/>
      <c r="K126" s="32"/>
      <c r="L126" s="32"/>
      <c r="M126" s="32"/>
      <c r="N126" s="32"/>
      <c r="O126" s="280"/>
      <c r="P126" s="280"/>
      <c r="Q126" s="280"/>
      <c r="R126" s="280"/>
      <c r="S126" s="280"/>
      <c r="T126" s="280"/>
      <c r="U126" s="280"/>
      <c r="V126" s="280"/>
      <c r="W126" s="280"/>
      <c r="X126" s="280"/>
      <c r="Y126" s="280"/>
      <c r="Z126" s="280"/>
    </row>
    <row r="127" spans="1:26" ht="13.5" customHeight="1">
      <c r="A127" s="29"/>
      <c r="B127" s="41"/>
      <c r="C127" s="26"/>
      <c r="D127" s="422"/>
      <c r="E127" s="27"/>
      <c r="F127" s="32"/>
      <c r="G127" s="32"/>
      <c r="H127" s="32"/>
      <c r="I127" s="32"/>
      <c r="J127" s="32"/>
      <c r="K127" s="32"/>
      <c r="L127" s="32"/>
      <c r="M127" s="32"/>
      <c r="N127" s="32"/>
      <c r="O127" s="280"/>
      <c r="P127" s="280"/>
      <c r="Q127" s="280"/>
      <c r="R127" s="280"/>
      <c r="S127" s="280"/>
      <c r="T127" s="280"/>
      <c r="U127" s="280"/>
      <c r="V127" s="280"/>
      <c r="W127" s="280"/>
      <c r="X127" s="280"/>
      <c r="Y127" s="280"/>
      <c r="Z127" s="280"/>
    </row>
    <row r="128" spans="1:26" ht="13.5" customHeight="1">
      <c r="A128" s="29"/>
      <c r="B128" s="41"/>
      <c r="C128" s="26"/>
      <c r="D128" s="422"/>
      <c r="E128" s="27"/>
      <c r="F128" s="32"/>
      <c r="G128" s="32"/>
      <c r="H128" s="32"/>
      <c r="I128" s="32"/>
      <c r="J128" s="32"/>
      <c r="K128" s="32"/>
      <c r="L128" s="32"/>
      <c r="M128" s="32"/>
      <c r="N128" s="32"/>
      <c r="O128" s="280"/>
      <c r="P128" s="280"/>
      <c r="Q128" s="280"/>
      <c r="R128" s="280"/>
      <c r="S128" s="280"/>
      <c r="T128" s="280"/>
      <c r="U128" s="280"/>
      <c r="V128" s="280"/>
      <c r="W128" s="280"/>
      <c r="X128" s="280"/>
      <c r="Y128" s="280"/>
      <c r="Z128" s="280"/>
    </row>
    <row r="129" spans="1:26" ht="13.5" customHeight="1">
      <c r="A129" s="29"/>
      <c r="B129" s="41"/>
      <c r="C129" s="26"/>
      <c r="D129" s="422"/>
      <c r="E129" s="27"/>
      <c r="F129" s="32"/>
      <c r="G129" s="32"/>
      <c r="H129" s="32"/>
      <c r="I129" s="32"/>
      <c r="J129" s="32"/>
      <c r="K129" s="32"/>
      <c r="L129" s="32"/>
      <c r="M129" s="32"/>
      <c r="N129" s="32"/>
      <c r="O129" s="280"/>
      <c r="P129" s="280"/>
      <c r="Q129" s="280"/>
      <c r="R129" s="280"/>
      <c r="S129" s="280"/>
      <c r="T129" s="280"/>
      <c r="U129" s="280"/>
      <c r="V129" s="280"/>
      <c r="W129" s="280"/>
      <c r="X129" s="280"/>
      <c r="Y129" s="280"/>
      <c r="Z129" s="280"/>
    </row>
    <row r="130" spans="1:26" ht="13.5" customHeight="1">
      <c r="A130" s="29"/>
      <c r="B130" s="41"/>
      <c r="C130" s="26"/>
      <c r="D130" s="422"/>
      <c r="E130" s="27"/>
      <c r="F130" s="32"/>
      <c r="G130" s="32"/>
      <c r="H130" s="32"/>
      <c r="I130" s="32"/>
      <c r="J130" s="32"/>
      <c r="K130" s="32"/>
      <c r="L130" s="32"/>
      <c r="M130" s="32"/>
      <c r="N130" s="32"/>
      <c r="O130" s="280"/>
      <c r="P130" s="280"/>
      <c r="Q130" s="280"/>
      <c r="R130" s="280"/>
      <c r="S130" s="280"/>
      <c r="T130" s="280"/>
      <c r="U130" s="280"/>
      <c r="V130" s="280"/>
      <c r="W130" s="280"/>
      <c r="X130" s="280"/>
      <c r="Y130" s="280"/>
      <c r="Z130" s="280"/>
    </row>
    <row r="131" spans="1:26" ht="13.5" customHeight="1">
      <c r="A131" s="29"/>
      <c r="B131" s="41"/>
      <c r="C131" s="26"/>
      <c r="D131" s="422"/>
      <c r="E131" s="27"/>
      <c r="F131" s="32"/>
      <c r="G131" s="32"/>
      <c r="H131" s="32"/>
      <c r="I131" s="32"/>
      <c r="J131" s="32"/>
      <c r="K131" s="32"/>
      <c r="L131" s="32"/>
      <c r="M131" s="32"/>
      <c r="N131" s="32"/>
      <c r="O131" s="280"/>
      <c r="P131" s="280"/>
      <c r="Q131" s="280"/>
      <c r="R131" s="280"/>
      <c r="S131" s="280"/>
      <c r="T131" s="280"/>
      <c r="U131" s="280"/>
      <c r="V131" s="280"/>
      <c r="W131" s="280"/>
      <c r="X131" s="280"/>
      <c r="Y131" s="280"/>
      <c r="Z131" s="280"/>
    </row>
    <row r="132" spans="1:26" ht="13.5" customHeight="1">
      <c r="A132" s="29"/>
      <c r="B132" s="41"/>
      <c r="C132" s="26"/>
      <c r="D132" s="422"/>
      <c r="E132" s="27"/>
      <c r="F132" s="32"/>
      <c r="G132" s="32"/>
      <c r="H132" s="32"/>
      <c r="I132" s="32"/>
      <c r="J132" s="32"/>
      <c r="K132" s="32"/>
      <c r="L132" s="32"/>
      <c r="M132" s="32"/>
      <c r="N132" s="32"/>
      <c r="O132" s="280"/>
      <c r="P132" s="280"/>
      <c r="Q132" s="280"/>
      <c r="R132" s="280"/>
      <c r="S132" s="280"/>
      <c r="T132" s="280"/>
      <c r="U132" s="280"/>
      <c r="V132" s="280"/>
      <c r="W132" s="280"/>
      <c r="X132" s="280"/>
      <c r="Y132" s="280"/>
      <c r="Z132" s="280"/>
    </row>
    <row r="133" spans="1:26" ht="13.5" customHeight="1">
      <c r="A133" s="29"/>
      <c r="B133" s="41"/>
      <c r="C133" s="26"/>
      <c r="D133" s="422"/>
      <c r="E133" s="27"/>
      <c r="F133" s="32"/>
      <c r="G133" s="32"/>
      <c r="H133" s="32"/>
      <c r="I133" s="32"/>
      <c r="J133" s="32"/>
      <c r="K133" s="32"/>
      <c r="L133" s="32"/>
      <c r="M133" s="32"/>
      <c r="N133" s="32"/>
      <c r="O133" s="280"/>
      <c r="P133" s="280"/>
      <c r="Q133" s="280"/>
      <c r="R133" s="280"/>
      <c r="S133" s="280"/>
      <c r="T133" s="280"/>
      <c r="U133" s="280"/>
      <c r="V133" s="280"/>
      <c r="W133" s="280"/>
      <c r="X133" s="280"/>
      <c r="Y133" s="280"/>
      <c r="Z133" s="280"/>
    </row>
    <row r="134" spans="1:26" ht="13.5" customHeight="1">
      <c r="A134" s="29"/>
      <c r="B134" s="41"/>
      <c r="C134" s="26"/>
      <c r="D134" s="422"/>
      <c r="E134" s="27"/>
      <c r="F134" s="32"/>
      <c r="G134" s="32"/>
      <c r="H134" s="32"/>
      <c r="I134" s="32"/>
      <c r="J134" s="32"/>
      <c r="K134" s="32"/>
      <c r="L134" s="32"/>
      <c r="M134" s="32"/>
      <c r="N134" s="32"/>
      <c r="O134" s="280"/>
      <c r="P134" s="280"/>
      <c r="Q134" s="280"/>
      <c r="R134" s="280"/>
      <c r="S134" s="280"/>
      <c r="T134" s="280"/>
      <c r="U134" s="280"/>
      <c r="V134" s="280"/>
      <c r="W134" s="280"/>
      <c r="X134" s="280"/>
      <c r="Y134" s="280"/>
      <c r="Z134" s="280"/>
    </row>
    <row r="135" spans="1:26" ht="13.5" customHeight="1">
      <c r="A135" s="29"/>
      <c r="B135" s="41"/>
      <c r="C135" s="26"/>
      <c r="D135" s="422"/>
      <c r="E135" s="27"/>
      <c r="F135" s="32"/>
      <c r="G135" s="32"/>
      <c r="H135" s="32"/>
      <c r="I135" s="32"/>
      <c r="J135" s="32"/>
      <c r="K135" s="32"/>
      <c r="L135" s="32"/>
      <c r="M135" s="32"/>
      <c r="N135" s="32"/>
      <c r="O135" s="280"/>
      <c r="P135" s="280"/>
      <c r="Q135" s="280"/>
      <c r="R135" s="280"/>
      <c r="S135" s="280"/>
      <c r="T135" s="280"/>
      <c r="U135" s="280"/>
      <c r="V135" s="280"/>
      <c r="W135" s="280"/>
      <c r="X135" s="280"/>
      <c r="Y135" s="280"/>
      <c r="Z135" s="280"/>
    </row>
    <row r="136" spans="1:26" ht="13.5" customHeight="1">
      <c r="A136" s="29"/>
      <c r="B136" s="41"/>
      <c r="C136" s="26"/>
      <c r="D136" s="422"/>
      <c r="E136" s="27"/>
      <c r="F136" s="32"/>
      <c r="G136" s="32"/>
      <c r="H136" s="32"/>
      <c r="I136" s="32"/>
      <c r="J136" s="32"/>
      <c r="K136" s="32"/>
      <c r="L136" s="32"/>
      <c r="M136" s="32"/>
      <c r="N136" s="32"/>
      <c r="O136" s="280"/>
      <c r="P136" s="280"/>
      <c r="Q136" s="280"/>
      <c r="R136" s="280"/>
      <c r="S136" s="280"/>
      <c r="T136" s="280"/>
      <c r="U136" s="280"/>
      <c r="V136" s="280"/>
      <c r="W136" s="280"/>
      <c r="X136" s="280"/>
      <c r="Y136" s="280"/>
      <c r="Z136" s="280"/>
    </row>
    <row r="137" spans="1:26" ht="13.5" customHeight="1">
      <c r="A137" s="29"/>
      <c r="B137" s="41"/>
      <c r="C137" s="26"/>
      <c r="D137" s="422"/>
      <c r="E137" s="27"/>
      <c r="F137" s="32"/>
      <c r="G137" s="32"/>
      <c r="H137" s="32"/>
      <c r="I137" s="32"/>
      <c r="J137" s="32"/>
      <c r="K137" s="32"/>
      <c r="L137" s="32"/>
      <c r="M137" s="32"/>
      <c r="N137" s="32"/>
      <c r="O137" s="280"/>
      <c r="P137" s="280"/>
      <c r="Q137" s="280"/>
      <c r="R137" s="280"/>
      <c r="S137" s="280"/>
      <c r="T137" s="280"/>
      <c r="U137" s="280"/>
      <c r="V137" s="280"/>
      <c r="W137" s="280"/>
      <c r="X137" s="280"/>
      <c r="Y137" s="280"/>
      <c r="Z137" s="280"/>
    </row>
    <row r="138" spans="1:26" ht="13.5" customHeight="1">
      <c r="A138" s="29"/>
      <c r="B138" s="41"/>
      <c r="C138" s="26"/>
      <c r="D138" s="422"/>
      <c r="E138" s="27"/>
      <c r="F138" s="32"/>
      <c r="G138" s="32"/>
      <c r="H138" s="32"/>
      <c r="I138" s="32"/>
      <c r="J138" s="32"/>
      <c r="K138" s="32"/>
      <c r="L138" s="32"/>
      <c r="M138" s="32"/>
      <c r="N138" s="32"/>
      <c r="O138" s="280"/>
      <c r="P138" s="280"/>
      <c r="Q138" s="280"/>
      <c r="R138" s="280"/>
      <c r="S138" s="280"/>
      <c r="T138" s="280"/>
      <c r="U138" s="280"/>
      <c r="V138" s="280"/>
      <c r="W138" s="280"/>
      <c r="X138" s="280"/>
      <c r="Y138" s="280"/>
      <c r="Z138" s="280"/>
    </row>
    <row r="139" spans="1:26" ht="13.5" customHeight="1">
      <c r="A139" s="29"/>
      <c r="B139" s="41"/>
      <c r="C139" s="26"/>
      <c r="D139" s="422"/>
      <c r="E139" s="27"/>
      <c r="F139" s="32"/>
      <c r="G139" s="32"/>
      <c r="H139" s="32"/>
      <c r="I139" s="32"/>
      <c r="J139" s="32"/>
      <c r="K139" s="32"/>
      <c r="L139" s="32"/>
      <c r="M139" s="32"/>
      <c r="N139" s="32"/>
      <c r="O139" s="280"/>
      <c r="P139" s="280"/>
      <c r="Q139" s="280"/>
      <c r="R139" s="280"/>
      <c r="S139" s="280"/>
      <c r="T139" s="280"/>
      <c r="U139" s="280"/>
      <c r="V139" s="280"/>
      <c r="W139" s="280"/>
      <c r="X139" s="280"/>
      <c r="Y139" s="280"/>
      <c r="Z139" s="280"/>
    </row>
    <row r="140" spans="1:26" ht="13.5" customHeight="1">
      <c r="A140" s="29"/>
      <c r="B140" s="41"/>
      <c r="C140" s="26"/>
      <c r="D140" s="422"/>
      <c r="E140" s="27"/>
      <c r="F140" s="32"/>
      <c r="G140" s="32"/>
      <c r="H140" s="32"/>
      <c r="I140" s="32"/>
      <c r="J140" s="32"/>
      <c r="K140" s="32"/>
      <c r="L140" s="32"/>
      <c r="M140" s="32"/>
      <c r="N140" s="32"/>
      <c r="O140" s="280"/>
      <c r="P140" s="280"/>
      <c r="Q140" s="280"/>
      <c r="R140" s="280"/>
      <c r="S140" s="280"/>
      <c r="T140" s="280"/>
      <c r="U140" s="280"/>
      <c r="V140" s="280"/>
      <c r="W140" s="280"/>
      <c r="X140" s="280"/>
      <c r="Y140" s="280"/>
      <c r="Z140" s="280"/>
    </row>
    <row r="141" spans="1:26" ht="13.5" customHeight="1">
      <c r="A141" s="29"/>
      <c r="B141" s="41"/>
      <c r="C141" s="26"/>
      <c r="D141" s="422"/>
      <c r="E141" s="27"/>
      <c r="F141" s="32"/>
      <c r="G141" s="32"/>
      <c r="H141" s="32"/>
      <c r="I141" s="32"/>
      <c r="J141" s="32"/>
      <c r="K141" s="32"/>
      <c r="L141" s="32"/>
      <c r="M141" s="32"/>
      <c r="N141" s="32"/>
      <c r="O141" s="280"/>
      <c r="P141" s="280"/>
      <c r="Q141" s="280"/>
      <c r="R141" s="280"/>
      <c r="S141" s="280"/>
      <c r="T141" s="280"/>
      <c r="U141" s="280"/>
      <c r="V141" s="280"/>
      <c r="W141" s="280"/>
      <c r="X141" s="280"/>
      <c r="Y141" s="280"/>
      <c r="Z141" s="280"/>
    </row>
    <row r="142" spans="1:26" ht="13.5" customHeight="1">
      <c r="A142" s="29"/>
      <c r="B142" s="41"/>
      <c r="C142" s="26"/>
      <c r="D142" s="422"/>
      <c r="E142" s="27"/>
      <c r="F142" s="32"/>
      <c r="G142" s="32"/>
      <c r="H142" s="32"/>
      <c r="I142" s="32"/>
      <c r="J142" s="32"/>
      <c r="K142" s="32"/>
      <c r="L142" s="32"/>
      <c r="M142" s="32"/>
      <c r="N142" s="32"/>
      <c r="O142" s="280"/>
      <c r="P142" s="280"/>
      <c r="Q142" s="280"/>
      <c r="R142" s="280"/>
      <c r="S142" s="280"/>
      <c r="T142" s="280"/>
      <c r="U142" s="280"/>
      <c r="V142" s="280"/>
      <c r="W142" s="280"/>
      <c r="X142" s="280"/>
      <c r="Y142" s="280"/>
      <c r="Z142" s="280"/>
    </row>
    <row r="143" spans="1:26" ht="13.5" customHeight="1">
      <c r="A143" s="29"/>
      <c r="B143" s="41"/>
      <c r="C143" s="26"/>
      <c r="D143" s="422"/>
      <c r="E143" s="27"/>
      <c r="F143" s="32"/>
      <c r="G143" s="32"/>
      <c r="H143" s="32"/>
      <c r="I143" s="32"/>
      <c r="J143" s="32"/>
      <c r="K143" s="32"/>
      <c r="L143" s="32"/>
      <c r="M143" s="32"/>
      <c r="N143" s="32"/>
      <c r="O143" s="280"/>
      <c r="P143" s="280"/>
      <c r="Q143" s="280"/>
      <c r="R143" s="280"/>
      <c r="S143" s="280"/>
      <c r="T143" s="280"/>
      <c r="U143" s="280"/>
      <c r="V143" s="280"/>
      <c r="W143" s="280"/>
      <c r="X143" s="280"/>
      <c r="Y143" s="280"/>
      <c r="Z143" s="280"/>
    </row>
    <row r="144" spans="1:26" ht="13.5" customHeight="1">
      <c r="A144" s="29"/>
      <c r="B144" s="41"/>
      <c r="C144" s="26"/>
      <c r="D144" s="422"/>
      <c r="E144" s="27"/>
      <c r="F144" s="32"/>
      <c r="G144" s="32"/>
      <c r="H144" s="32"/>
      <c r="I144" s="32"/>
      <c r="J144" s="32"/>
      <c r="K144" s="32"/>
      <c r="L144" s="32"/>
      <c r="M144" s="32"/>
      <c r="N144" s="32"/>
      <c r="O144" s="280"/>
      <c r="P144" s="280"/>
      <c r="Q144" s="280"/>
      <c r="R144" s="280"/>
      <c r="S144" s="280"/>
      <c r="T144" s="280"/>
      <c r="U144" s="280"/>
      <c r="V144" s="280"/>
      <c r="W144" s="280"/>
      <c r="X144" s="280"/>
      <c r="Y144" s="280"/>
      <c r="Z144" s="280"/>
    </row>
    <row r="145" spans="1:26" ht="13.5" customHeight="1">
      <c r="A145" s="29"/>
      <c r="B145" s="41"/>
      <c r="C145" s="26"/>
      <c r="D145" s="422"/>
      <c r="E145" s="27"/>
      <c r="F145" s="32"/>
      <c r="G145" s="32"/>
      <c r="H145" s="32"/>
      <c r="I145" s="32"/>
      <c r="J145" s="32"/>
      <c r="K145" s="32"/>
      <c r="L145" s="32"/>
      <c r="M145" s="32"/>
      <c r="N145" s="32"/>
      <c r="O145" s="280"/>
      <c r="P145" s="280"/>
      <c r="Q145" s="280"/>
      <c r="R145" s="280"/>
      <c r="S145" s="280"/>
      <c r="T145" s="280"/>
      <c r="U145" s="280"/>
      <c r="V145" s="280"/>
      <c r="W145" s="280"/>
      <c r="X145" s="280"/>
      <c r="Y145" s="280"/>
      <c r="Z145" s="280"/>
    </row>
    <row r="146" spans="1:26" ht="13.5" customHeight="1">
      <c r="A146" s="29"/>
      <c r="B146" s="41"/>
      <c r="C146" s="26"/>
      <c r="D146" s="422"/>
      <c r="E146" s="27"/>
      <c r="F146" s="32"/>
      <c r="G146" s="32"/>
      <c r="H146" s="32"/>
      <c r="I146" s="32"/>
      <c r="J146" s="32"/>
      <c r="K146" s="32"/>
      <c r="L146" s="32"/>
      <c r="M146" s="32"/>
      <c r="N146" s="32"/>
      <c r="O146" s="280"/>
      <c r="P146" s="280"/>
      <c r="Q146" s="280"/>
      <c r="R146" s="280"/>
      <c r="S146" s="280"/>
      <c r="T146" s="280"/>
      <c r="U146" s="280"/>
      <c r="V146" s="280"/>
      <c r="W146" s="280"/>
      <c r="X146" s="280"/>
      <c r="Y146" s="280"/>
      <c r="Z146" s="280"/>
    </row>
    <row r="147" spans="1:26" ht="13.5" customHeight="1">
      <c r="A147" s="29"/>
      <c r="B147" s="41"/>
      <c r="C147" s="26"/>
      <c r="D147" s="422"/>
      <c r="E147" s="27"/>
      <c r="F147" s="32"/>
      <c r="G147" s="32"/>
      <c r="H147" s="32"/>
      <c r="I147" s="32"/>
      <c r="J147" s="32"/>
      <c r="K147" s="32"/>
      <c r="L147" s="32"/>
      <c r="M147" s="32"/>
      <c r="N147" s="32"/>
      <c r="O147" s="280"/>
      <c r="P147" s="280"/>
      <c r="Q147" s="280"/>
      <c r="R147" s="280"/>
      <c r="S147" s="280"/>
      <c r="T147" s="280"/>
      <c r="U147" s="280"/>
      <c r="V147" s="280"/>
      <c r="W147" s="280"/>
      <c r="X147" s="280"/>
      <c r="Y147" s="280"/>
      <c r="Z147" s="280"/>
    </row>
    <row r="148" spans="1:26" ht="13.5" customHeight="1">
      <c r="A148" s="29"/>
      <c r="B148" s="41"/>
      <c r="C148" s="26"/>
      <c r="D148" s="422"/>
      <c r="E148" s="27"/>
      <c r="F148" s="32"/>
      <c r="G148" s="32"/>
      <c r="H148" s="32"/>
      <c r="I148" s="32"/>
      <c r="J148" s="32"/>
      <c r="K148" s="32"/>
      <c r="L148" s="32"/>
      <c r="M148" s="32"/>
      <c r="N148" s="32"/>
      <c r="O148" s="280"/>
      <c r="P148" s="280"/>
      <c r="Q148" s="280"/>
      <c r="R148" s="280"/>
      <c r="S148" s="280"/>
      <c r="T148" s="280"/>
      <c r="U148" s="280"/>
      <c r="V148" s="280"/>
      <c r="W148" s="280"/>
      <c r="X148" s="280"/>
      <c r="Y148" s="280"/>
      <c r="Z148" s="280"/>
    </row>
    <row r="149" spans="1:26" ht="13.5" customHeight="1">
      <c r="A149" s="29"/>
      <c r="B149" s="41"/>
      <c r="C149" s="26"/>
      <c r="D149" s="422"/>
      <c r="E149" s="27"/>
      <c r="F149" s="32"/>
      <c r="G149" s="32"/>
      <c r="H149" s="32"/>
      <c r="I149" s="32"/>
      <c r="J149" s="32"/>
      <c r="K149" s="32"/>
      <c r="L149" s="32"/>
      <c r="M149" s="32"/>
      <c r="N149" s="32"/>
      <c r="O149" s="280"/>
      <c r="P149" s="280"/>
      <c r="Q149" s="280"/>
      <c r="R149" s="280"/>
      <c r="S149" s="280"/>
      <c r="T149" s="280"/>
      <c r="U149" s="280"/>
      <c r="V149" s="280"/>
      <c r="W149" s="280"/>
      <c r="X149" s="280"/>
      <c r="Y149" s="280"/>
      <c r="Z149" s="280"/>
    </row>
    <row r="150" spans="1:26" ht="13.5" customHeight="1">
      <c r="A150" s="29"/>
      <c r="B150" s="41"/>
      <c r="C150" s="26"/>
      <c r="D150" s="422"/>
      <c r="E150" s="27"/>
      <c r="F150" s="32"/>
      <c r="G150" s="32"/>
      <c r="H150" s="32"/>
      <c r="I150" s="32"/>
      <c r="J150" s="32"/>
      <c r="K150" s="32"/>
      <c r="L150" s="32"/>
      <c r="M150" s="32"/>
      <c r="N150" s="32"/>
      <c r="O150" s="280"/>
      <c r="P150" s="280"/>
      <c r="Q150" s="280"/>
      <c r="R150" s="280"/>
      <c r="S150" s="280"/>
      <c r="T150" s="280"/>
      <c r="U150" s="280"/>
      <c r="V150" s="280"/>
      <c r="W150" s="280"/>
      <c r="X150" s="280"/>
      <c r="Y150" s="280"/>
      <c r="Z150" s="280"/>
    </row>
    <row r="151" spans="1:26" ht="13.5" customHeight="1">
      <c r="A151" s="29"/>
      <c r="B151" s="41"/>
      <c r="C151" s="26"/>
      <c r="D151" s="422"/>
      <c r="E151" s="27"/>
      <c r="F151" s="32"/>
      <c r="G151" s="32"/>
      <c r="H151" s="32"/>
      <c r="I151" s="32"/>
      <c r="J151" s="32"/>
      <c r="K151" s="32"/>
      <c r="L151" s="32"/>
      <c r="M151" s="32"/>
      <c r="N151" s="32"/>
      <c r="O151" s="280"/>
      <c r="P151" s="280"/>
      <c r="Q151" s="280"/>
      <c r="R151" s="280"/>
      <c r="S151" s="280"/>
      <c r="T151" s="280"/>
      <c r="U151" s="280"/>
      <c r="V151" s="280"/>
      <c r="W151" s="280"/>
      <c r="X151" s="280"/>
      <c r="Y151" s="280"/>
      <c r="Z151" s="280"/>
    </row>
    <row r="152" spans="1:26" ht="13.5" customHeight="1">
      <c r="A152" s="29"/>
      <c r="B152" s="41"/>
      <c r="C152" s="26"/>
      <c r="D152" s="422"/>
      <c r="E152" s="27"/>
      <c r="F152" s="32"/>
      <c r="G152" s="32"/>
      <c r="H152" s="32"/>
      <c r="I152" s="32"/>
      <c r="J152" s="32"/>
      <c r="K152" s="32"/>
      <c r="L152" s="32"/>
      <c r="M152" s="32"/>
      <c r="N152" s="32"/>
      <c r="O152" s="280"/>
      <c r="P152" s="280"/>
      <c r="Q152" s="280"/>
      <c r="R152" s="280"/>
      <c r="S152" s="280"/>
      <c r="T152" s="280"/>
      <c r="U152" s="280"/>
      <c r="V152" s="280"/>
      <c r="W152" s="280"/>
      <c r="X152" s="280"/>
      <c r="Y152" s="280"/>
      <c r="Z152" s="280"/>
    </row>
    <row r="153" spans="1:26" ht="13.5" customHeight="1">
      <c r="A153" s="29"/>
      <c r="B153" s="41"/>
      <c r="C153" s="26"/>
      <c r="D153" s="422"/>
      <c r="E153" s="27"/>
      <c r="F153" s="32"/>
      <c r="G153" s="32"/>
      <c r="H153" s="32"/>
      <c r="I153" s="32"/>
      <c r="J153" s="32"/>
      <c r="K153" s="32"/>
      <c r="L153" s="32"/>
      <c r="M153" s="32"/>
      <c r="N153" s="32"/>
      <c r="O153" s="280"/>
      <c r="P153" s="280"/>
      <c r="Q153" s="280"/>
      <c r="R153" s="280"/>
      <c r="S153" s="280"/>
      <c r="T153" s="280"/>
      <c r="U153" s="280"/>
      <c r="V153" s="280"/>
      <c r="W153" s="280"/>
      <c r="X153" s="280"/>
      <c r="Y153" s="280"/>
      <c r="Z153" s="280"/>
    </row>
    <row r="154" spans="1:26" ht="13.5" customHeight="1">
      <c r="A154" s="29"/>
      <c r="B154" s="41"/>
      <c r="C154" s="26"/>
      <c r="D154" s="422"/>
      <c r="E154" s="27"/>
      <c r="F154" s="32"/>
      <c r="G154" s="32"/>
      <c r="H154" s="32"/>
      <c r="I154" s="32"/>
      <c r="J154" s="32"/>
      <c r="K154" s="32"/>
      <c r="L154" s="32"/>
      <c r="M154" s="32"/>
      <c r="N154" s="32"/>
      <c r="O154" s="280"/>
      <c r="P154" s="280"/>
      <c r="Q154" s="280"/>
      <c r="R154" s="280"/>
      <c r="S154" s="280"/>
      <c r="T154" s="280"/>
      <c r="U154" s="280"/>
      <c r="V154" s="280"/>
      <c r="W154" s="280"/>
      <c r="X154" s="280"/>
      <c r="Y154" s="280"/>
      <c r="Z154" s="280"/>
    </row>
    <row r="155" spans="1:26" ht="13.5" customHeight="1">
      <c r="A155" s="29"/>
      <c r="B155" s="41"/>
      <c r="C155" s="26"/>
      <c r="D155" s="422"/>
      <c r="E155" s="27"/>
      <c r="F155" s="32"/>
      <c r="G155" s="32"/>
      <c r="H155" s="32"/>
      <c r="I155" s="32"/>
      <c r="J155" s="32"/>
      <c r="K155" s="32"/>
      <c r="L155" s="32"/>
      <c r="M155" s="32"/>
      <c r="N155" s="32"/>
      <c r="O155" s="280"/>
      <c r="P155" s="280"/>
      <c r="Q155" s="280"/>
      <c r="R155" s="280"/>
      <c r="S155" s="280"/>
      <c r="T155" s="280"/>
      <c r="U155" s="280"/>
      <c r="V155" s="280"/>
      <c r="W155" s="280"/>
      <c r="X155" s="280"/>
      <c r="Y155" s="280"/>
      <c r="Z155" s="280"/>
    </row>
    <row r="156" spans="1:26" ht="13.5" customHeight="1">
      <c r="A156" s="29"/>
      <c r="B156" s="41"/>
      <c r="C156" s="26"/>
      <c r="D156" s="422"/>
      <c r="E156" s="27"/>
      <c r="F156" s="32"/>
      <c r="G156" s="32"/>
      <c r="H156" s="32"/>
      <c r="I156" s="32"/>
      <c r="J156" s="32"/>
      <c r="K156" s="32"/>
      <c r="L156" s="32"/>
      <c r="M156" s="32"/>
      <c r="N156" s="32"/>
      <c r="O156" s="280"/>
      <c r="P156" s="280"/>
      <c r="Q156" s="280"/>
      <c r="R156" s="280"/>
      <c r="S156" s="280"/>
      <c r="T156" s="280"/>
      <c r="U156" s="280"/>
      <c r="V156" s="280"/>
      <c r="W156" s="280"/>
      <c r="X156" s="280"/>
      <c r="Y156" s="280"/>
      <c r="Z156" s="280"/>
    </row>
    <row r="157" spans="1:26" ht="13.5" customHeight="1">
      <c r="A157" s="29"/>
      <c r="B157" s="41"/>
      <c r="C157" s="26"/>
      <c r="D157" s="422"/>
      <c r="E157" s="27"/>
      <c r="F157" s="32"/>
      <c r="G157" s="32"/>
      <c r="H157" s="32"/>
      <c r="I157" s="32"/>
      <c r="J157" s="32"/>
      <c r="K157" s="32"/>
      <c r="L157" s="32"/>
      <c r="M157" s="32"/>
      <c r="N157" s="32"/>
      <c r="O157" s="280"/>
      <c r="P157" s="280"/>
      <c r="Q157" s="280"/>
      <c r="R157" s="280"/>
      <c r="S157" s="280"/>
      <c r="T157" s="280"/>
      <c r="U157" s="280"/>
      <c r="V157" s="280"/>
      <c r="W157" s="280"/>
      <c r="X157" s="280"/>
      <c r="Y157" s="280"/>
      <c r="Z157" s="280"/>
    </row>
    <row r="158" spans="1:26" ht="13.5" customHeight="1">
      <c r="A158" s="29"/>
      <c r="B158" s="41"/>
      <c r="C158" s="26"/>
      <c r="D158" s="422"/>
      <c r="E158" s="27"/>
      <c r="F158" s="32"/>
      <c r="G158" s="32"/>
      <c r="H158" s="32"/>
      <c r="I158" s="32"/>
      <c r="J158" s="32"/>
      <c r="K158" s="32"/>
      <c r="L158" s="32"/>
      <c r="M158" s="32"/>
      <c r="N158" s="32"/>
      <c r="O158" s="280"/>
      <c r="P158" s="280"/>
      <c r="Q158" s="280"/>
      <c r="R158" s="280"/>
      <c r="S158" s="280"/>
      <c r="T158" s="280"/>
      <c r="U158" s="280"/>
      <c r="V158" s="280"/>
      <c r="W158" s="280"/>
      <c r="X158" s="280"/>
      <c r="Y158" s="280"/>
      <c r="Z158" s="280"/>
    </row>
    <row r="159" spans="1:26" ht="13.5" customHeight="1">
      <c r="A159" s="29"/>
      <c r="B159" s="41"/>
      <c r="C159" s="26"/>
      <c r="D159" s="422"/>
      <c r="E159" s="27"/>
      <c r="F159" s="32"/>
      <c r="G159" s="32"/>
      <c r="H159" s="32"/>
      <c r="I159" s="32"/>
      <c r="J159" s="32"/>
      <c r="K159" s="32"/>
      <c r="L159" s="32"/>
      <c r="M159" s="32"/>
      <c r="N159" s="32"/>
      <c r="O159" s="280"/>
      <c r="P159" s="280"/>
      <c r="Q159" s="280"/>
      <c r="R159" s="280"/>
      <c r="S159" s="280"/>
      <c r="T159" s="280"/>
      <c r="U159" s="280"/>
      <c r="V159" s="280"/>
      <c r="W159" s="280"/>
      <c r="X159" s="280"/>
      <c r="Y159" s="280"/>
      <c r="Z159" s="280"/>
    </row>
    <row r="160" spans="1:26" ht="13.5" customHeight="1">
      <c r="A160" s="29"/>
      <c r="B160" s="41"/>
      <c r="C160" s="26"/>
      <c r="D160" s="422"/>
      <c r="E160" s="27"/>
      <c r="F160" s="32"/>
      <c r="G160" s="32"/>
      <c r="H160" s="32"/>
      <c r="I160" s="32"/>
      <c r="J160" s="32"/>
      <c r="K160" s="32"/>
      <c r="L160" s="32"/>
      <c r="M160" s="32"/>
      <c r="N160" s="32"/>
      <c r="O160" s="280"/>
      <c r="P160" s="280"/>
      <c r="Q160" s="280"/>
      <c r="R160" s="280"/>
      <c r="S160" s="280"/>
      <c r="T160" s="280"/>
      <c r="U160" s="280"/>
      <c r="V160" s="280"/>
      <c r="W160" s="280"/>
      <c r="X160" s="280"/>
      <c r="Y160" s="280"/>
      <c r="Z160" s="280"/>
    </row>
    <row r="161" spans="1:26" ht="13.5" customHeight="1">
      <c r="A161" s="29"/>
      <c r="B161" s="41"/>
      <c r="C161" s="26"/>
      <c r="D161" s="422"/>
      <c r="E161" s="27"/>
      <c r="F161" s="32"/>
      <c r="G161" s="32"/>
      <c r="H161" s="32"/>
      <c r="I161" s="32"/>
      <c r="J161" s="32"/>
      <c r="K161" s="32"/>
      <c r="L161" s="32"/>
      <c r="M161" s="32"/>
      <c r="N161" s="32"/>
      <c r="O161" s="280"/>
      <c r="P161" s="280"/>
      <c r="Q161" s="280"/>
      <c r="R161" s="280"/>
      <c r="S161" s="280"/>
      <c r="T161" s="280"/>
      <c r="U161" s="280"/>
      <c r="V161" s="280"/>
      <c r="W161" s="280"/>
      <c r="X161" s="280"/>
      <c r="Y161" s="280"/>
      <c r="Z161" s="280"/>
    </row>
    <row r="162" spans="1:26" ht="13.5" customHeight="1">
      <c r="A162" s="29"/>
      <c r="B162" s="41"/>
      <c r="C162" s="26"/>
      <c r="D162" s="422"/>
      <c r="E162" s="27"/>
      <c r="F162" s="32"/>
      <c r="G162" s="32"/>
      <c r="H162" s="32"/>
      <c r="I162" s="32"/>
      <c r="J162" s="32"/>
      <c r="K162" s="32"/>
      <c r="L162" s="32"/>
      <c r="M162" s="32"/>
      <c r="N162" s="32"/>
      <c r="O162" s="280"/>
      <c r="P162" s="280"/>
      <c r="Q162" s="280"/>
      <c r="R162" s="280"/>
      <c r="S162" s="280"/>
      <c r="T162" s="280"/>
      <c r="U162" s="280"/>
      <c r="V162" s="280"/>
      <c r="W162" s="280"/>
      <c r="X162" s="280"/>
      <c r="Y162" s="280"/>
      <c r="Z162" s="280"/>
    </row>
    <row r="163" spans="1:26" ht="13.5" customHeight="1">
      <c r="A163" s="29"/>
      <c r="B163" s="41"/>
      <c r="C163" s="26"/>
      <c r="D163" s="422"/>
      <c r="E163" s="27"/>
      <c r="F163" s="32"/>
      <c r="G163" s="32"/>
      <c r="H163" s="32"/>
      <c r="I163" s="32"/>
      <c r="J163" s="32"/>
      <c r="K163" s="32"/>
      <c r="L163" s="32"/>
      <c r="M163" s="32"/>
      <c r="N163" s="32"/>
      <c r="O163" s="280"/>
      <c r="P163" s="280"/>
      <c r="Q163" s="280"/>
      <c r="R163" s="280"/>
      <c r="S163" s="280"/>
      <c r="T163" s="280"/>
      <c r="U163" s="280"/>
      <c r="V163" s="280"/>
      <c r="W163" s="280"/>
      <c r="X163" s="280"/>
      <c r="Y163" s="280"/>
      <c r="Z163" s="280"/>
    </row>
    <row r="164" spans="1:26" ht="13.5" customHeight="1">
      <c r="A164" s="29"/>
      <c r="B164" s="41"/>
      <c r="C164" s="26"/>
      <c r="D164" s="422"/>
      <c r="E164" s="27"/>
      <c r="F164" s="32"/>
      <c r="G164" s="32"/>
      <c r="H164" s="32"/>
      <c r="I164" s="32"/>
      <c r="J164" s="32"/>
      <c r="K164" s="32"/>
      <c r="L164" s="32"/>
      <c r="M164" s="32"/>
      <c r="N164" s="32"/>
      <c r="O164" s="280"/>
      <c r="P164" s="280"/>
      <c r="Q164" s="280"/>
      <c r="R164" s="280"/>
      <c r="S164" s="280"/>
      <c r="T164" s="280"/>
      <c r="U164" s="280"/>
      <c r="V164" s="280"/>
      <c r="W164" s="280"/>
      <c r="X164" s="280"/>
      <c r="Y164" s="280"/>
      <c r="Z164" s="280"/>
    </row>
    <row r="165" spans="1:26" ht="13.5" customHeight="1">
      <c r="A165" s="29"/>
      <c r="B165" s="41"/>
      <c r="C165" s="26"/>
      <c r="D165" s="422"/>
      <c r="E165" s="27"/>
      <c r="F165" s="32"/>
      <c r="G165" s="32"/>
      <c r="H165" s="32"/>
      <c r="I165" s="32"/>
      <c r="J165" s="32"/>
      <c r="K165" s="32"/>
      <c r="L165" s="32"/>
      <c r="M165" s="32"/>
      <c r="N165" s="32"/>
      <c r="O165" s="280"/>
      <c r="P165" s="280"/>
      <c r="Q165" s="280"/>
      <c r="R165" s="280"/>
      <c r="S165" s="280"/>
      <c r="T165" s="280"/>
      <c r="U165" s="280"/>
      <c r="V165" s="280"/>
      <c r="W165" s="280"/>
      <c r="X165" s="280"/>
      <c r="Y165" s="280"/>
      <c r="Z165" s="280"/>
    </row>
    <row r="166" spans="1:26" ht="13.5" customHeight="1">
      <c r="A166" s="29"/>
      <c r="B166" s="41"/>
      <c r="C166" s="26"/>
      <c r="D166" s="422"/>
      <c r="E166" s="27"/>
      <c r="F166" s="32"/>
      <c r="G166" s="32"/>
      <c r="H166" s="32"/>
      <c r="I166" s="32"/>
      <c r="J166" s="32"/>
      <c r="K166" s="32"/>
      <c r="L166" s="32"/>
      <c r="M166" s="32"/>
      <c r="N166" s="32"/>
      <c r="O166" s="280"/>
      <c r="P166" s="280"/>
      <c r="Q166" s="280"/>
      <c r="R166" s="280"/>
      <c r="S166" s="280"/>
      <c r="T166" s="280"/>
      <c r="U166" s="280"/>
      <c r="V166" s="280"/>
      <c r="W166" s="280"/>
      <c r="X166" s="280"/>
      <c r="Y166" s="280"/>
      <c r="Z166" s="280"/>
    </row>
    <row r="167" spans="1:26" ht="13.5" customHeight="1">
      <c r="A167" s="29"/>
      <c r="B167" s="41"/>
      <c r="C167" s="26"/>
      <c r="D167" s="422"/>
      <c r="E167" s="27"/>
      <c r="F167" s="32"/>
      <c r="G167" s="32"/>
      <c r="H167" s="32"/>
      <c r="I167" s="32"/>
      <c r="J167" s="32"/>
      <c r="K167" s="32"/>
      <c r="L167" s="32"/>
      <c r="M167" s="32"/>
      <c r="N167" s="32"/>
      <c r="O167" s="280"/>
      <c r="P167" s="280"/>
      <c r="Q167" s="280"/>
      <c r="R167" s="280"/>
      <c r="S167" s="280"/>
      <c r="T167" s="280"/>
      <c r="U167" s="280"/>
      <c r="V167" s="280"/>
      <c r="W167" s="280"/>
      <c r="X167" s="280"/>
      <c r="Y167" s="280"/>
      <c r="Z167" s="280"/>
    </row>
    <row r="168" spans="1:26" ht="13.5" customHeight="1">
      <c r="A168" s="29"/>
      <c r="B168" s="41"/>
      <c r="C168" s="26"/>
      <c r="D168" s="422"/>
      <c r="E168" s="27"/>
      <c r="F168" s="32"/>
      <c r="G168" s="32"/>
      <c r="H168" s="32"/>
      <c r="I168" s="32"/>
      <c r="J168" s="32"/>
      <c r="K168" s="32"/>
      <c r="L168" s="32"/>
      <c r="M168" s="32"/>
      <c r="N168" s="32"/>
      <c r="O168" s="280"/>
      <c r="P168" s="280"/>
      <c r="Q168" s="280"/>
      <c r="R168" s="280"/>
      <c r="S168" s="280"/>
      <c r="T168" s="280"/>
      <c r="U168" s="280"/>
      <c r="V168" s="280"/>
      <c r="W168" s="280"/>
      <c r="X168" s="280"/>
      <c r="Y168" s="280"/>
      <c r="Z168" s="280"/>
    </row>
    <row r="169" spans="1:26" ht="13.5" customHeight="1">
      <c r="A169" s="29"/>
      <c r="B169" s="41"/>
      <c r="C169" s="26"/>
      <c r="D169" s="422"/>
      <c r="E169" s="27"/>
      <c r="F169" s="32"/>
      <c r="G169" s="32"/>
      <c r="H169" s="32"/>
      <c r="I169" s="32"/>
      <c r="J169" s="32"/>
      <c r="K169" s="32"/>
      <c r="L169" s="32"/>
      <c r="M169" s="32"/>
      <c r="N169" s="32"/>
      <c r="O169" s="280"/>
      <c r="P169" s="280"/>
      <c r="Q169" s="280"/>
      <c r="R169" s="280"/>
      <c r="S169" s="280"/>
      <c r="T169" s="280"/>
      <c r="U169" s="280"/>
      <c r="V169" s="280"/>
      <c r="W169" s="280"/>
      <c r="X169" s="280"/>
      <c r="Y169" s="280"/>
      <c r="Z169" s="280"/>
    </row>
    <row r="170" spans="1:26" ht="13.5" customHeight="1">
      <c r="A170" s="29"/>
      <c r="B170" s="41"/>
      <c r="C170" s="26"/>
      <c r="D170" s="422"/>
      <c r="E170" s="27"/>
      <c r="F170" s="32"/>
      <c r="G170" s="32"/>
      <c r="H170" s="32"/>
      <c r="I170" s="32"/>
      <c r="J170" s="32"/>
      <c r="K170" s="32"/>
      <c r="L170" s="32"/>
      <c r="M170" s="32"/>
      <c r="N170" s="32"/>
      <c r="O170" s="280"/>
      <c r="P170" s="280"/>
      <c r="Q170" s="280"/>
      <c r="R170" s="280"/>
      <c r="S170" s="280"/>
      <c r="T170" s="280"/>
      <c r="U170" s="280"/>
      <c r="V170" s="280"/>
      <c r="W170" s="280"/>
      <c r="X170" s="280"/>
      <c r="Y170" s="280"/>
      <c r="Z170" s="280"/>
    </row>
    <row r="171" spans="1:26" ht="13.5" customHeight="1">
      <c r="A171" s="29"/>
      <c r="B171" s="41"/>
      <c r="C171" s="26"/>
      <c r="D171" s="422"/>
      <c r="E171" s="27"/>
      <c r="F171" s="32"/>
      <c r="G171" s="32"/>
      <c r="H171" s="32"/>
      <c r="I171" s="32"/>
      <c r="J171" s="32"/>
      <c r="K171" s="32"/>
      <c r="L171" s="32"/>
      <c r="M171" s="32"/>
      <c r="N171" s="32"/>
      <c r="O171" s="280"/>
      <c r="P171" s="280"/>
      <c r="Q171" s="280"/>
      <c r="R171" s="280"/>
      <c r="S171" s="280"/>
      <c r="T171" s="280"/>
      <c r="U171" s="280"/>
      <c r="V171" s="280"/>
      <c r="W171" s="280"/>
      <c r="X171" s="280"/>
      <c r="Y171" s="280"/>
      <c r="Z171" s="280"/>
    </row>
    <row r="172" spans="1:26" ht="13.5" customHeight="1">
      <c r="A172" s="29"/>
      <c r="B172" s="41"/>
      <c r="C172" s="26"/>
      <c r="D172" s="422"/>
      <c r="E172" s="27"/>
      <c r="F172" s="32"/>
      <c r="G172" s="32"/>
      <c r="H172" s="32"/>
      <c r="I172" s="32"/>
      <c r="J172" s="32"/>
      <c r="K172" s="32"/>
      <c r="L172" s="32"/>
      <c r="M172" s="32"/>
      <c r="N172" s="32"/>
      <c r="O172" s="280"/>
      <c r="P172" s="280"/>
      <c r="Q172" s="280"/>
      <c r="R172" s="280"/>
      <c r="S172" s="280"/>
      <c r="T172" s="280"/>
      <c r="U172" s="280"/>
      <c r="V172" s="280"/>
      <c r="W172" s="280"/>
      <c r="X172" s="280"/>
      <c r="Y172" s="280"/>
      <c r="Z172" s="280"/>
    </row>
    <row r="173" spans="1:26" ht="13.5" customHeight="1">
      <c r="A173" s="29"/>
      <c r="B173" s="41"/>
      <c r="C173" s="26"/>
      <c r="D173" s="422"/>
      <c r="E173" s="27"/>
      <c r="F173" s="32"/>
      <c r="G173" s="32"/>
      <c r="H173" s="32"/>
      <c r="I173" s="32"/>
      <c r="J173" s="32"/>
      <c r="K173" s="32"/>
      <c r="L173" s="32"/>
      <c r="M173" s="32"/>
      <c r="N173" s="32"/>
      <c r="O173" s="280"/>
      <c r="P173" s="280"/>
      <c r="Q173" s="280"/>
      <c r="R173" s="280"/>
      <c r="S173" s="280"/>
      <c r="T173" s="280"/>
      <c r="U173" s="280"/>
      <c r="V173" s="280"/>
      <c r="W173" s="280"/>
      <c r="X173" s="280"/>
      <c r="Y173" s="280"/>
      <c r="Z173" s="280"/>
    </row>
    <row r="174" spans="1:26" ht="13.5" customHeight="1">
      <c r="A174" s="29"/>
      <c r="B174" s="41"/>
      <c r="C174" s="26"/>
      <c r="D174" s="422"/>
      <c r="E174" s="27"/>
      <c r="F174" s="32"/>
      <c r="G174" s="32"/>
      <c r="H174" s="32"/>
      <c r="I174" s="32"/>
      <c r="J174" s="32"/>
      <c r="K174" s="32"/>
      <c r="L174" s="32"/>
      <c r="M174" s="32"/>
      <c r="N174" s="32"/>
      <c r="O174" s="280"/>
      <c r="P174" s="280"/>
      <c r="Q174" s="280"/>
      <c r="R174" s="280"/>
      <c r="S174" s="280"/>
      <c r="T174" s="280"/>
      <c r="U174" s="280"/>
      <c r="V174" s="280"/>
      <c r="W174" s="280"/>
      <c r="X174" s="280"/>
      <c r="Y174" s="280"/>
      <c r="Z174" s="280"/>
    </row>
    <row r="175" spans="1:26" ht="13.5" customHeight="1">
      <c r="A175" s="29"/>
      <c r="B175" s="41"/>
      <c r="C175" s="26"/>
      <c r="D175" s="422"/>
      <c r="E175" s="27"/>
      <c r="F175" s="32"/>
      <c r="G175" s="32"/>
      <c r="H175" s="32"/>
      <c r="I175" s="32"/>
      <c r="J175" s="32"/>
      <c r="K175" s="32"/>
      <c r="L175" s="32"/>
      <c r="M175" s="32"/>
      <c r="N175" s="32"/>
      <c r="O175" s="280"/>
      <c r="P175" s="280"/>
      <c r="Q175" s="280"/>
      <c r="R175" s="280"/>
      <c r="S175" s="280"/>
      <c r="T175" s="280"/>
      <c r="U175" s="280"/>
      <c r="V175" s="280"/>
      <c r="W175" s="280"/>
      <c r="X175" s="280"/>
      <c r="Y175" s="280"/>
      <c r="Z175" s="280"/>
    </row>
    <row r="176" spans="1:26" ht="13.5" customHeight="1">
      <c r="A176" s="29"/>
      <c r="B176" s="41"/>
      <c r="C176" s="26"/>
      <c r="D176" s="422"/>
      <c r="E176" s="27"/>
      <c r="F176" s="32"/>
      <c r="G176" s="32"/>
      <c r="H176" s="32"/>
      <c r="I176" s="32"/>
      <c r="J176" s="32"/>
      <c r="K176" s="32"/>
      <c r="L176" s="32"/>
      <c r="M176" s="32"/>
      <c r="N176" s="32"/>
      <c r="O176" s="280"/>
      <c r="P176" s="280"/>
      <c r="Q176" s="280"/>
      <c r="R176" s="280"/>
      <c r="S176" s="280"/>
      <c r="T176" s="280"/>
      <c r="U176" s="280"/>
      <c r="V176" s="280"/>
      <c r="W176" s="280"/>
      <c r="X176" s="280"/>
      <c r="Y176" s="280"/>
      <c r="Z176" s="280"/>
    </row>
    <row r="177" spans="1:26" ht="13.5" customHeight="1">
      <c r="A177" s="29"/>
      <c r="B177" s="41"/>
      <c r="C177" s="26"/>
      <c r="D177" s="422"/>
      <c r="E177" s="27"/>
      <c r="F177" s="32"/>
      <c r="G177" s="32"/>
      <c r="H177" s="32"/>
      <c r="I177" s="32"/>
      <c r="J177" s="32"/>
      <c r="K177" s="32"/>
      <c r="L177" s="32"/>
      <c r="M177" s="32"/>
      <c r="N177" s="32"/>
      <c r="O177" s="280"/>
      <c r="P177" s="280"/>
      <c r="Q177" s="280"/>
      <c r="R177" s="280"/>
      <c r="S177" s="280"/>
      <c r="T177" s="280"/>
      <c r="U177" s="280"/>
      <c r="V177" s="280"/>
      <c r="W177" s="280"/>
      <c r="X177" s="280"/>
      <c r="Y177" s="280"/>
      <c r="Z177" s="280"/>
    </row>
    <row r="178" spans="1:26" ht="13.5" customHeight="1">
      <c r="A178" s="29"/>
      <c r="B178" s="41"/>
      <c r="C178" s="26"/>
      <c r="D178" s="422"/>
      <c r="E178" s="27"/>
      <c r="F178" s="32"/>
      <c r="G178" s="32"/>
      <c r="H178" s="32"/>
      <c r="I178" s="32"/>
      <c r="J178" s="32"/>
      <c r="K178" s="32"/>
      <c r="L178" s="32"/>
      <c r="M178" s="32"/>
      <c r="N178" s="32"/>
      <c r="O178" s="280"/>
      <c r="P178" s="280"/>
      <c r="Q178" s="280"/>
      <c r="R178" s="280"/>
      <c r="S178" s="280"/>
      <c r="T178" s="280"/>
      <c r="U178" s="280"/>
      <c r="V178" s="280"/>
      <c r="W178" s="280"/>
      <c r="X178" s="280"/>
      <c r="Y178" s="280"/>
      <c r="Z178" s="280"/>
    </row>
    <row r="179" spans="1:26" ht="13.5" customHeight="1">
      <c r="A179" s="29"/>
      <c r="B179" s="41"/>
      <c r="C179" s="26"/>
      <c r="D179" s="422"/>
      <c r="E179" s="27"/>
      <c r="F179" s="32"/>
      <c r="G179" s="32"/>
      <c r="H179" s="32"/>
      <c r="I179" s="32"/>
      <c r="J179" s="32"/>
      <c r="K179" s="32"/>
      <c r="L179" s="32"/>
      <c r="M179" s="32"/>
      <c r="N179" s="32"/>
      <c r="O179" s="280"/>
      <c r="P179" s="280"/>
      <c r="Q179" s="280"/>
      <c r="R179" s="280"/>
      <c r="S179" s="280"/>
      <c r="T179" s="280"/>
      <c r="U179" s="280"/>
      <c r="V179" s="280"/>
      <c r="W179" s="280"/>
      <c r="X179" s="280"/>
      <c r="Y179" s="280"/>
      <c r="Z179" s="280"/>
    </row>
    <row r="180" spans="1:26" ht="13.5" customHeight="1">
      <c r="A180" s="29"/>
      <c r="B180" s="41"/>
      <c r="C180" s="26"/>
      <c r="D180" s="422"/>
      <c r="E180" s="27"/>
      <c r="F180" s="32"/>
      <c r="G180" s="32"/>
      <c r="H180" s="32"/>
      <c r="I180" s="32"/>
      <c r="J180" s="32"/>
      <c r="K180" s="32"/>
      <c r="L180" s="32"/>
      <c r="M180" s="32"/>
      <c r="N180" s="32"/>
      <c r="O180" s="280"/>
      <c r="P180" s="280"/>
      <c r="Q180" s="280"/>
      <c r="R180" s="280"/>
      <c r="S180" s="280"/>
      <c r="T180" s="280"/>
      <c r="U180" s="280"/>
      <c r="V180" s="280"/>
      <c r="W180" s="280"/>
      <c r="X180" s="280"/>
      <c r="Y180" s="280"/>
      <c r="Z180" s="280"/>
    </row>
    <row r="181" spans="1:26" ht="13.5" customHeight="1">
      <c r="A181" s="29"/>
      <c r="B181" s="41"/>
      <c r="C181" s="26"/>
      <c r="D181" s="422"/>
      <c r="E181" s="27"/>
      <c r="F181" s="32"/>
      <c r="G181" s="32"/>
      <c r="H181" s="32"/>
      <c r="I181" s="32"/>
      <c r="J181" s="32"/>
      <c r="K181" s="32"/>
      <c r="L181" s="32"/>
      <c r="M181" s="32"/>
      <c r="N181" s="32"/>
      <c r="O181" s="280"/>
      <c r="P181" s="280"/>
      <c r="Q181" s="280"/>
      <c r="R181" s="280"/>
      <c r="S181" s="280"/>
      <c r="T181" s="280"/>
      <c r="U181" s="280"/>
      <c r="V181" s="280"/>
      <c r="W181" s="280"/>
      <c r="X181" s="280"/>
      <c r="Y181" s="280"/>
      <c r="Z181" s="280"/>
    </row>
    <row r="182" spans="1:26" ht="13.5" customHeight="1">
      <c r="A182" s="29"/>
      <c r="B182" s="41"/>
      <c r="C182" s="26"/>
      <c r="D182" s="422"/>
      <c r="E182" s="27"/>
      <c r="F182" s="32"/>
      <c r="G182" s="32"/>
      <c r="H182" s="32"/>
      <c r="I182" s="32"/>
      <c r="J182" s="32"/>
      <c r="K182" s="32"/>
      <c r="L182" s="32"/>
      <c r="M182" s="32"/>
      <c r="N182" s="32"/>
      <c r="O182" s="280"/>
      <c r="P182" s="280"/>
      <c r="Q182" s="280"/>
      <c r="R182" s="280"/>
      <c r="S182" s="280"/>
      <c r="T182" s="280"/>
      <c r="U182" s="280"/>
      <c r="V182" s="280"/>
      <c r="W182" s="280"/>
      <c r="X182" s="280"/>
      <c r="Y182" s="280"/>
      <c r="Z182" s="280"/>
    </row>
    <row r="183" spans="1:26" ht="13.5" customHeight="1">
      <c r="A183" s="29"/>
      <c r="B183" s="41"/>
      <c r="C183" s="26"/>
      <c r="D183" s="422"/>
      <c r="E183" s="27"/>
      <c r="F183" s="32"/>
      <c r="G183" s="32"/>
      <c r="H183" s="32"/>
      <c r="I183" s="32"/>
      <c r="J183" s="32"/>
      <c r="K183" s="32"/>
      <c r="L183" s="32"/>
      <c r="M183" s="32"/>
      <c r="N183" s="32"/>
      <c r="O183" s="280"/>
      <c r="P183" s="280"/>
      <c r="Q183" s="280"/>
      <c r="R183" s="280"/>
      <c r="S183" s="280"/>
      <c r="T183" s="280"/>
      <c r="U183" s="280"/>
      <c r="V183" s="280"/>
      <c r="W183" s="280"/>
      <c r="X183" s="280"/>
      <c r="Y183" s="280"/>
      <c r="Z183" s="280"/>
    </row>
    <row r="184" spans="1:26" ht="13.5" customHeight="1">
      <c r="A184" s="29"/>
      <c r="B184" s="41"/>
      <c r="C184" s="26"/>
      <c r="D184" s="422"/>
      <c r="E184" s="27"/>
      <c r="F184" s="32"/>
      <c r="G184" s="32"/>
      <c r="H184" s="32"/>
      <c r="I184" s="32"/>
      <c r="J184" s="32"/>
      <c r="K184" s="32"/>
      <c r="L184" s="32"/>
      <c r="M184" s="32"/>
      <c r="N184" s="32"/>
      <c r="O184" s="280"/>
      <c r="P184" s="280"/>
      <c r="Q184" s="280"/>
      <c r="R184" s="280"/>
      <c r="S184" s="280"/>
      <c r="T184" s="280"/>
      <c r="U184" s="280"/>
      <c r="V184" s="280"/>
      <c r="W184" s="280"/>
      <c r="X184" s="280"/>
      <c r="Y184" s="280"/>
      <c r="Z184" s="280"/>
    </row>
    <row r="185" spans="1:26" ht="13.5" customHeight="1">
      <c r="A185" s="29"/>
      <c r="B185" s="41"/>
      <c r="C185" s="26"/>
      <c r="D185" s="422"/>
      <c r="E185" s="27"/>
      <c r="F185" s="32"/>
      <c r="G185" s="32"/>
      <c r="H185" s="32"/>
      <c r="I185" s="32"/>
      <c r="J185" s="32"/>
      <c r="K185" s="32"/>
      <c r="L185" s="32"/>
      <c r="M185" s="32"/>
      <c r="N185" s="32"/>
      <c r="O185" s="280"/>
      <c r="P185" s="280"/>
      <c r="Q185" s="280"/>
      <c r="R185" s="280"/>
      <c r="S185" s="280"/>
      <c r="T185" s="280"/>
      <c r="U185" s="280"/>
      <c r="V185" s="280"/>
      <c r="W185" s="280"/>
      <c r="X185" s="280"/>
      <c r="Y185" s="280"/>
      <c r="Z185" s="280"/>
    </row>
    <row r="186" spans="1:26" ht="13.5" customHeight="1">
      <c r="A186" s="29"/>
      <c r="B186" s="41"/>
      <c r="C186" s="26"/>
      <c r="D186" s="422"/>
      <c r="E186" s="27"/>
      <c r="F186" s="32"/>
      <c r="G186" s="32"/>
      <c r="H186" s="32"/>
      <c r="I186" s="32"/>
      <c r="J186" s="32"/>
      <c r="K186" s="32"/>
      <c r="L186" s="32"/>
      <c r="M186" s="32"/>
      <c r="N186" s="32"/>
      <c r="O186" s="280"/>
      <c r="P186" s="280"/>
      <c r="Q186" s="280"/>
      <c r="R186" s="280"/>
      <c r="S186" s="280"/>
      <c r="T186" s="280"/>
      <c r="U186" s="280"/>
      <c r="V186" s="280"/>
      <c r="W186" s="280"/>
      <c r="X186" s="280"/>
      <c r="Y186" s="280"/>
      <c r="Z186" s="280"/>
    </row>
    <row r="187" spans="1:26" ht="13.5" customHeight="1">
      <c r="A187" s="29"/>
      <c r="B187" s="41"/>
      <c r="C187" s="26"/>
      <c r="D187" s="422"/>
      <c r="E187" s="27"/>
      <c r="F187" s="32"/>
      <c r="G187" s="32"/>
      <c r="H187" s="32"/>
      <c r="I187" s="32"/>
      <c r="J187" s="32"/>
      <c r="K187" s="32"/>
      <c r="L187" s="32"/>
      <c r="M187" s="32"/>
      <c r="N187" s="32"/>
      <c r="O187" s="280"/>
      <c r="P187" s="280"/>
      <c r="Q187" s="280"/>
      <c r="R187" s="280"/>
      <c r="S187" s="280"/>
      <c r="T187" s="280"/>
      <c r="U187" s="280"/>
      <c r="V187" s="280"/>
      <c r="W187" s="280"/>
      <c r="X187" s="280"/>
      <c r="Y187" s="280"/>
      <c r="Z187" s="280"/>
    </row>
    <row r="188" spans="1:26" ht="13.5" customHeight="1">
      <c r="A188" s="29"/>
      <c r="B188" s="41"/>
      <c r="C188" s="26"/>
      <c r="D188" s="422"/>
      <c r="E188" s="27"/>
      <c r="F188" s="32"/>
      <c r="G188" s="32"/>
      <c r="H188" s="32"/>
      <c r="I188" s="32"/>
      <c r="J188" s="32"/>
      <c r="K188" s="32"/>
      <c r="L188" s="32"/>
      <c r="M188" s="32"/>
      <c r="N188" s="32"/>
      <c r="O188" s="280"/>
      <c r="P188" s="280"/>
      <c r="Q188" s="280"/>
      <c r="R188" s="280"/>
      <c r="S188" s="280"/>
      <c r="T188" s="280"/>
      <c r="U188" s="280"/>
      <c r="V188" s="280"/>
      <c r="W188" s="280"/>
      <c r="X188" s="280"/>
      <c r="Y188" s="280"/>
      <c r="Z188" s="280"/>
    </row>
    <row r="189" spans="1:26" ht="13.5" customHeight="1">
      <c r="A189" s="29"/>
      <c r="B189" s="41"/>
      <c r="C189" s="26"/>
      <c r="D189" s="422"/>
      <c r="E189" s="27"/>
      <c r="F189" s="32"/>
      <c r="G189" s="32"/>
      <c r="H189" s="32"/>
      <c r="I189" s="32"/>
      <c r="J189" s="32"/>
      <c r="K189" s="32"/>
      <c r="L189" s="32"/>
      <c r="M189" s="32"/>
      <c r="N189" s="32"/>
      <c r="O189" s="280"/>
      <c r="P189" s="280"/>
      <c r="Q189" s="280"/>
      <c r="R189" s="280"/>
      <c r="S189" s="280"/>
      <c r="T189" s="280"/>
      <c r="U189" s="280"/>
      <c r="V189" s="280"/>
      <c r="W189" s="280"/>
      <c r="X189" s="280"/>
      <c r="Y189" s="280"/>
      <c r="Z189" s="280"/>
    </row>
    <row r="190" spans="1:26" ht="13.5" customHeight="1">
      <c r="A190" s="29"/>
      <c r="B190" s="41"/>
      <c r="C190" s="26"/>
      <c r="D190" s="422"/>
      <c r="E190" s="27"/>
      <c r="F190" s="32"/>
      <c r="G190" s="32"/>
      <c r="H190" s="32"/>
      <c r="I190" s="32"/>
      <c r="J190" s="32"/>
      <c r="K190" s="32"/>
      <c r="L190" s="32"/>
      <c r="M190" s="32"/>
      <c r="N190" s="32"/>
      <c r="O190" s="280"/>
      <c r="P190" s="280"/>
      <c r="Q190" s="280"/>
      <c r="R190" s="280"/>
      <c r="S190" s="280"/>
      <c r="T190" s="280"/>
      <c r="U190" s="280"/>
      <c r="V190" s="280"/>
      <c r="W190" s="280"/>
      <c r="X190" s="280"/>
      <c r="Y190" s="280"/>
      <c r="Z190" s="280"/>
    </row>
    <row r="191" spans="1:26" ht="13.5" customHeight="1">
      <c r="A191" s="29"/>
      <c r="B191" s="41"/>
      <c r="C191" s="26"/>
      <c r="D191" s="422"/>
      <c r="E191" s="27"/>
      <c r="F191" s="32"/>
      <c r="G191" s="32"/>
      <c r="H191" s="32"/>
      <c r="I191" s="32"/>
      <c r="J191" s="32"/>
      <c r="K191" s="32"/>
      <c r="L191" s="32"/>
      <c r="M191" s="32"/>
      <c r="N191" s="32"/>
      <c r="O191" s="280"/>
      <c r="P191" s="280"/>
      <c r="Q191" s="280"/>
      <c r="R191" s="280"/>
      <c r="S191" s="280"/>
      <c r="T191" s="280"/>
      <c r="U191" s="280"/>
      <c r="V191" s="280"/>
      <c r="W191" s="280"/>
      <c r="X191" s="280"/>
      <c r="Y191" s="280"/>
      <c r="Z191" s="280"/>
    </row>
    <row r="192" spans="1:26" ht="13.5" customHeight="1">
      <c r="A192" s="29"/>
      <c r="B192" s="41"/>
      <c r="C192" s="26"/>
      <c r="D192" s="422"/>
      <c r="E192" s="27"/>
      <c r="F192" s="32"/>
      <c r="G192" s="32"/>
      <c r="H192" s="32"/>
      <c r="I192" s="32"/>
      <c r="J192" s="32"/>
      <c r="K192" s="32"/>
      <c r="L192" s="32"/>
      <c r="M192" s="32"/>
      <c r="N192" s="32"/>
      <c r="O192" s="280"/>
      <c r="P192" s="280"/>
      <c r="Q192" s="280"/>
      <c r="R192" s="280"/>
      <c r="S192" s="280"/>
      <c r="T192" s="280"/>
      <c r="U192" s="280"/>
      <c r="V192" s="280"/>
      <c r="W192" s="280"/>
      <c r="X192" s="280"/>
      <c r="Y192" s="280"/>
      <c r="Z192" s="280"/>
    </row>
    <row r="193" spans="1:26" ht="13.5" customHeight="1">
      <c r="A193" s="29"/>
      <c r="B193" s="41"/>
      <c r="C193" s="26"/>
      <c r="D193" s="422"/>
      <c r="E193" s="27"/>
      <c r="F193" s="32"/>
      <c r="G193" s="32"/>
      <c r="H193" s="32"/>
      <c r="I193" s="32"/>
      <c r="J193" s="32"/>
      <c r="K193" s="32"/>
      <c r="L193" s="32"/>
      <c r="M193" s="32"/>
      <c r="N193" s="32"/>
      <c r="O193" s="280"/>
      <c r="P193" s="280"/>
      <c r="Q193" s="280"/>
      <c r="R193" s="280"/>
      <c r="S193" s="280"/>
      <c r="T193" s="280"/>
      <c r="U193" s="280"/>
      <c r="V193" s="280"/>
      <c r="W193" s="280"/>
      <c r="X193" s="280"/>
      <c r="Y193" s="280"/>
      <c r="Z193" s="280"/>
    </row>
    <row r="194" spans="1:26" ht="13.5" customHeight="1">
      <c r="A194" s="29"/>
      <c r="B194" s="41"/>
      <c r="C194" s="26"/>
      <c r="D194" s="422"/>
      <c r="E194" s="27"/>
      <c r="F194" s="32"/>
      <c r="G194" s="32"/>
      <c r="H194" s="32"/>
      <c r="I194" s="32"/>
      <c r="J194" s="32"/>
      <c r="K194" s="32"/>
      <c r="L194" s="32"/>
      <c r="M194" s="32"/>
      <c r="N194" s="32"/>
      <c r="O194" s="280"/>
      <c r="P194" s="280"/>
      <c r="Q194" s="280"/>
      <c r="R194" s="280"/>
      <c r="S194" s="280"/>
      <c r="T194" s="280"/>
      <c r="U194" s="280"/>
      <c r="V194" s="280"/>
      <c r="W194" s="280"/>
      <c r="X194" s="280"/>
      <c r="Y194" s="280"/>
      <c r="Z194" s="280"/>
    </row>
    <row r="195" spans="1:26" ht="13.5" customHeight="1">
      <c r="A195" s="29"/>
      <c r="B195" s="41"/>
      <c r="C195" s="26"/>
      <c r="D195" s="422"/>
      <c r="E195" s="27"/>
      <c r="F195" s="32"/>
      <c r="G195" s="32"/>
      <c r="H195" s="32"/>
      <c r="I195" s="32"/>
      <c r="J195" s="32"/>
      <c r="K195" s="32"/>
      <c r="L195" s="32"/>
      <c r="M195" s="32"/>
      <c r="N195" s="32"/>
      <c r="O195" s="280"/>
      <c r="P195" s="280"/>
      <c r="Q195" s="280"/>
      <c r="R195" s="280"/>
      <c r="S195" s="280"/>
      <c r="T195" s="280"/>
      <c r="U195" s="280"/>
      <c r="V195" s="280"/>
      <c r="W195" s="280"/>
      <c r="X195" s="280"/>
      <c r="Y195" s="280"/>
      <c r="Z195" s="280"/>
    </row>
    <row r="196" spans="1:26" ht="13.5" customHeight="1">
      <c r="A196" s="29"/>
      <c r="B196" s="41"/>
      <c r="C196" s="26"/>
      <c r="D196" s="422"/>
      <c r="E196" s="27"/>
      <c r="F196" s="32"/>
      <c r="G196" s="32"/>
      <c r="H196" s="32"/>
      <c r="I196" s="32"/>
      <c r="J196" s="32"/>
      <c r="K196" s="32"/>
      <c r="L196" s="32"/>
      <c r="M196" s="32"/>
      <c r="N196" s="32"/>
      <c r="O196" s="280"/>
      <c r="P196" s="280"/>
      <c r="Q196" s="280"/>
      <c r="R196" s="280"/>
      <c r="S196" s="280"/>
      <c r="T196" s="280"/>
      <c r="U196" s="280"/>
      <c r="V196" s="280"/>
      <c r="W196" s="280"/>
      <c r="X196" s="280"/>
      <c r="Y196" s="280"/>
      <c r="Z196" s="280"/>
    </row>
    <row r="197" spans="1:26" ht="13.5" customHeight="1">
      <c r="A197" s="29"/>
      <c r="B197" s="41"/>
      <c r="C197" s="26"/>
      <c r="D197" s="422"/>
      <c r="E197" s="27"/>
      <c r="F197" s="32"/>
      <c r="G197" s="32"/>
      <c r="H197" s="32"/>
      <c r="I197" s="32"/>
      <c r="J197" s="32"/>
      <c r="K197" s="32"/>
      <c r="L197" s="32"/>
      <c r="M197" s="32"/>
      <c r="N197" s="32"/>
      <c r="O197" s="280"/>
      <c r="P197" s="280"/>
      <c r="Q197" s="280"/>
      <c r="R197" s="280"/>
      <c r="S197" s="280"/>
      <c r="T197" s="280"/>
      <c r="U197" s="280"/>
      <c r="V197" s="280"/>
      <c r="W197" s="280"/>
      <c r="X197" s="280"/>
      <c r="Y197" s="280"/>
      <c r="Z197" s="280"/>
    </row>
    <row r="198" spans="1:26" ht="13.5" customHeight="1">
      <c r="A198" s="29"/>
      <c r="B198" s="41"/>
      <c r="C198" s="26"/>
      <c r="D198" s="422"/>
      <c r="E198" s="27"/>
      <c r="F198" s="32"/>
      <c r="G198" s="32"/>
      <c r="H198" s="32"/>
      <c r="I198" s="32"/>
      <c r="J198" s="32"/>
      <c r="K198" s="32"/>
      <c r="L198" s="32"/>
      <c r="M198" s="32"/>
      <c r="N198" s="32"/>
      <c r="O198" s="280"/>
      <c r="P198" s="280"/>
      <c r="Q198" s="280"/>
      <c r="R198" s="280"/>
      <c r="S198" s="280"/>
      <c r="T198" s="280"/>
      <c r="U198" s="280"/>
      <c r="V198" s="280"/>
      <c r="W198" s="280"/>
      <c r="X198" s="280"/>
      <c r="Y198" s="280"/>
      <c r="Z198" s="280"/>
    </row>
    <row r="199" spans="1:26" ht="13.5" customHeight="1">
      <c r="A199" s="29"/>
      <c r="B199" s="41"/>
      <c r="C199" s="26"/>
      <c r="D199" s="422"/>
      <c r="E199" s="27"/>
      <c r="F199" s="32"/>
      <c r="G199" s="32"/>
      <c r="H199" s="32"/>
      <c r="I199" s="32"/>
      <c r="J199" s="32"/>
      <c r="K199" s="32"/>
      <c r="L199" s="32"/>
      <c r="M199" s="32"/>
      <c r="N199" s="32"/>
      <c r="O199" s="280"/>
      <c r="P199" s="280"/>
      <c r="Q199" s="280"/>
      <c r="R199" s="280"/>
      <c r="S199" s="280"/>
      <c r="T199" s="280"/>
      <c r="U199" s="280"/>
      <c r="V199" s="280"/>
      <c r="W199" s="280"/>
      <c r="X199" s="280"/>
      <c r="Y199" s="280"/>
      <c r="Z199" s="280"/>
    </row>
    <row r="200" spans="1:26" ht="13.5" customHeight="1">
      <c r="A200" s="29"/>
      <c r="B200" s="41"/>
      <c r="C200" s="26"/>
      <c r="D200" s="422"/>
      <c r="E200" s="27"/>
      <c r="F200" s="32"/>
      <c r="G200" s="32"/>
      <c r="H200" s="32"/>
      <c r="I200" s="32"/>
      <c r="J200" s="32"/>
      <c r="K200" s="32"/>
      <c r="L200" s="32"/>
      <c r="M200" s="32"/>
      <c r="N200" s="32"/>
      <c r="O200" s="280"/>
      <c r="P200" s="280"/>
      <c r="Q200" s="280"/>
      <c r="R200" s="280"/>
      <c r="S200" s="280"/>
      <c r="T200" s="280"/>
      <c r="U200" s="280"/>
      <c r="V200" s="280"/>
      <c r="W200" s="280"/>
      <c r="X200" s="280"/>
      <c r="Y200" s="280"/>
      <c r="Z200" s="280"/>
    </row>
    <row r="201" spans="1:26" ht="13.5" customHeight="1">
      <c r="A201" s="29"/>
      <c r="B201" s="41"/>
      <c r="C201" s="26"/>
      <c r="D201" s="422"/>
      <c r="E201" s="27"/>
      <c r="F201" s="32"/>
      <c r="G201" s="32"/>
      <c r="H201" s="32"/>
      <c r="I201" s="32"/>
      <c r="J201" s="32"/>
      <c r="K201" s="32"/>
      <c r="L201" s="32"/>
      <c r="M201" s="32"/>
      <c r="N201" s="32"/>
      <c r="O201" s="280"/>
      <c r="P201" s="280"/>
      <c r="Q201" s="280"/>
      <c r="R201" s="280"/>
      <c r="S201" s="280"/>
      <c r="T201" s="280"/>
      <c r="U201" s="280"/>
      <c r="V201" s="280"/>
      <c r="W201" s="280"/>
      <c r="X201" s="280"/>
      <c r="Y201" s="280"/>
      <c r="Z201" s="280"/>
    </row>
    <row r="202" spans="1:26" ht="13.5" customHeight="1">
      <c r="A202" s="29"/>
      <c r="B202" s="41"/>
      <c r="C202" s="26"/>
      <c r="D202" s="422"/>
      <c r="E202" s="27"/>
      <c r="F202" s="32"/>
      <c r="G202" s="32"/>
      <c r="H202" s="32"/>
      <c r="I202" s="32"/>
      <c r="J202" s="32"/>
      <c r="K202" s="32"/>
      <c r="L202" s="32"/>
      <c r="M202" s="32"/>
      <c r="N202" s="32"/>
      <c r="O202" s="280"/>
      <c r="P202" s="280"/>
      <c r="Q202" s="280"/>
      <c r="R202" s="280"/>
      <c r="S202" s="280"/>
      <c r="T202" s="280"/>
      <c r="U202" s="280"/>
      <c r="V202" s="280"/>
      <c r="W202" s="280"/>
      <c r="X202" s="280"/>
      <c r="Y202" s="280"/>
      <c r="Z202" s="280"/>
    </row>
    <row r="203" spans="1:26" ht="13.5" customHeight="1">
      <c r="A203" s="29"/>
      <c r="B203" s="41"/>
      <c r="C203" s="26"/>
      <c r="D203" s="422"/>
      <c r="E203" s="27"/>
      <c r="F203" s="32"/>
      <c r="G203" s="32"/>
      <c r="H203" s="32"/>
      <c r="I203" s="32"/>
      <c r="J203" s="32"/>
      <c r="K203" s="32"/>
      <c r="L203" s="32"/>
      <c r="M203" s="32"/>
      <c r="N203" s="32"/>
      <c r="O203" s="280"/>
      <c r="P203" s="280"/>
      <c r="Q203" s="280"/>
      <c r="R203" s="280"/>
      <c r="S203" s="280"/>
      <c r="T203" s="280"/>
      <c r="U203" s="280"/>
      <c r="V203" s="280"/>
      <c r="W203" s="280"/>
      <c r="X203" s="280"/>
      <c r="Y203" s="280"/>
      <c r="Z203" s="280"/>
    </row>
    <row r="204" spans="1:26" ht="13.5" customHeight="1">
      <c r="A204" s="29"/>
      <c r="B204" s="41"/>
      <c r="C204" s="26"/>
      <c r="D204" s="422"/>
      <c r="E204" s="27"/>
      <c r="F204" s="32"/>
      <c r="G204" s="32"/>
      <c r="H204" s="32"/>
      <c r="I204" s="32"/>
      <c r="J204" s="32"/>
      <c r="K204" s="32"/>
      <c r="L204" s="32"/>
      <c r="M204" s="32"/>
      <c r="N204" s="32"/>
      <c r="O204" s="280"/>
      <c r="P204" s="280"/>
      <c r="Q204" s="280"/>
      <c r="R204" s="280"/>
      <c r="S204" s="280"/>
      <c r="T204" s="280"/>
      <c r="U204" s="280"/>
      <c r="V204" s="280"/>
      <c r="W204" s="280"/>
      <c r="X204" s="280"/>
      <c r="Y204" s="280"/>
      <c r="Z204" s="280"/>
    </row>
    <row r="205" spans="1:26" ht="13.5" customHeight="1">
      <c r="A205" s="29"/>
      <c r="B205" s="41"/>
      <c r="C205" s="26"/>
      <c r="D205" s="422"/>
      <c r="E205" s="27"/>
      <c r="F205" s="32"/>
      <c r="G205" s="32"/>
      <c r="H205" s="32"/>
      <c r="I205" s="32"/>
      <c r="J205" s="32"/>
      <c r="K205" s="32"/>
      <c r="L205" s="32"/>
      <c r="M205" s="32"/>
      <c r="N205" s="32"/>
      <c r="O205" s="280"/>
      <c r="P205" s="280"/>
      <c r="Q205" s="280"/>
      <c r="R205" s="280"/>
      <c r="S205" s="280"/>
      <c r="T205" s="280"/>
      <c r="U205" s="280"/>
      <c r="V205" s="280"/>
      <c r="W205" s="280"/>
      <c r="X205" s="280"/>
      <c r="Y205" s="280"/>
      <c r="Z205" s="280"/>
    </row>
    <row r="206" spans="1:26" ht="13.5" customHeight="1">
      <c r="A206" s="29"/>
      <c r="B206" s="41"/>
      <c r="C206" s="26"/>
      <c r="D206" s="422"/>
      <c r="E206" s="27"/>
      <c r="F206" s="32"/>
      <c r="G206" s="32"/>
      <c r="H206" s="32"/>
      <c r="I206" s="32"/>
      <c r="J206" s="32"/>
      <c r="K206" s="32"/>
      <c r="L206" s="32"/>
      <c r="M206" s="32"/>
      <c r="N206" s="32"/>
      <c r="O206" s="280"/>
      <c r="P206" s="280"/>
      <c r="Q206" s="280"/>
      <c r="R206" s="280"/>
      <c r="S206" s="280"/>
      <c r="T206" s="280"/>
      <c r="U206" s="280"/>
      <c r="V206" s="280"/>
      <c r="W206" s="280"/>
      <c r="X206" s="280"/>
      <c r="Y206" s="280"/>
      <c r="Z206" s="280"/>
    </row>
    <row r="207" spans="1:26" ht="13.5" customHeight="1">
      <c r="A207" s="29"/>
      <c r="B207" s="41"/>
      <c r="C207" s="26"/>
      <c r="D207" s="422"/>
      <c r="E207" s="27"/>
      <c r="F207" s="32"/>
      <c r="G207" s="32"/>
      <c r="H207" s="32"/>
      <c r="I207" s="32"/>
      <c r="J207" s="32"/>
      <c r="K207" s="32"/>
      <c r="L207" s="32"/>
      <c r="M207" s="32"/>
      <c r="N207" s="32"/>
      <c r="O207" s="280"/>
      <c r="P207" s="280"/>
      <c r="Q207" s="280"/>
      <c r="R207" s="280"/>
      <c r="S207" s="280"/>
      <c r="T207" s="280"/>
      <c r="U207" s="280"/>
      <c r="V207" s="280"/>
      <c r="W207" s="280"/>
      <c r="X207" s="280"/>
      <c r="Y207" s="280"/>
      <c r="Z207" s="280"/>
    </row>
    <row r="208" spans="1:26" ht="13.5" customHeight="1">
      <c r="A208" s="29"/>
      <c r="B208" s="41"/>
      <c r="C208" s="26"/>
      <c r="D208" s="422"/>
      <c r="E208" s="27"/>
      <c r="F208" s="32"/>
      <c r="G208" s="32"/>
      <c r="H208" s="32"/>
      <c r="I208" s="32"/>
      <c r="J208" s="32"/>
      <c r="K208" s="32"/>
      <c r="L208" s="32"/>
      <c r="M208" s="32"/>
      <c r="N208" s="32"/>
      <c r="O208" s="280"/>
      <c r="P208" s="280"/>
      <c r="Q208" s="280"/>
      <c r="R208" s="280"/>
      <c r="S208" s="280"/>
      <c r="T208" s="280"/>
      <c r="U208" s="280"/>
      <c r="V208" s="280"/>
      <c r="W208" s="280"/>
      <c r="X208" s="280"/>
      <c r="Y208" s="280"/>
      <c r="Z208" s="280"/>
    </row>
    <row r="209" spans="1:26" ht="13.5" customHeight="1">
      <c r="A209" s="29"/>
      <c r="B209" s="41"/>
      <c r="C209" s="26"/>
      <c r="D209" s="422"/>
      <c r="E209" s="27"/>
      <c r="F209" s="32"/>
      <c r="G209" s="32"/>
      <c r="H209" s="32"/>
      <c r="I209" s="32"/>
      <c r="J209" s="32"/>
      <c r="K209" s="32"/>
      <c r="L209" s="32"/>
      <c r="M209" s="32"/>
      <c r="N209" s="32"/>
      <c r="O209" s="280"/>
      <c r="P209" s="280"/>
      <c r="Q209" s="280"/>
      <c r="R209" s="280"/>
      <c r="S209" s="280"/>
      <c r="T209" s="280"/>
      <c r="U209" s="280"/>
      <c r="V209" s="280"/>
      <c r="W209" s="280"/>
      <c r="X209" s="280"/>
      <c r="Y209" s="280"/>
      <c r="Z209" s="280"/>
    </row>
    <row r="210" spans="1:26" ht="13.5" customHeight="1">
      <c r="A210" s="29"/>
      <c r="B210" s="41"/>
      <c r="C210" s="26"/>
      <c r="D210" s="422"/>
      <c r="E210" s="27"/>
      <c r="F210" s="32"/>
      <c r="G210" s="32"/>
      <c r="H210" s="32"/>
      <c r="I210" s="32"/>
      <c r="J210" s="32"/>
      <c r="K210" s="32"/>
      <c r="L210" s="32"/>
      <c r="M210" s="32"/>
      <c r="N210" s="32"/>
      <c r="O210" s="280"/>
      <c r="P210" s="280"/>
      <c r="Q210" s="280"/>
      <c r="R210" s="280"/>
      <c r="S210" s="280"/>
      <c r="T210" s="280"/>
      <c r="U210" s="280"/>
      <c r="V210" s="280"/>
      <c r="W210" s="280"/>
      <c r="X210" s="280"/>
      <c r="Y210" s="280"/>
      <c r="Z210" s="280"/>
    </row>
    <row r="211" spans="1:26" ht="13.5" customHeight="1">
      <c r="A211" s="29"/>
      <c r="B211" s="41"/>
      <c r="C211" s="26"/>
      <c r="D211" s="422"/>
      <c r="E211" s="27"/>
      <c r="F211" s="32"/>
      <c r="G211" s="32"/>
      <c r="H211" s="32"/>
      <c r="I211" s="32"/>
      <c r="J211" s="32"/>
      <c r="K211" s="32"/>
      <c r="L211" s="32"/>
      <c r="M211" s="32"/>
      <c r="N211" s="32"/>
      <c r="O211" s="280"/>
      <c r="P211" s="280"/>
      <c r="Q211" s="280"/>
      <c r="R211" s="280"/>
      <c r="S211" s="280"/>
      <c r="T211" s="280"/>
      <c r="U211" s="280"/>
      <c r="V211" s="280"/>
      <c r="W211" s="280"/>
      <c r="X211" s="280"/>
      <c r="Y211" s="280"/>
      <c r="Z211" s="280"/>
    </row>
    <row r="212" spans="1:26" ht="13.5" customHeight="1">
      <c r="A212" s="29"/>
      <c r="B212" s="41"/>
      <c r="C212" s="26"/>
      <c r="D212" s="422"/>
      <c r="E212" s="27"/>
      <c r="F212" s="32"/>
      <c r="G212" s="32"/>
      <c r="H212" s="32"/>
      <c r="I212" s="32"/>
      <c r="J212" s="32"/>
      <c r="K212" s="32"/>
      <c r="L212" s="32"/>
      <c r="M212" s="32"/>
      <c r="N212" s="32"/>
      <c r="O212" s="280"/>
      <c r="P212" s="280"/>
      <c r="Q212" s="280"/>
      <c r="R212" s="280"/>
      <c r="S212" s="280"/>
      <c r="T212" s="280"/>
      <c r="U212" s="280"/>
      <c r="V212" s="280"/>
      <c r="W212" s="280"/>
      <c r="X212" s="280"/>
      <c r="Y212" s="280"/>
      <c r="Z212" s="280"/>
    </row>
    <row r="213" spans="1:26" ht="13.5" customHeight="1">
      <c r="A213" s="29"/>
      <c r="B213" s="41"/>
      <c r="C213" s="26"/>
      <c r="D213" s="422"/>
      <c r="E213" s="27"/>
      <c r="F213" s="32"/>
      <c r="G213" s="32"/>
      <c r="H213" s="32"/>
      <c r="I213" s="32"/>
      <c r="J213" s="32"/>
      <c r="K213" s="32"/>
      <c r="L213" s="32"/>
      <c r="M213" s="32"/>
      <c r="N213" s="32"/>
      <c r="O213" s="280"/>
      <c r="P213" s="280"/>
      <c r="Q213" s="280"/>
      <c r="R213" s="280"/>
      <c r="S213" s="280"/>
      <c r="T213" s="280"/>
      <c r="U213" s="280"/>
      <c r="V213" s="280"/>
      <c r="W213" s="280"/>
      <c r="X213" s="280"/>
      <c r="Y213" s="280"/>
      <c r="Z213" s="280"/>
    </row>
    <row r="214" spans="1:26" ht="13.5" customHeight="1">
      <c r="A214" s="29"/>
      <c r="B214" s="41"/>
      <c r="C214" s="26"/>
      <c r="D214" s="422"/>
      <c r="E214" s="27"/>
      <c r="F214" s="32"/>
      <c r="G214" s="32"/>
      <c r="H214" s="32"/>
      <c r="I214" s="32"/>
      <c r="J214" s="32"/>
      <c r="K214" s="32"/>
      <c r="L214" s="32"/>
      <c r="M214" s="32"/>
      <c r="N214" s="32"/>
      <c r="O214" s="280"/>
      <c r="P214" s="280"/>
      <c r="Q214" s="280"/>
      <c r="R214" s="280"/>
      <c r="S214" s="280"/>
      <c r="T214" s="280"/>
      <c r="U214" s="280"/>
      <c r="V214" s="280"/>
      <c r="W214" s="280"/>
      <c r="X214" s="280"/>
      <c r="Y214" s="280"/>
      <c r="Z214" s="280"/>
    </row>
    <row r="215" spans="1:26" ht="13.5" customHeight="1">
      <c r="A215" s="29"/>
      <c r="B215" s="41"/>
      <c r="C215" s="26"/>
      <c r="D215" s="422"/>
      <c r="E215" s="27"/>
      <c r="F215" s="32"/>
      <c r="G215" s="32"/>
      <c r="H215" s="32"/>
      <c r="I215" s="32"/>
      <c r="J215" s="32"/>
      <c r="K215" s="32"/>
      <c r="L215" s="32"/>
      <c r="M215" s="32"/>
      <c r="N215" s="32"/>
      <c r="O215" s="280"/>
      <c r="P215" s="280"/>
      <c r="Q215" s="280"/>
      <c r="R215" s="280"/>
      <c r="S215" s="280"/>
      <c r="T215" s="280"/>
      <c r="U215" s="280"/>
      <c r="V215" s="280"/>
      <c r="W215" s="280"/>
      <c r="X215" s="280"/>
      <c r="Y215" s="280"/>
      <c r="Z215" s="280"/>
    </row>
    <row r="216" spans="1:26" ht="13.5" customHeight="1">
      <c r="A216" s="29"/>
      <c r="B216" s="41"/>
      <c r="C216" s="26"/>
      <c r="D216" s="422"/>
      <c r="E216" s="27"/>
      <c r="F216" s="32"/>
      <c r="G216" s="32"/>
      <c r="H216" s="32"/>
      <c r="I216" s="32"/>
      <c r="J216" s="32"/>
      <c r="K216" s="32"/>
      <c r="L216" s="32"/>
      <c r="M216" s="32"/>
      <c r="N216" s="32"/>
      <c r="O216" s="280"/>
      <c r="P216" s="280"/>
      <c r="Q216" s="280"/>
      <c r="R216" s="280"/>
      <c r="S216" s="280"/>
      <c r="T216" s="280"/>
      <c r="U216" s="280"/>
      <c r="V216" s="280"/>
      <c r="W216" s="280"/>
      <c r="X216" s="280"/>
      <c r="Y216" s="280"/>
      <c r="Z216" s="280"/>
    </row>
    <row r="217" spans="1:26" ht="13.5" customHeight="1">
      <c r="A217" s="29"/>
      <c r="B217" s="41"/>
      <c r="C217" s="26"/>
      <c r="D217" s="422"/>
      <c r="E217" s="27"/>
      <c r="F217" s="32"/>
      <c r="G217" s="32"/>
      <c r="H217" s="32"/>
      <c r="I217" s="32"/>
      <c r="J217" s="32"/>
      <c r="K217" s="32"/>
      <c r="L217" s="32"/>
      <c r="M217" s="32"/>
      <c r="N217" s="32"/>
      <c r="O217" s="280"/>
      <c r="P217" s="280"/>
      <c r="Q217" s="280"/>
      <c r="R217" s="280"/>
      <c r="S217" s="280"/>
      <c r="T217" s="280"/>
      <c r="U217" s="280"/>
      <c r="V217" s="280"/>
      <c r="W217" s="280"/>
      <c r="X217" s="280"/>
      <c r="Y217" s="280"/>
      <c r="Z217" s="280"/>
    </row>
    <row r="218" spans="1:26" ht="13.5" customHeight="1">
      <c r="A218" s="29"/>
      <c r="B218" s="41"/>
      <c r="C218" s="26"/>
      <c r="D218" s="422"/>
      <c r="E218" s="27"/>
      <c r="F218" s="32"/>
      <c r="G218" s="32"/>
      <c r="H218" s="32"/>
      <c r="I218" s="32"/>
      <c r="J218" s="32"/>
      <c r="K218" s="32"/>
      <c r="L218" s="32"/>
      <c r="M218" s="32"/>
      <c r="N218" s="32"/>
      <c r="O218" s="280"/>
      <c r="P218" s="280"/>
      <c r="Q218" s="280"/>
      <c r="R218" s="280"/>
      <c r="S218" s="280"/>
      <c r="T218" s="280"/>
      <c r="U218" s="280"/>
      <c r="V218" s="280"/>
      <c r="W218" s="280"/>
      <c r="X218" s="280"/>
      <c r="Y218" s="280"/>
      <c r="Z218" s="280"/>
    </row>
    <row r="219" spans="1:26" ht="13.5" customHeight="1">
      <c r="A219" s="29"/>
      <c r="B219" s="41"/>
      <c r="C219" s="26"/>
      <c r="D219" s="422"/>
      <c r="E219" s="27"/>
      <c r="F219" s="32"/>
      <c r="G219" s="32"/>
      <c r="H219" s="32"/>
      <c r="I219" s="32"/>
      <c r="J219" s="32"/>
      <c r="K219" s="32"/>
      <c r="L219" s="32"/>
      <c r="M219" s="32"/>
      <c r="N219" s="32"/>
      <c r="O219" s="280"/>
      <c r="P219" s="280"/>
      <c r="Q219" s="280"/>
      <c r="R219" s="280"/>
      <c r="S219" s="280"/>
      <c r="T219" s="280"/>
      <c r="U219" s="280"/>
      <c r="V219" s="280"/>
      <c r="W219" s="280"/>
      <c r="X219" s="280"/>
      <c r="Y219" s="280"/>
      <c r="Z219" s="280"/>
    </row>
    <row r="220" spans="1:26" ht="13.5" customHeight="1">
      <c r="A220" s="29"/>
      <c r="B220" s="41"/>
      <c r="C220" s="26"/>
      <c r="D220" s="422"/>
      <c r="E220" s="27"/>
      <c r="F220" s="32"/>
      <c r="G220" s="32"/>
      <c r="H220" s="32"/>
      <c r="I220" s="32"/>
      <c r="J220" s="32"/>
      <c r="K220" s="32"/>
      <c r="L220" s="32"/>
      <c r="M220" s="32"/>
      <c r="N220" s="32"/>
      <c r="O220" s="280"/>
      <c r="P220" s="280"/>
      <c r="Q220" s="280"/>
      <c r="R220" s="280"/>
      <c r="S220" s="280"/>
      <c r="T220" s="280"/>
      <c r="U220" s="280"/>
      <c r="V220" s="280"/>
      <c r="W220" s="280"/>
      <c r="X220" s="280"/>
      <c r="Y220" s="280"/>
      <c r="Z220" s="280"/>
    </row>
    <row r="221" spans="1:26" ht="13.5" customHeight="1">
      <c r="A221" s="29"/>
      <c r="B221" s="41"/>
      <c r="C221" s="26"/>
      <c r="D221" s="422"/>
      <c r="E221" s="27"/>
      <c r="F221" s="32"/>
      <c r="G221" s="32"/>
      <c r="H221" s="32"/>
      <c r="I221" s="32"/>
      <c r="J221" s="32"/>
      <c r="K221" s="32"/>
      <c r="L221" s="32"/>
      <c r="M221" s="32"/>
      <c r="N221" s="32"/>
      <c r="O221" s="280"/>
      <c r="P221" s="280"/>
      <c r="Q221" s="280"/>
      <c r="R221" s="280"/>
      <c r="S221" s="280"/>
      <c r="T221" s="280"/>
      <c r="U221" s="280"/>
      <c r="V221" s="280"/>
      <c r="W221" s="280"/>
      <c r="X221" s="280"/>
      <c r="Y221" s="280"/>
      <c r="Z221" s="280"/>
    </row>
    <row r="222" spans="1:26" ht="13.5" customHeight="1">
      <c r="A222" s="29"/>
      <c r="B222" s="41"/>
      <c r="C222" s="26"/>
      <c r="D222" s="422"/>
      <c r="E222" s="27"/>
      <c r="F222" s="32"/>
      <c r="G222" s="32"/>
      <c r="H222" s="32"/>
      <c r="I222" s="32"/>
      <c r="J222" s="32"/>
      <c r="K222" s="32"/>
      <c r="L222" s="32"/>
      <c r="M222" s="32"/>
      <c r="N222" s="32"/>
      <c r="O222" s="280"/>
      <c r="P222" s="280"/>
      <c r="Q222" s="280"/>
      <c r="R222" s="280"/>
      <c r="S222" s="280"/>
      <c r="T222" s="280"/>
      <c r="U222" s="280"/>
      <c r="V222" s="280"/>
      <c r="W222" s="280"/>
      <c r="X222" s="280"/>
      <c r="Y222" s="280"/>
      <c r="Z222" s="280"/>
    </row>
    <row r="223" spans="1:26" ht="13.5" customHeight="1">
      <c r="A223" s="29"/>
      <c r="B223" s="41"/>
      <c r="C223" s="26"/>
      <c r="D223" s="422"/>
      <c r="E223" s="27"/>
      <c r="F223" s="32"/>
      <c r="G223" s="32"/>
      <c r="H223" s="32"/>
      <c r="I223" s="32"/>
      <c r="J223" s="32"/>
      <c r="K223" s="32"/>
      <c r="L223" s="32"/>
      <c r="M223" s="32"/>
      <c r="N223" s="32"/>
      <c r="O223" s="280"/>
      <c r="P223" s="280"/>
      <c r="Q223" s="280"/>
      <c r="R223" s="280"/>
      <c r="S223" s="280"/>
      <c r="T223" s="280"/>
      <c r="U223" s="280"/>
      <c r="V223" s="280"/>
      <c r="W223" s="280"/>
      <c r="X223" s="280"/>
      <c r="Y223" s="280"/>
      <c r="Z223" s="280"/>
    </row>
    <row r="224" spans="1:26" ht="13.5" customHeight="1">
      <c r="A224" s="29"/>
      <c r="B224" s="41"/>
      <c r="C224" s="26"/>
      <c r="D224" s="422"/>
      <c r="E224" s="27"/>
      <c r="F224" s="32"/>
      <c r="G224" s="32"/>
      <c r="H224" s="32"/>
      <c r="I224" s="32"/>
      <c r="J224" s="32"/>
      <c r="K224" s="32"/>
      <c r="L224" s="32"/>
      <c r="M224" s="32"/>
      <c r="N224" s="32"/>
      <c r="O224" s="280"/>
      <c r="P224" s="280"/>
      <c r="Q224" s="280"/>
      <c r="R224" s="280"/>
      <c r="S224" s="280"/>
      <c r="T224" s="280"/>
      <c r="U224" s="280"/>
      <c r="V224" s="280"/>
      <c r="W224" s="280"/>
      <c r="X224" s="280"/>
      <c r="Y224" s="280"/>
      <c r="Z224" s="280"/>
    </row>
    <row r="225" spans="1:26" ht="13.5" customHeight="1">
      <c r="A225" s="29"/>
      <c r="B225" s="41"/>
      <c r="C225" s="26"/>
      <c r="D225" s="422"/>
      <c r="E225" s="27"/>
      <c r="F225" s="32"/>
      <c r="G225" s="32"/>
      <c r="H225" s="32"/>
      <c r="I225" s="32"/>
      <c r="J225" s="32"/>
      <c r="K225" s="32"/>
      <c r="L225" s="32"/>
      <c r="M225" s="32"/>
      <c r="N225" s="32"/>
      <c r="O225" s="280"/>
      <c r="P225" s="280"/>
      <c r="Q225" s="280"/>
      <c r="R225" s="280"/>
      <c r="S225" s="280"/>
      <c r="T225" s="280"/>
      <c r="U225" s="280"/>
      <c r="V225" s="280"/>
      <c r="W225" s="280"/>
      <c r="X225" s="280"/>
      <c r="Y225" s="280"/>
      <c r="Z225" s="280"/>
    </row>
    <row r="226" spans="1:26" ht="13.5" customHeight="1">
      <c r="A226" s="29"/>
      <c r="B226" s="41"/>
      <c r="C226" s="26"/>
      <c r="D226" s="422"/>
      <c r="E226" s="27"/>
      <c r="F226" s="32"/>
      <c r="G226" s="32"/>
      <c r="H226" s="32"/>
      <c r="I226" s="32"/>
      <c r="J226" s="32"/>
      <c r="K226" s="32"/>
      <c r="L226" s="32"/>
      <c r="M226" s="32"/>
      <c r="N226" s="32"/>
      <c r="O226" s="280"/>
      <c r="P226" s="280"/>
      <c r="Q226" s="280"/>
      <c r="R226" s="280"/>
      <c r="S226" s="280"/>
      <c r="T226" s="280"/>
      <c r="U226" s="280"/>
      <c r="V226" s="280"/>
      <c r="W226" s="280"/>
      <c r="X226" s="280"/>
      <c r="Y226" s="280"/>
      <c r="Z226" s="280"/>
    </row>
    <row r="227" spans="1:26" ht="13.5" customHeight="1">
      <c r="A227" s="29"/>
      <c r="B227" s="41"/>
      <c r="C227" s="26"/>
      <c r="D227" s="422"/>
      <c r="E227" s="27"/>
      <c r="F227" s="32"/>
      <c r="G227" s="32"/>
      <c r="H227" s="32"/>
      <c r="I227" s="32"/>
      <c r="J227" s="32"/>
      <c r="K227" s="32"/>
      <c r="L227" s="32"/>
      <c r="M227" s="32"/>
      <c r="N227" s="32"/>
      <c r="O227" s="280"/>
      <c r="P227" s="280"/>
      <c r="Q227" s="280"/>
      <c r="R227" s="280"/>
      <c r="S227" s="280"/>
      <c r="T227" s="280"/>
      <c r="U227" s="280"/>
      <c r="V227" s="280"/>
      <c r="W227" s="280"/>
      <c r="X227" s="280"/>
      <c r="Y227" s="280"/>
      <c r="Z227" s="280"/>
    </row>
    <row r="228" spans="1:26" ht="13.5" customHeight="1">
      <c r="A228" s="29"/>
      <c r="B228" s="41"/>
      <c r="C228" s="26"/>
      <c r="D228" s="422"/>
      <c r="E228" s="27"/>
      <c r="F228" s="32"/>
      <c r="G228" s="32"/>
      <c r="H228" s="32"/>
      <c r="I228" s="32"/>
      <c r="J228" s="32"/>
      <c r="K228" s="32"/>
      <c r="L228" s="32"/>
      <c r="M228" s="32"/>
      <c r="N228" s="32"/>
      <c r="O228" s="280"/>
      <c r="P228" s="280"/>
      <c r="Q228" s="280"/>
      <c r="R228" s="280"/>
      <c r="S228" s="280"/>
      <c r="T228" s="280"/>
      <c r="U228" s="280"/>
      <c r="V228" s="280"/>
      <c r="W228" s="280"/>
      <c r="X228" s="280"/>
      <c r="Y228" s="280"/>
      <c r="Z228" s="280"/>
    </row>
    <row r="229" spans="1:26" ht="13.5" customHeight="1">
      <c r="A229" s="29"/>
      <c r="B229" s="41"/>
      <c r="C229" s="26"/>
      <c r="D229" s="422"/>
      <c r="E229" s="27"/>
      <c r="F229" s="32"/>
      <c r="G229" s="32"/>
      <c r="H229" s="32"/>
      <c r="I229" s="32"/>
      <c r="J229" s="32"/>
      <c r="K229" s="32"/>
      <c r="L229" s="32"/>
      <c r="M229" s="32"/>
      <c r="N229" s="32"/>
      <c r="O229" s="280"/>
      <c r="P229" s="280"/>
      <c r="Q229" s="280"/>
      <c r="R229" s="280"/>
      <c r="S229" s="280"/>
      <c r="T229" s="280"/>
      <c r="U229" s="280"/>
      <c r="V229" s="280"/>
      <c r="W229" s="280"/>
      <c r="X229" s="280"/>
      <c r="Y229" s="280"/>
      <c r="Z229" s="280"/>
    </row>
    <row r="230" spans="1:26" ht="13.5" customHeight="1">
      <c r="A230" s="29"/>
      <c r="B230" s="41"/>
      <c r="C230" s="26"/>
      <c r="D230" s="422"/>
      <c r="E230" s="27"/>
      <c r="F230" s="32"/>
      <c r="G230" s="32"/>
      <c r="H230" s="32"/>
      <c r="I230" s="32"/>
      <c r="J230" s="32"/>
      <c r="K230" s="32"/>
      <c r="L230" s="32"/>
      <c r="M230" s="32"/>
      <c r="N230" s="32"/>
      <c r="O230" s="280"/>
      <c r="P230" s="280"/>
      <c r="Q230" s="280"/>
      <c r="R230" s="280"/>
      <c r="S230" s="280"/>
      <c r="T230" s="280"/>
      <c r="U230" s="280"/>
      <c r="V230" s="280"/>
      <c r="W230" s="280"/>
      <c r="X230" s="280"/>
      <c r="Y230" s="280"/>
      <c r="Z230" s="280"/>
    </row>
    <row r="231" spans="1:26" ht="15.75" customHeight="1">
      <c r="A231" s="280"/>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row>
    <row r="232" spans="1:26" ht="15.75" customHeight="1">
      <c r="A232" s="280"/>
      <c r="B232" s="280"/>
      <c r="C232" s="280"/>
      <c r="D232" s="280"/>
      <c r="E232" s="280"/>
      <c r="F232" s="280"/>
      <c r="G232" s="280"/>
      <c r="H232" s="280"/>
      <c r="I232" s="280"/>
      <c r="J232" s="280"/>
      <c r="K232" s="280"/>
      <c r="L232" s="280"/>
      <c r="M232" s="280"/>
      <c r="N232" s="280"/>
      <c r="O232" s="280"/>
      <c r="P232" s="280"/>
      <c r="Q232" s="280"/>
      <c r="R232" s="280"/>
      <c r="S232" s="280"/>
      <c r="T232" s="280"/>
      <c r="U232" s="280"/>
      <c r="V232" s="280"/>
      <c r="W232" s="280"/>
      <c r="X232" s="280"/>
      <c r="Y232" s="280"/>
      <c r="Z232" s="280"/>
    </row>
    <row r="233" spans="1:26" ht="15.75" customHeight="1">
      <c r="A233" s="280"/>
      <c r="B233" s="280"/>
      <c r="C233" s="280"/>
      <c r="D233" s="280"/>
      <c r="E233" s="280"/>
      <c r="F233" s="280"/>
      <c r="G233" s="280"/>
      <c r="H233" s="280"/>
      <c r="I233" s="280"/>
      <c r="J233" s="280"/>
      <c r="K233" s="280"/>
      <c r="L233" s="280"/>
      <c r="M233" s="280"/>
      <c r="N233" s="280"/>
      <c r="O233" s="280"/>
      <c r="P233" s="280"/>
      <c r="Q233" s="280"/>
      <c r="R233" s="280"/>
      <c r="S233" s="280"/>
      <c r="T233" s="280"/>
      <c r="U233" s="280"/>
      <c r="V233" s="280"/>
      <c r="W233" s="280"/>
      <c r="X233" s="280"/>
      <c r="Y233" s="280"/>
      <c r="Z233" s="280"/>
    </row>
    <row r="234" spans="1:26" ht="15.75" customHeight="1">
      <c r="A234" s="280"/>
      <c r="B234" s="280"/>
      <c r="C234" s="280"/>
      <c r="D234" s="280"/>
      <c r="E234" s="280"/>
      <c r="F234" s="280"/>
      <c r="G234" s="280"/>
      <c r="H234" s="280"/>
      <c r="I234" s="280"/>
      <c r="J234" s="280"/>
      <c r="K234" s="280"/>
      <c r="L234" s="280"/>
      <c r="M234" s="280"/>
      <c r="N234" s="280"/>
      <c r="O234" s="280"/>
      <c r="P234" s="280"/>
      <c r="Q234" s="280"/>
      <c r="R234" s="280"/>
      <c r="S234" s="280"/>
      <c r="T234" s="280"/>
      <c r="U234" s="280"/>
      <c r="V234" s="280"/>
      <c r="W234" s="280"/>
      <c r="X234" s="280"/>
      <c r="Y234" s="280"/>
      <c r="Z234" s="280"/>
    </row>
    <row r="235" spans="1:26" ht="15.75" customHeight="1">
      <c r="A235" s="280"/>
      <c r="B235" s="280"/>
      <c r="C235" s="280"/>
      <c r="D235" s="280"/>
      <c r="E235" s="280"/>
      <c r="F235" s="280"/>
      <c r="G235" s="280"/>
      <c r="H235" s="280"/>
      <c r="I235" s="280"/>
      <c r="J235" s="280"/>
      <c r="K235" s="280"/>
      <c r="L235" s="280"/>
      <c r="M235" s="280"/>
      <c r="N235" s="280"/>
      <c r="O235" s="280"/>
      <c r="P235" s="280"/>
      <c r="Q235" s="280"/>
      <c r="R235" s="280"/>
      <c r="S235" s="280"/>
      <c r="T235" s="280"/>
      <c r="U235" s="280"/>
      <c r="V235" s="280"/>
      <c r="W235" s="280"/>
      <c r="X235" s="280"/>
      <c r="Y235" s="280"/>
      <c r="Z235" s="280"/>
    </row>
    <row r="236" spans="1:26" ht="15.75" customHeight="1">
      <c r="A236" s="280"/>
      <c r="B236" s="280"/>
      <c r="C236" s="280"/>
      <c r="D236" s="280"/>
      <c r="E236" s="280"/>
      <c r="F236" s="280"/>
      <c r="G236" s="280"/>
      <c r="H236" s="280"/>
      <c r="I236" s="280"/>
      <c r="J236" s="280"/>
      <c r="K236" s="280"/>
      <c r="L236" s="280"/>
      <c r="M236" s="280"/>
      <c r="N236" s="280"/>
      <c r="O236" s="280"/>
      <c r="P236" s="280"/>
      <c r="Q236" s="280"/>
      <c r="R236" s="280"/>
      <c r="S236" s="280"/>
      <c r="T236" s="280"/>
      <c r="U236" s="280"/>
      <c r="V236" s="280"/>
      <c r="W236" s="280"/>
      <c r="X236" s="280"/>
      <c r="Y236" s="280"/>
      <c r="Z236" s="280"/>
    </row>
    <row r="237" spans="1:26" ht="15.75" customHeight="1">
      <c r="A237" s="280"/>
      <c r="B237" s="280"/>
      <c r="C237" s="280"/>
      <c r="D237" s="280"/>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row>
    <row r="238" spans="1:26" ht="15.75" customHeight="1">
      <c r="A238" s="280"/>
      <c r="B238" s="280"/>
      <c r="C238" s="280"/>
      <c r="D238" s="280"/>
      <c r="E238" s="280"/>
      <c r="F238" s="280"/>
      <c r="G238" s="280"/>
      <c r="H238" s="280"/>
      <c r="I238" s="280"/>
      <c r="J238" s="280"/>
      <c r="K238" s="280"/>
      <c r="L238" s="280"/>
      <c r="M238" s="280"/>
      <c r="N238" s="280"/>
      <c r="O238" s="280"/>
      <c r="P238" s="280"/>
      <c r="Q238" s="280"/>
      <c r="R238" s="280"/>
      <c r="S238" s="280"/>
      <c r="T238" s="280"/>
      <c r="U238" s="280"/>
      <c r="V238" s="280"/>
      <c r="W238" s="280"/>
      <c r="X238" s="280"/>
      <c r="Y238" s="280"/>
      <c r="Z238" s="280"/>
    </row>
    <row r="239" spans="1:26" ht="15.75" customHeight="1">
      <c r="A239" s="280"/>
      <c r="B239" s="280"/>
      <c r="C239" s="280"/>
      <c r="D239" s="280"/>
      <c r="E239" s="280"/>
      <c r="F239" s="280"/>
      <c r="G239" s="280"/>
      <c r="H239" s="280"/>
      <c r="I239" s="280"/>
      <c r="J239" s="280"/>
      <c r="K239" s="280"/>
      <c r="L239" s="280"/>
      <c r="M239" s="280"/>
      <c r="N239" s="280"/>
      <c r="O239" s="280"/>
      <c r="P239" s="280"/>
      <c r="Q239" s="280"/>
      <c r="R239" s="280"/>
      <c r="S239" s="280"/>
      <c r="T239" s="280"/>
      <c r="U239" s="280"/>
      <c r="V239" s="280"/>
      <c r="W239" s="280"/>
      <c r="X239" s="280"/>
      <c r="Y239" s="280"/>
      <c r="Z239" s="280"/>
    </row>
    <row r="240" spans="1:26" ht="15.75" customHeight="1">
      <c r="A240" s="280"/>
      <c r="B240" s="280"/>
      <c r="C240" s="280"/>
      <c r="D240" s="280"/>
      <c r="E240" s="280"/>
      <c r="F240" s="280"/>
      <c r="G240" s="280"/>
      <c r="H240" s="280"/>
      <c r="I240" s="280"/>
      <c r="J240" s="280"/>
      <c r="K240" s="280"/>
      <c r="L240" s="280"/>
      <c r="M240" s="280"/>
      <c r="N240" s="280"/>
      <c r="O240" s="280"/>
      <c r="P240" s="280"/>
      <c r="Q240" s="280"/>
      <c r="R240" s="280"/>
      <c r="S240" s="280"/>
      <c r="T240" s="280"/>
      <c r="U240" s="280"/>
      <c r="V240" s="280"/>
      <c r="W240" s="280"/>
      <c r="X240" s="280"/>
      <c r="Y240" s="280"/>
      <c r="Z240" s="280"/>
    </row>
    <row r="241" spans="1:26" ht="15.75" customHeight="1">
      <c r="A241" s="280"/>
      <c r="B241" s="280"/>
      <c r="C241" s="280"/>
      <c r="D241" s="280"/>
      <c r="E241" s="280"/>
      <c r="F241" s="280"/>
      <c r="G241" s="280"/>
      <c r="H241" s="280"/>
      <c r="I241" s="280"/>
      <c r="J241" s="280"/>
      <c r="K241" s="280"/>
      <c r="L241" s="280"/>
      <c r="M241" s="280"/>
      <c r="N241" s="280"/>
      <c r="O241" s="280"/>
      <c r="P241" s="280"/>
      <c r="Q241" s="280"/>
      <c r="R241" s="280"/>
      <c r="S241" s="280"/>
      <c r="T241" s="280"/>
      <c r="U241" s="280"/>
      <c r="V241" s="280"/>
      <c r="W241" s="280"/>
      <c r="X241" s="280"/>
      <c r="Y241" s="280"/>
      <c r="Z241" s="280"/>
    </row>
    <row r="242" spans="1:26" ht="15.75" customHeight="1">
      <c r="A242" s="280"/>
      <c r="B242" s="280"/>
      <c r="C242" s="280"/>
      <c r="D242" s="280"/>
      <c r="E242" s="280"/>
      <c r="F242" s="280"/>
      <c r="G242" s="280"/>
      <c r="H242" s="280"/>
      <c r="I242" s="280"/>
      <c r="J242" s="280"/>
      <c r="K242" s="280"/>
      <c r="L242" s="280"/>
      <c r="M242" s="280"/>
      <c r="N242" s="280"/>
      <c r="O242" s="280"/>
      <c r="P242" s="280"/>
      <c r="Q242" s="280"/>
      <c r="R242" s="280"/>
      <c r="S242" s="280"/>
      <c r="T242" s="280"/>
      <c r="U242" s="280"/>
      <c r="V242" s="280"/>
      <c r="W242" s="280"/>
      <c r="X242" s="280"/>
      <c r="Y242" s="280"/>
      <c r="Z242" s="280"/>
    </row>
    <row r="243" spans="1:26" ht="15.75" customHeight="1">
      <c r="A243" s="280"/>
      <c r="B243" s="280"/>
      <c r="C243" s="280"/>
      <c r="D243" s="280"/>
      <c r="E243" s="280"/>
      <c r="F243" s="280"/>
      <c r="G243" s="280"/>
      <c r="H243" s="280"/>
      <c r="I243" s="280"/>
      <c r="J243" s="280"/>
      <c r="K243" s="280"/>
      <c r="L243" s="280"/>
      <c r="M243" s="280"/>
      <c r="N243" s="280"/>
      <c r="O243" s="280"/>
      <c r="P243" s="280"/>
      <c r="Q243" s="280"/>
      <c r="R243" s="280"/>
      <c r="S243" s="280"/>
      <c r="T243" s="280"/>
      <c r="U243" s="280"/>
      <c r="V243" s="280"/>
      <c r="W243" s="280"/>
      <c r="X243" s="280"/>
      <c r="Y243" s="280"/>
      <c r="Z243" s="280"/>
    </row>
    <row r="244" spans="1:26" ht="15.75" customHeight="1">
      <c r="A244" s="280"/>
      <c r="B244" s="280"/>
      <c r="C244" s="280"/>
      <c r="D244" s="280"/>
      <c r="E244" s="280"/>
      <c r="F244" s="280"/>
      <c r="G244" s="280"/>
      <c r="H244" s="280"/>
      <c r="I244" s="280"/>
      <c r="J244" s="280"/>
      <c r="K244" s="280"/>
      <c r="L244" s="280"/>
      <c r="M244" s="280"/>
      <c r="N244" s="280"/>
      <c r="O244" s="280"/>
      <c r="P244" s="280"/>
      <c r="Q244" s="280"/>
      <c r="R244" s="280"/>
      <c r="S244" s="280"/>
      <c r="T244" s="280"/>
      <c r="U244" s="280"/>
      <c r="V244" s="280"/>
      <c r="W244" s="280"/>
      <c r="X244" s="280"/>
      <c r="Y244" s="280"/>
      <c r="Z244" s="280"/>
    </row>
    <row r="245" spans="1:26" ht="15.75" customHeight="1">
      <c r="A245" s="280"/>
      <c r="B245" s="280"/>
      <c r="C245" s="280"/>
      <c r="D245" s="280"/>
      <c r="E245" s="280"/>
      <c r="F245" s="280"/>
      <c r="G245" s="280"/>
      <c r="H245" s="280"/>
      <c r="I245" s="280"/>
      <c r="J245" s="280"/>
      <c r="K245" s="280"/>
      <c r="L245" s="280"/>
      <c r="M245" s="280"/>
      <c r="N245" s="280"/>
      <c r="O245" s="280"/>
      <c r="P245" s="280"/>
      <c r="Q245" s="280"/>
      <c r="R245" s="280"/>
      <c r="S245" s="280"/>
      <c r="T245" s="280"/>
      <c r="U245" s="280"/>
      <c r="V245" s="280"/>
      <c r="W245" s="280"/>
      <c r="X245" s="280"/>
      <c r="Y245" s="280"/>
      <c r="Z245" s="280"/>
    </row>
    <row r="246" spans="1:26" ht="15.75" customHeight="1">
      <c r="A246" s="280"/>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row>
    <row r="247" spans="1:26" ht="15.75" customHeight="1">
      <c r="A247" s="280"/>
      <c r="B247" s="280"/>
      <c r="C247" s="280"/>
      <c r="D247" s="280"/>
      <c r="E247" s="280"/>
      <c r="F247" s="280"/>
      <c r="G247" s="280"/>
      <c r="H247" s="280"/>
      <c r="I247" s="280"/>
      <c r="J247" s="280"/>
      <c r="K247" s="280"/>
      <c r="L247" s="280"/>
      <c r="M247" s="280"/>
      <c r="N247" s="280"/>
      <c r="O247" s="280"/>
      <c r="P247" s="280"/>
      <c r="Q247" s="280"/>
      <c r="R247" s="280"/>
      <c r="S247" s="280"/>
      <c r="T247" s="280"/>
      <c r="U247" s="280"/>
      <c r="V247" s="280"/>
      <c r="W247" s="280"/>
      <c r="X247" s="280"/>
      <c r="Y247" s="280"/>
      <c r="Z247" s="280"/>
    </row>
    <row r="248" spans="1:26" ht="15.75" customHeight="1">
      <c r="A248" s="280"/>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row>
    <row r="249" spans="1:26" ht="15.75" customHeight="1">
      <c r="A249" s="280"/>
      <c r="B249" s="280"/>
      <c r="C249" s="280"/>
      <c r="D249" s="280"/>
      <c r="E249" s="280"/>
      <c r="F249" s="280"/>
      <c r="G249" s="280"/>
      <c r="H249" s="280"/>
      <c r="I249" s="280"/>
      <c r="J249" s="280"/>
      <c r="K249" s="280"/>
      <c r="L249" s="280"/>
      <c r="M249" s="280"/>
      <c r="N249" s="280"/>
      <c r="O249" s="280"/>
      <c r="P249" s="280"/>
      <c r="Q249" s="280"/>
      <c r="R249" s="280"/>
      <c r="S249" s="280"/>
      <c r="T249" s="280"/>
      <c r="U249" s="280"/>
      <c r="V249" s="280"/>
      <c r="W249" s="280"/>
      <c r="X249" s="280"/>
      <c r="Y249" s="280"/>
      <c r="Z249" s="280"/>
    </row>
    <row r="250" spans="1:26" ht="15.75" customHeight="1">
      <c r="A250" s="280"/>
      <c r="B250" s="280"/>
      <c r="C250" s="280"/>
      <c r="D250" s="280"/>
      <c r="E250" s="280"/>
      <c r="F250" s="280"/>
      <c r="G250" s="280"/>
      <c r="H250" s="280"/>
      <c r="I250" s="280"/>
      <c r="J250" s="280"/>
      <c r="K250" s="280"/>
      <c r="L250" s="280"/>
      <c r="M250" s="280"/>
      <c r="N250" s="280"/>
      <c r="O250" s="280"/>
      <c r="P250" s="280"/>
      <c r="Q250" s="280"/>
      <c r="R250" s="280"/>
      <c r="S250" s="280"/>
      <c r="T250" s="280"/>
      <c r="U250" s="280"/>
      <c r="V250" s="280"/>
      <c r="W250" s="280"/>
      <c r="X250" s="280"/>
      <c r="Y250" s="280"/>
      <c r="Z250" s="280"/>
    </row>
    <row r="251" spans="1:26" ht="15.75" customHeight="1">
      <c r="A251" s="280"/>
      <c r="B251" s="280"/>
      <c r="C251" s="280"/>
      <c r="D251" s="280"/>
      <c r="E251" s="280"/>
      <c r="F251" s="280"/>
      <c r="G251" s="280"/>
      <c r="H251" s="280"/>
      <c r="I251" s="280"/>
      <c r="J251" s="280"/>
      <c r="K251" s="280"/>
      <c r="L251" s="280"/>
      <c r="M251" s="280"/>
      <c r="N251" s="280"/>
      <c r="O251" s="280"/>
      <c r="P251" s="280"/>
      <c r="Q251" s="280"/>
      <c r="R251" s="280"/>
      <c r="S251" s="280"/>
      <c r="T251" s="280"/>
      <c r="U251" s="280"/>
      <c r="V251" s="280"/>
      <c r="W251" s="280"/>
      <c r="X251" s="280"/>
      <c r="Y251" s="280"/>
      <c r="Z251" s="280"/>
    </row>
    <row r="252" spans="1:26" ht="15.75" customHeight="1">
      <c r="A252" s="280"/>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row>
    <row r="253" spans="1:26" ht="15.75" customHeight="1">
      <c r="A253" s="280"/>
      <c r="B253" s="280"/>
      <c r="C253" s="280"/>
      <c r="D253" s="280"/>
      <c r="E253" s="280"/>
      <c r="F253" s="280"/>
      <c r="G253" s="280"/>
      <c r="H253" s="280"/>
      <c r="I253" s="280"/>
      <c r="J253" s="280"/>
      <c r="K253" s="280"/>
      <c r="L253" s="280"/>
      <c r="M253" s="280"/>
      <c r="N253" s="280"/>
      <c r="O253" s="280"/>
      <c r="P253" s="280"/>
      <c r="Q253" s="280"/>
      <c r="R253" s="280"/>
      <c r="S253" s="280"/>
      <c r="T253" s="280"/>
      <c r="U253" s="280"/>
      <c r="V253" s="280"/>
      <c r="W253" s="280"/>
      <c r="X253" s="280"/>
      <c r="Y253" s="280"/>
      <c r="Z253" s="280"/>
    </row>
    <row r="254" spans="1:26" ht="15.75" customHeight="1">
      <c r="A254" s="280"/>
      <c r="B254" s="280"/>
      <c r="C254" s="280"/>
      <c r="D254" s="280"/>
      <c r="E254" s="280"/>
      <c r="F254" s="280"/>
      <c r="G254" s="280"/>
      <c r="H254" s="280"/>
      <c r="I254" s="280"/>
      <c r="J254" s="280"/>
      <c r="K254" s="280"/>
      <c r="L254" s="280"/>
      <c r="M254" s="280"/>
      <c r="N254" s="280"/>
      <c r="O254" s="280"/>
      <c r="P254" s="280"/>
      <c r="Q254" s="280"/>
      <c r="R254" s="280"/>
      <c r="S254" s="280"/>
      <c r="T254" s="280"/>
      <c r="U254" s="280"/>
      <c r="V254" s="280"/>
      <c r="W254" s="280"/>
      <c r="X254" s="280"/>
      <c r="Y254" s="280"/>
      <c r="Z254" s="280"/>
    </row>
    <row r="255" spans="1:26" ht="15.75" customHeight="1">
      <c r="A255" s="280"/>
      <c r="B255" s="280"/>
      <c r="C255" s="280"/>
      <c r="D255" s="280"/>
      <c r="E255" s="280"/>
      <c r="F255" s="280"/>
      <c r="G255" s="280"/>
      <c r="H255" s="280"/>
      <c r="I255" s="280"/>
      <c r="J255" s="280"/>
      <c r="K255" s="280"/>
      <c r="L255" s="280"/>
      <c r="M255" s="280"/>
      <c r="N255" s="280"/>
      <c r="O255" s="280"/>
      <c r="P255" s="280"/>
      <c r="Q255" s="280"/>
      <c r="R255" s="280"/>
      <c r="S255" s="280"/>
      <c r="T255" s="280"/>
      <c r="U255" s="280"/>
      <c r="V255" s="280"/>
      <c r="W255" s="280"/>
      <c r="X255" s="280"/>
      <c r="Y255" s="280"/>
      <c r="Z255" s="280"/>
    </row>
    <row r="256" spans="1:26" ht="15.75" customHeight="1">
      <c r="A256" s="280"/>
      <c r="B256" s="280"/>
      <c r="C256" s="280"/>
      <c r="D256" s="280"/>
      <c r="E256" s="280"/>
      <c r="F256" s="280"/>
      <c r="G256" s="280"/>
      <c r="H256" s="280"/>
      <c r="I256" s="280"/>
      <c r="J256" s="280"/>
      <c r="K256" s="280"/>
      <c r="L256" s="280"/>
      <c r="M256" s="280"/>
      <c r="N256" s="280"/>
      <c r="O256" s="280"/>
      <c r="P256" s="280"/>
      <c r="Q256" s="280"/>
      <c r="R256" s="280"/>
      <c r="S256" s="280"/>
      <c r="T256" s="280"/>
      <c r="U256" s="280"/>
      <c r="V256" s="280"/>
      <c r="W256" s="280"/>
      <c r="X256" s="280"/>
      <c r="Y256" s="280"/>
      <c r="Z256" s="280"/>
    </row>
    <row r="257" spans="1:26" ht="15.75" customHeight="1">
      <c r="A257" s="280"/>
      <c r="B257" s="280"/>
      <c r="C257" s="280"/>
      <c r="D257" s="280"/>
      <c r="E257" s="280"/>
      <c r="F257" s="280"/>
      <c r="G257" s="280"/>
      <c r="H257" s="280"/>
      <c r="I257" s="280"/>
      <c r="J257" s="280"/>
      <c r="K257" s="280"/>
      <c r="L257" s="280"/>
      <c r="M257" s="280"/>
      <c r="N257" s="280"/>
      <c r="O257" s="280"/>
      <c r="P257" s="280"/>
      <c r="Q257" s="280"/>
      <c r="R257" s="280"/>
      <c r="S257" s="280"/>
      <c r="T257" s="280"/>
      <c r="U257" s="280"/>
      <c r="V257" s="280"/>
      <c r="W257" s="280"/>
      <c r="X257" s="280"/>
      <c r="Y257" s="280"/>
      <c r="Z257" s="280"/>
    </row>
    <row r="258" spans="1:26" ht="15.75" customHeight="1">
      <c r="A258" s="280"/>
      <c r="B258" s="280"/>
      <c r="C258" s="280"/>
      <c r="D258" s="280"/>
      <c r="E258" s="280"/>
      <c r="F258" s="280"/>
      <c r="G258" s="280"/>
      <c r="H258" s="280"/>
      <c r="I258" s="280"/>
      <c r="J258" s="280"/>
      <c r="K258" s="280"/>
      <c r="L258" s="280"/>
      <c r="M258" s="280"/>
      <c r="N258" s="280"/>
      <c r="O258" s="280"/>
      <c r="P258" s="280"/>
      <c r="Q258" s="280"/>
      <c r="R258" s="280"/>
      <c r="S258" s="280"/>
      <c r="T258" s="280"/>
      <c r="U258" s="280"/>
      <c r="V258" s="280"/>
      <c r="W258" s="280"/>
      <c r="X258" s="280"/>
      <c r="Y258" s="280"/>
      <c r="Z258" s="280"/>
    </row>
    <row r="259" spans="1:26" ht="15.75" customHeight="1">
      <c r="A259" s="280"/>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row>
    <row r="260" spans="1:26" ht="15.75" customHeight="1">
      <c r="A260" s="280"/>
      <c r="B260" s="280"/>
      <c r="C260" s="280"/>
      <c r="D260" s="280"/>
      <c r="E260" s="280"/>
      <c r="F260" s="280"/>
      <c r="G260" s="280"/>
      <c r="H260" s="280"/>
      <c r="I260" s="280"/>
      <c r="J260" s="280"/>
      <c r="K260" s="280"/>
      <c r="L260" s="280"/>
      <c r="M260" s="280"/>
      <c r="N260" s="280"/>
      <c r="O260" s="280"/>
      <c r="P260" s="280"/>
      <c r="Q260" s="280"/>
      <c r="R260" s="280"/>
      <c r="S260" s="280"/>
      <c r="T260" s="280"/>
      <c r="U260" s="280"/>
      <c r="V260" s="280"/>
      <c r="W260" s="280"/>
      <c r="X260" s="280"/>
      <c r="Y260" s="280"/>
      <c r="Z260" s="280"/>
    </row>
    <row r="261" spans="1:26" ht="15.75" customHeight="1">
      <c r="A261" s="280"/>
      <c r="B261" s="280"/>
      <c r="C261" s="280"/>
      <c r="D261" s="280"/>
      <c r="E261" s="280"/>
      <c r="F261" s="280"/>
      <c r="G261" s="280"/>
      <c r="H261" s="280"/>
      <c r="I261" s="280"/>
      <c r="J261" s="280"/>
      <c r="K261" s="280"/>
      <c r="L261" s="280"/>
      <c r="M261" s="280"/>
      <c r="N261" s="280"/>
      <c r="O261" s="280"/>
      <c r="P261" s="280"/>
      <c r="Q261" s="280"/>
      <c r="R261" s="280"/>
      <c r="S261" s="280"/>
      <c r="T261" s="280"/>
      <c r="U261" s="280"/>
      <c r="V261" s="280"/>
      <c r="W261" s="280"/>
      <c r="X261" s="280"/>
      <c r="Y261" s="280"/>
      <c r="Z261" s="280"/>
    </row>
    <row r="262" spans="1:26" ht="15.75" customHeight="1">
      <c r="A262" s="280"/>
      <c r="B262" s="280"/>
      <c r="C262" s="280"/>
      <c r="D262" s="280"/>
      <c r="E262" s="280"/>
      <c r="F262" s="280"/>
      <c r="G262" s="280"/>
      <c r="H262" s="280"/>
      <c r="I262" s="280"/>
      <c r="J262" s="280"/>
      <c r="K262" s="280"/>
      <c r="L262" s="280"/>
      <c r="M262" s="280"/>
      <c r="N262" s="280"/>
      <c r="O262" s="280"/>
      <c r="P262" s="280"/>
      <c r="Q262" s="280"/>
      <c r="R262" s="280"/>
      <c r="S262" s="280"/>
      <c r="T262" s="280"/>
      <c r="U262" s="280"/>
      <c r="V262" s="280"/>
      <c r="W262" s="280"/>
      <c r="X262" s="280"/>
      <c r="Y262" s="280"/>
      <c r="Z262" s="280"/>
    </row>
    <row r="263" spans="1:26" ht="15.75" customHeight="1">
      <c r="A263" s="280"/>
      <c r="B263" s="280"/>
      <c r="C263" s="280"/>
      <c r="D263" s="280"/>
      <c r="E263" s="280"/>
      <c r="F263" s="280"/>
      <c r="G263" s="280"/>
      <c r="H263" s="280"/>
      <c r="I263" s="280"/>
      <c r="J263" s="280"/>
      <c r="K263" s="280"/>
      <c r="L263" s="280"/>
      <c r="M263" s="280"/>
      <c r="N263" s="280"/>
      <c r="O263" s="280"/>
      <c r="P263" s="280"/>
      <c r="Q263" s="280"/>
      <c r="R263" s="280"/>
      <c r="S263" s="280"/>
      <c r="T263" s="280"/>
      <c r="U263" s="280"/>
      <c r="V263" s="280"/>
      <c r="W263" s="280"/>
      <c r="X263" s="280"/>
      <c r="Y263" s="280"/>
      <c r="Z263" s="280"/>
    </row>
    <row r="264" spans="1:26" ht="15.75" customHeight="1">
      <c r="A264" s="280"/>
      <c r="B264" s="280"/>
      <c r="C264" s="280"/>
      <c r="D264" s="280"/>
      <c r="E264" s="280"/>
      <c r="F264" s="280"/>
      <c r="G264" s="280"/>
      <c r="H264" s="280"/>
      <c r="I264" s="280"/>
      <c r="J264" s="280"/>
      <c r="K264" s="280"/>
      <c r="L264" s="280"/>
      <c r="M264" s="280"/>
      <c r="N264" s="280"/>
      <c r="O264" s="280"/>
      <c r="P264" s="280"/>
      <c r="Q264" s="280"/>
      <c r="R264" s="280"/>
      <c r="S264" s="280"/>
      <c r="T264" s="280"/>
      <c r="U264" s="280"/>
      <c r="V264" s="280"/>
      <c r="W264" s="280"/>
      <c r="X264" s="280"/>
      <c r="Y264" s="280"/>
      <c r="Z264" s="280"/>
    </row>
    <row r="265" spans="1:26" ht="15.75" customHeight="1">
      <c r="A265" s="280"/>
      <c r="B265" s="280"/>
      <c r="C265" s="280"/>
      <c r="D265" s="280"/>
      <c r="E265" s="280"/>
      <c r="F265" s="280"/>
      <c r="G265" s="280"/>
      <c r="H265" s="280"/>
      <c r="I265" s="280"/>
      <c r="J265" s="280"/>
      <c r="K265" s="280"/>
      <c r="L265" s="280"/>
      <c r="M265" s="280"/>
      <c r="N265" s="280"/>
      <c r="O265" s="280"/>
      <c r="P265" s="280"/>
      <c r="Q265" s="280"/>
      <c r="R265" s="280"/>
      <c r="S265" s="280"/>
      <c r="T265" s="280"/>
      <c r="U265" s="280"/>
      <c r="V265" s="280"/>
      <c r="W265" s="280"/>
      <c r="X265" s="280"/>
      <c r="Y265" s="280"/>
      <c r="Z265" s="280"/>
    </row>
    <row r="266" spans="1:26" ht="15.75" customHeight="1">
      <c r="A266" s="280"/>
      <c r="B266" s="280"/>
      <c r="C266" s="280"/>
      <c r="D266" s="280"/>
      <c r="E266" s="280"/>
      <c r="F266" s="280"/>
      <c r="G266" s="280"/>
      <c r="H266" s="280"/>
      <c r="I266" s="280"/>
      <c r="J266" s="280"/>
      <c r="K266" s="280"/>
      <c r="L266" s="280"/>
      <c r="M266" s="280"/>
      <c r="N266" s="280"/>
      <c r="O266" s="280"/>
      <c r="P266" s="280"/>
      <c r="Q266" s="280"/>
      <c r="R266" s="280"/>
      <c r="S266" s="280"/>
      <c r="T266" s="280"/>
      <c r="U266" s="280"/>
      <c r="V266" s="280"/>
      <c r="W266" s="280"/>
      <c r="X266" s="280"/>
      <c r="Y266" s="280"/>
      <c r="Z266" s="280"/>
    </row>
    <row r="267" spans="1:26" ht="15.75" customHeight="1">
      <c r="A267" s="280"/>
      <c r="B267" s="280"/>
      <c r="C267" s="280"/>
      <c r="D267" s="280"/>
      <c r="E267" s="280"/>
      <c r="F267" s="280"/>
      <c r="G267" s="280"/>
      <c r="H267" s="280"/>
      <c r="I267" s="280"/>
      <c r="J267" s="280"/>
      <c r="K267" s="280"/>
      <c r="L267" s="280"/>
      <c r="M267" s="280"/>
      <c r="N267" s="280"/>
      <c r="O267" s="280"/>
      <c r="P267" s="280"/>
      <c r="Q267" s="280"/>
      <c r="R267" s="280"/>
      <c r="S267" s="280"/>
      <c r="T267" s="280"/>
      <c r="U267" s="280"/>
      <c r="V267" s="280"/>
      <c r="W267" s="280"/>
      <c r="X267" s="280"/>
      <c r="Y267" s="280"/>
      <c r="Z267" s="280"/>
    </row>
    <row r="268" spans="1:26" ht="15.75" customHeight="1">
      <c r="A268" s="280"/>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c r="Y268" s="280"/>
      <c r="Z268" s="280"/>
    </row>
    <row r="269" spans="1:26" ht="15.75" customHeight="1">
      <c r="A269" s="280"/>
      <c r="B269" s="280"/>
      <c r="C269" s="280"/>
      <c r="D269" s="280"/>
      <c r="E269" s="280"/>
      <c r="F269" s="280"/>
      <c r="G269" s="280"/>
      <c r="H269" s="280"/>
      <c r="I269" s="280"/>
      <c r="J269" s="280"/>
      <c r="K269" s="280"/>
      <c r="L269" s="280"/>
      <c r="M269" s="280"/>
      <c r="N269" s="280"/>
      <c r="O269" s="280"/>
      <c r="P269" s="280"/>
      <c r="Q269" s="280"/>
      <c r="R269" s="280"/>
      <c r="S269" s="280"/>
      <c r="T269" s="280"/>
      <c r="U269" s="280"/>
      <c r="V269" s="280"/>
      <c r="W269" s="280"/>
      <c r="X269" s="280"/>
      <c r="Y269" s="280"/>
      <c r="Z269" s="280"/>
    </row>
    <row r="270" spans="1:26" ht="15.75" customHeight="1">
      <c r="A270" s="280"/>
      <c r="B270" s="280"/>
      <c r="C270" s="280"/>
      <c r="D270" s="280"/>
      <c r="E270" s="280"/>
      <c r="F270" s="280"/>
      <c r="G270" s="280"/>
      <c r="H270" s="280"/>
      <c r="I270" s="280"/>
      <c r="J270" s="280"/>
      <c r="K270" s="280"/>
      <c r="L270" s="280"/>
      <c r="M270" s="280"/>
      <c r="N270" s="280"/>
      <c r="O270" s="280"/>
      <c r="P270" s="280"/>
      <c r="Q270" s="280"/>
      <c r="R270" s="280"/>
      <c r="S270" s="280"/>
      <c r="T270" s="280"/>
      <c r="U270" s="280"/>
      <c r="V270" s="280"/>
      <c r="W270" s="280"/>
      <c r="X270" s="280"/>
      <c r="Y270" s="280"/>
      <c r="Z270" s="280"/>
    </row>
    <row r="271" spans="1:26" ht="15.75" customHeight="1">
      <c r="A271" s="280"/>
      <c r="B271" s="280"/>
      <c r="C271" s="280"/>
      <c r="D271" s="280"/>
      <c r="E271" s="280"/>
      <c r="F271" s="280"/>
      <c r="G271" s="280"/>
      <c r="H271" s="280"/>
      <c r="I271" s="280"/>
      <c r="J271" s="280"/>
      <c r="K271" s="280"/>
      <c r="L271" s="280"/>
      <c r="M271" s="280"/>
      <c r="N271" s="280"/>
      <c r="O271" s="280"/>
      <c r="P271" s="280"/>
      <c r="Q271" s="280"/>
      <c r="R271" s="280"/>
      <c r="S271" s="280"/>
      <c r="T271" s="280"/>
      <c r="U271" s="280"/>
      <c r="V271" s="280"/>
      <c r="W271" s="280"/>
      <c r="X271" s="280"/>
      <c r="Y271" s="280"/>
      <c r="Z271" s="280"/>
    </row>
    <row r="272" spans="1:26" ht="15.75" customHeight="1">
      <c r="A272" s="280"/>
      <c r="B272" s="280"/>
      <c r="C272" s="280"/>
      <c r="D272" s="280"/>
      <c r="E272" s="280"/>
      <c r="F272" s="280"/>
      <c r="G272" s="280"/>
      <c r="H272" s="280"/>
      <c r="I272" s="280"/>
      <c r="J272" s="280"/>
      <c r="K272" s="280"/>
      <c r="L272" s="280"/>
      <c r="M272" s="280"/>
      <c r="N272" s="280"/>
      <c r="O272" s="280"/>
      <c r="P272" s="280"/>
      <c r="Q272" s="280"/>
      <c r="R272" s="280"/>
      <c r="S272" s="280"/>
      <c r="T272" s="280"/>
      <c r="U272" s="280"/>
      <c r="V272" s="280"/>
      <c r="W272" s="280"/>
      <c r="X272" s="280"/>
      <c r="Y272" s="280"/>
      <c r="Z272" s="280"/>
    </row>
    <row r="273" spans="1:26" ht="15.75" customHeight="1">
      <c r="A273" s="280"/>
      <c r="B273" s="280"/>
      <c r="C273" s="280"/>
      <c r="D273" s="280"/>
      <c r="E273" s="280"/>
      <c r="F273" s="280"/>
      <c r="G273" s="280"/>
      <c r="H273" s="280"/>
      <c r="I273" s="280"/>
      <c r="J273" s="280"/>
      <c r="K273" s="280"/>
      <c r="L273" s="280"/>
      <c r="M273" s="280"/>
      <c r="N273" s="280"/>
      <c r="O273" s="280"/>
      <c r="P273" s="280"/>
      <c r="Q273" s="280"/>
      <c r="R273" s="280"/>
      <c r="S273" s="280"/>
      <c r="T273" s="280"/>
      <c r="U273" s="280"/>
      <c r="V273" s="280"/>
      <c r="W273" s="280"/>
      <c r="X273" s="280"/>
      <c r="Y273" s="280"/>
      <c r="Z273" s="280"/>
    </row>
    <row r="274" spans="1:26" ht="15.75" customHeight="1">
      <c r="A274" s="280"/>
      <c r="B274" s="280"/>
      <c r="C274" s="280"/>
      <c r="D274" s="280"/>
      <c r="E274" s="280"/>
      <c r="F274" s="280"/>
      <c r="G274" s="280"/>
      <c r="H274" s="280"/>
      <c r="I274" s="280"/>
      <c r="J274" s="280"/>
      <c r="K274" s="280"/>
      <c r="L274" s="280"/>
      <c r="M274" s="280"/>
      <c r="N274" s="280"/>
      <c r="O274" s="280"/>
      <c r="P274" s="280"/>
      <c r="Q274" s="280"/>
      <c r="R274" s="280"/>
      <c r="S274" s="280"/>
      <c r="T274" s="280"/>
      <c r="U274" s="280"/>
      <c r="V274" s="280"/>
      <c r="W274" s="280"/>
      <c r="X274" s="280"/>
      <c r="Y274" s="280"/>
      <c r="Z274" s="280"/>
    </row>
    <row r="275" spans="1:26" ht="15.75" customHeight="1">
      <c r="A275" s="280"/>
      <c r="B275" s="280"/>
      <c r="C275" s="280"/>
      <c r="D275" s="280"/>
      <c r="E275" s="280"/>
      <c r="F275" s="280"/>
      <c r="G275" s="280"/>
      <c r="H275" s="280"/>
      <c r="I275" s="280"/>
      <c r="J275" s="280"/>
      <c r="K275" s="280"/>
      <c r="L275" s="280"/>
      <c r="M275" s="280"/>
      <c r="N275" s="280"/>
      <c r="O275" s="280"/>
      <c r="P275" s="280"/>
      <c r="Q275" s="280"/>
      <c r="R275" s="280"/>
      <c r="S275" s="280"/>
      <c r="T275" s="280"/>
      <c r="U275" s="280"/>
      <c r="V275" s="280"/>
      <c r="W275" s="280"/>
      <c r="X275" s="280"/>
      <c r="Y275" s="280"/>
      <c r="Z275" s="280"/>
    </row>
    <row r="276" spans="1:26" ht="15.75" customHeight="1">
      <c r="A276" s="280"/>
      <c r="B276" s="280"/>
      <c r="C276" s="280"/>
      <c r="D276" s="280"/>
      <c r="E276" s="280"/>
      <c r="F276" s="280"/>
      <c r="G276" s="280"/>
      <c r="H276" s="280"/>
      <c r="I276" s="280"/>
      <c r="J276" s="280"/>
      <c r="K276" s="280"/>
      <c r="L276" s="280"/>
      <c r="M276" s="280"/>
      <c r="N276" s="280"/>
      <c r="O276" s="280"/>
      <c r="P276" s="280"/>
      <c r="Q276" s="280"/>
      <c r="R276" s="280"/>
      <c r="S276" s="280"/>
      <c r="T276" s="280"/>
      <c r="U276" s="280"/>
      <c r="V276" s="280"/>
      <c r="W276" s="280"/>
      <c r="X276" s="280"/>
      <c r="Y276" s="280"/>
      <c r="Z276" s="280"/>
    </row>
    <row r="277" spans="1:26" ht="15.75" customHeight="1">
      <c r="A277" s="280"/>
      <c r="B277" s="280"/>
      <c r="C277" s="280"/>
      <c r="D277" s="280"/>
      <c r="E277" s="280"/>
      <c r="F277" s="280"/>
      <c r="G277" s="280"/>
      <c r="H277" s="280"/>
      <c r="I277" s="280"/>
      <c r="J277" s="280"/>
      <c r="K277" s="280"/>
      <c r="L277" s="280"/>
      <c r="M277" s="280"/>
      <c r="N277" s="280"/>
      <c r="O277" s="280"/>
      <c r="P277" s="280"/>
      <c r="Q277" s="280"/>
      <c r="R277" s="280"/>
      <c r="S277" s="280"/>
      <c r="T277" s="280"/>
      <c r="U277" s="280"/>
      <c r="V277" s="280"/>
      <c r="W277" s="280"/>
      <c r="X277" s="280"/>
      <c r="Y277" s="280"/>
      <c r="Z277" s="280"/>
    </row>
    <row r="278" spans="1:26" ht="15.75" customHeight="1">
      <c r="A278" s="280"/>
      <c r="B278" s="280"/>
      <c r="C278" s="280"/>
      <c r="D278" s="280"/>
      <c r="E278" s="280"/>
      <c r="F278" s="280"/>
      <c r="G278" s="280"/>
      <c r="H278" s="280"/>
      <c r="I278" s="280"/>
      <c r="J278" s="280"/>
      <c r="K278" s="280"/>
      <c r="L278" s="280"/>
      <c r="M278" s="280"/>
      <c r="N278" s="280"/>
      <c r="O278" s="280"/>
      <c r="P278" s="280"/>
      <c r="Q278" s="280"/>
      <c r="R278" s="280"/>
      <c r="S278" s="280"/>
      <c r="T278" s="280"/>
      <c r="U278" s="280"/>
      <c r="V278" s="280"/>
      <c r="W278" s="280"/>
      <c r="X278" s="280"/>
      <c r="Y278" s="280"/>
      <c r="Z278" s="280"/>
    </row>
    <row r="279" spans="1:26" ht="15.75" customHeight="1">
      <c r="A279" s="280"/>
      <c r="B279" s="280"/>
      <c r="C279" s="280"/>
      <c r="D279" s="280"/>
      <c r="E279" s="280"/>
      <c r="F279" s="280"/>
      <c r="G279" s="280"/>
      <c r="H279" s="280"/>
      <c r="I279" s="280"/>
      <c r="J279" s="280"/>
      <c r="K279" s="280"/>
      <c r="L279" s="280"/>
      <c r="M279" s="280"/>
      <c r="N279" s="280"/>
      <c r="O279" s="280"/>
      <c r="P279" s="280"/>
      <c r="Q279" s="280"/>
      <c r="R279" s="280"/>
      <c r="S279" s="280"/>
      <c r="T279" s="280"/>
      <c r="U279" s="280"/>
      <c r="V279" s="280"/>
      <c r="W279" s="280"/>
      <c r="X279" s="280"/>
      <c r="Y279" s="280"/>
      <c r="Z279" s="280"/>
    </row>
    <row r="280" spans="1:26" ht="15.75" customHeight="1">
      <c r="A280" s="280"/>
      <c r="B280" s="280"/>
      <c r="C280" s="280"/>
      <c r="D280" s="280"/>
      <c r="E280" s="280"/>
      <c r="F280" s="280"/>
      <c r="G280" s="280"/>
      <c r="H280" s="280"/>
      <c r="I280" s="280"/>
      <c r="J280" s="280"/>
      <c r="K280" s="280"/>
      <c r="L280" s="280"/>
      <c r="M280" s="280"/>
      <c r="N280" s="280"/>
      <c r="O280" s="280"/>
      <c r="P280" s="280"/>
      <c r="Q280" s="280"/>
      <c r="R280" s="280"/>
      <c r="S280" s="280"/>
      <c r="T280" s="280"/>
      <c r="U280" s="280"/>
      <c r="V280" s="280"/>
      <c r="W280" s="280"/>
      <c r="X280" s="280"/>
      <c r="Y280" s="280"/>
      <c r="Z280" s="280"/>
    </row>
    <row r="281" spans="1:26" ht="15.75" customHeight="1">
      <c r="A281" s="280"/>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row>
    <row r="282" spans="1:26" ht="15.75" customHeight="1">
      <c r="A282" s="280"/>
      <c r="B282" s="280"/>
      <c r="C282" s="280"/>
      <c r="D282" s="280"/>
      <c r="E282" s="280"/>
      <c r="F282" s="280"/>
      <c r="G282" s="280"/>
      <c r="H282" s="280"/>
      <c r="I282" s="280"/>
      <c r="J282" s="280"/>
      <c r="K282" s="280"/>
      <c r="L282" s="280"/>
      <c r="M282" s="280"/>
      <c r="N282" s="280"/>
      <c r="O282" s="280"/>
      <c r="P282" s="280"/>
      <c r="Q282" s="280"/>
      <c r="R282" s="280"/>
      <c r="S282" s="280"/>
      <c r="T282" s="280"/>
      <c r="U282" s="280"/>
      <c r="V282" s="280"/>
      <c r="W282" s="280"/>
      <c r="X282" s="280"/>
      <c r="Y282" s="280"/>
      <c r="Z282" s="280"/>
    </row>
    <row r="283" spans="1:26" ht="15.75" customHeight="1">
      <c r="A283" s="280"/>
      <c r="B283" s="280"/>
      <c r="C283" s="280"/>
      <c r="D283" s="280"/>
      <c r="E283" s="280"/>
      <c r="F283" s="280"/>
      <c r="G283" s="280"/>
      <c r="H283" s="280"/>
      <c r="I283" s="280"/>
      <c r="J283" s="280"/>
      <c r="K283" s="280"/>
      <c r="L283" s="280"/>
      <c r="M283" s="280"/>
      <c r="N283" s="280"/>
      <c r="O283" s="280"/>
      <c r="P283" s="280"/>
      <c r="Q283" s="280"/>
      <c r="R283" s="280"/>
      <c r="S283" s="280"/>
      <c r="T283" s="280"/>
      <c r="U283" s="280"/>
      <c r="V283" s="280"/>
      <c r="W283" s="280"/>
      <c r="X283" s="280"/>
      <c r="Y283" s="280"/>
      <c r="Z283" s="280"/>
    </row>
    <row r="284" spans="1:26" ht="15.75" customHeight="1">
      <c r="A284" s="280"/>
      <c r="B284" s="280"/>
      <c r="C284" s="280"/>
      <c r="D284" s="280"/>
      <c r="E284" s="280"/>
      <c r="F284" s="280"/>
      <c r="G284" s="280"/>
      <c r="H284" s="280"/>
      <c r="I284" s="280"/>
      <c r="J284" s="280"/>
      <c r="K284" s="280"/>
      <c r="L284" s="280"/>
      <c r="M284" s="280"/>
      <c r="N284" s="280"/>
      <c r="O284" s="280"/>
      <c r="P284" s="280"/>
      <c r="Q284" s="280"/>
      <c r="R284" s="280"/>
      <c r="S284" s="280"/>
      <c r="T284" s="280"/>
      <c r="U284" s="280"/>
      <c r="V284" s="280"/>
      <c r="W284" s="280"/>
      <c r="X284" s="280"/>
      <c r="Y284" s="280"/>
      <c r="Z284" s="280"/>
    </row>
    <row r="285" spans="1:26" ht="15.75" customHeight="1">
      <c r="A285" s="280"/>
      <c r="B285" s="280"/>
      <c r="C285" s="280"/>
      <c r="D285" s="280"/>
      <c r="E285" s="280"/>
      <c r="F285" s="280"/>
      <c r="G285" s="280"/>
      <c r="H285" s="280"/>
      <c r="I285" s="280"/>
      <c r="J285" s="280"/>
      <c r="K285" s="280"/>
      <c r="L285" s="280"/>
      <c r="M285" s="280"/>
      <c r="N285" s="280"/>
      <c r="O285" s="280"/>
      <c r="P285" s="280"/>
      <c r="Q285" s="280"/>
      <c r="R285" s="280"/>
      <c r="S285" s="280"/>
      <c r="T285" s="280"/>
      <c r="U285" s="280"/>
      <c r="V285" s="280"/>
      <c r="W285" s="280"/>
      <c r="X285" s="280"/>
      <c r="Y285" s="280"/>
      <c r="Z285" s="280"/>
    </row>
    <row r="286" spans="1:26" ht="15.75" customHeight="1">
      <c r="A286" s="280"/>
      <c r="B286" s="280"/>
      <c r="C286" s="280"/>
      <c r="D286" s="280"/>
      <c r="E286" s="280"/>
      <c r="F286" s="280"/>
      <c r="G286" s="280"/>
      <c r="H286" s="280"/>
      <c r="I286" s="280"/>
      <c r="J286" s="280"/>
      <c r="K286" s="280"/>
      <c r="L286" s="280"/>
      <c r="M286" s="280"/>
      <c r="N286" s="280"/>
      <c r="O286" s="280"/>
      <c r="P286" s="280"/>
      <c r="Q286" s="280"/>
      <c r="R286" s="280"/>
      <c r="S286" s="280"/>
      <c r="T286" s="280"/>
      <c r="U286" s="280"/>
      <c r="V286" s="280"/>
      <c r="W286" s="280"/>
      <c r="X286" s="280"/>
      <c r="Y286" s="280"/>
      <c r="Z286" s="280"/>
    </row>
    <row r="287" spans="1:26" ht="15.75" customHeight="1">
      <c r="A287" s="280"/>
      <c r="B287" s="280"/>
      <c r="C287" s="280"/>
      <c r="D287" s="280"/>
      <c r="E287" s="280"/>
      <c r="F287" s="280"/>
      <c r="G287" s="280"/>
      <c r="H287" s="280"/>
      <c r="I287" s="280"/>
      <c r="J287" s="280"/>
      <c r="K287" s="280"/>
      <c r="L287" s="280"/>
      <c r="M287" s="280"/>
      <c r="N287" s="280"/>
      <c r="O287" s="280"/>
      <c r="P287" s="280"/>
      <c r="Q287" s="280"/>
      <c r="R287" s="280"/>
      <c r="S287" s="280"/>
      <c r="T287" s="280"/>
      <c r="U287" s="280"/>
      <c r="V287" s="280"/>
      <c r="W287" s="280"/>
      <c r="X287" s="280"/>
      <c r="Y287" s="280"/>
      <c r="Z287" s="280"/>
    </row>
    <row r="288" spans="1:26" ht="15.75" customHeight="1">
      <c r="A288" s="280"/>
      <c r="B288" s="280"/>
      <c r="C288" s="280"/>
      <c r="D288" s="280"/>
      <c r="E288" s="280"/>
      <c r="F288" s="280"/>
      <c r="G288" s="280"/>
      <c r="H288" s="280"/>
      <c r="I288" s="280"/>
      <c r="J288" s="280"/>
      <c r="K288" s="280"/>
      <c r="L288" s="280"/>
      <c r="M288" s="280"/>
      <c r="N288" s="280"/>
      <c r="O288" s="280"/>
      <c r="P288" s="280"/>
      <c r="Q288" s="280"/>
      <c r="R288" s="280"/>
      <c r="S288" s="280"/>
      <c r="T288" s="280"/>
      <c r="U288" s="280"/>
      <c r="V288" s="280"/>
      <c r="W288" s="280"/>
      <c r="X288" s="280"/>
      <c r="Y288" s="280"/>
      <c r="Z288" s="280"/>
    </row>
    <row r="289" spans="1:26" ht="15.75" customHeight="1">
      <c r="A289" s="280"/>
      <c r="B289" s="280"/>
      <c r="C289" s="280"/>
      <c r="D289" s="280"/>
      <c r="E289" s="280"/>
      <c r="F289" s="280"/>
      <c r="G289" s="280"/>
      <c r="H289" s="280"/>
      <c r="I289" s="280"/>
      <c r="J289" s="280"/>
      <c r="K289" s="280"/>
      <c r="L289" s="280"/>
      <c r="M289" s="280"/>
      <c r="N289" s="280"/>
      <c r="O289" s="280"/>
      <c r="P289" s="280"/>
      <c r="Q289" s="280"/>
      <c r="R289" s="280"/>
      <c r="S289" s="280"/>
      <c r="T289" s="280"/>
      <c r="U289" s="280"/>
      <c r="V289" s="280"/>
      <c r="W289" s="280"/>
      <c r="X289" s="280"/>
      <c r="Y289" s="280"/>
      <c r="Z289" s="280"/>
    </row>
    <row r="290" spans="1:26" ht="15.75" customHeight="1">
      <c r="A290" s="280"/>
      <c r="B290" s="280"/>
      <c r="C290" s="280"/>
      <c r="D290" s="280"/>
      <c r="E290" s="280"/>
      <c r="F290" s="280"/>
      <c r="G290" s="280"/>
      <c r="H290" s="280"/>
      <c r="I290" s="280"/>
      <c r="J290" s="280"/>
      <c r="K290" s="280"/>
      <c r="L290" s="280"/>
      <c r="M290" s="280"/>
      <c r="N290" s="280"/>
      <c r="O290" s="280"/>
      <c r="P290" s="280"/>
      <c r="Q290" s="280"/>
      <c r="R290" s="280"/>
      <c r="S290" s="280"/>
      <c r="T290" s="280"/>
      <c r="U290" s="280"/>
      <c r="V290" s="280"/>
      <c r="W290" s="280"/>
      <c r="X290" s="280"/>
      <c r="Y290" s="280"/>
      <c r="Z290" s="280"/>
    </row>
    <row r="291" spans="1:26" ht="15.75" customHeight="1">
      <c r="A291" s="280"/>
      <c r="B291" s="280"/>
      <c r="C291" s="280"/>
      <c r="D291" s="280"/>
      <c r="E291" s="280"/>
      <c r="F291" s="280"/>
      <c r="G291" s="280"/>
      <c r="H291" s="280"/>
      <c r="I291" s="280"/>
      <c r="J291" s="280"/>
      <c r="K291" s="280"/>
      <c r="L291" s="280"/>
      <c r="M291" s="280"/>
      <c r="N291" s="280"/>
      <c r="O291" s="280"/>
      <c r="P291" s="280"/>
      <c r="Q291" s="280"/>
      <c r="R291" s="280"/>
      <c r="S291" s="280"/>
      <c r="T291" s="280"/>
      <c r="U291" s="280"/>
      <c r="V291" s="280"/>
      <c r="W291" s="280"/>
      <c r="X291" s="280"/>
      <c r="Y291" s="280"/>
      <c r="Z291" s="280"/>
    </row>
    <row r="292" spans="1:26" ht="15.75" customHeight="1">
      <c r="A292" s="280"/>
      <c r="B292" s="280"/>
      <c r="C292" s="280"/>
      <c r="D292" s="280"/>
      <c r="E292" s="280"/>
      <c r="F292" s="280"/>
      <c r="G292" s="280"/>
      <c r="H292" s="280"/>
      <c r="I292" s="280"/>
      <c r="J292" s="280"/>
      <c r="K292" s="280"/>
      <c r="L292" s="280"/>
      <c r="M292" s="280"/>
      <c r="N292" s="280"/>
      <c r="O292" s="280"/>
      <c r="P292" s="280"/>
      <c r="Q292" s="280"/>
      <c r="R292" s="280"/>
      <c r="S292" s="280"/>
      <c r="T292" s="280"/>
      <c r="U292" s="280"/>
      <c r="V292" s="280"/>
      <c r="W292" s="280"/>
      <c r="X292" s="280"/>
      <c r="Y292" s="280"/>
      <c r="Z292" s="280"/>
    </row>
    <row r="293" spans="1:26" ht="15.75" customHeight="1">
      <c r="A293" s="280"/>
      <c r="B293" s="280"/>
      <c r="C293" s="280"/>
      <c r="D293" s="280"/>
      <c r="E293" s="280"/>
      <c r="F293" s="280"/>
      <c r="G293" s="280"/>
      <c r="H293" s="280"/>
      <c r="I293" s="280"/>
      <c r="J293" s="280"/>
      <c r="K293" s="280"/>
      <c r="L293" s="280"/>
      <c r="M293" s="280"/>
      <c r="N293" s="280"/>
      <c r="O293" s="280"/>
      <c r="P293" s="280"/>
      <c r="Q293" s="280"/>
      <c r="R293" s="280"/>
      <c r="S293" s="280"/>
      <c r="T293" s="280"/>
      <c r="U293" s="280"/>
      <c r="V293" s="280"/>
      <c r="W293" s="280"/>
      <c r="X293" s="280"/>
      <c r="Y293" s="280"/>
      <c r="Z293" s="280"/>
    </row>
    <row r="294" spans="1:26" ht="15.75" customHeight="1">
      <c r="A294" s="280"/>
      <c r="B294" s="280"/>
      <c r="C294" s="280"/>
      <c r="D294" s="280"/>
      <c r="E294" s="280"/>
      <c r="F294" s="280"/>
      <c r="G294" s="280"/>
      <c r="H294" s="280"/>
      <c r="I294" s="280"/>
      <c r="J294" s="280"/>
      <c r="K294" s="280"/>
      <c r="L294" s="280"/>
      <c r="M294" s="280"/>
      <c r="N294" s="280"/>
      <c r="O294" s="280"/>
      <c r="P294" s="280"/>
      <c r="Q294" s="280"/>
      <c r="R294" s="280"/>
      <c r="S294" s="280"/>
      <c r="T294" s="280"/>
      <c r="U294" s="280"/>
      <c r="V294" s="280"/>
      <c r="W294" s="280"/>
      <c r="X294" s="280"/>
      <c r="Y294" s="280"/>
      <c r="Z294" s="280"/>
    </row>
    <row r="295" spans="1:26" ht="15.75" customHeight="1">
      <c r="A295" s="280"/>
      <c r="B295" s="280"/>
      <c r="C295" s="280"/>
      <c r="D295" s="280"/>
      <c r="E295" s="280"/>
      <c r="F295" s="280"/>
      <c r="G295" s="280"/>
      <c r="H295" s="280"/>
      <c r="I295" s="280"/>
      <c r="J295" s="280"/>
      <c r="K295" s="280"/>
      <c r="L295" s="280"/>
      <c r="M295" s="280"/>
      <c r="N295" s="280"/>
      <c r="O295" s="280"/>
      <c r="P295" s="280"/>
      <c r="Q295" s="280"/>
      <c r="R295" s="280"/>
      <c r="S295" s="280"/>
      <c r="T295" s="280"/>
      <c r="U295" s="280"/>
      <c r="V295" s="280"/>
      <c r="W295" s="280"/>
      <c r="X295" s="280"/>
      <c r="Y295" s="280"/>
      <c r="Z295" s="280"/>
    </row>
    <row r="296" spans="1:26" ht="15.75" customHeight="1">
      <c r="A296" s="280"/>
      <c r="B296" s="280"/>
      <c r="C296" s="280"/>
      <c r="D296" s="280"/>
      <c r="E296" s="280"/>
      <c r="F296" s="280"/>
      <c r="G296" s="280"/>
      <c r="H296" s="280"/>
      <c r="I296" s="280"/>
      <c r="J296" s="280"/>
      <c r="K296" s="280"/>
      <c r="L296" s="280"/>
      <c r="M296" s="280"/>
      <c r="N296" s="280"/>
      <c r="O296" s="280"/>
      <c r="P296" s="280"/>
      <c r="Q296" s="280"/>
      <c r="R296" s="280"/>
      <c r="S296" s="280"/>
      <c r="T296" s="280"/>
      <c r="U296" s="280"/>
      <c r="V296" s="280"/>
      <c r="W296" s="280"/>
      <c r="X296" s="280"/>
      <c r="Y296" s="280"/>
      <c r="Z296" s="280"/>
    </row>
    <row r="297" spans="1:26" ht="15.75" customHeight="1">
      <c r="A297" s="280"/>
      <c r="B297" s="280"/>
      <c r="C297" s="280"/>
      <c r="D297" s="280"/>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row>
    <row r="298" spans="1:26" ht="15.75" customHeight="1">
      <c r="A298" s="280"/>
      <c r="B298" s="280"/>
      <c r="C298" s="280"/>
      <c r="D298" s="280"/>
      <c r="E298" s="280"/>
      <c r="F298" s="280"/>
      <c r="G298" s="280"/>
      <c r="H298" s="280"/>
      <c r="I298" s="280"/>
      <c r="J298" s="280"/>
      <c r="K298" s="280"/>
      <c r="L298" s="280"/>
      <c r="M298" s="280"/>
      <c r="N298" s="280"/>
      <c r="O298" s="280"/>
      <c r="P298" s="280"/>
      <c r="Q298" s="280"/>
      <c r="R298" s="280"/>
      <c r="S298" s="280"/>
      <c r="T298" s="280"/>
      <c r="U298" s="280"/>
      <c r="V298" s="280"/>
      <c r="W298" s="280"/>
      <c r="X298" s="280"/>
      <c r="Y298" s="280"/>
      <c r="Z298" s="280"/>
    </row>
    <row r="299" spans="1:26" ht="15.75" customHeight="1">
      <c r="A299" s="280"/>
      <c r="B299" s="280"/>
      <c r="C299" s="280"/>
      <c r="D299" s="280"/>
      <c r="E299" s="280"/>
      <c r="F299" s="280"/>
      <c r="G299" s="280"/>
      <c r="H299" s="280"/>
      <c r="I299" s="280"/>
      <c r="J299" s="280"/>
      <c r="K299" s="280"/>
      <c r="L299" s="280"/>
      <c r="M299" s="280"/>
      <c r="N299" s="280"/>
      <c r="O299" s="280"/>
      <c r="P299" s="280"/>
      <c r="Q299" s="280"/>
      <c r="R299" s="280"/>
      <c r="S299" s="280"/>
      <c r="T299" s="280"/>
      <c r="U299" s="280"/>
      <c r="V299" s="280"/>
      <c r="W299" s="280"/>
      <c r="X299" s="280"/>
      <c r="Y299" s="280"/>
      <c r="Z299" s="280"/>
    </row>
    <row r="300" spans="1:26" ht="15.75" customHeight="1">
      <c r="A300" s="280"/>
      <c r="B300" s="280"/>
      <c r="C300" s="280"/>
      <c r="D300" s="280"/>
      <c r="E300" s="280"/>
      <c r="F300" s="280"/>
      <c r="G300" s="280"/>
      <c r="H300" s="280"/>
      <c r="I300" s="280"/>
      <c r="J300" s="280"/>
      <c r="K300" s="280"/>
      <c r="L300" s="280"/>
      <c r="M300" s="280"/>
      <c r="N300" s="280"/>
      <c r="O300" s="280"/>
      <c r="P300" s="280"/>
      <c r="Q300" s="280"/>
      <c r="R300" s="280"/>
      <c r="S300" s="280"/>
      <c r="T300" s="280"/>
      <c r="U300" s="280"/>
      <c r="V300" s="280"/>
      <c r="W300" s="280"/>
      <c r="X300" s="280"/>
      <c r="Y300" s="280"/>
      <c r="Z300" s="280"/>
    </row>
    <row r="301" spans="1:26" ht="15.75" customHeight="1">
      <c r="A301" s="280"/>
      <c r="B301" s="280"/>
      <c r="C301" s="280"/>
      <c r="D301" s="280"/>
      <c r="E301" s="280"/>
      <c r="F301" s="280"/>
      <c r="G301" s="280"/>
      <c r="H301" s="280"/>
      <c r="I301" s="280"/>
      <c r="J301" s="280"/>
      <c r="K301" s="280"/>
      <c r="L301" s="280"/>
      <c r="M301" s="280"/>
      <c r="N301" s="280"/>
      <c r="O301" s="280"/>
      <c r="P301" s="280"/>
      <c r="Q301" s="280"/>
      <c r="R301" s="280"/>
      <c r="S301" s="280"/>
      <c r="T301" s="280"/>
      <c r="U301" s="280"/>
      <c r="V301" s="280"/>
      <c r="W301" s="280"/>
      <c r="X301" s="280"/>
      <c r="Y301" s="280"/>
      <c r="Z301" s="280"/>
    </row>
    <row r="302" spans="1:26" ht="15.75" customHeight="1">
      <c r="A302" s="280"/>
      <c r="B302" s="280"/>
      <c r="C302" s="280"/>
      <c r="D302" s="280"/>
      <c r="E302" s="280"/>
      <c r="F302" s="280"/>
      <c r="G302" s="280"/>
      <c r="H302" s="280"/>
      <c r="I302" s="280"/>
      <c r="J302" s="280"/>
      <c r="K302" s="280"/>
      <c r="L302" s="280"/>
      <c r="M302" s="280"/>
      <c r="N302" s="280"/>
      <c r="O302" s="280"/>
      <c r="P302" s="280"/>
      <c r="Q302" s="280"/>
      <c r="R302" s="280"/>
      <c r="S302" s="280"/>
      <c r="T302" s="280"/>
      <c r="U302" s="280"/>
      <c r="V302" s="280"/>
      <c r="W302" s="280"/>
      <c r="X302" s="280"/>
      <c r="Y302" s="280"/>
      <c r="Z302" s="280"/>
    </row>
    <row r="303" spans="1:26" ht="15.75" customHeight="1">
      <c r="A303" s="280"/>
      <c r="B303" s="280"/>
      <c r="C303" s="280"/>
      <c r="D303" s="280"/>
      <c r="E303" s="280"/>
      <c r="F303" s="280"/>
      <c r="G303" s="280"/>
      <c r="H303" s="280"/>
      <c r="I303" s="280"/>
      <c r="J303" s="280"/>
      <c r="K303" s="280"/>
      <c r="L303" s="280"/>
      <c r="M303" s="280"/>
      <c r="N303" s="280"/>
      <c r="O303" s="280"/>
      <c r="P303" s="280"/>
      <c r="Q303" s="280"/>
      <c r="R303" s="280"/>
      <c r="S303" s="280"/>
      <c r="T303" s="280"/>
      <c r="U303" s="280"/>
      <c r="V303" s="280"/>
      <c r="W303" s="280"/>
      <c r="X303" s="280"/>
      <c r="Y303" s="280"/>
      <c r="Z303" s="280"/>
    </row>
    <row r="304" spans="1:26" ht="15.75" customHeight="1">
      <c r="A304" s="280"/>
      <c r="B304" s="280"/>
      <c r="C304" s="280"/>
      <c r="D304" s="280"/>
      <c r="E304" s="280"/>
      <c r="F304" s="280"/>
      <c r="G304" s="280"/>
      <c r="H304" s="280"/>
      <c r="I304" s="280"/>
      <c r="J304" s="280"/>
      <c r="K304" s="280"/>
      <c r="L304" s="280"/>
      <c r="M304" s="280"/>
      <c r="N304" s="280"/>
      <c r="O304" s="280"/>
      <c r="P304" s="280"/>
      <c r="Q304" s="280"/>
      <c r="R304" s="280"/>
      <c r="S304" s="280"/>
      <c r="T304" s="280"/>
      <c r="U304" s="280"/>
      <c r="V304" s="280"/>
      <c r="W304" s="280"/>
      <c r="X304" s="280"/>
      <c r="Y304" s="280"/>
      <c r="Z304" s="280"/>
    </row>
    <row r="305" spans="1:26" ht="15.75" customHeight="1">
      <c r="A305" s="280"/>
      <c r="B305" s="280"/>
      <c r="C305" s="280"/>
      <c r="D305" s="280"/>
      <c r="E305" s="280"/>
      <c r="F305" s="280"/>
      <c r="G305" s="280"/>
      <c r="H305" s="280"/>
      <c r="I305" s="280"/>
      <c r="J305" s="280"/>
      <c r="K305" s="280"/>
      <c r="L305" s="280"/>
      <c r="M305" s="280"/>
      <c r="N305" s="280"/>
      <c r="O305" s="280"/>
      <c r="P305" s="280"/>
      <c r="Q305" s="280"/>
      <c r="R305" s="280"/>
      <c r="S305" s="280"/>
      <c r="T305" s="280"/>
      <c r="U305" s="280"/>
      <c r="V305" s="280"/>
      <c r="W305" s="280"/>
      <c r="X305" s="280"/>
      <c r="Y305" s="280"/>
      <c r="Z305" s="280"/>
    </row>
    <row r="306" spans="1:26" ht="15.75" customHeight="1">
      <c r="A306" s="280"/>
      <c r="B306" s="280"/>
      <c r="C306" s="280"/>
      <c r="D306" s="280"/>
      <c r="E306" s="280"/>
      <c r="F306" s="280"/>
      <c r="G306" s="280"/>
      <c r="H306" s="280"/>
      <c r="I306" s="280"/>
      <c r="J306" s="280"/>
      <c r="K306" s="280"/>
      <c r="L306" s="280"/>
      <c r="M306" s="280"/>
      <c r="N306" s="280"/>
      <c r="O306" s="280"/>
      <c r="P306" s="280"/>
      <c r="Q306" s="280"/>
      <c r="R306" s="280"/>
      <c r="S306" s="280"/>
      <c r="T306" s="280"/>
      <c r="U306" s="280"/>
      <c r="V306" s="280"/>
      <c r="W306" s="280"/>
      <c r="X306" s="280"/>
      <c r="Y306" s="280"/>
      <c r="Z306" s="280"/>
    </row>
    <row r="307" spans="1:26" ht="15.75" customHeight="1">
      <c r="A307" s="280"/>
      <c r="B307" s="280"/>
      <c r="C307" s="280"/>
      <c r="D307" s="280"/>
      <c r="E307" s="280"/>
      <c r="F307" s="280"/>
      <c r="G307" s="280"/>
      <c r="H307" s="280"/>
      <c r="I307" s="280"/>
      <c r="J307" s="280"/>
      <c r="K307" s="280"/>
      <c r="L307" s="280"/>
      <c r="M307" s="280"/>
      <c r="N307" s="280"/>
      <c r="O307" s="280"/>
      <c r="P307" s="280"/>
      <c r="Q307" s="280"/>
      <c r="R307" s="280"/>
      <c r="S307" s="280"/>
      <c r="T307" s="280"/>
      <c r="U307" s="280"/>
      <c r="V307" s="280"/>
      <c r="W307" s="280"/>
      <c r="X307" s="280"/>
      <c r="Y307" s="280"/>
      <c r="Z307" s="280"/>
    </row>
    <row r="308" spans="1:26" ht="15.75" customHeight="1">
      <c r="A308" s="280"/>
      <c r="B308" s="280"/>
      <c r="C308" s="280"/>
      <c r="D308" s="280"/>
      <c r="E308" s="280"/>
      <c r="F308" s="280"/>
      <c r="G308" s="280"/>
      <c r="H308" s="280"/>
      <c r="I308" s="280"/>
      <c r="J308" s="280"/>
      <c r="K308" s="280"/>
      <c r="L308" s="280"/>
      <c r="M308" s="280"/>
      <c r="N308" s="280"/>
      <c r="O308" s="280"/>
      <c r="P308" s="280"/>
      <c r="Q308" s="280"/>
      <c r="R308" s="280"/>
      <c r="S308" s="280"/>
      <c r="T308" s="280"/>
      <c r="U308" s="280"/>
      <c r="V308" s="280"/>
      <c r="W308" s="280"/>
      <c r="X308" s="280"/>
      <c r="Y308" s="280"/>
      <c r="Z308" s="280"/>
    </row>
    <row r="309" spans="1:26" ht="15.75" customHeight="1">
      <c r="A309" s="280"/>
      <c r="B309" s="280"/>
      <c r="C309" s="280"/>
      <c r="D309" s="280"/>
      <c r="E309" s="280"/>
      <c r="F309" s="280"/>
      <c r="G309" s="280"/>
      <c r="H309" s="280"/>
      <c r="I309" s="280"/>
      <c r="J309" s="280"/>
      <c r="K309" s="280"/>
      <c r="L309" s="280"/>
      <c r="M309" s="280"/>
      <c r="N309" s="280"/>
      <c r="O309" s="280"/>
      <c r="P309" s="280"/>
      <c r="Q309" s="280"/>
      <c r="R309" s="280"/>
      <c r="S309" s="280"/>
      <c r="T309" s="280"/>
      <c r="U309" s="280"/>
      <c r="V309" s="280"/>
      <c r="W309" s="280"/>
      <c r="X309" s="280"/>
      <c r="Y309" s="280"/>
      <c r="Z309" s="280"/>
    </row>
    <row r="310" spans="1:26" ht="15.75" customHeight="1">
      <c r="A310" s="280"/>
      <c r="B310" s="280"/>
      <c r="C310" s="280"/>
      <c r="D310" s="280"/>
      <c r="E310" s="280"/>
      <c r="F310" s="280"/>
      <c r="G310" s="280"/>
      <c r="H310" s="280"/>
      <c r="I310" s="280"/>
      <c r="J310" s="280"/>
      <c r="K310" s="280"/>
      <c r="L310" s="280"/>
      <c r="M310" s="280"/>
      <c r="N310" s="280"/>
      <c r="O310" s="280"/>
      <c r="P310" s="280"/>
      <c r="Q310" s="280"/>
      <c r="R310" s="280"/>
      <c r="S310" s="280"/>
      <c r="T310" s="280"/>
      <c r="U310" s="280"/>
      <c r="V310" s="280"/>
      <c r="W310" s="280"/>
      <c r="X310" s="280"/>
      <c r="Y310" s="280"/>
      <c r="Z310" s="280"/>
    </row>
    <row r="311" spans="1:26" ht="15.75" customHeight="1">
      <c r="A311" s="280"/>
      <c r="B311" s="280"/>
      <c r="C311" s="280"/>
      <c r="D311" s="280"/>
      <c r="E311" s="280"/>
      <c r="F311" s="280"/>
      <c r="G311" s="280"/>
      <c r="H311" s="280"/>
      <c r="I311" s="280"/>
      <c r="J311" s="280"/>
      <c r="K311" s="280"/>
      <c r="L311" s="280"/>
      <c r="M311" s="280"/>
      <c r="N311" s="280"/>
      <c r="O311" s="280"/>
      <c r="P311" s="280"/>
      <c r="Q311" s="280"/>
      <c r="R311" s="280"/>
      <c r="S311" s="280"/>
      <c r="T311" s="280"/>
      <c r="U311" s="280"/>
      <c r="V311" s="280"/>
      <c r="W311" s="280"/>
      <c r="X311" s="280"/>
      <c r="Y311" s="280"/>
      <c r="Z311" s="280"/>
    </row>
    <row r="312" spans="1:26" ht="15.75" customHeight="1">
      <c r="A312" s="280"/>
      <c r="B312" s="280"/>
      <c r="C312" s="280"/>
      <c r="D312" s="280"/>
      <c r="E312" s="280"/>
      <c r="F312" s="280"/>
      <c r="G312" s="280"/>
      <c r="H312" s="280"/>
      <c r="I312" s="280"/>
      <c r="J312" s="280"/>
      <c r="K312" s="280"/>
      <c r="L312" s="280"/>
      <c r="M312" s="280"/>
      <c r="N312" s="280"/>
      <c r="O312" s="280"/>
      <c r="P312" s="280"/>
      <c r="Q312" s="280"/>
      <c r="R312" s="280"/>
      <c r="S312" s="280"/>
      <c r="T312" s="280"/>
      <c r="U312" s="280"/>
      <c r="V312" s="280"/>
      <c r="W312" s="280"/>
      <c r="X312" s="280"/>
      <c r="Y312" s="280"/>
      <c r="Z312" s="280"/>
    </row>
    <row r="313" spans="1:26" ht="15.75" customHeight="1">
      <c r="A313" s="280"/>
      <c r="B313" s="280"/>
      <c r="C313" s="280"/>
      <c r="D313" s="280"/>
      <c r="E313" s="280"/>
      <c r="F313" s="280"/>
      <c r="G313" s="280"/>
      <c r="H313" s="280"/>
      <c r="I313" s="280"/>
      <c r="J313" s="280"/>
      <c r="K313" s="280"/>
      <c r="L313" s="280"/>
      <c r="M313" s="280"/>
      <c r="N313" s="280"/>
      <c r="O313" s="280"/>
      <c r="P313" s="280"/>
      <c r="Q313" s="280"/>
      <c r="R313" s="280"/>
      <c r="S313" s="280"/>
      <c r="T313" s="280"/>
      <c r="U313" s="280"/>
      <c r="V313" s="280"/>
      <c r="W313" s="280"/>
      <c r="X313" s="280"/>
      <c r="Y313" s="280"/>
      <c r="Z313" s="280"/>
    </row>
    <row r="314" spans="1:26" ht="15.75" customHeight="1">
      <c r="A314" s="280"/>
      <c r="B314" s="280"/>
      <c r="C314" s="280"/>
      <c r="D314" s="280"/>
      <c r="E314" s="280"/>
      <c r="F314" s="280"/>
      <c r="G314" s="280"/>
      <c r="H314" s="280"/>
      <c r="I314" s="280"/>
      <c r="J314" s="280"/>
      <c r="K314" s="280"/>
      <c r="L314" s="280"/>
      <c r="M314" s="280"/>
      <c r="N314" s="280"/>
      <c r="O314" s="280"/>
      <c r="P314" s="280"/>
      <c r="Q314" s="280"/>
      <c r="R314" s="280"/>
      <c r="S314" s="280"/>
      <c r="T314" s="280"/>
      <c r="U314" s="280"/>
      <c r="V314" s="280"/>
      <c r="W314" s="280"/>
      <c r="X314" s="280"/>
      <c r="Y314" s="280"/>
      <c r="Z314" s="280"/>
    </row>
    <row r="315" spans="1:26" ht="15.75" customHeight="1">
      <c r="A315" s="280"/>
      <c r="B315" s="280"/>
      <c r="C315" s="280"/>
      <c r="D315" s="280"/>
      <c r="E315" s="280"/>
      <c r="F315" s="280"/>
      <c r="G315" s="280"/>
      <c r="H315" s="280"/>
      <c r="I315" s="280"/>
      <c r="J315" s="280"/>
      <c r="K315" s="280"/>
      <c r="L315" s="280"/>
      <c r="M315" s="280"/>
      <c r="N315" s="280"/>
      <c r="O315" s="280"/>
      <c r="P315" s="280"/>
      <c r="Q315" s="280"/>
      <c r="R315" s="280"/>
      <c r="S315" s="280"/>
      <c r="T315" s="280"/>
      <c r="U315" s="280"/>
      <c r="V315" s="280"/>
      <c r="W315" s="280"/>
      <c r="X315" s="280"/>
      <c r="Y315" s="280"/>
      <c r="Z315" s="280"/>
    </row>
    <row r="316" spans="1:26" ht="15.75" customHeight="1">
      <c r="A316" s="280"/>
      <c r="B316" s="280"/>
      <c r="C316" s="280"/>
      <c r="D316" s="280"/>
      <c r="E316" s="280"/>
      <c r="F316" s="280"/>
      <c r="G316" s="280"/>
      <c r="H316" s="280"/>
      <c r="I316" s="280"/>
      <c r="J316" s="280"/>
      <c r="K316" s="280"/>
      <c r="L316" s="280"/>
      <c r="M316" s="280"/>
      <c r="N316" s="280"/>
      <c r="O316" s="280"/>
      <c r="P316" s="280"/>
      <c r="Q316" s="280"/>
      <c r="R316" s="280"/>
      <c r="S316" s="280"/>
      <c r="T316" s="280"/>
      <c r="U316" s="280"/>
      <c r="V316" s="280"/>
      <c r="W316" s="280"/>
      <c r="X316" s="280"/>
      <c r="Y316" s="280"/>
      <c r="Z316" s="280"/>
    </row>
    <row r="317" spans="1:26" ht="15.75" customHeight="1">
      <c r="A317" s="280"/>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row>
    <row r="318" spans="1:26" ht="15.75" customHeight="1">
      <c r="A318" s="280"/>
      <c r="B318" s="280"/>
      <c r="C318" s="280"/>
      <c r="D318" s="280"/>
      <c r="E318" s="280"/>
      <c r="F318" s="280"/>
      <c r="G318" s="280"/>
      <c r="H318" s="280"/>
      <c r="I318" s="280"/>
      <c r="J318" s="280"/>
      <c r="K318" s="280"/>
      <c r="L318" s="280"/>
      <c r="M318" s="280"/>
      <c r="N318" s="280"/>
      <c r="O318" s="280"/>
      <c r="P318" s="280"/>
      <c r="Q318" s="280"/>
      <c r="R318" s="280"/>
      <c r="S318" s="280"/>
      <c r="T318" s="280"/>
      <c r="U318" s="280"/>
      <c r="V318" s="280"/>
      <c r="W318" s="280"/>
      <c r="X318" s="280"/>
      <c r="Y318" s="280"/>
      <c r="Z318" s="280"/>
    </row>
    <row r="319" spans="1:26" ht="15.75" customHeight="1">
      <c r="A319" s="280"/>
      <c r="B319" s="280"/>
      <c r="C319" s="280"/>
      <c r="D319" s="280"/>
      <c r="E319" s="280"/>
      <c r="F319" s="280"/>
      <c r="G319" s="280"/>
      <c r="H319" s="280"/>
      <c r="I319" s="280"/>
      <c r="J319" s="280"/>
      <c r="K319" s="280"/>
      <c r="L319" s="280"/>
      <c r="M319" s="280"/>
      <c r="N319" s="280"/>
      <c r="O319" s="280"/>
      <c r="P319" s="280"/>
      <c r="Q319" s="280"/>
      <c r="R319" s="280"/>
      <c r="S319" s="280"/>
      <c r="T319" s="280"/>
      <c r="U319" s="280"/>
      <c r="V319" s="280"/>
      <c r="W319" s="280"/>
      <c r="X319" s="280"/>
      <c r="Y319" s="280"/>
      <c r="Z319" s="280"/>
    </row>
    <row r="320" spans="1:26" ht="15.75" customHeight="1">
      <c r="A320" s="280"/>
      <c r="B320" s="280"/>
      <c r="C320" s="280"/>
      <c r="D320" s="280"/>
      <c r="E320" s="280"/>
      <c r="F320" s="280"/>
      <c r="G320" s="280"/>
      <c r="H320" s="280"/>
      <c r="I320" s="280"/>
      <c r="J320" s="280"/>
      <c r="K320" s="280"/>
      <c r="L320" s="280"/>
      <c r="M320" s="280"/>
      <c r="N320" s="280"/>
      <c r="O320" s="280"/>
      <c r="P320" s="280"/>
      <c r="Q320" s="280"/>
      <c r="R320" s="280"/>
      <c r="S320" s="280"/>
      <c r="T320" s="280"/>
      <c r="U320" s="280"/>
      <c r="V320" s="280"/>
      <c r="W320" s="280"/>
      <c r="X320" s="280"/>
      <c r="Y320" s="280"/>
      <c r="Z320" s="280"/>
    </row>
    <row r="321" spans="1:26" ht="15.75" customHeight="1">
      <c r="A321" s="280"/>
      <c r="B321" s="280"/>
      <c r="C321" s="280"/>
      <c r="D321" s="280"/>
      <c r="E321" s="280"/>
      <c r="F321" s="280"/>
      <c r="G321" s="280"/>
      <c r="H321" s="280"/>
      <c r="I321" s="280"/>
      <c r="J321" s="280"/>
      <c r="K321" s="280"/>
      <c r="L321" s="280"/>
      <c r="M321" s="280"/>
      <c r="N321" s="280"/>
      <c r="O321" s="280"/>
      <c r="P321" s="280"/>
      <c r="Q321" s="280"/>
      <c r="R321" s="280"/>
      <c r="S321" s="280"/>
      <c r="T321" s="280"/>
      <c r="U321" s="280"/>
      <c r="V321" s="280"/>
      <c r="W321" s="280"/>
      <c r="X321" s="280"/>
      <c r="Y321" s="280"/>
      <c r="Z321" s="280"/>
    </row>
    <row r="322" spans="1:26" ht="15.75" customHeight="1">
      <c r="A322" s="280"/>
      <c r="B322" s="280"/>
      <c r="C322" s="280"/>
      <c r="D322" s="280"/>
      <c r="E322" s="280"/>
      <c r="F322" s="280"/>
      <c r="G322" s="280"/>
      <c r="H322" s="280"/>
      <c r="I322" s="280"/>
      <c r="J322" s="280"/>
      <c r="K322" s="280"/>
      <c r="L322" s="280"/>
      <c r="M322" s="280"/>
      <c r="N322" s="280"/>
      <c r="O322" s="280"/>
      <c r="P322" s="280"/>
      <c r="Q322" s="280"/>
      <c r="R322" s="280"/>
      <c r="S322" s="280"/>
      <c r="T322" s="280"/>
      <c r="U322" s="280"/>
      <c r="V322" s="280"/>
      <c r="W322" s="280"/>
      <c r="X322" s="280"/>
      <c r="Y322" s="280"/>
      <c r="Z322" s="280"/>
    </row>
    <row r="323" spans="1:26" ht="15.75" customHeight="1">
      <c r="A323" s="280"/>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row>
    <row r="324" spans="1:26" ht="15.75" customHeight="1">
      <c r="A324" s="280"/>
      <c r="B324" s="280"/>
      <c r="C324" s="280"/>
      <c r="D324" s="280"/>
      <c r="E324" s="280"/>
      <c r="F324" s="280"/>
      <c r="G324" s="280"/>
      <c r="H324" s="280"/>
      <c r="I324" s="280"/>
      <c r="J324" s="280"/>
      <c r="K324" s="280"/>
      <c r="L324" s="280"/>
      <c r="M324" s="280"/>
      <c r="N324" s="280"/>
      <c r="O324" s="280"/>
      <c r="P324" s="280"/>
      <c r="Q324" s="280"/>
      <c r="R324" s="280"/>
      <c r="S324" s="280"/>
      <c r="T324" s="280"/>
      <c r="U324" s="280"/>
      <c r="V324" s="280"/>
      <c r="W324" s="280"/>
      <c r="X324" s="280"/>
      <c r="Y324" s="280"/>
      <c r="Z324" s="280"/>
    </row>
    <row r="325" spans="1:26" ht="15.75" customHeight="1">
      <c r="A325" s="280"/>
      <c r="B325" s="280"/>
      <c r="C325" s="280"/>
      <c r="D325" s="280"/>
      <c r="E325" s="280"/>
      <c r="F325" s="280"/>
      <c r="G325" s="280"/>
      <c r="H325" s="280"/>
      <c r="I325" s="280"/>
      <c r="J325" s="280"/>
      <c r="K325" s="280"/>
      <c r="L325" s="280"/>
      <c r="M325" s="280"/>
      <c r="N325" s="280"/>
      <c r="O325" s="280"/>
      <c r="P325" s="280"/>
      <c r="Q325" s="280"/>
      <c r="R325" s="280"/>
      <c r="S325" s="280"/>
      <c r="T325" s="280"/>
      <c r="U325" s="280"/>
      <c r="V325" s="280"/>
      <c r="W325" s="280"/>
      <c r="X325" s="280"/>
      <c r="Y325" s="280"/>
      <c r="Z325" s="280"/>
    </row>
    <row r="326" spans="1:26" ht="15.75" customHeight="1">
      <c r="A326" s="280"/>
      <c r="B326" s="280"/>
      <c r="C326" s="280"/>
      <c r="D326" s="280"/>
      <c r="E326" s="280"/>
      <c r="F326" s="280"/>
      <c r="G326" s="280"/>
      <c r="H326" s="280"/>
      <c r="I326" s="280"/>
      <c r="J326" s="280"/>
      <c r="K326" s="280"/>
      <c r="L326" s="280"/>
      <c r="M326" s="280"/>
      <c r="N326" s="280"/>
      <c r="O326" s="280"/>
      <c r="P326" s="280"/>
      <c r="Q326" s="280"/>
      <c r="R326" s="280"/>
      <c r="S326" s="280"/>
      <c r="T326" s="280"/>
      <c r="U326" s="280"/>
      <c r="V326" s="280"/>
      <c r="W326" s="280"/>
      <c r="X326" s="280"/>
      <c r="Y326" s="280"/>
      <c r="Z326" s="280"/>
    </row>
    <row r="327" spans="1:26" ht="15.75" customHeight="1">
      <c r="A327" s="280"/>
      <c r="B327" s="280"/>
      <c r="C327" s="280"/>
      <c r="D327" s="280"/>
      <c r="E327" s="280"/>
      <c r="F327" s="280"/>
      <c r="G327" s="280"/>
      <c r="H327" s="280"/>
      <c r="I327" s="280"/>
      <c r="J327" s="280"/>
      <c r="K327" s="280"/>
      <c r="L327" s="280"/>
      <c r="M327" s="280"/>
      <c r="N327" s="280"/>
      <c r="O327" s="280"/>
      <c r="P327" s="280"/>
      <c r="Q327" s="280"/>
      <c r="R327" s="280"/>
      <c r="S327" s="280"/>
      <c r="T327" s="280"/>
      <c r="U327" s="280"/>
      <c r="V327" s="280"/>
      <c r="W327" s="280"/>
      <c r="X327" s="280"/>
      <c r="Y327" s="280"/>
      <c r="Z327" s="280"/>
    </row>
    <row r="328" spans="1:26" ht="15.75" customHeight="1">
      <c r="A328" s="280"/>
      <c r="B328" s="280"/>
      <c r="C328" s="280"/>
      <c r="D328" s="280"/>
      <c r="E328" s="280"/>
      <c r="F328" s="280"/>
      <c r="G328" s="280"/>
      <c r="H328" s="280"/>
      <c r="I328" s="280"/>
      <c r="J328" s="280"/>
      <c r="K328" s="280"/>
      <c r="L328" s="280"/>
      <c r="M328" s="280"/>
      <c r="N328" s="280"/>
      <c r="O328" s="280"/>
      <c r="P328" s="280"/>
      <c r="Q328" s="280"/>
      <c r="R328" s="280"/>
      <c r="S328" s="280"/>
      <c r="T328" s="280"/>
      <c r="U328" s="280"/>
      <c r="V328" s="280"/>
      <c r="W328" s="280"/>
      <c r="X328" s="280"/>
      <c r="Y328" s="280"/>
      <c r="Z328" s="280"/>
    </row>
    <row r="329" spans="1:26" ht="15.75" customHeight="1">
      <c r="A329" s="280"/>
      <c r="B329" s="280"/>
      <c r="C329" s="280"/>
      <c r="D329" s="280"/>
      <c r="E329" s="280"/>
      <c r="F329" s="280"/>
      <c r="G329" s="280"/>
      <c r="H329" s="280"/>
      <c r="I329" s="280"/>
      <c r="J329" s="280"/>
      <c r="K329" s="280"/>
      <c r="L329" s="280"/>
      <c r="M329" s="280"/>
      <c r="N329" s="280"/>
      <c r="O329" s="280"/>
      <c r="P329" s="280"/>
      <c r="Q329" s="280"/>
      <c r="R329" s="280"/>
      <c r="S329" s="280"/>
      <c r="T329" s="280"/>
      <c r="U329" s="280"/>
      <c r="V329" s="280"/>
      <c r="W329" s="280"/>
      <c r="X329" s="280"/>
      <c r="Y329" s="280"/>
      <c r="Z329" s="280"/>
    </row>
    <row r="330" spans="1:26" ht="15.75" customHeight="1">
      <c r="A330" s="280"/>
      <c r="B330" s="280"/>
      <c r="C330" s="280"/>
      <c r="D330" s="280"/>
      <c r="E330" s="280"/>
      <c r="F330" s="280"/>
      <c r="G330" s="280"/>
      <c r="H330" s="280"/>
      <c r="I330" s="280"/>
      <c r="J330" s="280"/>
      <c r="K330" s="280"/>
      <c r="L330" s="280"/>
      <c r="M330" s="280"/>
      <c r="N330" s="280"/>
      <c r="O330" s="280"/>
      <c r="P330" s="280"/>
      <c r="Q330" s="280"/>
      <c r="R330" s="280"/>
      <c r="S330" s="280"/>
      <c r="T330" s="280"/>
      <c r="U330" s="280"/>
      <c r="V330" s="280"/>
      <c r="W330" s="280"/>
      <c r="X330" s="280"/>
      <c r="Y330" s="280"/>
      <c r="Z330" s="280"/>
    </row>
    <row r="331" spans="1:26" ht="15.75" customHeight="1">
      <c r="A331" s="280"/>
      <c r="B331" s="280"/>
      <c r="C331" s="280"/>
      <c r="D331" s="280"/>
      <c r="E331" s="280"/>
      <c r="F331" s="280"/>
      <c r="G331" s="280"/>
      <c r="H331" s="280"/>
      <c r="I331" s="280"/>
      <c r="J331" s="280"/>
      <c r="K331" s="280"/>
      <c r="L331" s="280"/>
      <c r="M331" s="280"/>
      <c r="N331" s="280"/>
      <c r="O331" s="280"/>
      <c r="P331" s="280"/>
      <c r="Q331" s="280"/>
      <c r="R331" s="280"/>
      <c r="S331" s="280"/>
      <c r="T331" s="280"/>
      <c r="U331" s="280"/>
      <c r="V331" s="280"/>
      <c r="W331" s="280"/>
      <c r="X331" s="280"/>
      <c r="Y331" s="280"/>
      <c r="Z331" s="280"/>
    </row>
    <row r="332" spans="1:26" ht="15.75" customHeight="1">
      <c r="A332" s="280"/>
      <c r="B332" s="280"/>
      <c r="C332" s="280"/>
      <c r="D332" s="280"/>
      <c r="E332" s="280"/>
      <c r="F332" s="280"/>
      <c r="G332" s="280"/>
      <c r="H332" s="280"/>
      <c r="I332" s="280"/>
      <c r="J332" s="280"/>
      <c r="K332" s="280"/>
      <c r="L332" s="280"/>
      <c r="M332" s="280"/>
      <c r="N332" s="280"/>
      <c r="O332" s="280"/>
      <c r="P332" s="280"/>
      <c r="Q332" s="280"/>
      <c r="R332" s="280"/>
      <c r="S332" s="280"/>
      <c r="T332" s="280"/>
      <c r="U332" s="280"/>
      <c r="V332" s="280"/>
      <c r="W332" s="280"/>
      <c r="X332" s="280"/>
      <c r="Y332" s="280"/>
      <c r="Z332" s="280"/>
    </row>
    <row r="333" spans="1:26" ht="15.75" customHeight="1">
      <c r="A333" s="280"/>
      <c r="B333" s="280"/>
      <c r="C333" s="280"/>
      <c r="D333" s="280"/>
      <c r="E333" s="280"/>
      <c r="F333" s="280"/>
      <c r="G333" s="280"/>
      <c r="H333" s="280"/>
      <c r="I333" s="280"/>
      <c r="J333" s="280"/>
      <c r="K333" s="280"/>
      <c r="L333" s="280"/>
      <c r="M333" s="280"/>
      <c r="N333" s="280"/>
      <c r="O333" s="280"/>
      <c r="P333" s="280"/>
      <c r="Q333" s="280"/>
      <c r="R333" s="280"/>
      <c r="S333" s="280"/>
      <c r="T333" s="280"/>
      <c r="U333" s="280"/>
      <c r="V333" s="280"/>
      <c r="W333" s="280"/>
      <c r="X333" s="280"/>
      <c r="Y333" s="280"/>
      <c r="Z333" s="280"/>
    </row>
    <row r="334" spans="1:26" ht="15.75" customHeight="1">
      <c r="A334" s="280"/>
      <c r="B334" s="280"/>
      <c r="C334" s="280"/>
      <c r="D334" s="280"/>
      <c r="E334" s="280"/>
      <c r="F334" s="280"/>
      <c r="G334" s="280"/>
      <c r="H334" s="280"/>
      <c r="I334" s="280"/>
      <c r="J334" s="280"/>
      <c r="K334" s="280"/>
      <c r="L334" s="280"/>
      <c r="M334" s="280"/>
      <c r="N334" s="280"/>
      <c r="O334" s="280"/>
      <c r="P334" s="280"/>
      <c r="Q334" s="280"/>
      <c r="R334" s="280"/>
      <c r="S334" s="280"/>
      <c r="T334" s="280"/>
      <c r="U334" s="280"/>
      <c r="V334" s="280"/>
      <c r="W334" s="280"/>
      <c r="X334" s="280"/>
      <c r="Y334" s="280"/>
      <c r="Z334" s="280"/>
    </row>
    <row r="335" spans="1:26" ht="15.75" customHeight="1">
      <c r="A335" s="280"/>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row>
    <row r="336" spans="1:26" ht="15.75" customHeight="1">
      <c r="A336" s="280"/>
      <c r="B336" s="280"/>
      <c r="C336" s="280"/>
      <c r="D336" s="280"/>
      <c r="E336" s="280"/>
      <c r="F336" s="280"/>
      <c r="G336" s="280"/>
      <c r="H336" s="280"/>
      <c r="I336" s="280"/>
      <c r="J336" s="280"/>
      <c r="K336" s="280"/>
      <c r="L336" s="280"/>
      <c r="M336" s="280"/>
      <c r="N336" s="280"/>
      <c r="O336" s="280"/>
      <c r="P336" s="280"/>
      <c r="Q336" s="280"/>
      <c r="R336" s="280"/>
      <c r="S336" s="280"/>
      <c r="T336" s="280"/>
      <c r="U336" s="280"/>
      <c r="V336" s="280"/>
      <c r="W336" s="280"/>
      <c r="X336" s="280"/>
      <c r="Y336" s="280"/>
      <c r="Z336" s="280"/>
    </row>
    <row r="337" spans="1:26" ht="15.75" customHeight="1">
      <c r="A337" s="280"/>
      <c r="B337" s="280"/>
      <c r="C337" s="280"/>
      <c r="D337" s="280"/>
      <c r="E337" s="280"/>
      <c r="F337" s="280"/>
      <c r="G337" s="280"/>
      <c r="H337" s="280"/>
      <c r="I337" s="280"/>
      <c r="J337" s="280"/>
      <c r="K337" s="280"/>
      <c r="L337" s="280"/>
      <c r="M337" s="280"/>
      <c r="N337" s="280"/>
      <c r="O337" s="280"/>
      <c r="P337" s="280"/>
      <c r="Q337" s="280"/>
      <c r="R337" s="280"/>
      <c r="S337" s="280"/>
      <c r="T337" s="280"/>
      <c r="U337" s="280"/>
      <c r="V337" s="280"/>
      <c r="W337" s="280"/>
      <c r="X337" s="280"/>
      <c r="Y337" s="280"/>
      <c r="Z337" s="280"/>
    </row>
    <row r="338" spans="1:26" ht="15.75" customHeight="1">
      <c r="A338" s="280"/>
      <c r="B338" s="280"/>
      <c r="C338" s="280"/>
      <c r="D338" s="280"/>
      <c r="E338" s="280"/>
      <c r="F338" s="280"/>
      <c r="G338" s="280"/>
      <c r="H338" s="280"/>
      <c r="I338" s="280"/>
      <c r="J338" s="280"/>
      <c r="K338" s="280"/>
      <c r="L338" s="280"/>
      <c r="M338" s="280"/>
      <c r="N338" s="280"/>
      <c r="O338" s="280"/>
      <c r="P338" s="280"/>
      <c r="Q338" s="280"/>
      <c r="R338" s="280"/>
      <c r="S338" s="280"/>
      <c r="T338" s="280"/>
      <c r="U338" s="280"/>
      <c r="V338" s="280"/>
      <c r="W338" s="280"/>
      <c r="X338" s="280"/>
      <c r="Y338" s="280"/>
      <c r="Z338" s="280"/>
    </row>
    <row r="339" spans="1:26" ht="15.75" customHeight="1">
      <c r="A339" s="280"/>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row>
    <row r="340" spans="1:26" ht="15.75" customHeight="1">
      <c r="A340" s="280"/>
      <c r="B340" s="280"/>
      <c r="C340" s="280"/>
      <c r="D340" s="280"/>
      <c r="E340" s="280"/>
      <c r="F340" s="280"/>
      <c r="G340" s="280"/>
      <c r="H340" s="280"/>
      <c r="I340" s="280"/>
      <c r="J340" s="280"/>
      <c r="K340" s="280"/>
      <c r="L340" s="280"/>
      <c r="M340" s="280"/>
      <c r="N340" s="280"/>
      <c r="O340" s="280"/>
      <c r="P340" s="280"/>
      <c r="Q340" s="280"/>
      <c r="R340" s="280"/>
      <c r="S340" s="280"/>
      <c r="T340" s="280"/>
      <c r="U340" s="280"/>
      <c r="V340" s="280"/>
      <c r="W340" s="280"/>
      <c r="X340" s="280"/>
      <c r="Y340" s="280"/>
      <c r="Z340" s="280"/>
    </row>
    <row r="341" spans="1:26" ht="15.75" customHeight="1">
      <c r="A341" s="280"/>
      <c r="B341" s="280"/>
      <c r="C341" s="280"/>
      <c r="D341" s="280"/>
      <c r="E341" s="280"/>
      <c r="F341" s="280"/>
      <c r="G341" s="280"/>
      <c r="H341" s="280"/>
      <c r="I341" s="280"/>
      <c r="J341" s="280"/>
      <c r="K341" s="280"/>
      <c r="L341" s="280"/>
      <c r="M341" s="280"/>
      <c r="N341" s="280"/>
      <c r="O341" s="280"/>
      <c r="P341" s="280"/>
      <c r="Q341" s="280"/>
      <c r="R341" s="280"/>
      <c r="S341" s="280"/>
      <c r="T341" s="280"/>
      <c r="U341" s="280"/>
      <c r="V341" s="280"/>
      <c r="W341" s="280"/>
      <c r="X341" s="280"/>
      <c r="Y341" s="280"/>
      <c r="Z341" s="280"/>
    </row>
    <row r="342" spans="1:26" ht="15.75" customHeight="1">
      <c r="A342" s="280"/>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row>
    <row r="343" spans="1:26" ht="15.75" customHeight="1">
      <c r="A343" s="280"/>
      <c r="B343" s="280"/>
      <c r="C343" s="280"/>
      <c r="D343" s="280"/>
      <c r="E343" s="280"/>
      <c r="F343" s="280"/>
      <c r="G343" s="280"/>
      <c r="H343" s="280"/>
      <c r="I343" s="280"/>
      <c r="J343" s="280"/>
      <c r="K343" s="280"/>
      <c r="L343" s="280"/>
      <c r="M343" s="280"/>
      <c r="N343" s="280"/>
      <c r="O343" s="280"/>
      <c r="P343" s="280"/>
      <c r="Q343" s="280"/>
      <c r="R343" s="280"/>
      <c r="S343" s="280"/>
      <c r="T343" s="280"/>
      <c r="U343" s="280"/>
      <c r="V343" s="280"/>
      <c r="W343" s="280"/>
      <c r="X343" s="280"/>
      <c r="Y343" s="280"/>
      <c r="Z343" s="280"/>
    </row>
    <row r="344" spans="1:26" ht="15.75" customHeight="1">
      <c r="A344" s="280"/>
      <c r="B344" s="280"/>
      <c r="C344" s="280"/>
      <c r="D344" s="280"/>
      <c r="E344" s="280"/>
      <c r="F344" s="280"/>
      <c r="G344" s="280"/>
      <c r="H344" s="280"/>
      <c r="I344" s="280"/>
      <c r="J344" s="280"/>
      <c r="K344" s="280"/>
      <c r="L344" s="280"/>
      <c r="M344" s="280"/>
      <c r="N344" s="280"/>
      <c r="O344" s="280"/>
      <c r="P344" s="280"/>
      <c r="Q344" s="280"/>
      <c r="R344" s="280"/>
      <c r="S344" s="280"/>
      <c r="T344" s="280"/>
      <c r="U344" s="280"/>
      <c r="V344" s="280"/>
      <c r="W344" s="280"/>
      <c r="X344" s="280"/>
      <c r="Y344" s="280"/>
      <c r="Z344" s="280"/>
    </row>
    <row r="345" spans="1:26" ht="15.75" customHeight="1">
      <c r="A345" s="280"/>
      <c r="B345" s="280"/>
      <c r="C345" s="280"/>
      <c r="D345" s="280"/>
      <c r="E345" s="280"/>
      <c r="F345" s="280"/>
      <c r="G345" s="280"/>
      <c r="H345" s="280"/>
      <c r="I345" s="280"/>
      <c r="J345" s="280"/>
      <c r="K345" s="280"/>
      <c r="L345" s="280"/>
      <c r="M345" s="280"/>
      <c r="N345" s="280"/>
      <c r="O345" s="280"/>
      <c r="P345" s="280"/>
      <c r="Q345" s="280"/>
      <c r="R345" s="280"/>
      <c r="S345" s="280"/>
      <c r="T345" s="280"/>
      <c r="U345" s="280"/>
      <c r="V345" s="280"/>
      <c r="W345" s="280"/>
      <c r="X345" s="280"/>
      <c r="Y345" s="280"/>
      <c r="Z345" s="280"/>
    </row>
    <row r="346" spans="1:26" ht="15.75" customHeight="1">
      <c r="A346" s="280"/>
      <c r="B346" s="280"/>
      <c r="C346" s="280"/>
      <c r="D346" s="280"/>
      <c r="E346" s="280"/>
      <c r="F346" s="280"/>
      <c r="G346" s="280"/>
      <c r="H346" s="280"/>
      <c r="I346" s="280"/>
      <c r="J346" s="280"/>
      <c r="K346" s="280"/>
      <c r="L346" s="280"/>
      <c r="M346" s="280"/>
      <c r="N346" s="280"/>
      <c r="O346" s="280"/>
      <c r="P346" s="280"/>
      <c r="Q346" s="280"/>
      <c r="R346" s="280"/>
      <c r="S346" s="280"/>
      <c r="T346" s="280"/>
      <c r="U346" s="280"/>
      <c r="V346" s="280"/>
      <c r="W346" s="280"/>
      <c r="X346" s="280"/>
      <c r="Y346" s="280"/>
      <c r="Z346" s="280"/>
    </row>
    <row r="347" spans="1:26" ht="15.75" customHeight="1">
      <c r="A347" s="280"/>
      <c r="B347" s="280"/>
      <c r="C347" s="280"/>
      <c r="D347" s="280"/>
      <c r="E347" s="280"/>
      <c r="F347" s="280"/>
      <c r="G347" s="280"/>
      <c r="H347" s="280"/>
      <c r="I347" s="280"/>
      <c r="J347" s="280"/>
      <c r="K347" s="280"/>
      <c r="L347" s="280"/>
      <c r="M347" s="280"/>
      <c r="N347" s="280"/>
      <c r="O347" s="280"/>
      <c r="P347" s="280"/>
      <c r="Q347" s="280"/>
      <c r="R347" s="280"/>
      <c r="S347" s="280"/>
      <c r="T347" s="280"/>
      <c r="U347" s="280"/>
      <c r="V347" s="280"/>
      <c r="W347" s="280"/>
      <c r="X347" s="280"/>
      <c r="Y347" s="280"/>
      <c r="Z347" s="280"/>
    </row>
    <row r="348" spans="1:26" ht="15.75" customHeight="1">
      <c r="A348" s="280"/>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row>
    <row r="349" spans="1:26" ht="15.75" customHeight="1">
      <c r="A349" s="280"/>
      <c r="B349" s="280"/>
      <c r="C349" s="280"/>
      <c r="D349" s="280"/>
      <c r="E349" s="280"/>
      <c r="F349" s="280"/>
      <c r="G349" s="280"/>
      <c r="H349" s="280"/>
      <c r="I349" s="280"/>
      <c r="J349" s="280"/>
      <c r="K349" s="280"/>
      <c r="L349" s="280"/>
      <c r="M349" s="280"/>
      <c r="N349" s="280"/>
      <c r="O349" s="280"/>
      <c r="P349" s="280"/>
      <c r="Q349" s="280"/>
      <c r="R349" s="280"/>
      <c r="S349" s="280"/>
      <c r="T349" s="280"/>
      <c r="U349" s="280"/>
      <c r="V349" s="280"/>
      <c r="W349" s="280"/>
      <c r="X349" s="280"/>
      <c r="Y349" s="280"/>
      <c r="Z349" s="280"/>
    </row>
    <row r="350" spans="1:26" ht="15.75" customHeight="1">
      <c r="A350" s="280"/>
      <c r="B350" s="280"/>
      <c r="C350" s="280"/>
      <c r="D350" s="280"/>
      <c r="E350" s="280"/>
      <c r="F350" s="280"/>
      <c r="G350" s="280"/>
      <c r="H350" s="280"/>
      <c r="I350" s="280"/>
      <c r="J350" s="280"/>
      <c r="K350" s="280"/>
      <c r="L350" s="280"/>
      <c r="M350" s="280"/>
      <c r="N350" s="280"/>
      <c r="O350" s="280"/>
      <c r="P350" s="280"/>
      <c r="Q350" s="280"/>
      <c r="R350" s="280"/>
      <c r="S350" s="280"/>
      <c r="T350" s="280"/>
      <c r="U350" s="280"/>
      <c r="V350" s="280"/>
      <c r="W350" s="280"/>
      <c r="X350" s="280"/>
      <c r="Y350" s="280"/>
      <c r="Z350" s="280"/>
    </row>
    <row r="351" spans="1:26" ht="15.75" customHeight="1">
      <c r="A351" s="280"/>
      <c r="B351" s="280"/>
      <c r="C351" s="280"/>
      <c r="D351" s="280"/>
      <c r="E351" s="280"/>
      <c r="F351" s="280"/>
      <c r="G351" s="280"/>
      <c r="H351" s="280"/>
      <c r="I351" s="280"/>
      <c r="J351" s="280"/>
      <c r="K351" s="280"/>
      <c r="L351" s="280"/>
      <c r="M351" s="280"/>
      <c r="N351" s="280"/>
      <c r="O351" s="280"/>
      <c r="P351" s="280"/>
      <c r="Q351" s="280"/>
      <c r="R351" s="280"/>
      <c r="S351" s="280"/>
      <c r="T351" s="280"/>
      <c r="U351" s="280"/>
      <c r="V351" s="280"/>
      <c r="W351" s="280"/>
      <c r="X351" s="280"/>
      <c r="Y351" s="280"/>
      <c r="Z351" s="280"/>
    </row>
    <row r="352" spans="1:26" ht="15.75" customHeight="1">
      <c r="A352" s="280"/>
      <c r="B352" s="280"/>
      <c r="C352" s="280"/>
      <c r="D352" s="280"/>
      <c r="E352" s="280"/>
      <c r="F352" s="280"/>
      <c r="G352" s="280"/>
      <c r="H352" s="280"/>
      <c r="I352" s="280"/>
      <c r="J352" s="280"/>
      <c r="K352" s="280"/>
      <c r="L352" s="280"/>
      <c r="M352" s="280"/>
      <c r="N352" s="280"/>
      <c r="O352" s="280"/>
      <c r="P352" s="280"/>
      <c r="Q352" s="280"/>
      <c r="R352" s="280"/>
      <c r="S352" s="280"/>
      <c r="T352" s="280"/>
      <c r="U352" s="280"/>
      <c r="V352" s="280"/>
      <c r="W352" s="280"/>
      <c r="X352" s="280"/>
      <c r="Y352" s="280"/>
      <c r="Z352" s="280"/>
    </row>
    <row r="353" spans="1:26" ht="15.75" customHeight="1">
      <c r="A353" s="280"/>
      <c r="B353" s="280"/>
      <c r="C353" s="280"/>
      <c r="D353" s="280"/>
      <c r="E353" s="280"/>
      <c r="F353" s="280"/>
      <c r="G353" s="280"/>
      <c r="H353" s="280"/>
      <c r="I353" s="280"/>
      <c r="J353" s="280"/>
      <c r="K353" s="280"/>
      <c r="L353" s="280"/>
      <c r="M353" s="280"/>
      <c r="N353" s="280"/>
      <c r="O353" s="280"/>
      <c r="P353" s="280"/>
      <c r="Q353" s="280"/>
      <c r="R353" s="280"/>
      <c r="S353" s="280"/>
      <c r="T353" s="280"/>
      <c r="U353" s="280"/>
      <c r="V353" s="280"/>
      <c r="W353" s="280"/>
      <c r="X353" s="280"/>
      <c r="Y353" s="280"/>
      <c r="Z353" s="280"/>
    </row>
    <row r="354" spans="1:26" ht="15.75" customHeight="1">
      <c r="A354" s="280"/>
      <c r="B354" s="280"/>
      <c r="C354" s="280"/>
      <c r="D354" s="280"/>
      <c r="E354" s="280"/>
      <c r="F354" s="280"/>
      <c r="G354" s="280"/>
      <c r="H354" s="280"/>
      <c r="I354" s="280"/>
      <c r="J354" s="280"/>
      <c r="K354" s="280"/>
      <c r="L354" s="280"/>
      <c r="M354" s="280"/>
      <c r="N354" s="280"/>
      <c r="O354" s="280"/>
      <c r="P354" s="280"/>
      <c r="Q354" s="280"/>
      <c r="R354" s="280"/>
      <c r="S354" s="280"/>
      <c r="T354" s="280"/>
      <c r="U354" s="280"/>
      <c r="V354" s="280"/>
      <c r="W354" s="280"/>
      <c r="X354" s="280"/>
      <c r="Y354" s="280"/>
      <c r="Z354" s="280"/>
    </row>
    <row r="355" spans="1:26" ht="15.75" customHeight="1">
      <c r="A355" s="280"/>
      <c r="B355" s="280"/>
      <c r="C355" s="280"/>
      <c r="D355" s="280"/>
      <c r="E355" s="280"/>
      <c r="F355" s="280"/>
      <c r="G355" s="280"/>
      <c r="H355" s="280"/>
      <c r="I355" s="280"/>
      <c r="J355" s="280"/>
      <c r="K355" s="280"/>
      <c r="L355" s="280"/>
      <c r="M355" s="280"/>
      <c r="N355" s="280"/>
      <c r="O355" s="280"/>
      <c r="P355" s="280"/>
      <c r="Q355" s="280"/>
      <c r="R355" s="280"/>
      <c r="S355" s="280"/>
      <c r="T355" s="280"/>
      <c r="U355" s="280"/>
      <c r="V355" s="280"/>
      <c r="W355" s="280"/>
      <c r="X355" s="280"/>
      <c r="Y355" s="280"/>
      <c r="Z355" s="280"/>
    </row>
    <row r="356" spans="1:26" ht="15.75" customHeight="1">
      <c r="A356" s="280"/>
      <c r="B356" s="280"/>
      <c r="C356" s="280"/>
      <c r="D356" s="280"/>
      <c r="E356" s="280"/>
      <c r="F356" s="280"/>
      <c r="G356" s="280"/>
      <c r="H356" s="280"/>
      <c r="I356" s="280"/>
      <c r="J356" s="280"/>
      <c r="K356" s="280"/>
      <c r="L356" s="280"/>
      <c r="M356" s="280"/>
      <c r="N356" s="280"/>
      <c r="O356" s="280"/>
      <c r="P356" s="280"/>
      <c r="Q356" s="280"/>
      <c r="R356" s="280"/>
      <c r="S356" s="280"/>
      <c r="T356" s="280"/>
      <c r="U356" s="280"/>
      <c r="V356" s="280"/>
      <c r="W356" s="280"/>
      <c r="X356" s="280"/>
      <c r="Y356" s="280"/>
      <c r="Z356" s="280"/>
    </row>
    <row r="357" spans="1:26" ht="15.75" customHeight="1">
      <c r="A357" s="280"/>
      <c r="B357" s="280"/>
      <c r="C357" s="280"/>
      <c r="D357" s="280"/>
      <c r="E357" s="280"/>
      <c r="F357" s="280"/>
      <c r="G357" s="280"/>
      <c r="H357" s="280"/>
      <c r="I357" s="280"/>
      <c r="J357" s="280"/>
      <c r="K357" s="280"/>
      <c r="L357" s="280"/>
      <c r="M357" s="280"/>
      <c r="N357" s="280"/>
      <c r="O357" s="280"/>
      <c r="P357" s="280"/>
      <c r="Q357" s="280"/>
      <c r="R357" s="280"/>
      <c r="S357" s="280"/>
      <c r="T357" s="280"/>
      <c r="U357" s="280"/>
      <c r="V357" s="280"/>
      <c r="W357" s="280"/>
      <c r="X357" s="280"/>
      <c r="Y357" s="280"/>
      <c r="Z357" s="280"/>
    </row>
    <row r="358" spans="1:26" ht="15.75" customHeight="1">
      <c r="A358" s="280"/>
      <c r="B358" s="280"/>
      <c r="C358" s="280"/>
      <c r="D358" s="280"/>
      <c r="E358" s="280"/>
      <c r="F358" s="280"/>
      <c r="G358" s="280"/>
      <c r="H358" s="280"/>
      <c r="I358" s="280"/>
      <c r="J358" s="280"/>
      <c r="K358" s="280"/>
      <c r="L358" s="280"/>
      <c r="M358" s="280"/>
      <c r="N358" s="280"/>
      <c r="O358" s="280"/>
      <c r="P358" s="280"/>
      <c r="Q358" s="280"/>
      <c r="R358" s="280"/>
      <c r="S358" s="280"/>
      <c r="T358" s="280"/>
      <c r="U358" s="280"/>
      <c r="V358" s="280"/>
      <c r="W358" s="280"/>
      <c r="X358" s="280"/>
      <c r="Y358" s="280"/>
      <c r="Z358" s="280"/>
    </row>
    <row r="359" spans="1:26" ht="15.75" customHeight="1">
      <c r="A359" s="280"/>
      <c r="B359" s="280"/>
      <c r="C359" s="280"/>
      <c r="D359" s="280"/>
      <c r="E359" s="280"/>
      <c r="F359" s="280"/>
      <c r="G359" s="280"/>
      <c r="H359" s="280"/>
      <c r="I359" s="280"/>
      <c r="J359" s="280"/>
      <c r="K359" s="280"/>
      <c r="L359" s="280"/>
      <c r="M359" s="280"/>
      <c r="N359" s="280"/>
      <c r="O359" s="280"/>
      <c r="P359" s="280"/>
      <c r="Q359" s="280"/>
      <c r="R359" s="280"/>
      <c r="S359" s="280"/>
      <c r="T359" s="280"/>
      <c r="U359" s="280"/>
      <c r="V359" s="280"/>
      <c r="W359" s="280"/>
      <c r="X359" s="280"/>
      <c r="Y359" s="280"/>
      <c r="Z359" s="280"/>
    </row>
    <row r="360" spans="1:26" ht="15.75" customHeight="1">
      <c r="A360" s="280"/>
      <c r="B360" s="280"/>
      <c r="C360" s="280"/>
      <c r="D360" s="280"/>
      <c r="E360" s="280"/>
      <c r="F360" s="280"/>
      <c r="G360" s="280"/>
      <c r="H360" s="280"/>
      <c r="I360" s="280"/>
      <c r="J360" s="280"/>
      <c r="K360" s="280"/>
      <c r="L360" s="280"/>
      <c r="M360" s="280"/>
      <c r="N360" s="280"/>
      <c r="O360" s="280"/>
      <c r="P360" s="280"/>
      <c r="Q360" s="280"/>
      <c r="R360" s="280"/>
      <c r="S360" s="280"/>
      <c r="T360" s="280"/>
      <c r="U360" s="280"/>
      <c r="V360" s="280"/>
      <c r="W360" s="280"/>
      <c r="X360" s="280"/>
      <c r="Y360" s="280"/>
      <c r="Z360" s="280"/>
    </row>
    <row r="361" spans="1:26" ht="15.75" customHeight="1">
      <c r="A361" s="280"/>
      <c r="B361" s="280"/>
      <c r="C361" s="280"/>
      <c r="D361" s="280"/>
      <c r="E361" s="280"/>
      <c r="F361" s="280"/>
      <c r="G361" s="280"/>
      <c r="H361" s="280"/>
      <c r="I361" s="280"/>
      <c r="J361" s="280"/>
      <c r="K361" s="280"/>
      <c r="L361" s="280"/>
      <c r="M361" s="280"/>
      <c r="N361" s="280"/>
      <c r="O361" s="280"/>
      <c r="P361" s="280"/>
      <c r="Q361" s="280"/>
      <c r="R361" s="280"/>
      <c r="S361" s="280"/>
      <c r="T361" s="280"/>
      <c r="U361" s="280"/>
      <c r="V361" s="280"/>
      <c r="W361" s="280"/>
      <c r="X361" s="280"/>
      <c r="Y361" s="280"/>
      <c r="Z361" s="280"/>
    </row>
    <row r="362" spans="1:26" ht="15.75" customHeight="1">
      <c r="A362" s="280"/>
      <c r="B362" s="280"/>
      <c r="C362" s="280"/>
      <c r="D362" s="280"/>
      <c r="E362" s="280"/>
      <c r="F362" s="280"/>
      <c r="G362" s="280"/>
      <c r="H362" s="280"/>
      <c r="I362" s="280"/>
      <c r="J362" s="280"/>
      <c r="K362" s="280"/>
      <c r="L362" s="280"/>
      <c r="M362" s="280"/>
      <c r="N362" s="280"/>
      <c r="O362" s="280"/>
      <c r="P362" s="280"/>
      <c r="Q362" s="280"/>
      <c r="R362" s="280"/>
      <c r="S362" s="280"/>
      <c r="T362" s="280"/>
      <c r="U362" s="280"/>
      <c r="V362" s="280"/>
      <c r="W362" s="280"/>
      <c r="X362" s="280"/>
      <c r="Y362" s="280"/>
      <c r="Z362" s="280"/>
    </row>
    <row r="363" spans="1:26" ht="15.75" customHeight="1">
      <c r="A363" s="280"/>
      <c r="B363" s="280"/>
      <c r="C363" s="280"/>
      <c r="D363" s="280"/>
      <c r="E363" s="280"/>
      <c r="F363" s="280"/>
      <c r="G363" s="280"/>
      <c r="H363" s="280"/>
      <c r="I363" s="280"/>
      <c r="J363" s="280"/>
      <c r="K363" s="280"/>
      <c r="L363" s="280"/>
      <c r="M363" s="280"/>
      <c r="N363" s="280"/>
      <c r="O363" s="280"/>
      <c r="P363" s="280"/>
      <c r="Q363" s="280"/>
      <c r="R363" s="280"/>
      <c r="S363" s="280"/>
      <c r="T363" s="280"/>
      <c r="U363" s="280"/>
      <c r="V363" s="280"/>
      <c r="W363" s="280"/>
      <c r="X363" s="280"/>
      <c r="Y363" s="280"/>
      <c r="Z363" s="280"/>
    </row>
    <row r="364" spans="1:26" ht="15.75" customHeight="1">
      <c r="A364" s="280"/>
      <c r="B364" s="280"/>
      <c r="C364" s="280"/>
      <c r="D364" s="280"/>
      <c r="E364" s="280"/>
      <c r="F364" s="280"/>
      <c r="G364" s="280"/>
      <c r="H364" s="280"/>
      <c r="I364" s="280"/>
      <c r="J364" s="280"/>
      <c r="K364" s="280"/>
      <c r="L364" s="280"/>
      <c r="M364" s="280"/>
      <c r="N364" s="280"/>
      <c r="O364" s="280"/>
      <c r="P364" s="280"/>
      <c r="Q364" s="280"/>
      <c r="R364" s="280"/>
      <c r="S364" s="280"/>
      <c r="T364" s="280"/>
      <c r="U364" s="280"/>
      <c r="V364" s="280"/>
      <c r="W364" s="280"/>
      <c r="X364" s="280"/>
      <c r="Y364" s="280"/>
      <c r="Z364" s="280"/>
    </row>
    <row r="365" spans="1:26" ht="15.75" customHeight="1">
      <c r="A365" s="280"/>
      <c r="B365" s="280"/>
      <c r="C365" s="280"/>
      <c r="D365" s="280"/>
      <c r="E365" s="280"/>
      <c r="F365" s="280"/>
      <c r="G365" s="280"/>
      <c r="H365" s="280"/>
      <c r="I365" s="280"/>
      <c r="J365" s="280"/>
      <c r="K365" s="280"/>
      <c r="L365" s="280"/>
      <c r="M365" s="280"/>
      <c r="N365" s="280"/>
      <c r="O365" s="280"/>
      <c r="P365" s="280"/>
      <c r="Q365" s="280"/>
      <c r="R365" s="280"/>
      <c r="S365" s="280"/>
      <c r="T365" s="280"/>
      <c r="U365" s="280"/>
      <c r="V365" s="280"/>
      <c r="W365" s="280"/>
      <c r="X365" s="280"/>
      <c r="Y365" s="280"/>
      <c r="Z365" s="280"/>
    </row>
    <row r="366" spans="1:26" ht="15.75" customHeight="1">
      <c r="A366" s="280"/>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row>
    <row r="367" spans="1:26" ht="15.75" customHeight="1">
      <c r="A367" s="280"/>
      <c r="B367" s="280"/>
      <c r="C367" s="280"/>
      <c r="D367" s="280"/>
      <c r="E367" s="280"/>
      <c r="F367" s="280"/>
      <c r="G367" s="280"/>
      <c r="H367" s="280"/>
      <c r="I367" s="280"/>
      <c r="J367" s="280"/>
      <c r="K367" s="280"/>
      <c r="L367" s="280"/>
      <c r="M367" s="280"/>
      <c r="N367" s="280"/>
      <c r="O367" s="280"/>
      <c r="P367" s="280"/>
      <c r="Q367" s="280"/>
      <c r="R367" s="280"/>
      <c r="S367" s="280"/>
      <c r="T367" s="280"/>
      <c r="U367" s="280"/>
      <c r="V367" s="280"/>
      <c r="W367" s="280"/>
      <c r="X367" s="280"/>
      <c r="Y367" s="280"/>
      <c r="Z367" s="280"/>
    </row>
    <row r="368" spans="1:26" ht="15.75" customHeight="1">
      <c r="A368" s="280"/>
      <c r="B368" s="280"/>
      <c r="C368" s="280"/>
      <c r="D368" s="280"/>
      <c r="E368" s="280"/>
      <c r="F368" s="280"/>
      <c r="G368" s="280"/>
      <c r="H368" s="280"/>
      <c r="I368" s="280"/>
      <c r="J368" s="280"/>
      <c r="K368" s="280"/>
      <c r="L368" s="280"/>
      <c r="M368" s="280"/>
      <c r="N368" s="280"/>
      <c r="O368" s="280"/>
      <c r="P368" s="280"/>
      <c r="Q368" s="280"/>
      <c r="R368" s="280"/>
      <c r="S368" s="280"/>
      <c r="T368" s="280"/>
      <c r="U368" s="280"/>
      <c r="V368" s="280"/>
      <c r="W368" s="280"/>
      <c r="X368" s="280"/>
      <c r="Y368" s="280"/>
      <c r="Z368" s="280"/>
    </row>
    <row r="369" spans="1:26" ht="15.75" customHeight="1">
      <c r="A369" s="280"/>
      <c r="B369" s="280"/>
      <c r="C369" s="280"/>
      <c r="D369" s="280"/>
      <c r="E369" s="280"/>
      <c r="F369" s="280"/>
      <c r="G369" s="280"/>
      <c r="H369" s="280"/>
      <c r="I369" s="280"/>
      <c r="J369" s="280"/>
      <c r="K369" s="280"/>
      <c r="L369" s="280"/>
      <c r="M369" s="280"/>
      <c r="N369" s="280"/>
      <c r="O369" s="280"/>
      <c r="P369" s="280"/>
      <c r="Q369" s="280"/>
      <c r="R369" s="280"/>
      <c r="S369" s="280"/>
      <c r="T369" s="280"/>
      <c r="U369" s="280"/>
      <c r="V369" s="280"/>
      <c r="W369" s="280"/>
      <c r="X369" s="280"/>
      <c r="Y369" s="280"/>
      <c r="Z369" s="280"/>
    </row>
    <row r="370" spans="1:26" ht="15.75" customHeight="1">
      <c r="A370" s="280"/>
      <c r="B370" s="280"/>
      <c r="C370" s="280"/>
      <c r="D370" s="280"/>
      <c r="E370" s="280"/>
      <c r="F370" s="280"/>
      <c r="G370" s="280"/>
      <c r="H370" s="280"/>
      <c r="I370" s="280"/>
      <c r="J370" s="280"/>
      <c r="K370" s="280"/>
      <c r="L370" s="280"/>
      <c r="M370" s="280"/>
      <c r="N370" s="280"/>
      <c r="O370" s="280"/>
      <c r="P370" s="280"/>
      <c r="Q370" s="280"/>
      <c r="R370" s="280"/>
      <c r="S370" s="280"/>
      <c r="T370" s="280"/>
      <c r="U370" s="280"/>
      <c r="V370" s="280"/>
      <c r="W370" s="280"/>
      <c r="X370" s="280"/>
      <c r="Y370" s="280"/>
      <c r="Z370" s="280"/>
    </row>
    <row r="371" spans="1:26" ht="15.75" customHeight="1">
      <c r="A371" s="280"/>
      <c r="B371" s="280"/>
      <c r="C371" s="280"/>
      <c r="D371" s="280"/>
      <c r="E371" s="280"/>
      <c r="F371" s="280"/>
      <c r="G371" s="280"/>
      <c r="H371" s="280"/>
      <c r="I371" s="280"/>
      <c r="J371" s="280"/>
      <c r="K371" s="280"/>
      <c r="L371" s="280"/>
      <c r="M371" s="280"/>
      <c r="N371" s="280"/>
      <c r="O371" s="280"/>
      <c r="P371" s="280"/>
      <c r="Q371" s="280"/>
      <c r="R371" s="280"/>
      <c r="S371" s="280"/>
      <c r="T371" s="280"/>
      <c r="U371" s="280"/>
      <c r="V371" s="280"/>
      <c r="W371" s="280"/>
      <c r="X371" s="280"/>
      <c r="Y371" s="280"/>
      <c r="Z371" s="280"/>
    </row>
    <row r="372" spans="1:26" ht="15.75" customHeight="1">
      <c r="A372" s="280"/>
      <c r="B372" s="280"/>
      <c r="C372" s="280"/>
      <c r="D372" s="280"/>
      <c r="E372" s="280"/>
      <c r="F372" s="280"/>
      <c r="G372" s="280"/>
      <c r="H372" s="280"/>
      <c r="I372" s="280"/>
      <c r="J372" s="280"/>
      <c r="K372" s="280"/>
      <c r="L372" s="280"/>
      <c r="M372" s="280"/>
      <c r="N372" s="280"/>
      <c r="O372" s="280"/>
      <c r="P372" s="280"/>
      <c r="Q372" s="280"/>
      <c r="R372" s="280"/>
      <c r="S372" s="280"/>
      <c r="T372" s="280"/>
      <c r="U372" s="280"/>
      <c r="V372" s="280"/>
      <c r="W372" s="280"/>
      <c r="X372" s="280"/>
      <c r="Y372" s="280"/>
      <c r="Z372" s="280"/>
    </row>
    <row r="373" spans="1:26" ht="15.75" customHeight="1">
      <c r="A373" s="280"/>
      <c r="B373" s="280"/>
      <c r="C373" s="280"/>
      <c r="D373" s="280"/>
      <c r="E373" s="280"/>
      <c r="F373" s="280"/>
      <c r="G373" s="280"/>
      <c r="H373" s="280"/>
      <c r="I373" s="280"/>
      <c r="J373" s="280"/>
      <c r="K373" s="280"/>
      <c r="L373" s="280"/>
      <c r="M373" s="280"/>
      <c r="N373" s="280"/>
      <c r="O373" s="280"/>
      <c r="P373" s="280"/>
      <c r="Q373" s="280"/>
      <c r="R373" s="280"/>
      <c r="S373" s="280"/>
      <c r="T373" s="280"/>
      <c r="U373" s="280"/>
      <c r="V373" s="280"/>
      <c r="W373" s="280"/>
      <c r="X373" s="280"/>
      <c r="Y373" s="280"/>
      <c r="Z373" s="280"/>
    </row>
    <row r="374" spans="1:26" ht="15.75" customHeight="1">
      <c r="A374" s="280"/>
      <c r="B374" s="280"/>
      <c r="C374" s="280"/>
      <c r="D374" s="280"/>
      <c r="E374" s="280"/>
      <c r="F374" s="280"/>
      <c r="G374" s="280"/>
      <c r="H374" s="280"/>
      <c r="I374" s="280"/>
      <c r="J374" s="280"/>
      <c r="K374" s="280"/>
      <c r="L374" s="280"/>
      <c r="M374" s="280"/>
      <c r="N374" s="280"/>
      <c r="O374" s="280"/>
      <c r="P374" s="280"/>
      <c r="Q374" s="280"/>
      <c r="R374" s="280"/>
      <c r="S374" s="280"/>
      <c r="T374" s="280"/>
      <c r="U374" s="280"/>
      <c r="V374" s="280"/>
      <c r="W374" s="280"/>
      <c r="X374" s="280"/>
      <c r="Y374" s="280"/>
      <c r="Z374" s="280"/>
    </row>
    <row r="375" spans="1:26" ht="15.75" customHeight="1">
      <c r="A375" s="280"/>
      <c r="B375" s="280"/>
      <c r="C375" s="280"/>
      <c r="D375" s="280"/>
      <c r="E375" s="280"/>
      <c r="F375" s="280"/>
      <c r="G375" s="280"/>
      <c r="H375" s="280"/>
      <c r="I375" s="280"/>
      <c r="J375" s="280"/>
      <c r="K375" s="280"/>
      <c r="L375" s="280"/>
      <c r="M375" s="280"/>
      <c r="N375" s="280"/>
      <c r="O375" s="280"/>
      <c r="P375" s="280"/>
      <c r="Q375" s="280"/>
      <c r="R375" s="280"/>
      <c r="S375" s="280"/>
      <c r="T375" s="280"/>
      <c r="U375" s="280"/>
      <c r="V375" s="280"/>
      <c r="W375" s="280"/>
      <c r="X375" s="280"/>
      <c r="Y375" s="280"/>
      <c r="Z375" s="280"/>
    </row>
    <row r="376" spans="1:26" ht="15.75" customHeight="1">
      <c r="A376" s="280"/>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row>
    <row r="377" spans="1:26" ht="15.75" customHeight="1">
      <c r="A377" s="280"/>
      <c r="B377" s="280"/>
      <c r="C377" s="280"/>
      <c r="D377" s="280"/>
      <c r="E377" s="280"/>
      <c r="F377" s="280"/>
      <c r="G377" s="280"/>
      <c r="H377" s="280"/>
      <c r="I377" s="280"/>
      <c r="J377" s="280"/>
      <c r="K377" s="280"/>
      <c r="L377" s="280"/>
      <c r="M377" s="280"/>
      <c r="N377" s="280"/>
      <c r="O377" s="280"/>
      <c r="P377" s="280"/>
      <c r="Q377" s="280"/>
      <c r="R377" s="280"/>
      <c r="S377" s="280"/>
      <c r="T377" s="280"/>
      <c r="U377" s="280"/>
      <c r="V377" s="280"/>
      <c r="W377" s="280"/>
      <c r="X377" s="280"/>
      <c r="Y377" s="280"/>
      <c r="Z377" s="280"/>
    </row>
    <row r="378" spans="1:26" ht="15.75" customHeight="1">
      <c r="A378" s="280"/>
      <c r="B378" s="280"/>
      <c r="C378" s="280"/>
      <c r="D378" s="280"/>
      <c r="E378" s="280"/>
      <c r="F378" s="280"/>
      <c r="G378" s="280"/>
      <c r="H378" s="280"/>
      <c r="I378" s="280"/>
      <c r="J378" s="280"/>
      <c r="K378" s="280"/>
      <c r="L378" s="280"/>
      <c r="M378" s="280"/>
      <c r="N378" s="280"/>
      <c r="O378" s="280"/>
      <c r="P378" s="280"/>
      <c r="Q378" s="280"/>
      <c r="R378" s="280"/>
      <c r="S378" s="280"/>
      <c r="T378" s="280"/>
      <c r="U378" s="280"/>
      <c r="V378" s="280"/>
      <c r="W378" s="280"/>
      <c r="X378" s="280"/>
      <c r="Y378" s="280"/>
      <c r="Z378" s="280"/>
    </row>
    <row r="379" spans="1:26" ht="15.75" customHeight="1">
      <c r="A379" s="280"/>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row>
    <row r="380" spans="1:26" ht="15.75" customHeight="1">
      <c r="A380" s="280"/>
      <c r="B380" s="280"/>
      <c r="C380" s="280"/>
      <c r="D380" s="280"/>
      <c r="E380" s="280"/>
      <c r="F380" s="280"/>
      <c r="G380" s="280"/>
      <c r="H380" s="280"/>
      <c r="I380" s="280"/>
      <c r="J380" s="280"/>
      <c r="K380" s="280"/>
      <c r="L380" s="280"/>
      <c r="M380" s="280"/>
      <c r="N380" s="280"/>
      <c r="O380" s="280"/>
      <c r="P380" s="280"/>
      <c r="Q380" s="280"/>
      <c r="R380" s="280"/>
      <c r="S380" s="280"/>
      <c r="T380" s="280"/>
      <c r="U380" s="280"/>
      <c r="V380" s="280"/>
      <c r="W380" s="280"/>
      <c r="X380" s="280"/>
      <c r="Y380" s="280"/>
      <c r="Z380" s="280"/>
    </row>
    <row r="381" spans="1:26" ht="15.75" customHeight="1">
      <c r="A381" s="280"/>
      <c r="B381" s="280"/>
      <c r="C381" s="280"/>
      <c r="D381" s="280"/>
      <c r="E381" s="280"/>
      <c r="F381" s="280"/>
      <c r="G381" s="280"/>
      <c r="H381" s="280"/>
      <c r="I381" s="280"/>
      <c r="J381" s="280"/>
      <c r="K381" s="280"/>
      <c r="L381" s="280"/>
      <c r="M381" s="280"/>
      <c r="N381" s="280"/>
      <c r="O381" s="280"/>
      <c r="P381" s="280"/>
      <c r="Q381" s="280"/>
      <c r="R381" s="280"/>
      <c r="S381" s="280"/>
      <c r="T381" s="280"/>
      <c r="U381" s="280"/>
      <c r="V381" s="280"/>
      <c r="W381" s="280"/>
      <c r="X381" s="280"/>
      <c r="Y381" s="280"/>
      <c r="Z381" s="280"/>
    </row>
    <row r="382" spans="1:26" ht="15.75" customHeight="1">
      <c r="A382" s="280"/>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row>
    <row r="383" spans="1:26" ht="15.75" customHeight="1">
      <c r="A383" s="280"/>
      <c r="B383" s="280"/>
      <c r="C383" s="280"/>
      <c r="D383" s="280"/>
      <c r="E383" s="280"/>
      <c r="F383" s="280"/>
      <c r="G383" s="280"/>
      <c r="H383" s="280"/>
      <c r="I383" s="280"/>
      <c r="J383" s="280"/>
      <c r="K383" s="280"/>
      <c r="L383" s="280"/>
      <c r="M383" s="280"/>
      <c r="N383" s="280"/>
      <c r="O383" s="280"/>
      <c r="P383" s="280"/>
      <c r="Q383" s="280"/>
      <c r="R383" s="280"/>
      <c r="S383" s="280"/>
      <c r="T383" s="280"/>
      <c r="U383" s="280"/>
      <c r="V383" s="280"/>
      <c r="W383" s="280"/>
      <c r="X383" s="280"/>
      <c r="Y383" s="280"/>
      <c r="Z383" s="280"/>
    </row>
    <row r="384" spans="1:26" ht="15.75" customHeight="1">
      <c r="A384" s="280"/>
      <c r="B384" s="280"/>
      <c r="C384" s="280"/>
      <c r="D384" s="280"/>
      <c r="E384" s="280"/>
      <c r="F384" s="280"/>
      <c r="G384" s="280"/>
      <c r="H384" s="280"/>
      <c r="I384" s="280"/>
      <c r="J384" s="280"/>
      <c r="K384" s="280"/>
      <c r="L384" s="280"/>
      <c r="M384" s="280"/>
      <c r="N384" s="280"/>
      <c r="O384" s="280"/>
      <c r="P384" s="280"/>
      <c r="Q384" s="280"/>
      <c r="R384" s="280"/>
      <c r="S384" s="280"/>
      <c r="T384" s="280"/>
      <c r="U384" s="280"/>
      <c r="V384" s="280"/>
      <c r="W384" s="280"/>
      <c r="X384" s="280"/>
      <c r="Y384" s="280"/>
      <c r="Z384" s="280"/>
    </row>
    <row r="385" spans="1:26" ht="15.75" customHeight="1">
      <c r="A385" s="280"/>
      <c r="B385" s="280"/>
      <c r="C385" s="280"/>
      <c r="D385" s="280"/>
      <c r="E385" s="280"/>
      <c r="F385" s="280"/>
      <c r="G385" s="280"/>
      <c r="H385" s="280"/>
      <c r="I385" s="280"/>
      <c r="J385" s="280"/>
      <c r="K385" s="280"/>
      <c r="L385" s="280"/>
      <c r="M385" s="280"/>
      <c r="N385" s="280"/>
      <c r="O385" s="280"/>
      <c r="P385" s="280"/>
      <c r="Q385" s="280"/>
      <c r="R385" s="280"/>
      <c r="S385" s="280"/>
      <c r="T385" s="280"/>
      <c r="U385" s="280"/>
      <c r="V385" s="280"/>
      <c r="W385" s="280"/>
      <c r="X385" s="280"/>
      <c r="Y385" s="280"/>
      <c r="Z385" s="280"/>
    </row>
    <row r="386" spans="1:26" ht="15.75" customHeight="1">
      <c r="A386" s="280"/>
      <c r="B386" s="280"/>
      <c r="C386" s="280"/>
      <c r="D386" s="280"/>
      <c r="E386" s="280"/>
      <c r="F386" s="280"/>
      <c r="G386" s="280"/>
      <c r="H386" s="280"/>
      <c r="I386" s="280"/>
      <c r="J386" s="280"/>
      <c r="K386" s="280"/>
      <c r="L386" s="280"/>
      <c r="M386" s="280"/>
      <c r="N386" s="280"/>
      <c r="O386" s="280"/>
      <c r="P386" s="280"/>
      <c r="Q386" s="280"/>
      <c r="R386" s="280"/>
      <c r="S386" s="280"/>
      <c r="T386" s="280"/>
      <c r="U386" s="280"/>
      <c r="V386" s="280"/>
      <c r="W386" s="280"/>
      <c r="X386" s="280"/>
      <c r="Y386" s="280"/>
      <c r="Z386" s="280"/>
    </row>
    <row r="387" spans="1:26" ht="15.75" customHeight="1">
      <c r="A387" s="280"/>
      <c r="B387" s="280"/>
      <c r="C387" s="280"/>
      <c r="D387" s="280"/>
      <c r="E387" s="280"/>
      <c r="F387" s="280"/>
      <c r="G387" s="280"/>
      <c r="H387" s="280"/>
      <c r="I387" s="280"/>
      <c r="J387" s="280"/>
      <c r="K387" s="280"/>
      <c r="L387" s="280"/>
      <c r="M387" s="280"/>
      <c r="N387" s="280"/>
      <c r="O387" s="280"/>
      <c r="P387" s="280"/>
      <c r="Q387" s="280"/>
      <c r="R387" s="280"/>
      <c r="S387" s="280"/>
      <c r="T387" s="280"/>
      <c r="U387" s="280"/>
      <c r="V387" s="280"/>
      <c r="W387" s="280"/>
      <c r="X387" s="280"/>
      <c r="Y387" s="280"/>
      <c r="Z387" s="280"/>
    </row>
    <row r="388" spans="1:26" ht="15.75" customHeight="1">
      <c r="A388" s="280"/>
      <c r="B388" s="280"/>
      <c r="C388" s="280"/>
      <c r="D388" s="280"/>
      <c r="E388" s="280"/>
      <c r="F388" s="280"/>
      <c r="G388" s="280"/>
      <c r="H388" s="280"/>
      <c r="I388" s="280"/>
      <c r="J388" s="280"/>
      <c r="K388" s="280"/>
      <c r="L388" s="280"/>
      <c r="M388" s="280"/>
      <c r="N388" s="280"/>
      <c r="O388" s="280"/>
      <c r="P388" s="280"/>
      <c r="Q388" s="280"/>
      <c r="R388" s="280"/>
      <c r="S388" s="280"/>
      <c r="T388" s="280"/>
      <c r="U388" s="280"/>
      <c r="V388" s="280"/>
      <c r="W388" s="280"/>
      <c r="X388" s="280"/>
      <c r="Y388" s="280"/>
      <c r="Z388" s="280"/>
    </row>
    <row r="389" spans="1:26" ht="15.75" customHeight="1">
      <c r="A389" s="280"/>
      <c r="B389" s="280"/>
      <c r="C389" s="280"/>
      <c r="D389" s="280"/>
      <c r="E389" s="280"/>
      <c r="F389" s="280"/>
      <c r="G389" s="280"/>
      <c r="H389" s="280"/>
      <c r="I389" s="280"/>
      <c r="J389" s="280"/>
      <c r="K389" s="280"/>
      <c r="L389" s="280"/>
      <c r="M389" s="280"/>
      <c r="N389" s="280"/>
      <c r="O389" s="280"/>
      <c r="P389" s="280"/>
      <c r="Q389" s="280"/>
      <c r="R389" s="280"/>
      <c r="S389" s="280"/>
      <c r="T389" s="280"/>
      <c r="U389" s="280"/>
      <c r="V389" s="280"/>
      <c r="W389" s="280"/>
      <c r="X389" s="280"/>
      <c r="Y389" s="280"/>
      <c r="Z389" s="280"/>
    </row>
    <row r="390" spans="1:26" ht="15.75" customHeight="1">
      <c r="A390" s="280"/>
      <c r="B390" s="280"/>
      <c r="C390" s="280"/>
      <c r="D390" s="280"/>
      <c r="E390" s="280"/>
      <c r="F390" s="280"/>
      <c r="G390" s="280"/>
      <c r="H390" s="280"/>
      <c r="I390" s="280"/>
      <c r="J390" s="280"/>
      <c r="K390" s="280"/>
      <c r="L390" s="280"/>
      <c r="M390" s="280"/>
      <c r="N390" s="280"/>
      <c r="O390" s="280"/>
      <c r="P390" s="280"/>
      <c r="Q390" s="280"/>
      <c r="R390" s="280"/>
      <c r="S390" s="280"/>
      <c r="T390" s="280"/>
      <c r="U390" s="280"/>
      <c r="V390" s="280"/>
      <c r="W390" s="280"/>
      <c r="X390" s="280"/>
      <c r="Y390" s="280"/>
      <c r="Z390" s="280"/>
    </row>
    <row r="391" spans="1:26" ht="15.75" customHeight="1">
      <c r="A391" s="280"/>
      <c r="B391" s="280"/>
      <c r="C391" s="280"/>
      <c r="D391" s="280"/>
      <c r="E391" s="280"/>
      <c r="F391" s="280"/>
      <c r="G391" s="280"/>
      <c r="H391" s="280"/>
      <c r="I391" s="280"/>
      <c r="J391" s="280"/>
      <c r="K391" s="280"/>
      <c r="L391" s="280"/>
      <c r="M391" s="280"/>
      <c r="N391" s="280"/>
      <c r="O391" s="280"/>
      <c r="P391" s="280"/>
      <c r="Q391" s="280"/>
      <c r="R391" s="280"/>
      <c r="S391" s="280"/>
      <c r="T391" s="280"/>
      <c r="U391" s="280"/>
      <c r="V391" s="280"/>
      <c r="W391" s="280"/>
      <c r="X391" s="280"/>
      <c r="Y391" s="280"/>
      <c r="Z391" s="280"/>
    </row>
    <row r="392" spans="1:26" ht="15.75" customHeight="1">
      <c r="A392" s="280"/>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row>
    <row r="393" spans="1:26" ht="15.75" customHeight="1">
      <c r="A393" s="280"/>
      <c r="B393" s="280"/>
      <c r="C393" s="280"/>
      <c r="D393" s="280"/>
      <c r="E393" s="280"/>
      <c r="F393" s="280"/>
      <c r="G393" s="280"/>
      <c r="H393" s="280"/>
      <c r="I393" s="280"/>
      <c r="J393" s="280"/>
      <c r="K393" s="280"/>
      <c r="L393" s="280"/>
      <c r="M393" s="280"/>
      <c r="N393" s="280"/>
      <c r="O393" s="280"/>
      <c r="P393" s="280"/>
      <c r="Q393" s="280"/>
      <c r="R393" s="280"/>
      <c r="S393" s="280"/>
      <c r="T393" s="280"/>
      <c r="U393" s="280"/>
      <c r="V393" s="280"/>
      <c r="W393" s="280"/>
      <c r="X393" s="280"/>
      <c r="Y393" s="280"/>
      <c r="Z393" s="280"/>
    </row>
    <row r="394" spans="1:26" ht="15.75" customHeight="1">
      <c r="A394" s="280"/>
      <c r="B394" s="280"/>
      <c r="C394" s="280"/>
      <c r="D394" s="280"/>
      <c r="E394" s="280"/>
      <c r="F394" s="280"/>
      <c r="G394" s="280"/>
      <c r="H394" s="280"/>
      <c r="I394" s="280"/>
      <c r="J394" s="280"/>
      <c r="K394" s="280"/>
      <c r="L394" s="280"/>
      <c r="M394" s="280"/>
      <c r="N394" s="280"/>
      <c r="O394" s="280"/>
      <c r="P394" s="280"/>
      <c r="Q394" s="280"/>
      <c r="R394" s="280"/>
      <c r="S394" s="280"/>
      <c r="T394" s="280"/>
      <c r="U394" s="280"/>
      <c r="V394" s="280"/>
      <c r="W394" s="280"/>
      <c r="X394" s="280"/>
      <c r="Y394" s="280"/>
      <c r="Z394" s="280"/>
    </row>
    <row r="395" spans="1:26" ht="15.75" customHeight="1">
      <c r="A395" s="280"/>
      <c r="B395" s="280"/>
      <c r="C395" s="280"/>
      <c r="D395" s="280"/>
      <c r="E395" s="280"/>
      <c r="F395" s="280"/>
      <c r="G395" s="280"/>
      <c r="H395" s="280"/>
      <c r="I395" s="280"/>
      <c r="J395" s="280"/>
      <c r="K395" s="280"/>
      <c r="L395" s="280"/>
      <c r="M395" s="280"/>
      <c r="N395" s="280"/>
      <c r="O395" s="280"/>
      <c r="P395" s="280"/>
      <c r="Q395" s="280"/>
      <c r="R395" s="280"/>
      <c r="S395" s="280"/>
      <c r="T395" s="280"/>
      <c r="U395" s="280"/>
      <c r="V395" s="280"/>
      <c r="W395" s="280"/>
      <c r="X395" s="280"/>
      <c r="Y395" s="280"/>
      <c r="Z395" s="280"/>
    </row>
    <row r="396" spans="1:26" ht="15.75" customHeight="1">
      <c r="A396" s="280"/>
      <c r="B396" s="280"/>
      <c r="C396" s="280"/>
      <c r="D396" s="280"/>
      <c r="E396" s="280"/>
      <c r="F396" s="280"/>
      <c r="G396" s="280"/>
      <c r="H396" s="280"/>
      <c r="I396" s="280"/>
      <c r="J396" s="280"/>
      <c r="K396" s="280"/>
      <c r="L396" s="280"/>
      <c r="M396" s="280"/>
      <c r="N396" s="280"/>
      <c r="O396" s="280"/>
      <c r="P396" s="280"/>
      <c r="Q396" s="280"/>
      <c r="R396" s="280"/>
      <c r="S396" s="280"/>
      <c r="T396" s="280"/>
      <c r="U396" s="280"/>
      <c r="V396" s="280"/>
      <c r="W396" s="280"/>
      <c r="X396" s="280"/>
      <c r="Y396" s="280"/>
      <c r="Z396" s="280"/>
    </row>
    <row r="397" spans="1:26" ht="15.75" customHeight="1">
      <c r="A397" s="280"/>
      <c r="B397" s="280"/>
      <c r="C397" s="280"/>
      <c r="D397" s="280"/>
      <c r="E397" s="280"/>
      <c r="F397" s="280"/>
      <c r="G397" s="280"/>
      <c r="H397" s="280"/>
      <c r="I397" s="280"/>
      <c r="J397" s="280"/>
      <c r="K397" s="280"/>
      <c r="L397" s="280"/>
      <c r="M397" s="280"/>
      <c r="N397" s="280"/>
      <c r="O397" s="280"/>
      <c r="P397" s="280"/>
      <c r="Q397" s="280"/>
      <c r="R397" s="280"/>
      <c r="S397" s="280"/>
      <c r="T397" s="280"/>
      <c r="U397" s="280"/>
      <c r="V397" s="280"/>
      <c r="W397" s="280"/>
      <c r="X397" s="280"/>
      <c r="Y397" s="280"/>
      <c r="Z397" s="280"/>
    </row>
    <row r="398" spans="1:26" ht="15.75" customHeight="1">
      <c r="A398" s="280"/>
      <c r="B398" s="280"/>
      <c r="C398" s="280"/>
      <c r="D398" s="280"/>
      <c r="E398" s="280"/>
      <c r="F398" s="280"/>
      <c r="G398" s="280"/>
      <c r="H398" s="280"/>
      <c r="I398" s="280"/>
      <c r="J398" s="280"/>
      <c r="K398" s="280"/>
      <c r="L398" s="280"/>
      <c r="M398" s="280"/>
      <c r="N398" s="280"/>
      <c r="O398" s="280"/>
      <c r="P398" s="280"/>
      <c r="Q398" s="280"/>
      <c r="R398" s="280"/>
      <c r="S398" s="280"/>
      <c r="T398" s="280"/>
      <c r="U398" s="280"/>
      <c r="V398" s="280"/>
      <c r="W398" s="280"/>
      <c r="X398" s="280"/>
      <c r="Y398" s="280"/>
      <c r="Z398" s="280"/>
    </row>
    <row r="399" spans="1:26" ht="15.75" customHeight="1">
      <c r="A399" s="280"/>
      <c r="B399" s="280"/>
      <c r="C399" s="280"/>
      <c r="D399" s="280"/>
      <c r="E399" s="280"/>
      <c r="F399" s="280"/>
      <c r="G399" s="280"/>
      <c r="H399" s="280"/>
      <c r="I399" s="280"/>
      <c r="J399" s="280"/>
      <c r="K399" s="280"/>
      <c r="L399" s="280"/>
      <c r="M399" s="280"/>
      <c r="N399" s="280"/>
      <c r="O399" s="280"/>
      <c r="P399" s="280"/>
      <c r="Q399" s="280"/>
      <c r="R399" s="280"/>
      <c r="S399" s="280"/>
      <c r="T399" s="280"/>
      <c r="U399" s="280"/>
      <c r="V399" s="280"/>
      <c r="W399" s="280"/>
      <c r="X399" s="280"/>
      <c r="Y399" s="280"/>
      <c r="Z399" s="280"/>
    </row>
    <row r="400" spans="1:26" ht="15.75" customHeight="1">
      <c r="A400" s="280"/>
      <c r="B400" s="280"/>
      <c r="C400" s="280"/>
      <c r="D400" s="280"/>
      <c r="E400" s="280"/>
      <c r="F400" s="280"/>
      <c r="G400" s="280"/>
      <c r="H400" s="280"/>
      <c r="I400" s="280"/>
      <c r="J400" s="280"/>
      <c r="K400" s="280"/>
      <c r="L400" s="280"/>
      <c r="M400" s="280"/>
      <c r="N400" s="280"/>
      <c r="O400" s="280"/>
      <c r="P400" s="280"/>
      <c r="Q400" s="280"/>
      <c r="R400" s="280"/>
      <c r="S400" s="280"/>
      <c r="T400" s="280"/>
      <c r="U400" s="280"/>
      <c r="V400" s="280"/>
      <c r="W400" s="280"/>
      <c r="X400" s="280"/>
      <c r="Y400" s="280"/>
      <c r="Z400" s="280"/>
    </row>
    <row r="401" spans="1:26" ht="15.75" customHeight="1">
      <c r="A401" s="280"/>
      <c r="B401" s="280"/>
      <c r="C401" s="280"/>
      <c r="D401" s="280"/>
      <c r="E401" s="280"/>
      <c r="F401" s="280"/>
      <c r="G401" s="280"/>
      <c r="H401" s="280"/>
      <c r="I401" s="280"/>
      <c r="J401" s="280"/>
      <c r="K401" s="280"/>
      <c r="L401" s="280"/>
      <c r="M401" s="280"/>
      <c r="N401" s="280"/>
      <c r="O401" s="280"/>
      <c r="P401" s="280"/>
      <c r="Q401" s="280"/>
      <c r="R401" s="280"/>
      <c r="S401" s="280"/>
      <c r="T401" s="280"/>
      <c r="U401" s="280"/>
      <c r="V401" s="280"/>
      <c r="W401" s="280"/>
      <c r="X401" s="280"/>
      <c r="Y401" s="280"/>
      <c r="Z401" s="280"/>
    </row>
    <row r="402" spans="1:26" ht="15.75" customHeight="1">
      <c r="A402" s="280"/>
      <c r="B402" s="280"/>
      <c r="C402" s="280"/>
      <c r="D402" s="280"/>
      <c r="E402" s="280"/>
      <c r="F402" s="280"/>
      <c r="G402" s="280"/>
      <c r="H402" s="280"/>
      <c r="I402" s="280"/>
      <c r="J402" s="280"/>
      <c r="K402" s="280"/>
      <c r="L402" s="280"/>
      <c r="M402" s="280"/>
      <c r="N402" s="280"/>
      <c r="O402" s="280"/>
      <c r="P402" s="280"/>
      <c r="Q402" s="280"/>
      <c r="R402" s="280"/>
      <c r="S402" s="280"/>
      <c r="T402" s="280"/>
      <c r="U402" s="280"/>
      <c r="V402" s="280"/>
      <c r="W402" s="280"/>
      <c r="X402" s="280"/>
      <c r="Y402" s="280"/>
      <c r="Z402" s="280"/>
    </row>
    <row r="403" spans="1:26" ht="15.75" customHeight="1">
      <c r="A403" s="280"/>
      <c r="B403" s="280"/>
      <c r="C403" s="280"/>
      <c r="D403" s="280"/>
      <c r="E403" s="280"/>
      <c r="F403" s="280"/>
      <c r="G403" s="280"/>
      <c r="H403" s="280"/>
      <c r="I403" s="280"/>
      <c r="J403" s="280"/>
      <c r="K403" s="280"/>
      <c r="L403" s="280"/>
      <c r="M403" s="280"/>
      <c r="N403" s="280"/>
      <c r="O403" s="280"/>
      <c r="P403" s="280"/>
      <c r="Q403" s="280"/>
      <c r="R403" s="280"/>
      <c r="S403" s="280"/>
      <c r="T403" s="280"/>
      <c r="U403" s="280"/>
      <c r="V403" s="280"/>
      <c r="W403" s="280"/>
      <c r="X403" s="280"/>
      <c r="Y403" s="280"/>
      <c r="Z403" s="280"/>
    </row>
    <row r="404" spans="1:26" ht="15.75" customHeight="1">
      <c r="A404" s="280"/>
      <c r="B404" s="280"/>
      <c r="C404" s="280"/>
      <c r="D404" s="280"/>
      <c r="E404" s="280"/>
      <c r="F404" s="280"/>
      <c r="G404" s="280"/>
      <c r="H404" s="280"/>
      <c r="I404" s="280"/>
      <c r="J404" s="280"/>
      <c r="K404" s="280"/>
      <c r="L404" s="280"/>
      <c r="M404" s="280"/>
      <c r="N404" s="280"/>
      <c r="O404" s="280"/>
      <c r="P404" s="280"/>
      <c r="Q404" s="280"/>
      <c r="R404" s="280"/>
      <c r="S404" s="280"/>
      <c r="T404" s="280"/>
      <c r="U404" s="280"/>
      <c r="V404" s="280"/>
      <c r="W404" s="280"/>
      <c r="X404" s="280"/>
      <c r="Y404" s="280"/>
      <c r="Z404" s="280"/>
    </row>
    <row r="405" spans="1:26" ht="15.75" customHeight="1">
      <c r="A405" s="280"/>
      <c r="B405" s="280"/>
      <c r="C405" s="280"/>
      <c r="D405" s="280"/>
      <c r="E405" s="280"/>
      <c r="F405" s="280"/>
      <c r="G405" s="280"/>
      <c r="H405" s="280"/>
      <c r="I405" s="280"/>
      <c r="J405" s="280"/>
      <c r="K405" s="280"/>
      <c r="L405" s="280"/>
      <c r="M405" s="280"/>
      <c r="N405" s="280"/>
      <c r="O405" s="280"/>
      <c r="P405" s="280"/>
      <c r="Q405" s="280"/>
      <c r="R405" s="280"/>
      <c r="S405" s="280"/>
      <c r="T405" s="280"/>
      <c r="U405" s="280"/>
      <c r="V405" s="280"/>
      <c r="W405" s="280"/>
      <c r="X405" s="280"/>
      <c r="Y405" s="280"/>
      <c r="Z405" s="280"/>
    </row>
    <row r="406" spans="1:26" ht="15.75" customHeight="1">
      <c r="A406" s="280"/>
      <c r="B406" s="280"/>
      <c r="C406" s="280"/>
      <c r="D406" s="280"/>
      <c r="E406" s="280"/>
      <c r="F406" s="280"/>
      <c r="G406" s="280"/>
      <c r="H406" s="280"/>
      <c r="I406" s="280"/>
      <c r="J406" s="280"/>
      <c r="K406" s="280"/>
      <c r="L406" s="280"/>
      <c r="M406" s="280"/>
      <c r="N406" s="280"/>
      <c r="O406" s="280"/>
      <c r="P406" s="280"/>
      <c r="Q406" s="280"/>
      <c r="R406" s="280"/>
      <c r="S406" s="280"/>
      <c r="T406" s="280"/>
      <c r="U406" s="280"/>
      <c r="V406" s="280"/>
      <c r="W406" s="280"/>
      <c r="X406" s="280"/>
      <c r="Y406" s="280"/>
      <c r="Z406" s="280"/>
    </row>
    <row r="407" spans="1:26" ht="15.75" customHeight="1">
      <c r="A407" s="280"/>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row>
    <row r="408" spans="1:26" ht="15.75" customHeight="1">
      <c r="A408" s="280"/>
      <c r="B408" s="280"/>
      <c r="C408" s="280"/>
      <c r="D408" s="280"/>
      <c r="E408" s="280"/>
      <c r="F408" s="280"/>
      <c r="G408" s="280"/>
      <c r="H408" s="280"/>
      <c r="I408" s="280"/>
      <c r="J408" s="280"/>
      <c r="K408" s="280"/>
      <c r="L408" s="280"/>
      <c r="M408" s="280"/>
      <c r="N408" s="280"/>
      <c r="O408" s="280"/>
      <c r="P408" s="280"/>
      <c r="Q408" s="280"/>
      <c r="R408" s="280"/>
      <c r="S408" s="280"/>
      <c r="T408" s="280"/>
      <c r="U408" s="280"/>
      <c r="V408" s="280"/>
      <c r="W408" s="280"/>
      <c r="X408" s="280"/>
      <c r="Y408" s="280"/>
      <c r="Z408" s="280"/>
    </row>
    <row r="409" spans="1:26" ht="15.75" customHeight="1">
      <c r="A409" s="280"/>
      <c r="B409" s="280"/>
      <c r="C409" s="280"/>
      <c r="D409" s="280"/>
      <c r="E409" s="280"/>
      <c r="F409" s="280"/>
      <c r="G409" s="280"/>
      <c r="H409" s="280"/>
      <c r="I409" s="280"/>
      <c r="J409" s="280"/>
      <c r="K409" s="280"/>
      <c r="L409" s="280"/>
      <c r="M409" s="280"/>
      <c r="N409" s="280"/>
      <c r="O409" s="280"/>
      <c r="P409" s="280"/>
      <c r="Q409" s="280"/>
      <c r="R409" s="280"/>
      <c r="S409" s="280"/>
      <c r="T409" s="280"/>
      <c r="U409" s="280"/>
      <c r="V409" s="280"/>
      <c r="W409" s="280"/>
      <c r="X409" s="280"/>
      <c r="Y409" s="280"/>
      <c r="Z409" s="280"/>
    </row>
    <row r="410" spans="1:26" ht="15.75" customHeight="1">
      <c r="A410" s="280"/>
      <c r="B410" s="280"/>
      <c r="C410" s="280"/>
      <c r="D410" s="280"/>
      <c r="E410" s="280"/>
      <c r="F410" s="280"/>
      <c r="G410" s="280"/>
      <c r="H410" s="280"/>
      <c r="I410" s="280"/>
      <c r="J410" s="280"/>
      <c r="K410" s="280"/>
      <c r="L410" s="280"/>
      <c r="M410" s="280"/>
      <c r="N410" s="280"/>
      <c r="O410" s="280"/>
      <c r="P410" s="280"/>
      <c r="Q410" s="280"/>
      <c r="R410" s="280"/>
      <c r="S410" s="280"/>
      <c r="T410" s="280"/>
      <c r="U410" s="280"/>
      <c r="V410" s="280"/>
      <c r="W410" s="280"/>
      <c r="X410" s="280"/>
      <c r="Y410" s="280"/>
      <c r="Z410" s="280"/>
    </row>
    <row r="411" spans="1:26" ht="15.75" customHeight="1">
      <c r="A411" s="280"/>
      <c r="B411" s="280"/>
      <c r="C411" s="280"/>
      <c r="D411" s="280"/>
      <c r="E411" s="280"/>
      <c r="F411" s="280"/>
      <c r="G411" s="280"/>
      <c r="H411" s="280"/>
      <c r="I411" s="280"/>
      <c r="J411" s="280"/>
      <c r="K411" s="280"/>
      <c r="L411" s="280"/>
      <c r="M411" s="280"/>
      <c r="N411" s="280"/>
      <c r="O411" s="280"/>
      <c r="P411" s="280"/>
      <c r="Q411" s="280"/>
      <c r="R411" s="280"/>
      <c r="S411" s="280"/>
      <c r="T411" s="280"/>
      <c r="U411" s="280"/>
      <c r="V411" s="280"/>
      <c r="W411" s="280"/>
      <c r="X411" s="280"/>
      <c r="Y411" s="280"/>
      <c r="Z411" s="280"/>
    </row>
    <row r="412" spans="1:26" ht="15.75" customHeight="1">
      <c r="A412" s="280"/>
      <c r="B412" s="280"/>
      <c r="C412" s="280"/>
      <c r="D412" s="280"/>
      <c r="E412" s="280"/>
      <c r="F412" s="280"/>
      <c r="G412" s="280"/>
      <c r="H412" s="280"/>
      <c r="I412" s="280"/>
      <c r="J412" s="280"/>
      <c r="K412" s="280"/>
      <c r="L412" s="280"/>
      <c r="M412" s="280"/>
      <c r="N412" s="280"/>
      <c r="O412" s="280"/>
      <c r="P412" s="280"/>
      <c r="Q412" s="280"/>
      <c r="R412" s="280"/>
      <c r="S412" s="280"/>
      <c r="T412" s="280"/>
      <c r="U412" s="280"/>
      <c r="V412" s="280"/>
      <c r="W412" s="280"/>
      <c r="X412" s="280"/>
      <c r="Y412" s="280"/>
      <c r="Z412" s="280"/>
    </row>
    <row r="413" spans="1:26" ht="15.75" customHeight="1">
      <c r="A413" s="280"/>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row>
    <row r="414" spans="1:26" ht="15.75" customHeight="1">
      <c r="A414" s="280"/>
      <c r="B414" s="280"/>
      <c r="C414" s="280"/>
      <c r="D414" s="280"/>
      <c r="E414" s="280"/>
      <c r="F414" s="280"/>
      <c r="G414" s="280"/>
      <c r="H414" s="280"/>
      <c r="I414" s="280"/>
      <c r="J414" s="280"/>
      <c r="K414" s="280"/>
      <c r="L414" s="280"/>
      <c r="M414" s="280"/>
      <c r="N414" s="280"/>
      <c r="O414" s="280"/>
      <c r="P414" s="280"/>
      <c r="Q414" s="280"/>
      <c r="R414" s="280"/>
      <c r="S414" s="280"/>
      <c r="T414" s="280"/>
      <c r="U414" s="280"/>
      <c r="V414" s="280"/>
      <c r="W414" s="280"/>
      <c r="X414" s="280"/>
      <c r="Y414" s="280"/>
      <c r="Z414" s="280"/>
    </row>
    <row r="415" spans="1:26" ht="15.75" customHeight="1">
      <c r="A415" s="280"/>
      <c r="B415" s="280"/>
      <c r="C415" s="280"/>
      <c r="D415" s="280"/>
      <c r="E415" s="280"/>
      <c r="F415" s="280"/>
      <c r="G415" s="280"/>
      <c r="H415" s="280"/>
      <c r="I415" s="280"/>
      <c r="J415" s="280"/>
      <c r="K415" s="280"/>
      <c r="L415" s="280"/>
      <c r="M415" s="280"/>
      <c r="N415" s="280"/>
      <c r="O415" s="280"/>
      <c r="P415" s="280"/>
      <c r="Q415" s="280"/>
      <c r="R415" s="280"/>
      <c r="S415" s="280"/>
      <c r="T415" s="280"/>
      <c r="U415" s="280"/>
      <c r="V415" s="280"/>
      <c r="W415" s="280"/>
      <c r="X415" s="280"/>
      <c r="Y415" s="280"/>
      <c r="Z415" s="280"/>
    </row>
    <row r="416" spans="1:26" ht="15.75" customHeight="1">
      <c r="A416" s="280"/>
      <c r="B416" s="280"/>
      <c r="C416" s="280"/>
      <c r="D416" s="280"/>
      <c r="E416" s="280"/>
      <c r="F416" s="280"/>
      <c r="G416" s="280"/>
      <c r="H416" s="280"/>
      <c r="I416" s="280"/>
      <c r="J416" s="280"/>
      <c r="K416" s="280"/>
      <c r="L416" s="280"/>
      <c r="M416" s="280"/>
      <c r="N416" s="280"/>
      <c r="O416" s="280"/>
      <c r="P416" s="280"/>
      <c r="Q416" s="280"/>
      <c r="R416" s="280"/>
      <c r="S416" s="280"/>
      <c r="T416" s="280"/>
      <c r="U416" s="280"/>
      <c r="V416" s="280"/>
      <c r="W416" s="280"/>
      <c r="X416" s="280"/>
      <c r="Y416" s="280"/>
      <c r="Z416" s="280"/>
    </row>
    <row r="417" spans="1:26" ht="15.75" customHeight="1">
      <c r="A417" s="280"/>
      <c r="B417" s="280"/>
      <c r="C417" s="280"/>
      <c r="D417" s="280"/>
      <c r="E417" s="280"/>
      <c r="F417" s="280"/>
      <c r="G417" s="280"/>
      <c r="H417" s="280"/>
      <c r="I417" s="280"/>
      <c r="J417" s="280"/>
      <c r="K417" s="280"/>
      <c r="L417" s="280"/>
      <c r="M417" s="280"/>
      <c r="N417" s="280"/>
      <c r="O417" s="280"/>
      <c r="P417" s="280"/>
      <c r="Q417" s="280"/>
      <c r="R417" s="280"/>
      <c r="S417" s="280"/>
      <c r="T417" s="280"/>
      <c r="U417" s="280"/>
      <c r="V417" s="280"/>
      <c r="W417" s="280"/>
      <c r="X417" s="280"/>
      <c r="Y417" s="280"/>
      <c r="Z417" s="280"/>
    </row>
    <row r="418" spans="1:26" ht="15.75" customHeight="1">
      <c r="A418" s="280"/>
      <c r="B418" s="280"/>
      <c r="C418" s="280"/>
      <c r="D418" s="280"/>
      <c r="E418" s="280"/>
      <c r="F418" s="280"/>
      <c r="G418" s="280"/>
      <c r="H418" s="280"/>
      <c r="I418" s="280"/>
      <c r="J418" s="280"/>
      <c r="K418" s="280"/>
      <c r="L418" s="280"/>
      <c r="M418" s="280"/>
      <c r="N418" s="280"/>
      <c r="O418" s="280"/>
      <c r="P418" s="280"/>
      <c r="Q418" s="280"/>
      <c r="R418" s="280"/>
      <c r="S418" s="280"/>
      <c r="T418" s="280"/>
      <c r="U418" s="280"/>
      <c r="V418" s="280"/>
      <c r="W418" s="280"/>
      <c r="X418" s="280"/>
      <c r="Y418" s="280"/>
      <c r="Z418" s="280"/>
    </row>
    <row r="419" spans="1:26" ht="15.75" customHeight="1">
      <c r="A419" s="280"/>
      <c r="B419" s="280"/>
      <c r="C419" s="280"/>
      <c r="D419" s="280"/>
      <c r="E419" s="280"/>
      <c r="F419" s="280"/>
      <c r="G419" s="280"/>
      <c r="H419" s="280"/>
      <c r="I419" s="280"/>
      <c r="J419" s="280"/>
      <c r="K419" s="280"/>
      <c r="L419" s="280"/>
      <c r="M419" s="280"/>
      <c r="N419" s="280"/>
      <c r="O419" s="280"/>
      <c r="P419" s="280"/>
      <c r="Q419" s="280"/>
      <c r="R419" s="280"/>
      <c r="S419" s="280"/>
      <c r="T419" s="280"/>
      <c r="U419" s="280"/>
      <c r="V419" s="280"/>
      <c r="W419" s="280"/>
      <c r="X419" s="280"/>
      <c r="Y419" s="280"/>
      <c r="Z419" s="280"/>
    </row>
    <row r="420" spans="1:26" ht="15.75" customHeight="1">
      <c r="A420" s="280"/>
      <c r="B420" s="280"/>
      <c r="C420" s="280"/>
      <c r="D420" s="280"/>
      <c r="E420" s="280"/>
      <c r="F420" s="280"/>
      <c r="G420" s="280"/>
      <c r="H420" s="280"/>
      <c r="I420" s="280"/>
      <c r="J420" s="280"/>
      <c r="K420" s="280"/>
      <c r="L420" s="280"/>
      <c r="M420" s="280"/>
      <c r="N420" s="280"/>
      <c r="O420" s="280"/>
      <c r="P420" s="280"/>
      <c r="Q420" s="280"/>
      <c r="R420" s="280"/>
      <c r="S420" s="280"/>
      <c r="T420" s="280"/>
      <c r="U420" s="280"/>
      <c r="V420" s="280"/>
      <c r="W420" s="280"/>
      <c r="X420" s="280"/>
      <c r="Y420" s="280"/>
      <c r="Z420" s="280"/>
    </row>
    <row r="421" spans="1:26" ht="15.75" customHeight="1">
      <c r="A421" s="280"/>
      <c r="B421" s="280"/>
      <c r="C421" s="280"/>
      <c r="D421" s="280"/>
      <c r="E421" s="280"/>
      <c r="F421" s="280"/>
      <c r="G421" s="280"/>
      <c r="H421" s="280"/>
      <c r="I421" s="280"/>
      <c r="J421" s="280"/>
      <c r="K421" s="280"/>
      <c r="L421" s="280"/>
      <c r="M421" s="280"/>
      <c r="N421" s="280"/>
      <c r="O421" s="280"/>
      <c r="P421" s="280"/>
      <c r="Q421" s="280"/>
      <c r="R421" s="280"/>
      <c r="S421" s="280"/>
      <c r="T421" s="280"/>
      <c r="U421" s="280"/>
      <c r="V421" s="280"/>
      <c r="W421" s="280"/>
      <c r="X421" s="280"/>
      <c r="Y421" s="280"/>
      <c r="Z421" s="280"/>
    </row>
    <row r="422" spans="1:26" ht="15.75" customHeight="1">
      <c r="A422" s="280"/>
      <c r="B422" s="280"/>
      <c r="C422" s="280"/>
      <c r="D422" s="280"/>
      <c r="E422" s="280"/>
      <c r="F422" s="280"/>
      <c r="G422" s="280"/>
      <c r="H422" s="280"/>
      <c r="I422" s="280"/>
      <c r="J422" s="280"/>
      <c r="K422" s="280"/>
      <c r="L422" s="280"/>
      <c r="M422" s="280"/>
      <c r="N422" s="280"/>
      <c r="O422" s="280"/>
      <c r="P422" s="280"/>
      <c r="Q422" s="280"/>
      <c r="R422" s="280"/>
      <c r="S422" s="280"/>
      <c r="T422" s="280"/>
      <c r="U422" s="280"/>
      <c r="V422" s="280"/>
      <c r="W422" s="280"/>
      <c r="X422" s="280"/>
      <c r="Y422" s="280"/>
      <c r="Z422" s="280"/>
    </row>
    <row r="423" spans="1:26" ht="15.75" customHeight="1">
      <c r="A423" s="280"/>
      <c r="B423" s="280"/>
      <c r="C423" s="280"/>
      <c r="D423" s="280"/>
      <c r="E423" s="280"/>
      <c r="F423" s="280"/>
      <c r="G423" s="280"/>
      <c r="H423" s="280"/>
      <c r="I423" s="280"/>
      <c r="J423" s="280"/>
      <c r="K423" s="280"/>
      <c r="L423" s="280"/>
      <c r="M423" s="280"/>
      <c r="N423" s="280"/>
      <c r="O423" s="280"/>
      <c r="P423" s="280"/>
      <c r="Q423" s="280"/>
      <c r="R423" s="280"/>
      <c r="S423" s="280"/>
      <c r="T423" s="280"/>
      <c r="U423" s="280"/>
      <c r="V423" s="280"/>
      <c r="W423" s="280"/>
      <c r="X423" s="280"/>
      <c r="Y423" s="280"/>
      <c r="Z423" s="280"/>
    </row>
    <row r="424" spans="1:26" ht="15.75" customHeight="1">
      <c r="A424" s="280"/>
      <c r="B424" s="280"/>
      <c r="C424" s="280"/>
      <c r="D424" s="280"/>
      <c r="E424" s="280"/>
      <c r="F424" s="280"/>
      <c r="G424" s="280"/>
      <c r="H424" s="280"/>
      <c r="I424" s="280"/>
      <c r="J424" s="280"/>
      <c r="K424" s="280"/>
      <c r="L424" s="280"/>
      <c r="M424" s="280"/>
      <c r="N424" s="280"/>
      <c r="O424" s="280"/>
      <c r="P424" s="280"/>
      <c r="Q424" s="280"/>
      <c r="R424" s="280"/>
      <c r="S424" s="280"/>
      <c r="T424" s="280"/>
      <c r="U424" s="280"/>
      <c r="V424" s="280"/>
      <c r="W424" s="280"/>
      <c r="X424" s="280"/>
      <c r="Y424" s="280"/>
      <c r="Z424" s="280"/>
    </row>
    <row r="425" spans="1:26" ht="15.75" customHeight="1">
      <c r="A425" s="280"/>
      <c r="B425" s="280"/>
      <c r="C425" s="280"/>
      <c r="D425" s="280"/>
      <c r="E425" s="280"/>
      <c r="F425" s="280"/>
      <c r="G425" s="280"/>
      <c r="H425" s="280"/>
      <c r="I425" s="280"/>
      <c r="J425" s="280"/>
      <c r="K425" s="280"/>
      <c r="L425" s="280"/>
      <c r="M425" s="280"/>
      <c r="N425" s="280"/>
      <c r="O425" s="280"/>
      <c r="P425" s="280"/>
      <c r="Q425" s="280"/>
      <c r="R425" s="280"/>
      <c r="S425" s="280"/>
      <c r="T425" s="280"/>
      <c r="U425" s="280"/>
      <c r="V425" s="280"/>
      <c r="W425" s="280"/>
      <c r="X425" s="280"/>
      <c r="Y425" s="280"/>
      <c r="Z425" s="280"/>
    </row>
    <row r="426" spans="1:26" ht="15.75" customHeight="1">
      <c r="A426" s="280"/>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row>
    <row r="427" spans="1:26" ht="15.75" customHeight="1">
      <c r="A427" s="280"/>
      <c r="B427" s="280"/>
      <c r="C427" s="280"/>
      <c r="D427" s="280"/>
      <c r="E427" s="280"/>
      <c r="F427" s="280"/>
      <c r="G427" s="280"/>
      <c r="H427" s="280"/>
      <c r="I427" s="280"/>
      <c r="J427" s="280"/>
      <c r="K427" s="280"/>
      <c r="L427" s="280"/>
      <c r="M427" s="280"/>
      <c r="N427" s="280"/>
      <c r="O427" s="280"/>
      <c r="P427" s="280"/>
      <c r="Q427" s="280"/>
      <c r="R427" s="280"/>
      <c r="S427" s="280"/>
      <c r="T427" s="280"/>
      <c r="U427" s="280"/>
      <c r="V427" s="280"/>
      <c r="W427" s="280"/>
      <c r="X427" s="280"/>
      <c r="Y427" s="280"/>
      <c r="Z427" s="280"/>
    </row>
    <row r="428" spans="1:26" ht="15.75" customHeight="1">
      <c r="A428" s="280"/>
      <c r="B428" s="280"/>
      <c r="C428" s="280"/>
      <c r="D428" s="280"/>
      <c r="E428" s="280"/>
      <c r="F428" s="280"/>
      <c r="G428" s="280"/>
      <c r="H428" s="280"/>
      <c r="I428" s="280"/>
      <c r="J428" s="280"/>
      <c r="K428" s="280"/>
      <c r="L428" s="280"/>
      <c r="M428" s="280"/>
      <c r="N428" s="280"/>
      <c r="O428" s="280"/>
      <c r="P428" s="280"/>
      <c r="Q428" s="280"/>
      <c r="R428" s="280"/>
      <c r="S428" s="280"/>
      <c r="T428" s="280"/>
      <c r="U428" s="280"/>
      <c r="V428" s="280"/>
      <c r="W428" s="280"/>
      <c r="X428" s="280"/>
      <c r="Y428" s="280"/>
      <c r="Z428" s="280"/>
    </row>
    <row r="429" spans="1:26" ht="15.75" customHeight="1">
      <c r="A429" s="280"/>
      <c r="B429" s="280"/>
      <c r="C429" s="280"/>
      <c r="D429" s="280"/>
      <c r="E429" s="280"/>
      <c r="F429" s="280"/>
      <c r="G429" s="280"/>
      <c r="H429" s="280"/>
      <c r="I429" s="280"/>
      <c r="J429" s="280"/>
      <c r="K429" s="280"/>
      <c r="L429" s="280"/>
      <c r="M429" s="280"/>
      <c r="N429" s="280"/>
      <c r="O429" s="280"/>
      <c r="P429" s="280"/>
      <c r="Q429" s="280"/>
      <c r="R429" s="280"/>
      <c r="S429" s="280"/>
      <c r="T429" s="280"/>
      <c r="U429" s="280"/>
      <c r="V429" s="280"/>
      <c r="W429" s="280"/>
      <c r="X429" s="280"/>
      <c r="Y429" s="280"/>
      <c r="Z429" s="280"/>
    </row>
    <row r="430" spans="1:26" ht="15.75" customHeight="1">
      <c r="A430" s="280"/>
      <c r="B430" s="280"/>
      <c r="C430" s="280"/>
      <c r="D430" s="280"/>
      <c r="E430" s="280"/>
      <c r="F430" s="280"/>
      <c r="G430" s="280"/>
      <c r="H430" s="280"/>
      <c r="I430" s="280"/>
      <c r="J430" s="280"/>
      <c r="K430" s="280"/>
      <c r="L430" s="280"/>
      <c r="M430" s="280"/>
      <c r="N430" s="280"/>
      <c r="O430" s="280"/>
      <c r="P430" s="280"/>
      <c r="Q430" s="280"/>
      <c r="R430" s="280"/>
      <c r="S430" s="280"/>
      <c r="T430" s="280"/>
      <c r="U430" s="280"/>
      <c r="V430" s="280"/>
      <c r="W430" s="280"/>
      <c r="X430" s="280"/>
      <c r="Y430" s="280"/>
      <c r="Z430" s="280"/>
    </row>
    <row r="431" spans="1:26" ht="15.75" customHeight="1">
      <c r="A431" s="280"/>
      <c r="B431" s="280"/>
      <c r="C431" s="280"/>
      <c r="D431" s="280"/>
      <c r="E431" s="280"/>
      <c r="F431" s="280"/>
      <c r="G431" s="280"/>
      <c r="H431" s="280"/>
      <c r="I431" s="280"/>
      <c r="J431" s="280"/>
      <c r="K431" s="280"/>
      <c r="L431" s="280"/>
      <c r="M431" s="280"/>
      <c r="N431" s="280"/>
      <c r="O431" s="280"/>
      <c r="P431" s="280"/>
      <c r="Q431" s="280"/>
      <c r="R431" s="280"/>
      <c r="S431" s="280"/>
      <c r="T431" s="280"/>
      <c r="U431" s="280"/>
      <c r="V431" s="280"/>
      <c r="W431" s="280"/>
      <c r="X431" s="280"/>
      <c r="Y431" s="280"/>
      <c r="Z431" s="280"/>
    </row>
    <row r="432" spans="1:26" ht="15.75" customHeight="1">
      <c r="A432" s="280"/>
      <c r="B432" s="280"/>
      <c r="C432" s="280"/>
      <c r="D432" s="280"/>
      <c r="E432" s="280"/>
      <c r="F432" s="280"/>
      <c r="G432" s="280"/>
      <c r="H432" s="280"/>
      <c r="I432" s="280"/>
      <c r="J432" s="280"/>
      <c r="K432" s="280"/>
      <c r="L432" s="280"/>
      <c r="M432" s="280"/>
      <c r="N432" s="280"/>
      <c r="O432" s="280"/>
      <c r="P432" s="280"/>
      <c r="Q432" s="280"/>
      <c r="R432" s="280"/>
      <c r="S432" s="280"/>
      <c r="T432" s="280"/>
      <c r="U432" s="280"/>
      <c r="V432" s="280"/>
      <c r="W432" s="280"/>
      <c r="X432" s="280"/>
      <c r="Y432" s="280"/>
      <c r="Z432" s="280"/>
    </row>
    <row r="433" spans="1:26" ht="15.75" customHeight="1">
      <c r="A433" s="280"/>
      <c r="B433" s="280"/>
      <c r="C433" s="280"/>
      <c r="D433" s="280"/>
      <c r="E433" s="280"/>
      <c r="F433" s="280"/>
      <c r="G433" s="280"/>
      <c r="H433" s="280"/>
      <c r="I433" s="280"/>
      <c r="J433" s="280"/>
      <c r="K433" s="280"/>
      <c r="L433" s="280"/>
      <c r="M433" s="280"/>
      <c r="N433" s="280"/>
      <c r="O433" s="280"/>
      <c r="P433" s="280"/>
      <c r="Q433" s="280"/>
      <c r="R433" s="280"/>
      <c r="S433" s="280"/>
      <c r="T433" s="280"/>
      <c r="U433" s="280"/>
      <c r="V433" s="280"/>
      <c r="W433" s="280"/>
      <c r="X433" s="280"/>
      <c r="Y433" s="280"/>
      <c r="Z433" s="280"/>
    </row>
    <row r="434" spans="1:26" ht="15.75" customHeight="1">
      <c r="A434" s="280"/>
      <c r="B434" s="280"/>
      <c r="C434" s="280"/>
      <c r="D434" s="280"/>
      <c r="E434" s="280"/>
      <c r="F434" s="280"/>
      <c r="G434" s="280"/>
      <c r="H434" s="280"/>
      <c r="I434" s="280"/>
      <c r="J434" s="280"/>
      <c r="K434" s="280"/>
      <c r="L434" s="280"/>
      <c r="M434" s="280"/>
      <c r="N434" s="280"/>
      <c r="O434" s="280"/>
      <c r="P434" s="280"/>
      <c r="Q434" s="280"/>
      <c r="R434" s="280"/>
      <c r="S434" s="280"/>
      <c r="T434" s="280"/>
      <c r="U434" s="280"/>
      <c r="V434" s="280"/>
      <c r="W434" s="280"/>
      <c r="X434" s="280"/>
      <c r="Y434" s="280"/>
      <c r="Z434" s="280"/>
    </row>
    <row r="435" spans="1:26" ht="15.75" customHeight="1">
      <c r="A435" s="280"/>
      <c r="B435" s="280"/>
      <c r="C435" s="280"/>
      <c r="D435" s="280"/>
      <c r="E435" s="280"/>
      <c r="F435" s="280"/>
      <c r="G435" s="280"/>
      <c r="H435" s="280"/>
      <c r="I435" s="280"/>
      <c r="J435" s="280"/>
      <c r="K435" s="280"/>
      <c r="L435" s="280"/>
      <c r="M435" s="280"/>
      <c r="N435" s="280"/>
      <c r="O435" s="280"/>
      <c r="P435" s="280"/>
      <c r="Q435" s="280"/>
      <c r="R435" s="280"/>
      <c r="S435" s="280"/>
      <c r="T435" s="280"/>
      <c r="U435" s="280"/>
      <c r="V435" s="280"/>
      <c r="W435" s="280"/>
      <c r="X435" s="280"/>
      <c r="Y435" s="280"/>
      <c r="Z435" s="280"/>
    </row>
    <row r="436" spans="1:26" ht="15.75" customHeight="1">
      <c r="A436" s="280"/>
      <c r="B436" s="280"/>
      <c r="C436" s="280"/>
      <c r="D436" s="280"/>
      <c r="E436" s="280"/>
      <c r="F436" s="280"/>
      <c r="G436" s="280"/>
      <c r="H436" s="280"/>
      <c r="I436" s="280"/>
      <c r="J436" s="280"/>
      <c r="K436" s="280"/>
      <c r="L436" s="280"/>
      <c r="M436" s="280"/>
      <c r="N436" s="280"/>
      <c r="O436" s="280"/>
      <c r="P436" s="280"/>
      <c r="Q436" s="280"/>
      <c r="R436" s="280"/>
      <c r="S436" s="280"/>
      <c r="T436" s="280"/>
      <c r="U436" s="280"/>
      <c r="V436" s="280"/>
      <c r="W436" s="280"/>
      <c r="X436" s="280"/>
      <c r="Y436" s="280"/>
      <c r="Z436" s="280"/>
    </row>
    <row r="437" spans="1:26" ht="15.75" customHeight="1">
      <c r="A437" s="280"/>
      <c r="B437" s="280"/>
      <c r="C437" s="280"/>
      <c r="D437" s="280"/>
      <c r="E437" s="280"/>
      <c r="F437" s="280"/>
      <c r="G437" s="280"/>
      <c r="H437" s="280"/>
      <c r="I437" s="280"/>
      <c r="J437" s="280"/>
      <c r="K437" s="280"/>
      <c r="L437" s="280"/>
      <c r="M437" s="280"/>
      <c r="N437" s="280"/>
      <c r="O437" s="280"/>
      <c r="P437" s="280"/>
      <c r="Q437" s="280"/>
      <c r="R437" s="280"/>
      <c r="S437" s="280"/>
      <c r="T437" s="280"/>
      <c r="U437" s="280"/>
      <c r="V437" s="280"/>
      <c r="W437" s="280"/>
      <c r="X437" s="280"/>
      <c r="Y437" s="280"/>
      <c r="Z437" s="280"/>
    </row>
    <row r="438" spans="1:26" ht="15.75" customHeight="1">
      <c r="A438" s="280"/>
      <c r="B438" s="280"/>
      <c r="C438" s="280"/>
      <c r="D438" s="280"/>
      <c r="E438" s="280"/>
      <c r="F438" s="280"/>
      <c r="G438" s="280"/>
      <c r="H438" s="280"/>
      <c r="I438" s="280"/>
      <c r="J438" s="280"/>
      <c r="K438" s="280"/>
      <c r="L438" s="280"/>
      <c r="M438" s="280"/>
      <c r="N438" s="280"/>
      <c r="O438" s="280"/>
      <c r="P438" s="280"/>
      <c r="Q438" s="280"/>
      <c r="R438" s="280"/>
      <c r="S438" s="280"/>
      <c r="T438" s="280"/>
      <c r="U438" s="280"/>
      <c r="V438" s="280"/>
      <c r="W438" s="280"/>
      <c r="X438" s="280"/>
      <c r="Y438" s="280"/>
      <c r="Z438" s="280"/>
    </row>
    <row r="439" spans="1:26" ht="15.75" customHeight="1">
      <c r="A439" s="280"/>
      <c r="B439" s="280"/>
      <c r="C439" s="280"/>
      <c r="D439" s="280"/>
      <c r="E439" s="280"/>
      <c r="F439" s="280"/>
      <c r="G439" s="280"/>
      <c r="H439" s="280"/>
      <c r="I439" s="280"/>
      <c r="J439" s="280"/>
      <c r="K439" s="280"/>
      <c r="L439" s="280"/>
      <c r="M439" s="280"/>
      <c r="N439" s="280"/>
      <c r="O439" s="280"/>
      <c r="P439" s="280"/>
      <c r="Q439" s="280"/>
      <c r="R439" s="280"/>
      <c r="S439" s="280"/>
      <c r="T439" s="280"/>
      <c r="U439" s="280"/>
      <c r="V439" s="280"/>
      <c r="W439" s="280"/>
      <c r="X439" s="280"/>
      <c r="Y439" s="280"/>
      <c r="Z439" s="280"/>
    </row>
    <row r="440" spans="1:26" ht="15.75" customHeight="1">
      <c r="A440" s="280"/>
      <c r="B440" s="280"/>
      <c r="C440" s="280"/>
      <c r="D440" s="280"/>
      <c r="E440" s="280"/>
      <c r="F440" s="280"/>
      <c r="G440" s="280"/>
      <c r="H440" s="280"/>
      <c r="I440" s="280"/>
      <c r="J440" s="280"/>
      <c r="K440" s="280"/>
      <c r="L440" s="280"/>
      <c r="M440" s="280"/>
      <c r="N440" s="280"/>
      <c r="O440" s="280"/>
      <c r="P440" s="280"/>
      <c r="Q440" s="280"/>
      <c r="R440" s="280"/>
      <c r="S440" s="280"/>
      <c r="T440" s="280"/>
      <c r="U440" s="280"/>
      <c r="V440" s="280"/>
      <c r="W440" s="280"/>
      <c r="X440" s="280"/>
      <c r="Y440" s="280"/>
      <c r="Z440" s="280"/>
    </row>
    <row r="441" spans="1:26" ht="15.75" customHeight="1">
      <c r="A441" s="280"/>
      <c r="B441" s="280"/>
      <c r="C441" s="280"/>
      <c r="D441" s="280"/>
      <c r="E441" s="280"/>
      <c r="F441" s="280"/>
      <c r="G441" s="280"/>
      <c r="H441" s="280"/>
      <c r="I441" s="280"/>
      <c r="J441" s="280"/>
      <c r="K441" s="280"/>
      <c r="L441" s="280"/>
      <c r="M441" s="280"/>
      <c r="N441" s="280"/>
      <c r="O441" s="280"/>
      <c r="P441" s="280"/>
      <c r="Q441" s="280"/>
      <c r="R441" s="280"/>
      <c r="S441" s="280"/>
      <c r="T441" s="280"/>
      <c r="U441" s="280"/>
      <c r="V441" s="280"/>
      <c r="W441" s="280"/>
      <c r="X441" s="280"/>
      <c r="Y441" s="280"/>
      <c r="Z441" s="280"/>
    </row>
    <row r="442" spans="1:26" ht="15.75" customHeight="1">
      <c r="A442" s="280"/>
      <c r="B442" s="280"/>
      <c r="C442" s="280"/>
      <c r="D442" s="280"/>
      <c r="E442" s="280"/>
      <c r="F442" s="280"/>
      <c r="G442" s="280"/>
      <c r="H442" s="280"/>
      <c r="I442" s="280"/>
      <c r="J442" s="280"/>
      <c r="K442" s="280"/>
      <c r="L442" s="280"/>
      <c r="M442" s="280"/>
      <c r="N442" s="280"/>
      <c r="O442" s="280"/>
      <c r="P442" s="280"/>
      <c r="Q442" s="280"/>
      <c r="R442" s="280"/>
      <c r="S442" s="280"/>
      <c r="T442" s="280"/>
      <c r="U442" s="280"/>
      <c r="V442" s="280"/>
      <c r="W442" s="280"/>
      <c r="X442" s="280"/>
      <c r="Y442" s="280"/>
      <c r="Z442" s="280"/>
    </row>
    <row r="443" spans="1:26" ht="15.75" customHeight="1">
      <c r="A443" s="280"/>
      <c r="B443" s="280"/>
      <c r="C443" s="280"/>
      <c r="D443" s="280"/>
      <c r="E443" s="280"/>
      <c r="F443" s="280"/>
      <c r="G443" s="280"/>
      <c r="H443" s="280"/>
      <c r="I443" s="280"/>
      <c r="J443" s="280"/>
      <c r="K443" s="280"/>
      <c r="L443" s="280"/>
      <c r="M443" s="280"/>
      <c r="N443" s="280"/>
      <c r="O443" s="280"/>
      <c r="P443" s="280"/>
      <c r="Q443" s="280"/>
      <c r="R443" s="280"/>
      <c r="S443" s="280"/>
      <c r="T443" s="280"/>
      <c r="U443" s="280"/>
      <c r="V443" s="280"/>
      <c r="W443" s="280"/>
      <c r="X443" s="280"/>
      <c r="Y443" s="280"/>
      <c r="Z443" s="280"/>
    </row>
    <row r="444" spans="1:26" ht="15.75" customHeight="1">
      <c r="A444" s="280"/>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row>
    <row r="445" spans="1:26" ht="15.75" customHeight="1">
      <c r="A445" s="280"/>
      <c r="B445" s="280"/>
      <c r="C445" s="280"/>
      <c r="D445" s="280"/>
      <c r="E445" s="280"/>
      <c r="F445" s="280"/>
      <c r="G445" s="280"/>
      <c r="H445" s="280"/>
      <c r="I445" s="280"/>
      <c r="J445" s="280"/>
      <c r="K445" s="280"/>
      <c r="L445" s="280"/>
      <c r="M445" s="280"/>
      <c r="N445" s="280"/>
      <c r="O445" s="280"/>
      <c r="P445" s="280"/>
      <c r="Q445" s="280"/>
      <c r="R445" s="280"/>
      <c r="S445" s="280"/>
      <c r="T445" s="280"/>
      <c r="U445" s="280"/>
      <c r="V445" s="280"/>
      <c r="W445" s="280"/>
      <c r="X445" s="280"/>
      <c r="Y445" s="280"/>
      <c r="Z445" s="280"/>
    </row>
    <row r="446" spans="1:26" ht="15.75" customHeight="1">
      <c r="A446" s="280"/>
      <c r="B446" s="280"/>
      <c r="C446" s="280"/>
      <c r="D446" s="280"/>
      <c r="E446" s="280"/>
      <c r="F446" s="280"/>
      <c r="G446" s="280"/>
      <c r="H446" s="280"/>
      <c r="I446" s="280"/>
      <c r="J446" s="280"/>
      <c r="K446" s="280"/>
      <c r="L446" s="280"/>
      <c r="M446" s="280"/>
      <c r="N446" s="280"/>
      <c r="O446" s="280"/>
      <c r="P446" s="280"/>
      <c r="Q446" s="280"/>
      <c r="R446" s="280"/>
      <c r="S446" s="280"/>
      <c r="T446" s="280"/>
      <c r="U446" s="280"/>
      <c r="V446" s="280"/>
      <c r="W446" s="280"/>
      <c r="X446" s="280"/>
      <c r="Y446" s="280"/>
      <c r="Z446" s="280"/>
    </row>
    <row r="447" spans="1:26" ht="15.75" customHeight="1">
      <c r="A447" s="280"/>
      <c r="B447" s="280"/>
      <c r="C447" s="280"/>
      <c r="D447" s="280"/>
      <c r="E447" s="280"/>
      <c r="F447" s="280"/>
      <c r="G447" s="280"/>
      <c r="H447" s="280"/>
      <c r="I447" s="280"/>
      <c r="J447" s="280"/>
      <c r="K447" s="280"/>
      <c r="L447" s="280"/>
      <c r="M447" s="280"/>
      <c r="N447" s="280"/>
      <c r="O447" s="280"/>
      <c r="P447" s="280"/>
      <c r="Q447" s="280"/>
      <c r="R447" s="280"/>
      <c r="S447" s="280"/>
      <c r="T447" s="280"/>
      <c r="U447" s="280"/>
      <c r="V447" s="280"/>
      <c r="W447" s="280"/>
      <c r="X447" s="280"/>
      <c r="Y447" s="280"/>
      <c r="Z447" s="280"/>
    </row>
    <row r="448" spans="1:26" ht="15.75" customHeight="1">
      <c r="A448" s="280"/>
      <c r="B448" s="280"/>
      <c r="C448" s="280"/>
      <c r="D448" s="280"/>
      <c r="E448" s="280"/>
      <c r="F448" s="280"/>
      <c r="G448" s="280"/>
      <c r="H448" s="280"/>
      <c r="I448" s="280"/>
      <c r="J448" s="280"/>
      <c r="K448" s="280"/>
      <c r="L448" s="280"/>
      <c r="M448" s="280"/>
      <c r="N448" s="280"/>
      <c r="O448" s="280"/>
      <c r="P448" s="280"/>
      <c r="Q448" s="280"/>
      <c r="R448" s="280"/>
      <c r="S448" s="280"/>
      <c r="T448" s="280"/>
      <c r="U448" s="280"/>
      <c r="V448" s="280"/>
      <c r="W448" s="280"/>
      <c r="X448" s="280"/>
      <c r="Y448" s="280"/>
      <c r="Z448" s="280"/>
    </row>
    <row r="449" spans="1:26" ht="15.75" customHeight="1">
      <c r="A449" s="280"/>
      <c r="B449" s="280"/>
      <c r="C449" s="280"/>
      <c r="D449" s="280"/>
      <c r="E449" s="280"/>
      <c r="F449" s="280"/>
      <c r="G449" s="280"/>
      <c r="H449" s="280"/>
      <c r="I449" s="280"/>
      <c r="J449" s="280"/>
      <c r="K449" s="280"/>
      <c r="L449" s="280"/>
      <c r="M449" s="280"/>
      <c r="N449" s="280"/>
      <c r="O449" s="280"/>
      <c r="P449" s="280"/>
      <c r="Q449" s="280"/>
      <c r="R449" s="280"/>
      <c r="S449" s="280"/>
      <c r="T449" s="280"/>
      <c r="U449" s="280"/>
      <c r="V449" s="280"/>
      <c r="W449" s="280"/>
      <c r="X449" s="280"/>
      <c r="Y449" s="280"/>
      <c r="Z449" s="280"/>
    </row>
    <row r="450" spans="1:26" ht="15.75" customHeight="1">
      <c r="A450" s="280"/>
      <c r="B450" s="280"/>
      <c r="C450" s="280"/>
      <c r="D450" s="280"/>
      <c r="E450" s="280"/>
      <c r="F450" s="280"/>
      <c r="G450" s="280"/>
      <c r="H450" s="280"/>
      <c r="I450" s="280"/>
      <c r="J450" s="280"/>
      <c r="K450" s="280"/>
      <c r="L450" s="280"/>
      <c r="M450" s="280"/>
      <c r="N450" s="280"/>
      <c r="O450" s="280"/>
      <c r="P450" s="280"/>
      <c r="Q450" s="280"/>
      <c r="R450" s="280"/>
      <c r="S450" s="280"/>
      <c r="T450" s="280"/>
      <c r="U450" s="280"/>
      <c r="V450" s="280"/>
      <c r="W450" s="280"/>
      <c r="X450" s="280"/>
      <c r="Y450" s="280"/>
      <c r="Z450" s="280"/>
    </row>
    <row r="451" spans="1:26" ht="15.75" customHeight="1">
      <c r="A451" s="280"/>
      <c r="B451" s="280"/>
      <c r="C451" s="280"/>
      <c r="D451" s="280"/>
      <c r="E451" s="280"/>
      <c r="F451" s="280"/>
      <c r="G451" s="280"/>
      <c r="H451" s="280"/>
      <c r="I451" s="280"/>
      <c r="J451" s="280"/>
      <c r="K451" s="280"/>
      <c r="L451" s="280"/>
      <c r="M451" s="280"/>
      <c r="N451" s="280"/>
      <c r="O451" s="280"/>
      <c r="P451" s="280"/>
      <c r="Q451" s="280"/>
      <c r="R451" s="280"/>
      <c r="S451" s="280"/>
      <c r="T451" s="280"/>
      <c r="U451" s="280"/>
      <c r="V451" s="280"/>
      <c r="W451" s="280"/>
      <c r="X451" s="280"/>
      <c r="Y451" s="280"/>
      <c r="Z451" s="280"/>
    </row>
    <row r="452" spans="1:26" ht="15.75" customHeight="1">
      <c r="A452" s="280"/>
      <c r="B452" s="280"/>
      <c r="C452" s="280"/>
      <c r="D452" s="280"/>
      <c r="E452" s="280"/>
      <c r="F452" s="280"/>
      <c r="G452" s="280"/>
      <c r="H452" s="280"/>
      <c r="I452" s="280"/>
      <c r="J452" s="280"/>
      <c r="K452" s="280"/>
      <c r="L452" s="280"/>
      <c r="M452" s="280"/>
      <c r="N452" s="280"/>
      <c r="O452" s="280"/>
      <c r="P452" s="280"/>
      <c r="Q452" s="280"/>
      <c r="R452" s="280"/>
      <c r="S452" s="280"/>
      <c r="T452" s="280"/>
      <c r="U452" s="280"/>
      <c r="V452" s="280"/>
      <c r="W452" s="280"/>
      <c r="X452" s="280"/>
      <c r="Y452" s="280"/>
      <c r="Z452" s="280"/>
    </row>
    <row r="453" spans="1:26" ht="15.75" customHeight="1">
      <c r="A453" s="280"/>
      <c r="B453" s="280"/>
      <c r="C453" s="280"/>
      <c r="D453" s="280"/>
      <c r="E453" s="280"/>
      <c r="F453" s="280"/>
      <c r="G453" s="280"/>
      <c r="H453" s="280"/>
      <c r="I453" s="280"/>
      <c r="J453" s="280"/>
      <c r="K453" s="280"/>
      <c r="L453" s="280"/>
      <c r="M453" s="280"/>
      <c r="N453" s="280"/>
      <c r="O453" s="280"/>
      <c r="P453" s="280"/>
      <c r="Q453" s="280"/>
      <c r="R453" s="280"/>
      <c r="S453" s="280"/>
      <c r="T453" s="280"/>
      <c r="U453" s="280"/>
      <c r="V453" s="280"/>
      <c r="W453" s="280"/>
      <c r="X453" s="280"/>
      <c r="Y453" s="280"/>
      <c r="Z453" s="280"/>
    </row>
    <row r="454" spans="1:26" ht="15.75" customHeight="1">
      <c r="A454" s="280"/>
      <c r="B454" s="280"/>
      <c r="C454" s="280"/>
      <c r="D454" s="280"/>
      <c r="E454" s="280"/>
      <c r="F454" s="280"/>
      <c r="G454" s="280"/>
      <c r="H454" s="280"/>
      <c r="I454" s="280"/>
      <c r="J454" s="280"/>
      <c r="K454" s="280"/>
      <c r="L454" s="280"/>
      <c r="M454" s="280"/>
      <c r="N454" s="280"/>
      <c r="O454" s="280"/>
      <c r="P454" s="280"/>
      <c r="Q454" s="280"/>
      <c r="R454" s="280"/>
      <c r="S454" s="280"/>
      <c r="T454" s="280"/>
      <c r="U454" s="280"/>
      <c r="V454" s="280"/>
      <c r="W454" s="280"/>
      <c r="X454" s="280"/>
      <c r="Y454" s="280"/>
      <c r="Z454" s="280"/>
    </row>
    <row r="455" spans="1:26" ht="15.75" customHeight="1">
      <c r="A455" s="280"/>
      <c r="B455" s="280"/>
      <c r="C455" s="280"/>
      <c r="D455" s="280"/>
      <c r="E455" s="280"/>
      <c r="F455" s="280"/>
      <c r="G455" s="280"/>
      <c r="H455" s="280"/>
      <c r="I455" s="280"/>
      <c r="J455" s="280"/>
      <c r="K455" s="280"/>
      <c r="L455" s="280"/>
      <c r="M455" s="280"/>
      <c r="N455" s="280"/>
      <c r="O455" s="280"/>
      <c r="P455" s="280"/>
      <c r="Q455" s="280"/>
      <c r="R455" s="280"/>
      <c r="S455" s="280"/>
      <c r="T455" s="280"/>
      <c r="U455" s="280"/>
      <c r="V455" s="280"/>
      <c r="W455" s="280"/>
      <c r="X455" s="280"/>
      <c r="Y455" s="280"/>
      <c r="Z455" s="280"/>
    </row>
    <row r="456" spans="1:26" ht="15.75" customHeight="1">
      <c r="A456" s="280"/>
      <c r="B456" s="280"/>
      <c r="C456" s="280"/>
      <c r="D456" s="280"/>
      <c r="E456" s="280"/>
      <c r="F456" s="280"/>
      <c r="G456" s="280"/>
      <c r="H456" s="280"/>
      <c r="I456" s="280"/>
      <c r="J456" s="280"/>
      <c r="K456" s="280"/>
      <c r="L456" s="280"/>
      <c r="M456" s="280"/>
      <c r="N456" s="280"/>
      <c r="O456" s="280"/>
      <c r="P456" s="280"/>
      <c r="Q456" s="280"/>
      <c r="R456" s="280"/>
      <c r="S456" s="280"/>
      <c r="T456" s="280"/>
      <c r="U456" s="280"/>
      <c r="V456" s="280"/>
      <c r="W456" s="280"/>
      <c r="X456" s="280"/>
      <c r="Y456" s="280"/>
      <c r="Z456" s="280"/>
    </row>
    <row r="457" spans="1:26" ht="15.75" customHeight="1">
      <c r="A457" s="280"/>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row>
    <row r="458" spans="1:26" ht="15.75" customHeight="1">
      <c r="A458" s="280"/>
      <c r="B458" s="280"/>
      <c r="C458" s="280"/>
      <c r="D458" s="280"/>
      <c r="E458" s="280"/>
      <c r="F458" s="280"/>
      <c r="G458" s="280"/>
      <c r="H458" s="280"/>
      <c r="I458" s="280"/>
      <c r="J458" s="280"/>
      <c r="K458" s="280"/>
      <c r="L458" s="280"/>
      <c r="M458" s="280"/>
      <c r="N458" s="280"/>
      <c r="O458" s="280"/>
      <c r="P458" s="280"/>
      <c r="Q458" s="280"/>
      <c r="R458" s="280"/>
      <c r="S458" s="280"/>
      <c r="T458" s="280"/>
      <c r="U458" s="280"/>
      <c r="V458" s="280"/>
      <c r="W458" s="280"/>
      <c r="X458" s="280"/>
      <c r="Y458" s="280"/>
      <c r="Z458" s="280"/>
    </row>
    <row r="459" spans="1:26" ht="15.75" customHeight="1">
      <c r="A459" s="280"/>
      <c r="B459" s="280"/>
      <c r="C459" s="280"/>
      <c r="D459" s="280"/>
      <c r="E459" s="280"/>
      <c r="F459" s="280"/>
      <c r="G459" s="280"/>
      <c r="H459" s="280"/>
      <c r="I459" s="280"/>
      <c r="J459" s="280"/>
      <c r="K459" s="280"/>
      <c r="L459" s="280"/>
      <c r="M459" s="280"/>
      <c r="N459" s="280"/>
      <c r="O459" s="280"/>
      <c r="P459" s="280"/>
      <c r="Q459" s="280"/>
      <c r="R459" s="280"/>
      <c r="S459" s="280"/>
      <c r="T459" s="280"/>
      <c r="U459" s="280"/>
      <c r="V459" s="280"/>
      <c r="W459" s="280"/>
      <c r="X459" s="280"/>
      <c r="Y459" s="280"/>
      <c r="Z459" s="280"/>
    </row>
    <row r="460" spans="1:26" ht="15.75" customHeight="1">
      <c r="A460" s="280"/>
      <c r="B460" s="280"/>
      <c r="C460" s="280"/>
      <c r="D460" s="280"/>
      <c r="E460" s="280"/>
      <c r="F460" s="280"/>
      <c r="G460" s="280"/>
      <c r="H460" s="280"/>
      <c r="I460" s="280"/>
      <c r="J460" s="280"/>
      <c r="K460" s="280"/>
      <c r="L460" s="280"/>
      <c r="M460" s="280"/>
      <c r="N460" s="280"/>
      <c r="O460" s="280"/>
      <c r="P460" s="280"/>
      <c r="Q460" s="280"/>
      <c r="R460" s="280"/>
      <c r="S460" s="280"/>
      <c r="T460" s="280"/>
      <c r="U460" s="280"/>
      <c r="V460" s="280"/>
      <c r="W460" s="280"/>
      <c r="X460" s="280"/>
      <c r="Y460" s="280"/>
      <c r="Z460" s="280"/>
    </row>
    <row r="461" spans="1:26" ht="15.75" customHeight="1">
      <c r="A461" s="280"/>
      <c r="B461" s="280"/>
      <c r="C461" s="280"/>
      <c r="D461" s="280"/>
      <c r="E461" s="280"/>
      <c r="F461" s="280"/>
      <c r="G461" s="280"/>
      <c r="H461" s="280"/>
      <c r="I461" s="280"/>
      <c r="J461" s="280"/>
      <c r="K461" s="280"/>
      <c r="L461" s="280"/>
      <c r="M461" s="280"/>
      <c r="N461" s="280"/>
      <c r="O461" s="280"/>
      <c r="P461" s="280"/>
      <c r="Q461" s="280"/>
      <c r="R461" s="280"/>
      <c r="S461" s="280"/>
      <c r="T461" s="280"/>
      <c r="U461" s="280"/>
      <c r="V461" s="280"/>
      <c r="W461" s="280"/>
      <c r="X461" s="280"/>
      <c r="Y461" s="280"/>
      <c r="Z461" s="280"/>
    </row>
    <row r="462" spans="1:26" ht="15.75" customHeight="1">
      <c r="A462" s="280"/>
      <c r="B462" s="280"/>
      <c r="C462" s="280"/>
      <c r="D462" s="280"/>
      <c r="E462" s="280"/>
      <c r="F462" s="280"/>
      <c r="G462" s="280"/>
      <c r="H462" s="280"/>
      <c r="I462" s="280"/>
      <c r="J462" s="280"/>
      <c r="K462" s="280"/>
      <c r="L462" s="280"/>
      <c r="M462" s="280"/>
      <c r="N462" s="280"/>
      <c r="O462" s="280"/>
      <c r="P462" s="280"/>
      <c r="Q462" s="280"/>
      <c r="R462" s="280"/>
      <c r="S462" s="280"/>
      <c r="T462" s="280"/>
      <c r="U462" s="280"/>
      <c r="V462" s="280"/>
      <c r="W462" s="280"/>
      <c r="X462" s="280"/>
      <c r="Y462" s="280"/>
      <c r="Z462" s="280"/>
    </row>
    <row r="463" spans="1:26" ht="15.75" customHeight="1">
      <c r="A463" s="280"/>
      <c r="B463" s="280"/>
      <c r="C463" s="280"/>
      <c r="D463" s="280"/>
      <c r="E463" s="280"/>
      <c r="F463" s="280"/>
      <c r="G463" s="280"/>
      <c r="H463" s="280"/>
      <c r="I463" s="280"/>
      <c r="J463" s="280"/>
      <c r="K463" s="280"/>
      <c r="L463" s="280"/>
      <c r="M463" s="280"/>
      <c r="N463" s="280"/>
      <c r="O463" s="280"/>
      <c r="P463" s="280"/>
      <c r="Q463" s="280"/>
      <c r="R463" s="280"/>
      <c r="S463" s="280"/>
      <c r="T463" s="280"/>
      <c r="U463" s="280"/>
      <c r="V463" s="280"/>
      <c r="W463" s="280"/>
      <c r="X463" s="280"/>
      <c r="Y463" s="280"/>
      <c r="Z463" s="280"/>
    </row>
    <row r="464" spans="1:26" ht="15.75" customHeight="1">
      <c r="A464" s="280"/>
      <c r="B464" s="280"/>
      <c r="C464" s="280"/>
      <c r="D464" s="280"/>
      <c r="E464" s="280"/>
      <c r="F464" s="280"/>
      <c r="G464" s="280"/>
      <c r="H464" s="280"/>
      <c r="I464" s="280"/>
      <c r="J464" s="280"/>
      <c r="K464" s="280"/>
      <c r="L464" s="280"/>
      <c r="M464" s="280"/>
      <c r="N464" s="280"/>
      <c r="O464" s="280"/>
      <c r="P464" s="280"/>
      <c r="Q464" s="280"/>
      <c r="R464" s="280"/>
      <c r="S464" s="280"/>
      <c r="T464" s="280"/>
      <c r="U464" s="280"/>
      <c r="V464" s="280"/>
      <c r="W464" s="280"/>
      <c r="X464" s="280"/>
      <c r="Y464" s="280"/>
      <c r="Z464" s="280"/>
    </row>
    <row r="465" spans="1:26" ht="15.75" customHeight="1">
      <c r="A465" s="280"/>
      <c r="B465" s="280"/>
      <c r="C465" s="280"/>
      <c r="D465" s="280"/>
      <c r="E465" s="280"/>
      <c r="F465" s="280"/>
      <c r="G465" s="280"/>
      <c r="H465" s="280"/>
      <c r="I465" s="280"/>
      <c r="J465" s="280"/>
      <c r="K465" s="280"/>
      <c r="L465" s="280"/>
      <c r="M465" s="280"/>
      <c r="N465" s="280"/>
      <c r="O465" s="280"/>
      <c r="P465" s="280"/>
      <c r="Q465" s="280"/>
      <c r="R465" s="280"/>
      <c r="S465" s="280"/>
      <c r="T465" s="280"/>
      <c r="U465" s="280"/>
      <c r="V465" s="280"/>
      <c r="W465" s="280"/>
      <c r="X465" s="280"/>
      <c r="Y465" s="280"/>
      <c r="Z465" s="280"/>
    </row>
    <row r="466" spans="1:26" ht="15.75" customHeight="1">
      <c r="A466" s="280"/>
      <c r="B466" s="280"/>
      <c r="C466" s="280"/>
      <c r="D466" s="280"/>
      <c r="E466" s="280"/>
      <c r="F466" s="280"/>
      <c r="G466" s="280"/>
      <c r="H466" s="280"/>
      <c r="I466" s="280"/>
      <c r="J466" s="280"/>
      <c r="K466" s="280"/>
      <c r="L466" s="280"/>
      <c r="M466" s="280"/>
      <c r="N466" s="280"/>
      <c r="O466" s="280"/>
      <c r="P466" s="280"/>
      <c r="Q466" s="280"/>
      <c r="R466" s="280"/>
      <c r="S466" s="280"/>
      <c r="T466" s="280"/>
      <c r="U466" s="280"/>
      <c r="V466" s="280"/>
      <c r="W466" s="280"/>
      <c r="X466" s="280"/>
      <c r="Y466" s="280"/>
      <c r="Z466" s="280"/>
    </row>
    <row r="467" spans="1:26" ht="15.75" customHeight="1">
      <c r="A467" s="280"/>
      <c r="B467" s="280"/>
      <c r="C467" s="280"/>
      <c r="D467" s="280"/>
      <c r="E467" s="280"/>
      <c r="F467" s="280"/>
      <c r="G467" s="280"/>
      <c r="H467" s="280"/>
      <c r="I467" s="280"/>
      <c r="J467" s="280"/>
      <c r="K467" s="280"/>
      <c r="L467" s="280"/>
      <c r="M467" s="280"/>
      <c r="N467" s="280"/>
      <c r="O467" s="280"/>
      <c r="P467" s="280"/>
      <c r="Q467" s="280"/>
      <c r="R467" s="280"/>
      <c r="S467" s="280"/>
      <c r="T467" s="280"/>
      <c r="U467" s="280"/>
      <c r="V467" s="280"/>
      <c r="W467" s="280"/>
      <c r="X467" s="280"/>
      <c r="Y467" s="280"/>
      <c r="Z467" s="280"/>
    </row>
    <row r="468" spans="1:26" ht="15.75" customHeight="1">
      <c r="A468" s="280"/>
      <c r="B468" s="280"/>
      <c r="C468" s="280"/>
      <c r="D468" s="280"/>
      <c r="E468" s="280"/>
      <c r="F468" s="280"/>
      <c r="G468" s="280"/>
      <c r="H468" s="280"/>
      <c r="I468" s="280"/>
      <c r="J468" s="280"/>
      <c r="K468" s="280"/>
      <c r="L468" s="280"/>
      <c r="M468" s="280"/>
      <c r="N468" s="280"/>
      <c r="O468" s="280"/>
      <c r="P468" s="280"/>
      <c r="Q468" s="280"/>
      <c r="R468" s="280"/>
      <c r="S468" s="280"/>
      <c r="T468" s="280"/>
      <c r="U468" s="280"/>
      <c r="V468" s="280"/>
      <c r="W468" s="280"/>
      <c r="X468" s="280"/>
      <c r="Y468" s="280"/>
      <c r="Z468" s="280"/>
    </row>
    <row r="469" spans="1:26" ht="15.75" customHeight="1">
      <c r="A469" s="280"/>
      <c r="B469" s="280"/>
      <c r="C469" s="280"/>
      <c r="D469" s="280"/>
      <c r="E469" s="280"/>
      <c r="F469" s="280"/>
      <c r="G469" s="280"/>
      <c r="H469" s="280"/>
      <c r="I469" s="280"/>
      <c r="J469" s="280"/>
      <c r="K469" s="280"/>
      <c r="L469" s="280"/>
      <c r="M469" s="280"/>
      <c r="N469" s="280"/>
      <c r="O469" s="280"/>
      <c r="P469" s="280"/>
      <c r="Q469" s="280"/>
      <c r="R469" s="280"/>
      <c r="S469" s="280"/>
      <c r="T469" s="280"/>
      <c r="U469" s="280"/>
      <c r="V469" s="280"/>
      <c r="W469" s="280"/>
      <c r="X469" s="280"/>
      <c r="Y469" s="280"/>
      <c r="Z469" s="280"/>
    </row>
    <row r="470" spans="1:26" ht="15.75" customHeight="1">
      <c r="A470" s="280"/>
      <c r="B470" s="280"/>
      <c r="C470" s="280"/>
      <c r="D470" s="280"/>
      <c r="E470" s="280"/>
      <c r="F470" s="280"/>
      <c r="G470" s="280"/>
      <c r="H470" s="280"/>
      <c r="I470" s="280"/>
      <c r="J470" s="280"/>
      <c r="K470" s="280"/>
      <c r="L470" s="280"/>
      <c r="M470" s="280"/>
      <c r="N470" s="280"/>
      <c r="O470" s="280"/>
      <c r="P470" s="280"/>
      <c r="Q470" s="280"/>
      <c r="R470" s="280"/>
      <c r="S470" s="280"/>
      <c r="T470" s="280"/>
      <c r="U470" s="280"/>
      <c r="V470" s="280"/>
      <c r="W470" s="280"/>
      <c r="X470" s="280"/>
      <c r="Y470" s="280"/>
      <c r="Z470" s="280"/>
    </row>
    <row r="471" spans="1:26" ht="15.75" customHeight="1">
      <c r="A471" s="280"/>
      <c r="B471" s="280"/>
      <c r="C471" s="280"/>
      <c r="D471" s="280"/>
      <c r="E471" s="280"/>
      <c r="F471" s="280"/>
      <c r="G471" s="280"/>
      <c r="H471" s="280"/>
      <c r="I471" s="280"/>
      <c r="J471" s="280"/>
      <c r="K471" s="280"/>
      <c r="L471" s="280"/>
      <c r="M471" s="280"/>
      <c r="N471" s="280"/>
      <c r="O471" s="280"/>
      <c r="P471" s="280"/>
      <c r="Q471" s="280"/>
      <c r="R471" s="280"/>
      <c r="S471" s="280"/>
      <c r="T471" s="280"/>
      <c r="U471" s="280"/>
      <c r="V471" s="280"/>
      <c r="W471" s="280"/>
      <c r="X471" s="280"/>
      <c r="Y471" s="280"/>
      <c r="Z471" s="280"/>
    </row>
    <row r="472" spans="1:26" ht="15.75" customHeight="1">
      <c r="A472" s="280"/>
      <c r="B472" s="280"/>
      <c r="C472" s="280"/>
      <c r="D472" s="280"/>
      <c r="E472" s="280"/>
      <c r="F472" s="280"/>
      <c r="G472" s="280"/>
      <c r="H472" s="280"/>
      <c r="I472" s="280"/>
      <c r="J472" s="280"/>
      <c r="K472" s="280"/>
      <c r="L472" s="280"/>
      <c r="M472" s="280"/>
      <c r="N472" s="280"/>
      <c r="O472" s="280"/>
      <c r="P472" s="280"/>
      <c r="Q472" s="280"/>
      <c r="R472" s="280"/>
      <c r="S472" s="280"/>
      <c r="T472" s="280"/>
      <c r="U472" s="280"/>
      <c r="V472" s="280"/>
      <c r="W472" s="280"/>
      <c r="X472" s="280"/>
      <c r="Y472" s="280"/>
      <c r="Z472" s="280"/>
    </row>
    <row r="473" spans="1:26" ht="15.75" customHeight="1">
      <c r="A473" s="280"/>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row>
    <row r="474" spans="1:26" ht="15.75" customHeight="1">
      <c r="A474" s="280"/>
      <c r="B474" s="280"/>
      <c r="C474" s="280"/>
      <c r="D474" s="280"/>
      <c r="E474" s="280"/>
      <c r="F474" s="280"/>
      <c r="G474" s="280"/>
      <c r="H474" s="280"/>
      <c r="I474" s="280"/>
      <c r="J474" s="280"/>
      <c r="K474" s="280"/>
      <c r="L474" s="280"/>
      <c r="M474" s="280"/>
      <c r="N474" s="280"/>
      <c r="O474" s="280"/>
      <c r="P474" s="280"/>
      <c r="Q474" s="280"/>
      <c r="R474" s="280"/>
      <c r="S474" s="280"/>
      <c r="T474" s="280"/>
      <c r="U474" s="280"/>
      <c r="V474" s="280"/>
      <c r="W474" s="280"/>
      <c r="X474" s="280"/>
      <c r="Y474" s="280"/>
      <c r="Z474" s="280"/>
    </row>
    <row r="475" spans="1:26" ht="15.75" customHeight="1">
      <c r="A475" s="280"/>
      <c r="B475" s="280"/>
      <c r="C475" s="280"/>
      <c r="D475" s="280"/>
      <c r="E475" s="280"/>
      <c r="F475" s="280"/>
      <c r="G475" s="280"/>
      <c r="H475" s="280"/>
      <c r="I475" s="280"/>
      <c r="J475" s="280"/>
      <c r="K475" s="280"/>
      <c r="L475" s="280"/>
      <c r="M475" s="280"/>
      <c r="N475" s="280"/>
      <c r="O475" s="280"/>
      <c r="P475" s="280"/>
      <c r="Q475" s="280"/>
      <c r="R475" s="280"/>
      <c r="S475" s="280"/>
      <c r="T475" s="280"/>
      <c r="U475" s="280"/>
      <c r="V475" s="280"/>
      <c r="W475" s="280"/>
      <c r="X475" s="280"/>
      <c r="Y475" s="280"/>
      <c r="Z475" s="280"/>
    </row>
    <row r="476" spans="1:26" ht="15.75" customHeight="1">
      <c r="A476" s="280"/>
      <c r="B476" s="280"/>
      <c r="C476" s="280"/>
      <c r="D476" s="280"/>
      <c r="E476" s="280"/>
      <c r="F476" s="280"/>
      <c r="G476" s="280"/>
      <c r="H476" s="280"/>
      <c r="I476" s="280"/>
      <c r="J476" s="280"/>
      <c r="K476" s="280"/>
      <c r="L476" s="280"/>
      <c r="M476" s="280"/>
      <c r="N476" s="280"/>
      <c r="O476" s="280"/>
      <c r="P476" s="280"/>
      <c r="Q476" s="280"/>
      <c r="R476" s="280"/>
      <c r="S476" s="280"/>
      <c r="T476" s="280"/>
      <c r="U476" s="280"/>
      <c r="V476" s="280"/>
      <c r="W476" s="280"/>
      <c r="X476" s="280"/>
      <c r="Y476" s="280"/>
      <c r="Z476" s="280"/>
    </row>
    <row r="477" spans="1:26" ht="15.75" customHeight="1">
      <c r="A477" s="280"/>
      <c r="B477" s="280"/>
      <c r="C477" s="280"/>
      <c r="D477" s="280"/>
      <c r="E477" s="280"/>
      <c r="F477" s="280"/>
      <c r="G477" s="280"/>
      <c r="H477" s="280"/>
      <c r="I477" s="280"/>
      <c r="J477" s="280"/>
      <c r="K477" s="280"/>
      <c r="L477" s="280"/>
      <c r="M477" s="280"/>
      <c r="N477" s="280"/>
      <c r="O477" s="280"/>
      <c r="P477" s="280"/>
      <c r="Q477" s="280"/>
      <c r="R477" s="280"/>
      <c r="S477" s="280"/>
      <c r="T477" s="280"/>
      <c r="U477" s="280"/>
      <c r="V477" s="280"/>
      <c r="W477" s="280"/>
      <c r="X477" s="280"/>
      <c r="Y477" s="280"/>
      <c r="Z477" s="280"/>
    </row>
    <row r="478" spans="1:26" ht="15.75" customHeight="1">
      <c r="A478" s="280"/>
      <c r="B478" s="280"/>
      <c r="C478" s="280"/>
      <c r="D478" s="280"/>
      <c r="E478" s="280"/>
      <c r="F478" s="280"/>
      <c r="G478" s="280"/>
      <c r="H478" s="280"/>
      <c r="I478" s="280"/>
      <c r="J478" s="280"/>
      <c r="K478" s="280"/>
      <c r="L478" s="280"/>
      <c r="M478" s="280"/>
      <c r="N478" s="280"/>
      <c r="O478" s="280"/>
      <c r="P478" s="280"/>
      <c r="Q478" s="280"/>
      <c r="R478" s="280"/>
      <c r="S478" s="280"/>
      <c r="T478" s="280"/>
      <c r="U478" s="280"/>
      <c r="V478" s="280"/>
      <c r="W478" s="280"/>
      <c r="X478" s="280"/>
      <c r="Y478" s="280"/>
      <c r="Z478" s="280"/>
    </row>
    <row r="479" spans="1:26" ht="15.75" customHeight="1">
      <c r="A479" s="280"/>
      <c r="B479" s="280"/>
      <c r="C479" s="280"/>
      <c r="D479" s="280"/>
      <c r="E479" s="280"/>
      <c r="F479" s="280"/>
      <c r="G479" s="280"/>
      <c r="H479" s="280"/>
      <c r="I479" s="280"/>
      <c r="J479" s="280"/>
      <c r="K479" s="280"/>
      <c r="L479" s="280"/>
      <c r="M479" s="280"/>
      <c r="N479" s="280"/>
      <c r="O479" s="280"/>
      <c r="P479" s="280"/>
      <c r="Q479" s="280"/>
      <c r="R479" s="280"/>
      <c r="S479" s="280"/>
      <c r="T479" s="280"/>
      <c r="U479" s="280"/>
      <c r="V479" s="280"/>
      <c r="W479" s="280"/>
      <c r="X479" s="280"/>
      <c r="Y479" s="280"/>
      <c r="Z479" s="280"/>
    </row>
    <row r="480" spans="1:26" ht="15.75" customHeight="1">
      <c r="A480" s="280"/>
      <c r="B480" s="280"/>
      <c r="C480" s="280"/>
      <c r="D480" s="280"/>
      <c r="E480" s="280"/>
      <c r="F480" s="280"/>
      <c r="G480" s="280"/>
      <c r="H480" s="280"/>
      <c r="I480" s="280"/>
      <c r="J480" s="280"/>
      <c r="K480" s="280"/>
      <c r="L480" s="280"/>
      <c r="M480" s="280"/>
      <c r="N480" s="280"/>
      <c r="O480" s="280"/>
      <c r="P480" s="280"/>
      <c r="Q480" s="280"/>
      <c r="R480" s="280"/>
      <c r="S480" s="280"/>
      <c r="T480" s="280"/>
      <c r="U480" s="280"/>
      <c r="V480" s="280"/>
      <c r="W480" s="280"/>
      <c r="X480" s="280"/>
      <c r="Y480" s="280"/>
      <c r="Z480" s="280"/>
    </row>
    <row r="481" spans="1:26" ht="15.75" customHeight="1">
      <c r="A481" s="280"/>
      <c r="B481" s="280"/>
      <c r="C481" s="280"/>
      <c r="D481" s="280"/>
      <c r="E481" s="280"/>
      <c r="F481" s="280"/>
      <c r="G481" s="280"/>
      <c r="H481" s="280"/>
      <c r="I481" s="280"/>
      <c r="J481" s="280"/>
      <c r="K481" s="280"/>
      <c r="L481" s="280"/>
      <c r="M481" s="280"/>
      <c r="N481" s="280"/>
      <c r="O481" s="280"/>
      <c r="P481" s="280"/>
      <c r="Q481" s="280"/>
      <c r="R481" s="280"/>
      <c r="S481" s="280"/>
      <c r="T481" s="280"/>
      <c r="U481" s="280"/>
      <c r="V481" s="280"/>
      <c r="W481" s="280"/>
      <c r="X481" s="280"/>
      <c r="Y481" s="280"/>
      <c r="Z481" s="280"/>
    </row>
    <row r="482" spans="1:26" ht="15.75" customHeight="1">
      <c r="A482" s="280"/>
      <c r="B482" s="280"/>
      <c r="C482" s="280"/>
      <c r="D482" s="280"/>
      <c r="E482" s="280"/>
      <c r="F482" s="280"/>
      <c r="G482" s="280"/>
      <c r="H482" s="280"/>
      <c r="I482" s="280"/>
      <c r="J482" s="280"/>
      <c r="K482" s="280"/>
      <c r="L482" s="280"/>
      <c r="M482" s="280"/>
      <c r="N482" s="280"/>
      <c r="O482" s="280"/>
      <c r="P482" s="280"/>
      <c r="Q482" s="280"/>
      <c r="R482" s="280"/>
      <c r="S482" s="280"/>
      <c r="T482" s="280"/>
      <c r="U482" s="280"/>
      <c r="V482" s="280"/>
      <c r="W482" s="280"/>
      <c r="X482" s="280"/>
      <c r="Y482" s="280"/>
      <c r="Z482" s="280"/>
    </row>
    <row r="483" spans="1:26" ht="15.75" customHeight="1">
      <c r="A483" s="280"/>
      <c r="B483" s="280"/>
      <c r="C483" s="280"/>
      <c r="D483" s="280"/>
      <c r="E483" s="280"/>
      <c r="F483" s="280"/>
      <c r="G483" s="280"/>
      <c r="H483" s="280"/>
      <c r="I483" s="280"/>
      <c r="J483" s="280"/>
      <c r="K483" s="280"/>
      <c r="L483" s="280"/>
      <c r="M483" s="280"/>
      <c r="N483" s="280"/>
      <c r="O483" s="280"/>
      <c r="P483" s="280"/>
      <c r="Q483" s="280"/>
      <c r="R483" s="280"/>
      <c r="S483" s="280"/>
      <c r="T483" s="280"/>
      <c r="U483" s="280"/>
      <c r="V483" s="280"/>
      <c r="W483" s="280"/>
      <c r="X483" s="280"/>
      <c r="Y483" s="280"/>
      <c r="Z483" s="280"/>
    </row>
    <row r="484" spans="1:26" ht="15.75" customHeight="1">
      <c r="A484" s="280"/>
      <c r="B484" s="280"/>
      <c r="C484" s="280"/>
      <c r="D484" s="280"/>
      <c r="E484" s="280"/>
      <c r="F484" s="280"/>
      <c r="G484" s="280"/>
      <c r="H484" s="280"/>
      <c r="I484" s="280"/>
      <c r="J484" s="280"/>
      <c r="K484" s="280"/>
      <c r="L484" s="280"/>
      <c r="M484" s="280"/>
      <c r="N484" s="280"/>
      <c r="O484" s="280"/>
      <c r="P484" s="280"/>
      <c r="Q484" s="280"/>
      <c r="R484" s="280"/>
      <c r="S484" s="280"/>
      <c r="T484" s="280"/>
      <c r="U484" s="280"/>
      <c r="V484" s="280"/>
      <c r="W484" s="280"/>
      <c r="X484" s="280"/>
      <c r="Y484" s="280"/>
      <c r="Z484" s="280"/>
    </row>
    <row r="485" spans="1:26" ht="15.75" customHeight="1">
      <c r="A485" s="280"/>
      <c r="B485" s="280"/>
      <c r="C485" s="280"/>
      <c r="D485" s="280"/>
      <c r="E485" s="280"/>
      <c r="F485" s="280"/>
      <c r="G485" s="280"/>
      <c r="H485" s="280"/>
      <c r="I485" s="280"/>
      <c r="J485" s="280"/>
      <c r="K485" s="280"/>
      <c r="L485" s="280"/>
      <c r="M485" s="280"/>
      <c r="N485" s="280"/>
      <c r="O485" s="280"/>
      <c r="P485" s="280"/>
      <c r="Q485" s="280"/>
      <c r="R485" s="280"/>
      <c r="S485" s="280"/>
      <c r="T485" s="280"/>
      <c r="U485" s="280"/>
      <c r="V485" s="280"/>
      <c r="W485" s="280"/>
      <c r="X485" s="280"/>
      <c r="Y485" s="280"/>
      <c r="Z485" s="280"/>
    </row>
    <row r="486" spans="1:26" ht="15.75" customHeight="1">
      <c r="A486" s="280"/>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row>
    <row r="487" spans="1:26" ht="15.75" customHeight="1">
      <c r="A487" s="280"/>
      <c r="B487" s="280"/>
      <c r="C487" s="280"/>
      <c r="D487" s="280"/>
      <c r="E487" s="280"/>
      <c r="F487" s="280"/>
      <c r="G487" s="280"/>
      <c r="H487" s="280"/>
      <c r="I487" s="280"/>
      <c r="J487" s="280"/>
      <c r="K487" s="280"/>
      <c r="L487" s="280"/>
      <c r="M487" s="280"/>
      <c r="N487" s="280"/>
      <c r="O487" s="280"/>
      <c r="P487" s="280"/>
      <c r="Q487" s="280"/>
      <c r="R487" s="280"/>
      <c r="S487" s="280"/>
      <c r="T487" s="280"/>
      <c r="U487" s="280"/>
      <c r="V487" s="280"/>
      <c r="W487" s="280"/>
      <c r="X487" s="280"/>
      <c r="Y487" s="280"/>
      <c r="Z487" s="280"/>
    </row>
    <row r="488" spans="1:26" ht="15.75" customHeight="1">
      <c r="A488" s="280"/>
      <c r="B488" s="280"/>
      <c r="C488" s="280"/>
      <c r="D488" s="280"/>
      <c r="E488" s="280"/>
      <c r="F488" s="280"/>
      <c r="G488" s="280"/>
      <c r="H488" s="280"/>
      <c r="I488" s="280"/>
      <c r="J488" s="280"/>
      <c r="K488" s="280"/>
      <c r="L488" s="280"/>
      <c r="M488" s="280"/>
      <c r="N488" s="280"/>
      <c r="O488" s="280"/>
      <c r="P488" s="280"/>
      <c r="Q488" s="280"/>
      <c r="R488" s="280"/>
      <c r="S488" s="280"/>
      <c r="T488" s="280"/>
      <c r="U488" s="280"/>
      <c r="V488" s="280"/>
      <c r="W488" s="280"/>
      <c r="X488" s="280"/>
      <c r="Y488" s="280"/>
      <c r="Z488" s="280"/>
    </row>
    <row r="489" spans="1:26" ht="15.75" customHeight="1">
      <c r="A489" s="280"/>
      <c r="B489" s="280"/>
      <c r="C489" s="280"/>
      <c r="D489" s="280"/>
      <c r="E489" s="280"/>
      <c r="F489" s="280"/>
      <c r="G489" s="280"/>
      <c r="H489" s="280"/>
      <c r="I489" s="280"/>
      <c r="J489" s="280"/>
      <c r="K489" s="280"/>
      <c r="L489" s="280"/>
      <c r="M489" s="280"/>
      <c r="N489" s="280"/>
      <c r="O489" s="280"/>
      <c r="P489" s="280"/>
      <c r="Q489" s="280"/>
      <c r="R489" s="280"/>
      <c r="S489" s="280"/>
      <c r="T489" s="280"/>
      <c r="U489" s="280"/>
      <c r="V489" s="280"/>
      <c r="W489" s="280"/>
      <c r="X489" s="280"/>
      <c r="Y489" s="280"/>
      <c r="Z489" s="280"/>
    </row>
    <row r="490" spans="1:26" ht="15.75" customHeight="1">
      <c r="A490" s="280"/>
      <c r="B490" s="280"/>
      <c r="C490" s="280"/>
      <c r="D490" s="280"/>
      <c r="E490" s="280"/>
      <c r="F490" s="280"/>
      <c r="G490" s="280"/>
      <c r="H490" s="280"/>
      <c r="I490" s="280"/>
      <c r="J490" s="280"/>
      <c r="K490" s="280"/>
      <c r="L490" s="280"/>
      <c r="M490" s="280"/>
      <c r="N490" s="280"/>
      <c r="O490" s="280"/>
      <c r="P490" s="280"/>
      <c r="Q490" s="280"/>
      <c r="R490" s="280"/>
      <c r="S490" s="280"/>
      <c r="T490" s="280"/>
      <c r="U490" s="280"/>
      <c r="V490" s="280"/>
      <c r="W490" s="280"/>
      <c r="X490" s="280"/>
      <c r="Y490" s="280"/>
      <c r="Z490" s="280"/>
    </row>
    <row r="491" spans="1:26" ht="15.75" customHeight="1">
      <c r="A491" s="280"/>
      <c r="B491" s="280"/>
      <c r="C491" s="280"/>
      <c r="D491" s="280"/>
      <c r="E491" s="280"/>
      <c r="F491" s="280"/>
      <c r="G491" s="280"/>
      <c r="H491" s="280"/>
      <c r="I491" s="280"/>
      <c r="J491" s="280"/>
      <c r="K491" s="280"/>
      <c r="L491" s="280"/>
      <c r="M491" s="280"/>
      <c r="N491" s="280"/>
      <c r="O491" s="280"/>
      <c r="P491" s="280"/>
      <c r="Q491" s="280"/>
      <c r="R491" s="280"/>
      <c r="S491" s="280"/>
      <c r="T491" s="280"/>
      <c r="U491" s="280"/>
      <c r="V491" s="280"/>
      <c r="W491" s="280"/>
      <c r="X491" s="280"/>
      <c r="Y491" s="280"/>
      <c r="Z491" s="280"/>
    </row>
    <row r="492" spans="1:26" ht="15.75" customHeight="1">
      <c r="A492" s="280"/>
      <c r="B492" s="280"/>
      <c r="C492" s="280"/>
      <c r="D492" s="280"/>
      <c r="E492" s="280"/>
      <c r="F492" s="280"/>
      <c r="G492" s="280"/>
      <c r="H492" s="280"/>
      <c r="I492" s="280"/>
      <c r="J492" s="280"/>
      <c r="K492" s="280"/>
      <c r="L492" s="280"/>
      <c r="M492" s="280"/>
      <c r="N492" s="280"/>
      <c r="O492" s="280"/>
      <c r="P492" s="280"/>
      <c r="Q492" s="280"/>
      <c r="R492" s="280"/>
      <c r="S492" s="280"/>
      <c r="T492" s="280"/>
      <c r="U492" s="280"/>
      <c r="V492" s="280"/>
      <c r="W492" s="280"/>
      <c r="X492" s="280"/>
      <c r="Y492" s="280"/>
      <c r="Z492" s="280"/>
    </row>
    <row r="493" spans="1:26" ht="15.75" customHeight="1">
      <c r="A493" s="280"/>
      <c r="B493" s="280"/>
      <c r="C493" s="280"/>
      <c r="D493" s="280"/>
      <c r="E493" s="280"/>
      <c r="F493" s="280"/>
      <c r="G493" s="280"/>
      <c r="H493" s="280"/>
      <c r="I493" s="280"/>
      <c r="J493" s="280"/>
      <c r="K493" s="280"/>
      <c r="L493" s="280"/>
      <c r="M493" s="280"/>
      <c r="N493" s="280"/>
      <c r="O493" s="280"/>
      <c r="P493" s="280"/>
      <c r="Q493" s="280"/>
      <c r="R493" s="280"/>
      <c r="S493" s="280"/>
      <c r="T493" s="280"/>
      <c r="U493" s="280"/>
      <c r="V493" s="280"/>
      <c r="W493" s="280"/>
      <c r="X493" s="280"/>
      <c r="Y493" s="280"/>
      <c r="Z493" s="280"/>
    </row>
    <row r="494" spans="1:26" ht="15.75" customHeight="1">
      <c r="A494" s="280"/>
      <c r="B494" s="280"/>
      <c r="C494" s="280"/>
      <c r="D494" s="280"/>
      <c r="E494" s="280"/>
      <c r="F494" s="280"/>
      <c r="G494" s="280"/>
      <c r="H494" s="280"/>
      <c r="I494" s="280"/>
      <c r="J494" s="280"/>
      <c r="K494" s="280"/>
      <c r="L494" s="280"/>
      <c r="M494" s="280"/>
      <c r="N494" s="280"/>
      <c r="O494" s="280"/>
      <c r="P494" s="280"/>
      <c r="Q494" s="280"/>
      <c r="R494" s="280"/>
      <c r="S494" s="280"/>
      <c r="T494" s="280"/>
      <c r="U494" s="280"/>
      <c r="V494" s="280"/>
      <c r="W494" s="280"/>
      <c r="X494" s="280"/>
      <c r="Y494" s="280"/>
      <c r="Z494" s="280"/>
    </row>
    <row r="495" spans="1:26" ht="15.75" customHeight="1">
      <c r="A495" s="280"/>
      <c r="B495" s="280"/>
      <c r="C495" s="280"/>
      <c r="D495" s="280"/>
      <c r="E495" s="280"/>
      <c r="F495" s="280"/>
      <c r="G495" s="280"/>
      <c r="H495" s="280"/>
      <c r="I495" s="280"/>
      <c r="J495" s="280"/>
      <c r="K495" s="280"/>
      <c r="L495" s="280"/>
      <c r="M495" s="280"/>
      <c r="N495" s="280"/>
      <c r="O495" s="280"/>
      <c r="P495" s="280"/>
      <c r="Q495" s="280"/>
      <c r="R495" s="280"/>
      <c r="S495" s="280"/>
      <c r="T495" s="280"/>
      <c r="U495" s="280"/>
      <c r="V495" s="280"/>
      <c r="W495" s="280"/>
      <c r="X495" s="280"/>
      <c r="Y495" s="280"/>
      <c r="Z495" s="280"/>
    </row>
    <row r="496" spans="1:26" ht="15.75" customHeight="1">
      <c r="A496" s="280"/>
      <c r="B496" s="280"/>
      <c r="C496" s="280"/>
      <c r="D496" s="280"/>
      <c r="E496" s="280"/>
      <c r="F496" s="280"/>
      <c r="G496" s="280"/>
      <c r="H496" s="280"/>
      <c r="I496" s="280"/>
      <c r="J496" s="280"/>
      <c r="K496" s="280"/>
      <c r="L496" s="280"/>
      <c r="M496" s="280"/>
      <c r="N496" s="280"/>
      <c r="O496" s="280"/>
      <c r="P496" s="280"/>
      <c r="Q496" s="280"/>
      <c r="R496" s="280"/>
      <c r="S496" s="280"/>
      <c r="T496" s="280"/>
      <c r="U496" s="280"/>
      <c r="V496" s="280"/>
      <c r="W496" s="280"/>
      <c r="X496" s="280"/>
      <c r="Y496" s="280"/>
      <c r="Z496" s="280"/>
    </row>
    <row r="497" spans="1:26" ht="15.75" customHeight="1">
      <c r="A497" s="280"/>
      <c r="B497" s="280"/>
      <c r="C497" s="280"/>
      <c r="D497" s="280"/>
      <c r="E497" s="280"/>
      <c r="F497" s="280"/>
      <c r="G497" s="280"/>
      <c r="H497" s="280"/>
      <c r="I497" s="280"/>
      <c r="J497" s="280"/>
      <c r="K497" s="280"/>
      <c r="L497" s="280"/>
      <c r="M497" s="280"/>
      <c r="N497" s="280"/>
      <c r="O497" s="280"/>
      <c r="P497" s="280"/>
      <c r="Q497" s="280"/>
      <c r="R497" s="280"/>
      <c r="S497" s="280"/>
      <c r="T497" s="280"/>
      <c r="U497" s="280"/>
      <c r="V497" s="280"/>
      <c r="W497" s="280"/>
      <c r="X497" s="280"/>
      <c r="Y497" s="280"/>
      <c r="Z497" s="280"/>
    </row>
    <row r="498" spans="1:26" ht="15.75" customHeight="1">
      <c r="A498" s="280"/>
      <c r="B498" s="280"/>
      <c r="C498" s="280"/>
      <c r="D498" s="280"/>
      <c r="E498" s="280"/>
      <c r="F498" s="280"/>
      <c r="G498" s="280"/>
      <c r="H498" s="280"/>
      <c r="I498" s="280"/>
      <c r="J498" s="280"/>
      <c r="K498" s="280"/>
      <c r="L498" s="280"/>
      <c r="M498" s="280"/>
      <c r="N498" s="280"/>
      <c r="O498" s="280"/>
      <c r="P498" s="280"/>
      <c r="Q498" s="280"/>
      <c r="R498" s="280"/>
      <c r="S498" s="280"/>
      <c r="T498" s="280"/>
      <c r="U498" s="280"/>
      <c r="V498" s="280"/>
      <c r="W498" s="280"/>
      <c r="X498" s="280"/>
      <c r="Y498" s="280"/>
      <c r="Z498" s="280"/>
    </row>
    <row r="499" spans="1:26" ht="15.75" customHeight="1">
      <c r="A499" s="280"/>
      <c r="B499" s="280"/>
      <c r="C499" s="280"/>
      <c r="D499" s="280"/>
      <c r="E499" s="280"/>
      <c r="F499" s="280"/>
      <c r="G499" s="280"/>
      <c r="H499" s="280"/>
      <c r="I499" s="280"/>
      <c r="J499" s="280"/>
      <c r="K499" s="280"/>
      <c r="L499" s="280"/>
      <c r="M499" s="280"/>
      <c r="N499" s="280"/>
      <c r="O499" s="280"/>
      <c r="P499" s="280"/>
      <c r="Q499" s="280"/>
      <c r="R499" s="280"/>
      <c r="S499" s="280"/>
      <c r="T499" s="280"/>
      <c r="U499" s="280"/>
      <c r="V499" s="280"/>
      <c r="W499" s="280"/>
      <c r="X499" s="280"/>
      <c r="Y499" s="280"/>
      <c r="Z499" s="280"/>
    </row>
    <row r="500" spans="1:26" ht="15.75" customHeight="1">
      <c r="A500" s="280"/>
      <c r="B500" s="280"/>
      <c r="C500" s="280"/>
      <c r="D500" s="280"/>
      <c r="E500" s="280"/>
      <c r="F500" s="280"/>
      <c r="G500" s="280"/>
      <c r="H500" s="280"/>
      <c r="I500" s="280"/>
      <c r="J500" s="280"/>
      <c r="K500" s="280"/>
      <c r="L500" s="280"/>
      <c r="M500" s="280"/>
      <c r="N500" s="280"/>
      <c r="O500" s="280"/>
      <c r="P500" s="280"/>
      <c r="Q500" s="280"/>
      <c r="R500" s="280"/>
      <c r="S500" s="280"/>
      <c r="T500" s="280"/>
      <c r="U500" s="280"/>
      <c r="V500" s="280"/>
      <c r="W500" s="280"/>
      <c r="X500" s="280"/>
      <c r="Y500" s="280"/>
      <c r="Z500" s="280"/>
    </row>
    <row r="501" spans="1:26" ht="15.75" customHeight="1">
      <c r="A501" s="280"/>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row>
    <row r="502" spans="1:26" ht="15.75" customHeight="1">
      <c r="A502" s="280"/>
      <c r="B502" s="280"/>
      <c r="C502" s="280"/>
      <c r="D502" s="280"/>
      <c r="E502" s="280"/>
      <c r="F502" s="280"/>
      <c r="G502" s="280"/>
      <c r="H502" s="280"/>
      <c r="I502" s="280"/>
      <c r="J502" s="280"/>
      <c r="K502" s="280"/>
      <c r="L502" s="280"/>
      <c r="M502" s="280"/>
      <c r="N502" s="280"/>
      <c r="O502" s="280"/>
      <c r="P502" s="280"/>
      <c r="Q502" s="280"/>
      <c r="R502" s="280"/>
      <c r="S502" s="280"/>
      <c r="T502" s="280"/>
      <c r="U502" s="280"/>
      <c r="V502" s="280"/>
      <c r="W502" s="280"/>
      <c r="X502" s="280"/>
      <c r="Y502" s="280"/>
      <c r="Z502" s="280"/>
    </row>
    <row r="503" spans="1:26" ht="15.75" customHeight="1">
      <c r="A503" s="280"/>
      <c r="B503" s="280"/>
      <c r="C503" s="280"/>
      <c r="D503" s="280"/>
      <c r="E503" s="280"/>
      <c r="F503" s="280"/>
      <c r="G503" s="280"/>
      <c r="H503" s="280"/>
      <c r="I503" s="280"/>
      <c r="J503" s="280"/>
      <c r="K503" s="280"/>
      <c r="L503" s="280"/>
      <c r="M503" s="280"/>
      <c r="N503" s="280"/>
      <c r="O503" s="280"/>
      <c r="P503" s="280"/>
      <c r="Q503" s="280"/>
      <c r="R503" s="280"/>
      <c r="S503" s="280"/>
      <c r="T503" s="280"/>
      <c r="U503" s="280"/>
      <c r="V503" s="280"/>
      <c r="W503" s="280"/>
      <c r="X503" s="280"/>
      <c r="Y503" s="280"/>
      <c r="Z503" s="280"/>
    </row>
    <row r="504" spans="1:26" ht="15.75" customHeight="1">
      <c r="A504" s="280"/>
      <c r="B504" s="280"/>
      <c r="C504" s="280"/>
      <c r="D504" s="280"/>
      <c r="E504" s="280"/>
      <c r="F504" s="280"/>
      <c r="G504" s="280"/>
      <c r="H504" s="280"/>
      <c r="I504" s="280"/>
      <c r="J504" s="280"/>
      <c r="K504" s="280"/>
      <c r="L504" s="280"/>
      <c r="M504" s="280"/>
      <c r="N504" s="280"/>
      <c r="O504" s="280"/>
      <c r="P504" s="280"/>
      <c r="Q504" s="280"/>
      <c r="R504" s="280"/>
      <c r="S504" s="280"/>
      <c r="T504" s="280"/>
      <c r="U504" s="280"/>
      <c r="V504" s="280"/>
      <c r="W504" s="280"/>
      <c r="X504" s="280"/>
      <c r="Y504" s="280"/>
      <c r="Z504" s="280"/>
    </row>
    <row r="505" spans="1:26" ht="15.75" customHeight="1">
      <c r="A505" s="280"/>
      <c r="B505" s="280"/>
      <c r="C505" s="280"/>
      <c r="D505" s="280"/>
      <c r="E505" s="280"/>
      <c r="F505" s="280"/>
      <c r="G505" s="280"/>
      <c r="H505" s="280"/>
      <c r="I505" s="280"/>
      <c r="J505" s="280"/>
      <c r="K505" s="280"/>
      <c r="L505" s="280"/>
      <c r="M505" s="280"/>
      <c r="N505" s="280"/>
      <c r="O505" s="280"/>
      <c r="P505" s="280"/>
      <c r="Q505" s="280"/>
      <c r="R505" s="280"/>
      <c r="S505" s="280"/>
      <c r="T505" s="280"/>
      <c r="U505" s="280"/>
      <c r="V505" s="280"/>
      <c r="W505" s="280"/>
      <c r="X505" s="280"/>
      <c r="Y505" s="280"/>
      <c r="Z505" s="280"/>
    </row>
    <row r="506" spans="1:26" ht="15.75" customHeight="1">
      <c r="A506" s="280"/>
      <c r="B506" s="280"/>
      <c r="C506" s="280"/>
      <c r="D506" s="280"/>
      <c r="E506" s="280"/>
      <c r="F506" s="280"/>
      <c r="G506" s="280"/>
      <c r="H506" s="280"/>
      <c r="I506" s="280"/>
      <c r="J506" s="280"/>
      <c r="K506" s="280"/>
      <c r="L506" s="280"/>
      <c r="M506" s="280"/>
      <c r="N506" s="280"/>
      <c r="O506" s="280"/>
      <c r="P506" s="280"/>
      <c r="Q506" s="280"/>
      <c r="R506" s="280"/>
      <c r="S506" s="280"/>
      <c r="T506" s="280"/>
      <c r="U506" s="280"/>
      <c r="V506" s="280"/>
      <c r="W506" s="280"/>
      <c r="X506" s="280"/>
      <c r="Y506" s="280"/>
      <c r="Z506" s="280"/>
    </row>
    <row r="507" spans="1:26" ht="15.75" customHeight="1">
      <c r="A507" s="280"/>
      <c r="B507" s="280"/>
      <c r="C507" s="280"/>
      <c r="D507" s="280"/>
      <c r="E507" s="280"/>
      <c r="F507" s="280"/>
      <c r="G507" s="280"/>
      <c r="H507" s="280"/>
      <c r="I507" s="280"/>
      <c r="J507" s="280"/>
      <c r="K507" s="280"/>
      <c r="L507" s="280"/>
      <c r="M507" s="280"/>
      <c r="N507" s="280"/>
      <c r="O507" s="280"/>
      <c r="P507" s="280"/>
      <c r="Q507" s="280"/>
      <c r="R507" s="280"/>
      <c r="S507" s="280"/>
      <c r="T507" s="280"/>
      <c r="U507" s="280"/>
      <c r="V507" s="280"/>
      <c r="W507" s="280"/>
      <c r="X507" s="280"/>
      <c r="Y507" s="280"/>
      <c r="Z507" s="280"/>
    </row>
    <row r="508" spans="1:26" ht="15.75" customHeight="1">
      <c r="A508" s="280"/>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row>
    <row r="509" spans="1:26" ht="15.75" customHeight="1">
      <c r="A509" s="280"/>
      <c r="B509" s="280"/>
      <c r="C509" s="280"/>
      <c r="D509" s="280"/>
      <c r="E509" s="280"/>
      <c r="F509" s="280"/>
      <c r="G509" s="280"/>
      <c r="H509" s="280"/>
      <c r="I509" s="280"/>
      <c r="J509" s="280"/>
      <c r="K509" s="280"/>
      <c r="L509" s="280"/>
      <c r="M509" s="280"/>
      <c r="N509" s="280"/>
      <c r="O509" s="280"/>
      <c r="P509" s="280"/>
      <c r="Q509" s="280"/>
      <c r="R509" s="280"/>
      <c r="S509" s="280"/>
      <c r="T509" s="280"/>
      <c r="U509" s="280"/>
      <c r="V509" s="280"/>
      <c r="W509" s="280"/>
      <c r="X509" s="280"/>
      <c r="Y509" s="280"/>
      <c r="Z509" s="280"/>
    </row>
    <row r="510" spans="1:26" ht="15.75" customHeight="1">
      <c r="A510" s="280"/>
      <c r="B510" s="280"/>
      <c r="C510" s="280"/>
      <c r="D510" s="280"/>
      <c r="E510" s="280"/>
      <c r="F510" s="280"/>
      <c r="G510" s="280"/>
      <c r="H510" s="280"/>
      <c r="I510" s="280"/>
      <c r="J510" s="280"/>
      <c r="K510" s="280"/>
      <c r="L510" s="280"/>
      <c r="M510" s="280"/>
      <c r="N510" s="280"/>
      <c r="O510" s="280"/>
      <c r="P510" s="280"/>
      <c r="Q510" s="280"/>
      <c r="R510" s="280"/>
      <c r="S510" s="280"/>
      <c r="T510" s="280"/>
      <c r="U510" s="280"/>
      <c r="V510" s="280"/>
      <c r="W510" s="280"/>
      <c r="X510" s="280"/>
      <c r="Y510" s="280"/>
      <c r="Z510" s="280"/>
    </row>
    <row r="511" spans="1:26" ht="15.75" customHeight="1">
      <c r="A511" s="280"/>
      <c r="B511" s="280"/>
      <c r="C511" s="280"/>
      <c r="D511" s="280"/>
      <c r="E511" s="280"/>
      <c r="F511" s="280"/>
      <c r="G511" s="280"/>
      <c r="H511" s="280"/>
      <c r="I511" s="280"/>
      <c r="J511" s="280"/>
      <c r="K511" s="280"/>
      <c r="L511" s="280"/>
      <c r="M511" s="280"/>
      <c r="N511" s="280"/>
      <c r="O511" s="280"/>
      <c r="P511" s="280"/>
      <c r="Q511" s="280"/>
      <c r="R511" s="280"/>
      <c r="S511" s="280"/>
      <c r="T511" s="280"/>
      <c r="U511" s="280"/>
      <c r="V511" s="280"/>
      <c r="W511" s="280"/>
      <c r="X511" s="280"/>
      <c r="Y511" s="280"/>
      <c r="Z511" s="280"/>
    </row>
    <row r="512" spans="1:26" ht="15.75" customHeight="1">
      <c r="A512" s="280"/>
      <c r="B512" s="280"/>
      <c r="C512" s="280"/>
      <c r="D512" s="280"/>
      <c r="E512" s="280"/>
      <c r="F512" s="280"/>
      <c r="G512" s="280"/>
      <c r="H512" s="280"/>
      <c r="I512" s="280"/>
      <c r="J512" s="280"/>
      <c r="K512" s="280"/>
      <c r="L512" s="280"/>
      <c r="M512" s="280"/>
      <c r="N512" s="280"/>
      <c r="O512" s="280"/>
      <c r="P512" s="280"/>
      <c r="Q512" s="280"/>
      <c r="R512" s="280"/>
      <c r="S512" s="280"/>
      <c r="T512" s="280"/>
      <c r="U512" s="280"/>
      <c r="V512" s="280"/>
      <c r="W512" s="280"/>
      <c r="X512" s="280"/>
      <c r="Y512" s="280"/>
      <c r="Z512" s="280"/>
    </row>
    <row r="513" spans="1:26" ht="15.75" customHeight="1">
      <c r="A513" s="280"/>
      <c r="B513" s="280"/>
      <c r="C513" s="280"/>
      <c r="D513" s="280"/>
      <c r="E513" s="280"/>
      <c r="F513" s="280"/>
      <c r="G513" s="280"/>
      <c r="H513" s="280"/>
      <c r="I513" s="280"/>
      <c r="J513" s="280"/>
      <c r="K513" s="280"/>
      <c r="L513" s="280"/>
      <c r="M513" s="280"/>
      <c r="N513" s="280"/>
      <c r="O513" s="280"/>
      <c r="P513" s="280"/>
      <c r="Q513" s="280"/>
      <c r="R513" s="280"/>
      <c r="S513" s="280"/>
      <c r="T513" s="280"/>
      <c r="U513" s="280"/>
      <c r="V513" s="280"/>
      <c r="W513" s="280"/>
      <c r="X513" s="280"/>
      <c r="Y513" s="280"/>
      <c r="Z513" s="280"/>
    </row>
    <row r="514" spans="1:26" ht="15.75" customHeight="1">
      <c r="A514" s="280"/>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row>
    <row r="515" spans="1:26" ht="15.75" customHeight="1">
      <c r="A515" s="280"/>
      <c r="B515" s="280"/>
      <c r="C515" s="280"/>
      <c r="D515" s="280"/>
      <c r="E515" s="280"/>
      <c r="F515" s="280"/>
      <c r="G515" s="280"/>
      <c r="H515" s="280"/>
      <c r="I515" s="280"/>
      <c r="J515" s="280"/>
      <c r="K515" s="280"/>
      <c r="L515" s="280"/>
      <c r="M515" s="280"/>
      <c r="N515" s="280"/>
      <c r="O515" s="280"/>
      <c r="P515" s="280"/>
      <c r="Q515" s="280"/>
      <c r="R515" s="280"/>
      <c r="S515" s="280"/>
      <c r="T515" s="280"/>
      <c r="U515" s="280"/>
      <c r="V515" s="280"/>
      <c r="W515" s="280"/>
      <c r="X515" s="280"/>
      <c r="Y515" s="280"/>
      <c r="Z515" s="280"/>
    </row>
    <row r="516" spans="1:26" ht="15.75" customHeight="1">
      <c r="A516" s="280"/>
      <c r="B516" s="280"/>
      <c r="C516" s="280"/>
      <c r="D516" s="280"/>
      <c r="E516" s="280"/>
      <c r="F516" s="280"/>
      <c r="G516" s="280"/>
      <c r="H516" s="280"/>
      <c r="I516" s="280"/>
      <c r="J516" s="280"/>
      <c r="K516" s="280"/>
      <c r="L516" s="280"/>
      <c r="M516" s="280"/>
      <c r="N516" s="280"/>
      <c r="O516" s="280"/>
      <c r="P516" s="280"/>
      <c r="Q516" s="280"/>
      <c r="R516" s="280"/>
      <c r="S516" s="280"/>
      <c r="T516" s="280"/>
      <c r="U516" s="280"/>
      <c r="V516" s="280"/>
      <c r="W516" s="280"/>
      <c r="X516" s="280"/>
      <c r="Y516" s="280"/>
      <c r="Z516" s="280"/>
    </row>
    <row r="517" spans="1:26" ht="15.75" customHeight="1">
      <c r="A517" s="280"/>
      <c r="B517" s="280"/>
      <c r="C517" s="280"/>
      <c r="D517" s="280"/>
      <c r="E517" s="280"/>
      <c r="F517" s="280"/>
      <c r="G517" s="280"/>
      <c r="H517" s="280"/>
      <c r="I517" s="280"/>
      <c r="J517" s="280"/>
      <c r="K517" s="280"/>
      <c r="L517" s="280"/>
      <c r="M517" s="280"/>
      <c r="N517" s="280"/>
      <c r="O517" s="280"/>
      <c r="P517" s="280"/>
      <c r="Q517" s="280"/>
      <c r="R517" s="280"/>
      <c r="S517" s="280"/>
      <c r="T517" s="280"/>
      <c r="U517" s="280"/>
      <c r="V517" s="280"/>
      <c r="W517" s="280"/>
      <c r="X517" s="280"/>
      <c r="Y517" s="280"/>
      <c r="Z517" s="280"/>
    </row>
    <row r="518" spans="1:26" ht="15.75" customHeight="1">
      <c r="A518" s="280"/>
      <c r="B518" s="280"/>
      <c r="C518" s="280"/>
      <c r="D518" s="280"/>
      <c r="E518" s="280"/>
      <c r="F518" s="280"/>
      <c r="G518" s="280"/>
      <c r="H518" s="280"/>
      <c r="I518" s="280"/>
      <c r="J518" s="280"/>
      <c r="K518" s="280"/>
      <c r="L518" s="280"/>
      <c r="M518" s="280"/>
      <c r="N518" s="280"/>
      <c r="O518" s="280"/>
      <c r="P518" s="280"/>
      <c r="Q518" s="280"/>
      <c r="R518" s="280"/>
      <c r="S518" s="280"/>
      <c r="T518" s="280"/>
      <c r="U518" s="280"/>
      <c r="V518" s="280"/>
      <c r="W518" s="280"/>
      <c r="X518" s="280"/>
      <c r="Y518" s="280"/>
      <c r="Z518" s="280"/>
    </row>
    <row r="519" spans="1:26" ht="15.75" customHeight="1">
      <c r="A519" s="280"/>
      <c r="B519" s="280"/>
      <c r="C519" s="280"/>
      <c r="D519" s="280"/>
      <c r="E519" s="280"/>
      <c r="F519" s="280"/>
      <c r="G519" s="280"/>
      <c r="H519" s="280"/>
      <c r="I519" s="280"/>
      <c r="J519" s="280"/>
      <c r="K519" s="280"/>
      <c r="L519" s="280"/>
      <c r="M519" s="280"/>
      <c r="N519" s="280"/>
      <c r="O519" s="280"/>
      <c r="P519" s="280"/>
      <c r="Q519" s="280"/>
      <c r="R519" s="280"/>
      <c r="S519" s="280"/>
      <c r="T519" s="280"/>
      <c r="U519" s="280"/>
      <c r="V519" s="280"/>
      <c r="W519" s="280"/>
      <c r="X519" s="280"/>
      <c r="Y519" s="280"/>
      <c r="Z519" s="280"/>
    </row>
    <row r="520" spans="1:26" ht="15.75" customHeight="1">
      <c r="A520" s="280"/>
      <c r="B520" s="280"/>
      <c r="C520" s="280"/>
      <c r="D520" s="280"/>
      <c r="E520" s="280"/>
      <c r="F520" s="280"/>
      <c r="G520" s="280"/>
      <c r="H520" s="280"/>
      <c r="I520" s="280"/>
      <c r="J520" s="280"/>
      <c r="K520" s="280"/>
      <c r="L520" s="280"/>
      <c r="M520" s="280"/>
      <c r="N520" s="280"/>
      <c r="O520" s="280"/>
      <c r="P520" s="280"/>
      <c r="Q520" s="280"/>
      <c r="R520" s="280"/>
      <c r="S520" s="280"/>
      <c r="T520" s="280"/>
      <c r="U520" s="280"/>
      <c r="V520" s="280"/>
      <c r="W520" s="280"/>
      <c r="X520" s="280"/>
      <c r="Y520" s="280"/>
      <c r="Z520" s="280"/>
    </row>
    <row r="521" spans="1:26" ht="15.75" customHeight="1">
      <c r="A521" s="280"/>
      <c r="B521" s="280"/>
      <c r="C521" s="280"/>
      <c r="D521" s="280"/>
      <c r="E521" s="280"/>
      <c r="F521" s="280"/>
      <c r="G521" s="280"/>
      <c r="H521" s="280"/>
      <c r="I521" s="280"/>
      <c r="J521" s="280"/>
      <c r="K521" s="280"/>
      <c r="L521" s="280"/>
      <c r="M521" s="280"/>
      <c r="N521" s="280"/>
      <c r="O521" s="280"/>
      <c r="P521" s="280"/>
      <c r="Q521" s="280"/>
      <c r="R521" s="280"/>
      <c r="S521" s="280"/>
      <c r="T521" s="280"/>
      <c r="U521" s="280"/>
      <c r="V521" s="280"/>
      <c r="W521" s="280"/>
      <c r="X521" s="280"/>
      <c r="Y521" s="280"/>
      <c r="Z521" s="280"/>
    </row>
    <row r="522" spans="1:26" ht="15.75" customHeight="1">
      <c r="A522" s="280"/>
      <c r="B522" s="280"/>
      <c r="C522" s="280"/>
      <c r="D522" s="280"/>
      <c r="E522" s="280"/>
      <c r="F522" s="280"/>
      <c r="G522" s="280"/>
      <c r="H522" s="280"/>
      <c r="I522" s="280"/>
      <c r="J522" s="280"/>
      <c r="K522" s="280"/>
      <c r="L522" s="280"/>
      <c r="M522" s="280"/>
      <c r="N522" s="280"/>
      <c r="O522" s="280"/>
      <c r="P522" s="280"/>
      <c r="Q522" s="280"/>
      <c r="R522" s="280"/>
      <c r="S522" s="280"/>
      <c r="T522" s="280"/>
      <c r="U522" s="280"/>
      <c r="V522" s="280"/>
      <c r="W522" s="280"/>
      <c r="X522" s="280"/>
      <c r="Y522" s="280"/>
      <c r="Z522" s="280"/>
    </row>
    <row r="523" spans="1:26" ht="15.75" customHeight="1">
      <c r="A523" s="280"/>
      <c r="B523" s="280"/>
      <c r="C523" s="280"/>
      <c r="D523" s="280"/>
      <c r="E523" s="280"/>
      <c r="F523" s="280"/>
      <c r="G523" s="280"/>
      <c r="H523" s="280"/>
      <c r="I523" s="280"/>
      <c r="J523" s="280"/>
      <c r="K523" s="280"/>
      <c r="L523" s="280"/>
      <c r="M523" s="280"/>
      <c r="N523" s="280"/>
      <c r="O523" s="280"/>
      <c r="P523" s="280"/>
      <c r="Q523" s="280"/>
      <c r="R523" s="280"/>
      <c r="S523" s="280"/>
      <c r="T523" s="280"/>
      <c r="U523" s="280"/>
      <c r="V523" s="280"/>
      <c r="W523" s="280"/>
      <c r="X523" s="280"/>
      <c r="Y523" s="280"/>
      <c r="Z523" s="280"/>
    </row>
    <row r="524" spans="1:26" ht="15.75" customHeight="1">
      <c r="A524" s="280"/>
      <c r="B524" s="280"/>
      <c r="C524" s="280"/>
      <c r="D524" s="280"/>
      <c r="E524" s="280"/>
      <c r="F524" s="280"/>
      <c r="G524" s="280"/>
      <c r="H524" s="280"/>
      <c r="I524" s="280"/>
      <c r="J524" s="280"/>
      <c r="K524" s="280"/>
      <c r="L524" s="280"/>
      <c r="M524" s="280"/>
      <c r="N524" s="280"/>
      <c r="O524" s="280"/>
      <c r="P524" s="280"/>
      <c r="Q524" s="280"/>
      <c r="R524" s="280"/>
      <c r="S524" s="280"/>
      <c r="T524" s="280"/>
      <c r="U524" s="280"/>
      <c r="V524" s="280"/>
      <c r="W524" s="280"/>
      <c r="X524" s="280"/>
      <c r="Y524" s="280"/>
      <c r="Z524" s="280"/>
    </row>
    <row r="525" spans="1:26" ht="15.75" customHeight="1">
      <c r="A525" s="280"/>
      <c r="B525" s="280"/>
      <c r="C525" s="280"/>
      <c r="D525" s="280"/>
      <c r="E525" s="280"/>
      <c r="F525" s="280"/>
      <c r="G525" s="280"/>
      <c r="H525" s="280"/>
      <c r="I525" s="280"/>
      <c r="J525" s="280"/>
      <c r="K525" s="280"/>
      <c r="L525" s="280"/>
      <c r="M525" s="280"/>
      <c r="N525" s="280"/>
      <c r="O525" s="280"/>
      <c r="P525" s="280"/>
      <c r="Q525" s="280"/>
      <c r="R525" s="280"/>
      <c r="S525" s="280"/>
      <c r="T525" s="280"/>
      <c r="U525" s="280"/>
      <c r="V525" s="280"/>
      <c r="W525" s="280"/>
      <c r="X525" s="280"/>
      <c r="Y525" s="280"/>
      <c r="Z525" s="280"/>
    </row>
    <row r="526" spans="1:26" ht="15.75" customHeight="1">
      <c r="A526" s="280"/>
      <c r="B526" s="280"/>
      <c r="C526" s="280"/>
      <c r="D526" s="280"/>
      <c r="E526" s="280"/>
      <c r="F526" s="280"/>
      <c r="G526" s="280"/>
      <c r="H526" s="280"/>
      <c r="I526" s="280"/>
      <c r="J526" s="280"/>
      <c r="K526" s="280"/>
      <c r="L526" s="280"/>
      <c r="M526" s="280"/>
      <c r="N526" s="280"/>
      <c r="O526" s="280"/>
      <c r="P526" s="280"/>
      <c r="Q526" s="280"/>
      <c r="R526" s="280"/>
      <c r="S526" s="280"/>
      <c r="T526" s="280"/>
      <c r="U526" s="280"/>
      <c r="V526" s="280"/>
      <c r="W526" s="280"/>
      <c r="X526" s="280"/>
      <c r="Y526" s="280"/>
      <c r="Z526" s="280"/>
    </row>
    <row r="527" spans="1:26" ht="15.75" customHeight="1">
      <c r="A527" s="280"/>
      <c r="B527" s="280"/>
      <c r="C527" s="280"/>
      <c r="D527" s="280"/>
      <c r="E527" s="280"/>
      <c r="F527" s="280"/>
      <c r="G527" s="280"/>
      <c r="H527" s="280"/>
      <c r="I527" s="280"/>
      <c r="J527" s="280"/>
      <c r="K527" s="280"/>
      <c r="L527" s="280"/>
      <c r="M527" s="280"/>
      <c r="N527" s="280"/>
      <c r="O527" s="280"/>
      <c r="P527" s="280"/>
      <c r="Q527" s="280"/>
      <c r="R527" s="280"/>
      <c r="S527" s="280"/>
      <c r="T527" s="280"/>
      <c r="U527" s="280"/>
      <c r="V527" s="280"/>
      <c r="W527" s="280"/>
      <c r="X527" s="280"/>
      <c r="Y527" s="280"/>
      <c r="Z527" s="280"/>
    </row>
    <row r="528" spans="1:26" ht="15.75" customHeight="1">
      <c r="A528" s="280"/>
      <c r="B528" s="280"/>
      <c r="C528" s="280"/>
      <c r="D528" s="280"/>
      <c r="E528" s="280"/>
      <c r="F528" s="280"/>
      <c r="G528" s="280"/>
      <c r="H528" s="280"/>
      <c r="I528" s="280"/>
      <c r="J528" s="280"/>
      <c r="K528" s="280"/>
      <c r="L528" s="280"/>
      <c r="M528" s="280"/>
      <c r="N528" s="280"/>
      <c r="O528" s="280"/>
      <c r="P528" s="280"/>
      <c r="Q528" s="280"/>
      <c r="R528" s="280"/>
      <c r="S528" s="280"/>
      <c r="T528" s="280"/>
      <c r="U528" s="280"/>
      <c r="V528" s="280"/>
      <c r="W528" s="280"/>
      <c r="X528" s="280"/>
      <c r="Y528" s="280"/>
      <c r="Z528" s="280"/>
    </row>
    <row r="529" spans="1:26" ht="15.75" customHeight="1">
      <c r="A529" s="280"/>
      <c r="B529" s="280"/>
      <c r="C529" s="280"/>
      <c r="D529" s="280"/>
      <c r="E529" s="280"/>
      <c r="F529" s="280"/>
      <c r="G529" s="280"/>
      <c r="H529" s="280"/>
      <c r="I529" s="280"/>
      <c r="J529" s="280"/>
      <c r="K529" s="280"/>
      <c r="L529" s="280"/>
      <c r="M529" s="280"/>
      <c r="N529" s="280"/>
      <c r="O529" s="280"/>
      <c r="P529" s="280"/>
      <c r="Q529" s="280"/>
      <c r="R529" s="280"/>
      <c r="S529" s="280"/>
      <c r="T529" s="280"/>
      <c r="U529" s="280"/>
      <c r="V529" s="280"/>
      <c r="W529" s="280"/>
      <c r="X529" s="280"/>
      <c r="Y529" s="280"/>
      <c r="Z529" s="280"/>
    </row>
    <row r="530" spans="1:26" ht="15.75" customHeight="1">
      <c r="A530" s="280"/>
      <c r="B530" s="280"/>
      <c r="C530" s="280"/>
      <c r="D530" s="280"/>
      <c r="E530" s="280"/>
      <c r="F530" s="280"/>
      <c r="G530" s="280"/>
      <c r="H530" s="280"/>
      <c r="I530" s="280"/>
      <c r="J530" s="280"/>
      <c r="K530" s="280"/>
      <c r="L530" s="280"/>
      <c r="M530" s="280"/>
      <c r="N530" s="280"/>
      <c r="O530" s="280"/>
      <c r="P530" s="280"/>
      <c r="Q530" s="280"/>
      <c r="R530" s="280"/>
      <c r="S530" s="280"/>
      <c r="T530" s="280"/>
      <c r="U530" s="280"/>
      <c r="V530" s="280"/>
      <c r="W530" s="280"/>
      <c r="X530" s="280"/>
      <c r="Y530" s="280"/>
      <c r="Z530" s="280"/>
    </row>
    <row r="531" spans="1:26" ht="15.75" customHeight="1">
      <c r="A531" s="280"/>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row>
    <row r="532" spans="1:26" ht="15.75" customHeight="1">
      <c r="A532" s="280"/>
      <c r="B532" s="280"/>
      <c r="C532" s="280"/>
      <c r="D532" s="280"/>
      <c r="E532" s="280"/>
      <c r="F532" s="280"/>
      <c r="G532" s="280"/>
      <c r="H532" s="280"/>
      <c r="I532" s="280"/>
      <c r="J532" s="280"/>
      <c r="K532" s="280"/>
      <c r="L532" s="280"/>
      <c r="M532" s="280"/>
      <c r="N532" s="280"/>
      <c r="O532" s="280"/>
      <c r="P532" s="280"/>
      <c r="Q532" s="280"/>
      <c r="R532" s="280"/>
      <c r="S532" s="280"/>
      <c r="T532" s="280"/>
      <c r="U532" s="280"/>
      <c r="V532" s="280"/>
      <c r="W532" s="280"/>
      <c r="X532" s="280"/>
      <c r="Y532" s="280"/>
      <c r="Z532" s="280"/>
    </row>
    <row r="533" spans="1:26" ht="15.75" customHeight="1">
      <c r="A533" s="280"/>
      <c r="B533" s="280"/>
      <c r="C533" s="280"/>
      <c r="D533" s="280"/>
      <c r="E533" s="280"/>
      <c r="F533" s="280"/>
      <c r="G533" s="280"/>
      <c r="H533" s="280"/>
      <c r="I533" s="280"/>
      <c r="J533" s="280"/>
      <c r="K533" s="280"/>
      <c r="L533" s="280"/>
      <c r="M533" s="280"/>
      <c r="N533" s="280"/>
      <c r="O533" s="280"/>
      <c r="P533" s="280"/>
      <c r="Q533" s="280"/>
      <c r="R533" s="280"/>
      <c r="S533" s="280"/>
      <c r="T533" s="280"/>
      <c r="U533" s="280"/>
      <c r="V533" s="280"/>
      <c r="W533" s="280"/>
      <c r="X533" s="280"/>
      <c r="Y533" s="280"/>
      <c r="Z533" s="280"/>
    </row>
    <row r="534" spans="1:26" ht="15.75" customHeight="1">
      <c r="A534" s="280"/>
      <c r="B534" s="280"/>
      <c r="C534" s="280"/>
      <c r="D534" s="280"/>
      <c r="E534" s="280"/>
      <c r="F534" s="280"/>
      <c r="G534" s="280"/>
      <c r="H534" s="280"/>
      <c r="I534" s="280"/>
      <c r="J534" s="280"/>
      <c r="K534" s="280"/>
      <c r="L534" s="280"/>
      <c r="M534" s="280"/>
      <c r="N534" s="280"/>
      <c r="O534" s="280"/>
      <c r="P534" s="280"/>
      <c r="Q534" s="280"/>
      <c r="R534" s="280"/>
      <c r="S534" s="280"/>
      <c r="T534" s="280"/>
      <c r="U534" s="280"/>
      <c r="V534" s="280"/>
      <c r="W534" s="280"/>
      <c r="X534" s="280"/>
      <c r="Y534" s="280"/>
      <c r="Z534" s="280"/>
    </row>
    <row r="535" spans="1:26" ht="15.75" customHeight="1">
      <c r="A535" s="280"/>
      <c r="B535" s="280"/>
      <c r="C535" s="280"/>
      <c r="D535" s="280"/>
      <c r="E535" s="280"/>
      <c r="F535" s="280"/>
      <c r="G535" s="280"/>
      <c r="H535" s="280"/>
      <c r="I535" s="280"/>
      <c r="J535" s="280"/>
      <c r="K535" s="280"/>
      <c r="L535" s="280"/>
      <c r="M535" s="280"/>
      <c r="N535" s="280"/>
      <c r="O535" s="280"/>
      <c r="P535" s="280"/>
      <c r="Q535" s="280"/>
      <c r="R535" s="280"/>
      <c r="S535" s="280"/>
      <c r="T535" s="280"/>
      <c r="U535" s="280"/>
      <c r="V535" s="280"/>
      <c r="W535" s="280"/>
      <c r="X535" s="280"/>
      <c r="Y535" s="280"/>
      <c r="Z535" s="280"/>
    </row>
    <row r="536" spans="1:26" ht="15.75" customHeight="1">
      <c r="A536" s="280"/>
      <c r="B536" s="280"/>
      <c r="C536" s="280"/>
      <c r="D536" s="280"/>
      <c r="E536" s="280"/>
      <c r="F536" s="280"/>
      <c r="G536" s="280"/>
      <c r="H536" s="280"/>
      <c r="I536" s="280"/>
      <c r="J536" s="280"/>
      <c r="K536" s="280"/>
      <c r="L536" s="280"/>
      <c r="M536" s="280"/>
      <c r="N536" s="280"/>
      <c r="O536" s="280"/>
      <c r="P536" s="280"/>
      <c r="Q536" s="280"/>
      <c r="R536" s="280"/>
      <c r="S536" s="280"/>
      <c r="T536" s="280"/>
      <c r="U536" s="280"/>
      <c r="V536" s="280"/>
      <c r="W536" s="280"/>
      <c r="X536" s="280"/>
      <c r="Y536" s="280"/>
      <c r="Z536" s="280"/>
    </row>
    <row r="537" spans="1:26" ht="15.75" customHeight="1">
      <c r="A537" s="280"/>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row>
    <row r="538" spans="1:26" ht="15.75" customHeight="1">
      <c r="A538" s="280"/>
      <c r="B538" s="280"/>
      <c r="C538" s="280"/>
      <c r="D538" s="280"/>
      <c r="E538" s="280"/>
      <c r="F538" s="280"/>
      <c r="G538" s="280"/>
      <c r="H538" s="280"/>
      <c r="I538" s="280"/>
      <c r="J538" s="280"/>
      <c r="K538" s="280"/>
      <c r="L538" s="280"/>
      <c r="M538" s="280"/>
      <c r="N538" s="280"/>
      <c r="O538" s="280"/>
      <c r="P538" s="280"/>
      <c r="Q538" s="280"/>
      <c r="R538" s="280"/>
      <c r="S538" s="280"/>
      <c r="T538" s="280"/>
      <c r="U538" s="280"/>
      <c r="V538" s="280"/>
      <c r="W538" s="280"/>
      <c r="X538" s="280"/>
      <c r="Y538" s="280"/>
      <c r="Z538" s="280"/>
    </row>
    <row r="539" spans="1:26" ht="15.75" customHeight="1">
      <c r="A539" s="280"/>
      <c r="B539" s="280"/>
      <c r="C539" s="280"/>
      <c r="D539" s="280"/>
      <c r="E539" s="280"/>
      <c r="F539" s="280"/>
      <c r="G539" s="280"/>
      <c r="H539" s="280"/>
      <c r="I539" s="280"/>
      <c r="J539" s="280"/>
      <c r="K539" s="280"/>
      <c r="L539" s="280"/>
      <c r="M539" s="280"/>
      <c r="N539" s="280"/>
      <c r="O539" s="280"/>
      <c r="P539" s="280"/>
      <c r="Q539" s="280"/>
      <c r="R539" s="280"/>
      <c r="S539" s="280"/>
      <c r="T539" s="280"/>
      <c r="U539" s="280"/>
      <c r="V539" s="280"/>
      <c r="W539" s="280"/>
      <c r="X539" s="280"/>
      <c r="Y539" s="280"/>
      <c r="Z539" s="280"/>
    </row>
    <row r="540" spans="1:26" ht="15.75" customHeight="1">
      <c r="A540" s="280"/>
      <c r="B540" s="280"/>
      <c r="C540" s="280"/>
      <c r="D540" s="280"/>
      <c r="E540" s="280"/>
      <c r="F540" s="280"/>
      <c r="G540" s="280"/>
      <c r="H540" s="280"/>
      <c r="I540" s="280"/>
      <c r="J540" s="280"/>
      <c r="K540" s="280"/>
      <c r="L540" s="280"/>
      <c r="M540" s="280"/>
      <c r="N540" s="280"/>
      <c r="O540" s="280"/>
      <c r="P540" s="280"/>
      <c r="Q540" s="280"/>
      <c r="R540" s="280"/>
      <c r="S540" s="280"/>
      <c r="T540" s="280"/>
      <c r="U540" s="280"/>
      <c r="V540" s="280"/>
      <c r="W540" s="280"/>
      <c r="X540" s="280"/>
      <c r="Y540" s="280"/>
      <c r="Z540" s="280"/>
    </row>
    <row r="541" spans="1:26" ht="15.75" customHeight="1">
      <c r="A541" s="280"/>
      <c r="B541" s="280"/>
      <c r="C541" s="280"/>
      <c r="D541" s="280"/>
      <c r="E541" s="280"/>
      <c r="F541" s="280"/>
      <c r="G541" s="280"/>
      <c r="H541" s="280"/>
      <c r="I541" s="280"/>
      <c r="J541" s="280"/>
      <c r="K541" s="280"/>
      <c r="L541" s="280"/>
      <c r="M541" s="280"/>
      <c r="N541" s="280"/>
      <c r="O541" s="280"/>
      <c r="P541" s="280"/>
      <c r="Q541" s="280"/>
      <c r="R541" s="280"/>
      <c r="S541" s="280"/>
      <c r="T541" s="280"/>
      <c r="U541" s="280"/>
      <c r="V541" s="280"/>
      <c r="W541" s="280"/>
      <c r="X541" s="280"/>
      <c r="Y541" s="280"/>
      <c r="Z541" s="280"/>
    </row>
    <row r="542" spans="1:26" ht="15.75" customHeight="1">
      <c r="A542" s="280"/>
      <c r="B542" s="280"/>
      <c r="C542" s="280"/>
      <c r="D542" s="280"/>
      <c r="E542" s="280"/>
      <c r="F542" s="280"/>
      <c r="G542" s="280"/>
      <c r="H542" s="280"/>
      <c r="I542" s="280"/>
      <c r="J542" s="280"/>
      <c r="K542" s="280"/>
      <c r="L542" s="280"/>
      <c r="M542" s="280"/>
      <c r="N542" s="280"/>
      <c r="O542" s="280"/>
      <c r="P542" s="280"/>
      <c r="Q542" s="280"/>
      <c r="R542" s="280"/>
      <c r="S542" s="280"/>
      <c r="T542" s="280"/>
      <c r="U542" s="280"/>
      <c r="V542" s="280"/>
      <c r="W542" s="280"/>
      <c r="X542" s="280"/>
      <c r="Y542" s="280"/>
      <c r="Z542" s="280"/>
    </row>
    <row r="543" spans="1:26" ht="15.75" customHeight="1">
      <c r="A543" s="280"/>
      <c r="B543" s="280"/>
      <c r="C543" s="280"/>
      <c r="D543" s="280"/>
      <c r="E543" s="280"/>
      <c r="F543" s="280"/>
      <c r="G543" s="280"/>
      <c r="H543" s="280"/>
      <c r="I543" s="280"/>
      <c r="J543" s="280"/>
      <c r="K543" s="280"/>
      <c r="L543" s="280"/>
      <c r="M543" s="280"/>
      <c r="N543" s="280"/>
      <c r="O543" s="280"/>
      <c r="P543" s="280"/>
      <c r="Q543" s="280"/>
      <c r="R543" s="280"/>
      <c r="S543" s="280"/>
      <c r="T543" s="280"/>
      <c r="U543" s="280"/>
      <c r="V543" s="280"/>
      <c r="W543" s="280"/>
      <c r="X543" s="280"/>
      <c r="Y543" s="280"/>
      <c r="Z543" s="280"/>
    </row>
    <row r="544" spans="1:26" ht="15.75" customHeight="1">
      <c r="A544" s="280"/>
      <c r="B544" s="280"/>
      <c r="C544" s="280"/>
      <c r="D544" s="280"/>
      <c r="E544" s="280"/>
      <c r="F544" s="280"/>
      <c r="G544" s="280"/>
      <c r="H544" s="280"/>
      <c r="I544" s="280"/>
      <c r="J544" s="280"/>
      <c r="K544" s="280"/>
      <c r="L544" s="280"/>
      <c r="M544" s="280"/>
      <c r="N544" s="280"/>
      <c r="O544" s="280"/>
      <c r="P544" s="280"/>
      <c r="Q544" s="280"/>
      <c r="R544" s="280"/>
      <c r="S544" s="280"/>
      <c r="T544" s="280"/>
      <c r="U544" s="280"/>
      <c r="V544" s="280"/>
      <c r="W544" s="280"/>
      <c r="X544" s="280"/>
      <c r="Y544" s="280"/>
      <c r="Z544" s="280"/>
    </row>
    <row r="545" spans="1:26" ht="15.75" customHeight="1">
      <c r="A545" s="280"/>
      <c r="B545" s="280"/>
      <c r="C545" s="280"/>
      <c r="D545" s="280"/>
      <c r="E545" s="280"/>
      <c r="F545" s="280"/>
      <c r="G545" s="280"/>
      <c r="H545" s="280"/>
      <c r="I545" s="280"/>
      <c r="J545" s="280"/>
      <c r="K545" s="280"/>
      <c r="L545" s="280"/>
      <c r="M545" s="280"/>
      <c r="N545" s="280"/>
      <c r="O545" s="280"/>
      <c r="P545" s="280"/>
      <c r="Q545" s="280"/>
      <c r="R545" s="280"/>
      <c r="S545" s="280"/>
      <c r="T545" s="280"/>
      <c r="U545" s="280"/>
      <c r="V545" s="280"/>
      <c r="W545" s="280"/>
      <c r="X545" s="280"/>
      <c r="Y545" s="280"/>
      <c r="Z545" s="280"/>
    </row>
    <row r="546" spans="1:26" ht="15.75" customHeight="1">
      <c r="A546" s="280"/>
      <c r="B546" s="280"/>
      <c r="C546" s="280"/>
      <c r="D546" s="280"/>
      <c r="E546" s="280"/>
      <c r="F546" s="280"/>
      <c r="G546" s="280"/>
      <c r="H546" s="280"/>
      <c r="I546" s="280"/>
      <c r="J546" s="280"/>
      <c r="K546" s="280"/>
      <c r="L546" s="280"/>
      <c r="M546" s="280"/>
      <c r="N546" s="280"/>
      <c r="O546" s="280"/>
      <c r="P546" s="280"/>
      <c r="Q546" s="280"/>
      <c r="R546" s="280"/>
      <c r="S546" s="280"/>
      <c r="T546" s="280"/>
      <c r="U546" s="280"/>
      <c r="V546" s="280"/>
      <c r="W546" s="280"/>
      <c r="X546" s="280"/>
      <c r="Y546" s="280"/>
      <c r="Z546" s="280"/>
    </row>
    <row r="547" spans="1:26" ht="15.75" customHeight="1">
      <c r="A547" s="280"/>
      <c r="B547" s="280"/>
      <c r="C547" s="280"/>
      <c r="D547" s="280"/>
      <c r="E547" s="280"/>
      <c r="F547" s="280"/>
      <c r="G547" s="280"/>
      <c r="H547" s="280"/>
      <c r="I547" s="280"/>
      <c r="J547" s="280"/>
      <c r="K547" s="280"/>
      <c r="L547" s="280"/>
      <c r="M547" s="280"/>
      <c r="N547" s="280"/>
      <c r="O547" s="280"/>
      <c r="P547" s="280"/>
      <c r="Q547" s="280"/>
      <c r="R547" s="280"/>
      <c r="S547" s="280"/>
      <c r="T547" s="280"/>
      <c r="U547" s="280"/>
      <c r="V547" s="280"/>
      <c r="W547" s="280"/>
      <c r="X547" s="280"/>
      <c r="Y547" s="280"/>
      <c r="Z547" s="280"/>
    </row>
    <row r="548" spans="1:26" ht="15.75" customHeight="1">
      <c r="A548" s="280"/>
      <c r="B548" s="280"/>
      <c r="C548" s="280"/>
      <c r="D548" s="280"/>
      <c r="E548" s="280"/>
      <c r="F548" s="280"/>
      <c r="G548" s="280"/>
      <c r="H548" s="280"/>
      <c r="I548" s="280"/>
      <c r="J548" s="280"/>
      <c r="K548" s="280"/>
      <c r="L548" s="280"/>
      <c r="M548" s="280"/>
      <c r="N548" s="280"/>
      <c r="O548" s="280"/>
      <c r="P548" s="280"/>
      <c r="Q548" s="280"/>
      <c r="R548" s="280"/>
      <c r="S548" s="280"/>
      <c r="T548" s="280"/>
      <c r="U548" s="280"/>
      <c r="V548" s="280"/>
      <c r="W548" s="280"/>
      <c r="X548" s="280"/>
      <c r="Y548" s="280"/>
      <c r="Z548" s="280"/>
    </row>
    <row r="549" spans="1:26" ht="15.75" customHeight="1">
      <c r="A549" s="280"/>
      <c r="B549" s="280"/>
      <c r="C549" s="280"/>
      <c r="D549" s="280"/>
      <c r="E549" s="280"/>
      <c r="F549" s="280"/>
      <c r="G549" s="280"/>
      <c r="H549" s="280"/>
      <c r="I549" s="280"/>
      <c r="J549" s="280"/>
      <c r="K549" s="280"/>
      <c r="L549" s="280"/>
      <c r="M549" s="280"/>
      <c r="N549" s="280"/>
      <c r="O549" s="280"/>
      <c r="P549" s="280"/>
      <c r="Q549" s="280"/>
      <c r="R549" s="280"/>
      <c r="S549" s="280"/>
      <c r="T549" s="280"/>
      <c r="U549" s="280"/>
      <c r="V549" s="280"/>
      <c r="W549" s="280"/>
      <c r="X549" s="280"/>
      <c r="Y549" s="280"/>
      <c r="Z549" s="280"/>
    </row>
    <row r="550" spans="1:26" ht="15.75" customHeight="1">
      <c r="A550" s="280"/>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row>
    <row r="551" spans="1:26" ht="15.75" customHeight="1">
      <c r="A551" s="280"/>
      <c r="B551" s="280"/>
      <c r="C551" s="280"/>
      <c r="D551" s="280"/>
      <c r="E551" s="280"/>
      <c r="F551" s="280"/>
      <c r="G551" s="280"/>
      <c r="H551" s="280"/>
      <c r="I551" s="280"/>
      <c r="J551" s="280"/>
      <c r="K551" s="280"/>
      <c r="L551" s="280"/>
      <c r="M551" s="280"/>
      <c r="N551" s="280"/>
      <c r="O551" s="280"/>
      <c r="P551" s="280"/>
      <c r="Q551" s="280"/>
      <c r="R551" s="280"/>
      <c r="S551" s="280"/>
      <c r="T551" s="280"/>
      <c r="U551" s="280"/>
      <c r="V551" s="280"/>
      <c r="W551" s="280"/>
      <c r="X551" s="280"/>
      <c r="Y551" s="280"/>
      <c r="Z551" s="280"/>
    </row>
    <row r="552" spans="1:26" ht="15.75" customHeight="1">
      <c r="A552" s="280"/>
      <c r="B552" s="280"/>
      <c r="C552" s="280"/>
      <c r="D552" s="280"/>
      <c r="E552" s="280"/>
      <c r="F552" s="280"/>
      <c r="G552" s="280"/>
      <c r="H552" s="280"/>
      <c r="I552" s="280"/>
      <c r="J552" s="280"/>
      <c r="K552" s="280"/>
      <c r="L552" s="280"/>
      <c r="M552" s="280"/>
      <c r="N552" s="280"/>
      <c r="O552" s="280"/>
      <c r="P552" s="280"/>
      <c r="Q552" s="280"/>
      <c r="R552" s="280"/>
      <c r="S552" s="280"/>
      <c r="T552" s="280"/>
      <c r="U552" s="280"/>
      <c r="V552" s="280"/>
      <c r="W552" s="280"/>
      <c r="X552" s="280"/>
      <c r="Y552" s="280"/>
      <c r="Z552" s="280"/>
    </row>
    <row r="553" spans="1:26" ht="15.75" customHeight="1">
      <c r="A553" s="280"/>
      <c r="B553" s="280"/>
      <c r="C553" s="280"/>
      <c r="D553" s="280"/>
      <c r="E553" s="280"/>
      <c r="F553" s="280"/>
      <c r="G553" s="280"/>
      <c r="H553" s="280"/>
      <c r="I553" s="280"/>
      <c r="J553" s="280"/>
      <c r="K553" s="280"/>
      <c r="L553" s="280"/>
      <c r="M553" s="280"/>
      <c r="N553" s="280"/>
      <c r="O553" s="280"/>
      <c r="P553" s="280"/>
      <c r="Q553" s="280"/>
      <c r="R553" s="280"/>
      <c r="S553" s="280"/>
      <c r="T553" s="280"/>
      <c r="U553" s="280"/>
      <c r="V553" s="280"/>
      <c r="W553" s="280"/>
      <c r="X553" s="280"/>
      <c r="Y553" s="280"/>
      <c r="Z553" s="280"/>
    </row>
    <row r="554" spans="1:26" ht="15.75" customHeight="1">
      <c r="A554" s="280"/>
      <c r="B554" s="280"/>
      <c r="C554" s="280"/>
      <c r="D554" s="280"/>
      <c r="E554" s="280"/>
      <c r="F554" s="280"/>
      <c r="G554" s="280"/>
      <c r="H554" s="280"/>
      <c r="I554" s="280"/>
      <c r="J554" s="280"/>
      <c r="K554" s="280"/>
      <c r="L554" s="280"/>
      <c r="M554" s="280"/>
      <c r="N554" s="280"/>
      <c r="O554" s="280"/>
      <c r="P554" s="280"/>
      <c r="Q554" s="280"/>
      <c r="R554" s="280"/>
      <c r="S554" s="280"/>
      <c r="T554" s="280"/>
      <c r="U554" s="280"/>
      <c r="V554" s="280"/>
      <c r="W554" s="280"/>
      <c r="X554" s="280"/>
      <c r="Y554" s="280"/>
      <c r="Z554" s="280"/>
    </row>
    <row r="555" spans="1:26" ht="15.75" customHeight="1">
      <c r="A555" s="280"/>
      <c r="B555" s="280"/>
      <c r="C555" s="280"/>
      <c r="D555" s="280"/>
      <c r="E555" s="280"/>
      <c r="F555" s="280"/>
      <c r="G555" s="280"/>
      <c r="H555" s="280"/>
      <c r="I555" s="280"/>
      <c r="J555" s="280"/>
      <c r="K555" s="280"/>
      <c r="L555" s="280"/>
      <c r="M555" s="280"/>
      <c r="N555" s="280"/>
      <c r="O555" s="280"/>
      <c r="P555" s="280"/>
      <c r="Q555" s="280"/>
      <c r="R555" s="280"/>
      <c r="S555" s="280"/>
      <c r="T555" s="280"/>
      <c r="U555" s="280"/>
      <c r="V555" s="280"/>
      <c r="W555" s="280"/>
      <c r="X555" s="280"/>
      <c r="Y555" s="280"/>
      <c r="Z555" s="280"/>
    </row>
    <row r="556" spans="1:26" ht="15.75" customHeight="1">
      <c r="A556" s="280"/>
      <c r="B556" s="280"/>
      <c r="C556" s="280"/>
      <c r="D556" s="280"/>
      <c r="E556" s="280"/>
      <c r="F556" s="280"/>
      <c r="G556" s="280"/>
      <c r="H556" s="280"/>
      <c r="I556" s="280"/>
      <c r="J556" s="280"/>
      <c r="K556" s="280"/>
      <c r="L556" s="280"/>
      <c r="M556" s="280"/>
      <c r="N556" s="280"/>
      <c r="O556" s="280"/>
      <c r="P556" s="280"/>
      <c r="Q556" s="280"/>
      <c r="R556" s="280"/>
      <c r="S556" s="280"/>
      <c r="T556" s="280"/>
      <c r="U556" s="280"/>
      <c r="V556" s="280"/>
      <c r="W556" s="280"/>
      <c r="X556" s="280"/>
      <c r="Y556" s="280"/>
      <c r="Z556" s="280"/>
    </row>
    <row r="557" spans="1:26" ht="15.75" customHeight="1">
      <c r="A557" s="280"/>
      <c r="B557" s="280"/>
      <c r="C557" s="280"/>
      <c r="D557" s="280"/>
      <c r="E557" s="280"/>
      <c r="F557" s="280"/>
      <c r="G557" s="280"/>
      <c r="H557" s="280"/>
      <c r="I557" s="280"/>
      <c r="J557" s="280"/>
      <c r="K557" s="280"/>
      <c r="L557" s="280"/>
      <c r="M557" s="280"/>
      <c r="N557" s="280"/>
      <c r="O557" s="280"/>
      <c r="P557" s="280"/>
      <c r="Q557" s="280"/>
      <c r="R557" s="280"/>
      <c r="S557" s="280"/>
      <c r="T557" s="280"/>
      <c r="U557" s="280"/>
      <c r="V557" s="280"/>
      <c r="W557" s="280"/>
      <c r="X557" s="280"/>
      <c r="Y557" s="280"/>
      <c r="Z557" s="280"/>
    </row>
    <row r="558" spans="1:26" ht="15.75" customHeight="1">
      <c r="A558" s="280"/>
      <c r="B558" s="280"/>
      <c r="C558" s="280"/>
      <c r="D558" s="280"/>
      <c r="E558" s="280"/>
      <c r="F558" s="280"/>
      <c r="G558" s="280"/>
      <c r="H558" s="280"/>
      <c r="I558" s="280"/>
      <c r="J558" s="280"/>
      <c r="K558" s="280"/>
      <c r="L558" s="280"/>
      <c r="M558" s="280"/>
      <c r="N558" s="280"/>
      <c r="O558" s="280"/>
      <c r="P558" s="280"/>
      <c r="Q558" s="280"/>
      <c r="R558" s="280"/>
      <c r="S558" s="280"/>
      <c r="T558" s="280"/>
      <c r="U558" s="280"/>
      <c r="V558" s="280"/>
      <c r="W558" s="280"/>
      <c r="X558" s="280"/>
      <c r="Y558" s="280"/>
      <c r="Z558" s="280"/>
    </row>
    <row r="559" spans="1:26" ht="15.75" customHeight="1">
      <c r="A559" s="280"/>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row>
    <row r="560" spans="1:26" ht="15.75" customHeight="1">
      <c r="A560" s="280"/>
      <c r="B560" s="280"/>
      <c r="C560" s="280"/>
      <c r="D560" s="280"/>
      <c r="E560" s="280"/>
      <c r="F560" s="280"/>
      <c r="G560" s="280"/>
      <c r="H560" s="280"/>
      <c r="I560" s="280"/>
      <c r="J560" s="280"/>
      <c r="K560" s="280"/>
      <c r="L560" s="280"/>
      <c r="M560" s="280"/>
      <c r="N560" s="280"/>
      <c r="O560" s="280"/>
      <c r="P560" s="280"/>
      <c r="Q560" s="280"/>
      <c r="R560" s="280"/>
      <c r="S560" s="280"/>
      <c r="T560" s="280"/>
      <c r="U560" s="280"/>
      <c r="V560" s="280"/>
      <c r="W560" s="280"/>
      <c r="X560" s="280"/>
      <c r="Y560" s="280"/>
      <c r="Z560" s="280"/>
    </row>
    <row r="561" spans="1:26" ht="15.75" customHeight="1">
      <c r="A561" s="280"/>
      <c r="B561" s="280"/>
      <c r="C561" s="280"/>
      <c r="D561" s="280"/>
      <c r="E561" s="280"/>
      <c r="F561" s="280"/>
      <c r="G561" s="280"/>
      <c r="H561" s="280"/>
      <c r="I561" s="280"/>
      <c r="J561" s="280"/>
      <c r="K561" s="280"/>
      <c r="L561" s="280"/>
      <c r="M561" s="280"/>
      <c r="N561" s="280"/>
      <c r="O561" s="280"/>
      <c r="P561" s="280"/>
      <c r="Q561" s="280"/>
      <c r="R561" s="280"/>
      <c r="S561" s="280"/>
      <c r="T561" s="280"/>
      <c r="U561" s="280"/>
      <c r="V561" s="280"/>
      <c r="W561" s="280"/>
      <c r="X561" s="280"/>
      <c r="Y561" s="280"/>
      <c r="Z561" s="280"/>
    </row>
    <row r="562" spans="1:26" ht="15.75" customHeight="1">
      <c r="A562" s="280"/>
      <c r="B562" s="280"/>
      <c r="C562" s="280"/>
      <c r="D562" s="280"/>
      <c r="E562" s="280"/>
      <c r="F562" s="280"/>
      <c r="G562" s="280"/>
      <c r="H562" s="280"/>
      <c r="I562" s="280"/>
      <c r="J562" s="280"/>
      <c r="K562" s="280"/>
      <c r="L562" s="280"/>
      <c r="M562" s="280"/>
      <c r="N562" s="280"/>
      <c r="O562" s="280"/>
      <c r="P562" s="280"/>
      <c r="Q562" s="280"/>
      <c r="R562" s="280"/>
      <c r="S562" s="280"/>
      <c r="T562" s="280"/>
      <c r="U562" s="280"/>
      <c r="V562" s="280"/>
      <c r="W562" s="280"/>
      <c r="X562" s="280"/>
      <c r="Y562" s="280"/>
      <c r="Z562" s="280"/>
    </row>
    <row r="563" spans="1:26" ht="15.75" customHeight="1">
      <c r="A563" s="280"/>
      <c r="B563" s="280"/>
      <c r="C563" s="280"/>
      <c r="D563" s="280"/>
      <c r="E563" s="280"/>
      <c r="F563" s="280"/>
      <c r="G563" s="280"/>
      <c r="H563" s="280"/>
      <c r="I563" s="280"/>
      <c r="J563" s="280"/>
      <c r="K563" s="280"/>
      <c r="L563" s="280"/>
      <c r="M563" s="280"/>
      <c r="N563" s="280"/>
      <c r="O563" s="280"/>
      <c r="P563" s="280"/>
      <c r="Q563" s="280"/>
      <c r="R563" s="280"/>
      <c r="S563" s="280"/>
      <c r="T563" s="280"/>
      <c r="U563" s="280"/>
      <c r="V563" s="280"/>
      <c r="W563" s="280"/>
      <c r="X563" s="280"/>
      <c r="Y563" s="280"/>
      <c r="Z563" s="280"/>
    </row>
    <row r="564" spans="1:26" ht="15.75" customHeight="1">
      <c r="A564" s="280"/>
      <c r="B564" s="280"/>
      <c r="C564" s="280"/>
      <c r="D564" s="280"/>
      <c r="E564" s="280"/>
      <c r="F564" s="280"/>
      <c r="G564" s="280"/>
      <c r="H564" s="280"/>
      <c r="I564" s="280"/>
      <c r="J564" s="280"/>
      <c r="K564" s="280"/>
      <c r="L564" s="280"/>
      <c r="M564" s="280"/>
      <c r="N564" s="280"/>
      <c r="O564" s="280"/>
      <c r="P564" s="280"/>
      <c r="Q564" s="280"/>
      <c r="R564" s="280"/>
      <c r="S564" s="280"/>
      <c r="T564" s="280"/>
      <c r="U564" s="280"/>
      <c r="V564" s="280"/>
      <c r="W564" s="280"/>
      <c r="X564" s="280"/>
      <c r="Y564" s="280"/>
      <c r="Z564" s="280"/>
    </row>
    <row r="565" spans="1:26" ht="15.75" customHeight="1">
      <c r="A565" s="280"/>
      <c r="B565" s="280"/>
      <c r="C565" s="280"/>
      <c r="D565" s="280"/>
      <c r="E565" s="280"/>
      <c r="F565" s="280"/>
      <c r="G565" s="280"/>
      <c r="H565" s="280"/>
      <c r="I565" s="280"/>
      <c r="J565" s="280"/>
      <c r="K565" s="280"/>
      <c r="L565" s="280"/>
      <c r="M565" s="280"/>
      <c r="N565" s="280"/>
      <c r="O565" s="280"/>
      <c r="P565" s="280"/>
      <c r="Q565" s="280"/>
      <c r="R565" s="280"/>
      <c r="S565" s="280"/>
      <c r="T565" s="280"/>
      <c r="U565" s="280"/>
      <c r="V565" s="280"/>
      <c r="W565" s="280"/>
      <c r="X565" s="280"/>
      <c r="Y565" s="280"/>
      <c r="Z565" s="280"/>
    </row>
    <row r="566" spans="1:26" ht="15.75" customHeight="1">
      <c r="A566" s="280"/>
      <c r="B566" s="280"/>
      <c r="C566" s="280"/>
      <c r="D566" s="280"/>
      <c r="E566" s="280"/>
      <c r="F566" s="280"/>
      <c r="G566" s="280"/>
      <c r="H566" s="280"/>
      <c r="I566" s="280"/>
      <c r="J566" s="280"/>
      <c r="K566" s="280"/>
      <c r="L566" s="280"/>
      <c r="M566" s="280"/>
      <c r="N566" s="280"/>
      <c r="O566" s="280"/>
      <c r="P566" s="280"/>
      <c r="Q566" s="280"/>
      <c r="R566" s="280"/>
      <c r="S566" s="280"/>
      <c r="T566" s="280"/>
      <c r="U566" s="280"/>
      <c r="V566" s="280"/>
      <c r="W566" s="280"/>
      <c r="X566" s="280"/>
      <c r="Y566" s="280"/>
      <c r="Z566" s="280"/>
    </row>
    <row r="567" spans="1:26" ht="15.75" customHeight="1">
      <c r="A567" s="280"/>
      <c r="B567" s="280"/>
      <c r="C567" s="280"/>
      <c r="D567" s="280"/>
      <c r="E567" s="280"/>
      <c r="F567" s="280"/>
      <c r="G567" s="280"/>
      <c r="H567" s="280"/>
      <c r="I567" s="280"/>
      <c r="J567" s="280"/>
      <c r="K567" s="280"/>
      <c r="L567" s="280"/>
      <c r="M567" s="280"/>
      <c r="N567" s="280"/>
      <c r="O567" s="280"/>
      <c r="P567" s="280"/>
      <c r="Q567" s="280"/>
      <c r="R567" s="280"/>
      <c r="S567" s="280"/>
      <c r="T567" s="280"/>
      <c r="U567" s="280"/>
      <c r="V567" s="280"/>
      <c r="W567" s="280"/>
      <c r="X567" s="280"/>
      <c r="Y567" s="280"/>
      <c r="Z567" s="280"/>
    </row>
    <row r="568" spans="1:26" ht="15.75" customHeight="1">
      <c r="A568" s="280"/>
      <c r="B568" s="280"/>
      <c r="C568" s="280"/>
      <c r="D568" s="280"/>
      <c r="E568" s="280"/>
      <c r="F568" s="280"/>
      <c r="G568" s="280"/>
      <c r="H568" s="280"/>
      <c r="I568" s="280"/>
      <c r="J568" s="280"/>
      <c r="K568" s="280"/>
      <c r="L568" s="280"/>
      <c r="M568" s="280"/>
      <c r="N568" s="280"/>
      <c r="O568" s="280"/>
      <c r="P568" s="280"/>
      <c r="Q568" s="280"/>
      <c r="R568" s="280"/>
      <c r="S568" s="280"/>
      <c r="T568" s="280"/>
      <c r="U568" s="280"/>
      <c r="V568" s="280"/>
      <c r="W568" s="280"/>
      <c r="X568" s="280"/>
      <c r="Y568" s="280"/>
      <c r="Z568" s="280"/>
    </row>
    <row r="569" spans="1:26" ht="15.75" customHeight="1">
      <c r="A569" s="280"/>
      <c r="B569" s="280"/>
      <c r="C569" s="280"/>
      <c r="D569" s="280"/>
      <c r="E569" s="280"/>
      <c r="F569" s="280"/>
      <c r="G569" s="280"/>
      <c r="H569" s="280"/>
      <c r="I569" s="280"/>
      <c r="J569" s="280"/>
      <c r="K569" s="280"/>
      <c r="L569" s="280"/>
      <c r="M569" s="280"/>
      <c r="N569" s="280"/>
      <c r="O569" s="280"/>
      <c r="P569" s="280"/>
      <c r="Q569" s="280"/>
      <c r="R569" s="280"/>
      <c r="S569" s="280"/>
      <c r="T569" s="280"/>
      <c r="U569" s="280"/>
      <c r="V569" s="280"/>
      <c r="W569" s="280"/>
      <c r="X569" s="280"/>
      <c r="Y569" s="280"/>
      <c r="Z569" s="280"/>
    </row>
    <row r="570" spans="1:26" ht="15.75" customHeight="1">
      <c r="A570" s="280"/>
      <c r="B570" s="280"/>
      <c r="C570" s="280"/>
      <c r="D570" s="280"/>
      <c r="E570" s="280"/>
      <c r="F570" s="280"/>
      <c r="G570" s="280"/>
      <c r="H570" s="280"/>
      <c r="I570" s="280"/>
      <c r="J570" s="280"/>
      <c r="K570" s="280"/>
      <c r="L570" s="280"/>
      <c r="M570" s="280"/>
      <c r="N570" s="280"/>
      <c r="O570" s="280"/>
      <c r="P570" s="280"/>
      <c r="Q570" s="280"/>
      <c r="R570" s="280"/>
      <c r="S570" s="280"/>
      <c r="T570" s="280"/>
      <c r="U570" s="280"/>
      <c r="V570" s="280"/>
      <c r="W570" s="280"/>
      <c r="X570" s="280"/>
      <c r="Y570" s="280"/>
      <c r="Z570" s="280"/>
    </row>
    <row r="571" spans="1:26" ht="15.75" customHeight="1">
      <c r="A571" s="280"/>
      <c r="B571" s="280"/>
      <c r="C571" s="280"/>
      <c r="D571" s="280"/>
      <c r="E571" s="280"/>
      <c r="F571" s="280"/>
      <c r="G571" s="280"/>
      <c r="H571" s="280"/>
      <c r="I571" s="280"/>
      <c r="J571" s="280"/>
      <c r="K571" s="280"/>
      <c r="L571" s="280"/>
      <c r="M571" s="280"/>
      <c r="N571" s="280"/>
      <c r="O571" s="280"/>
      <c r="P571" s="280"/>
      <c r="Q571" s="280"/>
      <c r="R571" s="280"/>
      <c r="S571" s="280"/>
      <c r="T571" s="280"/>
      <c r="U571" s="280"/>
      <c r="V571" s="280"/>
      <c r="W571" s="280"/>
      <c r="X571" s="280"/>
      <c r="Y571" s="280"/>
      <c r="Z571" s="280"/>
    </row>
    <row r="572" spans="1:26" ht="15.75" customHeight="1">
      <c r="A572" s="280"/>
      <c r="B572" s="280"/>
      <c r="C572" s="280"/>
      <c r="D572" s="280"/>
      <c r="E572" s="280"/>
      <c r="F572" s="280"/>
      <c r="G572" s="280"/>
      <c r="H572" s="280"/>
      <c r="I572" s="280"/>
      <c r="J572" s="280"/>
      <c r="K572" s="280"/>
      <c r="L572" s="280"/>
      <c r="M572" s="280"/>
      <c r="N572" s="280"/>
      <c r="O572" s="280"/>
      <c r="P572" s="280"/>
      <c r="Q572" s="280"/>
      <c r="R572" s="280"/>
      <c r="S572" s="280"/>
      <c r="T572" s="280"/>
      <c r="U572" s="280"/>
      <c r="V572" s="280"/>
      <c r="W572" s="280"/>
      <c r="X572" s="280"/>
      <c r="Y572" s="280"/>
      <c r="Z572" s="280"/>
    </row>
    <row r="573" spans="1:26" ht="15.75" customHeight="1">
      <c r="A573" s="280"/>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row>
    <row r="574" spans="1:26" ht="15.75" customHeight="1">
      <c r="A574" s="280"/>
      <c r="B574" s="280"/>
      <c r="C574" s="280"/>
      <c r="D574" s="280"/>
      <c r="E574" s="280"/>
      <c r="F574" s="280"/>
      <c r="G574" s="280"/>
      <c r="H574" s="280"/>
      <c r="I574" s="280"/>
      <c r="J574" s="280"/>
      <c r="K574" s="280"/>
      <c r="L574" s="280"/>
      <c r="M574" s="280"/>
      <c r="N574" s="280"/>
      <c r="O574" s="280"/>
      <c r="P574" s="280"/>
      <c r="Q574" s="280"/>
      <c r="R574" s="280"/>
      <c r="S574" s="280"/>
      <c r="T574" s="280"/>
      <c r="U574" s="280"/>
      <c r="V574" s="280"/>
      <c r="W574" s="280"/>
      <c r="X574" s="280"/>
      <c r="Y574" s="280"/>
      <c r="Z574" s="280"/>
    </row>
    <row r="575" spans="1:26" ht="15.75" customHeight="1">
      <c r="A575" s="280"/>
      <c r="B575" s="280"/>
      <c r="C575" s="280"/>
      <c r="D575" s="280"/>
      <c r="E575" s="280"/>
      <c r="F575" s="280"/>
      <c r="G575" s="280"/>
      <c r="H575" s="280"/>
      <c r="I575" s="280"/>
      <c r="J575" s="280"/>
      <c r="K575" s="280"/>
      <c r="L575" s="280"/>
      <c r="M575" s="280"/>
      <c r="N575" s="280"/>
      <c r="O575" s="280"/>
      <c r="P575" s="280"/>
      <c r="Q575" s="280"/>
      <c r="R575" s="280"/>
      <c r="S575" s="280"/>
      <c r="T575" s="280"/>
      <c r="U575" s="280"/>
      <c r="V575" s="280"/>
      <c r="W575" s="280"/>
      <c r="X575" s="280"/>
      <c r="Y575" s="280"/>
      <c r="Z575" s="280"/>
    </row>
    <row r="576" spans="1:26" ht="15.75" customHeight="1">
      <c r="A576" s="280"/>
      <c r="B576" s="280"/>
      <c r="C576" s="280"/>
      <c r="D576" s="280"/>
      <c r="E576" s="280"/>
      <c r="F576" s="280"/>
      <c r="G576" s="280"/>
      <c r="H576" s="280"/>
      <c r="I576" s="280"/>
      <c r="J576" s="280"/>
      <c r="K576" s="280"/>
      <c r="L576" s="280"/>
      <c r="M576" s="280"/>
      <c r="N576" s="280"/>
      <c r="O576" s="280"/>
      <c r="P576" s="280"/>
      <c r="Q576" s="280"/>
      <c r="R576" s="280"/>
      <c r="S576" s="280"/>
      <c r="T576" s="280"/>
      <c r="U576" s="280"/>
      <c r="V576" s="280"/>
      <c r="W576" s="280"/>
      <c r="X576" s="280"/>
      <c r="Y576" s="280"/>
      <c r="Z576" s="280"/>
    </row>
    <row r="577" spans="1:26" ht="15.75" customHeight="1">
      <c r="A577" s="280"/>
      <c r="B577" s="280"/>
      <c r="C577" s="280"/>
      <c r="D577" s="280"/>
      <c r="E577" s="280"/>
      <c r="F577" s="280"/>
      <c r="G577" s="280"/>
      <c r="H577" s="280"/>
      <c r="I577" s="280"/>
      <c r="J577" s="280"/>
      <c r="K577" s="280"/>
      <c r="L577" s="280"/>
      <c r="M577" s="280"/>
      <c r="N577" s="280"/>
      <c r="O577" s="280"/>
      <c r="P577" s="280"/>
      <c r="Q577" s="280"/>
      <c r="R577" s="280"/>
      <c r="S577" s="280"/>
      <c r="T577" s="280"/>
      <c r="U577" s="280"/>
      <c r="V577" s="280"/>
      <c r="W577" s="280"/>
      <c r="X577" s="280"/>
      <c r="Y577" s="280"/>
      <c r="Z577" s="280"/>
    </row>
    <row r="578" spans="1:26" ht="15.75" customHeight="1">
      <c r="A578" s="280"/>
      <c r="B578" s="280"/>
      <c r="C578" s="280"/>
      <c r="D578" s="280"/>
      <c r="E578" s="280"/>
      <c r="F578" s="280"/>
      <c r="G578" s="280"/>
      <c r="H578" s="280"/>
      <c r="I578" s="280"/>
      <c r="J578" s="280"/>
      <c r="K578" s="280"/>
      <c r="L578" s="280"/>
      <c r="M578" s="280"/>
      <c r="N578" s="280"/>
      <c r="O578" s="280"/>
      <c r="P578" s="280"/>
      <c r="Q578" s="280"/>
      <c r="R578" s="280"/>
      <c r="S578" s="280"/>
      <c r="T578" s="280"/>
      <c r="U578" s="280"/>
      <c r="V578" s="280"/>
      <c r="W578" s="280"/>
      <c r="X578" s="280"/>
      <c r="Y578" s="280"/>
      <c r="Z578" s="280"/>
    </row>
    <row r="579" spans="1:26" ht="15.75" customHeight="1">
      <c r="A579" s="280"/>
      <c r="B579" s="280"/>
      <c r="C579" s="280"/>
      <c r="D579" s="280"/>
      <c r="E579" s="280"/>
      <c r="F579" s="280"/>
      <c r="G579" s="280"/>
      <c r="H579" s="280"/>
      <c r="I579" s="280"/>
      <c r="J579" s="280"/>
      <c r="K579" s="280"/>
      <c r="L579" s="280"/>
      <c r="M579" s="280"/>
      <c r="N579" s="280"/>
      <c r="O579" s="280"/>
      <c r="P579" s="280"/>
      <c r="Q579" s="280"/>
      <c r="R579" s="280"/>
      <c r="S579" s="280"/>
      <c r="T579" s="280"/>
      <c r="U579" s="280"/>
      <c r="V579" s="280"/>
      <c r="W579" s="280"/>
      <c r="X579" s="280"/>
      <c r="Y579" s="280"/>
      <c r="Z579" s="280"/>
    </row>
    <row r="580" spans="1:26" ht="15.75" customHeight="1">
      <c r="A580" s="280"/>
      <c r="B580" s="280"/>
      <c r="C580" s="280"/>
      <c r="D580" s="280"/>
      <c r="E580" s="280"/>
      <c r="F580" s="280"/>
      <c r="G580" s="280"/>
      <c r="H580" s="280"/>
      <c r="I580" s="280"/>
      <c r="J580" s="280"/>
      <c r="K580" s="280"/>
      <c r="L580" s="280"/>
      <c r="M580" s="280"/>
      <c r="N580" s="280"/>
      <c r="O580" s="280"/>
      <c r="P580" s="280"/>
      <c r="Q580" s="280"/>
      <c r="R580" s="280"/>
      <c r="S580" s="280"/>
      <c r="T580" s="280"/>
      <c r="U580" s="280"/>
      <c r="V580" s="280"/>
      <c r="W580" s="280"/>
      <c r="X580" s="280"/>
      <c r="Y580" s="280"/>
      <c r="Z580" s="280"/>
    </row>
    <row r="581" spans="1:26" ht="15.75" customHeight="1">
      <c r="A581" s="280"/>
      <c r="B581" s="280"/>
      <c r="C581" s="280"/>
      <c r="D581" s="280"/>
      <c r="E581" s="280"/>
      <c r="F581" s="280"/>
      <c r="G581" s="280"/>
      <c r="H581" s="280"/>
      <c r="I581" s="280"/>
      <c r="J581" s="280"/>
      <c r="K581" s="280"/>
      <c r="L581" s="280"/>
      <c r="M581" s="280"/>
      <c r="N581" s="280"/>
      <c r="O581" s="280"/>
      <c r="P581" s="280"/>
      <c r="Q581" s="280"/>
      <c r="R581" s="280"/>
      <c r="S581" s="280"/>
      <c r="T581" s="280"/>
      <c r="U581" s="280"/>
      <c r="V581" s="280"/>
      <c r="W581" s="280"/>
      <c r="X581" s="280"/>
      <c r="Y581" s="280"/>
      <c r="Z581" s="280"/>
    </row>
    <row r="582" spans="1:26" ht="15.75" customHeight="1">
      <c r="A582" s="280"/>
      <c r="B582" s="280"/>
      <c r="C582" s="280"/>
      <c r="D582" s="280"/>
      <c r="E582" s="280"/>
      <c r="F582" s="280"/>
      <c r="G582" s="280"/>
      <c r="H582" s="280"/>
      <c r="I582" s="280"/>
      <c r="J582" s="280"/>
      <c r="K582" s="280"/>
      <c r="L582" s="280"/>
      <c r="M582" s="280"/>
      <c r="N582" s="280"/>
      <c r="O582" s="280"/>
      <c r="P582" s="280"/>
      <c r="Q582" s="280"/>
      <c r="R582" s="280"/>
      <c r="S582" s="280"/>
      <c r="T582" s="280"/>
      <c r="U582" s="280"/>
      <c r="V582" s="280"/>
      <c r="W582" s="280"/>
      <c r="X582" s="280"/>
      <c r="Y582" s="280"/>
      <c r="Z582" s="280"/>
    </row>
    <row r="583" spans="1:26" ht="15.75" customHeight="1">
      <c r="A583" s="280"/>
      <c r="B583" s="280"/>
      <c r="C583" s="280"/>
      <c r="D583" s="280"/>
      <c r="E583" s="280"/>
      <c r="F583" s="280"/>
      <c r="G583" s="280"/>
      <c r="H583" s="280"/>
      <c r="I583" s="280"/>
      <c r="J583" s="280"/>
      <c r="K583" s="280"/>
      <c r="L583" s="280"/>
      <c r="M583" s="280"/>
      <c r="N583" s="280"/>
      <c r="O583" s="280"/>
      <c r="P583" s="280"/>
      <c r="Q583" s="280"/>
      <c r="R583" s="280"/>
      <c r="S583" s="280"/>
      <c r="T583" s="280"/>
      <c r="U583" s="280"/>
      <c r="V583" s="280"/>
      <c r="W583" s="280"/>
      <c r="X583" s="280"/>
      <c r="Y583" s="280"/>
      <c r="Z583" s="280"/>
    </row>
    <row r="584" spans="1:26" ht="15.75" customHeight="1">
      <c r="A584" s="280"/>
      <c r="B584" s="280"/>
      <c r="C584" s="280"/>
      <c r="D584" s="280"/>
      <c r="E584" s="280"/>
      <c r="F584" s="280"/>
      <c r="G584" s="280"/>
      <c r="H584" s="280"/>
      <c r="I584" s="280"/>
      <c r="J584" s="280"/>
      <c r="K584" s="280"/>
      <c r="L584" s="280"/>
      <c r="M584" s="280"/>
      <c r="N584" s="280"/>
      <c r="O584" s="280"/>
      <c r="P584" s="280"/>
      <c r="Q584" s="280"/>
      <c r="R584" s="280"/>
      <c r="S584" s="280"/>
      <c r="T584" s="280"/>
      <c r="U584" s="280"/>
      <c r="V584" s="280"/>
      <c r="W584" s="280"/>
      <c r="X584" s="280"/>
      <c r="Y584" s="280"/>
      <c r="Z584" s="280"/>
    </row>
    <row r="585" spans="1:26" ht="15.75" customHeight="1">
      <c r="A585" s="280"/>
      <c r="B585" s="280"/>
      <c r="C585" s="280"/>
      <c r="D585" s="280"/>
      <c r="E585" s="280"/>
      <c r="F585" s="280"/>
      <c r="G585" s="280"/>
      <c r="H585" s="280"/>
      <c r="I585" s="280"/>
      <c r="J585" s="280"/>
      <c r="K585" s="280"/>
      <c r="L585" s="280"/>
      <c r="M585" s="280"/>
      <c r="N585" s="280"/>
      <c r="O585" s="280"/>
      <c r="P585" s="280"/>
      <c r="Q585" s="280"/>
      <c r="R585" s="280"/>
      <c r="S585" s="280"/>
      <c r="T585" s="280"/>
      <c r="U585" s="280"/>
      <c r="V585" s="280"/>
      <c r="W585" s="280"/>
      <c r="X585" s="280"/>
      <c r="Y585" s="280"/>
      <c r="Z585" s="280"/>
    </row>
    <row r="586" spans="1:26" ht="15.75" customHeight="1">
      <c r="A586" s="280"/>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row>
    <row r="587" spans="1:26" ht="15.75" customHeight="1">
      <c r="A587" s="280"/>
      <c r="B587" s="280"/>
      <c r="C587" s="280"/>
      <c r="D587" s="280"/>
      <c r="E587" s="280"/>
      <c r="F587" s="280"/>
      <c r="G587" s="280"/>
      <c r="H587" s="280"/>
      <c r="I587" s="280"/>
      <c r="J587" s="280"/>
      <c r="K587" s="280"/>
      <c r="L587" s="280"/>
      <c r="M587" s="280"/>
      <c r="N587" s="280"/>
      <c r="O587" s="280"/>
      <c r="P587" s="280"/>
      <c r="Q587" s="280"/>
      <c r="R587" s="280"/>
      <c r="S587" s="280"/>
      <c r="T587" s="280"/>
      <c r="U587" s="280"/>
      <c r="V587" s="280"/>
      <c r="W587" s="280"/>
      <c r="X587" s="280"/>
      <c r="Y587" s="280"/>
      <c r="Z587" s="280"/>
    </row>
    <row r="588" spans="1:26" ht="15.75" customHeight="1">
      <c r="A588" s="280"/>
      <c r="B588" s="280"/>
      <c r="C588" s="280"/>
      <c r="D588" s="280"/>
      <c r="E588" s="280"/>
      <c r="F588" s="280"/>
      <c r="G588" s="280"/>
      <c r="H588" s="280"/>
      <c r="I588" s="280"/>
      <c r="J588" s="280"/>
      <c r="K588" s="280"/>
      <c r="L588" s="280"/>
      <c r="M588" s="280"/>
      <c r="N588" s="280"/>
      <c r="O588" s="280"/>
      <c r="P588" s="280"/>
      <c r="Q588" s="280"/>
      <c r="R588" s="280"/>
      <c r="S588" s="280"/>
      <c r="T588" s="280"/>
      <c r="U588" s="280"/>
      <c r="V588" s="280"/>
      <c r="W588" s="280"/>
      <c r="X588" s="280"/>
      <c r="Y588" s="280"/>
      <c r="Z588" s="280"/>
    </row>
    <row r="589" spans="1:26" ht="15.75" customHeight="1">
      <c r="A589" s="280"/>
      <c r="B589" s="280"/>
      <c r="C589" s="280"/>
      <c r="D589" s="280"/>
      <c r="E589" s="280"/>
      <c r="F589" s="280"/>
      <c r="G589" s="280"/>
      <c r="H589" s="280"/>
      <c r="I589" s="280"/>
      <c r="J589" s="280"/>
      <c r="K589" s="280"/>
      <c r="L589" s="280"/>
      <c r="M589" s="280"/>
      <c r="N589" s="280"/>
      <c r="O589" s="280"/>
      <c r="P589" s="280"/>
      <c r="Q589" s="280"/>
      <c r="R589" s="280"/>
      <c r="S589" s="280"/>
      <c r="T589" s="280"/>
      <c r="U589" s="280"/>
      <c r="V589" s="280"/>
      <c r="W589" s="280"/>
      <c r="X589" s="280"/>
      <c r="Y589" s="280"/>
      <c r="Z589" s="280"/>
    </row>
    <row r="590" spans="1:26" ht="15.75" customHeight="1">
      <c r="A590" s="280"/>
      <c r="B590" s="280"/>
      <c r="C590" s="280"/>
      <c r="D590" s="280"/>
      <c r="E590" s="280"/>
      <c r="F590" s="280"/>
      <c r="G590" s="280"/>
      <c r="H590" s="280"/>
      <c r="I590" s="280"/>
      <c r="J590" s="280"/>
      <c r="K590" s="280"/>
      <c r="L590" s="280"/>
      <c r="M590" s="280"/>
      <c r="N590" s="280"/>
      <c r="O590" s="280"/>
      <c r="P590" s="280"/>
      <c r="Q590" s="280"/>
      <c r="R590" s="280"/>
      <c r="S590" s="280"/>
      <c r="T590" s="280"/>
      <c r="U590" s="280"/>
      <c r="V590" s="280"/>
      <c r="W590" s="280"/>
      <c r="X590" s="280"/>
      <c r="Y590" s="280"/>
      <c r="Z590" s="280"/>
    </row>
    <row r="591" spans="1:26" ht="15.75" customHeight="1">
      <c r="A591" s="280"/>
      <c r="B591" s="280"/>
      <c r="C591" s="280"/>
      <c r="D591" s="280"/>
      <c r="E591" s="280"/>
      <c r="F591" s="280"/>
      <c r="G591" s="280"/>
      <c r="H591" s="280"/>
      <c r="I591" s="280"/>
      <c r="J591" s="280"/>
      <c r="K591" s="280"/>
      <c r="L591" s="280"/>
      <c r="M591" s="280"/>
      <c r="N591" s="280"/>
      <c r="O591" s="280"/>
      <c r="P591" s="280"/>
      <c r="Q591" s="280"/>
      <c r="R591" s="280"/>
      <c r="S591" s="280"/>
      <c r="T591" s="280"/>
      <c r="U591" s="280"/>
      <c r="V591" s="280"/>
      <c r="W591" s="280"/>
      <c r="X591" s="280"/>
      <c r="Y591" s="280"/>
      <c r="Z591" s="280"/>
    </row>
    <row r="592" spans="1:26" ht="15.75" customHeight="1">
      <c r="A592" s="280"/>
      <c r="B592" s="280"/>
      <c r="C592" s="280"/>
      <c r="D592" s="280"/>
      <c r="E592" s="280"/>
      <c r="F592" s="280"/>
      <c r="G592" s="280"/>
      <c r="H592" s="280"/>
      <c r="I592" s="280"/>
      <c r="J592" s="280"/>
      <c r="K592" s="280"/>
      <c r="L592" s="280"/>
      <c r="M592" s="280"/>
      <c r="N592" s="280"/>
      <c r="O592" s="280"/>
      <c r="P592" s="280"/>
      <c r="Q592" s="280"/>
      <c r="R592" s="280"/>
      <c r="S592" s="280"/>
      <c r="T592" s="280"/>
      <c r="U592" s="280"/>
      <c r="V592" s="280"/>
      <c r="W592" s="280"/>
      <c r="X592" s="280"/>
      <c r="Y592" s="280"/>
      <c r="Z592" s="280"/>
    </row>
    <row r="593" spans="1:26" ht="15.75" customHeight="1">
      <c r="A593" s="280"/>
      <c r="B593" s="280"/>
      <c r="C593" s="280"/>
      <c r="D593" s="280"/>
      <c r="E593" s="280"/>
      <c r="F593" s="280"/>
      <c r="G593" s="280"/>
      <c r="H593" s="280"/>
      <c r="I593" s="280"/>
      <c r="J593" s="280"/>
      <c r="K593" s="280"/>
      <c r="L593" s="280"/>
      <c r="M593" s="280"/>
      <c r="N593" s="280"/>
      <c r="O593" s="280"/>
      <c r="P593" s="280"/>
      <c r="Q593" s="280"/>
      <c r="R593" s="280"/>
      <c r="S593" s="280"/>
      <c r="T593" s="280"/>
      <c r="U593" s="280"/>
      <c r="V593" s="280"/>
      <c r="W593" s="280"/>
      <c r="X593" s="280"/>
      <c r="Y593" s="280"/>
      <c r="Z593" s="280"/>
    </row>
    <row r="594" spans="1:26" ht="15.75" customHeight="1">
      <c r="A594" s="280"/>
      <c r="B594" s="280"/>
      <c r="C594" s="280"/>
      <c r="D594" s="280"/>
      <c r="E594" s="280"/>
      <c r="F594" s="280"/>
      <c r="G594" s="280"/>
      <c r="H594" s="280"/>
      <c r="I594" s="280"/>
      <c r="J594" s="280"/>
      <c r="K594" s="280"/>
      <c r="L594" s="280"/>
      <c r="M594" s="280"/>
      <c r="N594" s="280"/>
      <c r="O594" s="280"/>
      <c r="P594" s="280"/>
      <c r="Q594" s="280"/>
      <c r="R594" s="280"/>
      <c r="S594" s="280"/>
      <c r="T594" s="280"/>
      <c r="U594" s="280"/>
      <c r="V594" s="280"/>
      <c r="W594" s="280"/>
      <c r="X594" s="280"/>
      <c r="Y594" s="280"/>
      <c r="Z594" s="280"/>
    </row>
    <row r="595" spans="1:26" ht="15.75" customHeight="1">
      <c r="A595" s="280"/>
      <c r="B595" s="280"/>
      <c r="C595" s="280"/>
      <c r="D595" s="280"/>
      <c r="E595" s="280"/>
      <c r="F595" s="280"/>
      <c r="G595" s="280"/>
      <c r="H595" s="280"/>
      <c r="I595" s="280"/>
      <c r="J595" s="280"/>
      <c r="K595" s="280"/>
      <c r="L595" s="280"/>
      <c r="M595" s="280"/>
      <c r="N595" s="280"/>
      <c r="O595" s="280"/>
      <c r="P595" s="280"/>
      <c r="Q595" s="280"/>
      <c r="R595" s="280"/>
      <c r="S595" s="280"/>
      <c r="T595" s="280"/>
      <c r="U595" s="280"/>
      <c r="V595" s="280"/>
      <c r="W595" s="280"/>
      <c r="X595" s="280"/>
      <c r="Y595" s="280"/>
      <c r="Z595" s="280"/>
    </row>
    <row r="596" spans="1:26" ht="15.75" customHeight="1">
      <c r="A596" s="280"/>
      <c r="B596" s="280"/>
      <c r="C596" s="280"/>
      <c r="D596" s="280"/>
      <c r="E596" s="280"/>
      <c r="F596" s="280"/>
      <c r="G596" s="280"/>
      <c r="H596" s="280"/>
      <c r="I596" s="280"/>
      <c r="J596" s="280"/>
      <c r="K596" s="280"/>
      <c r="L596" s="280"/>
      <c r="M596" s="280"/>
      <c r="N596" s="280"/>
      <c r="O596" s="280"/>
      <c r="P596" s="280"/>
      <c r="Q596" s="280"/>
      <c r="R596" s="280"/>
      <c r="S596" s="280"/>
      <c r="T596" s="280"/>
      <c r="U596" s="280"/>
      <c r="V596" s="280"/>
      <c r="W596" s="280"/>
      <c r="X596" s="280"/>
      <c r="Y596" s="280"/>
      <c r="Z596" s="280"/>
    </row>
    <row r="597" spans="1:26" ht="15.75" customHeight="1">
      <c r="A597" s="280"/>
      <c r="B597" s="280"/>
      <c r="C597" s="280"/>
      <c r="D597" s="280"/>
      <c r="E597" s="280"/>
      <c r="F597" s="280"/>
      <c r="G597" s="280"/>
      <c r="H597" s="280"/>
      <c r="I597" s="280"/>
      <c r="J597" s="280"/>
      <c r="K597" s="280"/>
      <c r="L597" s="280"/>
      <c r="M597" s="280"/>
      <c r="N597" s="280"/>
      <c r="O597" s="280"/>
      <c r="P597" s="280"/>
      <c r="Q597" s="280"/>
      <c r="R597" s="280"/>
      <c r="S597" s="280"/>
      <c r="T597" s="280"/>
      <c r="U597" s="280"/>
      <c r="V597" s="280"/>
      <c r="W597" s="280"/>
      <c r="X597" s="280"/>
      <c r="Y597" s="280"/>
      <c r="Z597" s="280"/>
    </row>
    <row r="598" spans="1:26" ht="15.75" customHeight="1">
      <c r="A598" s="280"/>
      <c r="B598" s="280"/>
      <c r="C598" s="280"/>
      <c r="D598" s="280"/>
      <c r="E598" s="280"/>
      <c r="F598" s="280"/>
      <c r="G598" s="280"/>
      <c r="H598" s="280"/>
      <c r="I598" s="280"/>
      <c r="J598" s="280"/>
      <c r="K598" s="280"/>
      <c r="L598" s="280"/>
      <c r="M598" s="280"/>
      <c r="N598" s="280"/>
      <c r="O598" s="280"/>
      <c r="P598" s="280"/>
      <c r="Q598" s="280"/>
      <c r="R598" s="280"/>
      <c r="S598" s="280"/>
      <c r="T598" s="280"/>
      <c r="U598" s="280"/>
      <c r="V598" s="280"/>
      <c r="W598" s="280"/>
      <c r="X598" s="280"/>
      <c r="Y598" s="280"/>
      <c r="Z598" s="280"/>
    </row>
    <row r="599" spans="1:26" ht="15.75" customHeight="1">
      <c r="A599" s="280"/>
      <c r="B599" s="280"/>
      <c r="C599" s="280"/>
      <c r="D599" s="280"/>
      <c r="E599" s="280"/>
      <c r="F599" s="280"/>
      <c r="G599" s="280"/>
      <c r="H599" s="280"/>
      <c r="I599" s="280"/>
      <c r="J599" s="280"/>
      <c r="K599" s="280"/>
      <c r="L599" s="280"/>
      <c r="M599" s="280"/>
      <c r="N599" s="280"/>
      <c r="O599" s="280"/>
      <c r="P599" s="280"/>
      <c r="Q599" s="280"/>
      <c r="R599" s="280"/>
      <c r="S599" s="280"/>
      <c r="T599" s="280"/>
      <c r="U599" s="280"/>
      <c r="V599" s="280"/>
      <c r="W599" s="280"/>
      <c r="X599" s="280"/>
      <c r="Y599" s="280"/>
      <c r="Z599" s="280"/>
    </row>
    <row r="600" spans="1:26" ht="15.75" customHeight="1">
      <c r="A600" s="280"/>
      <c r="B600" s="280"/>
      <c r="C600" s="280"/>
      <c r="D600" s="280"/>
      <c r="E600" s="280"/>
      <c r="F600" s="280"/>
      <c r="G600" s="280"/>
      <c r="H600" s="280"/>
      <c r="I600" s="280"/>
      <c r="J600" s="280"/>
      <c r="K600" s="280"/>
      <c r="L600" s="280"/>
      <c r="M600" s="280"/>
      <c r="N600" s="280"/>
      <c r="O600" s="280"/>
      <c r="P600" s="280"/>
      <c r="Q600" s="280"/>
      <c r="R600" s="280"/>
      <c r="S600" s="280"/>
      <c r="T600" s="280"/>
      <c r="U600" s="280"/>
      <c r="V600" s="280"/>
      <c r="W600" s="280"/>
      <c r="X600" s="280"/>
      <c r="Y600" s="280"/>
      <c r="Z600" s="280"/>
    </row>
    <row r="601" spans="1:26" ht="15.75" customHeight="1">
      <c r="A601" s="280"/>
      <c r="B601" s="280"/>
      <c r="C601" s="280"/>
      <c r="D601" s="280"/>
      <c r="E601" s="280"/>
      <c r="F601" s="280"/>
      <c r="G601" s="280"/>
      <c r="H601" s="280"/>
      <c r="I601" s="280"/>
      <c r="J601" s="280"/>
      <c r="K601" s="280"/>
      <c r="L601" s="280"/>
      <c r="M601" s="280"/>
      <c r="N601" s="280"/>
      <c r="O601" s="280"/>
      <c r="P601" s="280"/>
      <c r="Q601" s="280"/>
      <c r="R601" s="280"/>
      <c r="S601" s="280"/>
      <c r="T601" s="280"/>
      <c r="U601" s="280"/>
      <c r="V601" s="280"/>
      <c r="W601" s="280"/>
      <c r="X601" s="280"/>
      <c r="Y601" s="280"/>
      <c r="Z601" s="280"/>
    </row>
    <row r="602" spans="1:26" ht="15.75" customHeight="1">
      <c r="A602" s="280"/>
      <c r="B602" s="280"/>
      <c r="C602" s="280"/>
      <c r="D602" s="280"/>
      <c r="E602" s="280"/>
      <c r="F602" s="280"/>
      <c r="G602" s="280"/>
      <c r="H602" s="280"/>
      <c r="I602" s="280"/>
      <c r="J602" s="280"/>
      <c r="K602" s="280"/>
      <c r="L602" s="280"/>
      <c r="M602" s="280"/>
      <c r="N602" s="280"/>
      <c r="O602" s="280"/>
      <c r="P602" s="280"/>
      <c r="Q602" s="280"/>
      <c r="R602" s="280"/>
      <c r="S602" s="280"/>
      <c r="T602" s="280"/>
      <c r="U602" s="280"/>
      <c r="V602" s="280"/>
      <c r="W602" s="280"/>
      <c r="X602" s="280"/>
      <c r="Y602" s="280"/>
      <c r="Z602" s="280"/>
    </row>
    <row r="603" spans="1:26" ht="15.75" customHeight="1">
      <c r="A603" s="280"/>
      <c r="B603" s="280"/>
      <c r="C603" s="280"/>
      <c r="D603" s="280"/>
      <c r="E603" s="280"/>
      <c r="F603" s="280"/>
      <c r="G603" s="280"/>
      <c r="H603" s="280"/>
      <c r="I603" s="280"/>
      <c r="J603" s="280"/>
      <c r="K603" s="280"/>
      <c r="L603" s="280"/>
      <c r="M603" s="280"/>
      <c r="N603" s="280"/>
      <c r="O603" s="280"/>
      <c r="P603" s="280"/>
      <c r="Q603" s="280"/>
      <c r="R603" s="280"/>
      <c r="S603" s="280"/>
      <c r="T603" s="280"/>
      <c r="U603" s="280"/>
      <c r="V603" s="280"/>
      <c r="W603" s="280"/>
      <c r="X603" s="280"/>
      <c r="Y603" s="280"/>
      <c r="Z603" s="280"/>
    </row>
    <row r="604" spans="1:26" ht="15.75" customHeight="1">
      <c r="A604" s="280"/>
      <c r="B604" s="280"/>
      <c r="C604" s="280"/>
      <c r="D604" s="280"/>
      <c r="E604" s="280"/>
      <c r="F604" s="280"/>
      <c r="G604" s="280"/>
      <c r="H604" s="280"/>
      <c r="I604" s="280"/>
      <c r="J604" s="280"/>
      <c r="K604" s="280"/>
      <c r="L604" s="280"/>
      <c r="M604" s="280"/>
      <c r="N604" s="280"/>
      <c r="O604" s="280"/>
      <c r="P604" s="280"/>
      <c r="Q604" s="280"/>
      <c r="R604" s="280"/>
      <c r="S604" s="280"/>
      <c r="T604" s="280"/>
      <c r="U604" s="280"/>
      <c r="V604" s="280"/>
      <c r="W604" s="280"/>
      <c r="X604" s="280"/>
      <c r="Y604" s="280"/>
      <c r="Z604" s="280"/>
    </row>
    <row r="605" spans="1:26" ht="15.75" customHeight="1">
      <c r="A605" s="280"/>
      <c r="B605" s="280"/>
      <c r="C605" s="280"/>
      <c r="D605" s="280"/>
      <c r="E605" s="280"/>
      <c r="F605" s="280"/>
      <c r="G605" s="280"/>
      <c r="H605" s="280"/>
      <c r="I605" s="280"/>
      <c r="J605" s="280"/>
      <c r="K605" s="280"/>
      <c r="L605" s="280"/>
      <c r="M605" s="280"/>
      <c r="N605" s="280"/>
      <c r="O605" s="280"/>
      <c r="P605" s="280"/>
      <c r="Q605" s="280"/>
      <c r="R605" s="280"/>
      <c r="S605" s="280"/>
      <c r="T605" s="280"/>
      <c r="U605" s="280"/>
      <c r="V605" s="280"/>
      <c r="W605" s="280"/>
      <c r="X605" s="280"/>
      <c r="Y605" s="280"/>
      <c r="Z605" s="280"/>
    </row>
    <row r="606" spans="1:26" ht="15.75" customHeight="1">
      <c r="A606" s="280"/>
      <c r="B606" s="280"/>
      <c r="C606" s="280"/>
      <c r="D606" s="280"/>
      <c r="E606" s="280"/>
      <c r="F606" s="280"/>
      <c r="G606" s="280"/>
      <c r="H606" s="280"/>
      <c r="I606" s="280"/>
      <c r="J606" s="280"/>
      <c r="K606" s="280"/>
      <c r="L606" s="280"/>
      <c r="M606" s="280"/>
      <c r="N606" s="280"/>
      <c r="O606" s="280"/>
      <c r="P606" s="280"/>
      <c r="Q606" s="280"/>
      <c r="R606" s="280"/>
      <c r="S606" s="280"/>
      <c r="T606" s="280"/>
      <c r="U606" s="280"/>
      <c r="V606" s="280"/>
      <c r="W606" s="280"/>
      <c r="X606" s="280"/>
      <c r="Y606" s="280"/>
      <c r="Z606" s="280"/>
    </row>
    <row r="607" spans="1:26" ht="15.75" customHeight="1">
      <c r="A607" s="280"/>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row>
    <row r="608" spans="1:26" ht="15.75" customHeight="1">
      <c r="A608" s="280"/>
      <c r="B608" s="280"/>
      <c r="C608" s="280"/>
      <c r="D608" s="280"/>
      <c r="E608" s="280"/>
      <c r="F608" s="280"/>
      <c r="G608" s="280"/>
      <c r="H608" s="280"/>
      <c r="I608" s="280"/>
      <c r="J608" s="280"/>
      <c r="K608" s="280"/>
      <c r="L608" s="280"/>
      <c r="M608" s="280"/>
      <c r="N608" s="280"/>
      <c r="O608" s="280"/>
      <c r="P608" s="280"/>
      <c r="Q608" s="280"/>
      <c r="R608" s="280"/>
      <c r="S608" s="280"/>
      <c r="T608" s="280"/>
      <c r="U608" s="280"/>
      <c r="V608" s="280"/>
      <c r="W608" s="280"/>
      <c r="X608" s="280"/>
      <c r="Y608" s="280"/>
      <c r="Z608" s="280"/>
    </row>
    <row r="609" spans="1:26" ht="15.75" customHeight="1">
      <c r="A609" s="280"/>
      <c r="B609" s="280"/>
      <c r="C609" s="280"/>
      <c r="D609" s="280"/>
      <c r="E609" s="280"/>
      <c r="F609" s="280"/>
      <c r="G609" s="280"/>
      <c r="H609" s="280"/>
      <c r="I609" s="280"/>
      <c r="J609" s="280"/>
      <c r="K609" s="280"/>
      <c r="L609" s="280"/>
      <c r="M609" s="280"/>
      <c r="N609" s="280"/>
      <c r="O609" s="280"/>
      <c r="P609" s="280"/>
      <c r="Q609" s="280"/>
      <c r="R609" s="280"/>
      <c r="S609" s="280"/>
      <c r="T609" s="280"/>
      <c r="U609" s="280"/>
      <c r="V609" s="280"/>
      <c r="W609" s="280"/>
      <c r="X609" s="280"/>
      <c r="Y609" s="280"/>
      <c r="Z609" s="280"/>
    </row>
    <row r="610" spans="1:26" ht="15.75" customHeight="1">
      <c r="A610" s="280"/>
      <c r="B610" s="280"/>
      <c r="C610" s="280"/>
      <c r="D610" s="280"/>
      <c r="E610" s="280"/>
      <c r="F610" s="280"/>
      <c r="G610" s="280"/>
      <c r="H610" s="280"/>
      <c r="I610" s="280"/>
      <c r="J610" s="280"/>
      <c r="K610" s="280"/>
      <c r="L610" s="280"/>
      <c r="M610" s="280"/>
      <c r="N610" s="280"/>
      <c r="O610" s="280"/>
      <c r="P610" s="280"/>
      <c r="Q610" s="280"/>
      <c r="R610" s="280"/>
      <c r="S610" s="280"/>
      <c r="T610" s="280"/>
      <c r="U610" s="280"/>
      <c r="V610" s="280"/>
      <c r="W610" s="280"/>
      <c r="X610" s="280"/>
      <c r="Y610" s="280"/>
      <c r="Z610" s="280"/>
    </row>
    <row r="611" spans="1:26" ht="15.75" customHeight="1">
      <c r="A611" s="280"/>
      <c r="B611" s="280"/>
      <c r="C611" s="280"/>
      <c r="D611" s="280"/>
      <c r="E611" s="280"/>
      <c r="F611" s="280"/>
      <c r="G611" s="280"/>
      <c r="H611" s="280"/>
      <c r="I611" s="280"/>
      <c r="J611" s="280"/>
      <c r="K611" s="280"/>
      <c r="L611" s="280"/>
      <c r="M611" s="280"/>
      <c r="N611" s="280"/>
      <c r="O611" s="280"/>
      <c r="P611" s="280"/>
      <c r="Q611" s="280"/>
      <c r="R611" s="280"/>
      <c r="S611" s="280"/>
      <c r="T611" s="280"/>
      <c r="U611" s="280"/>
      <c r="V611" s="280"/>
      <c r="W611" s="280"/>
      <c r="X611" s="280"/>
      <c r="Y611" s="280"/>
      <c r="Z611" s="280"/>
    </row>
    <row r="612" spans="1:26" ht="15.75" customHeight="1">
      <c r="A612" s="280"/>
      <c r="B612" s="280"/>
      <c r="C612" s="280"/>
      <c r="D612" s="280"/>
      <c r="E612" s="280"/>
      <c r="F612" s="280"/>
      <c r="G612" s="280"/>
      <c r="H612" s="280"/>
      <c r="I612" s="280"/>
      <c r="J612" s="280"/>
      <c r="K612" s="280"/>
      <c r="L612" s="280"/>
      <c r="M612" s="280"/>
      <c r="N612" s="280"/>
      <c r="O612" s="280"/>
      <c r="P612" s="280"/>
      <c r="Q612" s="280"/>
      <c r="R612" s="280"/>
      <c r="S612" s="280"/>
      <c r="T612" s="280"/>
      <c r="U612" s="280"/>
      <c r="V612" s="280"/>
      <c r="W612" s="280"/>
      <c r="X612" s="280"/>
      <c r="Y612" s="280"/>
      <c r="Z612" s="280"/>
    </row>
    <row r="613" spans="1:26" ht="15.75" customHeight="1">
      <c r="A613" s="280"/>
      <c r="B613" s="280"/>
      <c r="C613" s="280"/>
      <c r="D613" s="280"/>
      <c r="E613" s="280"/>
      <c r="F613" s="280"/>
      <c r="G613" s="280"/>
      <c r="H613" s="280"/>
      <c r="I613" s="280"/>
      <c r="J613" s="280"/>
      <c r="K613" s="280"/>
      <c r="L613" s="280"/>
      <c r="M613" s="280"/>
      <c r="N613" s="280"/>
      <c r="O613" s="280"/>
      <c r="P613" s="280"/>
      <c r="Q613" s="280"/>
      <c r="R613" s="280"/>
      <c r="S613" s="280"/>
      <c r="T613" s="280"/>
      <c r="U613" s="280"/>
      <c r="V613" s="280"/>
      <c r="W613" s="280"/>
      <c r="X613" s="280"/>
      <c r="Y613" s="280"/>
      <c r="Z613" s="280"/>
    </row>
    <row r="614" spans="1:26" ht="15.75" customHeight="1">
      <c r="A614" s="280"/>
      <c r="B614" s="280"/>
      <c r="C614" s="280"/>
      <c r="D614" s="280"/>
      <c r="E614" s="280"/>
      <c r="F614" s="280"/>
      <c r="G614" s="280"/>
      <c r="H614" s="280"/>
      <c r="I614" s="280"/>
      <c r="J614" s="280"/>
      <c r="K614" s="280"/>
      <c r="L614" s="280"/>
      <c r="M614" s="280"/>
      <c r="N614" s="280"/>
      <c r="O614" s="280"/>
      <c r="P614" s="280"/>
      <c r="Q614" s="280"/>
      <c r="R614" s="280"/>
      <c r="S614" s="280"/>
      <c r="T614" s="280"/>
      <c r="U614" s="280"/>
      <c r="V614" s="280"/>
      <c r="W614" s="280"/>
      <c r="X614" s="280"/>
      <c r="Y614" s="280"/>
      <c r="Z614" s="280"/>
    </row>
    <row r="615" spans="1:26" ht="15.75" customHeight="1">
      <c r="A615" s="280"/>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row>
    <row r="616" spans="1:26" ht="15.75" customHeight="1">
      <c r="A616" s="280"/>
      <c r="B616" s="280"/>
      <c r="C616" s="280"/>
      <c r="D616" s="280"/>
      <c r="E616" s="280"/>
      <c r="F616" s="280"/>
      <c r="G616" s="280"/>
      <c r="H616" s="280"/>
      <c r="I616" s="280"/>
      <c r="J616" s="280"/>
      <c r="K616" s="280"/>
      <c r="L616" s="280"/>
      <c r="M616" s="280"/>
      <c r="N616" s="280"/>
      <c r="O616" s="280"/>
      <c r="P616" s="280"/>
      <c r="Q616" s="280"/>
      <c r="R616" s="280"/>
      <c r="S616" s="280"/>
      <c r="T616" s="280"/>
      <c r="U616" s="280"/>
      <c r="V616" s="280"/>
      <c r="W616" s="280"/>
      <c r="X616" s="280"/>
      <c r="Y616" s="280"/>
      <c r="Z616" s="280"/>
    </row>
    <row r="617" spans="1:26" ht="15.75" customHeight="1">
      <c r="A617" s="280"/>
      <c r="B617" s="280"/>
      <c r="C617" s="280"/>
      <c r="D617" s="280"/>
      <c r="E617" s="280"/>
      <c r="F617" s="280"/>
      <c r="G617" s="280"/>
      <c r="H617" s="280"/>
      <c r="I617" s="280"/>
      <c r="J617" s="280"/>
      <c r="K617" s="280"/>
      <c r="L617" s="280"/>
      <c r="M617" s="280"/>
      <c r="N617" s="280"/>
      <c r="O617" s="280"/>
      <c r="P617" s="280"/>
      <c r="Q617" s="280"/>
      <c r="R617" s="280"/>
      <c r="S617" s="280"/>
      <c r="T617" s="280"/>
      <c r="U617" s="280"/>
      <c r="V617" s="280"/>
      <c r="W617" s="280"/>
      <c r="X617" s="280"/>
      <c r="Y617" s="280"/>
      <c r="Z617" s="280"/>
    </row>
    <row r="618" spans="1:26" ht="15.75" customHeight="1">
      <c r="A618" s="280"/>
      <c r="B618" s="280"/>
      <c r="C618" s="280"/>
      <c r="D618" s="280"/>
      <c r="E618" s="280"/>
      <c r="F618" s="280"/>
      <c r="G618" s="280"/>
      <c r="H618" s="280"/>
      <c r="I618" s="280"/>
      <c r="J618" s="280"/>
      <c r="K618" s="280"/>
      <c r="L618" s="280"/>
      <c r="M618" s="280"/>
      <c r="N618" s="280"/>
      <c r="O618" s="280"/>
      <c r="P618" s="280"/>
      <c r="Q618" s="280"/>
      <c r="R618" s="280"/>
      <c r="S618" s="280"/>
      <c r="T618" s="280"/>
      <c r="U618" s="280"/>
      <c r="V618" s="280"/>
      <c r="W618" s="280"/>
      <c r="X618" s="280"/>
      <c r="Y618" s="280"/>
      <c r="Z618" s="280"/>
    </row>
    <row r="619" spans="1:26" ht="15.75" customHeight="1">
      <c r="A619" s="280"/>
      <c r="B619" s="280"/>
      <c r="C619" s="280"/>
      <c r="D619" s="280"/>
      <c r="E619" s="280"/>
      <c r="F619" s="280"/>
      <c r="G619" s="280"/>
      <c r="H619" s="280"/>
      <c r="I619" s="280"/>
      <c r="J619" s="280"/>
      <c r="K619" s="280"/>
      <c r="L619" s="280"/>
      <c r="M619" s="280"/>
      <c r="N619" s="280"/>
      <c r="O619" s="280"/>
      <c r="P619" s="280"/>
      <c r="Q619" s="280"/>
      <c r="R619" s="280"/>
      <c r="S619" s="280"/>
      <c r="T619" s="280"/>
      <c r="U619" s="280"/>
      <c r="V619" s="280"/>
      <c r="W619" s="280"/>
      <c r="X619" s="280"/>
      <c r="Y619" s="280"/>
      <c r="Z619" s="280"/>
    </row>
    <row r="620" spans="1:26" ht="15.75" customHeight="1">
      <c r="A620" s="280"/>
      <c r="B620" s="280"/>
      <c r="C620" s="280"/>
      <c r="D620" s="280"/>
      <c r="E620" s="280"/>
      <c r="F620" s="280"/>
      <c r="G620" s="280"/>
      <c r="H620" s="280"/>
      <c r="I620" s="280"/>
      <c r="J620" s="280"/>
      <c r="K620" s="280"/>
      <c r="L620" s="280"/>
      <c r="M620" s="280"/>
      <c r="N620" s="280"/>
      <c r="O620" s="280"/>
      <c r="P620" s="280"/>
      <c r="Q620" s="280"/>
      <c r="R620" s="280"/>
      <c r="S620" s="280"/>
      <c r="T620" s="280"/>
      <c r="U620" s="280"/>
      <c r="V620" s="280"/>
      <c r="W620" s="280"/>
      <c r="X620" s="280"/>
      <c r="Y620" s="280"/>
      <c r="Z620" s="280"/>
    </row>
    <row r="621" spans="1:26" ht="15.75" customHeight="1">
      <c r="A621" s="280"/>
      <c r="B621" s="280"/>
      <c r="C621" s="280"/>
      <c r="D621" s="280"/>
      <c r="E621" s="280"/>
      <c r="F621" s="280"/>
      <c r="G621" s="280"/>
      <c r="H621" s="280"/>
      <c r="I621" s="280"/>
      <c r="J621" s="280"/>
      <c r="K621" s="280"/>
      <c r="L621" s="280"/>
      <c r="M621" s="280"/>
      <c r="N621" s="280"/>
      <c r="O621" s="280"/>
      <c r="P621" s="280"/>
      <c r="Q621" s="280"/>
      <c r="R621" s="280"/>
      <c r="S621" s="280"/>
      <c r="T621" s="280"/>
      <c r="U621" s="280"/>
      <c r="V621" s="280"/>
      <c r="W621" s="280"/>
      <c r="X621" s="280"/>
      <c r="Y621" s="280"/>
      <c r="Z621" s="280"/>
    </row>
    <row r="622" spans="1:26" ht="15.75" customHeight="1">
      <c r="A622" s="280"/>
      <c r="B622" s="280"/>
      <c r="C622" s="280"/>
      <c r="D622" s="280"/>
      <c r="E622" s="280"/>
      <c r="F622" s="280"/>
      <c r="G622" s="280"/>
      <c r="H622" s="280"/>
      <c r="I622" s="280"/>
      <c r="J622" s="280"/>
      <c r="K622" s="280"/>
      <c r="L622" s="280"/>
      <c r="M622" s="280"/>
      <c r="N622" s="280"/>
      <c r="O622" s="280"/>
      <c r="P622" s="280"/>
      <c r="Q622" s="280"/>
      <c r="R622" s="280"/>
      <c r="S622" s="280"/>
      <c r="T622" s="280"/>
      <c r="U622" s="280"/>
      <c r="V622" s="280"/>
      <c r="W622" s="280"/>
      <c r="X622" s="280"/>
      <c r="Y622" s="280"/>
      <c r="Z622" s="280"/>
    </row>
    <row r="623" spans="1:26" ht="15.75" customHeight="1">
      <c r="A623" s="280"/>
      <c r="B623" s="280"/>
      <c r="C623" s="280"/>
      <c r="D623" s="280"/>
      <c r="E623" s="280"/>
      <c r="F623" s="280"/>
      <c r="G623" s="280"/>
      <c r="H623" s="280"/>
      <c r="I623" s="280"/>
      <c r="J623" s="280"/>
      <c r="K623" s="280"/>
      <c r="L623" s="280"/>
      <c r="M623" s="280"/>
      <c r="N623" s="280"/>
      <c r="O623" s="280"/>
      <c r="P623" s="280"/>
      <c r="Q623" s="280"/>
      <c r="R623" s="280"/>
      <c r="S623" s="280"/>
      <c r="T623" s="280"/>
      <c r="U623" s="280"/>
      <c r="V623" s="280"/>
      <c r="W623" s="280"/>
      <c r="X623" s="280"/>
      <c r="Y623" s="280"/>
      <c r="Z623" s="280"/>
    </row>
    <row r="624" spans="1:26" ht="15.75" customHeight="1">
      <c r="A624" s="280"/>
      <c r="B624" s="280"/>
      <c r="C624" s="280"/>
      <c r="D624" s="280"/>
      <c r="E624" s="280"/>
      <c r="F624" s="280"/>
      <c r="G624" s="280"/>
      <c r="H624" s="280"/>
      <c r="I624" s="280"/>
      <c r="J624" s="280"/>
      <c r="K624" s="280"/>
      <c r="L624" s="280"/>
      <c r="M624" s="280"/>
      <c r="N624" s="280"/>
      <c r="O624" s="280"/>
      <c r="P624" s="280"/>
      <c r="Q624" s="280"/>
      <c r="R624" s="280"/>
      <c r="S624" s="280"/>
      <c r="T624" s="280"/>
      <c r="U624" s="280"/>
      <c r="V624" s="280"/>
      <c r="W624" s="280"/>
      <c r="X624" s="280"/>
      <c r="Y624" s="280"/>
      <c r="Z624" s="280"/>
    </row>
    <row r="625" spans="1:26" ht="15.75" customHeight="1">
      <c r="A625" s="280"/>
      <c r="B625" s="280"/>
      <c r="C625" s="280"/>
      <c r="D625" s="280"/>
      <c r="E625" s="280"/>
      <c r="F625" s="280"/>
      <c r="G625" s="280"/>
      <c r="H625" s="280"/>
      <c r="I625" s="280"/>
      <c r="J625" s="280"/>
      <c r="K625" s="280"/>
      <c r="L625" s="280"/>
      <c r="M625" s="280"/>
      <c r="N625" s="280"/>
      <c r="O625" s="280"/>
      <c r="P625" s="280"/>
      <c r="Q625" s="280"/>
      <c r="R625" s="280"/>
      <c r="S625" s="280"/>
      <c r="T625" s="280"/>
      <c r="U625" s="280"/>
      <c r="V625" s="280"/>
      <c r="W625" s="280"/>
      <c r="X625" s="280"/>
      <c r="Y625" s="280"/>
      <c r="Z625" s="280"/>
    </row>
    <row r="626" spans="1:26" ht="15.75" customHeight="1">
      <c r="A626" s="280"/>
      <c r="B626" s="280"/>
      <c r="C626" s="280"/>
      <c r="D626" s="280"/>
      <c r="E626" s="280"/>
      <c r="F626" s="280"/>
      <c r="G626" s="280"/>
      <c r="H626" s="280"/>
      <c r="I626" s="280"/>
      <c r="J626" s="280"/>
      <c r="K626" s="280"/>
      <c r="L626" s="280"/>
      <c r="M626" s="280"/>
      <c r="N626" s="280"/>
      <c r="O626" s="280"/>
      <c r="P626" s="280"/>
      <c r="Q626" s="280"/>
      <c r="R626" s="280"/>
      <c r="S626" s="280"/>
      <c r="T626" s="280"/>
      <c r="U626" s="280"/>
      <c r="V626" s="280"/>
      <c r="W626" s="280"/>
      <c r="X626" s="280"/>
      <c r="Y626" s="280"/>
      <c r="Z626" s="280"/>
    </row>
    <row r="627" spans="1:26" ht="15.75" customHeight="1">
      <c r="A627" s="280"/>
      <c r="B627" s="280"/>
      <c r="C627" s="280"/>
      <c r="D627" s="280"/>
      <c r="E627" s="280"/>
      <c r="F627" s="280"/>
      <c r="G627" s="280"/>
      <c r="H627" s="280"/>
      <c r="I627" s="280"/>
      <c r="J627" s="280"/>
      <c r="K627" s="280"/>
      <c r="L627" s="280"/>
      <c r="M627" s="280"/>
      <c r="N627" s="280"/>
      <c r="O627" s="280"/>
      <c r="P627" s="280"/>
      <c r="Q627" s="280"/>
      <c r="R627" s="280"/>
      <c r="S627" s="280"/>
      <c r="T627" s="280"/>
      <c r="U627" s="280"/>
      <c r="V627" s="280"/>
      <c r="W627" s="280"/>
      <c r="X627" s="280"/>
      <c r="Y627" s="280"/>
      <c r="Z627" s="280"/>
    </row>
    <row r="628" spans="1:26" ht="15.75" customHeight="1">
      <c r="A628" s="280"/>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row>
    <row r="629" spans="1:26" ht="15.75" customHeight="1">
      <c r="A629" s="280"/>
      <c r="B629" s="280"/>
      <c r="C629" s="280"/>
      <c r="D629" s="280"/>
      <c r="E629" s="280"/>
      <c r="F629" s="280"/>
      <c r="G629" s="280"/>
      <c r="H629" s="280"/>
      <c r="I629" s="280"/>
      <c r="J629" s="280"/>
      <c r="K629" s="280"/>
      <c r="L629" s="280"/>
      <c r="M629" s="280"/>
      <c r="N629" s="280"/>
      <c r="O629" s="280"/>
      <c r="P629" s="280"/>
      <c r="Q629" s="280"/>
      <c r="R629" s="280"/>
      <c r="S629" s="280"/>
      <c r="T629" s="280"/>
      <c r="U629" s="280"/>
      <c r="V629" s="280"/>
      <c r="W629" s="280"/>
      <c r="X629" s="280"/>
      <c r="Y629" s="280"/>
      <c r="Z629" s="280"/>
    </row>
    <row r="630" spans="1:26" ht="15.75" customHeight="1">
      <c r="A630" s="280"/>
      <c r="B630" s="280"/>
      <c r="C630" s="280"/>
      <c r="D630" s="280"/>
      <c r="E630" s="280"/>
      <c r="F630" s="280"/>
      <c r="G630" s="280"/>
      <c r="H630" s="280"/>
      <c r="I630" s="280"/>
      <c r="J630" s="280"/>
      <c r="K630" s="280"/>
      <c r="L630" s="280"/>
      <c r="M630" s="280"/>
      <c r="N630" s="280"/>
      <c r="O630" s="280"/>
      <c r="P630" s="280"/>
      <c r="Q630" s="280"/>
      <c r="R630" s="280"/>
      <c r="S630" s="280"/>
      <c r="T630" s="280"/>
      <c r="U630" s="280"/>
      <c r="V630" s="280"/>
      <c r="W630" s="280"/>
      <c r="X630" s="280"/>
      <c r="Y630" s="280"/>
      <c r="Z630" s="280"/>
    </row>
    <row r="631" spans="1:26" ht="15.75" customHeight="1">
      <c r="A631" s="280"/>
      <c r="B631" s="280"/>
      <c r="C631" s="280"/>
      <c r="D631" s="280"/>
      <c r="E631" s="280"/>
      <c r="F631" s="280"/>
      <c r="G631" s="280"/>
      <c r="H631" s="280"/>
      <c r="I631" s="280"/>
      <c r="J631" s="280"/>
      <c r="K631" s="280"/>
      <c r="L631" s="280"/>
      <c r="M631" s="280"/>
      <c r="N631" s="280"/>
      <c r="O631" s="280"/>
      <c r="P631" s="280"/>
      <c r="Q631" s="280"/>
      <c r="R631" s="280"/>
      <c r="S631" s="280"/>
      <c r="T631" s="280"/>
      <c r="U631" s="280"/>
      <c r="V631" s="280"/>
      <c r="W631" s="280"/>
      <c r="X631" s="280"/>
      <c r="Y631" s="280"/>
      <c r="Z631" s="280"/>
    </row>
    <row r="632" spans="1:26" ht="15.75" customHeight="1">
      <c r="A632" s="280"/>
      <c r="B632" s="280"/>
      <c r="C632" s="280"/>
      <c r="D632" s="280"/>
      <c r="E632" s="280"/>
      <c r="F632" s="280"/>
      <c r="G632" s="280"/>
      <c r="H632" s="280"/>
      <c r="I632" s="280"/>
      <c r="J632" s="280"/>
      <c r="K632" s="280"/>
      <c r="L632" s="280"/>
      <c r="M632" s="280"/>
      <c r="N632" s="280"/>
      <c r="O632" s="280"/>
      <c r="P632" s="280"/>
      <c r="Q632" s="280"/>
      <c r="R632" s="280"/>
      <c r="S632" s="280"/>
      <c r="T632" s="280"/>
      <c r="U632" s="280"/>
      <c r="V632" s="280"/>
      <c r="W632" s="280"/>
      <c r="X632" s="280"/>
      <c r="Y632" s="280"/>
      <c r="Z632" s="280"/>
    </row>
    <row r="633" spans="1:26" ht="15.75" customHeight="1">
      <c r="A633" s="280"/>
      <c r="B633" s="280"/>
      <c r="C633" s="280"/>
      <c r="D633" s="280"/>
      <c r="E633" s="280"/>
      <c r="F633" s="280"/>
      <c r="G633" s="280"/>
      <c r="H633" s="280"/>
      <c r="I633" s="280"/>
      <c r="J633" s="280"/>
      <c r="K633" s="280"/>
      <c r="L633" s="280"/>
      <c r="M633" s="280"/>
      <c r="N633" s="280"/>
      <c r="O633" s="280"/>
      <c r="P633" s="280"/>
      <c r="Q633" s="280"/>
      <c r="R633" s="280"/>
      <c r="S633" s="280"/>
      <c r="T633" s="280"/>
      <c r="U633" s="280"/>
      <c r="V633" s="280"/>
      <c r="W633" s="280"/>
      <c r="X633" s="280"/>
      <c r="Y633" s="280"/>
      <c r="Z633" s="280"/>
    </row>
    <row r="634" spans="1:26" ht="15.75" customHeight="1">
      <c r="A634" s="280"/>
      <c r="B634" s="280"/>
      <c r="C634" s="280"/>
      <c r="D634" s="280"/>
      <c r="E634" s="280"/>
      <c r="F634" s="280"/>
      <c r="G634" s="280"/>
      <c r="H634" s="280"/>
      <c r="I634" s="280"/>
      <c r="J634" s="280"/>
      <c r="K634" s="280"/>
      <c r="L634" s="280"/>
      <c r="M634" s="280"/>
      <c r="N634" s="280"/>
      <c r="O634" s="280"/>
      <c r="P634" s="280"/>
      <c r="Q634" s="280"/>
      <c r="R634" s="280"/>
      <c r="S634" s="280"/>
      <c r="T634" s="280"/>
      <c r="U634" s="280"/>
      <c r="V634" s="280"/>
      <c r="W634" s="280"/>
      <c r="X634" s="280"/>
      <c r="Y634" s="280"/>
      <c r="Z634" s="280"/>
    </row>
    <row r="635" spans="1:26" ht="15.75" customHeight="1">
      <c r="A635" s="280"/>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row>
    <row r="636" spans="1:26" ht="15.75" customHeight="1">
      <c r="A636" s="280"/>
      <c r="B636" s="280"/>
      <c r="C636" s="280"/>
      <c r="D636" s="280"/>
      <c r="E636" s="280"/>
      <c r="F636" s="280"/>
      <c r="G636" s="280"/>
      <c r="H636" s="280"/>
      <c r="I636" s="280"/>
      <c r="J636" s="280"/>
      <c r="K636" s="280"/>
      <c r="L636" s="280"/>
      <c r="M636" s="280"/>
      <c r="N636" s="280"/>
      <c r="O636" s="280"/>
      <c r="P636" s="280"/>
      <c r="Q636" s="280"/>
      <c r="R636" s="280"/>
      <c r="S636" s="280"/>
      <c r="T636" s="280"/>
      <c r="U636" s="280"/>
      <c r="V636" s="280"/>
      <c r="W636" s="280"/>
      <c r="X636" s="280"/>
      <c r="Y636" s="280"/>
      <c r="Z636" s="280"/>
    </row>
    <row r="637" spans="1:26" ht="15.75" customHeight="1">
      <c r="A637" s="280"/>
      <c r="B637" s="280"/>
      <c r="C637" s="280"/>
      <c r="D637" s="280"/>
      <c r="E637" s="280"/>
      <c r="F637" s="280"/>
      <c r="G637" s="280"/>
      <c r="H637" s="280"/>
      <c r="I637" s="280"/>
      <c r="J637" s="280"/>
      <c r="K637" s="280"/>
      <c r="L637" s="280"/>
      <c r="M637" s="280"/>
      <c r="N637" s="280"/>
      <c r="O637" s="280"/>
      <c r="P637" s="280"/>
      <c r="Q637" s="280"/>
      <c r="R637" s="280"/>
      <c r="S637" s="280"/>
      <c r="T637" s="280"/>
      <c r="U637" s="280"/>
      <c r="V637" s="280"/>
      <c r="W637" s="280"/>
      <c r="X637" s="280"/>
      <c r="Y637" s="280"/>
      <c r="Z637" s="280"/>
    </row>
    <row r="638" spans="1:26" ht="15.75" customHeight="1">
      <c r="A638" s="280"/>
      <c r="B638" s="280"/>
      <c r="C638" s="280"/>
      <c r="D638" s="280"/>
      <c r="E638" s="280"/>
      <c r="F638" s="280"/>
      <c r="G638" s="280"/>
      <c r="H638" s="280"/>
      <c r="I638" s="280"/>
      <c r="J638" s="280"/>
      <c r="K638" s="280"/>
      <c r="L638" s="280"/>
      <c r="M638" s="280"/>
      <c r="N638" s="280"/>
      <c r="O638" s="280"/>
      <c r="P638" s="280"/>
      <c r="Q638" s="280"/>
      <c r="R638" s="280"/>
      <c r="S638" s="280"/>
      <c r="T638" s="280"/>
      <c r="U638" s="280"/>
      <c r="V638" s="280"/>
      <c r="W638" s="280"/>
      <c r="X638" s="280"/>
      <c r="Y638" s="280"/>
      <c r="Z638" s="280"/>
    </row>
    <row r="639" spans="1:26" ht="15.75" customHeight="1">
      <c r="A639" s="280"/>
      <c r="B639" s="280"/>
      <c r="C639" s="280"/>
      <c r="D639" s="280"/>
      <c r="E639" s="280"/>
      <c r="F639" s="280"/>
      <c r="G639" s="280"/>
      <c r="H639" s="280"/>
      <c r="I639" s="280"/>
      <c r="J639" s="280"/>
      <c r="K639" s="280"/>
      <c r="L639" s="280"/>
      <c r="M639" s="280"/>
      <c r="N639" s="280"/>
      <c r="O639" s="280"/>
      <c r="P639" s="280"/>
      <c r="Q639" s="280"/>
      <c r="R639" s="280"/>
      <c r="S639" s="280"/>
      <c r="T639" s="280"/>
      <c r="U639" s="280"/>
      <c r="V639" s="280"/>
      <c r="W639" s="280"/>
      <c r="X639" s="280"/>
      <c r="Y639" s="280"/>
      <c r="Z639" s="280"/>
    </row>
    <row r="640" spans="1:26" ht="15.75" customHeight="1">
      <c r="A640" s="280"/>
      <c r="B640" s="280"/>
      <c r="C640" s="280"/>
      <c r="D640" s="280"/>
      <c r="E640" s="280"/>
      <c r="F640" s="280"/>
      <c r="G640" s="280"/>
      <c r="H640" s="280"/>
      <c r="I640" s="280"/>
      <c r="J640" s="280"/>
      <c r="K640" s="280"/>
      <c r="L640" s="280"/>
      <c r="M640" s="280"/>
      <c r="N640" s="280"/>
      <c r="O640" s="280"/>
      <c r="P640" s="280"/>
      <c r="Q640" s="280"/>
      <c r="R640" s="280"/>
      <c r="S640" s="280"/>
      <c r="T640" s="280"/>
      <c r="U640" s="280"/>
      <c r="V640" s="280"/>
      <c r="W640" s="280"/>
      <c r="X640" s="280"/>
      <c r="Y640" s="280"/>
      <c r="Z640" s="280"/>
    </row>
    <row r="641" spans="1:26" ht="15.75" customHeight="1">
      <c r="A641" s="280"/>
      <c r="B641" s="280"/>
      <c r="C641" s="280"/>
      <c r="D641" s="280"/>
      <c r="E641" s="280"/>
      <c r="F641" s="280"/>
      <c r="G641" s="280"/>
      <c r="H641" s="280"/>
      <c r="I641" s="280"/>
      <c r="J641" s="280"/>
      <c r="K641" s="280"/>
      <c r="L641" s="280"/>
      <c r="M641" s="280"/>
      <c r="N641" s="280"/>
      <c r="O641" s="280"/>
      <c r="P641" s="280"/>
      <c r="Q641" s="280"/>
      <c r="R641" s="280"/>
      <c r="S641" s="280"/>
      <c r="T641" s="280"/>
      <c r="U641" s="280"/>
      <c r="V641" s="280"/>
      <c r="W641" s="280"/>
      <c r="X641" s="280"/>
      <c r="Y641" s="280"/>
      <c r="Z641" s="280"/>
    </row>
    <row r="642" spans="1:26" ht="15.75" customHeight="1">
      <c r="A642" s="280"/>
      <c r="B642" s="280"/>
      <c r="C642" s="280"/>
      <c r="D642" s="280"/>
      <c r="E642" s="280"/>
      <c r="F642" s="280"/>
      <c r="G642" s="280"/>
      <c r="H642" s="280"/>
      <c r="I642" s="280"/>
      <c r="J642" s="280"/>
      <c r="K642" s="280"/>
      <c r="L642" s="280"/>
      <c r="M642" s="280"/>
      <c r="N642" s="280"/>
      <c r="O642" s="280"/>
      <c r="P642" s="280"/>
      <c r="Q642" s="280"/>
      <c r="R642" s="280"/>
      <c r="S642" s="280"/>
      <c r="T642" s="280"/>
      <c r="U642" s="280"/>
      <c r="V642" s="280"/>
      <c r="W642" s="280"/>
      <c r="X642" s="280"/>
      <c r="Y642" s="280"/>
      <c r="Z642" s="280"/>
    </row>
    <row r="643" spans="1:26" ht="15.75" customHeight="1">
      <c r="A643" s="280"/>
      <c r="B643" s="280"/>
      <c r="C643" s="280"/>
      <c r="D643" s="280"/>
      <c r="E643" s="280"/>
      <c r="F643" s="280"/>
      <c r="G643" s="280"/>
      <c r="H643" s="280"/>
      <c r="I643" s="280"/>
      <c r="J643" s="280"/>
      <c r="K643" s="280"/>
      <c r="L643" s="280"/>
      <c r="M643" s="280"/>
      <c r="N643" s="280"/>
      <c r="O643" s="280"/>
      <c r="P643" s="280"/>
      <c r="Q643" s="280"/>
      <c r="R643" s="280"/>
      <c r="S643" s="280"/>
      <c r="T643" s="280"/>
      <c r="U643" s="280"/>
      <c r="V643" s="280"/>
      <c r="W643" s="280"/>
      <c r="X643" s="280"/>
      <c r="Y643" s="280"/>
      <c r="Z643" s="280"/>
    </row>
    <row r="644" spans="1:26" ht="15.75" customHeight="1">
      <c r="A644" s="280"/>
      <c r="B644" s="280"/>
      <c r="C644" s="280"/>
      <c r="D644" s="280"/>
      <c r="E644" s="280"/>
      <c r="F644" s="280"/>
      <c r="G644" s="280"/>
      <c r="H644" s="280"/>
      <c r="I644" s="280"/>
      <c r="J644" s="280"/>
      <c r="K644" s="280"/>
      <c r="L644" s="280"/>
      <c r="M644" s="280"/>
      <c r="N644" s="280"/>
      <c r="O644" s="280"/>
      <c r="P644" s="280"/>
      <c r="Q644" s="280"/>
      <c r="R644" s="280"/>
      <c r="S644" s="280"/>
      <c r="T644" s="280"/>
      <c r="U644" s="280"/>
      <c r="V644" s="280"/>
      <c r="W644" s="280"/>
      <c r="X644" s="280"/>
      <c r="Y644" s="280"/>
      <c r="Z644" s="280"/>
    </row>
    <row r="645" spans="1:26" ht="15.75" customHeight="1">
      <c r="A645" s="280"/>
      <c r="B645" s="280"/>
      <c r="C645" s="280"/>
      <c r="D645" s="280"/>
      <c r="E645" s="280"/>
      <c r="F645" s="280"/>
      <c r="G645" s="280"/>
      <c r="H645" s="280"/>
      <c r="I645" s="280"/>
      <c r="J645" s="280"/>
      <c r="K645" s="280"/>
      <c r="L645" s="280"/>
      <c r="M645" s="280"/>
      <c r="N645" s="280"/>
      <c r="O645" s="280"/>
      <c r="P645" s="280"/>
      <c r="Q645" s="280"/>
      <c r="R645" s="280"/>
      <c r="S645" s="280"/>
      <c r="T645" s="280"/>
      <c r="U645" s="280"/>
      <c r="V645" s="280"/>
      <c r="W645" s="280"/>
      <c r="X645" s="280"/>
      <c r="Y645" s="280"/>
      <c r="Z645" s="280"/>
    </row>
    <row r="646" spans="1:26" ht="15.75" customHeight="1">
      <c r="A646" s="280"/>
      <c r="B646" s="280"/>
      <c r="C646" s="280"/>
      <c r="D646" s="280"/>
      <c r="E646" s="280"/>
      <c r="F646" s="280"/>
      <c r="G646" s="280"/>
      <c r="H646" s="280"/>
      <c r="I646" s="280"/>
      <c r="J646" s="280"/>
      <c r="K646" s="280"/>
      <c r="L646" s="280"/>
      <c r="M646" s="280"/>
      <c r="N646" s="280"/>
      <c r="O646" s="280"/>
      <c r="P646" s="280"/>
      <c r="Q646" s="280"/>
      <c r="R646" s="280"/>
      <c r="S646" s="280"/>
      <c r="T646" s="280"/>
      <c r="U646" s="280"/>
      <c r="V646" s="280"/>
      <c r="W646" s="280"/>
      <c r="X646" s="280"/>
      <c r="Y646" s="280"/>
      <c r="Z646" s="280"/>
    </row>
    <row r="647" spans="1:26" ht="15.75" customHeight="1">
      <c r="A647" s="280"/>
      <c r="B647" s="280"/>
      <c r="C647" s="280"/>
      <c r="D647" s="280"/>
      <c r="E647" s="280"/>
      <c r="F647" s="280"/>
      <c r="G647" s="280"/>
      <c r="H647" s="280"/>
      <c r="I647" s="280"/>
      <c r="J647" s="280"/>
      <c r="K647" s="280"/>
      <c r="L647" s="280"/>
      <c r="M647" s="280"/>
      <c r="N647" s="280"/>
      <c r="O647" s="280"/>
      <c r="P647" s="280"/>
      <c r="Q647" s="280"/>
      <c r="R647" s="280"/>
      <c r="S647" s="280"/>
      <c r="T647" s="280"/>
      <c r="U647" s="280"/>
      <c r="V647" s="280"/>
      <c r="W647" s="280"/>
      <c r="X647" s="280"/>
      <c r="Y647" s="280"/>
      <c r="Z647" s="280"/>
    </row>
    <row r="648" spans="1:26" ht="15.75" customHeight="1">
      <c r="A648" s="280"/>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row>
    <row r="649" spans="1:26" ht="15.75" customHeight="1">
      <c r="A649" s="280"/>
      <c r="B649" s="280"/>
      <c r="C649" s="280"/>
      <c r="D649" s="280"/>
      <c r="E649" s="280"/>
      <c r="F649" s="280"/>
      <c r="G649" s="280"/>
      <c r="H649" s="280"/>
      <c r="I649" s="280"/>
      <c r="J649" s="280"/>
      <c r="K649" s="280"/>
      <c r="L649" s="280"/>
      <c r="M649" s="280"/>
      <c r="N649" s="280"/>
      <c r="O649" s="280"/>
      <c r="P649" s="280"/>
      <c r="Q649" s="280"/>
      <c r="R649" s="280"/>
      <c r="S649" s="280"/>
      <c r="T649" s="280"/>
      <c r="U649" s="280"/>
      <c r="V649" s="280"/>
      <c r="W649" s="280"/>
      <c r="X649" s="280"/>
      <c r="Y649" s="280"/>
      <c r="Z649" s="280"/>
    </row>
    <row r="650" spans="1:26" ht="15.75" customHeight="1">
      <c r="A650" s="280"/>
      <c r="B650" s="280"/>
      <c r="C650" s="280"/>
      <c r="D650" s="280"/>
      <c r="E650" s="280"/>
      <c r="F650" s="280"/>
      <c r="G650" s="280"/>
      <c r="H650" s="280"/>
      <c r="I650" s="280"/>
      <c r="J650" s="280"/>
      <c r="K650" s="280"/>
      <c r="L650" s="280"/>
      <c r="M650" s="280"/>
      <c r="N650" s="280"/>
      <c r="O650" s="280"/>
      <c r="P650" s="280"/>
      <c r="Q650" s="280"/>
      <c r="R650" s="280"/>
      <c r="S650" s="280"/>
      <c r="T650" s="280"/>
      <c r="U650" s="280"/>
      <c r="V650" s="280"/>
      <c r="W650" s="280"/>
      <c r="X650" s="280"/>
      <c r="Y650" s="280"/>
      <c r="Z650" s="280"/>
    </row>
    <row r="651" spans="1:26" ht="15.75" customHeight="1">
      <c r="A651" s="280"/>
      <c r="B651" s="280"/>
      <c r="C651" s="280"/>
      <c r="D651" s="280"/>
      <c r="E651" s="280"/>
      <c r="F651" s="280"/>
      <c r="G651" s="280"/>
      <c r="H651" s="280"/>
      <c r="I651" s="280"/>
      <c r="J651" s="280"/>
      <c r="K651" s="280"/>
      <c r="L651" s="280"/>
      <c r="M651" s="280"/>
      <c r="N651" s="280"/>
      <c r="O651" s="280"/>
      <c r="P651" s="280"/>
      <c r="Q651" s="280"/>
      <c r="R651" s="280"/>
      <c r="S651" s="280"/>
      <c r="T651" s="280"/>
      <c r="U651" s="280"/>
      <c r="V651" s="280"/>
      <c r="W651" s="280"/>
      <c r="X651" s="280"/>
      <c r="Y651" s="280"/>
      <c r="Z651" s="280"/>
    </row>
    <row r="652" spans="1:26" ht="15.75" customHeight="1">
      <c r="A652" s="280"/>
      <c r="B652" s="280"/>
      <c r="C652" s="280"/>
      <c r="D652" s="280"/>
      <c r="E652" s="280"/>
      <c r="F652" s="280"/>
      <c r="G652" s="280"/>
      <c r="H652" s="280"/>
      <c r="I652" s="280"/>
      <c r="J652" s="280"/>
      <c r="K652" s="280"/>
      <c r="L652" s="280"/>
      <c r="M652" s="280"/>
      <c r="N652" s="280"/>
      <c r="O652" s="280"/>
      <c r="P652" s="280"/>
      <c r="Q652" s="280"/>
      <c r="R652" s="280"/>
      <c r="S652" s="280"/>
      <c r="T652" s="280"/>
      <c r="U652" s="280"/>
      <c r="V652" s="280"/>
      <c r="W652" s="280"/>
      <c r="X652" s="280"/>
      <c r="Y652" s="280"/>
      <c r="Z652" s="280"/>
    </row>
    <row r="653" spans="1:26" ht="15.75" customHeight="1">
      <c r="A653" s="280"/>
      <c r="B653" s="280"/>
      <c r="C653" s="280"/>
      <c r="D653" s="280"/>
      <c r="E653" s="280"/>
      <c r="F653" s="280"/>
      <c r="G653" s="280"/>
      <c r="H653" s="280"/>
      <c r="I653" s="280"/>
      <c r="J653" s="280"/>
      <c r="K653" s="280"/>
      <c r="L653" s="280"/>
      <c r="M653" s="280"/>
      <c r="N653" s="280"/>
      <c r="O653" s="280"/>
      <c r="P653" s="280"/>
      <c r="Q653" s="280"/>
      <c r="R653" s="280"/>
      <c r="S653" s="280"/>
      <c r="T653" s="280"/>
      <c r="U653" s="280"/>
      <c r="V653" s="280"/>
      <c r="W653" s="280"/>
      <c r="X653" s="280"/>
      <c r="Y653" s="280"/>
      <c r="Z653" s="280"/>
    </row>
    <row r="654" spans="1:26" ht="15.75" customHeight="1">
      <c r="A654" s="280"/>
      <c r="B654" s="280"/>
      <c r="C654" s="280"/>
      <c r="D654" s="280"/>
      <c r="E654" s="280"/>
      <c r="F654" s="280"/>
      <c r="G654" s="280"/>
      <c r="H654" s="280"/>
      <c r="I654" s="280"/>
      <c r="J654" s="280"/>
      <c r="K654" s="280"/>
      <c r="L654" s="280"/>
      <c r="M654" s="280"/>
      <c r="N654" s="280"/>
      <c r="O654" s="280"/>
      <c r="P654" s="280"/>
      <c r="Q654" s="280"/>
      <c r="R654" s="280"/>
      <c r="S654" s="280"/>
      <c r="T654" s="280"/>
      <c r="U654" s="280"/>
      <c r="V654" s="280"/>
      <c r="W654" s="280"/>
      <c r="X654" s="280"/>
      <c r="Y654" s="280"/>
      <c r="Z654" s="280"/>
    </row>
    <row r="655" spans="1:26" ht="15.75" customHeight="1">
      <c r="A655" s="280"/>
      <c r="B655" s="280"/>
      <c r="C655" s="280"/>
      <c r="D655" s="280"/>
      <c r="E655" s="280"/>
      <c r="F655" s="280"/>
      <c r="G655" s="280"/>
      <c r="H655" s="280"/>
      <c r="I655" s="280"/>
      <c r="J655" s="280"/>
      <c r="K655" s="280"/>
      <c r="L655" s="280"/>
      <c r="M655" s="280"/>
      <c r="N655" s="280"/>
      <c r="O655" s="280"/>
      <c r="P655" s="280"/>
      <c r="Q655" s="280"/>
      <c r="R655" s="280"/>
      <c r="S655" s="280"/>
      <c r="T655" s="280"/>
      <c r="U655" s="280"/>
      <c r="V655" s="280"/>
      <c r="W655" s="280"/>
      <c r="X655" s="280"/>
      <c r="Y655" s="280"/>
      <c r="Z655" s="280"/>
    </row>
    <row r="656" spans="1:26" ht="15.75" customHeight="1">
      <c r="A656" s="280"/>
      <c r="B656" s="280"/>
      <c r="C656" s="280"/>
      <c r="D656" s="280"/>
      <c r="E656" s="280"/>
      <c r="F656" s="280"/>
      <c r="G656" s="280"/>
      <c r="H656" s="280"/>
      <c r="I656" s="280"/>
      <c r="J656" s="280"/>
      <c r="K656" s="280"/>
      <c r="L656" s="280"/>
      <c r="M656" s="280"/>
      <c r="N656" s="280"/>
      <c r="O656" s="280"/>
      <c r="P656" s="280"/>
      <c r="Q656" s="280"/>
      <c r="R656" s="280"/>
      <c r="S656" s="280"/>
      <c r="T656" s="280"/>
      <c r="U656" s="280"/>
      <c r="V656" s="280"/>
      <c r="W656" s="280"/>
      <c r="X656" s="280"/>
      <c r="Y656" s="280"/>
      <c r="Z656" s="280"/>
    </row>
    <row r="657" spans="1:26" ht="15.75" customHeight="1">
      <c r="A657" s="280"/>
      <c r="B657" s="280"/>
      <c r="C657" s="280"/>
      <c r="D657" s="280"/>
      <c r="E657" s="280"/>
      <c r="F657" s="280"/>
      <c r="G657" s="280"/>
      <c r="H657" s="280"/>
      <c r="I657" s="280"/>
      <c r="J657" s="280"/>
      <c r="K657" s="280"/>
      <c r="L657" s="280"/>
      <c r="M657" s="280"/>
      <c r="N657" s="280"/>
      <c r="O657" s="280"/>
      <c r="P657" s="280"/>
      <c r="Q657" s="280"/>
      <c r="R657" s="280"/>
      <c r="S657" s="280"/>
      <c r="T657" s="280"/>
      <c r="U657" s="280"/>
      <c r="V657" s="280"/>
      <c r="W657" s="280"/>
      <c r="X657" s="280"/>
      <c r="Y657" s="280"/>
      <c r="Z657" s="280"/>
    </row>
    <row r="658" spans="1:26" ht="15.75" customHeight="1">
      <c r="A658" s="280"/>
      <c r="B658" s="280"/>
      <c r="C658" s="280"/>
      <c r="D658" s="280"/>
      <c r="E658" s="280"/>
      <c r="F658" s="280"/>
      <c r="G658" s="280"/>
      <c r="H658" s="280"/>
      <c r="I658" s="280"/>
      <c r="J658" s="280"/>
      <c r="K658" s="280"/>
      <c r="L658" s="280"/>
      <c r="M658" s="280"/>
      <c r="N658" s="280"/>
      <c r="O658" s="280"/>
      <c r="P658" s="280"/>
      <c r="Q658" s="280"/>
      <c r="R658" s="280"/>
      <c r="S658" s="280"/>
      <c r="T658" s="280"/>
      <c r="U658" s="280"/>
      <c r="V658" s="280"/>
      <c r="W658" s="280"/>
      <c r="X658" s="280"/>
      <c r="Y658" s="280"/>
      <c r="Z658" s="280"/>
    </row>
    <row r="659" spans="1:26" ht="15.75" customHeight="1">
      <c r="A659" s="280"/>
      <c r="B659" s="280"/>
      <c r="C659" s="280"/>
      <c r="D659" s="280"/>
      <c r="E659" s="280"/>
      <c r="F659" s="280"/>
      <c r="G659" s="280"/>
      <c r="H659" s="280"/>
      <c r="I659" s="280"/>
      <c r="J659" s="280"/>
      <c r="K659" s="280"/>
      <c r="L659" s="280"/>
      <c r="M659" s="280"/>
      <c r="N659" s="280"/>
      <c r="O659" s="280"/>
      <c r="P659" s="280"/>
      <c r="Q659" s="280"/>
      <c r="R659" s="280"/>
      <c r="S659" s="280"/>
      <c r="T659" s="280"/>
      <c r="U659" s="280"/>
      <c r="V659" s="280"/>
      <c r="W659" s="280"/>
      <c r="X659" s="280"/>
      <c r="Y659" s="280"/>
      <c r="Z659" s="280"/>
    </row>
    <row r="660" spans="1:26" ht="15.75" customHeight="1">
      <c r="A660" s="280"/>
      <c r="B660" s="280"/>
      <c r="C660" s="280"/>
      <c r="D660" s="280"/>
      <c r="E660" s="280"/>
      <c r="F660" s="280"/>
      <c r="G660" s="280"/>
      <c r="H660" s="280"/>
      <c r="I660" s="280"/>
      <c r="J660" s="280"/>
      <c r="K660" s="280"/>
      <c r="L660" s="280"/>
      <c r="M660" s="280"/>
      <c r="N660" s="280"/>
      <c r="O660" s="280"/>
      <c r="P660" s="280"/>
      <c r="Q660" s="280"/>
      <c r="R660" s="280"/>
      <c r="S660" s="280"/>
      <c r="T660" s="280"/>
      <c r="U660" s="280"/>
      <c r="V660" s="280"/>
      <c r="W660" s="280"/>
      <c r="X660" s="280"/>
      <c r="Y660" s="280"/>
      <c r="Z660" s="280"/>
    </row>
    <row r="661" spans="1:26" ht="15.75" customHeight="1">
      <c r="A661" s="280"/>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row>
    <row r="662" spans="1:26" ht="15.75" customHeight="1">
      <c r="A662" s="280"/>
      <c r="B662" s="280"/>
      <c r="C662" s="280"/>
      <c r="D662" s="280"/>
      <c r="E662" s="280"/>
      <c r="F662" s="280"/>
      <c r="G662" s="280"/>
      <c r="H662" s="280"/>
      <c r="I662" s="280"/>
      <c r="J662" s="280"/>
      <c r="K662" s="280"/>
      <c r="L662" s="280"/>
      <c r="M662" s="280"/>
      <c r="N662" s="280"/>
      <c r="O662" s="280"/>
      <c r="P662" s="280"/>
      <c r="Q662" s="280"/>
      <c r="R662" s="280"/>
      <c r="S662" s="280"/>
      <c r="T662" s="280"/>
      <c r="U662" s="280"/>
      <c r="V662" s="280"/>
      <c r="W662" s="280"/>
      <c r="X662" s="280"/>
      <c r="Y662" s="280"/>
      <c r="Z662" s="280"/>
    </row>
    <row r="663" spans="1:26" ht="15.75" customHeight="1">
      <c r="A663" s="280"/>
      <c r="B663" s="280"/>
      <c r="C663" s="280"/>
      <c r="D663" s="280"/>
      <c r="E663" s="280"/>
      <c r="F663" s="280"/>
      <c r="G663" s="280"/>
      <c r="H663" s="280"/>
      <c r="I663" s="280"/>
      <c r="J663" s="280"/>
      <c r="K663" s="280"/>
      <c r="L663" s="280"/>
      <c r="M663" s="280"/>
      <c r="N663" s="280"/>
      <c r="O663" s="280"/>
      <c r="P663" s="280"/>
      <c r="Q663" s="280"/>
      <c r="R663" s="280"/>
      <c r="S663" s="280"/>
      <c r="T663" s="280"/>
      <c r="U663" s="280"/>
      <c r="V663" s="280"/>
      <c r="W663" s="280"/>
      <c r="X663" s="280"/>
      <c r="Y663" s="280"/>
      <c r="Z663" s="280"/>
    </row>
    <row r="664" spans="1:26" ht="15.75" customHeight="1">
      <c r="A664" s="280"/>
      <c r="B664" s="280"/>
      <c r="C664" s="280"/>
      <c r="D664" s="280"/>
      <c r="E664" s="280"/>
      <c r="F664" s="280"/>
      <c r="G664" s="280"/>
      <c r="H664" s="280"/>
      <c r="I664" s="280"/>
      <c r="J664" s="280"/>
      <c r="K664" s="280"/>
      <c r="L664" s="280"/>
      <c r="M664" s="280"/>
      <c r="N664" s="280"/>
      <c r="O664" s="280"/>
      <c r="P664" s="280"/>
      <c r="Q664" s="280"/>
      <c r="R664" s="280"/>
      <c r="S664" s="280"/>
      <c r="T664" s="280"/>
      <c r="U664" s="280"/>
      <c r="V664" s="280"/>
      <c r="W664" s="280"/>
      <c r="X664" s="280"/>
      <c r="Y664" s="280"/>
      <c r="Z664" s="280"/>
    </row>
    <row r="665" spans="1:26" ht="15.75" customHeight="1">
      <c r="A665" s="280"/>
      <c r="B665" s="280"/>
      <c r="C665" s="280"/>
      <c r="D665" s="280"/>
      <c r="E665" s="280"/>
      <c r="F665" s="280"/>
      <c r="G665" s="280"/>
      <c r="H665" s="280"/>
      <c r="I665" s="280"/>
      <c r="J665" s="280"/>
      <c r="K665" s="280"/>
      <c r="L665" s="280"/>
      <c r="M665" s="280"/>
      <c r="N665" s="280"/>
      <c r="O665" s="280"/>
      <c r="P665" s="280"/>
      <c r="Q665" s="280"/>
      <c r="R665" s="280"/>
      <c r="S665" s="280"/>
      <c r="T665" s="280"/>
      <c r="U665" s="280"/>
      <c r="V665" s="280"/>
      <c r="W665" s="280"/>
      <c r="X665" s="280"/>
      <c r="Y665" s="280"/>
      <c r="Z665" s="280"/>
    </row>
    <row r="666" spans="1:26" ht="15.75" customHeight="1">
      <c r="A666" s="280"/>
      <c r="B666" s="280"/>
      <c r="C666" s="280"/>
      <c r="D666" s="280"/>
      <c r="E666" s="280"/>
      <c r="F666" s="280"/>
      <c r="G666" s="280"/>
      <c r="H666" s="280"/>
      <c r="I666" s="280"/>
      <c r="J666" s="280"/>
      <c r="K666" s="280"/>
      <c r="L666" s="280"/>
      <c r="M666" s="280"/>
      <c r="N666" s="280"/>
      <c r="O666" s="280"/>
      <c r="P666" s="280"/>
      <c r="Q666" s="280"/>
      <c r="R666" s="280"/>
      <c r="S666" s="280"/>
      <c r="T666" s="280"/>
      <c r="U666" s="280"/>
      <c r="V666" s="280"/>
      <c r="W666" s="280"/>
      <c r="X666" s="280"/>
      <c r="Y666" s="280"/>
      <c r="Z666" s="280"/>
    </row>
    <row r="667" spans="1:26" ht="15.75" customHeight="1">
      <c r="A667" s="280"/>
      <c r="B667" s="280"/>
      <c r="C667" s="280"/>
      <c r="D667" s="280"/>
      <c r="E667" s="280"/>
      <c r="F667" s="280"/>
      <c r="G667" s="280"/>
      <c r="H667" s="280"/>
      <c r="I667" s="280"/>
      <c r="J667" s="280"/>
      <c r="K667" s="280"/>
      <c r="L667" s="280"/>
      <c r="M667" s="280"/>
      <c r="N667" s="280"/>
      <c r="O667" s="280"/>
      <c r="P667" s="280"/>
      <c r="Q667" s="280"/>
      <c r="R667" s="280"/>
      <c r="S667" s="280"/>
      <c r="T667" s="280"/>
      <c r="U667" s="280"/>
      <c r="V667" s="280"/>
      <c r="W667" s="280"/>
      <c r="X667" s="280"/>
      <c r="Y667" s="280"/>
      <c r="Z667" s="280"/>
    </row>
    <row r="668" spans="1:26" ht="15.75" customHeight="1">
      <c r="A668" s="280"/>
      <c r="B668" s="280"/>
      <c r="C668" s="280"/>
      <c r="D668" s="280"/>
      <c r="E668" s="280"/>
      <c r="F668" s="280"/>
      <c r="G668" s="280"/>
      <c r="H668" s="280"/>
      <c r="I668" s="280"/>
      <c r="J668" s="280"/>
      <c r="K668" s="280"/>
      <c r="L668" s="280"/>
      <c r="M668" s="280"/>
      <c r="N668" s="280"/>
      <c r="O668" s="280"/>
      <c r="P668" s="280"/>
      <c r="Q668" s="280"/>
      <c r="R668" s="280"/>
      <c r="S668" s="280"/>
      <c r="T668" s="280"/>
      <c r="U668" s="280"/>
      <c r="V668" s="280"/>
      <c r="W668" s="280"/>
      <c r="X668" s="280"/>
      <c r="Y668" s="280"/>
      <c r="Z668" s="280"/>
    </row>
    <row r="669" spans="1:26" ht="15.75" customHeight="1">
      <c r="A669" s="280"/>
      <c r="B669" s="280"/>
      <c r="C669" s="280"/>
      <c r="D669" s="280"/>
      <c r="E669" s="280"/>
      <c r="F669" s="280"/>
      <c r="G669" s="280"/>
      <c r="H669" s="280"/>
      <c r="I669" s="280"/>
      <c r="J669" s="280"/>
      <c r="K669" s="280"/>
      <c r="L669" s="280"/>
      <c r="M669" s="280"/>
      <c r="N669" s="280"/>
      <c r="O669" s="280"/>
      <c r="P669" s="280"/>
      <c r="Q669" s="280"/>
      <c r="R669" s="280"/>
      <c r="S669" s="280"/>
      <c r="T669" s="280"/>
      <c r="U669" s="280"/>
      <c r="V669" s="280"/>
      <c r="W669" s="280"/>
      <c r="X669" s="280"/>
      <c r="Y669" s="280"/>
      <c r="Z669" s="280"/>
    </row>
    <row r="670" spans="1:26" ht="15.75" customHeight="1">
      <c r="A670" s="280"/>
      <c r="B670" s="280"/>
      <c r="C670" s="280"/>
      <c r="D670" s="280"/>
      <c r="E670" s="280"/>
      <c r="F670" s="280"/>
      <c r="G670" s="280"/>
      <c r="H670" s="280"/>
      <c r="I670" s="280"/>
      <c r="J670" s="280"/>
      <c r="K670" s="280"/>
      <c r="L670" s="280"/>
      <c r="M670" s="280"/>
      <c r="N670" s="280"/>
      <c r="O670" s="280"/>
      <c r="P670" s="280"/>
      <c r="Q670" s="280"/>
      <c r="R670" s="280"/>
      <c r="S670" s="280"/>
      <c r="T670" s="280"/>
      <c r="U670" s="280"/>
      <c r="V670" s="280"/>
      <c r="W670" s="280"/>
      <c r="X670" s="280"/>
      <c r="Y670" s="280"/>
      <c r="Z670" s="280"/>
    </row>
    <row r="671" spans="1:26" ht="15.75" customHeight="1">
      <c r="A671" s="280"/>
      <c r="B671" s="280"/>
      <c r="C671" s="280"/>
      <c r="D671" s="280"/>
      <c r="E671" s="280"/>
      <c r="F671" s="280"/>
      <c r="G671" s="280"/>
      <c r="H671" s="280"/>
      <c r="I671" s="280"/>
      <c r="J671" s="280"/>
      <c r="K671" s="280"/>
      <c r="L671" s="280"/>
      <c r="M671" s="280"/>
      <c r="N671" s="280"/>
      <c r="O671" s="280"/>
      <c r="P671" s="280"/>
      <c r="Q671" s="280"/>
      <c r="R671" s="280"/>
      <c r="S671" s="280"/>
      <c r="T671" s="280"/>
      <c r="U671" s="280"/>
      <c r="V671" s="280"/>
      <c r="W671" s="280"/>
      <c r="X671" s="280"/>
      <c r="Y671" s="280"/>
      <c r="Z671" s="280"/>
    </row>
    <row r="672" spans="1:26" ht="15.75" customHeight="1">
      <c r="A672" s="280"/>
      <c r="B672" s="280"/>
      <c r="C672" s="280"/>
      <c r="D672" s="280"/>
      <c r="E672" s="280"/>
      <c r="F672" s="280"/>
      <c r="G672" s="280"/>
      <c r="H672" s="280"/>
      <c r="I672" s="280"/>
      <c r="J672" s="280"/>
      <c r="K672" s="280"/>
      <c r="L672" s="280"/>
      <c r="M672" s="280"/>
      <c r="N672" s="280"/>
      <c r="O672" s="280"/>
      <c r="P672" s="280"/>
      <c r="Q672" s="280"/>
      <c r="R672" s="280"/>
      <c r="S672" s="280"/>
      <c r="T672" s="280"/>
      <c r="U672" s="280"/>
      <c r="V672" s="280"/>
      <c r="W672" s="280"/>
      <c r="X672" s="280"/>
      <c r="Y672" s="280"/>
      <c r="Z672" s="280"/>
    </row>
    <row r="673" spans="1:26" ht="15.75" customHeight="1">
      <c r="A673" s="280"/>
      <c r="B673" s="280"/>
      <c r="C673" s="280"/>
      <c r="D673" s="280"/>
      <c r="E673" s="280"/>
      <c r="F673" s="280"/>
      <c r="G673" s="280"/>
      <c r="H673" s="280"/>
      <c r="I673" s="280"/>
      <c r="J673" s="280"/>
      <c r="K673" s="280"/>
      <c r="L673" s="280"/>
      <c r="M673" s="280"/>
      <c r="N673" s="280"/>
      <c r="O673" s="280"/>
      <c r="P673" s="280"/>
      <c r="Q673" s="280"/>
      <c r="R673" s="280"/>
      <c r="S673" s="280"/>
      <c r="T673" s="280"/>
      <c r="U673" s="280"/>
      <c r="V673" s="280"/>
      <c r="W673" s="280"/>
      <c r="X673" s="280"/>
      <c r="Y673" s="280"/>
      <c r="Z673" s="280"/>
    </row>
    <row r="674" spans="1:26" ht="15.75" customHeight="1">
      <c r="A674" s="280"/>
      <c r="B674" s="280"/>
      <c r="C674" s="280"/>
      <c r="D674" s="280"/>
      <c r="E674" s="280"/>
      <c r="F674" s="280"/>
      <c r="G674" s="280"/>
      <c r="H674" s="280"/>
      <c r="I674" s="280"/>
      <c r="J674" s="280"/>
      <c r="K674" s="280"/>
      <c r="L674" s="280"/>
      <c r="M674" s="280"/>
      <c r="N674" s="280"/>
      <c r="O674" s="280"/>
      <c r="P674" s="280"/>
      <c r="Q674" s="280"/>
      <c r="R674" s="280"/>
      <c r="S674" s="280"/>
      <c r="T674" s="280"/>
      <c r="U674" s="280"/>
      <c r="V674" s="280"/>
      <c r="W674" s="280"/>
      <c r="X674" s="280"/>
      <c r="Y674" s="280"/>
      <c r="Z674" s="280"/>
    </row>
    <row r="675" spans="1:26" ht="15.75" customHeight="1">
      <c r="A675" s="280"/>
      <c r="B675" s="280"/>
      <c r="C675" s="280"/>
      <c r="D675" s="280"/>
      <c r="E675" s="280"/>
      <c r="F675" s="280"/>
      <c r="G675" s="280"/>
      <c r="H675" s="280"/>
      <c r="I675" s="280"/>
      <c r="J675" s="280"/>
      <c r="K675" s="280"/>
      <c r="L675" s="280"/>
      <c r="M675" s="280"/>
      <c r="N675" s="280"/>
      <c r="O675" s="280"/>
      <c r="P675" s="280"/>
      <c r="Q675" s="280"/>
      <c r="R675" s="280"/>
      <c r="S675" s="280"/>
      <c r="T675" s="280"/>
      <c r="U675" s="280"/>
      <c r="V675" s="280"/>
      <c r="W675" s="280"/>
      <c r="X675" s="280"/>
      <c r="Y675" s="280"/>
      <c r="Z675" s="280"/>
    </row>
    <row r="676" spans="1:26" ht="15.75" customHeight="1">
      <c r="A676" s="280"/>
      <c r="B676" s="280"/>
      <c r="C676" s="280"/>
      <c r="D676" s="280"/>
      <c r="E676" s="280"/>
      <c r="F676" s="280"/>
      <c r="G676" s="280"/>
      <c r="H676" s="280"/>
      <c r="I676" s="280"/>
      <c r="J676" s="280"/>
      <c r="K676" s="280"/>
      <c r="L676" s="280"/>
      <c r="M676" s="280"/>
      <c r="N676" s="280"/>
      <c r="O676" s="280"/>
      <c r="P676" s="280"/>
      <c r="Q676" s="280"/>
      <c r="R676" s="280"/>
      <c r="S676" s="280"/>
      <c r="T676" s="280"/>
      <c r="U676" s="280"/>
      <c r="V676" s="280"/>
      <c r="W676" s="280"/>
      <c r="X676" s="280"/>
      <c r="Y676" s="280"/>
      <c r="Z676" s="280"/>
    </row>
    <row r="677" spans="1:26" ht="15.75" customHeight="1">
      <c r="A677" s="280"/>
      <c r="B677" s="280"/>
      <c r="C677" s="280"/>
      <c r="D677" s="280"/>
      <c r="E677" s="280"/>
      <c r="F677" s="280"/>
      <c r="G677" s="280"/>
      <c r="H677" s="280"/>
      <c r="I677" s="280"/>
      <c r="J677" s="280"/>
      <c r="K677" s="280"/>
      <c r="L677" s="280"/>
      <c r="M677" s="280"/>
      <c r="N677" s="280"/>
      <c r="O677" s="280"/>
      <c r="P677" s="280"/>
      <c r="Q677" s="280"/>
      <c r="R677" s="280"/>
      <c r="S677" s="280"/>
      <c r="T677" s="280"/>
      <c r="U677" s="280"/>
      <c r="V677" s="280"/>
      <c r="W677" s="280"/>
      <c r="X677" s="280"/>
      <c r="Y677" s="280"/>
      <c r="Z677" s="280"/>
    </row>
    <row r="678" spans="1:26" ht="15.75" customHeight="1">
      <c r="A678" s="280"/>
      <c r="B678" s="280"/>
      <c r="C678" s="280"/>
      <c r="D678" s="280"/>
      <c r="E678" s="280"/>
      <c r="F678" s="280"/>
      <c r="G678" s="280"/>
      <c r="H678" s="280"/>
      <c r="I678" s="280"/>
      <c r="J678" s="280"/>
      <c r="K678" s="280"/>
      <c r="L678" s="280"/>
      <c r="M678" s="280"/>
      <c r="N678" s="280"/>
      <c r="O678" s="280"/>
      <c r="P678" s="280"/>
      <c r="Q678" s="280"/>
      <c r="R678" s="280"/>
      <c r="S678" s="280"/>
      <c r="T678" s="280"/>
      <c r="U678" s="280"/>
      <c r="V678" s="280"/>
      <c r="W678" s="280"/>
      <c r="X678" s="280"/>
      <c r="Y678" s="280"/>
      <c r="Z678" s="280"/>
    </row>
    <row r="679" spans="1:26" ht="15.75" customHeight="1">
      <c r="A679" s="280"/>
      <c r="B679" s="280"/>
      <c r="C679" s="280"/>
      <c r="D679" s="280"/>
      <c r="E679" s="280"/>
      <c r="F679" s="280"/>
      <c r="G679" s="280"/>
      <c r="H679" s="280"/>
      <c r="I679" s="280"/>
      <c r="J679" s="280"/>
      <c r="K679" s="280"/>
      <c r="L679" s="280"/>
      <c r="M679" s="280"/>
      <c r="N679" s="280"/>
      <c r="O679" s="280"/>
      <c r="P679" s="280"/>
      <c r="Q679" s="280"/>
      <c r="R679" s="280"/>
      <c r="S679" s="280"/>
      <c r="T679" s="280"/>
      <c r="U679" s="280"/>
      <c r="V679" s="280"/>
      <c r="W679" s="280"/>
      <c r="X679" s="280"/>
      <c r="Y679" s="280"/>
      <c r="Z679" s="280"/>
    </row>
    <row r="680" spans="1:26" ht="15.75" customHeight="1">
      <c r="A680" s="280"/>
      <c r="B680" s="280"/>
      <c r="C680" s="280"/>
      <c r="D680" s="280"/>
      <c r="E680" s="280"/>
      <c r="F680" s="280"/>
      <c r="G680" s="280"/>
      <c r="H680" s="280"/>
      <c r="I680" s="280"/>
      <c r="J680" s="280"/>
      <c r="K680" s="280"/>
      <c r="L680" s="280"/>
      <c r="M680" s="280"/>
      <c r="N680" s="280"/>
      <c r="O680" s="280"/>
      <c r="P680" s="280"/>
      <c r="Q680" s="280"/>
      <c r="R680" s="280"/>
      <c r="S680" s="280"/>
      <c r="T680" s="280"/>
      <c r="U680" s="280"/>
      <c r="V680" s="280"/>
      <c r="W680" s="280"/>
      <c r="X680" s="280"/>
      <c r="Y680" s="280"/>
      <c r="Z680" s="280"/>
    </row>
    <row r="681" spans="1:26" ht="15.75" customHeight="1">
      <c r="A681" s="280"/>
      <c r="B681" s="280"/>
      <c r="C681" s="280"/>
      <c r="D681" s="280"/>
      <c r="E681" s="280"/>
      <c r="F681" s="280"/>
      <c r="G681" s="280"/>
      <c r="H681" s="280"/>
      <c r="I681" s="280"/>
      <c r="J681" s="280"/>
      <c r="K681" s="280"/>
      <c r="L681" s="280"/>
      <c r="M681" s="280"/>
      <c r="N681" s="280"/>
      <c r="O681" s="280"/>
      <c r="P681" s="280"/>
      <c r="Q681" s="280"/>
      <c r="R681" s="280"/>
      <c r="S681" s="280"/>
      <c r="T681" s="280"/>
      <c r="U681" s="280"/>
      <c r="V681" s="280"/>
      <c r="W681" s="280"/>
      <c r="X681" s="280"/>
      <c r="Y681" s="280"/>
      <c r="Z681" s="280"/>
    </row>
    <row r="682" spans="1:26" ht="15.75" customHeight="1">
      <c r="A682" s="280"/>
      <c r="B682" s="280"/>
      <c r="C682" s="280"/>
      <c r="D682" s="280"/>
      <c r="E682" s="280"/>
      <c r="F682" s="280"/>
      <c r="G682" s="280"/>
      <c r="H682" s="280"/>
      <c r="I682" s="280"/>
      <c r="J682" s="280"/>
      <c r="K682" s="280"/>
      <c r="L682" s="280"/>
      <c r="M682" s="280"/>
      <c r="N682" s="280"/>
      <c r="O682" s="280"/>
      <c r="P682" s="280"/>
      <c r="Q682" s="280"/>
      <c r="R682" s="280"/>
      <c r="S682" s="280"/>
      <c r="T682" s="280"/>
      <c r="U682" s="280"/>
      <c r="V682" s="280"/>
      <c r="W682" s="280"/>
      <c r="X682" s="280"/>
      <c r="Y682" s="280"/>
      <c r="Z682" s="280"/>
    </row>
    <row r="683" spans="1:26" ht="15.75" customHeight="1">
      <c r="A683" s="280"/>
      <c r="B683" s="280"/>
      <c r="C683" s="280"/>
      <c r="D683" s="280"/>
      <c r="E683" s="280"/>
      <c r="F683" s="280"/>
      <c r="G683" s="280"/>
      <c r="H683" s="280"/>
      <c r="I683" s="280"/>
      <c r="J683" s="280"/>
      <c r="K683" s="280"/>
      <c r="L683" s="280"/>
      <c r="M683" s="280"/>
      <c r="N683" s="280"/>
      <c r="O683" s="280"/>
      <c r="P683" s="280"/>
      <c r="Q683" s="280"/>
      <c r="R683" s="280"/>
      <c r="S683" s="280"/>
      <c r="T683" s="280"/>
      <c r="U683" s="280"/>
      <c r="V683" s="280"/>
      <c r="W683" s="280"/>
      <c r="X683" s="280"/>
      <c r="Y683" s="280"/>
      <c r="Z683" s="280"/>
    </row>
    <row r="684" spans="1:26" ht="15.75" customHeight="1">
      <c r="A684" s="280"/>
      <c r="B684" s="280"/>
      <c r="C684" s="280"/>
      <c r="D684" s="280"/>
      <c r="E684" s="280"/>
      <c r="F684" s="280"/>
      <c r="G684" s="280"/>
      <c r="H684" s="280"/>
      <c r="I684" s="280"/>
      <c r="J684" s="280"/>
      <c r="K684" s="280"/>
      <c r="L684" s="280"/>
      <c r="M684" s="280"/>
      <c r="N684" s="280"/>
      <c r="O684" s="280"/>
      <c r="P684" s="280"/>
      <c r="Q684" s="280"/>
      <c r="R684" s="280"/>
      <c r="S684" s="280"/>
      <c r="T684" s="280"/>
      <c r="U684" s="280"/>
      <c r="V684" s="280"/>
      <c r="W684" s="280"/>
      <c r="X684" s="280"/>
      <c r="Y684" s="280"/>
      <c r="Z684" s="280"/>
    </row>
    <row r="685" spans="1:26" ht="15.75" customHeight="1">
      <c r="A685" s="280"/>
      <c r="B685" s="280"/>
      <c r="C685" s="280"/>
      <c r="D685" s="280"/>
      <c r="E685" s="280"/>
      <c r="F685" s="280"/>
      <c r="G685" s="280"/>
      <c r="H685" s="280"/>
      <c r="I685" s="280"/>
      <c r="J685" s="280"/>
      <c r="K685" s="280"/>
      <c r="L685" s="280"/>
      <c r="M685" s="280"/>
      <c r="N685" s="280"/>
      <c r="O685" s="280"/>
      <c r="P685" s="280"/>
      <c r="Q685" s="280"/>
      <c r="R685" s="280"/>
      <c r="S685" s="280"/>
      <c r="T685" s="280"/>
      <c r="U685" s="280"/>
      <c r="V685" s="280"/>
      <c r="W685" s="280"/>
      <c r="X685" s="280"/>
      <c r="Y685" s="280"/>
      <c r="Z685" s="280"/>
    </row>
    <row r="686" spans="1:26" ht="15.75" customHeight="1">
      <c r="A686" s="280"/>
      <c r="B686" s="280"/>
      <c r="C686" s="280"/>
      <c r="D686" s="280"/>
      <c r="E686" s="280"/>
      <c r="F686" s="280"/>
      <c r="G686" s="280"/>
      <c r="H686" s="280"/>
      <c r="I686" s="280"/>
      <c r="J686" s="280"/>
      <c r="K686" s="280"/>
      <c r="L686" s="280"/>
      <c r="M686" s="280"/>
      <c r="N686" s="280"/>
      <c r="O686" s="280"/>
      <c r="P686" s="280"/>
      <c r="Q686" s="280"/>
      <c r="R686" s="280"/>
      <c r="S686" s="280"/>
      <c r="T686" s="280"/>
      <c r="U686" s="280"/>
      <c r="V686" s="280"/>
      <c r="W686" s="280"/>
      <c r="X686" s="280"/>
      <c r="Y686" s="280"/>
      <c r="Z686" s="280"/>
    </row>
    <row r="687" spans="1:26" ht="15.75" customHeight="1">
      <c r="A687" s="280"/>
      <c r="B687" s="280"/>
      <c r="C687" s="280"/>
      <c r="D687" s="280"/>
      <c r="E687" s="280"/>
      <c r="F687" s="280"/>
      <c r="G687" s="280"/>
      <c r="H687" s="280"/>
      <c r="I687" s="280"/>
      <c r="J687" s="280"/>
      <c r="K687" s="280"/>
      <c r="L687" s="280"/>
      <c r="M687" s="280"/>
      <c r="N687" s="280"/>
      <c r="O687" s="280"/>
      <c r="P687" s="280"/>
      <c r="Q687" s="280"/>
      <c r="R687" s="280"/>
      <c r="S687" s="280"/>
      <c r="T687" s="280"/>
      <c r="U687" s="280"/>
      <c r="V687" s="280"/>
      <c r="W687" s="280"/>
      <c r="X687" s="280"/>
      <c r="Y687" s="280"/>
      <c r="Z687" s="280"/>
    </row>
    <row r="688" spans="1:26" ht="15.75" customHeight="1">
      <c r="A688" s="280"/>
      <c r="B688" s="280"/>
      <c r="C688" s="280"/>
      <c r="D688" s="280"/>
      <c r="E688" s="280"/>
      <c r="F688" s="280"/>
      <c r="G688" s="280"/>
      <c r="H688" s="280"/>
      <c r="I688" s="280"/>
      <c r="J688" s="280"/>
      <c r="K688" s="280"/>
      <c r="L688" s="280"/>
      <c r="M688" s="280"/>
      <c r="N688" s="280"/>
      <c r="O688" s="280"/>
      <c r="P688" s="280"/>
      <c r="Q688" s="280"/>
      <c r="R688" s="280"/>
      <c r="S688" s="280"/>
      <c r="T688" s="280"/>
      <c r="U688" s="280"/>
      <c r="V688" s="280"/>
      <c r="W688" s="280"/>
      <c r="X688" s="280"/>
      <c r="Y688" s="280"/>
      <c r="Z688" s="280"/>
    </row>
    <row r="689" spans="1:26" ht="15.75" customHeight="1">
      <c r="A689" s="280"/>
      <c r="B689" s="280"/>
      <c r="C689" s="280"/>
      <c r="D689" s="280"/>
      <c r="E689" s="280"/>
      <c r="F689" s="280"/>
      <c r="G689" s="280"/>
      <c r="H689" s="280"/>
      <c r="I689" s="280"/>
      <c r="J689" s="280"/>
      <c r="K689" s="280"/>
      <c r="L689" s="280"/>
      <c r="M689" s="280"/>
      <c r="N689" s="280"/>
      <c r="O689" s="280"/>
      <c r="P689" s="280"/>
      <c r="Q689" s="280"/>
      <c r="R689" s="280"/>
      <c r="S689" s="280"/>
      <c r="T689" s="280"/>
      <c r="U689" s="280"/>
      <c r="V689" s="280"/>
      <c r="W689" s="280"/>
      <c r="X689" s="280"/>
      <c r="Y689" s="280"/>
      <c r="Z689" s="280"/>
    </row>
    <row r="690" spans="1:26" ht="15.75" customHeight="1">
      <c r="A690" s="280"/>
      <c r="B690" s="280"/>
      <c r="C690" s="280"/>
      <c r="D690" s="280"/>
      <c r="E690" s="280"/>
      <c r="F690" s="280"/>
      <c r="G690" s="280"/>
      <c r="H690" s="280"/>
      <c r="I690" s="280"/>
      <c r="J690" s="280"/>
      <c r="K690" s="280"/>
      <c r="L690" s="280"/>
      <c r="M690" s="280"/>
      <c r="N690" s="280"/>
      <c r="O690" s="280"/>
      <c r="P690" s="280"/>
      <c r="Q690" s="280"/>
      <c r="R690" s="280"/>
      <c r="S690" s="280"/>
      <c r="T690" s="280"/>
      <c r="U690" s="280"/>
      <c r="V690" s="280"/>
      <c r="W690" s="280"/>
      <c r="X690" s="280"/>
      <c r="Y690" s="280"/>
      <c r="Z690" s="280"/>
    </row>
    <row r="691" spans="1:26" ht="15.75" customHeight="1">
      <c r="A691" s="280"/>
      <c r="B691" s="280"/>
      <c r="C691" s="280"/>
      <c r="D691" s="280"/>
      <c r="E691" s="280"/>
      <c r="F691" s="280"/>
      <c r="G691" s="280"/>
      <c r="H691" s="280"/>
      <c r="I691" s="280"/>
      <c r="J691" s="280"/>
      <c r="K691" s="280"/>
      <c r="L691" s="280"/>
      <c r="M691" s="280"/>
      <c r="N691" s="280"/>
      <c r="O691" s="280"/>
      <c r="P691" s="280"/>
      <c r="Q691" s="280"/>
      <c r="R691" s="280"/>
      <c r="S691" s="280"/>
      <c r="T691" s="280"/>
      <c r="U691" s="280"/>
      <c r="V691" s="280"/>
      <c r="W691" s="280"/>
      <c r="X691" s="280"/>
      <c r="Y691" s="280"/>
      <c r="Z691" s="280"/>
    </row>
    <row r="692" spans="1:26" ht="15.75" customHeight="1">
      <c r="A692" s="280"/>
      <c r="B692" s="280"/>
      <c r="C692" s="280"/>
      <c r="D692" s="280"/>
      <c r="E692" s="280"/>
      <c r="F692" s="280"/>
      <c r="G692" s="280"/>
      <c r="H692" s="280"/>
      <c r="I692" s="280"/>
      <c r="J692" s="280"/>
      <c r="K692" s="280"/>
      <c r="L692" s="280"/>
      <c r="M692" s="280"/>
      <c r="N692" s="280"/>
      <c r="O692" s="280"/>
      <c r="P692" s="280"/>
      <c r="Q692" s="280"/>
      <c r="R692" s="280"/>
      <c r="S692" s="280"/>
      <c r="T692" s="280"/>
      <c r="U692" s="280"/>
      <c r="V692" s="280"/>
      <c r="W692" s="280"/>
      <c r="X692" s="280"/>
      <c r="Y692" s="280"/>
      <c r="Z692" s="280"/>
    </row>
    <row r="693" spans="1:26" ht="15.75" customHeight="1">
      <c r="A693" s="280"/>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row>
    <row r="694" spans="1:26" ht="15.75" customHeight="1">
      <c r="A694" s="280"/>
      <c r="B694" s="280"/>
      <c r="C694" s="280"/>
      <c r="D694" s="280"/>
      <c r="E694" s="280"/>
      <c r="F694" s="280"/>
      <c r="G694" s="280"/>
      <c r="H694" s="280"/>
      <c r="I694" s="280"/>
      <c r="J694" s="280"/>
      <c r="K694" s="280"/>
      <c r="L694" s="280"/>
      <c r="M694" s="280"/>
      <c r="N694" s="280"/>
      <c r="O694" s="280"/>
      <c r="P694" s="280"/>
      <c r="Q694" s="280"/>
      <c r="R694" s="280"/>
      <c r="S694" s="280"/>
      <c r="T694" s="280"/>
      <c r="U694" s="280"/>
      <c r="V694" s="280"/>
      <c r="W694" s="280"/>
      <c r="X694" s="280"/>
      <c r="Y694" s="280"/>
      <c r="Z694" s="280"/>
    </row>
    <row r="695" spans="1:26" ht="15.75" customHeight="1">
      <c r="A695" s="280"/>
      <c r="B695" s="280"/>
      <c r="C695" s="280"/>
      <c r="D695" s="280"/>
      <c r="E695" s="280"/>
      <c r="F695" s="280"/>
      <c r="G695" s="280"/>
      <c r="H695" s="280"/>
      <c r="I695" s="280"/>
      <c r="J695" s="280"/>
      <c r="K695" s="280"/>
      <c r="L695" s="280"/>
      <c r="M695" s="280"/>
      <c r="N695" s="280"/>
      <c r="O695" s="280"/>
      <c r="P695" s="280"/>
      <c r="Q695" s="280"/>
      <c r="R695" s="280"/>
      <c r="S695" s="280"/>
      <c r="T695" s="280"/>
      <c r="U695" s="280"/>
      <c r="V695" s="280"/>
      <c r="W695" s="280"/>
      <c r="X695" s="280"/>
      <c r="Y695" s="280"/>
      <c r="Z695" s="280"/>
    </row>
    <row r="696" spans="1:26" ht="15.75" customHeight="1">
      <c r="A696" s="280"/>
      <c r="B696" s="280"/>
      <c r="C696" s="280"/>
      <c r="D696" s="280"/>
      <c r="E696" s="280"/>
      <c r="F696" s="280"/>
      <c r="G696" s="280"/>
      <c r="H696" s="280"/>
      <c r="I696" s="280"/>
      <c r="J696" s="280"/>
      <c r="K696" s="280"/>
      <c r="L696" s="280"/>
      <c r="M696" s="280"/>
      <c r="N696" s="280"/>
      <c r="O696" s="280"/>
      <c r="P696" s="280"/>
      <c r="Q696" s="280"/>
      <c r="R696" s="280"/>
      <c r="S696" s="280"/>
      <c r="T696" s="280"/>
      <c r="U696" s="280"/>
      <c r="V696" s="280"/>
      <c r="W696" s="280"/>
      <c r="X696" s="280"/>
      <c r="Y696" s="280"/>
      <c r="Z696" s="280"/>
    </row>
    <row r="697" spans="1:26" ht="15.75" customHeight="1">
      <c r="A697" s="280"/>
      <c r="B697" s="280"/>
      <c r="C697" s="280"/>
      <c r="D697" s="280"/>
      <c r="E697" s="280"/>
      <c r="F697" s="280"/>
      <c r="G697" s="280"/>
      <c r="H697" s="280"/>
      <c r="I697" s="280"/>
      <c r="J697" s="280"/>
      <c r="K697" s="280"/>
      <c r="L697" s="280"/>
      <c r="M697" s="280"/>
      <c r="N697" s="280"/>
      <c r="O697" s="280"/>
      <c r="P697" s="280"/>
      <c r="Q697" s="280"/>
      <c r="R697" s="280"/>
      <c r="S697" s="280"/>
      <c r="T697" s="280"/>
      <c r="U697" s="280"/>
      <c r="V697" s="280"/>
      <c r="W697" s="280"/>
      <c r="X697" s="280"/>
      <c r="Y697" s="280"/>
      <c r="Z697" s="280"/>
    </row>
    <row r="698" spans="1:26" ht="15.75" customHeight="1">
      <c r="A698" s="280"/>
      <c r="B698" s="280"/>
      <c r="C698" s="280"/>
      <c r="D698" s="280"/>
      <c r="E698" s="280"/>
      <c r="F698" s="280"/>
      <c r="G698" s="280"/>
      <c r="H698" s="280"/>
      <c r="I698" s="280"/>
      <c r="J698" s="280"/>
      <c r="K698" s="280"/>
      <c r="L698" s="280"/>
      <c r="M698" s="280"/>
      <c r="N698" s="280"/>
      <c r="O698" s="280"/>
      <c r="P698" s="280"/>
      <c r="Q698" s="280"/>
      <c r="R698" s="280"/>
      <c r="S698" s="280"/>
      <c r="T698" s="280"/>
      <c r="U698" s="280"/>
      <c r="V698" s="280"/>
      <c r="W698" s="280"/>
      <c r="X698" s="280"/>
      <c r="Y698" s="280"/>
      <c r="Z698" s="280"/>
    </row>
    <row r="699" spans="1:26" ht="15.75" customHeight="1">
      <c r="A699" s="280"/>
      <c r="B699" s="280"/>
      <c r="C699" s="280"/>
      <c r="D699" s="280"/>
      <c r="E699" s="280"/>
      <c r="F699" s="280"/>
      <c r="G699" s="280"/>
      <c r="H699" s="280"/>
      <c r="I699" s="280"/>
      <c r="J699" s="280"/>
      <c r="K699" s="280"/>
      <c r="L699" s="280"/>
      <c r="M699" s="280"/>
      <c r="N699" s="280"/>
      <c r="O699" s="280"/>
      <c r="P699" s="280"/>
      <c r="Q699" s="280"/>
      <c r="R699" s="280"/>
      <c r="S699" s="280"/>
      <c r="T699" s="280"/>
      <c r="U699" s="280"/>
      <c r="V699" s="280"/>
      <c r="W699" s="280"/>
      <c r="X699" s="280"/>
      <c r="Y699" s="280"/>
      <c r="Z699" s="280"/>
    </row>
    <row r="700" spans="1:26" ht="15.75" customHeight="1">
      <c r="A700" s="280"/>
      <c r="B700" s="280"/>
      <c r="C700" s="280"/>
      <c r="D700" s="280"/>
      <c r="E700" s="280"/>
      <c r="F700" s="280"/>
      <c r="G700" s="280"/>
      <c r="H700" s="280"/>
      <c r="I700" s="280"/>
      <c r="J700" s="280"/>
      <c r="K700" s="280"/>
      <c r="L700" s="280"/>
      <c r="M700" s="280"/>
      <c r="N700" s="280"/>
      <c r="O700" s="280"/>
      <c r="P700" s="280"/>
      <c r="Q700" s="280"/>
      <c r="R700" s="280"/>
      <c r="S700" s="280"/>
      <c r="T700" s="280"/>
      <c r="U700" s="280"/>
      <c r="V700" s="280"/>
      <c r="W700" s="280"/>
      <c r="X700" s="280"/>
      <c r="Y700" s="280"/>
      <c r="Z700" s="280"/>
    </row>
    <row r="701" spans="1:26" ht="15.75" customHeight="1">
      <c r="A701" s="280"/>
      <c r="B701" s="280"/>
      <c r="C701" s="280"/>
      <c r="D701" s="280"/>
      <c r="E701" s="280"/>
      <c r="F701" s="280"/>
      <c r="G701" s="280"/>
      <c r="H701" s="280"/>
      <c r="I701" s="280"/>
      <c r="J701" s="280"/>
      <c r="K701" s="280"/>
      <c r="L701" s="280"/>
      <c r="M701" s="280"/>
      <c r="N701" s="280"/>
      <c r="O701" s="280"/>
      <c r="P701" s="280"/>
      <c r="Q701" s="280"/>
      <c r="R701" s="280"/>
      <c r="S701" s="280"/>
      <c r="T701" s="280"/>
      <c r="U701" s="280"/>
      <c r="V701" s="280"/>
      <c r="W701" s="280"/>
      <c r="X701" s="280"/>
      <c r="Y701" s="280"/>
      <c r="Z701" s="280"/>
    </row>
    <row r="702" spans="1:26" ht="15.75" customHeight="1">
      <c r="A702" s="280"/>
      <c r="B702" s="280"/>
      <c r="C702" s="280"/>
      <c r="D702" s="280"/>
      <c r="E702" s="280"/>
      <c r="F702" s="280"/>
      <c r="G702" s="280"/>
      <c r="H702" s="280"/>
      <c r="I702" s="280"/>
      <c r="J702" s="280"/>
      <c r="K702" s="280"/>
      <c r="L702" s="280"/>
      <c r="M702" s="280"/>
      <c r="N702" s="280"/>
      <c r="O702" s="280"/>
      <c r="P702" s="280"/>
      <c r="Q702" s="280"/>
      <c r="R702" s="280"/>
      <c r="S702" s="280"/>
      <c r="T702" s="280"/>
      <c r="U702" s="280"/>
      <c r="V702" s="280"/>
      <c r="W702" s="280"/>
      <c r="X702" s="280"/>
      <c r="Y702" s="280"/>
      <c r="Z702" s="280"/>
    </row>
    <row r="703" spans="1:26" ht="15.75" customHeight="1">
      <c r="A703" s="280"/>
      <c r="B703" s="280"/>
      <c r="C703" s="280"/>
      <c r="D703" s="280"/>
      <c r="E703" s="280"/>
      <c r="F703" s="280"/>
      <c r="G703" s="280"/>
      <c r="H703" s="280"/>
      <c r="I703" s="280"/>
      <c r="J703" s="280"/>
      <c r="K703" s="280"/>
      <c r="L703" s="280"/>
      <c r="M703" s="280"/>
      <c r="N703" s="280"/>
      <c r="O703" s="280"/>
      <c r="P703" s="280"/>
      <c r="Q703" s="280"/>
      <c r="R703" s="280"/>
      <c r="S703" s="280"/>
      <c r="T703" s="280"/>
      <c r="U703" s="280"/>
      <c r="V703" s="280"/>
      <c r="W703" s="280"/>
      <c r="X703" s="280"/>
      <c r="Y703" s="280"/>
      <c r="Z703" s="280"/>
    </row>
    <row r="704" spans="1:26" ht="15.75" customHeight="1">
      <c r="A704" s="280"/>
      <c r="B704" s="280"/>
      <c r="C704" s="280"/>
      <c r="D704" s="280"/>
      <c r="E704" s="280"/>
      <c r="F704" s="280"/>
      <c r="G704" s="280"/>
      <c r="H704" s="280"/>
      <c r="I704" s="280"/>
      <c r="J704" s="280"/>
      <c r="K704" s="280"/>
      <c r="L704" s="280"/>
      <c r="M704" s="280"/>
      <c r="N704" s="280"/>
      <c r="O704" s="280"/>
      <c r="P704" s="280"/>
      <c r="Q704" s="280"/>
      <c r="R704" s="280"/>
      <c r="S704" s="280"/>
      <c r="T704" s="280"/>
      <c r="U704" s="280"/>
      <c r="V704" s="280"/>
      <c r="W704" s="280"/>
      <c r="X704" s="280"/>
      <c r="Y704" s="280"/>
      <c r="Z704" s="280"/>
    </row>
    <row r="705" spans="1:26" ht="15.75" customHeight="1">
      <c r="A705" s="280"/>
      <c r="B705" s="280"/>
      <c r="C705" s="280"/>
      <c r="D705" s="280"/>
      <c r="E705" s="280"/>
      <c r="F705" s="280"/>
      <c r="G705" s="280"/>
      <c r="H705" s="280"/>
      <c r="I705" s="280"/>
      <c r="J705" s="280"/>
      <c r="K705" s="280"/>
      <c r="L705" s="280"/>
      <c r="M705" s="280"/>
      <c r="N705" s="280"/>
      <c r="O705" s="280"/>
      <c r="P705" s="280"/>
      <c r="Q705" s="280"/>
      <c r="R705" s="280"/>
      <c r="S705" s="280"/>
      <c r="T705" s="280"/>
      <c r="U705" s="280"/>
      <c r="V705" s="280"/>
      <c r="W705" s="280"/>
      <c r="X705" s="280"/>
      <c r="Y705" s="280"/>
      <c r="Z705" s="280"/>
    </row>
    <row r="706" spans="1:26" ht="15.75" customHeight="1">
      <c r="A706" s="280"/>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row>
    <row r="707" spans="1:26" ht="15.75" customHeight="1">
      <c r="A707" s="280"/>
      <c r="B707" s="280"/>
      <c r="C707" s="280"/>
      <c r="D707" s="280"/>
      <c r="E707" s="280"/>
      <c r="F707" s="280"/>
      <c r="G707" s="280"/>
      <c r="H707" s="280"/>
      <c r="I707" s="280"/>
      <c r="J707" s="280"/>
      <c r="K707" s="280"/>
      <c r="L707" s="280"/>
      <c r="M707" s="280"/>
      <c r="N707" s="280"/>
      <c r="O707" s="280"/>
      <c r="P707" s="280"/>
      <c r="Q707" s="280"/>
      <c r="R707" s="280"/>
      <c r="S707" s="280"/>
      <c r="T707" s="280"/>
      <c r="U707" s="280"/>
      <c r="V707" s="280"/>
      <c r="W707" s="280"/>
      <c r="X707" s="280"/>
      <c r="Y707" s="280"/>
      <c r="Z707" s="280"/>
    </row>
    <row r="708" spans="1:26" ht="15.75" customHeight="1">
      <c r="A708" s="280"/>
      <c r="B708" s="280"/>
      <c r="C708" s="280"/>
      <c r="D708" s="280"/>
      <c r="E708" s="280"/>
      <c r="F708" s="280"/>
      <c r="G708" s="280"/>
      <c r="H708" s="280"/>
      <c r="I708" s="280"/>
      <c r="J708" s="280"/>
      <c r="K708" s="280"/>
      <c r="L708" s="280"/>
      <c r="M708" s="280"/>
      <c r="N708" s="280"/>
      <c r="O708" s="280"/>
      <c r="P708" s="280"/>
      <c r="Q708" s="280"/>
      <c r="R708" s="280"/>
      <c r="S708" s="280"/>
      <c r="T708" s="280"/>
      <c r="U708" s="280"/>
      <c r="V708" s="280"/>
      <c r="W708" s="280"/>
      <c r="X708" s="280"/>
      <c r="Y708" s="280"/>
      <c r="Z708" s="280"/>
    </row>
    <row r="709" spans="1:26" ht="15.75" customHeight="1">
      <c r="A709" s="280"/>
      <c r="B709" s="280"/>
      <c r="C709" s="280"/>
      <c r="D709" s="280"/>
      <c r="E709" s="280"/>
      <c r="F709" s="280"/>
      <c r="G709" s="280"/>
      <c r="H709" s="280"/>
      <c r="I709" s="280"/>
      <c r="J709" s="280"/>
      <c r="K709" s="280"/>
      <c r="L709" s="280"/>
      <c r="M709" s="280"/>
      <c r="N709" s="280"/>
      <c r="O709" s="280"/>
      <c r="P709" s="280"/>
      <c r="Q709" s="280"/>
      <c r="R709" s="280"/>
      <c r="S709" s="280"/>
      <c r="T709" s="280"/>
      <c r="U709" s="280"/>
      <c r="V709" s="280"/>
      <c r="W709" s="280"/>
      <c r="X709" s="280"/>
      <c r="Y709" s="280"/>
      <c r="Z709" s="280"/>
    </row>
    <row r="710" spans="1:26" ht="15.75" customHeight="1">
      <c r="A710" s="280"/>
      <c r="B710" s="280"/>
      <c r="C710" s="280"/>
      <c r="D710" s="280"/>
      <c r="E710" s="280"/>
      <c r="F710" s="280"/>
      <c r="G710" s="280"/>
      <c r="H710" s="280"/>
      <c r="I710" s="280"/>
      <c r="J710" s="280"/>
      <c r="K710" s="280"/>
      <c r="L710" s="280"/>
      <c r="M710" s="280"/>
      <c r="N710" s="280"/>
      <c r="O710" s="280"/>
      <c r="P710" s="280"/>
      <c r="Q710" s="280"/>
      <c r="R710" s="280"/>
      <c r="S710" s="280"/>
      <c r="T710" s="280"/>
      <c r="U710" s="280"/>
      <c r="V710" s="280"/>
      <c r="W710" s="280"/>
      <c r="X710" s="280"/>
      <c r="Y710" s="280"/>
      <c r="Z710" s="280"/>
    </row>
    <row r="711" spans="1:26" ht="15.75" customHeight="1">
      <c r="A711" s="280"/>
      <c r="B711" s="280"/>
      <c r="C711" s="280"/>
      <c r="D711" s="280"/>
      <c r="E711" s="280"/>
      <c r="F711" s="280"/>
      <c r="G711" s="280"/>
      <c r="H711" s="280"/>
      <c r="I711" s="280"/>
      <c r="J711" s="280"/>
      <c r="K711" s="280"/>
      <c r="L711" s="280"/>
      <c r="M711" s="280"/>
      <c r="N711" s="280"/>
      <c r="O711" s="280"/>
      <c r="P711" s="280"/>
      <c r="Q711" s="280"/>
      <c r="R711" s="280"/>
      <c r="S711" s="280"/>
      <c r="T711" s="280"/>
      <c r="U711" s="280"/>
      <c r="V711" s="280"/>
      <c r="W711" s="280"/>
      <c r="X711" s="280"/>
      <c r="Y711" s="280"/>
      <c r="Z711" s="280"/>
    </row>
    <row r="712" spans="1:26" ht="15.75" customHeight="1">
      <c r="A712" s="280"/>
      <c r="B712" s="280"/>
      <c r="C712" s="280"/>
      <c r="D712" s="280"/>
      <c r="E712" s="280"/>
      <c r="F712" s="280"/>
      <c r="G712" s="280"/>
      <c r="H712" s="280"/>
      <c r="I712" s="280"/>
      <c r="J712" s="280"/>
      <c r="K712" s="280"/>
      <c r="L712" s="280"/>
      <c r="M712" s="280"/>
      <c r="N712" s="280"/>
      <c r="O712" s="280"/>
      <c r="P712" s="280"/>
      <c r="Q712" s="280"/>
      <c r="R712" s="280"/>
      <c r="S712" s="280"/>
      <c r="T712" s="280"/>
      <c r="U712" s="280"/>
      <c r="V712" s="280"/>
      <c r="W712" s="280"/>
      <c r="X712" s="280"/>
      <c r="Y712" s="280"/>
      <c r="Z712" s="280"/>
    </row>
    <row r="713" spans="1:26" ht="15.75" customHeight="1">
      <c r="A713" s="280"/>
      <c r="B713" s="280"/>
      <c r="C713" s="280"/>
      <c r="D713" s="280"/>
      <c r="E713" s="280"/>
      <c r="F713" s="280"/>
      <c r="G713" s="280"/>
      <c r="H713" s="280"/>
      <c r="I713" s="280"/>
      <c r="J713" s="280"/>
      <c r="K713" s="280"/>
      <c r="L713" s="280"/>
      <c r="M713" s="280"/>
      <c r="N713" s="280"/>
      <c r="O713" s="280"/>
      <c r="P713" s="280"/>
      <c r="Q713" s="280"/>
      <c r="R713" s="280"/>
      <c r="S713" s="280"/>
      <c r="T713" s="280"/>
      <c r="U713" s="280"/>
      <c r="V713" s="280"/>
      <c r="W713" s="280"/>
      <c r="X713" s="280"/>
      <c r="Y713" s="280"/>
      <c r="Z713" s="280"/>
    </row>
    <row r="714" spans="1:26" ht="15.75" customHeight="1">
      <c r="A714" s="280"/>
      <c r="B714" s="280"/>
      <c r="C714" s="280"/>
      <c r="D714" s="280"/>
      <c r="E714" s="280"/>
      <c r="F714" s="280"/>
      <c r="G714" s="280"/>
      <c r="H714" s="280"/>
      <c r="I714" s="280"/>
      <c r="J714" s="280"/>
      <c r="K714" s="280"/>
      <c r="L714" s="280"/>
      <c r="M714" s="280"/>
      <c r="N714" s="280"/>
      <c r="O714" s="280"/>
      <c r="P714" s="280"/>
      <c r="Q714" s="280"/>
      <c r="R714" s="280"/>
      <c r="S714" s="280"/>
      <c r="T714" s="280"/>
      <c r="U714" s="280"/>
      <c r="V714" s="280"/>
      <c r="W714" s="280"/>
      <c r="X714" s="280"/>
      <c r="Y714" s="280"/>
      <c r="Z714" s="280"/>
    </row>
    <row r="715" spans="1:26" ht="15.75" customHeight="1">
      <c r="A715" s="280"/>
      <c r="B715" s="280"/>
      <c r="C715" s="280"/>
      <c r="D715" s="280"/>
      <c r="E715" s="280"/>
      <c r="F715" s="280"/>
      <c r="G715" s="280"/>
      <c r="H715" s="280"/>
      <c r="I715" s="280"/>
      <c r="J715" s="280"/>
      <c r="K715" s="280"/>
      <c r="L715" s="280"/>
      <c r="M715" s="280"/>
      <c r="N715" s="280"/>
      <c r="O715" s="280"/>
      <c r="P715" s="280"/>
      <c r="Q715" s="280"/>
      <c r="R715" s="280"/>
      <c r="S715" s="280"/>
      <c r="T715" s="280"/>
      <c r="U715" s="280"/>
      <c r="V715" s="280"/>
      <c r="W715" s="280"/>
      <c r="X715" s="280"/>
      <c r="Y715" s="280"/>
      <c r="Z715" s="280"/>
    </row>
    <row r="716" spans="1:26" ht="15.75" customHeight="1">
      <c r="A716" s="280"/>
      <c r="B716" s="280"/>
      <c r="C716" s="280"/>
      <c r="D716" s="280"/>
      <c r="E716" s="280"/>
      <c r="F716" s="280"/>
      <c r="G716" s="280"/>
      <c r="H716" s="280"/>
      <c r="I716" s="280"/>
      <c r="J716" s="280"/>
      <c r="K716" s="280"/>
      <c r="L716" s="280"/>
      <c r="M716" s="280"/>
      <c r="N716" s="280"/>
      <c r="O716" s="280"/>
      <c r="P716" s="280"/>
      <c r="Q716" s="280"/>
      <c r="R716" s="280"/>
      <c r="S716" s="280"/>
      <c r="T716" s="280"/>
      <c r="U716" s="280"/>
      <c r="V716" s="280"/>
      <c r="W716" s="280"/>
      <c r="X716" s="280"/>
      <c r="Y716" s="280"/>
      <c r="Z716" s="280"/>
    </row>
    <row r="717" spans="1:26" ht="15.75" customHeight="1">
      <c r="A717" s="280"/>
      <c r="B717" s="280"/>
      <c r="C717" s="280"/>
      <c r="D717" s="280"/>
      <c r="E717" s="280"/>
      <c r="F717" s="280"/>
      <c r="G717" s="280"/>
      <c r="H717" s="280"/>
      <c r="I717" s="280"/>
      <c r="J717" s="280"/>
      <c r="K717" s="280"/>
      <c r="L717" s="280"/>
      <c r="M717" s="280"/>
      <c r="N717" s="280"/>
      <c r="O717" s="280"/>
      <c r="P717" s="280"/>
      <c r="Q717" s="280"/>
      <c r="R717" s="280"/>
      <c r="S717" s="280"/>
      <c r="T717" s="280"/>
      <c r="U717" s="280"/>
      <c r="V717" s="280"/>
      <c r="W717" s="280"/>
      <c r="X717" s="280"/>
      <c r="Y717" s="280"/>
      <c r="Z717" s="280"/>
    </row>
    <row r="718" spans="1:26" ht="15.75" customHeight="1">
      <c r="A718" s="280"/>
      <c r="B718" s="280"/>
      <c r="C718" s="280"/>
      <c r="D718" s="280"/>
      <c r="E718" s="280"/>
      <c r="F718" s="280"/>
      <c r="G718" s="280"/>
      <c r="H718" s="280"/>
      <c r="I718" s="280"/>
      <c r="J718" s="280"/>
      <c r="K718" s="280"/>
      <c r="L718" s="280"/>
      <c r="M718" s="280"/>
      <c r="N718" s="280"/>
      <c r="O718" s="280"/>
      <c r="P718" s="280"/>
      <c r="Q718" s="280"/>
      <c r="R718" s="280"/>
      <c r="S718" s="280"/>
      <c r="T718" s="280"/>
      <c r="U718" s="280"/>
      <c r="V718" s="280"/>
      <c r="W718" s="280"/>
      <c r="X718" s="280"/>
      <c r="Y718" s="280"/>
      <c r="Z718" s="280"/>
    </row>
    <row r="719" spans="1:26" ht="15.75" customHeight="1">
      <c r="A719" s="280"/>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row>
    <row r="720" spans="1:26" ht="15.75" customHeight="1">
      <c r="A720" s="280"/>
      <c r="B720" s="280"/>
      <c r="C720" s="280"/>
      <c r="D720" s="280"/>
      <c r="E720" s="280"/>
      <c r="F720" s="280"/>
      <c r="G720" s="280"/>
      <c r="H720" s="280"/>
      <c r="I720" s="280"/>
      <c r="J720" s="280"/>
      <c r="K720" s="280"/>
      <c r="L720" s="280"/>
      <c r="M720" s="280"/>
      <c r="N720" s="280"/>
      <c r="O720" s="280"/>
      <c r="P720" s="280"/>
      <c r="Q720" s="280"/>
      <c r="R720" s="280"/>
      <c r="S720" s="280"/>
      <c r="T720" s="280"/>
      <c r="U720" s="280"/>
      <c r="V720" s="280"/>
      <c r="W720" s="280"/>
      <c r="X720" s="280"/>
      <c r="Y720" s="280"/>
      <c r="Z720" s="280"/>
    </row>
    <row r="721" spans="1:26" ht="15.75" customHeight="1">
      <c r="A721" s="280"/>
      <c r="B721" s="280"/>
      <c r="C721" s="280"/>
      <c r="D721" s="280"/>
      <c r="E721" s="280"/>
      <c r="F721" s="280"/>
      <c r="G721" s="280"/>
      <c r="H721" s="280"/>
      <c r="I721" s="280"/>
      <c r="J721" s="280"/>
      <c r="K721" s="280"/>
      <c r="L721" s="280"/>
      <c r="M721" s="280"/>
      <c r="N721" s="280"/>
      <c r="O721" s="280"/>
      <c r="P721" s="280"/>
      <c r="Q721" s="280"/>
      <c r="R721" s="280"/>
      <c r="S721" s="280"/>
      <c r="T721" s="280"/>
      <c r="U721" s="280"/>
      <c r="V721" s="280"/>
      <c r="W721" s="280"/>
      <c r="X721" s="280"/>
      <c r="Y721" s="280"/>
      <c r="Z721" s="280"/>
    </row>
    <row r="722" spans="1:26" ht="15.75" customHeight="1">
      <c r="A722" s="280"/>
      <c r="B722" s="280"/>
      <c r="C722" s="280"/>
      <c r="D722" s="280"/>
      <c r="E722" s="280"/>
      <c r="F722" s="280"/>
      <c r="G722" s="280"/>
      <c r="H722" s="280"/>
      <c r="I722" s="280"/>
      <c r="J722" s="280"/>
      <c r="K722" s="280"/>
      <c r="L722" s="280"/>
      <c r="M722" s="280"/>
      <c r="N722" s="280"/>
      <c r="O722" s="280"/>
      <c r="P722" s="280"/>
      <c r="Q722" s="280"/>
      <c r="R722" s="280"/>
      <c r="S722" s="280"/>
      <c r="T722" s="280"/>
      <c r="U722" s="280"/>
      <c r="V722" s="280"/>
      <c r="W722" s="280"/>
      <c r="X722" s="280"/>
      <c r="Y722" s="280"/>
      <c r="Z722" s="280"/>
    </row>
    <row r="723" spans="1:26" ht="15.75" customHeight="1">
      <c r="A723" s="280"/>
      <c r="B723" s="280"/>
      <c r="C723" s="280"/>
      <c r="D723" s="280"/>
      <c r="E723" s="280"/>
      <c r="F723" s="280"/>
      <c r="G723" s="280"/>
      <c r="H723" s="280"/>
      <c r="I723" s="280"/>
      <c r="J723" s="280"/>
      <c r="K723" s="280"/>
      <c r="L723" s="280"/>
      <c r="M723" s="280"/>
      <c r="N723" s="280"/>
      <c r="O723" s="280"/>
      <c r="P723" s="280"/>
      <c r="Q723" s="280"/>
      <c r="R723" s="280"/>
      <c r="S723" s="280"/>
      <c r="T723" s="280"/>
      <c r="U723" s="280"/>
      <c r="V723" s="280"/>
      <c r="W723" s="280"/>
      <c r="X723" s="280"/>
      <c r="Y723" s="280"/>
      <c r="Z723" s="280"/>
    </row>
    <row r="724" spans="1:26" ht="15.75" customHeight="1">
      <c r="A724" s="280"/>
      <c r="B724" s="280"/>
      <c r="C724" s="280"/>
      <c r="D724" s="280"/>
      <c r="E724" s="280"/>
      <c r="F724" s="280"/>
      <c r="G724" s="280"/>
      <c r="H724" s="280"/>
      <c r="I724" s="280"/>
      <c r="J724" s="280"/>
      <c r="K724" s="280"/>
      <c r="L724" s="280"/>
      <c r="M724" s="280"/>
      <c r="N724" s="280"/>
      <c r="O724" s="280"/>
      <c r="P724" s="280"/>
      <c r="Q724" s="280"/>
      <c r="R724" s="280"/>
      <c r="S724" s="280"/>
      <c r="T724" s="280"/>
      <c r="U724" s="280"/>
      <c r="V724" s="280"/>
      <c r="W724" s="280"/>
      <c r="X724" s="280"/>
      <c r="Y724" s="280"/>
      <c r="Z724" s="280"/>
    </row>
    <row r="725" spans="1:26" ht="15.75" customHeight="1">
      <c r="A725" s="280"/>
      <c r="B725" s="280"/>
      <c r="C725" s="280"/>
      <c r="D725" s="280"/>
      <c r="E725" s="280"/>
      <c r="F725" s="280"/>
      <c r="G725" s="280"/>
      <c r="H725" s="280"/>
      <c r="I725" s="280"/>
      <c r="J725" s="280"/>
      <c r="K725" s="280"/>
      <c r="L725" s="280"/>
      <c r="M725" s="280"/>
      <c r="N725" s="280"/>
      <c r="O725" s="280"/>
      <c r="P725" s="280"/>
      <c r="Q725" s="280"/>
      <c r="R725" s="280"/>
      <c r="S725" s="280"/>
      <c r="T725" s="280"/>
      <c r="U725" s="280"/>
      <c r="V725" s="280"/>
      <c r="W725" s="280"/>
      <c r="X725" s="280"/>
      <c r="Y725" s="280"/>
      <c r="Z725" s="280"/>
    </row>
    <row r="726" spans="1:26" ht="15.75" customHeight="1">
      <c r="A726" s="280"/>
      <c r="B726" s="280"/>
      <c r="C726" s="280"/>
      <c r="D726" s="280"/>
      <c r="E726" s="280"/>
      <c r="F726" s="280"/>
      <c r="G726" s="280"/>
      <c r="H726" s="280"/>
      <c r="I726" s="280"/>
      <c r="J726" s="280"/>
      <c r="K726" s="280"/>
      <c r="L726" s="280"/>
      <c r="M726" s="280"/>
      <c r="N726" s="280"/>
      <c r="O726" s="280"/>
      <c r="P726" s="280"/>
      <c r="Q726" s="280"/>
      <c r="R726" s="280"/>
      <c r="S726" s="280"/>
      <c r="T726" s="280"/>
      <c r="U726" s="280"/>
      <c r="V726" s="280"/>
      <c r="W726" s="280"/>
      <c r="X726" s="280"/>
      <c r="Y726" s="280"/>
      <c r="Z726" s="280"/>
    </row>
    <row r="727" spans="1:26" ht="15.75" customHeight="1">
      <c r="A727" s="280"/>
      <c r="B727" s="280"/>
      <c r="C727" s="280"/>
      <c r="D727" s="280"/>
      <c r="E727" s="280"/>
      <c r="F727" s="280"/>
      <c r="G727" s="280"/>
      <c r="H727" s="280"/>
      <c r="I727" s="280"/>
      <c r="J727" s="280"/>
      <c r="K727" s="280"/>
      <c r="L727" s="280"/>
      <c r="M727" s="280"/>
      <c r="N727" s="280"/>
      <c r="O727" s="280"/>
      <c r="P727" s="280"/>
      <c r="Q727" s="280"/>
      <c r="R727" s="280"/>
      <c r="S727" s="280"/>
      <c r="T727" s="280"/>
      <c r="U727" s="280"/>
      <c r="V727" s="280"/>
      <c r="W727" s="280"/>
      <c r="X727" s="280"/>
      <c r="Y727" s="280"/>
      <c r="Z727" s="280"/>
    </row>
    <row r="728" spans="1:26" ht="15.75" customHeight="1">
      <c r="A728" s="280"/>
      <c r="B728" s="280"/>
      <c r="C728" s="280"/>
      <c r="D728" s="280"/>
      <c r="E728" s="280"/>
      <c r="F728" s="280"/>
      <c r="G728" s="280"/>
      <c r="H728" s="280"/>
      <c r="I728" s="280"/>
      <c r="J728" s="280"/>
      <c r="K728" s="280"/>
      <c r="L728" s="280"/>
      <c r="M728" s="280"/>
      <c r="N728" s="280"/>
      <c r="O728" s="280"/>
      <c r="P728" s="280"/>
      <c r="Q728" s="280"/>
      <c r="R728" s="280"/>
      <c r="S728" s="280"/>
      <c r="T728" s="280"/>
      <c r="U728" s="280"/>
      <c r="V728" s="280"/>
      <c r="W728" s="280"/>
      <c r="X728" s="280"/>
      <c r="Y728" s="280"/>
      <c r="Z728" s="280"/>
    </row>
    <row r="729" spans="1:26" ht="15.75" customHeight="1">
      <c r="A729" s="280"/>
      <c r="B729" s="280"/>
      <c r="C729" s="280"/>
      <c r="D729" s="280"/>
      <c r="E729" s="280"/>
      <c r="F729" s="280"/>
      <c r="G729" s="280"/>
      <c r="H729" s="280"/>
      <c r="I729" s="280"/>
      <c r="J729" s="280"/>
      <c r="K729" s="280"/>
      <c r="L729" s="280"/>
      <c r="M729" s="280"/>
      <c r="N729" s="280"/>
      <c r="O729" s="280"/>
      <c r="P729" s="280"/>
      <c r="Q729" s="280"/>
      <c r="R729" s="280"/>
      <c r="S729" s="280"/>
      <c r="T729" s="280"/>
      <c r="U729" s="280"/>
      <c r="V729" s="280"/>
      <c r="W729" s="280"/>
      <c r="X729" s="280"/>
      <c r="Y729" s="280"/>
      <c r="Z729" s="280"/>
    </row>
    <row r="730" spans="1:26" ht="15.75" customHeight="1">
      <c r="A730" s="280"/>
      <c r="B730" s="280"/>
      <c r="C730" s="280"/>
      <c r="D730" s="280"/>
      <c r="E730" s="280"/>
      <c r="F730" s="280"/>
      <c r="G730" s="280"/>
      <c r="H730" s="280"/>
      <c r="I730" s="280"/>
      <c r="J730" s="280"/>
      <c r="K730" s="280"/>
      <c r="L730" s="280"/>
      <c r="M730" s="280"/>
      <c r="N730" s="280"/>
      <c r="O730" s="280"/>
      <c r="P730" s="280"/>
      <c r="Q730" s="280"/>
      <c r="R730" s="280"/>
      <c r="S730" s="280"/>
      <c r="T730" s="280"/>
      <c r="U730" s="280"/>
      <c r="V730" s="280"/>
      <c r="W730" s="280"/>
      <c r="X730" s="280"/>
      <c r="Y730" s="280"/>
      <c r="Z730" s="280"/>
    </row>
    <row r="731" spans="1:26" ht="15.75" customHeight="1">
      <c r="A731" s="280"/>
      <c r="B731" s="280"/>
      <c r="C731" s="280"/>
      <c r="D731" s="280"/>
      <c r="E731" s="280"/>
      <c r="F731" s="280"/>
      <c r="G731" s="280"/>
      <c r="H731" s="280"/>
      <c r="I731" s="280"/>
      <c r="J731" s="280"/>
      <c r="K731" s="280"/>
      <c r="L731" s="280"/>
      <c r="M731" s="280"/>
      <c r="N731" s="280"/>
      <c r="O731" s="280"/>
      <c r="P731" s="280"/>
      <c r="Q731" s="280"/>
      <c r="R731" s="280"/>
      <c r="S731" s="280"/>
      <c r="T731" s="280"/>
      <c r="U731" s="280"/>
      <c r="V731" s="280"/>
      <c r="W731" s="280"/>
      <c r="X731" s="280"/>
      <c r="Y731" s="280"/>
      <c r="Z731" s="280"/>
    </row>
    <row r="732" spans="1:26" ht="15.75" customHeight="1">
      <c r="A732" s="280"/>
      <c r="B732" s="280"/>
      <c r="C732" s="280"/>
      <c r="D732" s="280"/>
      <c r="E732" s="280"/>
      <c r="F732" s="280"/>
      <c r="G732" s="280"/>
      <c r="H732" s="280"/>
      <c r="I732" s="280"/>
      <c r="J732" s="280"/>
      <c r="K732" s="280"/>
      <c r="L732" s="280"/>
      <c r="M732" s="280"/>
      <c r="N732" s="280"/>
      <c r="O732" s="280"/>
      <c r="P732" s="280"/>
      <c r="Q732" s="280"/>
      <c r="R732" s="280"/>
      <c r="S732" s="280"/>
      <c r="T732" s="280"/>
      <c r="U732" s="280"/>
      <c r="V732" s="280"/>
      <c r="W732" s="280"/>
      <c r="X732" s="280"/>
      <c r="Y732" s="280"/>
      <c r="Z732" s="280"/>
    </row>
    <row r="733" spans="1:26" ht="15.75" customHeight="1">
      <c r="A733" s="280"/>
      <c r="B733" s="280"/>
      <c r="C733" s="280"/>
      <c r="D733" s="280"/>
      <c r="E733" s="280"/>
      <c r="F733" s="280"/>
      <c r="G733" s="280"/>
      <c r="H733" s="280"/>
      <c r="I733" s="280"/>
      <c r="J733" s="280"/>
      <c r="K733" s="280"/>
      <c r="L733" s="280"/>
      <c r="M733" s="280"/>
      <c r="N733" s="280"/>
      <c r="O733" s="280"/>
      <c r="P733" s="280"/>
      <c r="Q733" s="280"/>
      <c r="R733" s="280"/>
      <c r="S733" s="280"/>
      <c r="T733" s="280"/>
      <c r="U733" s="280"/>
      <c r="V733" s="280"/>
      <c r="W733" s="280"/>
      <c r="X733" s="280"/>
      <c r="Y733" s="280"/>
      <c r="Z733" s="280"/>
    </row>
    <row r="734" spans="1:26" ht="15.75" customHeight="1">
      <c r="A734" s="280"/>
      <c r="B734" s="280"/>
      <c r="C734" s="280"/>
      <c r="D734" s="280"/>
      <c r="E734" s="280"/>
      <c r="F734" s="280"/>
      <c r="G734" s="280"/>
      <c r="H734" s="280"/>
      <c r="I734" s="280"/>
      <c r="J734" s="280"/>
      <c r="K734" s="280"/>
      <c r="L734" s="280"/>
      <c r="M734" s="280"/>
      <c r="N734" s="280"/>
      <c r="O734" s="280"/>
      <c r="P734" s="280"/>
      <c r="Q734" s="280"/>
      <c r="R734" s="280"/>
      <c r="S734" s="280"/>
      <c r="T734" s="280"/>
      <c r="U734" s="280"/>
      <c r="V734" s="280"/>
      <c r="W734" s="280"/>
      <c r="X734" s="280"/>
      <c r="Y734" s="280"/>
      <c r="Z734" s="280"/>
    </row>
    <row r="735" spans="1:26" ht="15.75" customHeight="1">
      <c r="A735" s="280"/>
      <c r="B735" s="280"/>
      <c r="C735" s="280"/>
      <c r="D735" s="280"/>
      <c r="E735" s="280"/>
      <c r="F735" s="280"/>
      <c r="G735" s="280"/>
      <c r="H735" s="280"/>
      <c r="I735" s="280"/>
      <c r="J735" s="280"/>
      <c r="K735" s="280"/>
      <c r="L735" s="280"/>
      <c r="M735" s="280"/>
      <c r="N735" s="280"/>
      <c r="O735" s="280"/>
      <c r="P735" s="280"/>
      <c r="Q735" s="280"/>
      <c r="R735" s="280"/>
      <c r="S735" s="280"/>
      <c r="T735" s="280"/>
      <c r="U735" s="280"/>
      <c r="V735" s="280"/>
      <c r="W735" s="280"/>
      <c r="X735" s="280"/>
      <c r="Y735" s="280"/>
      <c r="Z735" s="280"/>
    </row>
    <row r="736" spans="1:26" ht="15.75" customHeight="1">
      <c r="A736" s="280"/>
      <c r="B736" s="280"/>
      <c r="C736" s="280"/>
      <c r="D736" s="280"/>
      <c r="E736" s="280"/>
      <c r="F736" s="280"/>
      <c r="G736" s="280"/>
      <c r="H736" s="280"/>
      <c r="I736" s="280"/>
      <c r="J736" s="280"/>
      <c r="K736" s="280"/>
      <c r="L736" s="280"/>
      <c r="M736" s="280"/>
      <c r="N736" s="280"/>
      <c r="O736" s="280"/>
      <c r="P736" s="280"/>
      <c r="Q736" s="280"/>
      <c r="R736" s="280"/>
      <c r="S736" s="280"/>
      <c r="T736" s="280"/>
      <c r="U736" s="280"/>
      <c r="V736" s="280"/>
      <c r="W736" s="280"/>
      <c r="X736" s="280"/>
      <c r="Y736" s="280"/>
      <c r="Z736" s="280"/>
    </row>
    <row r="737" spans="1:26" ht="15.75" customHeight="1">
      <c r="A737" s="280"/>
      <c r="B737" s="280"/>
      <c r="C737" s="280"/>
      <c r="D737" s="280"/>
      <c r="E737" s="280"/>
      <c r="F737" s="280"/>
      <c r="G737" s="280"/>
      <c r="H737" s="280"/>
      <c r="I737" s="280"/>
      <c r="J737" s="280"/>
      <c r="K737" s="280"/>
      <c r="L737" s="280"/>
      <c r="M737" s="280"/>
      <c r="N737" s="280"/>
      <c r="O737" s="280"/>
      <c r="P737" s="280"/>
      <c r="Q737" s="280"/>
      <c r="R737" s="280"/>
      <c r="S737" s="280"/>
      <c r="T737" s="280"/>
      <c r="U737" s="280"/>
      <c r="V737" s="280"/>
      <c r="W737" s="280"/>
      <c r="X737" s="280"/>
      <c r="Y737" s="280"/>
      <c r="Z737" s="280"/>
    </row>
    <row r="738" spans="1:26" ht="15.75" customHeight="1">
      <c r="A738" s="280"/>
      <c r="B738" s="280"/>
      <c r="C738" s="280"/>
      <c r="D738" s="280"/>
      <c r="E738" s="280"/>
      <c r="F738" s="280"/>
      <c r="G738" s="280"/>
      <c r="H738" s="280"/>
      <c r="I738" s="280"/>
      <c r="J738" s="280"/>
      <c r="K738" s="280"/>
      <c r="L738" s="280"/>
      <c r="M738" s="280"/>
      <c r="N738" s="280"/>
      <c r="O738" s="280"/>
      <c r="P738" s="280"/>
      <c r="Q738" s="280"/>
      <c r="R738" s="280"/>
      <c r="S738" s="280"/>
      <c r="T738" s="280"/>
      <c r="U738" s="280"/>
      <c r="V738" s="280"/>
      <c r="W738" s="280"/>
      <c r="X738" s="280"/>
      <c r="Y738" s="280"/>
      <c r="Z738" s="280"/>
    </row>
    <row r="739" spans="1:26" ht="15.75" customHeight="1">
      <c r="A739" s="280"/>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row>
    <row r="740" spans="1:26" ht="15.75" customHeight="1">
      <c r="A740" s="280"/>
      <c r="B740" s="280"/>
      <c r="C740" s="280"/>
      <c r="D740" s="280"/>
      <c r="E740" s="280"/>
      <c r="F740" s="280"/>
      <c r="G740" s="280"/>
      <c r="H740" s="280"/>
      <c r="I740" s="280"/>
      <c r="J740" s="280"/>
      <c r="K740" s="280"/>
      <c r="L740" s="280"/>
      <c r="M740" s="280"/>
      <c r="N740" s="280"/>
      <c r="O740" s="280"/>
      <c r="P740" s="280"/>
      <c r="Q740" s="280"/>
      <c r="R740" s="280"/>
      <c r="S740" s="280"/>
      <c r="T740" s="280"/>
      <c r="U740" s="280"/>
      <c r="V740" s="280"/>
      <c r="W740" s="280"/>
      <c r="X740" s="280"/>
      <c r="Y740" s="280"/>
      <c r="Z740" s="280"/>
    </row>
    <row r="741" spans="1:26" ht="15.75" customHeight="1">
      <c r="A741" s="280"/>
      <c r="B741" s="280"/>
      <c r="C741" s="280"/>
      <c r="D741" s="280"/>
      <c r="E741" s="280"/>
      <c r="F741" s="280"/>
      <c r="G741" s="280"/>
      <c r="H741" s="280"/>
      <c r="I741" s="280"/>
      <c r="J741" s="280"/>
      <c r="K741" s="280"/>
      <c r="L741" s="280"/>
      <c r="M741" s="280"/>
      <c r="N741" s="280"/>
      <c r="O741" s="280"/>
      <c r="P741" s="280"/>
      <c r="Q741" s="280"/>
      <c r="R741" s="280"/>
      <c r="S741" s="280"/>
      <c r="T741" s="280"/>
      <c r="U741" s="280"/>
      <c r="V741" s="280"/>
      <c r="W741" s="280"/>
      <c r="X741" s="280"/>
      <c r="Y741" s="280"/>
      <c r="Z741" s="280"/>
    </row>
    <row r="742" spans="1:26" ht="15.75" customHeight="1">
      <c r="A742" s="280"/>
      <c r="B742" s="280"/>
      <c r="C742" s="280"/>
      <c r="D742" s="280"/>
      <c r="E742" s="280"/>
      <c r="F742" s="280"/>
      <c r="G742" s="280"/>
      <c r="H742" s="280"/>
      <c r="I742" s="280"/>
      <c r="J742" s="280"/>
      <c r="K742" s="280"/>
      <c r="L742" s="280"/>
      <c r="M742" s="280"/>
      <c r="N742" s="280"/>
      <c r="O742" s="280"/>
      <c r="P742" s="280"/>
      <c r="Q742" s="280"/>
      <c r="R742" s="280"/>
      <c r="S742" s="280"/>
      <c r="T742" s="280"/>
      <c r="U742" s="280"/>
      <c r="V742" s="280"/>
      <c r="W742" s="280"/>
      <c r="X742" s="280"/>
      <c r="Y742" s="280"/>
      <c r="Z742" s="280"/>
    </row>
    <row r="743" spans="1:26" ht="15.75" customHeight="1">
      <c r="A743" s="280"/>
      <c r="B743" s="280"/>
      <c r="C743" s="280"/>
      <c r="D743" s="280"/>
      <c r="E743" s="280"/>
      <c r="F743" s="280"/>
      <c r="G743" s="280"/>
      <c r="H743" s="280"/>
      <c r="I743" s="280"/>
      <c r="J743" s="280"/>
      <c r="K743" s="280"/>
      <c r="L743" s="280"/>
      <c r="M743" s="280"/>
      <c r="N743" s="280"/>
      <c r="O743" s="280"/>
      <c r="P743" s="280"/>
      <c r="Q743" s="280"/>
      <c r="R743" s="280"/>
      <c r="S743" s="280"/>
      <c r="T743" s="280"/>
      <c r="U743" s="280"/>
      <c r="V743" s="280"/>
      <c r="W743" s="280"/>
      <c r="X743" s="280"/>
      <c r="Y743" s="280"/>
      <c r="Z743" s="280"/>
    </row>
    <row r="744" spans="1:26" ht="15.75" customHeight="1">
      <c r="A744" s="280"/>
      <c r="B744" s="280"/>
      <c r="C744" s="280"/>
      <c r="D744" s="280"/>
      <c r="E744" s="280"/>
      <c r="F744" s="280"/>
      <c r="G744" s="280"/>
      <c r="H744" s="280"/>
      <c r="I744" s="280"/>
      <c r="J744" s="280"/>
      <c r="K744" s="280"/>
      <c r="L744" s="280"/>
      <c r="M744" s="280"/>
      <c r="N744" s="280"/>
      <c r="O744" s="280"/>
      <c r="P744" s="280"/>
      <c r="Q744" s="280"/>
      <c r="R744" s="280"/>
      <c r="S744" s="280"/>
      <c r="T744" s="280"/>
      <c r="U744" s="280"/>
      <c r="V744" s="280"/>
      <c r="W744" s="280"/>
      <c r="X744" s="280"/>
      <c r="Y744" s="280"/>
      <c r="Z744" s="280"/>
    </row>
    <row r="745" spans="1:26" ht="15.75" customHeight="1">
      <c r="A745" s="280"/>
      <c r="B745" s="280"/>
      <c r="C745" s="280"/>
      <c r="D745" s="280"/>
      <c r="E745" s="280"/>
      <c r="F745" s="280"/>
      <c r="G745" s="280"/>
      <c r="H745" s="280"/>
      <c r="I745" s="280"/>
      <c r="J745" s="280"/>
      <c r="K745" s="280"/>
      <c r="L745" s="280"/>
      <c r="M745" s="280"/>
      <c r="N745" s="280"/>
      <c r="O745" s="280"/>
      <c r="P745" s="280"/>
      <c r="Q745" s="280"/>
      <c r="R745" s="280"/>
      <c r="S745" s="280"/>
      <c r="T745" s="280"/>
      <c r="U745" s="280"/>
      <c r="V745" s="280"/>
      <c r="W745" s="280"/>
      <c r="X745" s="280"/>
      <c r="Y745" s="280"/>
      <c r="Z745" s="280"/>
    </row>
    <row r="746" spans="1:26" ht="15.75" customHeight="1">
      <c r="A746" s="280"/>
      <c r="B746" s="280"/>
      <c r="C746" s="280"/>
      <c r="D746" s="280"/>
      <c r="E746" s="280"/>
      <c r="F746" s="280"/>
      <c r="G746" s="280"/>
      <c r="H746" s="280"/>
      <c r="I746" s="280"/>
      <c r="J746" s="280"/>
      <c r="K746" s="280"/>
      <c r="L746" s="280"/>
      <c r="M746" s="280"/>
      <c r="N746" s="280"/>
      <c r="O746" s="280"/>
      <c r="P746" s="280"/>
      <c r="Q746" s="280"/>
      <c r="R746" s="280"/>
      <c r="S746" s="280"/>
      <c r="T746" s="280"/>
      <c r="U746" s="280"/>
      <c r="V746" s="280"/>
      <c r="W746" s="280"/>
      <c r="X746" s="280"/>
      <c r="Y746" s="280"/>
      <c r="Z746" s="280"/>
    </row>
    <row r="747" spans="1:26" ht="15.75" customHeight="1">
      <c r="A747" s="280"/>
      <c r="B747" s="280"/>
      <c r="C747" s="280"/>
      <c r="D747" s="280"/>
      <c r="E747" s="280"/>
      <c r="F747" s="280"/>
      <c r="G747" s="280"/>
      <c r="H747" s="280"/>
      <c r="I747" s="280"/>
      <c r="J747" s="280"/>
      <c r="K747" s="280"/>
      <c r="L747" s="280"/>
      <c r="M747" s="280"/>
      <c r="N747" s="280"/>
      <c r="O747" s="280"/>
      <c r="P747" s="280"/>
      <c r="Q747" s="280"/>
      <c r="R747" s="280"/>
      <c r="S747" s="280"/>
      <c r="T747" s="280"/>
      <c r="U747" s="280"/>
      <c r="V747" s="280"/>
      <c r="W747" s="280"/>
      <c r="X747" s="280"/>
      <c r="Y747" s="280"/>
      <c r="Z747" s="280"/>
    </row>
    <row r="748" spans="1:26" ht="15.75" customHeight="1">
      <c r="A748" s="280"/>
      <c r="B748" s="280"/>
      <c r="C748" s="280"/>
      <c r="D748" s="280"/>
      <c r="E748" s="280"/>
      <c r="F748" s="280"/>
      <c r="G748" s="280"/>
      <c r="H748" s="280"/>
      <c r="I748" s="280"/>
      <c r="J748" s="280"/>
      <c r="K748" s="280"/>
      <c r="L748" s="280"/>
      <c r="M748" s="280"/>
      <c r="N748" s="280"/>
      <c r="O748" s="280"/>
      <c r="P748" s="280"/>
      <c r="Q748" s="280"/>
      <c r="R748" s="280"/>
      <c r="S748" s="280"/>
      <c r="T748" s="280"/>
      <c r="U748" s="280"/>
      <c r="V748" s="280"/>
      <c r="W748" s="280"/>
      <c r="X748" s="280"/>
      <c r="Y748" s="280"/>
      <c r="Z748" s="280"/>
    </row>
    <row r="749" spans="1:26" ht="15.75" customHeight="1">
      <c r="A749" s="280"/>
      <c r="B749" s="280"/>
      <c r="C749" s="280"/>
      <c r="D749" s="280"/>
      <c r="E749" s="280"/>
      <c r="F749" s="280"/>
      <c r="G749" s="280"/>
      <c r="H749" s="280"/>
      <c r="I749" s="280"/>
      <c r="J749" s="280"/>
      <c r="K749" s="280"/>
      <c r="L749" s="280"/>
      <c r="M749" s="280"/>
      <c r="N749" s="280"/>
      <c r="O749" s="280"/>
      <c r="P749" s="280"/>
      <c r="Q749" s="280"/>
      <c r="R749" s="280"/>
      <c r="S749" s="280"/>
      <c r="T749" s="280"/>
      <c r="U749" s="280"/>
      <c r="V749" s="280"/>
      <c r="W749" s="280"/>
      <c r="X749" s="280"/>
      <c r="Y749" s="280"/>
      <c r="Z749" s="280"/>
    </row>
    <row r="750" spans="1:26" ht="15.75" customHeight="1">
      <c r="A750" s="280"/>
      <c r="B750" s="280"/>
      <c r="C750" s="280"/>
      <c r="D750" s="280"/>
      <c r="E750" s="280"/>
      <c r="F750" s="280"/>
      <c r="G750" s="280"/>
      <c r="H750" s="280"/>
      <c r="I750" s="280"/>
      <c r="J750" s="280"/>
      <c r="K750" s="280"/>
      <c r="L750" s="280"/>
      <c r="M750" s="280"/>
      <c r="N750" s="280"/>
      <c r="O750" s="280"/>
      <c r="P750" s="280"/>
      <c r="Q750" s="280"/>
      <c r="R750" s="280"/>
      <c r="S750" s="280"/>
      <c r="T750" s="280"/>
      <c r="U750" s="280"/>
      <c r="V750" s="280"/>
      <c r="W750" s="280"/>
      <c r="X750" s="280"/>
      <c r="Y750" s="280"/>
      <c r="Z750" s="280"/>
    </row>
    <row r="751" spans="1:26" ht="15.75" customHeight="1">
      <c r="A751" s="280"/>
      <c r="B751" s="280"/>
      <c r="C751" s="280"/>
      <c r="D751" s="280"/>
      <c r="E751" s="280"/>
      <c r="F751" s="280"/>
      <c r="G751" s="280"/>
      <c r="H751" s="280"/>
      <c r="I751" s="280"/>
      <c r="J751" s="280"/>
      <c r="K751" s="280"/>
      <c r="L751" s="280"/>
      <c r="M751" s="280"/>
      <c r="N751" s="280"/>
      <c r="O751" s="280"/>
      <c r="P751" s="280"/>
      <c r="Q751" s="280"/>
      <c r="R751" s="280"/>
      <c r="S751" s="280"/>
      <c r="T751" s="280"/>
      <c r="U751" s="280"/>
      <c r="V751" s="280"/>
      <c r="W751" s="280"/>
      <c r="X751" s="280"/>
      <c r="Y751" s="280"/>
      <c r="Z751" s="280"/>
    </row>
    <row r="752" spans="1:26" ht="15.75" customHeight="1">
      <c r="A752" s="280"/>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row>
    <row r="753" spans="1:26" ht="15.75" customHeight="1">
      <c r="A753" s="280"/>
      <c r="B753" s="280"/>
      <c r="C753" s="280"/>
      <c r="D753" s="280"/>
      <c r="E753" s="280"/>
      <c r="F753" s="280"/>
      <c r="G753" s="280"/>
      <c r="H753" s="280"/>
      <c r="I753" s="280"/>
      <c r="J753" s="280"/>
      <c r="K753" s="280"/>
      <c r="L753" s="280"/>
      <c r="M753" s="280"/>
      <c r="N753" s="280"/>
      <c r="O753" s="280"/>
      <c r="P753" s="280"/>
      <c r="Q753" s="280"/>
      <c r="R753" s="280"/>
      <c r="S753" s="280"/>
      <c r="T753" s="280"/>
      <c r="U753" s="280"/>
      <c r="V753" s="280"/>
      <c r="W753" s="280"/>
      <c r="X753" s="280"/>
      <c r="Y753" s="280"/>
      <c r="Z753" s="280"/>
    </row>
    <row r="754" spans="1:26" ht="15.75" customHeight="1">
      <c r="A754" s="280"/>
      <c r="B754" s="280"/>
      <c r="C754" s="280"/>
      <c r="D754" s="280"/>
      <c r="E754" s="280"/>
      <c r="F754" s="280"/>
      <c r="G754" s="280"/>
      <c r="H754" s="280"/>
      <c r="I754" s="280"/>
      <c r="J754" s="280"/>
      <c r="K754" s="280"/>
      <c r="L754" s="280"/>
      <c r="M754" s="280"/>
      <c r="N754" s="280"/>
      <c r="O754" s="280"/>
      <c r="P754" s="280"/>
      <c r="Q754" s="280"/>
      <c r="R754" s="280"/>
      <c r="S754" s="280"/>
      <c r="T754" s="280"/>
      <c r="U754" s="280"/>
      <c r="V754" s="280"/>
      <c r="W754" s="280"/>
      <c r="X754" s="280"/>
      <c r="Y754" s="280"/>
      <c r="Z754" s="280"/>
    </row>
    <row r="755" spans="1:26" ht="15.75" customHeight="1">
      <c r="A755" s="280"/>
      <c r="B755" s="280"/>
      <c r="C755" s="280"/>
      <c r="D755" s="280"/>
      <c r="E755" s="280"/>
      <c r="F755" s="280"/>
      <c r="G755" s="280"/>
      <c r="H755" s="280"/>
      <c r="I755" s="280"/>
      <c r="J755" s="280"/>
      <c r="K755" s="280"/>
      <c r="L755" s="280"/>
      <c r="M755" s="280"/>
      <c r="N755" s="280"/>
      <c r="O755" s="280"/>
      <c r="P755" s="280"/>
      <c r="Q755" s="280"/>
      <c r="R755" s="280"/>
      <c r="S755" s="280"/>
      <c r="T755" s="280"/>
      <c r="U755" s="280"/>
      <c r="V755" s="280"/>
      <c r="W755" s="280"/>
      <c r="X755" s="280"/>
      <c r="Y755" s="280"/>
      <c r="Z755" s="280"/>
    </row>
    <row r="756" spans="1:26" ht="15.75" customHeight="1">
      <c r="A756" s="280"/>
      <c r="B756" s="280"/>
      <c r="C756" s="280"/>
      <c r="D756" s="280"/>
      <c r="E756" s="280"/>
      <c r="F756" s="280"/>
      <c r="G756" s="280"/>
      <c r="H756" s="280"/>
      <c r="I756" s="280"/>
      <c r="J756" s="280"/>
      <c r="K756" s="280"/>
      <c r="L756" s="280"/>
      <c r="M756" s="280"/>
      <c r="N756" s="280"/>
      <c r="O756" s="280"/>
      <c r="P756" s="280"/>
      <c r="Q756" s="280"/>
      <c r="R756" s="280"/>
      <c r="S756" s="280"/>
      <c r="T756" s="280"/>
      <c r="U756" s="280"/>
      <c r="V756" s="280"/>
      <c r="W756" s="280"/>
      <c r="X756" s="280"/>
      <c r="Y756" s="280"/>
      <c r="Z756" s="280"/>
    </row>
    <row r="757" spans="1:26" ht="15.75" customHeight="1">
      <c r="A757" s="280"/>
      <c r="B757" s="280"/>
      <c r="C757" s="280"/>
      <c r="D757" s="280"/>
      <c r="E757" s="280"/>
      <c r="F757" s="280"/>
      <c r="G757" s="280"/>
      <c r="H757" s="280"/>
      <c r="I757" s="280"/>
      <c r="J757" s="280"/>
      <c r="K757" s="280"/>
      <c r="L757" s="280"/>
      <c r="M757" s="280"/>
      <c r="N757" s="280"/>
      <c r="O757" s="280"/>
      <c r="P757" s="280"/>
      <c r="Q757" s="280"/>
      <c r="R757" s="280"/>
      <c r="S757" s="280"/>
      <c r="T757" s="280"/>
      <c r="U757" s="280"/>
      <c r="V757" s="280"/>
      <c r="W757" s="280"/>
      <c r="X757" s="280"/>
      <c r="Y757" s="280"/>
      <c r="Z757" s="280"/>
    </row>
    <row r="758" spans="1:26" ht="15.75" customHeight="1">
      <c r="A758" s="280"/>
      <c r="B758" s="280"/>
      <c r="C758" s="280"/>
      <c r="D758" s="280"/>
      <c r="E758" s="280"/>
      <c r="F758" s="280"/>
      <c r="G758" s="280"/>
      <c r="H758" s="280"/>
      <c r="I758" s="280"/>
      <c r="J758" s="280"/>
      <c r="K758" s="280"/>
      <c r="L758" s="280"/>
      <c r="M758" s="280"/>
      <c r="N758" s="280"/>
      <c r="O758" s="280"/>
      <c r="P758" s="280"/>
      <c r="Q758" s="280"/>
      <c r="R758" s="280"/>
      <c r="S758" s="280"/>
      <c r="T758" s="280"/>
      <c r="U758" s="280"/>
      <c r="V758" s="280"/>
      <c r="W758" s="280"/>
      <c r="X758" s="280"/>
      <c r="Y758" s="280"/>
      <c r="Z758" s="280"/>
    </row>
    <row r="759" spans="1:26" ht="15.75" customHeight="1">
      <c r="A759" s="280"/>
      <c r="B759" s="280"/>
      <c r="C759" s="280"/>
      <c r="D759" s="280"/>
      <c r="E759" s="280"/>
      <c r="F759" s="280"/>
      <c r="G759" s="280"/>
      <c r="H759" s="280"/>
      <c r="I759" s="280"/>
      <c r="J759" s="280"/>
      <c r="K759" s="280"/>
      <c r="L759" s="280"/>
      <c r="M759" s="280"/>
      <c r="N759" s="280"/>
      <c r="O759" s="280"/>
      <c r="P759" s="280"/>
      <c r="Q759" s="280"/>
      <c r="R759" s="280"/>
      <c r="S759" s="280"/>
      <c r="T759" s="280"/>
      <c r="U759" s="280"/>
      <c r="V759" s="280"/>
      <c r="W759" s="280"/>
      <c r="X759" s="280"/>
      <c r="Y759" s="280"/>
      <c r="Z759" s="280"/>
    </row>
    <row r="760" spans="1:26" ht="15.75" customHeight="1">
      <c r="A760" s="280"/>
      <c r="B760" s="280"/>
      <c r="C760" s="280"/>
      <c r="D760" s="280"/>
      <c r="E760" s="280"/>
      <c r="F760" s="280"/>
      <c r="G760" s="280"/>
      <c r="H760" s="280"/>
      <c r="I760" s="280"/>
      <c r="J760" s="280"/>
      <c r="K760" s="280"/>
      <c r="L760" s="280"/>
      <c r="M760" s="280"/>
      <c r="N760" s="280"/>
      <c r="O760" s="280"/>
      <c r="P760" s="280"/>
      <c r="Q760" s="280"/>
      <c r="R760" s="280"/>
      <c r="S760" s="280"/>
      <c r="T760" s="280"/>
      <c r="U760" s="280"/>
      <c r="V760" s="280"/>
      <c r="W760" s="280"/>
      <c r="X760" s="280"/>
      <c r="Y760" s="280"/>
      <c r="Z760" s="280"/>
    </row>
    <row r="761" spans="1:26" ht="15.75" customHeight="1">
      <c r="A761" s="280"/>
      <c r="B761" s="280"/>
      <c r="C761" s="280"/>
      <c r="D761" s="280"/>
      <c r="E761" s="280"/>
      <c r="F761" s="280"/>
      <c r="G761" s="280"/>
      <c r="H761" s="280"/>
      <c r="I761" s="280"/>
      <c r="J761" s="280"/>
      <c r="K761" s="280"/>
      <c r="L761" s="280"/>
      <c r="M761" s="280"/>
      <c r="N761" s="280"/>
      <c r="O761" s="280"/>
      <c r="P761" s="280"/>
      <c r="Q761" s="280"/>
      <c r="R761" s="280"/>
      <c r="S761" s="280"/>
      <c r="T761" s="280"/>
      <c r="U761" s="280"/>
      <c r="V761" s="280"/>
      <c r="W761" s="280"/>
      <c r="X761" s="280"/>
      <c r="Y761" s="280"/>
      <c r="Z761" s="280"/>
    </row>
    <row r="762" spans="1:26" ht="15.75" customHeight="1">
      <c r="A762" s="280"/>
      <c r="B762" s="280"/>
      <c r="C762" s="280"/>
      <c r="D762" s="280"/>
      <c r="E762" s="280"/>
      <c r="F762" s="280"/>
      <c r="G762" s="280"/>
      <c r="H762" s="280"/>
      <c r="I762" s="280"/>
      <c r="J762" s="280"/>
      <c r="K762" s="280"/>
      <c r="L762" s="280"/>
      <c r="M762" s="280"/>
      <c r="N762" s="280"/>
      <c r="O762" s="280"/>
      <c r="P762" s="280"/>
      <c r="Q762" s="280"/>
      <c r="R762" s="280"/>
      <c r="S762" s="280"/>
      <c r="T762" s="280"/>
      <c r="U762" s="280"/>
      <c r="V762" s="280"/>
      <c r="W762" s="280"/>
      <c r="X762" s="280"/>
      <c r="Y762" s="280"/>
      <c r="Z762" s="280"/>
    </row>
    <row r="763" spans="1:26" ht="15.75" customHeight="1">
      <c r="A763" s="280"/>
      <c r="B763" s="280"/>
      <c r="C763" s="280"/>
      <c r="D763" s="280"/>
      <c r="E763" s="280"/>
      <c r="F763" s="280"/>
      <c r="G763" s="280"/>
      <c r="H763" s="280"/>
      <c r="I763" s="280"/>
      <c r="J763" s="280"/>
      <c r="K763" s="280"/>
      <c r="L763" s="280"/>
      <c r="M763" s="280"/>
      <c r="N763" s="280"/>
      <c r="O763" s="280"/>
      <c r="P763" s="280"/>
      <c r="Q763" s="280"/>
      <c r="R763" s="280"/>
      <c r="S763" s="280"/>
      <c r="T763" s="280"/>
      <c r="U763" s="280"/>
      <c r="V763" s="280"/>
      <c r="W763" s="280"/>
      <c r="X763" s="280"/>
      <c r="Y763" s="280"/>
      <c r="Z763" s="280"/>
    </row>
    <row r="764" spans="1:26" ht="15.75" customHeight="1">
      <c r="A764" s="280"/>
      <c r="B764" s="280"/>
      <c r="C764" s="280"/>
      <c r="D764" s="280"/>
      <c r="E764" s="280"/>
      <c r="F764" s="280"/>
      <c r="G764" s="280"/>
      <c r="H764" s="280"/>
      <c r="I764" s="280"/>
      <c r="J764" s="280"/>
      <c r="K764" s="280"/>
      <c r="L764" s="280"/>
      <c r="M764" s="280"/>
      <c r="N764" s="280"/>
      <c r="O764" s="280"/>
      <c r="P764" s="280"/>
      <c r="Q764" s="280"/>
      <c r="R764" s="280"/>
      <c r="S764" s="280"/>
      <c r="T764" s="280"/>
      <c r="U764" s="280"/>
      <c r="V764" s="280"/>
      <c r="W764" s="280"/>
      <c r="X764" s="280"/>
      <c r="Y764" s="280"/>
      <c r="Z764" s="280"/>
    </row>
    <row r="765" spans="1:26" ht="15.75" customHeight="1">
      <c r="A765" s="280"/>
      <c r="B765" s="280"/>
      <c r="C765" s="280"/>
      <c r="D765" s="280"/>
      <c r="E765" s="280"/>
      <c r="F765" s="280"/>
      <c r="G765" s="280"/>
      <c r="H765" s="280"/>
      <c r="I765" s="280"/>
      <c r="J765" s="280"/>
      <c r="K765" s="280"/>
      <c r="L765" s="280"/>
      <c r="M765" s="280"/>
      <c r="N765" s="280"/>
      <c r="O765" s="280"/>
      <c r="P765" s="280"/>
      <c r="Q765" s="280"/>
      <c r="R765" s="280"/>
      <c r="S765" s="280"/>
      <c r="T765" s="280"/>
      <c r="U765" s="280"/>
      <c r="V765" s="280"/>
      <c r="W765" s="280"/>
      <c r="X765" s="280"/>
      <c r="Y765" s="280"/>
      <c r="Z765" s="280"/>
    </row>
    <row r="766" spans="1:26" ht="15.75" customHeight="1">
      <c r="A766" s="280"/>
      <c r="B766" s="280"/>
      <c r="C766" s="280"/>
      <c r="D766" s="280"/>
      <c r="E766" s="280"/>
      <c r="F766" s="280"/>
      <c r="G766" s="280"/>
      <c r="H766" s="280"/>
      <c r="I766" s="280"/>
      <c r="J766" s="280"/>
      <c r="K766" s="280"/>
      <c r="L766" s="280"/>
      <c r="M766" s="280"/>
      <c r="N766" s="280"/>
      <c r="O766" s="280"/>
      <c r="P766" s="280"/>
      <c r="Q766" s="280"/>
      <c r="R766" s="280"/>
      <c r="S766" s="280"/>
      <c r="T766" s="280"/>
      <c r="U766" s="280"/>
      <c r="V766" s="280"/>
      <c r="W766" s="280"/>
      <c r="X766" s="280"/>
      <c r="Y766" s="280"/>
      <c r="Z766" s="280"/>
    </row>
    <row r="767" spans="1:26" ht="15.75" customHeight="1">
      <c r="A767" s="280"/>
      <c r="B767" s="280"/>
      <c r="C767" s="280"/>
      <c r="D767" s="280"/>
      <c r="E767" s="280"/>
      <c r="F767" s="280"/>
      <c r="G767" s="280"/>
      <c r="H767" s="280"/>
      <c r="I767" s="280"/>
      <c r="J767" s="280"/>
      <c r="K767" s="280"/>
      <c r="L767" s="280"/>
      <c r="M767" s="280"/>
      <c r="N767" s="280"/>
      <c r="O767" s="280"/>
      <c r="P767" s="280"/>
      <c r="Q767" s="280"/>
      <c r="R767" s="280"/>
      <c r="S767" s="280"/>
      <c r="T767" s="280"/>
      <c r="U767" s="280"/>
      <c r="V767" s="280"/>
      <c r="W767" s="280"/>
      <c r="X767" s="280"/>
      <c r="Y767" s="280"/>
      <c r="Z767" s="280"/>
    </row>
    <row r="768" spans="1:26" ht="15.75" customHeight="1">
      <c r="A768" s="280"/>
      <c r="B768" s="280"/>
      <c r="C768" s="280"/>
      <c r="D768" s="280"/>
      <c r="E768" s="280"/>
      <c r="F768" s="280"/>
      <c r="G768" s="280"/>
      <c r="H768" s="280"/>
      <c r="I768" s="280"/>
      <c r="J768" s="280"/>
      <c r="K768" s="280"/>
      <c r="L768" s="280"/>
      <c r="M768" s="280"/>
      <c r="N768" s="280"/>
      <c r="O768" s="280"/>
      <c r="P768" s="280"/>
      <c r="Q768" s="280"/>
      <c r="R768" s="280"/>
      <c r="S768" s="280"/>
      <c r="T768" s="280"/>
      <c r="U768" s="280"/>
      <c r="V768" s="280"/>
      <c r="W768" s="280"/>
      <c r="X768" s="280"/>
      <c r="Y768" s="280"/>
      <c r="Z768" s="280"/>
    </row>
    <row r="769" spans="1:26" ht="15.75" customHeight="1">
      <c r="A769" s="280"/>
      <c r="B769" s="280"/>
      <c r="C769" s="280"/>
      <c r="D769" s="280"/>
      <c r="E769" s="280"/>
      <c r="F769" s="280"/>
      <c r="G769" s="280"/>
      <c r="H769" s="280"/>
      <c r="I769" s="280"/>
      <c r="J769" s="280"/>
      <c r="K769" s="280"/>
      <c r="L769" s="280"/>
      <c r="M769" s="280"/>
      <c r="N769" s="280"/>
      <c r="O769" s="280"/>
      <c r="P769" s="280"/>
      <c r="Q769" s="280"/>
      <c r="R769" s="280"/>
      <c r="S769" s="280"/>
      <c r="T769" s="280"/>
      <c r="U769" s="280"/>
      <c r="V769" s="280"/>
      <c r="W769" s="280"/>
      <c r="X769" s="280"/>
      <c r="Y769" s="280"/>
      <c r="Z769" s="280"/>
    </row>
    <row r="770" spans="1:26" ht="15.75" customHeight="1">
      <c r="A770" s="280"/>
      <c r="B770" s="280"/>
      <c r="C770" s="280"/>
      <c r="D770" s="280"/>
      <c r="E770" s="280"/>
      <c r="F770" s="280"/>
      <c r="G770" s="280"/>
      <c r="H770" s="280"/>
      <c r="I770" s="280"/>
      <c r="J770" s="280"/>
      <c r="K770" s="280"/>
      <c r="L770" s="280"/>
      <c r="M770" s="280"/>
      <c r="N770" s="280"/>
      <c r="O770" s="280"/>
      <c r="P770" s="280"/>
      <c r="Q770" s="280"/>
      <c r="R770" s="280"/>
      <c r="S770" s="280"/>
      <c r="T770" s="280"/>
      <c r="U770" s="280"/>
      <c r="V770" s="280"/>
      <c r="W770" s="280"/>
      <c r="X770" s="280"/>
      <c r="Y770" s="280"/>
      <c r="Z770" s="280"/>
    </row>
    <row r="771" spans="1:26" ht="15.75" customHeight="1">
      <c r="A771" s="280"/>
      <c r="B771" s="280"/>
      <c r="C771" s="280"/>
      <c r="D771" s="280"/>
      <c r="E771" s="280"/>
      <c r="F771" s="280"/>
      <c r="G771" s="280"/>
      <c r="H771" s="280"/>
      <c r="I771" s="280"/>
      <c r="J771" s="280"/>
      <c r="K771" s="280"/>
      <c r="L771" s="280"/>
      <c r="M771" s="280"/>
      <c r="N771" s="280"/>
      <c r="O771" s="280"/>
      <c r="P771" s="280"/>
      <c r="Q771" s="280"/>
      <c r="R771" s="280"/>
      <c r="S771" s="280"/>
      <c r="T771" s="280"/>
      <c r="U771" s="280"/>
      <c r="V771" s="280"/>
      <c r="W771" s="280"/>
      <c r="X771" s="280"/>
      <c r="Y771" s="280"/>
      <c r="Z771" s="280"/>
    </row>
    <row r="772" spans="1:26" ht="15.75" customHeight="1">
      <c r="A772" s="280"/>
      <c r="B772" s="280"/>
      <c r="C772" s="280"/>
      <c r="D772" s="280"/>
      <c r="E772" s="280"/>
      <c r="F772" s="280"/>
      <c r="G772" s="280"/>
      <c r="H772" s="280"/>
      <c r="I772" s="280"/>
      <c r="J772" s="280"/>
      <c r="K772" s="280"/>
      <c r="L772" s="280"/>
      <c r="M772" s="280"/>
      <c r="N772" s="280"/>
      <c r="O772" s="280"/>
      <c r="P772" s="280"/>
      <c r="Q772" s="280"/>
      <c r="R772" s="280"/>
      <c r="S772" s="280"/>
      <c r="T772" s="280"/>
      <c r="U772" s="280"/>
      <c r="V772" s="280"/>
      <c r="W772" s="280"/>
      <c r="X772" s="280"/>
      <c r="Y772" s="280"/>
      <c r="Z772" s="280"/>
    </row>
    <row r="773" spans="1:26" ht="15.75" customHeight="1">
      <c r="A773" s="280"/>
      <c r="B773" s="280"/>
      <c r="C773" s="280"/>
      <c r="D773" s="280"/>
      <c r="E773" s="280"/>
      <c r="F773" s="280"/>
      <c r="G773" s="280"/>
      <c r="H773" s="280"/>
      <c r="I773" s="280"/>
      <c r="J773" s="280"/>
      <c r="K773" s="280"/>
      <c r="L773" s="280"/>
      <c r="M773" s="280"/>
      <c r="N773" s="280"/>
      <c r="O773" s="280"/>
      <c r="P773" s="280"/>
      <c r="Q773" s="280"/>
      <c r="R773" s="280"/>
      <c r="S773" s="280"/>
      <c r="T773" s="280"/>
      <c r="U773" s="280"/>
      <c r="V773" s="280"/>
      <c r="W773" s="280"/>
      <c r="X773" s="280"/>
      <c r="Y773" s="280"/>
      <c r="Z773" s="280"/>
    </row>
    <row r="774" spans="1:26" ht="15.75" customHeight="1">
      <c r="A774" s="280"/>
      <c r="B774" s="280"/>
      <c r="C774" s="280"/>
      <c r="D774" s="280"/>
      <c r="E774" s="280"/>
      <c r="F774" s="280"/>
      <c r="G774" s="280"/>
      <c r="H774" s="280"/>
      <c r="I774" s="280"/>
      <c r="J774" s="280"/>
      <c r="K774" s="280"/>
      <c r="L774" s="280"/>
      <c r="M774" s="280"/>
      <c r="N774" s="280"/>
      <c r="O774" s="280"/>
      <c r="P774" s="280"/>
      <c r="Q774" s="280"/>
      <c r="R774" s="280"/>
      <c r="S774" s="280"/>
      <c r="T774" s="280"/>
      <c r="U774" s="280"/>
      <c r="V774" s="280"/>
      <c r="W774" s="280"/>
      <c r="X774" s="280"/>
      <c r="Y774" s="280"/>
      <c r="Z774" s="280"/>
    </row>
    <row r="775" spans="1:26" ht="15.75" customHeight="1">
      <c r="A775" s="280"/>
      <c r="B775" s="280"/>
      <c r="C775" s="280"/>
      <c r="D775" s="280"/>
      <c r="E775" s="280"/>
      <c r="F775" s="280"/>
      <c r="G775" s="280"/>
      <c r="H775" s="280"/>
      <c r="I775" s="280"/>
      <c r="J775" s="280"/>
      <c r="K775" s="280"/>
      <c r="L775" s="280"/>
      <c r="M775" s="280"/>
      <c r="N775" s="280"/>
      <c r="O775" s="280"/>
      <c r="P775" s="280"/>
      <c r="Q775" s="280"/>
      <c r="R775" s="280"/>
      <c r="S775" s="280"/>
      <c r="T775" s="280"/>
      <c r="U775" s="280"/>
      <c r="V775" s="280"/>
      <c r="W775" s="280"/>
      <c r="X775" s="280"/>
      <c r="Y775" s="280"/>
      <c r="Z775" s="280"/>
    </row>
    <row r="776" spans="1:26" ht="15.75" customHeight="1">
      <c r="A776" s="280"/>
      <c r="B776" s="280"/>
      <c r="C776" s="280"/>
      <c r="D776" s="280"/>
      <c r="E776" s="280"/>
      <c r="F776" s="280"/>
      <c r="G776" s="280"/>
      <c r="H776" s="280"/>
      <c r="I776" s="280"/>
      <c r="J776" s="280"/>
      <c r="K776" s="280"/>
      <c r="L776" s="280"/>
      <c r="M776" s="280"/>
      <c r="N776" s="280"/>
      <c r="O776" s="280"/>
      <c r="P776" s="280"/>
      <c r="Q776" s="280"/>
      <c r="R776" s="280"/>
      <c r="S776" s="280"/>
      <c r="T776" s="280"/>
      <c r="U776" s="280"/>
      <c r="V776" s="280"/>
      <c r="W776" s="280"/>
      <c r="X776" s="280"/>
      <c r="Y776" s="280"/>
      <c r="Z776" s="280"/>
    </row>
    <row r="777" spans="1:26" ht="15.75" customHeight="1">
      <c r="A777" s="280"/>
      <c r="B777" s="280"/>
      <c r="C777" s="280"/>
      <c r="D777" s="280"/>
      <c r="E777" s="280"/>
      <c r="F777" s="280"/>
      <c r="G777" s="280"/>
      <c r="H777" s="280"/>
      <c r="I777" s="280"/>
      <c r="J777" s="280"/>
      <c r="K777" s="280"/>
      <c r="L777" s="280"/>
      <c r="M777" s="280"/>
      <c r="N777" s="280"/>
      <c r="O777" s="280"/>
      <c r="P777" s="280"/>
      <c r="Q777" s="280"/>
      <c r="R777" s="280"/>
      <c r="S777" s="280"/>
      <c r="T777" s="280"/>
      <c r="U777" s="280"/>
      <c r="V777" s="280"/>
      <c r="W777" s="280"/>
      <c r="X777" s="280"/>
      <c r="Y777" s="280"/>
      <c r="Z777" s="280"/>
    </row>
    <row r="778" spans="1:26" ht="15.75" customHeight="1">
      <c r="A778" s="280"/>
      <c r="B778" s="280"/>
      <c r="C778" s="280"/>
      <c r="D778" s="280"/>
      <c r="E778" s="280"/>
      <c r="F778" s="280"/>
      <c r="G778" s="280"/>
      <c r="H778" s="280"/>
      <c r="I778" s="280"/>
      <c r="J778" s="280"/>
      <c r="K778" s="280"/>
      <c r="L778" s="280"/>
      <c r="M778" s="280"/>
      <c r="N778" s="280"/>
      <c r="O778" s="280"/>
      <c r="P778" s="280"/>
      <c r="Q778" s="280"/>
      <c r="R778" s="280"/>
      <c r="S778" s="280"/>
      <c r="T778" s="280"/>
      <c r="U778" s="280"/>
      <c r="V778" s="280"/>
      <c r="W778" s="280"/>
      <c r="X778" s="280"/>
      <c r="Y778" s="280"/>
      <c r="Z778" s="280"/>
    </row>
    <row r="779" spans="1:26" ht="15.75" customHeight="1">
      <c r="A779" s="280"/>
      <c r="B779" s="280"/>
      <c r="C779" s="280"/>
      <c r="D779" s="280"/>
      <c r="E779" s="280"/>
      <c r="F779" s="280"/>
      <c r="G779" s="280"/>
      <c r="H779" s="280"/>
      <c r="I779" s="280"/>
      <c r="J779" s="280"/>
      <c r="K779" s="280"/>
      <c r="L779" s="280"/>
      <c r="M779" s="280"/>
      <c r="N779" s="280"/>
      <c r="O779" s="280"/>
      <c r="P779" s="280"/>
      <c r="Q779" s="280"/>
      <c r="R779" s="280"/>
      <c r="S779" s="280"/>
      <c r="T779" s="280"/>
      <c r="U779" s="280"/>
      <c r="V779" s="280"/>
      <c r="W779" s="280"/>
      <c r="X779" s="280"/>
      <c r="Y779" s="280"/>
      <c r="Z779" s="280"/>
    </row>
    <row r="780" spans="1:26" ht="15.75" customHeight="1">
      <c r="A780" s="280"/>
      <c r="B780" s="280"/>
      <c r="C780" s="280"/>
      <c r="D780" s="280"/>
      <c r="E780" s="280"/>
      <c r="F780" s="280"/>
      <c r="G780" s="280"/>
      <c r="H780" s="280"/>
      <c r="I780" s="280"/>
      <c r="J780" s="280"/>
      <c r="K780" s="280"/>
      <c r="L780" s="280"/>
      <c r="M780" s="280"/>
      <c r="N780" s="280"/>
      <c r="O780" s="280"/>
      <c r="P780" s="280"/>
      <c r="Q780" s="280"/>
      <c r="R780" s="280"/>
      <c r="S780" s="280"/>
      <c r="T780" s="280"/>
      <c r="U780" s="280"/>
      <c r="V780" s="280"/>
      <c r="W780" s="280"/>
      <c r="X780" s="280"/>
      <c r="Y780" s="280"/>
      <c r="Z780" s="280"/>
    </row>
    <row r="781" spans="1:26" ht="15.75" customHeight="1">
      <c r="A781" s="280"/>
      <c r="B781" s="280"/>
      <c r="C781" s="280"/>
      <c r="D781" s="280"/>
      <c r="E781" s="280"/>
      <c r="F781" s="280"/>
      <c r="G781" s="280"/>
      <c r="H781" s="280"/>
      <c r="I781" s="280"/>
      <c r="J781" s="280"/>
      <c r="K781" s="280"/>
      <c r="L781" s="280"/>
      <c r="M781" s="280"/>
      <c r="N781" s="280"/>
      <c r="O781" s="280"/>
      <c r="P781" s="280"/>
      <c r="Q781" s="280"/>
      <c r="R781" s="280"/>
      <c r="S781" s="280"/>
      <c r="T781" s="280"/>
      <c r="U781" s="280"/>
      <c r="V781" s="280"/>
      <c r="W781" s="280"/>
      <c r="X781" s="280"/>
      <c r="Y781" s="280"/>
      <c r="Z781" s="280"/>
    </row>
    <row r="782" spans="1:26" ht="15.75" customHeight="1">
      <c r="A782" s="280"/>
      <c r="B782" s="280"/>
      <c r="C782" s="280"/>
      <c r="D782" s="280"/>
      <c r="E782" s="280"/>
      <c r="F782" s="280"/>
      <c r="G782" s="280"/>
      <c r="H782" s="280"/>
      <c r="I782" s="280"/>
      <c r="J782" s="280"/>
      <c r="K782" s="280"/>
      <c r="L782" s="280"/>
      <c r="M782" s="280"/>
      <c r="N782" s="280"/>
      <c r="O782" s="280"/>
      <c r="P782" s="280"/>
      <c r="Q782" s="280"/>
      <c r="R782" s="280"/>
      <c r="S782" s="280"/>
      <c r="T782" s="280"/>
      <c r="U782" s="280"/>
      <c r="V782" s="280"/>
      <c r="W782" s="280"/>
      <c r="X782" s="280"/>
      <c r="Y782" s="280"/>
      <c r="Z782" s="280"/>
    </row>
    <row r="783" spans="1:26" ht="15.75" customHeight="1">
      <c r="A783" s="280"/>
      <c r="B783" s="280"/>
      <c r="C783" s="280"/>
      <c r="D783" s="280"/>
      <c r="E783" s="280"/>
      <c r="F783" s="280"/>
      <c r="G783" s="280"/>
      <c r="H783" s="280"/>
      <c r="I783" s="280"/>
      <c r="J783" s="280"/>
      <c r="K783" s="280"/>
      <c r="L783" s="280"/>
      <c r="M783" s="280"/>
      <c r="N783" s="280"/>
      <c r="O783" s="280"/>
      <c r="P783" s="280"/>
      <c r="Q783" s="280"/>
      <c r="R783" s="280"/>
      <c r="S783" s="280"/>
      <c r="T783" s="280"/>
      <c r="U783" s="280"/>
      <c r="V783" s="280"/>
      <c r="W783" s="280"/>
      <c r="X783" s="280"/>
      <c r="Y783" s="280"/>
      <c r="Z783" s="280"/>
    </row>
    <row r="784" spans="1:26" ht="15.75" customHeight="1">
      <c r="A784" s="280"/>
      <c r="B784" s="280"/>
      <c r="C784" s="280"/>
      <c r="D784" s="280"/>
      <c r="E784" s="280"/>
      <c r="F784" s="280"/>
      <c r="G784" s="280"/>
      <c r="H784" s="280"/>
      <c r="I784" s="280"/>
      <c r="J784" s="280"/>
      <c r="K784" s="280"/>
      <c r="L784" s="280"/>
      <c r="M784" s="280"/>
      <c r="N784" s="280"/>
      <c r="O784" s="280"/>
      <c r="P784" s="280"/>
      <c r="Q784" s="280"/>
      <c r="R784" s="280"/>
      <c r="S784" s="280"/>
      <c r="T784" s="280"/>
      <c r="U784" s="280"/>
      <c r="V784" s="280"/>
      <c r="W784" s="280"/>
      <c r="X784" s="280"/>
      <c r="Y784" s="280"/>
      <c r="Z784" s="280"/>
    </row>
    <row r="785" spans="1:26" ht="15.75" customHeight="1">
      <c r="A785" s="280"/>
      <c r="B785" s="280"/>
      <c r="C785" s="280"/>
      <c r="D785" s="280"/>
      <c r="E785" s="280"/>
      <c r="F785" s="280"/>
      <c r="G785" s="280"/>
      <c r="H785" s="280"/>
      <c r="I785" s="280"/>
      <c r="J785" s="280"/>
      <c r="K785" s="280"/>
      <c r="L785" s="280"/>
      <c r="M785" s="280"/>
      <c r="N785" s="280"/>
      <c r="O785" s="280"/>
      <c r="P785" s="280"/>
      <c r="Q785" s="280"/>
      <c r="R785" s="280"/>
      <c r="S785" s="280"/>
      <c r="T785" s="280"/>
      <c r="U785" s="280"/>
      <c r="V785" s="280"/>
      <c r="W785" s="280"/>
      <c r="X785" s="280"/>
      <c r="Y785" s="280"/>
      <c r="Z785" s="280"/>
    </row>
    <row r="786" spans="1:26" ht="15.75" customHeight="1">
      <c r="A786" s="280"/>
      <c r="B786" s="280"/>
      <c r="C786" s="280"/>
      <c r="D786" s="280"/>
      <c r="E786" s="280"/>
      <c r="F786" s="280"/>
      <c r="G786" s="280"/>
      <c r="H786" s="280"/>
      <c r="I786" s="280"/>
      <c r="J786" s="280"/>
      <c r="K786" s="280"/>
      <c r="L786" s="280"/>
      <c r="M786" s="280"/>
      <c r="N786" s="280"/>
      <c r="O786" s="280"/>
      <c r="P786" s="280"/>
      <c r="Q786" s="280"/>
      <c r="R786" s="280"/>
      <c r="S786" s="280"/>
      <c r="T786" s="280"/>
      <c r="U786" s="280"/>
      <c r="V786" s="280"/>
      <c r="W786" s="280"/>
      <c r="X786" s="280"/>
      <c r="Y786" s="280"/>
      <c r="Z786" s="280"/>
    </row>
    <row r="787" spans="1:26" ht="15.75" customHeight="1">
      <c r="A787" s="280"/>
      <c r="B787" s="280"/>
      <c r="C787" s="280"/>
      <c r="D787" s="280"/>
      <c r="E787" s="280"/>
      <c r="F787" s="280"/>
      <c r="G787" s="280"/>
      <c r="H787" s="280"/>
      <c r="I787" s="280"/>
      <c r="J787" s="280"/>
      <c r="K787" s="280"/>
      <c r="L787" s="280"/>
      <c r="M787" s="280"/>
      <c r="N787" s="280"/>
      <c r="O787" s="280"/>
      <c r="P787" s="280"/>
      <c r="Q787" s="280"/>
      <c r="R787" s="280"/>
      <c r="S787" s="280"/>
      <c r="T787" s="280"/>
      <c r="U787" s="280"/>
      <c r="V787" s="280"/>
      <c r="W787" s="280"/>
      <c r="X787" s="280"/>
      <c r="Y787" s="280"/>
      <c r="Z787" s="280"/>
    </row>
    <row r="788" spans="1:26" ht="15.75" customHeight="1">
      <c r="A788" s="280"/>
      <c r="B788" s="280"/>
      <c r="C788" s="280"/>
      <c r="D788" s="280"/>
      <c r="E788" s="280"/>
      <c r="F788" s="280"/>
      <c r="G788" s="280"/>
      <c r="H788" s="280"/>
      <c r="I788" s="280"/>
      <c r="J788" s="280"/>
      <c r="K788" s="280"/>
      <c r="L788" s="280"/>
      <c r="M788" s="280"/>
      <c r="N788" s="280"/>
      <c r="O788" s="280"/>
      <c r="P788" s="280"/>
      <c r="Q788" s="280"/>
      <c r="R788" s="280"/>
      <c r="S788" s="280"/>
      <c r="T788" s="280"/>
      <c r="U788" s="280"/>
      <c r="V788" s="280"/>
      <c r="W788" s="280"/>
      <c r="X788" s="280"/>
      <c r="Y788" s="280"/>
      <c r="Z788" s="280"/>
    </row>
    <row r="789" spans="1:26" ht="15.75" customHeight="1">
      <c r="A789" s="280"/>
      <c r="B789" s="280"/>
      <c r="C789" s="280"/>
      <c r="D789" s="280"/>
      <c r="E789" s="280"/>
      <c r="F789" s="280"/>
      <c r="G789" s="280"/>
      <c r="H789" s="280"/>
      <c r="I789" s="280"/>
      <c r="J789" s="280"/>
      <c r="K789" s="280"/>
      <c r="L789" s="280"/>
      <c r="M789" s="280"/>
      <c r="N789" s="280"/>
      <c r="O789" s="280"/>
      <c r="P789" s="280"/>
      <c r="Q789" s="280"/>
      <c r="R789" s="280"/>
      <c r="S789" s="280"/>
      <c r="T789" s="280"/>
      <c r="U789" s="280"/>
      <c r="V789" s="280"/>
      <c r="W789" s="280"/>
      <c r="X789" s="280"/>
      <c r="Y789" s="280"/>
      <c r="Z789" s="280"/>
    </row>
    <row r="790" spans="1:26" ht="15.75" customHeight="1">
      <c r="A790" s="280"/>
      <c r="B790" s="280"/>
      <c r="C790" s="280"/>
      <c r="D790" s="280"/>
      <c r="E790" s="280"/>
      <c r="F790" s="280"/>
      <c r="G790" s="280"/>
      <c r="H790" s="280"/>
      <c r="I790" s="280"/>
      <c r="J790" s="280"/>
      <c r="K790" s="280"/>
      <c r="L790" s="280"/>
      <c r="M790" s="280"/>
      <c r="N790" s="280"/>
      <c r="O790" s="280"/>
      <c r="P790" s="280"/>
      <c r="Q790" s="280"/>
      <c r="R790" s="280"/>
      <c r="S790" s="280"/>
      <c r="T790" s="280"/>
      <c r="U790" s="280"/>
      <c r="V790" s="280"/>
      <c r="W790" s="280"/>
      <c r="X790" s="280"/>
      <c r="Y790" s="280"/>
      <c r="Z790" s="280"/>
    </row>
    <row r="791" spans="1:26" ht="15.75" customHeight="1">
      <c r="A791" s="280"/>
      <c r="B791" s="280"/>
      <c r="C791" s="280"/>
      <c r="D791" s="280"/>
      <c r="E791" s="280"/>
      <c r="F791" s="280"/>
      <c r="G791" s="280"/>
      <c r="H791" s="280"/>
      <c r="I791" s="280"/>
      <c r="J791" s="280"/>
      <c r="K791" s="280"/>
      <c r="L791" s="280"/>
      <c r="M791" s="280"/>
      <c r="N791" s="280"/>
      <c r="O791" s="280"/>
      <c r="P791" s="280"/>
      <c r="Q791" s="280"/>
      <c r="R791" s="280"/>
      <c r="S791" s="280"/>
      <c r="T791" s="280"/>
      <c r="U791" s="280"/>
      <c r="V791" s="280"/>
      <c r="W791" s="280"/>
      <c r="X791" s="280"/>
      <c r="Y791" s="280"/>
      <c r="Z791" s="280"/>
    </row>
    <row r="792" spans="1:26" ht="15.75" customHeight="1">
      <c r="A792" s="280"/>
      <c r="B792" s="280"/>
      <c r="C792" s="280"/>
      <c r="D792" s="280"/>
      <c r="E792" s="280"/>
      <c r="F792" s="280"/>
      <c r="G792" s="280"/>
      <c r="H792" s="280"/>
      <c r="I792" s="280"/>
      <c r="J792" s="280"/>
      <c r="K792" s="280"/>
      <c r="L792" s="280"/>
      <c r="M792" s="280"/>
      <c r="N792" s="280"/>
      <c r="O792" s="280"/>
      <c r="P792" s="280"/>
      <c r="Q792" s="280"/>
      <c r="R792" s="280"/>
      <c r="S792" s="280"/>
      <c r="T792" s="280"/>
      <c r="U792" s="280"/>
      <c r="V792" s="280"/>
      <c r="W792" s="280"/>
      <c r="X792" s="280"/>
      <c r="Y792" s="280"/>
      <c r="Z792" s="280"/>
    </row>
    <row r="793" spans="1:26" ht="15.75" customHeight="1">
      <c r="A793" s="280"/>
      <c r="B793" s="280"/>
      <c r="C793" s="280"/>
      <c r="D793" s="280"/>
      <c r="E793" s="280"/>
      <c r="F793" s="280"/>
      <c r="G793" s="280"/>
      <c r="H793" s="280"/>
      <c r="I793" s="280"/>
      <c r="J793" s="280"/>
      <c r="K793" s="280"/>
      <c r="L793" s="280"/>
      <c r="M793" s="280"/>
      <c r="N793" s="280"/>
      <c r="O793" s="280"/>
      <c r="P793" s="280"/>
      <c r="Q793" s="280"/>
      <c r="R793" s="280"/>
      <c r="S793" s="280"/>
      <c r="T793" s="280"/>
      <c r="U793" s="280"/>
      <c r="V793" s="280"/>
      <c r="W793" s="280"/>
      <c r="X793" s="280"/>
      <c r="Y793" s="280"/>
      <c r="Z793" s="280"/>
    </row>
    <row r="794" spans="1:26" ht="15.75" customHeight="1">
      <c r="A794" s="280"/>
      <c r="B794" s="280"/>
      <c r="C794" s="280"/>
      <c r="D794" s="280"/>
      <c r="E794" s="280"/>
      <c r="F794" s="280"/>
      <c r="G794" s="280"/>
      <c r="H794" s="280"/>
      <c r="I794" s="280"/>
      <c r="J794" s="280"/>
      <c r="K794" s="280"/>
      <c r="L794" s="280"/>
      <c r="M794" s="280"/>
      <c r="N794" s="280"/>
      <c r="O794" s="280"/>
      <c r="P794" s="280"/>
      <c r="Q794" s="280"/>
      <c r="R794" s="280"/>
      <c r="S794" s="280"/>
      <c r="T794" s="280"/>
      <c r="U794" s="280"/>
      <c r="V794" s="280"/>
      <c r="W794" s="280"/>
      <c r="X794" s="280"/>
      <c r="Y794" s="280"/>
      <c r="Z794" s="280"/>
    </row>
    <row r="795" spans="1:26" ht="15.75" customHeight="1">
      <c r="A795" s="280"/>
      <c r="B795" s="280"/>
      <c r="C795" s="280"/>
      <c r="D795" s="280"/>
      <c r="E795" s="280"/>
      <c r="F795" s="280"/>
      <c r="G795" s="280"/>
      <c r="H795" s="280"/>
      <c r="I795" s="280"/>
      <c r="J795" s="280"/>
      <c r="K795" s="280"/>
      <c r="L795" s="280"/>
      <c r="M795" s="280"/>
      <c r="N795" s="280"/>
      <c r="O795" s="280"/>
      <c r="P795" s="280"/>
      <c r="Q795" s="280"/>
      <c r="R795" s="280"/>
      <c r="S795" s="280"/>
      <c r="T795" s="280"/>
      <c r="U795" s="280"/>
      <c r="V795" s="280"/>
      <c r="W795" s="280"/>
      <c r="X795" s="280"/>
      <c r="Y795" s="280"/>
      <c r="Z795" s="280"/>
    </row>
    <row r="796" spans="1:26" ht="15.75" customHeight="1">
      <c r="A796" s="280"/>
      <c r="B796" s="280"/>
      <c r="C796" s="280"/>
      <c r="D796" s="280"/>
      <c r="E796" s="280"/>
      <c r="F796" s="280"/>
      <c r="G796" s="280"/>
      <c r="H796" s="280"/>
      <c r="I796" s="280"/>
      <c r="J796" s="280"/>
      <c r="K796" s="280"/>
      <c r="L796" s="280"/>
      <c r="M796" s="280"/>
      <c r="N796" s="280"/>
      <c r="O796" s="280"/>
      <c r="P796" s="280"/>
      <c r="Q796" s="280"/>
      <c r="R796" s="280"/>
      <c r="S796" s="280"/>
      <c r="T796" s="280"/>
      <c r="U796" s="280"/>
      <c r="V796" s="280"/>
      <c r="W796" s="280"/>
      <c r="X796" s="280"/>
      <c r="Y796" s="280"/>
      <c r="Z796" s="280"/>
    </row>
    <row r="797" spans="1:26" ht="15.75" customHeight="1">
      <c r="A797" s="280"/>
      <c r="B797" s="280"/>
      <c r="C797" s="280"/>
      <c r="D797" s="280"/>
      <c r="E797" s="280"/>
      <c r="F797" s="280"/>
      <c r="G797" s="280"/>
      <c r="H797" s="280"/>
      <c r="I797" s="280"/>
      <c r="J797" s="280"/>
      <c r="K797" s="280"/>
      <c r="L797" s="280"/>
      <c r="M797" s="280"/>
      <c r="N797" s="280"/>
      <c r="O797" s="280"/>
      <c r="P797" s="280"/>
      <c r="Q797" s="280"/>
      <c r="R797" s="280"/>
      <c r="S797" s="280"/>
      <c r="T797" s="280"/>
      <c r="U797" s="280"/>
      <c r="V797" s="280"/>
      <c r="W797" s="280"/>
      <c r="X797" s="280"/>
      <c r="Y797" s="280"/>
      <c r="Z797" s="280"/>
    </row>
    <row r="798" spans="1:26" ht="15.75" customHeight="1">
      <c r="A798" s="280"/>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row>
    <row r="799" spans="1:26" ht="15.75" customHeight="1">
      <c r="A799" s="280"/>
      <c r="B799" s="280"/>
      <c r="C799" s="280"/>
      <c r="D799" s="280"/>
      <c r="E799" s="280"/>
      <c r="F799" s="280"/>
      <c r="G799" s="280"/>
      <c r="H799" s="280"/>
      <c r="I799" s="280"/>
      <c r="J799" s="280"/>
      <c r="K799" s="280"/>
      <c r="L799" s="280"/>
      <c r="M799" s="280"/>
      <c r="N799" s="280"/>
      <c r="O799" s="280"/>
      <c r="P799" s="280"/>
      <c r="Q799" s="280"/>
      <c r="R799" s="280"/>
      <c r="S799" s="280"/>
      <c r="T799" s="280"/>
      <c r="U799" s="280"/>
      <c r="V799" s="280"/>
      <c r="W799" s="280"/>
      <c r="X799" s="280"/>
      <c r="Y799" s="280"/>
      <c r="Z799" s="280"/>
    </row>
    <row r="800" spans="1:26" ht="15.75" customHeight="1">
      <c r="A800" s="280"/>
      <c r="B800" s="280"/>
      <c r="C800" s="280"/>
      <c r="D800" s="280"/>
      <c r="E800" s="280"/>
      <c r="F800" s="280"/>
      <c r="G800" s="280"/>
      <c r="H800" s="280"/>
      <c r="I800" s="280"/>
      <c r="J800" s="280"/>
      <c r="K800" s="280"/>
      <c r="L800" s="280"/>
      <c r="M800" s="280"/>
      <c r="N800" s="280"/>
      <c r="O800" s="280"/>
      <c r="P800" s="280"/>
      <c r="Q800" s="280"/>
      <c r="R800" s="280"/>
      <c r="S800" s="280"/>
      <c r="T800" s="280"/>
      <c r="U800" s="280"/>
      <c r="V800" s="280"/>
      <c r="W800" s="280"/>
      <c r="X800" s="280"/>
      <c r="Y800" s="280"/>
      <c r="Z800" s="280"/>
    </row>
    <row r="801" spans="1:26" ht="15.75" customHeight="1">
      <c r="A801" s="280"/>
      <c r="B801" s="280"/>
      <c r="C801" s="280"/>
      <c r="D801" s="280"/>
      <c r="E801" s="280"/>
      <c r="F801" s="280"/>
      <c r="G801" s="280"/>
      <c r="H801" s="280"/>
      <c r="I801" s="280"/>
      <c r="J801" s="280"/>
      <c r="K801" s="280"/>
      <c r="L801" s="280"/>
      <c r="M801" s="280"/>
      <c r="N801" s="280"/>
      <c r="O801" s="280"/>
      <c r="P801" s="280"/>
      <c r="Q801" s="280"/>
      <c r="R801" s="280"/>
      <c r="S801" s="280"/>
      <c r="T801" s="280"/>
      <c r="U801" s="280"/>
      <c r="V801" s="280"/>
      <c r="W801" s="280"/>
      <c r="X801" s="280"/>
      <c r="Y801" s="280"/>
      <c r="Z801" s="280"/>
    </row>
    <row r="802" spans="1:26" ht="15.75" customHeight="1">
      <c r="A802" s="280"/>
      <c r="B802" s="280"/>
      <c r="C802" s="280"/>
      <c r="D802" s="280"/>
      <c r="E802" s="280"/>
      <c r="F802" s="280"/>
      <c r="G802" s="280"/>
      <c r="H802" s="280"/>
      <c r="I802" s="280"/>
      <c r="J802" s="280"/>
      <c r="K802" s="280"/>
      <c r="L802" s="280"/>
      <c r="M802" s="280"/>
      <c r="N802" s="280"/>
      <c r="O802" s="280"/>
      <c r="P802" s="280"/>
      <c r="Q802" s="280"/>
      <c r="R802" s="280"/>
      <c r="S802" s="280"/>
      <c r="T802" s="280"/>
      <c r="U802" s="280"/>
      <c r="V802" s="280"/>
      <c r="W802" s="280"/>
      <c r="X802" s="280"/>
      <c r="Y802" s="280"/>
      <c r="Z802" s="280"/>
    </row>
    <row r="803" spans="1:26" ht="15.75" customHeight="1">
      <c r="A803" s="280"/>
      <c r="B803" s="280"/>
      <c r="C803" s="280"/>
      <c r="D803" s="280"/>
      <c r="E803" s="280"/>
      <c r="F803" s="280"/>
      <c r="G803" s="280"/>
      <c r="H803" s="280"/>
      <c r="I803" s="280"/>
      <c r="J803" s="280"/>
      <c r="K803" s="280"/>
      <c r="L803" s="280"/>
      <c r="M803" s="280"/>
      <c r="N803" s="280"/>
      <c r="O803" s="280"/>
      <c r="P803" s="280"/>
      <c r="Q803" s="280"/>
      <c r="R803" s="280"/>
      <c r="S803" s="280"/>
      <c r="T803" s="280"/>
      <c r="U803" s="280"/>
      <c r="V803" s="280"/>
      <c r="W803" s="280"/>
      <c r="X803" s="280"/>
      <c r="Y803" s="280"/>
      <c r="Z803" s="280"/>
    </row>
    <row r="804" spans="1:26" ht="15.75" customHeight="1">
      <c r="A804" s="280"/>
      <c r="B804" s="280"/>
      <c r="C804" s="280"/>
      <c r="D804" s="280"/>
      <c r="E804" s="280"/>
      <c r="F804" s="280"/>
      <c r="G804" s="280"/>
      <c r="H804" s="280"/>
      <c r="I804" s="280"/>
      <c r="J804" s="280"/>
      <c r="K804" s="280"/>
      <c r="L804" s="280"/>
      <c r="M804" s="280"/>
      <c r="N804" s="280"/>
      <c r="O804" s="280"/>
      <c r="P804" s="280"/>
      <c r="Q804" s="280"/>
      <c r="R804" s="280"/>
      <c r="S804" s="280"/>
      <c r="T804" s="280"/>
      <c r="U804" s="280"/>
      <c r="V804" s="280"/>
      <c r="W804" s="280"/>
      <c r="X804" s="280"/>
      <c r="Y804" s="280"/>
      <c r="Z804" s="280"/>
    </row>
    <row r="805" spans="1:26" ht="15.75" customHeight="1">
      <c r="A805" s="280"/>
      <c r="B805" s="280"/>
      <c r="C805" s="280"/>
      <c r="D805" s="280"/>
      <c r="E805" s="280"/>
      <c r="F805" s="280"/>
      <c r="G805" s="280"/>
      <c r="H805" s="280"/>
      <c r="I805" s="280"/>
      <c r="J805" s="280"/>
      <c r="K805" s="280"/>
      <c r="L805" s="280"/>
      <c r="M805" s="280"/>
      <c r="N805" s="280"/>
      <c r="O805" s="280"/>
      <c r="P805" s="280"/>
      <c r="Q805" s="280"/>
      <c r="R805" s="280"/>
      <c r="S805" s="280"/>
      <c r="T805" s="280"/>
      <c r="U805" s="280"/>
      <c r="V805" s="280"/>
      <c r="W805" s="280"/>
      <c r="X805" s="280"/>
      <c r="Y805" s="280"/>
      <c r="Z805" s="280"/>
    </row>
    <row r="806" spans="1:26" ht="15.75" customHeight="1">
      <c r="A806" s="280"/>
      <c r="B806" s="280"/>
      <c r="C806" s="280"/>
      <c r="D806" s="280"/>
      <c r="E806" s="280"/>
      <c r="F806" s="280"/>
      <c r="G806" s="280"/>
      <c r="H806" s="280"/>
      <c r="I806" s="280"/>
      <c r="J806" s="280"/>
      <c r="K806" s="280"/>
      <c r="L806" s="280"/>
      <c r="M806" s="280"/>
      <c r="N806" s="280"/>
      <c r="O806" s="280"/>
      <c r="P806" s="280"/>
      <c r="Q806" s="280"/>
      <c r="R806" s="280"/>
      <c r="S806" s="280"/>
      <c r="T806" s="280"/>
      <c r="U806" s="280"/>
      <c r="V806" s="280"/>
      <c r="W806" s="280"/>
      <c r="X806" s="280"/>
      <c r="Y806" s="280"/>
      <c r="Z806" s="280"/>
    </row>
    <row r="807" spans="1:26" ht="15.75" customHeight="1">
      <c r="A807" s="280"/>
      <c r="B807" s="280"/>
      <c r="C807" s="280"/>
      <c r="D807" s="280"/>
      <c r="E807" s="280"/>
      <c r="F807" s="280"/>
      <c r="G807" s="280"/>
      <c r="H807" s="280"/>
      <c r="I807" s="280"/>
      <c r="J807" s="280"/>
      <c r="K807" s="280"/>
      <c r="L807" s="280"/>
      <c r="M807" s="280"/>
      <c r="N807" s="280"/>
      <c r="O807" s="280"/>
      <c r="P807" s="280"/>
      <c r="Q807" s="280"/>
      <c r="R807" s="280"/>
      <c r="S807" s="280"/>
      <c r="T807" s="280"/>
      <c r="U807" s="280"/>
      <c r="V807" s="280"/>
      <c r="W807" s="280"/>
      <c r="X807" s="280"/>
      <c r="Y807" s="280"/>
      <c r="Z807" s="280"/>
    </row>
    <row r="808" spans="1:26" ht="15.75" customHeight="1">
      <c r="A808" s="280"/>
      <c r="B808" s="280"/>
      <c r="C808" s="280"/>
      <c r="D808" s="280"/>
      <c r="E808" s="280"/>
      <c r="F808" s="280"/>
      <c r="G808" s="280"/>
      <c r="H808" s="280"/>
      <c r="I808" s="280"/>
      <c r="J808" s="280"/>
      <c r="K808" s="280"/>
      <c r="L808" s="280"/>
      <c r="M808" s="280"/>
      <c r="N808" s="280"/>
      <c r="O808" s="280"/>
      <c r="P808" s="280"/>
      <c r="Q808" s="280"/>
      <c r="R808" s="280"/>
      <c r="S808" s="280"/>
      <c r="T808" s="280"/>
      <c r="U808" s="280"/>
      <c r="V808" s="280"/>
      <c r="W808" s="280"/>
      <c r="X808" s="280"/>
      <c r="Y808" s="280"/>
      <c r="Z808" s="280"/>
    </row>
    <row r="809" spans="1:26" ht="15.75" customHeight="1">
      <c r="A809" s="280"/>
      <c r="B809" s="280"/>
      <c r="C809" s="280"/>
      <c r="D809" s="280"/>
      <c r="E809" s="280"/>
      <c r="F809" s="280"/>
      <c r="G809" s="280"/>
      <c r="H809" s="280"/>
      <c r="I809" s="280"/>
      <c r="J809" s="280"/>
      <c r="K809" s="280"/>
      <c r="L809" s="280"/>
      <c r="M809" s="280"/>
      <c r="N809" s="280"/>
      <c r="O809" s="280"/>
      <c r="P809" s="280"/>
      <c r="Q809" s="280"/>
      <c r="R809" s="280"/>
      <c r="S809" s="280"/>
      <c r="T809" s="280"/>
      <c r="U809" s="280"/>
      <c r="V809" s="280"/>
      <c r="W809" s="280"/>
      <c r="X809" s="280"/>
      <c r="Y809" s="280"/>
      <c r="Z809" s="280"/>
    </row>
    <row r="810" spans="1:26" ht="15.75" customHeight="1">
      <c r="A810" s="280"/>
      <c r="B810" s="280"/>
      <c r="C810" s="280"/>
      <c r="D810" s="280"/>
      <c r="E810" s="280"/>
      <c r="F810" s="280"/>
      <c r="G810" s="280"/>
      <c r="H810" s="280"/>
      <c r="I810" s="280"/>
      <c r="J810" s="280"/>
      <c r="K810" s="280"/>
      <c r="L810" s="280"/>
      <c r="M810" s="280"/>
      <c r="N810" s="280"/>
      <c r="O810" s="280"/>
      <c r="P810" s="280"/>
      <c r="Q810" s="280"/>
      <c r="R810" s="280"/>
      <c r="S810" s="280"/>
      <c r="T810" s="280"/>
      <c r="U810" s="280"/>
      <c r="V810" s="280"/>
      <c r="W810" s="280"/>
      <c r="X810" s="280"/>
      <c r="Y810" s="280"/>
      <c r="Z810" s="280"/>
    </row>
    <row r="811" spans="1:26" ht="15.75" customHeight="1">
      <c r="A811" s="280"/>
      <c r="B811" s="280"/>
      <c r="C811" s="280"/>
      <c r="D811" s="280"/>
      <c r="E811" s="280"/>
      <c r="F811" s="280"/>
      <c r="G811" s="280"/>
      <c r="H811" s="280"/>
      <c r="I811" s="280"/>
      <c r="J811" s="280"/>
      <c r="K811" s="280"/>
      <c r="L811" s="280"/>
      <c r="M811" s="280"/>
      <c r="N811" s="280"/>
      <c r="O811" s="280"/>
      <c r="P811" s="280"/>
      <c r="Q811" s="280"/>
      <c r="R811" s="280"/>
      <c r="S811" s="280"/>
      <c r="T811" s="280"/>
      <c r="U811" s="280"/>
      <c r="V811" s="280"/>
      <c r="W811" s="280"/>
      <c r="X811" s="280"/>
      <c r="Y811" s="280"/>
      <c r="Z811" s="280"/>
    </row>
    <row r="812" spans="1:26" ht="15.75" customHeight="1">
      <c r="A812" s="280"/>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row>
    <row r="813" spans="1:26" ht="15.75" customHeight="1">
      <c r="A813" s="280"/>
      <c r="B813" s="280"/>
      <c r="C813" s="280"/>
      <c r="D813" s="280"/>
      <c r="E813" s="280"/>
      <c r="F813" s="280"/>
      <c r="G813" s="280"/>
      <c r="H813" s="280"/>
      <c r="I813" s="280"/>
      <c r="J813" s="280"/>
      <c r="K813" s="280"/>
      <c r="L813" s="280"/>
      <c r="M813" s="280"/>
      <c r="N813" s="280"/>
      <c r="O813" s="280"/>
      <c r="P813" s="280"/>
      <c r="Q813" s="280"/>
      <c r="R813" s="280"/>
      <c r="S813" s="280"/>
      <c r="T813" s="280"/>
      <c r="U813" s="280"/>
      <c r="V813" s="280"/>
      <c r="W813" s="280"/>
      <c r="X813" s="280"/>
      <c r="Y813" s="280"/>
      <c r="Z813" s="280"/>
    </row>
    <row r="814" spans="1:26" ht="15.75" customHeight="1">
      <c r="A814" s="280"/>
      <c r="B814" s="280"/>
      <c r="C814" s="280"/>
      <c r="D814" s="280"/>
      <c r="E814" s="280"/>
      <c r="F814" s="280"/>
      <c r="G814" s="280"/>
      <c r="H814" s="280"/>
      <c r="I814" s="280"/>
      <c r="J814" s="280"/>
      <c r="K814" s="280"/>
      <c r="L814" s="280"/>
      <c r="M814" s="280"/>
      <c r="N814" s="280"/>
      <c r="O814" s="280"/>
      <c r="P814" s="280"/>
      <c r="Q814" s="280"/>
      <c r="R814" s="280"/>
      <c r="S814" s="280"/>
      <c r="T814" s="280"/>
      <c r="U814" s="280"/>
      <c r="V814" s="280"/>
      <c r="W814" s="280"/>
      <c r="X814" s="280"/>
      <c r="Y814" s="280"/>
      <c r="Z814" s="280"/>
    </row>
    <row r="815" spans="1:26" ht="15.75" customHeight="1">
      <c r="A815" s="280"/>
      <c r="B815" s="280"/>
      <c r="C815" s="280"/>
      <c r="D815" s="280"/>
      <c r="E815" s="280"/>
      <c r="F815" s="280"/>
      <c r="G815" s="280"/>
      <c r="H815" s="280"/>
      <c r="I815" s="280"/>
      <c r="J815" s="280"/>
      <c r="K815" s="280"/>
      <c r="L815" s="280"/>
      <c r="M815" s="280"/>
      <c r="N815" s="280"/>
      <c r="O815" s="280"/>
      <c r="P815" s="280"/>
      <c r="Q815" s="280"/>
      <c r="R815" s="280"/>
      <c r="S815" s="280"/>
      <c r="T815" s="280"/>
      <c r="U815" s="280"/>
      <c r="V815" s="280"/>
      <c r="W815" s="280"/>
      <c r="X815" s="280"/>
      <c r="Y815" s="280"/>
      <c r="Z815" s="280"/>
    </row>
    <row r="816" spans="1:26" ht="15.75" customHeight="1">
      <c r="A816" s="280"/>
      <c r="B816" s="280"/>
      <c r="C816" s="280"/>
      <c r="D816" s="280"/>
      <c r="E816" s="280"/>
      <c r="F816" s="280"/>
      <c r="G816" s="280"/>
      <c r="H816" s="280"/>
      <c r="I816" s="280"/>
      <c r="J816" s="280"/>
      <c r="K816" s="280"/>
      <c r="L816" s="280"/>
      <c r="M816" s="280"/>
      <c r="N816" s="280"/>
      <c r="O816" s="280"/>
      <c r="P816" s="280"/>
      <c r="Q816" s="280"/>
      <c r="R816" s="280"/>
      <c r="S816" s="280"/>
      <c r="T816" s="280"/>
      <c r="U816" s="280"/>
      <c r="V816" s="280"/>
      <c r="W816" s="280"/>
      <c r="X816" s="280"/>
      <c r="Y816" s="280"/>
      <c r="Z816" s="280"/>
    </row>
    <row r="817" spans="1:26" ht="15.75" customHeight="1">
      <c r="A817" s="280"/>
      <c r="B817" s="280"/>
      <c r="C817" s="280"/>
      <c r="D817" s="280"/>
      <c r="E817" s="280"/>
      <c r="F817" s="280"/>
      <c r="G817" s="280"/>
      <c r="H817" s="280"/>
      <c r="I817" s="280"/>
      <c r="J817" s="280"/>
      <c r="K817" s="280"/>
      <c r="L817" s="280"/>
      <c r="M817" s="280"/>
      <c r="N817" s="280"/>
      <c r="O817" s="280"/>
      <c r="P817" s="280"/>
      <c r="Q817" s="280"/>
      <c r="R817" s="280"/>
      <c r="S817" s="280"/>
      <c r="T817" s="280"/>
      <c r="U817" s="280"/>
      <c r="V817" s="280"/>
      <c r="W817" s="280"/>
      <c r="X817" s="280"/>
      <c r="Y817" s="280"/>
      <c r="Z817" s="280"/>
    </row>
    <row r="818" spans="1:26" ht="15.75" customHeight="1">
      <c r="A818" s="280"/>
      <c r="B818" s="280"/>
      <c r="C818" s="280"/>
      <c r="D818" s="280"/>
      <c r="E818" s="280"/>
      <c r="F818" s="280"/>
      <c r="G818" s="280"/>
      <c r="H818" s="280"/>
      <c r="I818" s="280"/>
      <c r="J818" s="280"/>
      <c r="K818" s="280"/>
      <c r="L818" s="280"/>
      <c r="M818" s="280"/>
      <c r="N818" s="280"/>
      <c r="O818" s="280"/>
      <c r="P818" s="280"/>
      <c r="Q818" s="280"/>
      <c r="R818" s="280"/>
      <c r="S818" s="280"/>
      <c r="T818" s="280"/>
      <c r="U818" s="280"/>
      <c r="V818" s="280"/>
      <c r="W818" s="280"/>
      <c r="X818" s="280"/>
      <c r="Y818" s="280"/>
      <c r="Z818" s="280"/>
    </row>
    <row r="819" spans="1:26" ht="15.75" customHeight="1">
      <c r="A819" s="280"/>
      <c r="B819" s="280"/>
      <c r="C819" s="280"/>
      <c r="D819" s="280"/>
      <c r="E819" s="280"/>
      <c r="F819" s="280"/>
      <c r="G819" s="280"/>
      <c r="H819" s="280"/>
      <c r="I819" s="280"/>
      <c r="J819" s="280"/>
      <c r="K819" s="280"/>
      <c r="L819" s="280"/>
      <c r="M819" s="280"/>
      <c r="N819" s="280"/>
      <c r="O819" s="280"/>
      <c r="P819" s="280"/>
      <c r="Q819" s="280"/>
      <c r="R819" s="280"/>
      <c r="S819" s="280"/>
      <c r="T819" s="280"/>
      <c r="U819" s="280"/>
      <c r="V819" s="280"/>
      <c r="W819" s="280"/>
      <c r="X819" s="280"/>
      <c r="Y819" s="280"/>
      <c r="Z819" s="280"/>
    </row>
    <row r="820" spans="1:26" ht="15.75" customHeight="1">
      <c r="A820" s="280"/>
      <c r="B820" s="280"/>
      <c r="C820" s="280"/>
      <c r="D820" s="280"/>
      <c r="E820" s="280"/>
      <c r="F820" s="280"/>
      <c r="G820" s="280"/>
      <c r="H820" s="280"/>
      <c r="I820" s="280"/>
      <c r="J820" s="280"/>
      <c r="K820" s="280"/>
      <c r="L820" s="280"/>
      <c r="M820" s="280"/>
      <c r="N820" s="280"/>
      <c r="O820" s="280"/>
      <c r="P820" s="280"/>
      <c r="Q820" s="280"/>
      <c r="R820" s="280"/>
      <c r="S820" s="280"/>
      <c r="T820" s="280"/>
      <c r="U820" s="280"/>
      <c r="V820" s="280"/>
      <c r="W820" s="280"/>
      <c r="X820" s="280"/>
      <c r="Y820" s="280"/>
      <c r="Z820" s="280"/>
    </row>
    <row r="821" spans="1:26" ht="15.75" customHeight="1">
      <c r="A821" s="280"/>
      <c r="B821" s="280"/>
      <c r="C821" s="280"/>
      <c r="D821" s="280"/>
      <c r="E821" s="280"/>
      <c r="F821" s="280"/>
      <c r="G821" s="280"/>
      <c r="H821" s="280"/>
      <c r="I821" s="280"/>
      <c r="J821" s="280"/>
      <c r="K821" s="280"/>
      <c r="L821" s="280"/>
      <c r="M821" s="280"/>
      <c r="N821" s="280"/>
      <c r="O821" s="280"/>
      <c r="P821" s="280"/>
      <c r="Q821" s="280"/>
      <c r="R821" s="280"/>
      <c r="S821" s="280"/>
      <c r="T821" s="280"/>
      <c r="U821" s="280"/>
      <c r="V821" s="280"/>
      <c r="W821" s="280"/>
      <c r="X821" s="280"/>
      <c r="Y821" s="280"/>
      <c r="Z821" s="280"/>
    </row>
    <row r="822" spans="1:26" ht="15.75" customHeight="1">
      <c r="A822" s="280"/>
      <c r="B822" s="280"/>
      <c r="C822" s="280"/>
      <c r="D822" s="280"/>
      <c r="E822" s="280"/>
      <c r="F822" s="280"/>
      <c r="G822" s="280"/>
      <c r="H822" s="280"/>
      <c r="I822" s="280"/>
      <c r="J822" s="280"/>
      <c r="K822" s="280"/>
      <c r="L822" s="280"/>
      <c r="M822" s="280"/>
      <c r="N822" s="280"/>
      <c r="O822" s="280"/>
      <c r="P822" s="280"/>
      <c r="Q822" s="280"/>
      <c r="R822" s="280"/>
      <c r="S822" s="280"/>
      <c r="T822" s="280"/>
      <c r="U822" s="280"/>
      <c r="V822" s="280"/>
      <c r="W822" s="280"/>
      <c r="X822" s="280"/>
      <c r="Y822" s="280"/>
      <c r="Z822" s="280"/>
    </row>
    <row r="823" spans="1:26" ht="15.75" customHeight="1">
      <c r="A823" s="280"/>
      <c r="B823" s="280"/>
      <c r="C823" s="280"/>
      <c r="D823" s="280"/>
      <c r="E823" s="280"/>
      <c r="F823" s="280"/>
      <c r="G823" s="280"/>
      <c r="H823" s="280"/>
      <c r="I823" s="280"/>
      <c r="J823" s="280"/>
      <c r="K823" s="280"/>
      <c r="L823" s="280"/>
      <c r="M823" s="280"/>
      <c r="N823" s="280"/>
      <c r="O823" s="280"/>
      <c r="P823" s="280"/>
      <c r="Q823" s="280"/>
      <c r="R823" s="280"/>
      <c r="S823" s="280"/>
      <c r="T823" s="280"/>
      <c r="U823" s="280"/>
      <c r="V823" s="280"/>
      <c r="W823" s="280"/>
      <c r="X823" s="280"/>
      <c r="Y823" s="280"/>
      <c r="Z823" s="280"/>
    </row>
    <row r="824" spans="1:26" ht="15.75" customHeight="1">
      <c r="A824" s="280"/>
      <c r="B824" s="280"/>
      <c r="C824" s="280"/>
      <c r="D824" s="280"/>
      <c r="E824" s="280"/>
      <c r="F824" s="280"/>
      <c r="G824" s="280"/>
      <c r="H824" s="280"/>
      <c r="I824" s="280"/>
      <c r="J824" s="280"/>
      <c r="K824" s="280"/>
      <c r="L824" s="280"/>
      <c r="M824" s="280"/>
      <c r="N824" s="280"/>
      <c r="O824" s="280"/>
      <c r="P824" s="280"/>
      <c r="Q824" s="280"/>
      <c r="R824" s="280"/>
      <c r="S824" s="280"/>
      <c r="T824" s="280"/>
      <c r="U824" s="280"/>
      <c r="V824" s="280"/>
      <c r="W824" s="280"/>
      <c r="X824" s="280"/>
      <c r="Y824" s="280"/>
      <c r="Z824" s="280"/>
    </row>
    <row r="825" spans="1:26" ht="15.75" customHeight="1">
      <c r="A825" s="280"/>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row>
    <row r="826" spans="1:26" ht="15.75" customHeight="1">
      <c r="A826" s="280"/>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row>
    <row r="827" spans="1:26" ht="15.75" customHeight="1">
      <c r="A827" s="280"/>
      <c r="B827" s="280"/>
      <c r="C827" s="280"/>
      <c r="D827" s="280"/>
      <c r="E827" s="280"/>
      <c r="F827" s="280"/>
      <c r="G827" s="280"/>
      <c r="H827" s="280"/>
      <c r="I827" s="280"/>
      <c r="J827" s="280"/>
      <c r="K827" s="280"/>
      <c r="L827" s="280"/>
      <c r="M827" s="280"/>
      <c r="N827" s="280"/>
      <c r="O827" s="280"/>
      <c r="P827" s="280"/>
      <c r="Q827" s="280"/>
      <c r="R827" s="280"/>
      <c r="S827" s="280"/>
      <c r="T827" s="280"/>
      <c r="U827" s="280"/>
      <c r="V827" s="280"/>
      <c r="W827" s="280"/>
      <c r="X827" s="280"/>
      <c r="Y827" s="280"/>
      <c r="Z827" s="280"/>
    </row>
    <row r="828" spans="1:26" ht="15.75" customHeight="1">
      <c r="A828" s="280"/>
      <c r="B828" s="280"/>
      <c r="C828" s="280"/>
      <c r="D828" s="280"/>
      <c r="E828" s="280"/>
      <c r="F828" s="280"/>
      <c r="G828" s="280"/>
      <c r="H828" s="280"/>
      <c r="I828" s="280"/>
      <c r="J828" s="280"/>
      <c r="K828" s="280"/>
      <c r="L828" s="280"/>
      <c r="M828" s="280"/>
      <c r="N828" s="280"/>
      <c r="O828" s="280"/>
      <c r="P828" s="280"/>
      <c r="Q828" s="280"/>
      <c r="R828" s="280"/>
      <c r="S828" s="280"/>
      <c r="T828" s="280"/>
      <c r="U828" s="280"/>
      <c r="V828" s="280"/>
      <c r="W828" s="280"/>
      <c r="X828" s="280"/>
      <c r="Y828" s="280"/>
      <c r="Z828" s="280"/>
    </row>
    <row r="829" spans="1:26" ht="15.75" customHeight="1">
      <c r="A829" s="280"/>
      <c r="B829" s="280"/>
      <c r="C829" s="280"/>
      <c r="D829" s="280"/>
      <c r="E829" s="280"/>
      <c r="F829" s="280"/>
      <c r="G829" s="280"/>
      <c r="H829" s="280"/>
      <c r="I829" s="280"/>
      <c r="J829" s="280"/>
      <c r="K829" s="280"/>
      <c r="L829" s="280"/>
      <c r="M829" s="280"/>
      <c r="N829" s="280"/>
      <c r="O829" s="280"/>
      <c r="P829" s="280"/>
      <c r="Q829" s="280"/>
      <c r="R829" s="280"/>
      <c r="S829" s="280"/>
      <c r="T829" s="280"/>
      <c r="U829" s="280"/>
      <c r="V829" s="280"/>
      <c r="W829" s="280"/>
      <c r="X829" s="280"/>
      <c r="Y829" s="280"/>
      <c r="Z829" s="280"/>
    </row>
    <row r="830" spans="1:26" ht="15.75" customHeight="1">
      <c r="A830" s="280"/>
      <c r="B830" s="280"/>
      <c r="C830" s="280"/>
      <c r="D830" s="280"/>
      <c r="E830" s="280"/>
      <c r="F830" s="280"/>
      <c r="G830" s="280"/>
      <c r="H830" s="280"/>
      <c r="I830" s="280"/>
      <c r="J830" s="280"/>
      <c r="K830" s="280"/>
      <c r="L830" s="280"/>
      <c r="M830" s="280"/>
      <c r="N830" s="280"/>
      <c r="O830" s="280"/>
      <c r="P830" s="280"/>
      <c r="Q830" s="280"/>
      <c r="R830" s="280"/>
      <c r="S830" s="280"/>
      <c r="T830" s="280"/>
      <c r="U830" s="280"/>
      <c r="V830" s="280"/>
      <c r="W830" s="280"/>
      <c r="X830" s="280"/>
      <c r="Y830" s="280"/>
      <c r="Z830" s="280"/>
    </row>
    <row r="831" spans="1:26" ht="15.75" customHeight="1">
      <c r="A831" s="280"/>
      <c r="B831" s="280"/>
      <c r="C831" s="280"/>
      <c r="D831" s="280"/>
      <c r="E831" s="280"/>
      <c r="F831" s="280"/>
      <c r="G831" s="280"/>
      <c r="H831" s="280"/>
      <c r="I831" s="280"/>
      <c r="J831" s="280"/>
      <c r="K831" s="280"/>
      <c r="L831" s="280"/>
      <c r="M831" s="280"/>
      <c r="N831" s="280"/>
      <c r="O831" s="280"/>
      <c r="P831" s="280"/>
      <c r="Q831" s="280"/>
      <c r="R831" s="280"/>
      <c r="S831" s="280"/>
      <c r="T831" s="280"/>
      <c r="U831" s="280"/>
      <c r="V831" s="280"/>
      <c r="W831" s="280"/>
      <c r="X831" s="280"/>
      <c r="Y831" s="280"/>
      <c r="Z831" s="280"/>
    </row>
    <row r="832" spans="1:26" ht="15.75" customHeight="1">
      <c r="A832" s="280"/>
      <c r="B832" s="280"/>
      <c r="C832" s="280"/>
      <c r="D832" s="280"/>
      <c r="E832" s="280"/>
      <c r="F832" s="280"/>
      <c r="G832" s="280"/>
      <c r="H832" s="280"/>
      <c r="I832" s="280"/>
      <c r="J832" s="280"/>
      <c r="K832" s="280"/>
      <c r="L832" s="280"/>
      <c r="M832" s="280"/>
      <c r="N832" s="280"/>
      <c r="O832" s="280"/>
      <c r="P832" s="280"/>
      <c r="Q832" s="280"/>
      <c r="R832" s="280"/>
      <c r="S832" s="280"/>
      <c r="T832" s="280"/>
      <c r="U832" s="280"/>
      <c r="V832" s="280"/>
      <c r="W832" s="280"/>
      <c r="X832" s="280"/>
      <c r="Y832" s="280"/>
      <c r="Z832" s="280"/>
    </row>
    <row r="833" spans="1:26" ht="15.75" customHeight="1">
      <c r="A833" s="280"/>
      <c r="B833" s="280"/>
      <c r="C833" s="280"/>
      <c r="D833" s="280"/>
      <c r="E833" s="280"/>
      <c r="F833" s="280"/>
      <c r="G833" s="280"/>
      <c r="H833" s="280"/>
      <c r="I833" s="280"/>
      <c r="J833" s="280"/>
      <c r="K833" s="280"/>
      <c r="L833" s="280"/>
      <c r="M833" s="280"/>
      <c r="N833" s="280"/>
      <c r="O833" s="280"/>
      <c r="P833" s="280"/>
      <c r="Q833" s="280"/>
      <c r="R833" s="280"/>
      <c r="S833" s="280"/>
      <c r="T833" s="280"/>
      <c r="U833" s="280"/>
      <c r="V833" s="280"/>
      <c r="W833" s="280"/>
      <c r="X833" s="280"/>
      <c r="Y833" s="280"/>
      <c r="Z833" s="280"/>
    </row>
    <row r="834" spans="1:26" ht="15.75" customHeight="1">
      <c r="A834" s="280"/>
      <c r="B834" s="280"/>
      <c r="C834" s="280"/>
      <c r="D834" s="280"/>
      <c r="E834" s="280"/>
      <c r="F834" s="280"/>
      <c r="G834" s="280"/>
      <c r="H834" s="280"/>
      <c r="I834" s="280"/>
      <c r="J834" s="280"/>
      <c r="K834" s="280"/>
      <c r="L834" s="280"/>
      <c r="M834" s="280"/>
      <c r="N834" s="280"/>
      <c r="O834" s="280"/>
      <c r="P834" s="280"/>
      <c r="Q834" s="280"/>
      <c r="R834" s="280"/>
      <c r="S834" s="280"/>
      <c r="T834" s="280"/>
      <c r="U834" s="280"/>
      <c r="V834" s="280"/>
      <c r="W834" s="280"/>
      <c r="X834" s="280"/>
      <c r="Y834" s="280"/>
      <c r="Z834" s="280"/>
    </row>
    <row r="835" spans="1:26" ht="15.75" customHeight="1">
      <c r="A835" s="280"/>
      <c r="B835" s="280"/>
      <c r="C835" s="280"/>
      <c r="D835" s="280"/>
      <c r="E835" s="280"/>
      <c r="F835" s="280"/>
      <c r="G835" s="280"/>
      <c r="H835" s="280"/>
      <c r="I835" s="280"/>
      <c r="J835" s="280"/>
      <c r="K835" s="280"/>
      <c r="L835" s="280"/>
      <c r="M835" s="280"/>
      <c r="N835" s="280"/>
      <c r="O835" s="280"/>
      <c r="P835" s="280"/>
      <c r="Q835" s="280"/>
      <c r="R835" s="280"/>
      <c r="S835" s="280"/>
      <c r="T835" s="280"/>
      <c r="U835" s="280"/>
      <c r="V835" s="280"/>
      <c r="W835" s="280"/>
      <c r="X835" s="280"/>
      <c r="Y835" s="280"/>
      <c r="Z835" s="280"/>
    </row>
    <row r="836" spans="1:26" ht="15.75" customHeight="1">
      <c r="A836" s="280"/>
      <c r="B836" s="280"/>
      <c r="C836" s="280"/>
      <c r="D836" s="280"/>
      <c r="E836" s="280"/>
      <c r="F836" s="280"/>
      <c r="G836" s="280"/>
      <c r="H836" s="280"/>
      <c r="I836" s="280"/>
      <c r="J836" s="280"/>
      <c r="K836" s="280"/>
      <c r="L836" s="280"/>
      <c r="M836" s="280"/>
      <c r="N836" s="280"/>
      <c r="O836" s="280"/>
      <c r="P836" s="280"/>
      <c r="Q836" s="280"/>
      <c r="R836" s="280"/>
      <c r="S836" s="280"/>
      <c r="T836" s="280"/>
      <c r="U836" s="280"/>
      <c r="V836" s="280"/>
      <c r="W836" s="280"/>
      <c r="X836" s="280"/>
      <c r="Y836" s="280"/>
      <c r="Z836" s="280"/>
    </row>
    <row r="837" spans="1:26" ht="15.75" customHeight="1">
      <c r="A837" s="280"/>
      <c r="B837" s="280"/>
      <c r="C837" s="280"/>
      <c r="D837" s="280"/>
      <c r="E837" s="280"/>
      <c r="F837" s="280"/>
      <c r="G837" s="280"/>
      <c r="H837" s="280"/>
      <c r="I837" s="280"/>
      <c r="J837" s="280"/>
      <c r="K837" s="280"/>
      <c r="L837" s="280"/>
      <c r="M837" s="280"/>
      <c r="N837" s="280"/>
      <c r="O837" s="280"/>
      <c r="P837" s="280"/>
      <c r="Q837" s="280"/>
      <c r="R837" s="280"/>
      <c r="S837" s="280"/>
      <c r="T837" s="280"/>
      <c r="U837" s="280"/>
      <c r="V837" s="280"/>
      <c r="W837" s="280"/>
      <c r="X837" s="280"/>
      <c r="Y837" s="280"/>
      <c r="Z837" s="280"/>
    </row>
    <row r="838" spans="1:26" ht="15.75" customHeight="1">
      <c r="A838" s="280"/>
      <c r="B838" s="280"/>
      <c r="C838" s="280"/>
      <c r="D838" s="280"/>
      <c r="E838" s="280"/>
      <c r="F838" s="280"/>
      <c r="G838" s="280"/>
      <c r="H838" s="280"/>
      <c r="I838" s="280"/>
      <c r="J838" s="280"/>
      <c r="K838" s="280"/>
      <c r="L838" s="280"/>
      <c r="M838" s="280"/>
      <c r="N838" s="280"/>
      <c r="O838" s="280"/>
      <c r="P838" s="280"/>
      <c r="Q838" s="280"/>
      <c r="R838" s="280"/>
      <c r="S838" s="280"/>
      <c r="T838" s="280"/>
      <c r="U838" s="280"/>
      <c r="V838" s="280"/>
      <c r="W838" s="280"/>
      <c r="X838" s="280"/>
      <c r="Y838" s="280"/>
      <c r="Z838" s="280"/>
    </row>
    <row r="839" spans="1:26" ht="15.75" customHeight="1">
      <c r="A839" s="280"/>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row>
    <row r="840" spans="1:26" ht="15.75" customHeight="1">
      <c r="A840" s="280"/>
      <c r="B840" s="280"/>
      <c r="C840" s="280"/>
      <c r="D840" s="280"/>
      <c r="E840" s="280"/>
      <c r="F840" s="280"/>
      <c r="G840" s="280"/>
      <c r="H840" s="280"/>
      <c r="I840" s="280"/>
      <c r="J840" s="280"/>
      <c r="K840" s="280"/>
      <c r="L840" s="280"/>
      <c r="M840" s="280"/>
      <c r="N840" s="280"/>
      <c r="O840" s="280"/>
      <c r="P840" s="280"/>
      <c r="Q840" s="280"/>
      <c r="R840" s="280"/>
      <c r="S840" s="280"/>
      <c r="T840" s="280"/>
      <c r="U840" s="280"/>
      <c r="V840" s="280"/>
      <c r="W840" s="280"/>
      <c r="X840" s="280"/>
      <c r="Y840" s="280"/>
      <c r="Z840" s="280"/>
    </row>
    <row r="841" spans="1:26" ht="15.75" customHeight="1">
      <c r="A841" s="280"/>
      <c r="B841" s="280"/>
      <c r="C841" s="280"/>
      <c r="D841" s="280"/>
      <c r="E841" s="280"/>
      <c r="F841" s="280"/>
      <c r="G841" s="280"/>
      <c r="H841" s="280"/>
      <c r="I841" s="280"/>
      <c r="J841" s="280"/>
      <c r="K841" s="280"/>
      <c r="L841" s="280"/>
      <c r="M841" s="280"/>
      <c r="N841" s="280"/>
      <c r="O841" s="280"/>
      <c r="P841" s="280"/>
      <c r="Q841" s="280"/>
      <c r="R841" s="280"/>
      <c r="S841" s="280"/>
      <c r="T841" s="280"/>
      <c r="U841" s="280"/>
      <c r="V841" s="280"/>
      <c r="W841" s="280"/>
      <c r="X841" s="280"/>
      <c r="Y841" s="280"/>
      <c r="Z841" s="280"/>
    </row>
    <row r="842" spans="1:26" ht="15.75" customHeight="1">
      <c r="A842" s="280"/>
      <c r="B842" s="280"/>
      <c r="C842" s="280"/>
      <c r="D842" s="280"/>
      <c r="E842" s="280"/>
      <c r="F842" s="280"/>
      <c r="G842" s="280"/>
      <c r="H842" s="280"/>
      <c r="I842" s="280"/>
      <c r="J842" s="280"/>
      <c r="K842" s="280"/>
      <c r="L842" s="280"/>
      <c r="M842" s="280"/>
      <c r="N842" s="280"/>
      <c r="O842" s="280"/>
      <c r="P842" s="280"/>
      <c r="Q842" s="280"/>
      <c r="R842" s="280"/>
      <c r="S842" s="280"/>
      <c r="T842" s="280"/>
      <c r="U842" s="280"/>
      <c r="V842" s="280"/>
      <c r="W842" s="280"/>
      <c r="X842" s="280"/>
      <c r="Y842" s="280"/>
      <c r="Z842" s="280"/>
    </row>
    <row r="843" spans="1:26" ht="15.75" customHeight="1">
      <c r="A843" s="280"/>
      <c r="B843" s="280"/>
      <c r="C843" s="280"/>
      <c r="D843" s="280"/>
      <c r="E843" s="280"/>
      <c r="F843" s="280"/>
      <c r="G843" s="280"/>
      <c r="H843" s="280"/>
      <c r="I843" s="280"/>
      <c r="J843" s="280"/>
      <c r="K843" s="280"/>
      <c r="L843" s="280"/>
      <c r="M843" s="280"/>
      <c r="N843" s="280"/>
      <c r="O843" s="280"/>
      <c r="P843" s="280"/>
      <c r="Q843" s="280"/>
      <c r="R843" s="280"/>
      <c r="S843" s="280"/>
      <c r="T843" s="280"/>
      <c r="U843" s="280"/>
      <c r="V843" s="280"/>
      <c r="W843" s="280"/>
      <c r="X843" s="280"/>
      <c r="Y843" s="280"/>
      <c r="Z843" s="280"/>
    </row>
    <row r="844" spans="1:26" ht="15.75" customHeight="1">
      <c r="A844" s="280"/>
      <c r="B844" s="280"/>
      <c r="C844" s="280"/>
      <c r="D844" s="280"/>
      <c r="E844" s="280"/>
      <c r="F844" s="280"/>
      <c r="G844" s="280"/>
      <c r="H844" s="280"/>
      <c r="I844" s="280"/>
      <c r="J844" s="280"/>
      <c r="K844" s="280"/>
      <c r="L844" s="280"/>
      <c r="M844" s="280"/>
      <c r="N844" s="280"/>
      <c r="O844" s="280"/>
      <c r="P844" s="280"/>
      <c r="Q844" s="280"/>
      <c r="R844" s="280"/>
      <c r="S844" s="280"/>
      <c r="T844" s="280"/>
      <c r="U844" s="280"/>
      <c r="V844" s="280"/>
      <c r="W844" s="280"/>
      <c r="X844" s="280"/>
      <c r="Y844" s="280"/>
      <c r="Z844" s="280"/>
    </row>
    <row r="845" spans="1:26" ht="15.75" customHeight="1">
      <c r="A845" s="280"/>
      <c r="B845" s="280"/>
      <c r="C845" s="280"/>
      <c r="D845" s="280"/>
      <c r="E845" s="280"/>
      <c r="F845" s="280"/>
      <c r="G845" s="280"/>
      <c r="H845" s="280"/>
      <c r="I845" s="280"/>
      <c r="J845" s="280"/>
      <c r="K845" s="280"/>
      <c r="L845" s="280"/>
      <c r="M845" s="280"/>
      <c r="N845" s="280"/>
      <c r="O845" s="280"/>
      <c r="P845" s="280"/>
      <c r="Q845" s="280"/>
      <c r="R845" s="280"/>
      <c r="S845" s="280"/>
      <c r="T845" s="280"/>
      <c r="U845" s="280"/>
      <c r="V845" s="280"/>
      <c r="W845" s="280"/>
      <c r="X845" s="280"/>
      <c r="Y845" s="280"/>
      <c r="Z845" s="280"/>
    </row>
    <row r="846" spans="1:26" ht="15.75" customHeight="1">
      <c r="A846" s="280"/>
      <c r="B846" s="280"/>
      <c r="C846" s="280"/>
      <c r="D846" s="280"/>
      <c r="E846" s="280"/>
      <c r="F846" s="280"/>
      <c r="G846" s="280"/>
      <c r="H846" s="280"/>
      <c r="I846" s="280"/>
      <c r="J846" s="280"/>
      <c r="K846" s="280"/>
      <c r="L846" s="280"/>
      <c r="M846" s="280"/>
      <c r="N846" s="280"/>
      <c r="O846" s="280"/>
      <c r="P846" s="280"/>
      <c r="Q846" s="280"/>
      <c r="R846" s="280"/>
      <c r="S846" s="280"/>
      <c r="T846" s="280"/>
      <c r="U846" s="280"/>
      <c r="V846" s="280"/>
      <c r="W846" s="280"/>
      <c r="X846" s="280"/>
      <c r="Y846" s="280"/>
      <c r="Z846" s="280"/>
    </row>
    <row r="847" spans="1:26" ht="15.75" customHeight="1">
      <c r="A847" s="280"/>
      <c r="B847" s="280"/>
      <c r="C847" s="280"/>
      <c r="D847" s="280"/>
      <c r="E847" s="280"/>
      <c r="F847" s="280"/>
      <c r="G847" s="280"/>
      <c r="H847" s="280"/>
      <c r="I847" s="280"/>
      <c r="J847" s="280"/>
      <c r="K847" s="280"/>
      <c r="L847" s="280"/>
      <c r="M847" s="280"/>
      <c r="N847" s="280"/>
      <c r="O847" s="280"/>
      <c r="P847" s="280"/>
      <c r="Q847" s="280"/>
      <c r="R847" s="280"/>
      <c r="S847" s="280"/>
      <c r="T847" s="280"/>
      <c r="U847" s="280"/>
      <c r="V847" s="280"/>
      <c r="W847" s="280"/>
      <c r="X847" s="280"/>
      <c r="Y847" s="280"/>
      <c r="Z847" s="280"/>
    </row>
    <row r="848" spans="1:26" ht="15.75" customHeight="1">
      <c r="A848" s="280"/>
      <c r="B848" s="280"/>
      <c r="C848" s="280"/>
      <c r="D848" s="280"/>
      <c r="E848" s="280"/>
      <c r="F848" s="280"/>
      <c r="G848" s="280"/>
      <c r="H848" s="280"/>
      <c r="I848" s="280"/>
      <c r="J848" s="280"/>
      <c r="K848" s="280"/>
      <c r="L848" s="280"/>
      <c r="M848" s="280"/>
      <c r="N848" s="280"/>
      <c r="O848" s="280"/>
      <c r="P848" s="280"/>
      <c r="Q848" s="280"/>
      <c r="R848" s="280"/>
      <c r="S848" s="280"/>
      <c r="T848" s="280"/>
      <c r="U848" s="280"/>
      <c r="V848" s="280"/>
      <c r="W848" s="280"/>
      <c r="X848" s="280"/>
      <c r="Y848" s="280"/>
      <c r="Z848" s="280"/>
    </row>
    <row r="849" spans="1:26" ht="15.75" customHeight="1">
      <c r="A849" s="280"/>
      <c r="B849" s="280"/>
      <c r="C849" s="280"/>
      <c r="D849" s="280"/>
      <c r="E849" s="280"/>
      <c r="F849" s="280"/>
      <c r="G849" s="280"/>
      <c r="H849" s="280"/>
      <c r="I849" s="280"/>
      <c r="J849" s="280"/>
      <c r="K849" s="280"/>
      <c r="L849" s="280"/>
      <c r="M849" s="280"/>
      <c r="N849" s="280"/>
      <c r="O849" s="280"/>
      <c r="P849" s="280"/>
      <c r="Q849" s="280"/>
      <c r="R849" s="280"/>
      <c r="S849" s="280"/>
      <c r="T849" s="280"/>
      <c r="U849" s="280"/>
      <c r="V849" s="280"/>
      <c r="W849" s="280"/>
      <c r="X849" s="280"/>
      <c r="Y849" s="280"/>
      <c r="Z849" s="280"/>
    </row>
    <row r="850" spans="1:26" ht="15.75" customHeight="1">
      <c r="A850" s="280"/>
      <c r="B850" s="280"/>
      <c r="C850" s="280"/>
      <c r="D850" s="280"/>
      <c r="E850" s="280"/>
      <c r="F850" s="280"/>
      <c r="G850" s="280"/>
      <c r="H850" s="280"/>
      <c r="I850" s="280"/>
      <c r="J850" s="280"/>
      <c r="K850" s="280"/>
      <c r="L850" s="280"/>
      <c r="M850" s="280"/>
      <c r="N850" s="280"/>
      <c r="O850" s="280"/>
      <c r="P850" s="280"/>
      <c r="Q850" s="280"/>
      <c r="R850" s="280"/>
      <c r="S850" s="280"/>
      <c r="T850" s="280"/>
      <c r="U850" s="280"/>
      <c r="V850" s="280"/>
      <c r="W850" s="280"/>
      <c r="X850" s="280"/>
      <c r="Y850" s="280"/>
      <c r="Z850" s="280"/>
    </row>
    <row r="851" spans="1:26" ht="15.75" customHeight="1">
      <c r="A851" s="280"/>
      <c r="B851" s="280"/>
      <c r="C851" s="280"/>
      <c r="D851" s="280"/>
      <c r="E851" s="280"/>
      <c r="F851" s="280"/>
      <c r="G851" s="280"/>
      <c r="H851" s="280"/>
      <c r="I851" s="280"/>
      <c r="J851" s="280"/>
      <c r="K851" s="280"/>
      <c r="L851" s="280"/>
      <c r="M851" s="280"/>
      <c r="N851" s="280"/>
      <c r="O851" s="280"/>
      <c r="P851" s="280"/>
      <c r="Q851" s="280"/>
      <c r="R851" s="280"/>
      <c r="S851" s="280"/>
      <c r="T851" s="280"/>
      <c r="U851" s="280"/>
      <c r="V851" s="280"/>
      <c r="W851" s="280"/>
      <c r="X851" s="280"/>
      <c r="Y851" s="280"/>
      <c r="Z851" s="280"/>
    </row>
    <row r="852" spans="1:26" ht="15.75" customHeight="1">
      <c r="A852" s="280"/>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row>
    <row r="853" spans="1:26" ht="15.75" customHeight="1">
      <c r="A853" s="280"/>
      <c r="B853" s="280"/>
      <c r="C853" s="280"/>
      <c r="D853" s="280"/>
      <c r="E853" s="280"/>
      <c r="F853" s="280"/>
      <c r="G853" s="280"/>
      <c r="H853" s="280"/>
      <c r="I853" s="280"/>
      <c r="J853" s="280"/>
      <c r="K853" s="280"/>
      <c r="L853" s="280"/>
      <c r="M853" s="280"/>
      <c r="N853" s="280"/>
      <c r="O853" s="280"/>
      <c r="P853" s="280"/>
      <c r="Q853" s="280"/>
      <c r="R853" s="280"/>
      <c r="S853" s="280"/>
      <c r="T853" s="280"/>
      <c r="U853" s="280"/>
      <c r="V853" s="280"/>
      <c r="W853" s="280"/>
      <c r="X853" s="280"/>
      <c r="Y853" s="280"/>
      <c r="Z853" s="280"/>
    </row>
    <row r="854" spans="1:26" ht="15.75" customHeight="1">
      <c r="A854" s="280"/>
      <c r="B854" s="280"/>
      <c r="C854" s="280"/>
      <c r="D854" s="280"/>
      <c r="E854" s="280"/>
      <c r="F854" s="280"/>
      <c r="G854" s="280"/>
      <c r="H854" s="280"/>
      <c r="I854" s="280"/>
      <c r="J854" s="280"/>
      <c r="K854" s="280"/>
      <c r="L854" s="280"/>
      <c r="M854" s="280"/>
      <c r="N854" s="280"/>
      <c r="O854" s="280"/>
      <c r="P854" s="280"/>
      <c r="Q854" s="280"/>
      <c r="R854" s="280"/>
      <c r="S854" s="280"/>
      <c r="T854" s="280"/>
      <c r="U854" s="280"/>
      <c r="V854" s="280"/>
      <c r="W854" s="280"/>
      <c r="X854" s="280"/>
      <c r="Y854" s="280"/>
      <c r="Z854" s="280"/>
    </row>
    <row r="855" spans="1:26" ht="15.75" customHeight="1">
      <c r="A855" s="280"/>
      <c r="B855" s="280"/>
      <c r="C855" s="280"/>
      <c r="D855" s="280"/>
      <c r="E855" s="280"/>
      <c r="F855" s="280"/>
      <c r="G855" s="280"/>
      <c r="H855" s="280"/>
      <c r="I855" s="280"/>
      <c r="J855" s="280"/>
      <c r="K855" s="280"/>
      <c r="L855" s="280"/>
      <c r="M855" s="280"/>
      <c r="N855" s="280"/>
      <c r="O855" s="280"/>
      <c r="P855" s="280"/>
      <c r="Q855" s="280"/>
      <c r="R855" s="280"/>
      <c r="S855" s="280"/>
      <c r="T855" s="280"/>
      <c r="U855" s="280"/>
      <c r="V855" s="280"/>
      <c r="W855" s="280"/>
      <c r="X855" s="280"/>
      <c r="Y855" s="280"/>
      <c r="Z855" s="280"/>
    </row>
    <row r="856" spans="1:26" ht="15.75" customHeight="1">
      <c r="A856" s="280"/>
      <c r="B856" s="280"/>
      <c r="C856" s="280"/>
      <c r="D856" s="280"/>
      <c r="E856" s="280"/>
      <c r="F856" s="280"/>
      <c r="G856" s="280"/>
      <c r="H856" s="280"/>
      <c r="I856" s="280"/>
      <c r="J856" s="280"/>
      <c r="K856" s="280"/>
      <c r="L856" s="280"/>
      <c r="M856" s="280"/>
      <c r="N856" s="280"/>
      <c r="O856" s="280"/>
      <c r="P856" s="280"/>
      <c r="Q856" s="280"/>
      <c r="R856" s="280"/>
      <c r="S856" s="280"/>
      <c r="T856" s="280"/>
      <c r="U856" s="280"/>
      <c r="V856" s="280"/>
      <c r="W856" s="280"/>
      <c r="X856" s="280"/>
      <c r="Y856" s="280"/>
      <c r="Z856" s="280"/>
    </row>
    <row r="857" spans="1:26" ht="15.75" customHeight="1">
      <c r="A857" s="280"/>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row>
    <row r="858" spans="1:26" ht="15.75" customHeight="1">
      <c r="A858" s="280"/>
      <c r="B858" s="280"/>
      <c r="C858" s="280"/>
      <c r="D858" s="280"/>
      <c r="E858" s="280"/>
      <c r="F858" s="280"/>
      <c r="G858" s="280"/>
      <c r="H858" s="280"/>
      <c r="I858" s="280"/>
      <c r="J858" s="280"/>
      <c r="K858" s="280"/>
      <c r="L858" s="280"/>
      <c r="M858" s="280"/>
      <c r="N858" s="280"/>
      <c r="O858" s="280"/>
      <c r="P858" s="280"/>
      <c r="Q858" s="280"/>
      <c r="R858" s="280"/>
      <c r="S858" s="280"/>
      <c r="T858" s="280"/>
      <c r="U858" s="280"/>
      <c r="V858" s="280"/>
      <c r="W858" s="280"/>
      <c r="X858" s="280"/>
      <c r="Y858" s="280"/>
      <c r="Z858" s="280"/>
    </row>
    <row r="859" spans="1:26" ht="15.75" customHeight="1">
      <c r="A859" s="280"/>
      <c r="B859" s="280"/>
      <c r="C859" s="280"/>
      <c r="D859" s="280"/>
      <c r="E859" s="280"/>
      <c r="F859" s="280"/>
      <c r="G859" s="280"/>
      <c r="H859" s="280"/>
      <c r="I859" s="280"/>
      <c r="J859" s="280"/>
      <c r="K859" s="280"/>
      <c r="L859" s="280"/>
      <c r="M859" s="280"/>
      <c r="N859" s="280"/>
      <c r="O859" s="280"/>
      <c r="P859" s="280"/>
      <c r="Q859" s="280"/>
      <c r="R859" s="280"/>
      <c r="S859" s="280"/>
      <c r="T859" s="280"/>
      <c r="U859" s="280"/>
      <c r="V859" s="280"/>
      <c r="W859" s="280"/>
      <c r="X859" s="280"/>
      <c r="Y859" s="280"/>
      <c r="Z859" s="280"/>
    </row>
    <row r="860" spans="1:26" ht="15.75" customHeight="1">
      <c r="A860" s="280"/>
      <c r="B860" s="280"/>
      <c r="C860" s="280"/>
      <c r="D860" s="280"/>
      <c r="E860" s="280"/>
      <c r="F860" s="280"/>
      <c r="G860" s="280"/>
      <c r="H860" s="280"/>
      <c r="I860" s="280"/>
      <c r="J860" s="280"/>
      <c r="K860" s="280"/>
      <c r="L860" s="280"/>
      <c r="M860" s="280"/>
      <c r="N860" s="280"/>
      <c r="O860" s="280"/>
      <c r="P860" s="280"/>
      <c r="Q860" s="280"/>
      <c r="R860" s="280"/>
      <c r="S860" s="280"/>
      <c r="T860" s="280"/>
      <c r="U860" s="280"/>
      <c r="V860" s="280"/>
      <c r="W860" s="280"/>
      <c r="X860" s="280"/>
      <c r="Y860" s="280"/>
      <c r="Z860" s="280"/>
    </row>
    <row r="861" spans="1:26" ht="15.75" customHeight="1">
      <c r="A861" s="280"/>
      <c r="B861" s="280"/>
      <c r="C861" s="280"/>
      <c r="D861" s="280"/>
      <c r="E861" s="280"/>
      <c r="F861" s="280"/>
      <c r="G861" s="280"/>
      <c r="H861" s="280"/>
      <c r="I861" s="280"/>
      <c r="J861" s="280"/>
      <c r="K861" s="280"/>
      <c r="L861" s="280"/>
      <c r="M861" s="280"/>
      <c r="N861" s="280"/>
      <c r="O861" s="280"/>
      <c r="P861" s="280"/>
      <c r="Q861" s="280"/>
      <c r="R861" s="280"/>
      <c r="S861" s="280"/>
      <c r="T861" s="280"/>
      <c r="U861" s="280"/>
      <c r="V861" s="280"/>
      <c r="W861" s="280"/>
      <c r="X861" s="280"/>
      <c r="Y861" s="280"/>
      <c r="Z861" s="280"/>
    </row>
    <row r="862" spans="1:26" ht="15.75" customHeight="1">
      <c r="A862" s="280"/>
      <c r="B862" s="280"/>
      <c r="C862" s="280"/>
      <c r="D862" s="280"/>
      <c r="E862" s="280"/>
      <c r="F862" s="280"/>
      <c r="G862" s="280"/>
      <c r="H862" s="280"/>
      <c r="I862" s="280"/>
      <c r="J862" s="280"/>
      <c r="K862" s="280"/>
      <c r="L862" s="280"/>
      <c r="M862" s="280"/>
      <c r="N862" s="280"/>
      <c r="O862" s="280"/>
      <c r="P862" s="280"/>
      <c r="Q862" s="280"/>
      <c r="R862" s="280"/>
      <c r="S862" s="280"/>
      <c r="T862" s="280"/>
      <c r="U862" s="280"/>
      <c r="V862" s="280"/>
      <c r="W862" s="280"/>
      <c r="X862" s="280"/>
      <c r="Y862" s="280"/>
      <c r="Z862" s="280"/>
    </row>
    <row r="863" spans="1:26" ht="15.75" customHeight="1">
      <c r="A863" s="280"/>
      <c r="B863" s="280"/>
      <c r="C863" s="280"/>
      <c r="D863" s="280"/>
      <c r="E863" s="280"/>
      <c r="F863" s="280"/>
      <c r="G863" s="280"/>
      <c r="H863" s="280"/>
      <c r="I863" s="280"/>
      <c r="J863" s="280"/>
      <c r="K863" s="280"/>
      <c r="L863" s="280"/>
      <c r="M863" s="280"/>
      <c r="N863" s="280"/>
      <c r="O863" s="280"/>
      <c r="P863" s="280"/>
      <c r="Q863" s="280"/>
      <c r="R863" s="280"/>
      <c r="S863" s="280"/>
      <c r="T863" s="280"/>
      <c r="U863" s="280"/>
      <c r="V863" s="280"/>
      <c r="W863" s="280"/>
      <c r="X863" s="280"/>
      <c r="Y863" s="280"/>
      <c r="Z863" s="280"/>
    </row>
    <row r="864" spans="1:26" ht="15.75" customHeight="1">
      <c r="A864" s="280"/>
      <c r="B864" s="280"/>
      <c r="C864" s="280"/>
      <c r="D864" s="280"/>
      <c r="E864" s="280"/>
      <c r="F864" s="280"/>
      <c r="G864" s="280"/>
      <c r="H864" s="280"/>
      <c r="I864" s="280"/>
      <c r="J864" s="280"/>
      <c r="K864" s="280"/>
      <c r="L864" s="280"/>
      <c r="M864" s="280"/>
      <c r="N864" s="280"/>
      <c r="O864" s="280"/>
      <c r="P864" s="280"/>
      <c r="Q864" s="280"/>
      <c r="R864" s="280"/>
      <c r="S864" s="280"/>
      <c r="T864" s="280"/>
      <c r="U864" s="280"/>
      <c r="V864" s="280"/>
      <c r="W864" s="280"/>
      <c r="X864" s="280"/>
      <c r="Y864" s="280"/>
      <c r="Z864" s="280"/>
    </row>
    <row r="865" spans="1:26" ht="15.75" customHeight="1">
      <c r="A865" s="280"/>
      <c r="B865" s="280"/>
      <c r="C865" s="280"/>
      <c r="D865" s="280"/>
      <c r="E865" s="280"/>
      <c r="F865" s="280"/>
      <c r="G865" s="280"/>
      <c r="H865" s="280"/>
      <c r="I865" s="280"/>
      <c r="J865" s="280"/>
      <c r="K865" s="280"/>
      <c r="L865" s="280"/>
      <c r="M865" s="280"/>
      <c r="N865" s="280"/>
      <c r="O865" s="280"/>
      <c r="P865" s="280"/>
      <c r="Q865" s="280"/>
      <c r="R865" s="280"/>
      <c r="S865" s="280"/>
      <c r="T865" s="280"/>
      <c r="U865" s="280"/>
      <c r="V865" s="280"/>
      <c r="W865" s="280"/>
      <c r="X865" s="280"/>
      <c r="Y865" s="280"/>
      <c r="Z865" s="280"/>
    </row>
    <row r="866" spans="1:26" ht="15.75" customHeight="1">
      <c r="A866" s="280"/>
      <c r="B866" s="280"/>
      <c r="C866" s="280"/>
      <c r="D866" s="280"/>
      <c r="E866" s="280"/>
      <c r="F866" s="280"/>
      <c r="G866" s="280"/>
      <c r="H866" s="280"/>
      <c r="I866" s="280"/>
      <c r="J866" s="280"/>
      <c r="K866" s="280"/>
      <c r="L866" s="280"/>
      <c r="M866" s="280"/>
      <c r="N866" s="280"/>
      <c r="O866" s="280"/>
      <c r="P866" s="280"/>
      <c r="Q866" s="280"/>
      <c r="R866" s="280"/>
      <c r="S866" s="280"/>
      <c r="T866" s="280"/>
      <c r="U866" s="280"/>
      <c r="V866" s="280"/>
      <c r="W866" s="280"/>
      <c r="X866" s="280"/>
      <c r="Y866" s="280"/>
      <c r="Z866" s="280"/>
    </row>
    <row r="867" spans="1:26" ht="15.75" customHeight="1">
      <c r="A867" s="280"/>
      <c r="B867" s="280"/>
      <c r="C867" s="280"/>
      <c r="D867" s="280"/>
      <c r="E867" s="280"/>
      <c r="F867" s="280"/>
      <c r="G867" s="280"/>
      <c r="H867" s="280"/>
      <c r="I867" s="280"/>
      <c r="J867" s="280"/>
      <c r="K867" s="280"/>
      <c r="L867" s="280"/>
      <c r="M867" s="280"/>
      <c r="N867" s="280"/>
      <c r="O867" s="280"/>
      <c r="P867" s="280"/>
      <c r="Q867" s="280"/>
      <c r="R867" s="280"/>
      <c r="S867" s="280"/>
      <c r="T867" s="280"/>
      <c r="U867" s="280"/>
      <c r="V867" s="280"/>
      <c r="W867" s="280"/>
      <c r="X867" s="280"/>
      <c r="Y867" s="280"/>
      <c r="Z867" s="280"/>
    </row>
    <row r="868" spans="1:26" ht="15.75" customHeight="1">
      <c r="A868" s="280"/>
      <c r="B868" s="280"/>
      <c r="C868" s="280"/>
      <c r="D868" s="280"/>
      <c r="E868" s="280"/>
      <c r="F868" s="280"/>
      <c r="G868" s="280"/>
      <c r="H868" s="280"/>
      <c r="I868" s="280"/>
      <c r="J868" s="280"/>
      <c r="K868" s="280"/>
      <c r="L868" s="280"/>
      <c r="M868" s="280"/>
      <c r="N868" s="280"/>
      <c r="O868" s="280"/>
      <c r="P868" s="280"/>
      <c r="Q868" s="280"/>
      <c r="R868" s="280"/>
      <c r="S868" s="280"/>
      <c r="T868" s="280"/>
      <c r="U868" s="280"/>
      <c r="V868" s="280"/>
      <c r="W868" s="280"/>
      <c r="X868" s="280"/>
      <c r="Y868" s="280"/>
      <c r="Z868" s="280"/>
    </row>
    <row r="869" spans="1:26" ht="15.75" customHeight="1">
      <c r="A869" s="280"/>
      <c r="B869" s="280"/>
      <c r="C869" s="280"/>
      <c r="D869" s="280"/>
      <c r="E869" s="280"/>
      <c r="F869" s="280"/>
      <c r="G869" s="280"/>
      <c r="H869" s="280"/>
      <c r="I869" s="280"/>
      <c r="J869" s="280"/>
      <c r="K869" s="280"/>
      <c r="L869" s="280"/>
      <c r="M869" s="280"/>
      <c r="N869" s="280"/>
      <c r="O869" s="280"/>
      <c r="P869" s="280"/>
      <c r="Q869" s="280"/>
      <c r="R869" s="280"/>
      <c r="S869" s="280"/>
      <c r="T869" s="280"/>
      <c r="U869" s="280"/>
      <c r="V869" s="280"/>
      <c r="W869" s="280"/>
      <c r="X869" s="280"/>
      <c r="Y869" s="280"/>
      <c r="Z869" s="280"/>
    </row>
    <row r="870" spans="1:26" ht="15.75" customHeight="1">
      <c r="A870" s="280"/>
      <c r="B870" s="280"/>
      <c r="C870" s="280"/>
      <c r="D870" s="280"/>
      <c r="E870" s="280"/>
      <c r="F870" s="280"/>
      <c r="G870" s="280"/>
      <c r="H870" s="280"/>
      <c r="I870" s="280"/>
      <c r="J870" s="280"/>
      <c r="K870" s="280"/>
      <c r="L870" s="280"/>
      <c r="M870" s="280"/>
      <c r="N870" s="280"/>
      <c r="O870" s="280"/>
      <c r="P870" s="280"/>
      <c r="Q870" s="280"/>
      <c r="R870" s="280"/>
      <c r="S870" s="280"/>
      <c r="T870" s="280"/>
      <c r="U870" s="280"/>
      <c r="V870" s="280"/>
      <c r="W870" s="280"/>
      <c r="X870" s="280"/>
      <c r="Y870" s="280"/>
      <c r="Z870" s="280"/>
    </row>
    <row r="871" spans="1:26" ht="15.75" customHeight="1">
      <c r="A871" s="280"/>
      <c r="B871" s="280"/>
      <c r="C871" s="280"/>
      <c r="D871" s="280"/>
      <c r="E871" s="280"/>
      <c r="F871" s="280"/>
      <c r="G871" s="280"/>
      <c r="H871" s="280"/>
      <c r="I871" s="280"/>
      <c r="J871" s="280"/>
      <c r="K871" s="280"/>
      <c r="L871" s="280"/>
      <c r="M871" s="280"/>
      <c r="N871" s="280"/>
      <c r="O871" s="280"/>
      <c r="P871" s="280"/>
      <c r="Q871" s="280"/>
      <c r="R871" s="280"/>
      <c r="S871" s="280"/>
      <c r="T871" s="280"/>
      <c r="U871" s="280"/>
      <c r="V871" s="280"/>
      <c r="W871" s="280"/>
      <c r="X871" s="280"/>
      <c r="Y871" s="280"/>
      <c r="Z871" s="280"/>
    </row>
    <row r="872" spans="1:26" ht="15.75" customHeight="1">
      <c r="A872" s="280"/>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row>
    <row r="873" spans="1:26" ht="15.75" customHeight="1">
      <c r="A873" s="280"/>
      <c r="B873" s="280"/>
      <c r="C873" s="280"/>
      <c r="D873" s="280"/>
      <c r="E873" s="280"/>
      <c r="F873" s="280"/>
      <c r="G873" s="280"/>
      <c r="H873" s="280"/>
      <c r="I873" s="280"/>
      <c r="J873" s="280"/>
      <c r="K873" s="280"/>
      <c r="L873" s="280"/>
      <c r="M873" s="280"/>
      <c r="N873" s="280"/>
      <c r="O873" s="280"/>
      <c r="P873" s="280"/>
      <c r="Q873" s="280"/>
      <c r="R873" s="280"/>
      <c r="S873" s="280"/>
      <c r="T873" s="280"/>
      <c r="U873" s="280"/>
      <c r="V873" s="280"/>
      <c r="W873" s="280"/>
      <c r="X873" s="280"/>
      <c r="Y873" s="280"/>
      <c r="Z873" s="280"/>
    </row>
    <row r="874" spans="1:26" ht="15.75" customHeight="1">
      <c r="A874" s="280"/>
      <c r="B874" s="280"/>
      <c r="C874" s="280"/>
      <c r="D874" s="280"/>
      <c r="E874" s="280"/>
      <c r="F874" s="280"/>
      <c r="G874" s="280"/>
      <c r="H874" s="280"/>
      <c r="I874" s="280"/>
      <c r="J874" s="280"/>
      <c r="K874" s="280"/>
      <c r="L874" s="280"/>
      <c r="M874" s="280"/>
      <c r="N874" s="280"/>
      <c r="O874" s="280"/>
      <c r="P874" s="280"/>
      <c r="Q874" s="280"/>
      <c r="R874" s="280"/>
      <c r="S874" s="280"/>
      <c r="T874" s="280"/>
      <c r="U874" s="280"/>
      <c r="V874" s="280"/>
      <c r="W874" s="280"/>
      <c r="X874" s="280"/>
      <c r="Y874" s="280"/>
      <c r="Z874" s="280"/>
    </row>
    <row r="875" spans="1:26" ht="15.75" customHeight="1">
      <c r="A875" s="280"/>
      <c r="B875" s="280"/>
      <c r="C875" s="280"/>
      <c r="D875" s="280"/>
      <c r="E875" s="280"/>
      <c r="F875" s="280"/>
      <c r="G875" s="280"/>
      <c r="H875" s="280"/>
      <c r="I875" s="280"/>
      <c r="J875" s="280"/>
      <c r="K875" s="280"/>
      <c r="L875" s="280"/>
      <c r="M875" s="280"/>
      <c r="N875" s="280"/>
      <c r="O875" s="280"/>
      <c r="P875" s="280"/>
      <c r="Q875" s="280"/>
      <c r="R875" s="280"/>
      <c r="S875" s="280"/>
      <c r="T875" s="280"/>
      <c r="U875" s="280"/>
      <c r="V875" s="280"/>
      <c r="W875" s="280"/>
      <c r="X875" s="280"/>
      <c r="Y875" s="280"/>
      <c r="Z875" s="280"/>
    </row>
    <row r="876" spans="1:26" ht="15.75" customHeight="1">
      <c r="A876" s="280"/>
      <c r="B876" s="280"/>
      <c r="C876" s="280"/>
      <c r="D876" s="280"/>
      <c r="E876" s="280"/>
      <c r="F876" s="280"/>
      <c r="G876" s="280"/>
      <c r="H876" s="280"/>
      <c r="I876" s="280"/>
      <c r="J876" s="280"/>
      <c r="K876" s="280"/>
      <c r="L876" s="280"/>
      <c r="M876" s="280"/>
      <c r="N876" s="280"/>
      <c r="O876" s="280"/>
      <c r="P876" s="280"/>
      <c r="Q876" s="280"/>
      <c r="R876" s="280"/>
      <c r="S876" s="280"/>
      <c r="T876" s="280"/>
      <c r="U876" s="280"/>
      <c r="V876" s="280"/>
      <c r="W876" s="280"/>
      <c r="X876" s="280"/>
      <c r="Y876" s="280"/>
      <c r="Z876" s="280"/>
    </row>
    <row r="877" spans="1:26" ht="15.75" customHeight="1">
      <c r="A877" s="280"/>
      <c r="B877" s="280"/>
      <c r="C877" s="280"/>
      <c r="D877" s="280"/>
      <c r="E877" s="280"/>
      <c r="F877" s="280"/>
      <c r="G877" s="280"/>
      <c r="H877" s="280"/>
      <c r="I877" s="280"/>
      <c r="J877" s="280"/>
      <c r="K877" s="280"/>
      <c r="L877" s="280"/>
      <c r="M877" s="280"/>
      <c r="N877" s="280"/>
      <c r="O877" s="280"/>
      <c r="P877" s="280"/>
      <c r="Q877" s="280"/>
      <c r="R877" s="280"/>
      <c r="S877" s="280"/>
      <c r="T877" s="280"/>
      <c r="U877" s="280"/>
      <c r="V877" s="280"/>
      <c r="W877" s="280"/>
      <c r="X877" s="280"/>
      <c r="Y877" s="280"/>
      <c r="Z877" s="280"/>
    </row>
    <row r="878" spans="1:26" ht="15.75" customHeight="1">
      <c r="A878" s="280"/>
      <c r="B878" s="280"/>
      <c r="C878" s="280"/>
      <c r="D878" s="280"/>
      <c r="E878" s="280"/>
      <c r="F878" s="280"/>
      <c r="G878" s="280"/>
      <c r="H878" s="280"/>
      <c r="I878" s="280"/>
      <c r="J878" s="280"/>
      <c r="K878" s="280"/>
      <c r="L878" s="280"/>
      <c r="M878" s="280"/>
      <c r="N878" s="280"/>
      <c r="O878" s="280"/>
      <c r="P878" s="280"/>
      <c r="Q878" s="280"/>
      <c r="R878" s="280"/>
      <c r="S878" s="280"/>
      <c r="T878" s="280"/>
      <c r="U878" s="280"/>
      <c r="V878" s="280"/>
      <c r="W878" s="280"/>
      <c r="X878" s="280"/>
      <c r="Y878" s="280"/>
      <c r="Z878" s="280"/>
    </row>
    <row r="879" spans="1:26" ht="15.75" customHeight="1">
      <c r="A879" s="280"/>
      <c r="B879" s="280"/>
      <c r="C879" s="280"/>
      <c r="D879" s="280"/>
      <c r="E879" s="280"/>
      <c r="F879" s="280"/>
      <c r="G879" s="280"/>
      <c r="H879" s="280"/>
      <c r="I879" s="280"/>
      <c r="J879" s="280"/>
      <c r="K879" s="280"/>
      <c r="L879" s="280"/>
      <c r="M879" s="280"/>
      <c r="N879" s="280"/>
      <c r="O879" s="280"/>
      <c r="P879" s="280"/>
      <c r="Q879" s="280"/>
      <c r="R879" s="280"/>
      <c r="S879" s="280"/>
      <c r="T879" s="280"/>
      <c r="U879" s="280"/>
      <c r="V879" s="280"/>
      <c r="W879" s="280"/>
      <c r="X879" s="280"/>
      <c r="Y879" s="280"/>
      <c r="Z879" s="280"/>
    </row>
    <row r="880" spans="1:26" ht="15.75" customHeight="1">
      <c r="A880" s="280"/>
      <c r="B880" s="280"/>
      <c r="C880" s="280"/>
      <c r="D880" s="280"/>
      <c r="E880" s="280"/>
      <c r="F880" s="280"/>
      <c r="G880" s="280"/>
      <c r="H880" s="280"/>
      <c r="I880" s="280"/>
      <c r="J880" s="280"/>
      <c r="K880" s="280"/>
      <c r="L880" s="280"/>
      <c r="M880" s="280"/>
      <c r="N880" s="280"/>
      <c r="O880" s="280"/>
      <c r="P880" s="280"/>
      <c r="Q880" s="280"/>
      <c r="R880" s="280"/>
      <c r="S880" s="280"/>
      <c r="T880" s="280"/>
      <c r="U880" s="280"/>
      <c r="V880" s="280"/>
      <c r="W880" s="280"/>
      <c r="X880" s="280"/>
      <c r="Y880" s="280"/>
      <c r="Z880" s="280"/>
    </row>
    <row r="881" spans="1:26" ht="15.75" customHeight="1">
      <c r="A881" s="280"/>
      <c r="B881" s="280"/>
      <c r="C881" s="280"/>
      <c r="D881" s="280"/>
      <c r="E881" s="280"/>
      <c r="F881" s="280"/>
      <c r="G881" s="280"/>
      <c r="H881" s="280"/>
      <c r="I881" s="280"/>
      <c r="J881" s="280"/>
      <c r="K881" s="280"/>
      <c r="L881" s="280"/>
      <c r="M881" s="280"/>
      <c r="N881" s="280"/>
      <c r="O881" s="280"/>
      <c r="P881" s="280"/>
      <c r="Q881" s="280"/>
      <c r="R881" s="280"/>
      <c r="S881" s="280"/>
      <c r="T881" s="280"/>
      <c r="U881" s="280"/>
      <c r="V881" s="280"/>
      <c r="W881" s="280"/>
      <c r="X881" s="280"/>
      <c r="Y881" s="280"/>
      <c r="Z881" s="280"/>
    </row>
    <row r="882" spans="1:26" ht="15.75" customHeight="1">
      <c r="A882" s="280"/>
      <c r="B882" s="280"/>
      <c r="C882" s="280"/>
      <c r="D882" s="280"/>
      <c r="E882" s="280"/>
      <c r="F882" s="280"/>
      <c r="G882" s="280"/>
      <c r="H882" s="280"/>
      <c r="I882" s="280"/>
      <c r="J882" s="280"/>
      <c r="K882" s="280"/>
      <c r="L882" s="280"/>
      <c r="M882" s="280"/>
      <c r="N882" s="280"/>
      <c r="O882" s="280"/>
      <c r="P882" s="280"/>
      <c r="Q882" s="280"/>
      <c r="R882" s="280"/>
      <c r="S882" s="280"/>
      <c r="T882" s="280"/>
      <c r="U882" s="280"/>
      <c r="V882" s="280"/>
      <c r="W882" s="280"/>
      <c r="X882" s="280"/>
      <c r="Y882" s="280"/>
      <c r="Z882" s="280"/>
    </row>
    <row r="883" spans="1:26" ht="15.75" customHeight="1">
      <c r="A883" s="280"/>
      <c r="B883" s="280"/>
      <c r="C883" s="280"/>
      <c r="D883" s="280"/>
      <c r="E883" s="280"/>
      <c r="F883" s="280"/>
      <c r="G883" s="280"/>
      <c r="H883" s="280"/>
      <c r="I883" s="280"/>
      <c r="J883" s="280"/>
      <c r="K883" s="280"/>
      <c r="L883" s="280"/>
      <c r="M883" s="280"/>
      <c r="N883" s="280"/>
      <c r="O883" s="280"/>
      <c r="P883" s="280"/>
      <c r="Q883" s="280"/>
      <c r="R883" s="280"/>
      <c r="S883" s="280"/>
      <c r="T883" s="280"/>
      <c r="U883" s="280"/>
      <c r="V883" s="280"/>
      <c r="W883" s="280"/>
      <c r="X883" s="280"/>
      <c r="Y883" s="280"/>
      <c r="Z883" s="280"/>
    </row>
    <row r="884" spans="1:26" ht="15.75" customHeight="1">
      <c r="A884" s="280"/>
      <c r="B884" s="280"/>
      <c r="C884" s="280"/>
      <c r="D884" s="280"/>
      <c r="E884" s="280"/>
      <c r="F884" s="280"/>
      <c r="G884" s="280"/>
      <c r="H884" s="280"/>
      <c r="I884" s="280"/>
      <c r="J884" s="280"/>
      <c r="K884" s="280"/>
      <c r="L884" s="280"/>
      <c r="M884" s="280"/>
      <c r="N884" s="280"/>
      <c r="O884" s="280"/>
      <c r="P884" s="280"/>
      <c r="Q884" s="280"/>
      <c r="R884" s="280"/>
      <c r="S884" s="280"/>
      <c r="T884" s="280"/>
      <c r="U884" s="280"/>
      <c r="V884" s="280"/>
      <c r="W884" s="280"/>
      <c r="X884" s="280"/>
      <c r="Y884" s="280"/>
      <c r="Z884" s="280"/>
    </row>
    <row r="885" spans="1:26" ht="15.75" customHeight="1">
      <c r="A885" s="280"/>
      <c r="B885" s="280"/>
      <c r="C885" s="280"/>
      <c r="D885" s="280"/>
      <c r="E885" s="280"/>
      <c r="F885" s="280"/>
      <c r="G885" s="280"/>
      <c r="H885" s="280"/>
      <c r="I885" s="280"/>
      <c r="J885" s="280"/>
      <c r="K885" s="280"/>
      <c r="L885" s="280"/>
      <c r="M885" s="280"/>
      <c r="N885" s="280"/>
      <c r="O885" s="280"/>
      <c r="P885" s="280"/>
      <c r="Q885" s="280"/>
      <c r="R885" s="280"/>
      <c r="S885" s="280"/>
      <c r="T885" s="280"/>
      <c r="U885" s="280"/>
      <c r="V885" s="280"/>
      <c r="W885" s="280"/>
      <c r="X885" s="280"/>
      <c r="Y885" s="280"/>
      <c r="Z885" s="280"/>
    </row>
    <row r="886" spans="1:26" ht="15.75" customHeight="1">
      <c r="A886" s="280"/>
      <c r="B886" s="280"/>
      <c r="C886" s="280"/>
      <c r="D886" s="280"/>
      <c r="E886" s="280"/>
      <c r="F886" s="280"/>
      <c r="G886" s="280"/>
      <c r="H886" s="280"/>
      <c r="I886" s="280"/>
      <c r="J886" s="280"/>
      <c r="K886" s="280"/>
      <c r="L886" s="280"/>
      <c r="M886" s="280"/>
      <c r="N886" s="280"/>
      <c r="O886" s="280"/>
      <c r="P886" s="280"/>
      <c r="Q886" s="280"/>
      <c r="R886" s="280"/>
      <c r="S886" s="280"/>
      <c r="T886" s="280"/>
      <c r="U886" s="280"/>
      <c r="V886" s="280"/>
      <c r="W886" s="280"/>
      <c r="X886" s="280"/>
      <c r="Y886" s="280"/>
      <c r="Z886" s="280"/>
    </row>
    <row r="887" spans="1:26" ht="15.75" customHeight="1">
      <c r="A887" s="280"/>
      <c r="B887" s="280"/>
      <c r="C887" s="280"/>
      <c r="D887" s="280"/>
      <c r="E887" s="280"/>
      <c r="F887" s="280"/>
      <c r="G887" s="280"/>
      <c r="H887" s="280"/>
      <c r="I887" s="280"/>
      <c r="J887" s="280"/>
      <c r="K887" s="280"/>
      <c r="L887" s="280"/>
      <c r="M887" s="280"/>
      <c r="N887" s="280"/>
      <c r="O887" s="280"/>
      <c r="P887" s="280"/>
      <c r="Q887" s="280"/>
      <c r="R887" s="280"/>
      <c r="S887" s="280"/>
      <c r="T887" s="280"/>
      <c r="U887" s="280"/>
      <c r="V887" s="280"/>
      <c r="W887" s="280"/>
      <c r="X887" s="280"/>
      <c r="Y887" s="280"/>
      <c r="Z887" s="280"/>
    </row>
    <row r="888" spans="1:26" ht="15.75" customHeight="1">
      <c r="A888" s="280"/>
      <c r="B888" s="280"/>
      <c r="C888" s="280"/>
      <c r="D888" s="280"/>
      <c r="E888" s="280"/>
      <c r="F888" s="280"/>
      <c r="G888" s="280"/>
      <c r="H888" s="280"/>
      <c r="I888" s="280"/>
      <c r="J888" s="280"/>
      <c r="K888" s="280"/>
      <c r="L888" s="280"/>
      <c r="M888" s="280"/>
      <c r="N888" s="280"/>
      <c r="O888" s="280"/>
      <c r="P888" s="280"/>
      <c r="Q888" s="280"/>
      <c r="R888" s="280"/>
      <c r="S888" s="280"/>
      <c r="T888" s="280"/>
      <c r="U888" s="280"/>
      <c r="V888" s="280"/>
      <c r="W888" s="280"/>
      <c r="X888" s="280"/>
      <c r="Y888" s="280"/>
      <c r="Z888" s="280"/>
    </row>
    <row r="889" spans="1:26" ht="15.75" customHeight="1">
      <c r="A889" s="280"/>
      <c r="B889" s="280"/>
      <c r="C889" s="280"/>
      <c r="D889" s="280"/>
      <c r="E889" s="280"/>
      <c r="F889" s="280"/>
      <c r="G889" s="280"/>
      <c r="H889" s="280"/>
      <c r="I889" s="280"/>
      <c r="J889" s="280"/>
      <c r="K889" s="280"/>
      <c r="L889" s="280"/>
      <c r="M889" s="280"/>
      <c r="N889" s="280"/>
      <c r="O889" s="280"/>
      <c r="P889" s="280"/>
      <c r="Q889" s="280"/>
      <c r="R889" s="280"/>
      <c r="S889" s="280"/>
      <c r="T889" s="280"/>
      <c r="U889" s="280"/>
      <c r="V889" s="280"/>
      <c r="W889" s="280"/>
      <c r="X889" s="280"/>
      <c r="Y889" s="280"/>
      <c r="Z889" s="280"/>
    </row>
    <row r="890" spans="1:26" ht="15.75" customHeight="1">
      <c r="A890" s="280"/>
      <c r="B890" s="280"/>
      <c r="C890" s="280"/>
      <c r="D890" s="280"/>
      <c r="E890" s="280"/>
      <c r="F890" s="280"/>
      <c r="G890" s="280"/>
      <c r="H890" s="280"/>
      <c r="I890" s="280"/>
      <c r="J890" s="280"/>
      <c r="K890" s="280"/>
      <c r="L890" s="280"/>
      <c r="M890" s="280"/>
      <c r="N890" s="280"/>
      <c r="O890" s="280"/>
      <c r="P890" s="280"/>
      <c r="Q890" s="280"/>
      <c r="R890" s="280"/>
      <c r="S890" s="280"/>
      <c r="T890" s="280"/>
      <c r="U890" s="280"/>
      <c r="V890" s="280"/>
      <c r="W890" s="280"/>
      <c r="X890" s="280"/>
      <c r="Y890" s="280"/>
      <c r="Z890" s="280"/>
    </row>
    <row r="891" spans="1:26" ht="15.75" customHeight="1">
      <c r="A891" s="280"/>
      <c r="B891" s="280"/>
      <c r="C891" s="280"/>
      <c r="D891" s="280"/>
      <c r="E891" s="280"/>
      <c r="F891" s="280"/>
      <c r="G891" s="280"/>
      <c r="H891" s="280"/>
      <c r="I891" s="280"/>
      <c r="J891" s="280"/>
      <c r="K891" s="280"/>
      <c r="L891" s="280"/>
      <c r="M891" s="280"/>
      <c r="N891" s="280"/>
      <c r="O891" s="280"/>
      <c r="P891" s="280"/>
      <c r="Q891" s="280"/>
      <c r="R891" s="280"/>
      <c r="S891" s="280"/>
      <c r="T891" s="280"/>
      <c r="U891" s="280"/>
      <c r="V891" s="280"/>
      <c r="W891" s="280"/>
      <c r="X891" s="280"/>
      <c r="Y891" s="280"/>
      <c r="Z891" s="280"/>
    </row>
    <row r="892" spans="1:26" ht="15.75" customHeight="1">
      <c r="A892" s="280"/>
      <c r="B892" s="280"/>
      <c r="C892" s="280"/>
      <c r="D892" s="280"/>
      <c r="E892" s="280"/>
      <c r="F892" s="280"/>
      <c r="G892" s="280"/>
      <c r="H892" s="280"/>
      <c r="I892" s="280"/>
      <c r="J892" s="280"/>
      <c r="K892" s="280"/>
      <c r="L892" s="280"/>
      <c r="M892" s="280"/>
      <c r="N892" s="280"/>
      <c r="O892" s="280"/>
      <c r="P892" s="280"/>
      <c r="Q892" s="280"/>
      <c r="R892" s="280"/>
      <c r="S892" s="280"/>
      <c r="T892" s="280"/>
      <c r="U892" s="280"/>
      <c r="V892" s="280"/>
      <c r="W892" s="280"/>
      <c r="X892" s="280"/>
      <c r="Y892" s="280"/>
      <c r="Z892" s="280"/>
    </row>
    <row r="893" spans="1:26" ht="15.75" customHeight="1">
      <c r="A893" s="280"/>
      <c r="B893" s="280"/>
      <c r="C893" s="280"/>
      <c r="D893" s="280"/>
      <c r="E893" s="280"/>
      <c r="F893" s="280"/>
      <c r="G893" s="280"/>
      <c r="H893" s="280"/>
      <c r="I893" s="280"/>
      <c r="J893" s="280"/>
      <c r="K893" s="280"/>
      <c r="L893" s="280"/>
      <c r="M893" s="280"/>
      <c r="N893" s="280"/>
      <c r="O893" s="280"/>
      <c r="P893" s="280"/>
      <c r="Q893" s="280"/>
      <c r="R893" s="280"/>
      <c r="S893" s="280"/>
      <c r="T893" s="280"/>
      <c r="U893" s="280"/>
      <c r="V893" s="280"/>
      <c r="W893" s="280"/>
      <c r="X893" s="280"/>
      <c r="Y893" s="280"/>
      <c r="Z893" s="280"/>
    </row>
    <row r="894" spans="1:26" ht="15.75" customHeight="1">
      <c r="A894" s="280"/>
      <c r="B894" s="280"/>
      <c r="C894" s="280"/>
      <c r="D894" s="280"/>
      <c r="E894" s="280"/>
      <c r="F894" s="280"/>
      <c r="G894" s="280"/>
      <c r="H894" s="280"/>
      <c r="I894" s="280"/>
      <c r="J894" s="280"/>
      <c r="K894" s="280"/>
      <c r="L894" s="280"/>
      <c r="M894" s="280"/>
      <c r="N894" s="280"/>
      <c r="O894" s="280"/>
      <c r="P894" s="280"/>
      <c r="Q894" s="280"/>
      <c r="R894" s="280"/>
      <c r="S894" s="280"/>
      <c r="T894" s="280"/>
      <c r="U894" s="280"/>
      <c r="V894" s="280"/>
      <c r="W894" s="280"/>
      <c r="X894" s="280"/>
      <c r="Y894" s="280"/>
      <c r="Z894" s="280"/>
    </row>
    <row r="895" spans="1:26" ht="15.75" customHeight="1">
      <c r="A895" s="280"/>
      <c r="B895" s="280"/>
      <c r="C895" s="280"/>
      <c r="D895" s="280"/>
      <c r="E895" s="280"/>
      <c r="F895" s="280"/>
      <c r="G895" s="280"/>
      <c r="H895" s="280"/>
      <c r="I895" s="280"/>
      <c r="J895" s="280"/>
      <c r="K895" s="280"/>
      <c r="L895" s="280"/>
      <c r="M895" s="280"/>
      <c r="N895" s="280"/>
      <c r="O895" s="280"/>
      <c r="P895" s="280"/>
      <c r="Q895" s="280"/>
      <c r="R895" s="280"/>
      <c r="S895" s="280"/>
      <c r="T895" s="280"/>
      <c r="U895" s="280"/>
      <c r="V895" s="280"/>
      <c r="W895" s="280"/>
      <c r="X895" s="280"/>
      <c r="Y895" s="280"/>
      <c r="Z895" s="280"/>
    </row>
    <row r="896" spans="1:26" ht="15.75" customHeight="1">
      <c r="A896" s="280"/>
      <c r="B896" s="280"/>
      <c r="C896" s="280"/>
      <c r="D896" s="280"/>
      <c r="E896" s="280"/>
      <c r="F896" s="280"/>
      <c r="G896" s="280"/>
      <c r="H896" s="280"/>
      <c r="I896" s="280"/>
      <c r="J896" s="280"/>
      <c r="K896" s="280"/>
      <c r="L896" s="280"/>
      <c r="M896" s="280"/>
      <c r="N896" s="280"/>
      <c r="O896" s="280"/>
      <c r="P896" s="280"/>
      <c r="Q896" s="280"/>
      <c r="R896" s="280"/>
      <c r="S896" s="280"/>
      <c r="T896" s="280"/>
      <c r="U896" s="280"/>
      <c r="V896" s="280"/>
      <c r="W896" s="280"/>
      <c r="X896" s="280"/>
      <c r="Y896" s="280"/>
      <c r="Z896" s="280"/>
    </row>
    <row r="897" spans="1:26" ht="15.75" customHeight="1">
      <c r="A897" s="280"/>
      <c r="B897" s="280"/>
      <c r="C897" s="280"/>
      <c r="D897" s="280"/>
      <c r="E897" s="280"/>
      <c r="F897" s="280"/>
      <c r="G897" s="280"/>
      <c r="H897" s="280"/>
      <c r="I897" s="280"/>
      <c r="J897" s="280"/>
      <c r="K897" s="280"/>
      <c r="L897" s="280"/>
      <c r="M897" s="280"/>
      <c r="N897" s="280"/>
      <c r="O897" s="280"/>
      <c r="P897" s="280"/>
      <c r="Q897" s="280"/>
      <c r="R897" s="280"/>
      <c r="S897" s="280"/>
      <c r="T897" s="280"/>
      <c r="U897" s="280"/>
      <c r="V897" s="280"/>
      <c r="W897" s="280"/>
      <c r="X897" s="280"/>
      <c r="Y897" s="280"/>
      <c r="Z897" s="280"/>
    </row>
    <row r="898" spans="1:26" ht="15.75" customHeight="1">
      <c r="A898" s="280"/>
      <c r="B898" s="280"/>
      <c r="C898" s="280"/>
      <c r="D898" s="280"/>
      <c r="E898" s="280"/>
      <c r="F898" s="280"/>
      <c r="G898" s="280"/>
      <c r="H898" s="280"/>
      <c r="I898" s="280"/>
      <c r="J898" s="280"/>
      <c r="K898" s="280"/>
      <c r="L898" s="280"/>
      <c r="M898" s="280"/>
      <c r="N898" s="280"/>
      <c r="O898" s="280"/>
      <c r="P898" s="280"/>
      <c r="Q898" s="280"/>
      <c r="R898" s="280"/>
      <c r="S898" s="280"/>
      <c r="T898" s="280"/>
      <c r="U898" s="280"/>
      <c r="V898" s="280"/>
      <c r="W898" s="280"/>
      <c r="X898" s="280"/>
      <c r="Y898" s="280"/>
      <c r="Z898" s="280"/>
    </row>
    <row r="899" spans="1:26" ht="15.75" customHeight="1">
      <c r="A899" s="280"/>
      <c r="B899" s="280"/>
      <c r="C899" s="280"/>
      <c r="D899" s="280"/>
      <c r="E899" s="280"/>
      <c r="F899" s="280"/>
      <c r="G899" s="280"/>
      <c r="H899" s="280"/>
      <c r="I899" s="280"/>
      <c r="J899" s="280"/>
      <c r="K899" s="280"/>
      <c r="L899" s="280"/>
      <c r="M899" s="280"/>
      <c r="N899" s="280"/>
      <c r="O899" s="280"/>
      <c r="P899" s="280"/>
      <c r="Q899" s="280"/>
      <c r="R899" s="280"/>
      <c r="S899" s="280"/>
      <c r="T899" s="280"/>
      <c r="U899" s="280"/>
      <c r="V899" s="280"/>
      <c r="W899" s="280"/>
      <c r="X899" s="280"/>
      <c r="Y899" s="280"/>
      <c r="Z899" s="280"/>
    </row>
    <row r="900" spans="1:26" ht="15.75" customHeight="1">
      <c r="A900" s="280"/>
      <c r="B900" s="280"/>
      <c r="C900" s="280"/>
      <c r="D900" s="280"/>
      <c r="E900" s="280"/>
      <c r="F900" s="280"/>
      <c r="G900" s="280"/>
      <c r="H900" s="280"/>
      <c r="I900" s="280"/>
      <c r="J900" s="280"/>
      <c r="K900" s="280"/>
      <c r="L900" s="280"/>
      <c r="M900" s="280"/>
      <c r="N900" s="280"/>
      <c r="O900" s="280"/>
      <c r="P900" s="280"/>
      <c r="Q900" s="280"/>
      <c r="R900" s="280"/>
      <c r="S900" s="280"/>
      <c r="T900" s="280"/>
      <c r="U900" s="280"/>
      <c r="V900" s="280"/>
      <c r="W900" s="280"/>
      <c r="X900" s="280"/>
      <c r="Y900" s="280"/>
      <c r="Z900" s="280"/>
    </row>
    <row r="901" spans="1:26" ht="15.75" customHeight="1">
      <c r="A901" s="280"/>
      <c r="B901" s="280"/>
      <c r="C901" s="280"/>
      <c r="D901" s="280"/>
      <c r="E901" s="280"/>
      <c r="F901" s="280"/>
      <c r="G901" s="280"/>
      <c r="H901" s="280"/>
      <c r="I901" s="280"/>
      <c r="J901" s="280"/>
      <c r="K901" s="280"/>
      <c r="L901" s="280"/>
      <c r="M901" s="280"/>
      <c r="N901" s="280"/>
      <c r="O901" s="280"/>
      <c r="P901" s="280"/>
      <c r="Q901" s="280"/>
      <c r="R901" s="280"/>
      <c r="S901" s="280"/>
      <c r="T901" s="280"/>
      <c r="U901" s="280"/>
      <c r="V901" s="280"/>
      <c r="W901" s="280"/>
      <c r="X901" s="280"/>
      <c r="Y901" s="280"/>
      <c r="Z901" s="280"/>
    </row>
    <row r="902" spans="1:26" ht="15.75" customHeight="1">
      <c r="A902" s="280"/>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row>
    <row r="903" spans="1:26" ht="15.75" customHeight="1">
      <c r="A903" s="280"/>
      <c r="B903" s="280"/>
      <c r="C903" s="280"/>
      <c r="D903" s="280"/>
      <c r="E903" s="280"/>
      <c r="F903" s="280"/>
      <c r="G903" s="280"/>
      <c r="H903" s="280"/>
      <c r="I903" s="280"/>
      <c r="J903" s="280"/>
      <c r="K903" s="280"/>
      <c r="L903" s="280"/>
      <c r="M903" s="280"/>
      <c r="N903" s="280"/>
      <c r="O903" s="280"/>
      <c r="P903" s="280"/>
      <c r="Q903" s="280"/>
      <c r="R903" s="280"/>
      <c r="S903" s="280"/>
      <c r="T903" s="280"/>
      <c r="U903" s="280"/>
      <c r="V903" s="280"/>
      <c r="W903" s="280"/>
      <c r="X903" s="280"/>
      <c r="Y903" s="280"/>
      <c r="Z903" s="280"/>
    </row>
    <row r="904" spans="1:26" ht="15.75" customHeight="1">
      <c r="A904" s="280"/>
      <c r="B904" s="280"/>
      <c r="C904" s="280"/>
      <c r="D904" s="280"/>
      <c r="E904" s="280"/>
      <c r="F904" s="280"/>
      <c r="G904" s="280"/>
      <c r="H904" s="280"/>
      <c r="I904" s="280"/>
      <c r="J904" s="280"/>
      <c r="K904" s="280"/>
      <c r="L904" s="280"/>
      <c r="M904" s="280"/>
      <c r="N904" s="280"/>
      <c r="O904" s="280"/>
      <c r="P904" s="280"/>
      <c r="Q904" s="280"/>
      <c r="R904" s="280"/>
      <c r="S904" s="280"/>
      <c r="T904" s="280"/>
      <c r="U904" s="280"/>
      <c r="V904" s="280"/>
      <c r="W904" s="280"/>
      <c r="X904" s="280"/>
      <c r="Y904" s="280"/>
      <c r="Z904" s="280"/>
    </row>
    <row r="905" spans="1:26" ht="15.75" customHeight="1">
      <c r="A905" s="280"/>
      <c r="B905" s="280"/>
      <c r="C905" s="280"/>
      <c r="D905" s="280"/>
      <c r="E905" s="280"/>
      <c r="F905" s="280"/>
      <c r="G905" s="280"/>
      <c r="H905" s="280"/>
      <c r="I905" s="280"/>
      <c r="J905" s="280"/>
      <c r="K905" s="280"/>
      <c r="L905" s="280"/>
      <c r="M905" s="280"/>
      <c r="N905" s="280"/>
      <c r="O905" s="280"/>
      <c r="P905" s="280"/>
      <c r="Q905" s="280"/>
      <c r="R905" s="280"/>
      <c r="S905" s="280"/>
      <c r="T905" s="280"/>
      <c r="U905" s="280"/>
      <c r="V905" s="280"/>
      <c r="W905" s="280"/>
      <c r="X905" s="280"/>
      <c r="Y905" s="280"/>
      <c r="Z905" s="280"/>
    </row>
    <row r="906" spans="1:26" ht="15.75" customHeight="1">
      <c r="A906" s="280"/>
      <c r="B906" s="280"/>
      <c r="C906" s="280"/>
      <c r="D906" s="280"/>
      <c r="E906" s="280"/>
      <c r="F906" s="280"/>
      <c r="G906" s="280"/>
      <c r="H906" s="280"/>
      <c r="I906" s="280"/>
      <c r="J906" s="280"/>
      <c r="K906" s="280"/>
      <c r="L906" s="280"/>
      <c r="M906" s="280"/>
      <c r="N906" s="280"/>
      <c r="O906" s="280"/>
      <c r="P906" s="280"/>
      <c r="Q906" s="280"/>
      <c r="R906" s="280"/>
      <c r="S906" s="280"/>
      <c r="T906" s="280"/>
      <c r="U906" s="280"/>
      <c r="V906" s="280"/>
      <c r="W906" s="280"/>
      <c r="X906" s="280"/>
      <c r="Y906" s="280"/>
      <c r="Z906" s="280"/>
    </row>
    <row r="907" spans="1:26" ht="15.75" customHeight="1">
      <c r="A907" s="280"/>
      <c r="B907" s="280"/>
      <c r="C907" s="280"/>
      <c r="D907" s="280"/>
      <c r="E907" s="280"/>
      <c r="F907" s="280"/>
      <c r="G907" s="280"/>
      <c r="H907" s="280"/>
      <c r="I907" s="280"/>
      <c r="J907" s="280"/>
      <c r="K907" s="280"/>
      <c r="L907" s="280"/>
      <c r="M907" s="280"/>
      <c r="N907" s="280"/>
      <c r="O907" s="280"/>
      <c r="P907" s="280"/>
      <c r="Q907" s="280"/>
      <c r="R907" s="280"/>
      <c r="S907" s="280"/>
      <c r="T907" s="280"/>
      <c r="U907" s="280"/>
      <c r="V907" s="280"/>
      <c r="W907" s="280"/>
      <c r="X907" s="280"/>
      <c r="Y907" s="280"/>
      <c r="Z907" s="280"/>
    </row>
    <row r="908" spans="1:26" ht="15.75" customHeight="1">
      <c r="A908" s="280"/>
      <c r="B908" s="280"/>
      <c r="C908" s="280"/>
      <c r="D908" s="280"/>
      <c r="E908" s="280"/>
      <c r="F908" s="280"/>
      <c r="G908" s="280"/>
      <c r="H908" s="280"/>
      <c r="I908" s="280"/>
      <c r="J908" s="280"/>
      <c r="K908" s="280"/>
      <c r="L908" s="280"/>
      <c r="M908" s="280"/>
      <c r="N908" s="280"/>
      <c r="O908" s="280"/>
      <c r="P908" s="280"/>
      <c r="Q908" s="280"/>
      <c r="R908" s="280"/>
      <c r="S908" s="280"/>
      <c r="T908" s="280"/>
      <c r="U908" s="280"/>
      <c r="V908" s="280"/>
      <c r="W908" s="280"/>
      <c r="X908" s="280"/>
      <c r="Y908" s="280"/>
      <c r="Z908" s="280"/>
    </row>
    <row r="909" spans="1:26" ht="15.75" customHeight="1">
      <c r="A909" s="280"/>
      <c r="B909" s="280"/>
      <c r="C909" s="280"/>
      <c r="D909" s="280"/>
      <c r="E909" s="280"/>
      <c r="F909" s="280"/>
      <c r="G909" s="280"/>
      <c r="H909" s="280"/>
      <c r="I909" s="280"/>
      <c r="J909" s="280"/>
      <c r="K909" s="280"/>
      <c r="L909" s="280"/>
      <c r="M909" s="280"/>
      <c r="N909" s="280"/>
      <c r="O909" s="280"/>
      <c r="P909" s="280"/>
      <c r="Q909" s="280"/>
      <c r="R909" s="280"/>
      <c r="S909" s="280"/>
      <c r="T909" s="280"/>
      <c r="U909" s="280"/>
      <c r="V909" s="280"/>
      <c r="W909" s="280"/>
      <c r="X909" s="280"/>
      <c r="Y909" s="280"/>
      <c r="Z909" s="280"/>
    </row>
    <row r="910" spans="1:26" ht="15.75" customHeight="1">
      <c r="A910" s="280"/>
      <c r="B910" s="280"/>
      <c r="C910" s="280"/>
      <c r="D910" s="280"/>
      <c r="E910" s="280"/>
      <c r="F910" s="280"/>
      <c r="G910" s="280"/>
      <c r="H910" s="280"/>
      <c r="I910" s="280"/>
      <c r="J910" s="280"/>
      <c r="K910" s="280"/>
      <c r="L910" s="280"/>
      <c r="M910" s="280"/>
      <c r="N910" s="280"/>
      <c r="O910" s="280"/>
      <c r="P910" s="280"/>
      <c r="Q910" s="280"/>
      <c r="R910" s="280"/>
      <c r="S910" s="280"/>
      <c r="T910" s="280"/>
      <c r="U910" s="280"/>
      <c r="V910" s="280"/>
      <c r="W910" s="280"/>
      <c r="X910" s="280"/>
      <c r="Y910" s="280"/>
      <c r="Z910" s="280"/>
    </row>
    <row r="911" spans="1:26" ht="15.75" customHeight="1">
      <c r="A911" s="280"/>
      <c r="B911" s="280"/>
      <c r="C911" s="280"/>
      <c r="D911" s="280"/>
      <c r="E911" s="280"/>
      <c r="F911" s="280"/>
      <c r="G911" s="280"/>
      <c r="H911" s="280"/>
      <c r="I911" s="280"/>
      <c r="J911" s="280"/>
      <c r="K911" s="280"/>
      <c r="L911" s="280"/>
      <c r="M911" s="280"/>
      <c r="N911" s="280"/>
      <c r="O911" s="280"/>
      <c r="P911" s="280"/>
      <c r="Q911" s="280"/>
      <c r="R911" s="280"/>
      <c r="S911" s="280"/>
      <c r="T911" s="280"/>
      <c r="U911" s="280"/>
      <c r="V911" s="280"/>
      <c r="W911" s="280"/>
      <c r="X911" s="280"/>
      <c r="Y911" s="280"/>
      <c r="Z911" s="280"/>
    </row>
    <row r="912" spans="1:26" ht="15.75" customHeight="1">
      <c r="A912" s="280"/>
      <c r="B912" s="280"/>
      <c r="C912" s="280"/>
      <c r="D912" s="280"/>
      <c r="E912" s="280"/>
      <c r="F912" s="280"/>
      <c r="G912" s="280"/>
      <c r="H912" s="280"/>
      <c r="I912" s="280"/>
      <c r="J912" s="280"/>
      <c r="K912" s="280"/>
      <c r="L912" s="280"/>
      <c r="M912" s="280"/>
      <c r="N912" s="280"/>
      <c r="O912" s="280"/>
      <c r="P912" s="280"/>
      <c r="Q912" s="280"/>
      <c r="R912" s="280"/>
      <c r="S912" s="280"/>
      <c r="T912" s="280"/>
      <c r="U912" s="280"/>
      <c r="V912" s="280"/>
      <c r="W912" s="280"/>
      <c r="X912" s="280"/>
      <c r="Y912" s="280"/>
      <c r="Z912" s="280"/>
    </row>
    <row r="913" spans="1:26" ht="15.75" customHeight="1">
      <c r="A913" s="280"/>
      <c r="B913" s="280"/>
      <c r="C913" s="280"/>
      <c r="D913" s="280"/>
      <c r="E913" s="280"/>
      <c r="F913" s="280"/>
      <c r="G913" s="280"/>
      <c r="H913" s="280"/>
      <c r="I913" s="280"/>
      <c r="J913" s="280"/>
      <c r="K913" s="280"/>
      <c r="L913" s="280"/>
      <c r="M913" s="280"/>
      <c r="N913" s="280"/>
      <c r="O913" s="280"/>
      <c r="P913" s="280"/>
      <c r="Q913" s="280"/>
      <c r="R913" s="280"/>
      <c r="S913" s="280"/>
      <c r="T913" s="280"/>
      <c r="U913" s="280"/>
      <c r="V913" s="280"/>
      <c r="W913" s="280"/>
      <c r="X913" s="280"/>
      <c r="Y913" s="280"/>
      <c r="Z913" s="280"/>
    </row>
    <row r="914" spans="1:26" ht="15.75" customHeight="1">
      <c r="A914" s="280"/>
      <c r="B914" s="280"/>
      <c r="C914" s="280"/>
      <c r="D914" s="280"/>
      <c r="E914" s="280"/>
      <c r="F914" s="280"/>
      <c r="G914" s="280"/>
      <c r="H914" s="280"/>
      <c r="I914" s="280"/>
      <c r="J914" s="280"/>
      <c r="K914" s="280"/>
      <c r="L914" s="280"/>
      <c r="M914" s="280"/>
      <c r="N914" s="280"/>
      <c r="O914" s="280"/>
      <c r="P914" s="280"/>
      <c r="Q914" s="280"/>
      <c r="R914" s="280"/>
      <c r="S914" s="280"/>
      <c r="T914" s="280"/>
      <c r="U914" s="280"/>
      <c r="V914" s="280"/>
      <c r="W914" s="280"/>
      <c r="X914" s="280"/>
      <c r="Y914" s="280"/>
      <c r="Z914" s="280"/>
    </row>
    <row r="915" spans="1:26" ht="15.75" customHeight="1">
      <c r="A915" s="280"/>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row>
    <row r="916" spans="1:26" ht="15.75" customHeight="1">
      <c r="A916" s="280"/>
      <c r="B916" s="280"/>
      <c r="C916" s="280"/>
      <c r="D916" s="280"/>
      <c r="E916" s="280"/>
      <c r="F916" s="280"/>
      <c r="G916" s="280"/>
      <c r="H916" s="280"/>
      <c r="I916" s="280"/>
      <c r="J916" s="280"/>
      <c r="K916" s="280"/>
      <c r="L916" s="280"/>
      <c r="M916" s="280"/>
      <c r="N916" s="280"/>
      <c r="O916" s="280"/>
      <c r="P916" s="280"/>
      <c r="Q916" s="280"/>
      <c r="R916" s="280"/>
      <c r="S916" s="280"/>
      <c r="T916" s="280"/>
      <c r="U916" s="280"/>
      <c r="V916" s="280"/>
      <c r="W916" s="280"/>
      <c r="X916" s="280"/>
      <c r="Y916" s="280"/>
      <c r="Z916" s="280"/>
    </row>
    <row r="917" spans="1:26" ht="15.75" customHeight="1">
      <c r="A917" s="280"/>
      <c r="B917" s="280"/>
      <c r="C917" s="280"/>
      <c r="D917" s="280"/>
      <c r="E917" s="280"/>
      <c r="F917" s="280"/>
      <c r="G917" s="280"/>
      <c r="H917" s="280"/>
      <c r="I917" s="280"/>
      <c r="J917" s="280"/>
      <c r="K917" s="280"/>
      <c r="L917" s="280"/>
      <c r="M917" s="280"/>
      <c r="N917" s="280"/>
      <c r="O917" s="280"/>
      <c r="P917" s="280"/>
      <c r="Q917" s="280"/>
      <c r="R917" s="280"/>
      <c r="S917" s="280"/>
      <c r="T917" s="280"/>
      <c r="U917" s="280"/>
      <c r="V917" s="280"/>
      <c r="W917" s="280"/>
      <c r="X917" s="280"/>
      <c r="Y917" s="280"/>
      <c r="Z917" s="280"/>
    </row>
    <row r="918" spans="1:26" ht="15.75" customHeight="1">
      <c r="A918" s="280"/>
      <c r="B918" s="280"/>
      <c r="C918" s="280"/>
      <c r="D918" s="280"/>
      <c r="E918" s="280"/>
      <c r="F918" s="280"/>
      <c r="G918" s="280"/>
      <c r="H918" s="280"/>
      <c r="I918" s="280"/>
      <c r="J918" s="280"/>
      <c r="K918" s="280"/>
      <c r="L918" s="280"/>
      <c r="M918" s="280"/>
      <c r="N918" s="280"/>
      <c r="O918" s="280"/>
      <c r="P918" s="280"/>
      <c r="Q918" s="280"/>
      <c r="R918" s="280"/>
      <c r="S918" s="280"/>
      <c r="T918" s="280"/>
      <c r="U918" s="280"/>
      <c r="V918" s="280"/>
      <c r="W918" s="280"/>
      <c r="X918" s="280"/>
      <c r="Y918" s="280"/>
      <c r="Z918" s="280"/>
    </row>
    <row r="919" spans="1:26" ht="15.75" customHeight="1">
      <c r="A919" s="280"/>
      <c r="B919" s="280"/>
      <c r="C919" s="280"/>
      <c r="D919" s="280"/>
      <c r="E919" s="280"/>
      <c r="F919" s="280"/>
      <c r="G919" s="280"/>
      <c r="H919" s="280"/>
      <c r="I919" s="280"/>
      <c r="J919" s="280"/>
      <c r="K919" s="280"/>
      <c r="L919" s="280"/>
      <c r="M919" s="280"/>
      <c r="N919" s="280"/>
      <c r="O919" s="280"/>
      <c r="P919" s="280"/>
      <c r="Q919" s="280"/>
      <c r="R919" s="280"/>
      <c r="S919" s="280"/>
      <c r="T919" s="280"/>
      <c r="U919" s="280"/>
      <c r="V919" s="280"/>
      <c r="W919" s="280"/>
      <c r="X919" s="280"/>
      <c r="Y919" s="280"/>
      <c r="Z919" s="280"/>
    </row>
    <row r="920" spans="1:26" ht="15.75" customHeight="1">
      <c r="A920" s="280"/>
      <c r="B920" s="280"/>
      <c r="C920" s="280"/>
      <c r="D920" s="280"/>
      <c r="E920" s="280"/>
      <c r="F920" s="280"/>
      <c r="G920" s="280"/>
      <c r="H920" s="280"/>
      <c r="I920" s="280"/>
      <c r="J920" s="280"/>
      <c r="K920" s="280"/>
      <c r="L920" s="280"/>
      <c r="M920" s="280"/>
      <c r="N920" s="280"/>
      <c r="O920" s="280"/>
      <c r="P920" s="280"/>
      <c r="Q920" s="280"/>
      <c r="R920" s="280"/>
      <c r="S920" s="280"/>
      <c r="T920" s="280"/>
      <c r="U920" s="280"/>
      <c r="V920" s="280"/>
      <c r="W920" s="280"/>
      <c r="X920" s="280"/>
      <c r="Y920" s="280"/>
      <c r="Z920" s="280"/>
    </row>
    <row r="921" spans="1:26" ht="15.75" customHeight="1">
      <c r="A921" s="280"/>
      <c r="B921" s="280"/>
      <c r="C921" s="280"/>
      <c r="D921" s="280"/>
      <c r="E921" s="280"/>
      <c r="F921" s="280"/>
      <c r="G921" s="280"/>
      <c r="H921" s="280"/>
      <c r="I921" s="280"/>
      <c r="J921" s="280"/>
      <c r="K921" s="280"/>
      <c r="L921" s="280"/>
      <c r="M921" s="280"/>
      <c r="N921" s="280"/>
      <c r="O921" s="280"/>
      <c r="P921" s="280"/>
      <c r="Q921" s="280"/>
      <c r="R921" s="280"/>
      <c r="S921" s="280"/>
      <c r="T921" s="280"/>
      <c r="U921" s="280"/>
      <c r="V921" s="280"/>
      <c r="W921" s="280"/>
      <c r="X921" s="280"/>
      <c r="Y921" s="280"/>
      <c r="Z921" s="280"/>
    </row>
    <row r="922" spans="1:26" ht="15.75" customHeight="1">
      <c r="A922" s="280"/>
      <c r="B922" s="280"/>
      <c r="C922" s="280"/>
      <c r="D922" s="280"/>
      <c r="E922" s="280"/>
      <c r="F922" s="280"/>
      <c r="G922" s="280"/>
      <c r="H922" s="280"/>
      <c r="I922" s="280"/>
      <c r="J922" s="280"/>
      <c r="K922" s="280"/>
      <c r="L922" s="280"/>
      <c r="M922" s="280"/>
      <c r="N922" s="280"/>
      <c r="O922" s="280"/>
      <c r="P922" s="280"/>
      <c r="Q922" s="280"/>
      <c r="R922" s="280"/>
      <c r="S922" s="280"/>
      <c r="T922" s="280"/>
      <c r="U922" s="280"/>
      <c r="V922" s="280"/>
      <c r="W922" s="280"/>
      <c r="X922" s="280"/>
      <c r="Y922" s="280"/>
      <c r="Z922" s="280"/>
    </row>
    <row r="923" spans="1:26" ht="15.75" customHeight="1">
      <c r="A923" s="280"/>
      <c r="B923" s="280"/>
      <c r="C923" s="280"/>
      <c r="D923" s="280"/>
      <c r="E923" s="280"/>
      <c r="F923" s="280"/>
      <c r="G923" s="280"/>
      <c r="H923" s="280"/>
      <c r="I923" s="280"/>
      <c r="J923" s="280"/>
      <c r="K923" s="280"/>
      <c r="L923" s="280"/>
      <c r="M923" s="280"/>
      <c r="N923" s="280"/>
      <c r="O923" s="280"/>
      <c r="P923" s="280"/>
      <c r="Q923" s="280"/>
      <c r="R923" s="280"/>
      <c r="S923" s="280"/>
      <c r="T923" s="280"/>
      <c r="U923" s="280"/>
      <c r="V923" s="280"/>
      <c r="W923" s="280"/>
      <c r="X923" s="280"/>
      <c r="Y923" s="280"/>
      <c r="Z923" s="280"/>
    </row>
    <row r="924" spans="1:26" ht="15.75" customHeight="1">
      <c r="A924" s="280"/>
      <c r="B924" s="280"/>
      <c r="C924" s="280"/>
      <c r="D924" s="280"/>
      <c r="E924" s="280"/>
      <c r="F924" s="280"/>
      <c r="G924" s="280"/>
      <c r="H924" s="280"/>
      <c r="I924" s="280"/>
      <c r="J924" s="280"/>
      <c r="K924" s="280"/>
      <c r="L924" s="280"/>
      <c r="M924" s="280"/>
      <c r="N924" s="280"/>
      <c r="O924" s="280"/>
      <c r="P924" s="280"/>
      <c r="Q924" s="280"/>
      <c r="R924" s="280"/>
      <c r="S924" s="280"/>
      <c r="T924" s="280"/>
      <c r="U924" s="280"/>
      <c r="V924" s="280"/>
      <c r="W924" s="280"/>
      <c r="X924" s="280"/>
      <c r="Y924" s="280"/>
      <c r="Z924" s="280"/>
    </row>
    <row r="925" spans="1:26" ht="15.75" customHeight="1">
      <c r="A925" s="280"/>
      <c r="B925" s="280"/>
      <c r="C925" s="280"/>
      <c r="D925" s="280"/>
      <c r="E925" s="280"/>
      <c r="F925" s="280"/>
      <c r="G925" s="280"/>
      <c r="H925" s="280"/>
      <c r="I925" s="280"/>
      <c r="J925" s="280"/>
      <c r="K925" s="280"/>
      <c r="L925" s="280"/>
      <c r="M925" s="280"/>
      <c r="N925" s="280"/>
      <c r="O925" s="280"/>
      <c r="P925" s="280"/>
      <c r="Q925" s="280"/>
      <c r="R925" s="280"/>
      <c r="S925" s="280"/>
      <c r="T925" s="280"/>
      <c r="U925" s="280"/>
      <c r="V925" s="280"/>
      <c r="W925" s="280"/>
      <c r="X925" s="280"/>
      <c r="Y925" s="280"/>
      <c r="Z925" s="280"/>
    </row>
    <row r="926" spans="1:26" ht="15.75" customHeight="1">
      <c r="A926" s="280"/>
      <c r="B926" s="280"/>
      <c r="C926" s="280"/>
      <c r="D926" s="280"/>
      <c r="E926" s="280"/>
      <c r="F926" s="280"/>
      <c r="G926" s="280"/>
      <c r="H926" s="280"/>
      <c r="I926" s="280"/>
      <c r="J926" s="280"/>
      <c r="K926" s="280"/>
      <c r="L926" s="280"/>
      <c r="M926" s="280"/>
      <c r="N926" s="280"/>
      <c r="O926" s="280"/>
      <c r="P926" s="280"/>
      <c r="Q926" s="280"/>
      <c r="R926" s="280"/>
      <c r="S926" s="280"/>
      <c r="T926" s="280"/>
      <c r="U926" s="280"/>
      <c r="V926" s="280"/>
      <c r="W926" s="280"/>
      <c r="X926" s="280"/>
      <c r="Y926" s="280"/>
      <c r="Z926" s="280"/>
    </row>
    <row r="927" spans="1:26" ht="15.75" customHeight="1">
      <c r="A927" s="280"/>
      <c r="B927" s="280"/>
      <c r="C927" s="280"/>
      <c r="D927" s="280"/>
      <c r="E927" s="280"/>
      <c r="F927" s="280"/>
      <c r="G927" s="280"/>
      <c r="H927" s="280"/>
      <c r="I927" s="280"/>
      <c r="J927" s="280"/>
      <c r="K927" s="280"/>
      <c r="L927" s="280"/>
      <c r="M927" s="280"/>
      <c r="N927" s="280"/>
      <c r="O927" s="280"/>
      <c r="P927" s="280"/>
      <c r="Q927" s="280"/>
      <c r="R927" s="280"/>
      <c r="S927" s="280"/>
      <c r="T927" s="280"/>
      <c r="U927" s="280"/>
      <c r="V927" s="280"/>
      <c r="W927" s="280"/>
      <c r="X927" s="280"/>
      <c r="Y927" s="280"/>
      <c r="Z927" s="280"/>
    </row>
    <row r="928" spans="1:26" ht="15.75" customHeight="1">
      <c r="A928" s="280"/>
      <c r="B928" s="280"/>
      <c r="C928" s="280"/>
      <c r="D928" s="280"/>
      <c r="E928" s="280"/>
      <c r="F928" s="280"/>
      <c r="G928" s="280"/>
      <c r="H928" s="280"/>
      <c r="I928" s="280"/>
      <c r="J928" s="280"/>
      <c r="K928" s="280"/>
      <c r="L928" s="280"/>
      <c r="M928" s="280"/>
      <c r="N928" s="280"/>
      <c r="O928" s="280"/>
      <c r="P928" s="280"/>
      <c r="Q928" s="280"/>
      <c r="R928" s="280"/>
      <c r="S928" s="280"/>
      <c r="T928" s="280"/>
      <c r="U928" s="280"/>
      <c r="V928" s="280"/>
      <c r="W928" s="280"/>
      <c r="X928" s="280"/>
      <c r="Y928" s="280"/>
      <c r="Z928" s="280"/>
    </row>
    <row r="929" spans="1:26" ht="15.75" customHeight="1">
      <c r="A929" s="280"/>
      <c r="B929" s="280"/>
      <c r="C929" s="280"/>
      <c r="D929" s="280"/>
      <c r="E929" s="280"/>
      <c r="F929" s="280"/>
      <c r="G929" s="280"/>
      <c r="H929" s="280"/>
      <c r="I929" s="280"/>
      <c r="J929" s="280"/>
      <c r="K929" s="280"/>
      <c r="L929" s="280"/>
      <c r="M929" s="280"/>
      <c r="N929" s="280"/>
      <c r="O929" s="280"/>
      <c r="P929" s="280"/>
      <c r="Q929" s="280"/>
      <c r="R929" s="280"/>
      <c r="S929" s="280"/>
      <c r="T929" s="280"/>
      <c r="U929" s="280"/>
      <c r="V929" s="280"/>
      <c r="W929" s="280"/>
      <c r="X929" s="280"/>
      <c r="Y929" s="280"/>
      <c r="Z929" s="280"/>
    </row>
    <row r="930" spans="1:26" ht="15.75" customHeight="1">
      <c r="A930" s="280"/>
      <c r="B930" s="280"/>
      <c r="C930" s="280"/>
      <c r="D930" s="280"/>
      <c r="E930" s="280"/>
      <c r="F930" s="280"/>
      <c r="G930" s="280"/>
      <c r="H930" s="280"/>
      <c r="I930" s="280"/>
      <c r="J930" s="280"/>
      <c r="K930" s="280"/>
      <c r="L930" s="280"/>
      <c r="M930" s="280"/>
      <c r="N930" s="280"/>
      <c r="O930" s="280"/>
      <c r="P930" s="280"/>
      <c r="Q930" s="280"/>
      <c r="R930" s="280"/>
      <c r="S930" s="280"/>
      <c r="T930" s="280"/>
      <c r="U930" s="280"/>
      <c r="V930" s="280"/>
      <c r="W930" s="280"/>
      <c r="X930" s="280"/>
      <c r="Y930" s="280"/>
      <c r="Z930" s="280"/>
    </row>
    <row r="931" spans="1:26" ht="15.75" customHeight="1">
      <c r="A931" s="280"/>
      <c r="B931" s="280"/>
      <c r="C931" s="280"/>
      <c r="D931" s="280"/>
      <c r="E931" s="280"/>
      <c r="F931" s="280"/>
      <c r="G931" s="280"/>
      <c r="H931" s="280"/>
      <c r="I931" s="280"/>
      <c r="J931" s="280"/>
      <c r="K931" s="280"/>
      <c r="L931" s="280"/>
      <c r="M931" s="280"/>
      <c r="N931" s="280"/>
      <c r="O931" s="280"/>
      <c r="P931" s="280"/>
      <c r="Q931" s="280"/>
      <c r="R931" s="280"/>
      <c r="S931" s="280"/>
      <c r="T931" s="280"/>
      <c r="U931" s="280"/>
      <c r="V931" s="280"/>
      <c r="W931" s="280"/>
      <c r="X931" s="280"/>
      <c r="Y931" s="280"/>
      <c r="Z931" s="280"/>
    </row>
    <row r="932" spans="1:26" ht="15.75" customHeight="1">
      <c r="A932" s="280"/>
      <c r="B932" s="280"/>
      <c r="C932" s="280"/>
      <c r="D932" s="280"/>
      <c r="E932" s="280"/>
      <c r="F932" s="280"/>
      <c r="G932" s="280"/>
      <c r="H932" s="280"/>
      <c r="I932" s="280"/>
      <c r="J932" s="280"/>
      <c r="K932" s="280"/>
      <c r="L932" s="280"/>
      <c r="M932" s="280"/>
      <c r="N932" s="280"/>
      <c r="O932" s="280"/>
      <c r="P932" s="280"/>
      <c r="Q932" s="280"/>
      <c r="R932" s="280"/>
      <c r="S932" s="280"/>
      <c r="T932" s="280"/>
      <c r="U932" s="280"/>
      <c r="V932" s="280"/>
      <c r="W932" s="280"/>
      <c r="X932" s="280"/>
      <c r="Y932" s="280"/>
      <c r="Z932" s="280"/>
    </row>
    <row r="933" spans="1:26" ht="15.75" customHeight="1">
      <c r="A933" s="280"/>
      <c r="B933" s="280"/>
      <c r="C933" s="280"/>
      <c r="D933" s="280"/>
      <c r="E933" s="280"/>
      <c r="F933" s="280"/>
      <c r="G933" s="280"/>
      <c r="H933" s="280"/>
      <c r="I933" s="280"/>
      <c r="J933" s="280"/>
      <c r="K933" s="280"/>
      <c r="L933" s="280"/>
      <c r="M933" s="280"/>
      <c r="N933" s="280"/>
      <c r="O933" s="280"/>
      <c r="P933" s="280"/>
      <c r="Q933" s="280"/>
      <c r="R933" s="280"/>
      <c r="S933" s="280"/>
      <c r="T933" s="280"/>
      <c r="U933" s="280"/>
      <c r="V933" s="280"/>
      <c r="W933" s="280"/>
      <c r="X933" s="280"/>
      <c r="Y933" s="280"/>
      <c r="Z933" s="280"/>
    </row>
    <row r="934" spans="1:26" ht="15.75" customHeight="1">
      <c r="A934" s="280"/>
      <c r="B934" s="280"/>
      <c r="C934" s="280"/>
      <c r="D934" s="280"/>
      <c r="E934" s="280"/>
      <c r="F934" s="280"/>
      <c r="G934" s="280"/>
      <c r="H934" s="280"/>
      <c r="I934" s="280"/>
      <c r="J934" s="280"/>
      <c r="K934" s="280"/>
      <c r="L934" s="280"/>
      <c r="M934" s="280"/>
      <c r="N934" s="280"/>
      <c r="O934" s="280"/>
      <c r="P934" s="280"/>
      <c r="Q934" s="280"/>
      <c r="R934" s="280"/>
      <c r="S934" s="280"/>
      <c r="T934" s="280"/>
      <c r="U934" s="280"/>
      <c r="V934" s="280"/>
      <c r="W934" s="280"/>
      <c r="X934" s="280"/>
      <c r="Y934" s="280"/>
      <c r="Z934" s="280"/>
    </row>
    <row r="935" spans="1:26" ht="15.75" customHeight="1">
      <c r="A935" s="280"/>
      <c r="B935" s="280"/>
      <c r="C935" s="280"/>
      <c r="D935" s="280"/>
      <c r="E935" s="280"/>
      <c r="F935" s="280"/>
      <c r="G935" s="280"/>
      <c r="H935" s="280"/>
      <c r="I935" s="280"/>
      <c r="J935" s="280"/>
      <c r="K935" s="280"/>
      <c r="L935" s="280"/>
      <c r="M935" s="280"/>
      <c r="N935" s="280"/>
      <c r="O935" s="280"/>
      <c r="P935" s="280"/>
      <c r="Q935" s="280"/>
      <c r="R935" s="280"/>
      <c r="S935" s="280"/>
      <c r="T935" s="280"/>
      <c r="U935" s="280"/>
      <c r="V935" s="280"/>
      <c r="W935" s="280"/>
      <c r="X935" s="280"/>
      <c r="Y935" s="280"/>
      <c r="Z935" s="280"/>
    </row>
    <row r="936" spans="1:26" ht="15.75" customHeight="1">
      <c r="A936" s="280"/>
      <c r="B936" s="280"/>
      <c r="C936" s="280"/>
      <c r="D936" s="280"/>
      <c r="E936" s="280"/>
      <c r="F936" s="280"/>
      <c r="G936" s="280"/>
      <c r="H936" s="280"/>
      <c r="I936" s="280"/>
      <c r="J936" s="280"/>
      <c r="K936" s="280"/>
      <c r="L936" s="280"/>
      <c r="M936" s="280"/>
      <c r="N936" s="280"/>
      <c r="O936" s="280"/>
      <c r="P936" s="280"/>
      <c r="Q936" s="280"/>
      <c r="R936" s="280"/>
      <c r="S936" s="280"/>
      <c r="T936" s="280"/>
      <c r="U936" s="280"/>
      <c r="V936" s="280"/>
      <c r="W936" s="280"/>
      <c r="X936" s="280"/>
      <c r="Y936" s="280"/>
      <c r="Z936" s="280"/>
    </row>
    <row r="937" spans="1:26" ht="15.75" customHeight="1">
      <c r="A937" s="280"/>
      <c r="B937" s="280"/>
      <c r="C937" s="280"/>
      <c r="D937" s="280"/>
      <c r="E937" s="280"/>
      <c r="F937" s="280"/>
      <c r="G937" s="280"/>
      <c r="H937" s="280"/>
      <c r="I937" s="280"/>
      <c r="J937" s="280"/>
      <c r="K937" s="280"/>
      <c r="L937" s="280"/>
      <c r="M937" s="280"/>
      <c r="N937" s="280"/>
      <c r="O937" s="280"/>
      <c r="P937" s="280"/>
      <c r="Q937" s="280"/>
      <c r="R937" s="280"/>
      <c r="S937" s="280"/>
      <c r="T937" s="280"/>
      <c r="U937" s="280"/>
      <c r="V937" s="280"/>
      <c r="W937" s="280"/>
      <c r="X937" s="280"/>
      <c r="Y937" s="280"/>
      <c r="Z937" s="280"/>
    </row>
    <row r="938" spans="1:26" ht="15.75" customHeight="1">
      <c r="A938" s="280"/>
      <c r="B938" s="280"/>
      <c r="C938" s="280"/>
      <c r="D938" s="280"/>
      <c r="E938" s="280"/>
      <c r="F938" s="280"/>
      <c r="G938" s="280"/>
      <c r="H938" s="280"/>
      <c r="I938" s="280"/>
      <c r="J938" s="280"/>
      <c r="K938" s="280"/>
      <c r="L938" s="280"/>
      <c r="M938" s="280"/>
      <c r="N938" s="280"/>
      <c r="O938" s="280"/>
      <c r="P938" s="280"/>
      <c r="Q938" s="280"/>
      <c r="R938" s="280"/>
      <c r="S938" s="280"/>
      <c r="T938" s="280"/>
      <c r="U938" s="280"/>
      <c r="V938" s="280"/>
      <c r="W938" s="280"/>
      <c r="X938" s="280"/>
      <c r="Y938" s="280"/>
      <c r="Z938" s="280"/>
    </row>
    <row r="939" spans="1:26" ht="15.75" customHeight="1">
      <c r="A939" s="280"/>
      <c r="B939" s="280"/>
      <c r="C939" s="280"/>
      <c r="D939" s="280"/>
      <c r="E939" s="280"/>
      <c r="F939" s="280"/>
      <c r="G939" s="280"/>
      <c r="H939" s="280"/>
      <c r="I939" s="280"/>
      <c r="J939" s="280"/>
      <c r="K939" s="280"/>
      <c r="L939" s="280"/>
      <c r="M939" s="280"/>
      <c r="N939" s="280"/>
      <c r="O939" s="280"/>
      <c r="P939" s="280"/>
      <c r="Q939" s="280"/>
      <c r="R939" s="280"/>
      <c r="S939" s="280"/>
      <c r="T939" s="280"/>
      <c r="U939" s="280"/>
      <c r="V939" s="280"/>
      <c r="W939" s="280"/>
      <c r="X939" s="280"/>
      <c r="Y939" s="280"/>
      <c r="Z939" s="280"/>
    </row>
    <row r="940" spans="1:26" ht="15.75" customHeight="1">
      <c r="A940" s="280"/>
      <c r="B940" s="280"/>
      <c r="C940" s="280"/>
      <c r="D940" s="280"/>
      <c r="E940" s="280"/>
      <c r="F940" s="280"/>
      <c r="G940" s="280"/>
      <c r="H940" s="280"/>
      <c r="I940" s="280"/>
      <c r="J940" s="280"/>
      <c r="K940" s="280"/>
      <c r="L940" s="280"/>
      <c r="M940" s="280"/>
      <c r="N940" s="280"/>
      <c r="O940" s="280"/>
      <c r="P940" s="280"/>
      <c r="Q940" s="280"/>
      <c r="R940" s="280"/>
      <c r="S940" s="280"/>
      <c r="T940" s="280"/>
      <c r="U940" s="280"/>
      <c r="V940" s="280"/>
      <c r="W940" s="280"/>
      <c r="X940" s="280"/>
      <c r="Y940" s="280"/>
      <c r="Z940" s="280"/>
    </row>
    <row r="941" spans="1:26" ht="15.75" customHeight="1">
      <c r="A941" s="280"/>
      <c r="B941" s="280"/>
      <c r="C941" s="280"/>
      <c r="D941" s="280"/>
      <c r="E941" s="280"/>
      <c r="F941" s="280"/>
      <c r="G941" s="280"/>
      <c r="H941" s="280"/>
      <c r="I941" s="280"/>
      <c r="J941" s="280"/>
      <c r="K941" s="280"/>
      <c r="L941" s="280"/>
      <c r="M941" s="280"/>
      <c r="N941" s="280"/>
      <c r="O941" s="280"/>
      <c r="P941" s="280"/>
      <c r="Q941" s="280"/>
      <c r="R941" s="280"/>
      <c r="S941" s="280"/>
      <c r="T941" s="280"/>
      <c r="U941" s="280"/>
      <c r="V941" s="280"/>
      <c r="W941" s="280"/>
      <c r="X941" s="280"/>
      <c r="Y941" s="280"/>
      <c r="Z941" s="280"/>
    </row>
    <row r="942" spans="1:26" ht="15.75" customHeight="1">
      <c r="A942" s="280"/>
      <c r="B942" s="280"/>
      <c r="C942" s="280"/>
      <c r="D942" s="280"/>
      <c r="E942" s="280"/>
      <c r="F942" s="280"/>
      <c r="G942" s="280"/>
      <c r="H942" s="280"/>
      <c r="I942" s="280"/>
      <c r="J942" s="280"/>
      <c r="K942" s="280"/>
      <c r="L942" s="280"/>
      <c r="M942" s="280"/>
      <c r="N942" s="280"/>
      <c r="O942" s="280"/>
      <c r="P942" s="280"/>
      <c r="Q942" s="280"/>
      <c r="R942" s="280"/>
      <c r="S942" s="280"/>
      <c r="T942" s="280"/>
      <c r="U942" s="280"/>
      <c r="V942" s="280"/>
      <c r="W942" s="280"/>
      <c r="X942" s="280"/>
      <c r="Y942" s="280"/>
      <c r="Z942" s="280"/>
    </row>
    <row r="943" spans="1:26" ht="15.75" customHeight="1">
      <c r="A943" s="280"/>
      <c r="B943" s="280"/>
      <c r="C943" s="280"/>
      <c r="D943" s="280"/>
      <c r="E943" s="280"/>
      <c r="F943" s="280"/>
      <c r="G943" s="280"/>
      <c r="H943" s="280"/>
      <c r="I943" s="280"/>
      <c r="J943" s="280"/>
      <c r="K943" s="280"/>
      <c r="L943" s="280"/>
      <c r="M943" s="280"/>
      <c r="N943" s="280"/>
      <c r="O943" s="280"/>
      <c r="P943" s="280"/>
      <c r="Q943" s="280"/>
      <c r="R943" s="280"/>
      <c r="S943" s="280"/>
      <c r="T943" s="280"/>
      <c r="U943" s="280"/>
      <c r="V943" s="280"/>
      <c r="W943" s="280"/>
      <c r="X943" s="280"/>
      <c r="Y943" s="280"/>
      <c r="Z943" s="280"/>
    </row>
    <row r="944" spans="1:26" ht="15.75" customHeight="1">
      <c r="A944" s="280"/>
      <c r="B944" s="280"/>
      <c r="C944" s="280"/>
      <c r="D944" s="280"/>
      <c r="E944" s="280"/>
      <c r="F944" s="280"/>
      <c r="G944" s="280"/>
      <c r="H944" s="280"/>
      <c r="I944" s="280"/>
      <c r="J944" s="280"/>
      <c r="K944" s="280"/>
      <c r="L944" s="280"/>
      <c r="M944" s="280"/>
      <c r="N944" s="280"/>
      <c r="O944" s="280"/>
      <c r="P944" s="280"/>
      <c r="Q944" s="280"/>
      <c r="R944" s="280"/>
      <c r="S944" s="280"/>
      <c r="T944" s="280"/>
      <c r="U944" s="280"/>
      <c r="V944" s="280"/>
      <c r="W944" s="280"/>
      <c r="X944" s="280"/>
      <c r="Y944" s="280"/>
      <c r="Z944" s="280"/>
    </row>
    <row r="945" spans="1:26" ht="15.75" customHeight="1">
      <c r="A945" s="280"/>
      <c r="B945" s="280"/>
      <c r="C945" s="280"/>
      <c r="D945" s="280"/>
      <c r="E945" s="280"/>
      <c r="F945" s="280"/>
      <c r="G945" s="280"/>
      <c r="H945" s="280"/>
      <c r="I945" s="280"/>
      <c r="J945" s="280"/>
      <c r="K945" s="280"/>
      <c r="L945" s="280"/>
      <c r="M945" s="280"/>
      <c r="N945" s="280"/>
      <c r="O945" s="280"/>
      <c r="P945" s="280"/>
      <c r="Q945" s="280"/>
      <c r="R945" s="280"/>
      <c r="S945" s="280"/>
      <c r="T945" s="280"/>
      <c r="U945" s="280"/>
      <c r="V945" s="280"/>
      <c r="W945" s="280"/>
      <c r="X945" s="280"/>
      <c r="Y945" s="280"/>
      <c r="Z945" s="280"/>
    </row>
    <row r="946" spans="1:26" ht="15.75" customHeight="1">
      <c r="A946" s="280"/>
      <c r="B946" s="280"/>
      <c r="C946" s="280"/>
      <c r="D946" s="280"/>
      <c r="E946" s="280"/>
      <c r="F946" s="280"/>
      <c r="G946" s="280"/>
      <c r="H946" s="280"/>
      <c r="I946" s="280"/>
      <c r="J946" s="280"/>
      <c r="K946" s="280"/>
      <c r="L946" s="280"/>
      <c r="M946" s="280"/>
      <c r="N946" s="280"/>
      <c r="O946" s="280"/>
      <c r="P946" s="280"/>
      <c r="Q946" s="280"/>
      <c r="R946" s="280"/>
      <c r="S946" s="280"/>
      <c r="T946" s="280"/>
      <c r="U946" s="280"/>
      <c r="V946" s="280"/>
      <c r="W946" s="280"/>
      <c r="X946" s="280"/>
      <c r="Y946" s="280"/>
      <c r="Z946" s="280"/>
    </row>
    <row r="947" spans="1:26" ht="15.75" customHeight="1">
      <c r="A947" s="280"/>
      <c r="B947" s="280"/>
      <c r="C947" s="280"/>
      <c r="D947" s="280"/>
      <c r="E947" s="280"/>
      <c r="F947" s="280"/>
      <c r="G947" s="280"/>
      <c r="H947" s="280"/>
      <c r="I947" s="280"/>
      <c r="J947" s="280"/>
      <c r="K947" s="280"/>
      <c r="L947" s="280"/>
      <c r="M947" s="280"/>
      <c r="N947" s="280"/>
      <c r="O947" s="280"/>
      <c r="P947" s="280"/>
      <c r="Q947" s="280"/>
      <c r="R947" s="280"/>
      <c r="S947" s="280"/>
      <c r="T947" s="280"/>
      <c r="U947" s="280"/>
      <c r="V947" s="280"/>
      <c r="W947" s="280"/>
      <c r="X947" s="280"/>
      <c r="Y947" s="280"/>
      <c r="Z947" s="280"/>
    </row>
    <row r="948" spans="1:26" ht="15.75" customHeight="1">
      <c r="A948" s="280"/>
      <c r="B948" s="280"/>
      <c r="C948" s="280"/>
      <c r="D948" s="280"/>
      <c r="E948" s="280"/>
      <c r="F948" s="280"/>
      <c r="G948" s="280"/>
      <c r="H948" s="280"/>
      <c r="I948" s="280"/>
      <c r="J948" s="280"/>
      <c r="K948" s="280"/>
      <c r="L948" s="280"/>
      <c r="M948" s="280"/>
      <c r="N948" s="280"/>
      <c r="O948" s="280"/>
      <c r="P948" s="280"/>
      <c r="Q948" s="280"/>
      <c r="R948" s="280"/>
      <c r="S948" s="280"/>
      <c r="T948" s="280"/>
      <c r="U948" s="280"/>
      <c r="V948" s="280"/>
      <c r="W948" s="280"/>
      <c r="X948" s="280"/>
      <c r="Y948" s="280"/>
      <c r="Z948" s="280"/>
    </row>
    <row r="949" spans="1:26" ht="15.75" customHeight="1">
      <c r="A949" s="280"/>
      <c r="B949" s="280"/>
      <c r="C949" s="280"/>
      <c r="D949" s="280"/>
      <c r="E949" s="280"/>
      <c r="F949" s="280"/>
      <c r="G949" s="280"/>
      <c r="H949" s="280"/>
      <c r="I949" s="280"/>
      <c r="J949" s="280"/>
      <c r="K949" s="280"/>
      <c r="L949" s="280"/>
      <c r="M949" s="280"/>
      <c r="N949" s="280"/>
      <c r="O949" s="280"/>
      <c r="P949" s="280"/>
      <c r="Q949" s="280"/>
      <c r="R949" s="280"/>
      <c r="S949" s="280"/>
      <c r="T949" s="280"/>
      <c r="U949" s="280"/>
      <c r="V949" s="280"/>
      <c r="W949" s="280"/>
      <c r="X949" s="280"/>
      <c r="Y949" s="280"/>
      <c r="Z949" s="280"/>
    </row>
    <row r="950" spans="1:26" ht="15.75" customHeight="1">
      <c r="A950" s="280"/>
      <c r="B950" s="280"/>
      <c r="C950" s="280"/>
      <c r="D950" s="280"/>
      <c r="E950" s="280"/>
      <c r="F950" s="280"/>
      <c r="G950" s="280"/>
      <c r="H950" s="280"/>
      <c r="I950" s="280"/>
      <c r="J950" s="280"/>
      <c r="K950" s="280"/>
      <c r="L950" s="280"/>
      <c r="M950" s="280"/>
      <c r="N950" s="280"/>
      <c r="O950" s="280"/>
      <c r="P950" s="280"/>
      <c r="Q950" s="280"/>
      <c r="R950" s="280"/>
      <c r="S950" s="280"/>
      <c r="T950" s="280"/>
      <c r="U950" s="280"/>
      <c r="V950" s="280"/>
      <c r="W950" s="280"/>
      <c r="X950" s="280"/>
      <c r="Y950" s="280"/>
      <c r="Z950" s="280"/>
    </row>
    <row r="951" spans="1:26" ht="15.75" customHeight="1">
      <c r="A951" s="280"/>
      <c r="B951" s="280"/>
      <c r="C951" s="280"/>
      <c r="D951" s="280"/>
      <c r="E951" s="280"/>
      <c r="F951" s="280"/>
      <c r="G951" s="280"/>
      <c r="H951" s="280"/>
      <c r="I951" s="280"/>
      <c r="J951" s="280"/>
      <c r="K951" s="280"/>
      <c r="L951" s="280"/>
      <c r="M951" s="280"/>
      <c r="N951" s="280"/>
      <c r="O951" s="280"/>
      <c r="P951" s="280"/>
      <c r="Q951" s="280"/>
      <c r="R951" s="280"/>
      <c r="S951" s="280"/>
      <c r="T951" s="280"/>
      <c r="U951" s="280"/>
      <c r="V951" s="280"/>
      <c r="W951" s="280"/>
      <c r="X951" s="280"/>
      <c r="Y951" s="280"/>
      <c r="Z951" s="280"/>
    </row>
    <row r="952" spans="1:26" ht="15.75" customHeight="1">
      <c r="A952" s="280"/>
      <c r="B952" s="280"/>
      <c r="C952" s="280"/>
      <c r="D952" s="280"/>
      <c r="E952" s="280"/>
      <c r="F952" s="280"/>
      <c r="G952" s="280"/>
      <c r="H952" s="280"/>
      <c r="I952" s="280"/>
      <c r="J952" s="280"/>
      <c r="K952" s="280"/>
      <c r="L952" s="280"/>
      <c r="M952" s="280"/>
      <c r="N952" s="280"/>
      <c r="O952" s="280"/>
      <c r="P952" s="280"/>
      <c r="Q952" s="280"/>
      <c r="R952" s="280"/>
      <c r="S952" s="280"/>
      <c r="T952" s="280"/>
      <c r="U952" s="280"/>
      <c r="V952" s="280"/>
      <c r="W952" s="280"/>
      <c r="X952" s="280"/>
      <c r="Y952" s="280"/>
      <c r="Z952" s="280"/>
    </row>
    <row r="953" spans="1:26" ht="15.75" customHeight="1">
      <c r="A953" s="280"/>
      <c r="B953" s="280"/>
      <c r="C953" s="280"/>
      <c r="D953" s="280"/>
      <c r="E953" s="280"/>
      <c r="F953" s="280"/>
      <c r="G953" s="280"/>
      <c r="H953" s="280"/>
      <c r="I953" s="280"/>
      <c r="J953" s="280"/>
      <c r="K953" s="280"/>
      <c r="L953" s="280"/>
      <c r="M953" s="280"/>
      <c r="N953" s="280"/>
      <c r="O953" s="280"/>
      <c r="P953" s="280"/>
      <c r="Q953" s="280"/>
      <c r="R953" s="280"/>
      <c r="S953" s="280"/>
      <c r="T953" s="280"/>
      <c r="U953" s="280"/>
      <c r="V953" s="280"/>
      <c r="W953" s="280"/>
      <c r="X953" s="280"/>
      <c r="Y953" s="280"/>
      <c r="Z953" s="280"/>
    </row>
    <row r="954" spans="1:26" ht="15.75" customHeight="1">
      <c r="A954" s="280"/>
      <c r="B954" s="280"/>
      <c r="C954" s="280"/>
      <c r="D954" s="280"/>
      <c r="E954" s="280"/>
      <c r="F954" s="280"/>
      <c r="G954" s="280"/>
      <c r="H954" s="280"/>
      <c r="I954" s="280"/>
      <c r="J954" s="280"/>
      <c r="K954" s="280"/>
      <c r="L954" s="280"/>
      <c r="M954" s="280"/>
      <c r="N954" s="280"/>
      <c r="O954" s="280"/>
      <c r="P954" s="280"/>
      <c r="Q954" s="280"/>
      <c r="R954" s="280"/>
      <c r="S954" s="280"/>
      <c r="T954" s="280"/>
      <c r="U954" s="280"/>
      <c r="V954" s="280"/>
      <c r="W954" s="280"/>
      <c r="X954" s="280"/>
      <c r="Y954" s="280"/>
      <c r="Z954" s="280"/>
    </row>
    <row r="955" spans="1:26" ht="15.75" customHeight="1">
      <c r="A955" s="280"/>
      <c r="B955" s="280"/>
      <c r="C955" s="280"/>
      <c r="D955" s="280"/>
      <c r="E955" s="280"/>
      <c r="F955" s="280"/>
      <c r="G955" s="280"/>
      <c r="H955" s="280"/>
      <c r="I955" s="280"/>
      <c r="J955" s="280"/>
      <c r="K955" s="280"/>
      <c r="L955" s="280"/>
      <c r="M955" s="280"/>
      <c r="N955" s="280"/>
      <c r="O955" s="280"/>
      <c r="P955" s="280"/>
      <c r="Q955" s="280"/>
      <c r="R955" s="280"/>
      <c r="S955" s="280"/>
      <c r="T955" s="280"/>
      <c r="U955" s="280"/>
      <c r="V955" s="280"/>
      <c r="W955" s="280"/>
      <c r="X955" s="280"/>
      <c r="Y955" s="280"/>
      <c r="Z955" s="280"/>
    </row>
    <row r="956" spans="1:26" ht="15.75" customHeight="1">
      <c r="A956" s="280"/>
      <c r="B956" s="280"/>
      <c r="C956" s="280"/>
      <c r="D956" s="280"/>
      <c r="E956" s="280"/>
      <c r="F956" s="280"/>
      <c r="G956" s="280"/>
      <c r="H956" s="280"/>
      <c r="I956" s="280"/>
      <c r="J956" s="280"/>
      <c r="K956" s="280"/>
      <c r="L956" s="280"/>
      <c r="M956" s="280"/>
      <c r="N956" s="280"/>
      <c r="O956" s="280"/>
      <c r="P956" s="280"/>
      <c r="Q956" s="280"/>
      <c r="R956" s="280"/>
      <c r="S956" s="280"/>
      <c r="T956" s="280"/>
      <c r="U956" s="280"/>
      <c r="V956" s="280"/>
      <c r="W956" s="280"/>
      <c r="X956" s="280"/>
      <c r="Y956" s="280"/>
      <c r="Z956" s="280"/>
    </row>
    <row r="957" spans="1:26" ht="15.75" customHeight="1">
      <c r="A957" s="280"/>
      <c r="B957" s="280"/>
      <c r="C957" s="280"/>
      <c r="D957" s="280"/>
      <c r="E957" s="280"/>
      <c r="F957" s="280"/>
      <c r="G957" s="280"/>
      <c r="H957" s="280"/>
      <c r="I957" s="280"/>
      <c r="J957" s="280"/>
      <c r="K957" s="280"/>
      <c r="L957" s="280"/>
      <c r="M957" s="280"/>
      <c r="N957" s="280"/>
      <c r="O957" s="280"/>
      <c r="P957" s="280"/>
      <c r="Q957" s="280"/>
      <c r="R957" s="280"/>
      <c r="S957" s="280"/>
      <c r="T957" s="280"/>
      <c r="U957" s="280"/>
      <c r="V957" s="280"/>
      <c r="W957" s="280"/>
      <c r="X957" s="280"/>
      <c r="Y957" s="280"/>
      <c r="Z957" s="280"/>
    </row>
    <row r="958" spans="1:26" ht="15.75" customHeight="1">
      <c r="A958" s="280"/>
      <c r="B958" s="280"/>
      <c r="C958" s="280"/>
      <c r="D958" s="280"/>
      <c r="E958" s="280"/>
      <c r="F958" s="280"/>
      <c r="G958" s="280"/>
      <c r="H958" s="280"/>
      <c r="I958" s="280"/>
      <c r="J958" s="280"/>
      <c r="K958" s="280"/>
      <c r="L958" s="280"/>
      <c r="M958" s="280"/>
      <c r="N958" s="280"/>
      <c r="O958" s="280"/>
      <c r="P958" s="280"/>
      <c r="Q958" s="280"/>
      <c r="R958" s="280"/>
      <c r="S958" s="280"/>
      <c r="T958" s="280"/>
      <c r="U958" s="280"/>
      <c r="V958" s="280"/>
      <c r="W958" s="280"/>
      <c r="X958" s="280"/>
      <c r="Y958" s="280"/>
      <c r="Z958" s="280"/>
    </row>
    <row r="959" spans="1:26" ht="15.75" customHeight="1">
      <c r="A959" s="280"/>
      <c r="B959" s="280"/>
      <c r="C959" s="280"/>
      <c r="D959" s="280"/>
      <c r="E959" s="280"/>
      <c r="F959" s="280"/>
      <c r="G959" s="280"/>
      <c r="H959" s="280"/>
      <c r="I959" s="280"/>
      <c r="J959" s="280"/>
      <c r="K959" s="280"/>
      <c r="L959" s="280"/>
      <c r="M959" s="280"/>
      <c r="N959" s="280"/>
      <c r="O959" s="280"/>
      <c r="P959" s="280"/>
      <c r="Q959" s="280"/>
      <c r="R959" s="280"/>
      <c r="S959" s="280"/>
      <c r="T959" s="280"/>
      <c r="U959" s="280"/>
      <c r="V959" s="280"/>
      <c r="W959" s="280"/>
      <c r="X959" s="280"/>
      <c r="Y959" s="280"/>
      <c r="Z959" s="280"/>
    </row>
    <row r="960" spans="1:26" ht="15.75" customHeight="1">
      <c r="A960" s="280"/>
      <c r="B960" s="280"/>
      <c r="C960" s="280"/>
      <c r="D960" s="280"/>
      <c r="E960" s="280"/>
      <c r="F960" s="280"/>
      <c r="G960" s="280"/>
      <c r="H960" s="280"/>
      <c r="I960" s="280"/>
      <c r="J960" s="280"/>
      <c r="K960" s="280"/>
      <c r="L960" s="280"/>
      <c r="M960" s="280"/>
      <c r="N960" s="280"/>
      <c r="O960" s="280"/>
      <c r="P960" s="280"/>
      <c r="Q960" s="280"/>
      <c r="R960" s="280"/>
      <c r="S960" s="280"/>
      <c r="T960" s="280"/>
      <c r="U960" s="280"/>
      <c r="V960" s="280"/>
      <c r="W960" s="280"/>
      <c r="X960" s="280"/>
      <c r="Y960" s="280"/>
      <c r="Z960" s="280"/>
    </row>
    <row r="961" spans="1:26" ht="15.75" customHeight="1">
      <c r="A961" s="280"/>
      <c r="B961" s="280"/>
      <c r="C961" s="280"/>
      <c r="D961" s="280"/>
      <c r="E961" s="280"/>
      <c r="F961" s="280"/>
      <c r="G961" s="280"/>
      <c r="H961" s="280"/>
      <c r="I961" s="280"/>
      <c r="J961" s="280"/>
      <c r="K961" s="280"/>
      <c r="L961" s="280"/>
      <c r="M961" s="280"/>
      <c r="N961" s="280"/>
      <c r="O961" s="280"/>
      <c r="P961" s="280"/>
      <c r="Q961" s="280"/>
      <c r="R961" s="280"/>
      <c r="S961" s="280"/>
      <c r="T961" s="280"/>
      <c r="U961" s="280"/>
      <c r="V961" s="280"/>
      <c r="W961" s="280"/>
      <c r="X961" s="280"/>
      <c r="Y961" s="280"/>
      <c r="Z961" s="280"/>
    </row>
    <row r="962" spans="1:26" ht="15.75" customHeight="1">
      <c r="A962" s="280"/>
      <c r="B962" s="280"/>
      <c r="C962" s="280"/>
      <c r="D962" s="280"/>
      <c r="E962" s="280"/>
      <c r="F962" s="280"/>
      <c r="G962" s="280"/>
      <c r="H962" s="280"/>
      <c r="I962" s="280"/>
      <c r="J962" s="280"/>
      <c r="K962" s="280"/>
      <c r="L962" s="280"/>
      <c r="M962" s="280"/>
      <c r="N962" s="280"/>
      <c r="O962" s="280"/>
      <c r="P962" s="280"/>
      <c r="Q962" s="280"/>
      <c r="R962" s="280"/>
      <c r="S962" s="280"/>
      <c r="T962" s="280"/>
      <c r="U962" s="280"/>
      <c r="V962" s="280"/>
      <c r="W962" s="280"/>
      <c r="X962" s="280"/>
      <c r="Y962" s="280"/>
      <c r="Z962" s="280"/>
    </row>
    <row r="963" spans="1:26" ht="15.75" customHeight="1">
      <c r="A963" s="280"/>
      <c r="B963" s="280"/>
      <c r="C963" s="280"/>
      <c r="D963" s="280"/>
      <c r="E963" s="280"/>
      <c r="F963" s="280"/>
      <c r="G963" s="280"/>
      <c r="H963" s="280"/>
      <c r="I963" s="280"/>
      <c r="J963" s="280"/>
      <c r="K963" s="280"/>
      <c r="L963" s="280"/>
      <c r="M963" s="280"/>
      <c r="N963" s="280"/>
      <c r="O963" s="280"/>
      <c r="P963" s="280"/>
      <c r="Q963" s="280"/>
      <c r="R963" s="280"/>
      <c r="S963" s="280"/>
      <c r="T963" s="280"/>
      <c r="U963" s="280"/>
      <c r="V963" s="280"/>
      <c r="W963" s="280"/>
      <c r="X963" s="280"/>
      <c r="Y963" s="280"/>
      <c r="Z963" s="280"/>
    </row>
    <row r="964" spans="1:26" ht="15.75" customHeight="1">
      <c r="A964" s="280"/>
      <c r="B964" s="280"/>
      <c r="C964" s="280"/>
      <c r="D964" s="280"/>
      <c r="E964" s="280"/>
      <c r="F964" s="280"/>
      <c r="G964" s="280"/>
      <c r="H964" s="280"/>
      <c r="I964" s="280"/>
      <c r="J964" s="280"/>
      <c r="K964" s="280"/>
      <c r="L964" s="280"/>
      <c r="M964" s="280"/>
      <c r="N964" s="280"/>
      <c r="O964" s="280"/>
      <c r="P964" s="280"/>
      <c r="Q964" s="280"/>
      <c r="R964" s="280"/>
      <c r="S964" s="280"/>
      <c r="T964" s="280"/>
      <c r="U964" s="280"/>
      <c r="V964" s="280"/>
      <c r="W964" s="280"/>
      <c r="X964" s="280"/>
      <c r="Y964" s="280"/>
      <c r="Z964" s="280"/>
    </row>
    <row r="965" spans="1:26" ht="15.75" customHeight="1">
      <c r="A965" s="280"/>
      <c r="B965" s="280"/>
      <c r="C965" s="280"/>
      <c r="D965" s="280"/>
      <c r="E965" s="280"/>
      <c r="F965" s="280"/>
      <c r="G965" s="280"/>
      <c r="H965" s="280"/>
      <c r="I965" s="280"/>
      <c r="J965" s="280"/>
      <c r="K965" s="280"/>
      <c r="L965" s="280"/>
      <c r="M965" s="280"/>
      <c r="N965" s="280"/>
      <c r="O965" s="280"/>
      <c r="P965" s="280"/>
      <c r="Q965" s="280"/>
      <c r="R965" s="280"/>
      <c r="S965" s="280"/>
      <c r="T965" s="280"/>
      <c r="U965" s="280"/>
      <c r="V965" s="280"/>
      <c r="W965" s="280"/>
      <c r="X965" s="280"/>
      <c r="Y965" s="280"/>
      <c r="Z965" s="280"/>
    </row>
    <row r="966" spans="1:26" ht="15.75" customHeight="1">
      <c r="A966" s="280"/>
      <c r="B966" s="280"/>
      <c r="C966" s="280"/>
      <c r="D966" s="280"/>
      <c r="E966" s="280"/>
      <c r="F966" s="280"/>
      <c r="G966" s="280"/>
      <c r="H966" s="280"/>
      <c r="I966" s="280"/>
      <c r="J966" s="280"/>
      <c r="K966" s="280"/>
      <c r="L966" s="280"/>
      <c r="M966" s="280"/>
      <c r="N966" s="280"/>
      <c r="O966" s="280"/>
      <c r="P966" s="280"/>
      <c r="Q966" s="280"/>
      <c r="R966" s="280"/>
      <c r="S966" s="280"/>
      <c r="T966" s="280"/>
      <c r="U966" s="280"/>
      <c r="V966" s="280"/>
      <c r="W966" s="280"/>
      <c r="X966" s="280"/>
      <c r="Y966" s="280"/>
      <c r="Z966" s="280"/>
    </row>
    <row r="967" spans="1:26" ht="15.75" customHeight="1">
      <c r="A967" s="280"/>
      <c r="B967" s="280"/>
      <c r="C967" s="280"/>
      <c r="D967" s="280"/>
      <c r="E967" s="280"/>
      <c r="F967" s="280"/>
      <c r="G967" s="280"/>
      <c r="H967" s="280"/>
      <c r="I967" s="280"/>
      <c r="J967" s="280"/>
      <c r="K967" s="280"/>
      <c r="L967" s="280"/>
      <c r="M967" s="280"/>
      <c r="N967" s="280"/>
      <c r="O967" s="280"/>
      <c r="P967" s="280"/>
      <c r="Q967" s="280"/>
      <c r="R967" s="280"/>
      <c r="S967" s="280"/>
      <c r="T967" s="280"/>
      <c r="U967" s="280"/>
      <c r="V967" s="280"/>
      <c r="W967" s="280"/>
      <c r="X967" s="280"/>
      <c r="Y967" s="280"/>
      <c r="Z967" s="280"/>
    </row>
    <row r="968" spans="1:26" ht="15.75" customHeight="1">
      <c r="A968" s="280"/>
      <c r="B968" s="280"/>
      <c r="C968" s="280"/>
      <c r="D968" s="280"/>
      <c r="E968" s="280"/>
      <c r="F968" s="280"/>
      <c r="G968" s="280"/>
      <c r="H968" s="280"/>
      <c r="I968" s="280"/>
      <c r="J968" s="280"/>
      <c r="K968" s="280"/>
      <c r="L968" s="280"/>
      <c r="M968" s="280"/>
      <c r="N968" s="280"/>
      <c r="O968" s="280"/>
      <c r="P968" s="280"/>
      <c r="Q968" s="280"/>
      <c r="R968" s="280"/>
      <c r="S968" s="280"/>
      <c r="T968" s="280"/>
      <c r="U968" s="280"/>
      <c r="V968" s="280"/>
      <c r="W968" s="280"/>
      <c r="X968" s="280"/>
      <c r="Y968" s="280"/>
      <c r="Z968" s="280"/>
    </row>
    <row r="969" spans="1:26" ht="15.75" customHeight="1">
      <c r="A969" s="280"/>
      <c r="B969" s="280"/>
      <c r="C969" s="280"/>
      <c r="D969" s="280"/>
      <c r="E969" s="280"/>
      <c r="F969" s="280"/>
      <c r="G969" s="280"/>
      <c r="H969" s="280"/>
      <c r="I969" s="280"/>
      <c r="J969" s="280"/>
      <c r="K969" s="280"/>
      <c r="L969" s="280"/>
      <c r="M969" s="280"/>
      <c r="N969" s="280"/>
      <c r="O969" s="280"/>
      <c r="P969" s="280"/>
      <c r="Q969" s="280"/>
      <c r="R969" s="280"/>
      <c r="S969" s="280"/>
      <c r="T969" s="280"/>
      <c r="U969" s="280"/>
      <c r="V969" s="280"/>
      <c r="W969" s="280"/>
      <c r="X969" s="280"/>
      <c r="Y969" s="280"/>
      <c r="Z969" s="280"/>
    </row>
    <row r="970" spans="1:26" ht="15.75" customHeight="1">
      <c r="A970" s="280"/>
      <c r="B970" s="280"/>
      <c r="C970" s="280"/>
      <c r="D970" s="280"/>
      <c r="E970" s="280"/>
      <c r="F970" s="280"/>
      <c r="G970" s="280"/>
      <c r="H970" s="280"/>
      <c r="I970" s="280"/>
      <c r="J970" s="280"/>
      <c r="K970" s="280"/>
      <c r="L970" s="280"/>
      <c r="M970" s="280"/>
      <c r="N970" s="280"/>
      <c r="O970" s="280"/>
      <c r="P970" s="280"/>
      <c r="Q970" s="280"/>
      <c r="R970" s="280"/>
      <c r="S970" s="280"/>
      <c r="T970" s="280"/>
      <c r="U970" s="280"/>
      <c r="V970" s="280"/>
      <c r="W970" s="280"/>
      <c r="X970" s="280"/>
      <c r="Y970" s="280"/>
      <c r="Z970" s="280"/>
    </row>
    <row r="971" spans="1:26" ht="15.75" customHeight="1">
      <c r="A971" s="280"/>
      <c r="B971" s="280"/>
      <c r="C971" s="280"/>
      <c r="D971" s="280"/>
      <c r="E971" s="280"/>
      <c r="F971" s="280"/>
      <c r="G971" s="280"/>
      <c r="H971" s="280"/>
      <c r="I971" s="280"/>
      <c r="J971" s="280"/>
      <c r="K971" s="280"/>
      <c r="L971" s="280"/>
      <c r="M971" s="280"/>
      <c r="N971" s="280"/>
      <c r="O971" s="280"/>
      <c r="P971" s="280"/>
      <c r="Q971" s="280"/>
      <c r="R971" s="280"/>
      <c r="S971" s="280"/>
      <c r="T971" s="280"/>
      <c r="U971" s="280"/>
      <c r="V971" s="280"/>
      <c r="W971" s="280"/>
      <c r="X971" s="280"/>
      <c r="Y971" s="280"/>
      <c r="Z971" s="280"/>
    </row>
    <row r="972" spans="1:26" ht="15.75" customHeight="1">
      <c r="A972" s="280"/>
      <c r="B972" s="280"/>
      <c r="C972" s="280"/>
      <c r="D972" s="280"/>
      <c r="E972" s="280"/>
      <c r="F972" s="280"/>
      <c r="G972" s="280"/>
      <c r="H972" s="280"/>
      <c r="I972" s="280"/>
      <c r="J972" s="280"/>
      <c r="K972" s="280"/>
      <c r="L972" s="280"/>
      <c r="M972" s="280"/>
      <c r="N972" s="280"/>
      <c r="O972" s="280"/>
      <c r="P972" s="280"/>
      <c r="Q972" s="280"/>
      <c r="R972" s="280"/>
      <c r="S972" s="280"/>
      <c r="T972" s="280"/>
      <c r="U972" s="280"/>
      <c r="V972" s="280"/>
      <c r="W972" s="280"/>
      <c r="X972" s="280"/>
      <c r="Y972" s="280"/>
      <c r="Z972" s="280"/>
    </row>
    <row r="973" spans="1:26" ht="15.75" customHeight="1">
      <c r="A973" s="280"/>
      <c r="B973" s="280"/>
      <c r="C973" s="280"/>
      <c r="D973" s="280"/>
      <c r="E973" s="280"/>
      <c r="F973" s="280"/>
      <c r="G973" s="280"/>
      <c r="H973" s="280"/>
      <c r="I973" s="280"/>
      <c r="J973" s="280"/>
      <c r="K973" s="280"/>
      <c r="L973" s="280"/>
      <c r="M973" s="280"/>
      <c r="N973" s="280"/>
      <c r="O973" s="280"/>
      <c r="P973" s="280"/>
      <c r="Q973" s="280"/>
      <c r="R973" s="280"/>
      <c r="S973" s="280"/>
      <c r="T973" s="280"/>
      <c r="U973" s="280"/>
      <c r="V973" s="280"/>
      <c r="W973" s="280"/>
      <c r="X973" s="280"/>
      <c r="Y973" s="280"/>
      <c r="Z973" s="280"/>
    </row>
    <row r="974" spans="1:26" ht="15.75" customHeight="1">
      <c r="A974" s="280"/>
      <c r="B974" s="280"/>
      <c r="C974" s="280"/>
      <c r="D974" s="280"/>
      <c r="E974" s="280"/>
      <c r="F974" s="280"/>
      <c r="G974" s="280"/>
      <c r="H974" s="280"/>
      <c r="I974" s="280"/>
      <c r="J974" s="280"/>
      <c r="K974" s="280"/>
      <c r="L974" s="280"/>
      <c r="M974" s="280"/>
      <c r="N974" s="280"/>
      <c r="O974" s="280"/>
      <c r="P974" s="280"/>
      <c r="Q974" s="280"/>
      <c r="R974" s="280"/>
      <c r="S974" s="280"/>
      <c r="T974" s="280"/>
      <c r="U974" s="280"/>
      <c r="V974" s="280"/>
      <c r="W974" s="280"/>
      <c r="X974" s="280"/>
      <c r="Y974" s="280"/>
      <c r="Z974" s="280"/>
    </row>
    <row r="975" spans="1:26" ht="15.75" customHeight="1">
      <c r="A975" s="280"/>
      <c r="B975" s="280"/>
      <c r="C975" s="280"/>
      <c r="D975" s="280"/>
      <c r="E975" s="280"/>
      <c r="F975" s="280"/>
      <c r="G975" s="280"/>
      <c r="H975" s="280"/>
      <c r="I975" s="280"/>
      <c r="J975" s="280"/>
      <c r="K975" s="280"/>
      <c r="L975" s="280"/>
      <c r="M975" s="280"/>
      <c r="N975" s="280"/>
      <c r="O975" s="280"/>
      <c r="P975" s="280"/>
      <c r="Q975" s="280"/>
      <c r="R975" s="280"/>
      <c r="S975" s="280"/>
      <c r="T975" s="280"/>
      <c r="U975" s="280"/>
      <c r="V975" s="280"/>
      <c r="W975" s="280"/>
      <c r="X975" s="280"/>
      <c r="Y975" s="280"/>
      <c r="Z975" s="280"/>
    </row>
    <row r="976" spans="1:26" ht="15.75" customHeight="1">
      <c r="A976" s="280"/>
      <c r="B976" s="280"/>
      <c r="C976" s="280"/>
      <c r="D976" s="280"/>
      <c r="E976" s="280"/>
      <c r="F976" s="280"/>
      <c r="G976" s="280"/>
      <c r="H976" s="280"/>
      <c r="I976" s="280"/>
      <c r="J976" s="280"/>
      <c r="K976" s="280"/>
      <c r="L976" s="280"/>
      <c r="M976" s="280"/>
      <c r="N976" s="280"/>
      <c r="O976" s="280"/>
      <c r="P976" s="280"/>
      <c r="Q976" s="280"/>
      <c r="R976" s="280"/>
      <c r="S976" s="280"/>
      <c r="T976" s="280"/>
      <c r="U976" s="280"/>
      <c r="V976" s="280"/>
      <c r="W976" s="280"/>
      <c r="X976" s="280"/>
      <c r="Y976" s="280"/>
      <c r="Z976" s="280"/>
    </row>
    <row r="977" spans="1:26" ht="15.75" customHeight="1">
      <c r="A977" s="280"/>
      <c r="B977" s="280"/>
      <c r="C977" s="280"/>
      <c r="D977" s="280"/>
      <c r="E977" s="280"/>
      <c r="F977" s="280"/>
      <c r="G977" s="280"/>
      <c r="H977" s="280"/>
      <c r="I977" s="280"/>
      <c r="J977" s="280"/>
      <c r="K977" s="280"/>
      <c r="L977" s="280"/>
      <c r="M977" s="280"/>
      <c r="N977" s="280"/>
      <c r="O977" s="280"/>
      <c r="P977" s="280"/>
      <c r="Q977" s="280"/>
      <c r="R977" s="280"/>
      <c r="S977" s="280"/>
      <c r="T977" s="280"/>
      <c r="U977" s="280"/>
      <c r="V977" s="280"/>
      <c r="W977" s="280"/>
      <c r="X977" s="280"/>
      <c r="Y977" s="280"/>
      <c r="Z977" s="280"/>
    </row>
    <row r="978" spans="1:26" ht="15.75" customHeight="1">
      <c r="A978" s="280"/>
      <c r="B978" s="280"/>
      <c r="C978" s="280"/>
      <c r="D978" s="280"/>
      <c r="E978" s="280"/>
      <c r="F978" s="280"/>
      <c r="G978" s="280"/>
      <c r="H978" s="280"/>
      <c r="I978" s="280"/>
      <c r="J978" s="280"/>
      <c r="K978" s="280"/>
      <c r="L978" s="280"/>
      <c r="M978" s="280"/>
      <c r="N978" s="280"/>
      <c r="O978" s="280"/>
      <c r="P978" s="280"/>
      <c r="Q978" s="280"/>
      <c r="R978" s="280"/>
      <c r="S978" s="280"/>
      <c r="T978" s="280"/>
      <c r="U978" s="280"/>
      <c r="V978" s="280"/>
      <c r="W978" s="280"/>
      <c r="X978" s="280"/>
      <c r="Y978" s="280"/>
      <c r="Z978" s="280"/>
    </row>
    <row r="979" spans="1:26" ht="15.75" customHeight="1">
      <c r="A979" s="280"/>
      <c r="B979" s="280"/>
      <c r="C979" s="280"/>
      <c r="D979" s="280"/>
      <c r="E979" s="280"/>
      <c r="F979" s="280"/>
      <c r="G979" s="280"/>
      <c r="H979" s="280"/>
      <c r="I979" s="280"/>
      <c r="J979" s="280"/>
      <c r="K979" s="280"/>
      <c r="L979" s="280"/>
      <c r="M979" s="280"/>
      <c r="N979" s="280"/>
      <c r="O979" s="280"/>
      <c r="P979" s="280"/>
      <c r="Q979" s="280"/>
      <c r="R979" s="280"/>
      <c r="S979" s="280"/>
      <c r="T979" s="280"/>
      <c r="U979" s="280"/>
      <c r="V979" s="280"/>
      <c r="W979" s="280"/>
      <c r="X979" s="280"/>
      <c r="Y979" s="280"/>
      <c r="Z979" s="280"/>
    </row>
    <row r="980" spans="1:26" ht="15.75" customHeight="1">
      <c r="A980" s="280"/>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row>
    <row r="981" spans="1:26" ht="15.75" customHeight="1">
      <c r="A981" s="280"/>
      <c r="B981" s="280"/>
      <c r="C981" s="280"/>
      <c r="D981" s="280"/>
      <c r="E981" s="280"/>
      <c r="F981" s="280"/>
      <c r="G981" s="280"/>
      <c r="H981" s="280"/>
      <c r="I981" s="280"/>
      <c r="J981" s="280"/>
      <c r="K981" s="280"/>
      <c r="L981" s="280"/>
      <c r="M981" s="280"/>
      <c r="N981" s="280"/>
      <c r="O981" s="280"/>
      <c r="P981" s="280"/>
      <c r="Q981" s="280"/>
      <c r="R981" s="280"/>
      <c r="S981" s="280"/>
      <c r="T981" s="280"/>
      <c r="U981" s="280"/>
      <c r="V981" s="280"/>
      <c r="W981" s="280"/>
      <c r="X981" s="280"/>
      <c r="Y981" s="280"/>
      <c r="Z981" s="280"/>
    </row>
    <row r="982" spans="1:26" ht="15.75" customHeight="1">
      <c r="A982" s="280"/>
      <c r="B982" s="280"/>
      <c r="C982" s="280"/>
      <c r="D982" s="280"/>
      <c r="E982" s="280"/>
      <c r="F982" s="280"/>
      <c r="G982" s="280"/>
      <c r="H982" s="280"/>
      <c r="I982" s="280"/>
      <c r="J982" s="280"/>
      <c r="K982" s="280"/>
      <c r="L982" s="280"/>
      <c r="M982" s="280"/>
      <c r="N982" s="280"/>
      <c r="O982" s="280"/>
      <c r="P982" s="280"/>
      <c r="Q982" s="280"/>
      <c r="R982" s="280"/>
      <c r="S982" s="280"/>
      <c r="T982" s="280"/>
      <c r="U982" s="280"/>
      <c r="V982" s="280"/>
      <c r="W982" s="280"/>
      <c r="X982" s="280"/>
      <c r="Y982" s="280"/>
      <c r="Z982" s="280"/>
    </row>
    <row r="983" spans="1:26" ht="15.75" customHeight="1">
      <c r="A983" s="280"/>
      <c r="B983" s="280"/>
      <c r="C983" s="280"/>
      <c r="D983" s="280"/>
      <c r="E983" s="280"/>
      <c r="F983" s="280"/>
      <c r="G983" s="280"/>
      <c r="H983" s="280"/>
      <c r="I983" s="280"/>
      <c r="J983" s="280"/>
      <c r="K983" s="280"/>
      <c r="L983" s="280"/>
      <c r="M983" s="280"/>
      <c r="N983" s="280"/>
      <c r="O983" s="280"/>
      <c r="P983" s="280"/>
      <c r="Q983" s="280"/>
      <c r="R983" s="280"/>
      <c r="S983" s="280"/>
      <c r="T983" s="280"/>
      <c r="U983" s="280"/>
      <c r="V983" s="280"/>
      <c r="W983" s="280"/>
      <c r="X983" s="280"/>
      <c r="Y983" s="280"/>
      <c r="Z983" s="280"/>
    </row>
    <row r="984" spans="1:26" ht="15.75" customHeight="1">
      <c r="A984" s="280"/>
      <c r="B984" s="280"/>
      <c r="C984" s="280"/>
      <c r="D984" s="280"/>
      <c r="E984" s="280"/>
      <c r="F984" s="280"/>
      <c r="G984" s="280"/>
      <c r="H984" s="280"/>
      <c r="I984" s="280"/>
      <c r="J984" s="280"/>
      <c r="K984" s="280"/>
      <c r="L984" s="280"/>
      <c r="M984" s="280"/>
      <c r="N984" s="280"/>
      <c r="O984" s="280"/>
      <c r="P984" s="280"/>
      <c r="Q984" s="280"/>
      <c r="R984" s="280"/>
      <c r="S984" s="280"/>
      <c r="T984" s="280"/>
      <c r="U984" s="280"/>
      <c r="V984" s="280"/>
      <c r="W984" s="280"/>
      <c r="X984" s="280"/>
      <c r="Y984" s="280"/>
      <c r="Z984" s="280"/>
    </row>
    <row r="985" spans="1:26" ht="15.75" customHeight="1">
      <c r="A985" s="280"/>
      <c r="B985" s="280"/>
      <c r="C985" s="280"/>
      <c r="D985" s="280"/>
      <c r="E985" s="280"/>
      <c r="F985" s="280"/>
      <c r="G985" s="280"/>
      <c r="H985" s="280"/>
      <c r="I985" s="280"/>
      <c r="J985" s="280"/>
      <c r="K985" s="280"/>
      <c r="L985" s="280"/>
      <c r="M985" s="280"/>
      <c r="N985" s="280"/>
      <c r="O985" s="280"/>
      <c r="P985" s="280"/>
      <c r="Q985" s="280"/>
      <c r="R985" s="280"/>
      <c r="S985" s="280"/>
      <c r="T985" s="280"/>
      <c r="U985" s="280"/>
      <c r="V985" s="280"/>
      <c r="W985" s="280"/>
      <c r="X985" s="280"/>
      <c r="Y985" s="280"/>
      <c r="Z985" s="280"/>
    </row>
    <row r="986" spans="1:26" ht="15.75" customHeight="1">
      <c r="A986" s="280"/>
      <c r="B986" s="280"/>
      <c r="C986" s="280"/>
      <c r="D986" s="280"/>
      <c r="E986" s="280"/>
      <c r="F986" s="280"/>
      <c r="G986" s="280"/>
      <c r="H986" s="280"/>
      <c r="I986" s="280"/>
      <c r="J986" s="280"/>
      <c r="K986" s="280"/>
      <c r="L986" s="280"/>
      <c r="M986" s="280"/>
      <c r="N986" s="280"/>
      <c r="O986" s="280"/>
      <c r="P986" s="280"/>
      <c r="Q986" s="280"/>
      <c r="R986" s="280"/>
      <c r="S986" s="280"/>
      <c r="T986" s="280"/>
      <c r="U986" s="280"/>
      <c r="V986" s="280"/>
      <c r="W986" s="280"/>
      <c r="X986" s="280"/>
      <c r="Y986" s="280"/>
      <c r="Z986" s="280"/>
    </row>
    <row r="987" spans="1:26" ht="15.75" customHeight="1">
      <c r="A987" s="280"/>
      <c r="B987" s="280"/>
      <c r="C987" s="280"/>
      <c r="D987" s="280"/>
      <c r="E987" s="280"/>
      <c r="F987" s="280"/>
      <c r="G987" s="280"/>
      <c r="H987" s="280"/>
      <c r="I987" s="280"/>
      <c r="J987" s="280"/>
      <c r="K987" s="280"/>
      <c r="L987" s="280"/>
      <c r="M987" s="280"/>
      <c r="N987" s="280"/>
      <c r="O987" s="280"/>
      <c r="P987" s="280"/>
      <c r="Q987" s="280"/>
      <c r="R987" s="280"/>
      <c r="S987" s="280"/>
      <c r="T987" s="280"/>
      <c r="U987" s="280"/>
      <c r="V987" s="280"/>
      <c r="W987" s="280"/>
      <c r="X987" s="280"/>
      <c r="Y987" s="280"/>
      <c r="Z987" s="280"/>
    </row>
    <row r="988" spans="1:26" ht="15.75" customHeight="1">
      <c r="A988" s="280"/>
      <c r="B988" s="280"/>
      <c r="C988" s="280"/>
      <c r="D988" s="280"/>
      <c r="E988" s="280"/>
      <c r="F988" s="280"/>
      <c r="G988" s="280"/>
      <c r="H988" s="280"/>
      <c r="I988" s="280"/>
      <c r="J988" s="280"/>
      <c r="K988" s="280"/>
      <c r="L988" s="280"/>
      <c r="M988" s="280"/>
      <c r="N988" s="280"/>
      <c r="O988" s="280"/>
      <c r="P988" s="280"/>
      <c r="Q988" s="280"/>
      <c r="R988" s="280"/>
      <c r="S988" s="280"/>
      <c r="T988" s="280"/>
      <c r="U988" s="280"/>
      <c r="V988" s="280"/>
      <c r="W988" s="280"/>
      <c r="X988" s="280"/>
      <c r="Y988" s="280"/>
      <c r="Z988" s="280"/>
    </row>
    <row r="989" spans="1:26" ht="15.75" customHeight="1">
      <c r="A989" s="280"/>
      <c r="B989" s="280"/>
      <c r="C989" s="280"/>
      <c r="D989" s="280"/>
      <c r="E989" s="280"/>
      <c r="F989" s="280"/>
      <c r="G989" s="280"/>
      <c r="H989" s="280"/>
      <c r="I989" s="280"/>
      <c r="J989" s="280"/>
      <c r="K989" s="280"/>
      <c r="L989" s="280"/>
      <c r="M989" s="280"/>
      <c r="N989" s="280"/>
      <c r="O989" s="280"/>
      <c r="P989" s="280"/>
      <c r="Q989" s="280"/>
      <c r="R989" s="280"/>
      <c r="S989" s="280"/>
      <c r="T989" s="280"/>
      <c r="U989" s="280"/>
      <c r="V989" s="280"/>
      <c r="W989" s="280"/>
      <c r="X989" s="280"/>
      <c r="Y989" s="280"/>
      <c r="Z989" s="280"/>
    </row>
    <row r="990" spans="1:26" ht="15.75" customHeight="1">
      <c r="A990" s="280"/>
      <c r="B990" s="280"/>
      <c r="C990" s="280"/>
      <c r="D990" s="280"/>
      <c r="E990" s="280"/>
      <c r="F990" s="280"/>
      <c r="G990" s="280"/>
      <c r="H990" s="280"/>
      <c r="I990" s="280"/>
      <c r="J990" s="280"/>
      <c r="K990" s="280"/>
      <c r="L990" s="280"/>
      <c r="M990" s="280"/>
      <c r="N990" s="280"/>
      <c r="O990" s="280"/>
      <c r="P990" s="280"/>
      <c r="Q990" s="280"/>
      <c r="R990" s="280"/>
      <c r="S990" s="280"/>
      <c r="T990" s="280"/>
      <c r="U990" s="280"/>
      <c r="V990" s="280"/>
      <c r="W990" s="280"/>
      <c r="X990" s="280"/>
      <c r="Y990" s="280"/>
      <c r="Z990" s="280"/>
    </row>
    <row r="991" spans="1:26" ht="15.75" customHeight="1">
      <c r="A991" s="280"/>
      <c r="B991" s="280"/>
      <c r="C991" s="280"/>
      <c r="D991" s="280"/>
      <c r="E991" s="280"/>
      <c r="F991" s="280"/>
      <c r="G991" s="280"/>
      <c r="H991" s="280"/>
      <c r="I991" s="280"/>
      <c r="J991" s="280"/>
      <c r="K991" s="280"/>
      <c r="L991" s="280"/>
      <c r="M991" s="280"/>
      <c r="N991" s="280"/>
      <c r="O991" s="280"/>
      <c r="P991" s="280"/>
      <c r="Q991" s="280"/>
      <c r="R991" s="280"/>
      <c r="S991" s="280"/>
      <c r="T991" s="280"/>
      <c r="U991" s="280"/>
      <c r="V991" s="280"/>
      <c r="W991" s="280"/>
      <c r="X991" s="280"/>
      <c r="Y991" s="280"/>
      <c r="Z991" s="280"/>
    </row>
    <row r="992" spans="1:26" ht="15.75" customHeight="1">
      <c r="A992" s="280"/>
      <c r="B992" s="280"/>
      <c r="C992" s="280"/>
      <c r="D992" s="280"/>
      <c r="E992" s="280"/>
      <c r="F992" s="280"/>
      <c r="G992" s="280"/>
      <c r="H992" s="280"/>
      <c r="I992" s="280"/>
      <c r="J992" s="280"/>
      <c r="K992" s="280"/>
      <c r="L992" s="280"/>
      <c r="M992" s="280"/>
      <c r="N992" s="280"/>
      <c r="O992" s="280"/>
      <c r="P992" s="280"/>
      <c r="Q992" s="280"/>
      <c r="R992" s="280"/>
      <c r="S992" s="280"/>
      <c r="T992" s="280"/>
      <c r="U992" s="280"/>
      <c r="V992" s="280"/>
      <c r="W992" s="280"/>
      <c r="X992" s="280"/>
      <c r="Y992" s="280"/>
      <c r="Z992" s="280"/>
    </row>
    <row r="993" spans="1:26" ht="15.75" customHeight="1">
      <c r="A993" s="280"/>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row>
    <row r="994" spans="1:26" ht="15.75" customHeight="1">
      <c r="A994" s="280"/>
      <c r="B994" s="280"/>
      <c r="C994" s="280"/>
      <c r="D994" s="280"/>
      <c r="E994" s="280"/>
      <c r="F994" s="280"/>
      <c r="G994" s="280"/>
      <c r="H994" s="280"/>
      <c r="I994" s="280"/>
      <c r="J994" s="280"/>
      <c r="K994" s="280"/>
      <c r="L994" s="280"/>
      <c r="M994" s="280"/>
      <c r="N994" s="280"/>
      <c r="O994" s="280"/>
      <c r="P994" s="280"/>
      <c r="Q994" s="280"/>
      <c r="R994" s="280"/>
      <c r="S994" s="280"/>
      <c r="T994" s="280"/>
      <c r="U994" s="280"/>
      <c r="V994" s="280"/>
      <c r="W994" s="280"/>
      <c r="X994" s="280"/>
      <c r="Y994" s="280"/>
      <c r="Z994" s="280"/>
    </row>
    <row r="995" spans="1:26" ht="15.75" customHeight="1">
      <c r="A995" s="280"/>
      <c r="B995" s="280"/>
      <c r="C995" s="280"/>
      <c r="D995" s="280"/>
      <c r="E995" s="280"/>
      <c r="F995" s="280"/>
      <c r="G995" s="280"/>
      <c r="H995" s="280"/>
      <c r="I995" s="280"/>
      <c r="J995" s="280"/>
      <c r="K995" s="280"/>
      <c r="L995" s="280"/>
      <c r="M995" s="280"/>
      <c r="N995" s="280"/>
      <c r="O995" s="280"/>
      <c r="P995" s="280"/>
      <c r="Q995" s="280"/>
      <c r="R995" s="280"/>
      <c r="S995" s="280"/>
      <c r="T995" s="280"/>
      <c r="U995" s="280"/>
      <c r="V995" s="280"/>
      <c r="W995" s="280"/>
      <c r="X995" s="280"/>
      <c r="Y995" s="280"/>
      <c r="Z995" s="280"/>
    </row>
    <row r="996" spans="1:26" ht="15.75" customHeight="1">
      <c r="A996" s="280"/>
      <c r="B996" s="280"/>
      <c r="C996" s="280"/>
      <c r="D996" s="280"/>
      <c r="E996" s="280"/>
      <c r="F996" s="280"/>
      <c r="G996" s="280"/>
      <c r="H996" s="280"/>
      <c r="I996" s="280"/>
      <c r="J996" s="280"/>
      <c r="K996" s="280"/>
      <c r="L996" s="280"/>
      <c r="M996" s="280"/>
      <c r="N996" s="280"/>
      <c r="O996" s="280"/>
      <c r="P996" s="280"/>
      <c r="Q996" s="280"/>
      <c r="R996" s="280"/>
      <c r="S996" s="280"/>
      <c r="T996" s="280"/>
      <c r="U996" s="280"/>
      <c r="V996" s="280"/>
      <c r="W996" s="280"/>
      <c r="X996" s="280"/>
      <c r="Y996" s="280"/>
      <c r="Z996" s="280"/>
    </row>
    <row r="997" spans="1:26" ht="15.75" customHeight="1">
      <c r="A997" s="280"/>
      <c r="B997" s="280"/>
      <c r="C997" s="280"/>
      <c r="D997" s="280"/>
      <c r="E997" s="280"/>
      <c r="F997" s="280"/>
      <c r="G997" s="280"/>
      <c r="H997" s="280"/>
      <c r="I997" s="280"/>
      <c r="J997" s="280"/>
      <c r="K997" s="280"/>
      <c r="L997" s="280"/>
      <c r="M997" s="280"/>
      <c r="N997" s="280"/>
      <c r="O997" s="280"/>
      <c r="P997" s="280"/>
      <c r="Q997" s="280"/>
      <c r="R997" s="280"/>
      <c r="S997" s="280"/>
      <c r="T997" s="280"/>
      <c r="U997" s="280"/>
      <c r="V997" s="280"/>
      <c r="W997" s="280"/>
      <c r="X997" s="280"/>
      <c r="Y997" s="280"/>
      <c r="Z997" s="280"/>
    </row>
    <row r="998" spans="1:26" ht="15.75" customHeight="1">
      <c r="A998" s="280"/>
      <c r="B998" s="280"/>
      <c r="C998" s="280"/>
      <c r="D998" s="280"/>
      <c r="E998" s="280"/>
      <c r="F998" s="280"/>
      <c r="G998" s="280"/>
      <c r="H998" s="280"/>
      <c r="I998" s="280"/>
      <c r="J998" s="280"/>
      <c r="K998" s="280"/>
      <c r="L998" s="280"/>
      <c r="M998" s="280"/>
      <c r="N998" s="280"/>
      <c r="O998" s="280"/>
      <c r="P998" s="280"/>
      <c r="Q998" s="280"/>
      <c r="R998" s="280"/>
      <c r="S998" s="280"/>
      <c r="T998" s="280"/>
      <c r="U998" s="280"/>
      <c r="V998" s="280"/>
      <c r="W998" s="280"/>
      <c r="X998" s="280"/>
      <c r="Y998" s="280"/>
      <c r="Z998" s="280"/>
    </row>
    <row r="999" spans="1:26" ht="15.75" customHeight="1">
      <c r="A999" s="280"/>
      <c r="B999" s="280"/>
      <c r="C999" s="280"/>
      <c r="D999" s="280"/>
      <c r="E999" s="280"/>
      <c r="F999" s="280"/>
      <c r="G999" s="280"/>
      <c r="H999" s="280"/>
      <c r="I999" s="280"/>
      <c r="J999" s="280"/>
      <c r="K999" s="280"/>
      <c r="L999" s="280"/>
      <c r="M999" s="280"/>
      <c r="N999" s="280"/>
      <c r="O999" s="280"/>
      <c r="P999" s="280"/>
      <c r="Q999" s="280"/>
      <c r="R999" s="280"/>
      <c r="S999" s="280"/>
      <c r="T999" s="280"/>
      <c r="U999" s="280"/>
      <c r="V999" s="280"/>
      <c r="W999" s="280"/>
      <c r="X999" s="280"/>
      <c r="Y999" s="280"/>
      <c r="Z999" s="280"/>
    </row>
    <row r="1000" spans="1:26" ht="12.75">
      <c r="A1000" s="280"/>
      <c r="B1000" s="280"/>
      <c r="C1000" s="280"/>
      <c r="D1000" s="280"/>
      <c r="E1000" s="280"/>
      <c r="F1000" s="280"/>
      <c r="G1000" s="280"/>
      <c r="H1000" s="280"/>
      <c r="I1000" s="280"/>
      <c r="J1000" s="280"/>
      <c r="K1000" s="280"/>
      <c r="L1000" s="280"/>
      <c r="M1000" s="280"/>
      <c r="N1000" s="280"/>
      <c r="O1000" s="280"/>
      <c r="P1000" s="280"/>
      <c r="Q1000" s="280"/>
      <c r="R1000" s="280"/>
      <c r="S1000" s="280"/>
      <c r="T1000" s="280"/>
      <c r="U1000" s="280"/>
      <c r="V1000" s="280"/>
      <c r="W1000" s="280"/>
      <c r="X1000" s="280"/>
      <c r="Y1000" s="280"/>
      <c r="Z1000" s="280"/>
    </row>
  </sheetData>
  <mergeCells count="6">
    <mergeCell ref="A19:B19"/>
    <mergeCell ref="A26:B26"/>
    <mergeCell ref="C3:C4"/>
    <mergeCell ref="A13:B13"/>
    <mergeCell ref="A3:B4"/>
    <mergeCell ref="A5:C6"/>
  </mergeCells>
  <pageMargins left="0.98425196850393704" right="0.19685039370078741" top="0.78740157480314965" bottom="0.59055118110236227" header="0" footer="0"/>
  <pageSetup paperSize="9" orientation="portrait" r:id="rId1"/>
  <headerFooter>
    <oddFooter xml:space="preserve">&amp;C&amp;"Arial Narrow,Normal"&amp;9&amp;P JUSTICIA ELECTORAL&amp;"-,Normal"&amp;10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66FF33"/>
  </sheetPr>
  <dimension ref="A1:Z999"/>
  <sheetViews>
    <sheetView zoomScaleNormal="100" workbookViewId="0">
      <selection activeCell="E17" sqref="E17"/>
    </sheetView>
  </sheetViews>
  <sheetFormatPr baseColWidth="10" defaultColWidth="12.5703125" defaultRowHeight="15" customHeight="1"/>
  <cols>
    <col min="1" max="1" width="7.7109375" customWidth="1"/>
    <col min="2" max="2" width="61.28515625" customWidth="1"/>
    <col min="3" max="4" width="13.7109375" customWidth="1"/>
    <col min="5" max="5" width="14.7109375" customWidth="1"/>
    <col min="6" max="6" width="10.7109375" customWidth="1"/>
    <col min="7" max="7" width="12.28515625" customWidth="1"/>
    <col min="8" max="8" width="12.7109375" bestFit="1" customWidth="1"/>
    <col min="9" max="9" width="10.7109375" customWidth="1"/>
    <col min="10" max="10" width="14.28515625" customWidth="1"/>
    <col min="11" max="20" width="10.7109375" customWidth="1"/>
    <col min="21" max="26" width="14.28515625" customWidth="1"/>
  </cols>
  <sheetData>
    <row r="1" spans="1:26" ht="12.75" customHeight="1">
      <c r="A1" s="116" t="s">
        <v>693</v>
      </c>
      <c r="B1" s="29"/>
      <c r="C1" s="26"/>
      <c r="D1" s="26"/>
      <c r="E1" s="26"/>
      <c r="F1" s="29"/>
      <c r="G1" s="29"/>
      <c r="H1" s="29"/>
      <c r="I1" s="29"/>
      <c r="J1" s="29"/>
      <c r="K1" s="29"/>
      <c r="L1" s="29"/>
      <c r="M1" s="29"/>
      <c r="N1" s="29"/>
      <c r="O1" s="29"/>
      <c r="P1" s="29"/>
      <c r="Q1" s="29"/>
      <c r="R1" s="29"/>
      <c r="S1" s="29"/>
      <c r="T1" s="29"/>
      <c r="U1" s="280"/>
      <c r="V1" s="280"/>
      <c r="W1" s="280"/>
      <c r="X1" s="280"/>
      <c r="Y1" s="280"/>
      <c r="Z1" s="280"/>
    </row>
    <row r="2" spans="1:26" ht="12.75" customHeight="1" thickBot="1">
      <c r="A2" s="402"/>
      <c r="B2" s="402"/>
      <c r="C2" s="28"/>
      <c r="D2" s="28"/>
      <c r="E2" s="28"/>
      <c r="F2" s="29"/>
      <c r="G2" s="29"/>
      <c r="H2" s="29"/>
      <c r="I2" s="29"/>
      <c r="J2" s="29"/>
      <c r="K2" s="29"/>
      <c r="L2" s="29"/>
      <c r="M2" s="29"/>
      <c r="N2" s="29"/>
      <c r="O2" s="29"/>
      <c r="P2" s="29"/>
      <c r="Q2" s="29"/>
      <c r="R2" s="29"/>
      <c r="S2" s="29"/>
      <c r="T2" s="29"/>
      <c r="U2" s="280"/>
      <c r="V2" s="280"/>
      <c r="W2" s="280"/>
      <c r="X2" s="280"/>
      <c r="Y2" s="280"/>
      <c r="Z2" s="280"/>
    </row>
    <row r="3" spans="1:26" ht="12.75" customHeight="1">
      <c r="A3" s="862" t="s">
        <v>694</v>
      </c>
      <c r="B3" s="863"/>
      <c r="C3" s="866" t="s">
        <v>695</v>
      </c>
      <c r="E3" s="29"/>
      <c r="F3" s="29"/>
      <c r="G3" s="29"/>
      <c r="H3" s="29"/>
      <c r="I3" s="29"/>
      <c r="J3" s="29"/>
      <c r="K3" s="29"/>
      <c r="L3" s="29"/>
      <c r="M3" s="29"/>
      <c r="N3" s="29"/>
      <c r="O3" s="29"/>
      <c r="P3" s="29"/>
      <c r="Q3" s="29"/>
      <c r="R3" s="29"/>
      <c r="S3" s="29"/>
      <c r="T3" s="280"/>
      <c r="U3" s="280"/>
      <c r="V3" s="280"/>
      <c r="W3" s="280"/>
      <c r="X3" s="280"/>
      <c r="Y3" s="280"/>
    </row>
    <row r="4" spans="1:26" ht="12.75" customHeight="1" thickBot="1">
      <c r="A4" s="864"/>
      <c r="B4" s="865"/>
      <c r="C4" s="662"/>
      <c r="E4" s="29"/>
      <c r="F4" s="29"/>
      <c r="G4" s="29"/>
      <c r="H4" s="29"/>
      <c r="I4" s="29"/>
      <c r="J4" s="29"/>
      <c r="K4" s="29"/>
      <c r="L4" s="29"/>
      <c r="M4" s="29"/>
      <c r="N4" s="29"/>
      <c r="O4" s="29"/>
      <c r="P4" s="29"/>
      <c r="Q4" s="29"/>
      <c r="R4" s="29"/>
      <c r="S4" s="29"/>
      <c r="T4" s="280"/>
      <c r="U4" s="280"/>
      <c r="V4" s="280"/>
      <c r="W4" s="280"/>
      <c r="X4" s="280"/>
      <c r="Y4" s="280"/>
    </row>
    <row r="5" spans="1:26" ht="12.75" customHeight="1">
      <c r="A5" s="881" t="s">
        <v>696</v>
      </c>
      <c r="B5" s="882"/>
      <c r="C5" s="883"/>
      <c r="E5" s="29"/>
      <c r="F5" s="29"/>
      <c r="G5" s="29"/>
      <c r="H5" s="29"/>
      <c r="I5" s="29"/>
      <c r="J5" s="29"/>
      <c r="K5" s="29"/>
      <c r="L5" s="29"/>
      <c r="M5" s="29"/>
      <c r="N5" s="29"/>
      <c r="O5" s="29"/>
      <c r="P5" s="29"/>
      <c r="Q5" s="29"/>
      <c r="R5" s="29"/>
      <c r="S5" s="29"/>
      <c r="T5" s="280"/>
      <c r="U5" s="280"/>
      <c r="V5" s="280"/>
      <c r="W5" s="280"/>
      <c r="X5" s="280"/>
      <c r="Y5" s="280"/>
    </row>
    <row r="6" spans="1:26" ht="21" customHeight="1" thickBot="1">
      <c r="A6" s="887"/>
      <c r="B6" s="888"/>
      <c r="C6" s="889"/>
      <c r="E6" s="29"/>
      <c r="F6" s="29"/>
      <c r="G6" s="29"/>
      <c r="H6" s="29"/>
      <c r="I6" s="29"/>
      <c r="J6" s="29"/>
      <c r="K6" s="29"/>
      <c r="L6" s="29"/>
      <c r="M6" s="29"/>
      <c r="N6" s="29"/>
      <c r="O6" s="29"/>
      <c r="P6" s="29"/>
      <c r="Q6" s="29"/>
      <c r="R6" s="29"/>
      <c r="S6" s="29"/>
      <c r="T6" s="280"/>
      <c r="U6" s="280"/>
      <c r="V6" s="280"/>
      <c r="W6" s="280"/>
      <c r="X6" s="280"/>
      <c r="Y6" s="280"/>
    </row>
    <row r="7" spans="1:26" ht="12.75" customHeight="1">
      <c r="A7" s="398" t="s">
        <v>4</v>
      </c>
      <c r="B7" s="424"/>
      <c r="C7" s="425"/>
      <c r="E7" s="29"/>
      <c r="F7" s="29"/>
      <c r="G7" s="29"/>
      <c r="H7" s="29"/>
      <c r="I7" s="29"/>
      <c r="J7" s="29"/>
      <c r="K7" s="29"/>
      <c r="L7" s="29"/>
      <c r="M7" s="29"/>
      <c r="N7" s="29"/>
      <c r="O7" s="29"/>
      <c r="P7" s="29"/>
      <c r="Q7" s="29"/>
      <c r="R7" s="29"/>
      <c r="S7" s="29"/>
      <c r="T7" s="280"/>
      <c r="U7" s="280"/>
      <c r="V7" s="280"/>
      <c r="W7" s="280"/>
      <c r="X7" s="280"/>
      <c r="Y7" s="280"/>
    </row>
    <row r="8" spans="1:26" ht="12.75" customHeight="1">
      <c r="A8" s="401" t="s">
        <v>697</v>
      </c>
      <c r="B8" s="426"/>
      <c r="C8" s="427"/>
      <c r="E8" s="29"/>
      <c r="F8" s="29"/>
      <c r="G8" s="29"/>
      <c r="H8" s="29"/>
      <c r="I8" s="29"/>
      <c r="J8" s="29"/>
      <c r="K8" s="29"/>
      <c r="L8" s="29"/>
      <c r="M8" s="29"/>
      <c r="N8" s="29"/>
      <c r="O8" s="29"/>
      <c r="P8" s="29"/>
      <c r="Q8" s="29"/>
      <c r="R8" s="29"/>
      <c r="S8" s="29"/>
      <c r="T8" s="280"/>
      <c r="U8" s="280"/>
      <c r="V8" s="280"/>
      <c r="W8" s="280"/>
      <c r="X8" s="280"/>
      <c r="Y8" s="280"/>
    </row>
    <row r="9" spans="1:26" ht="12.75" customHeight="1">
      <c r="A9" s="401" t="s">
        <v>634</v>
      </c>
      <c r="B9" s="426"/>
      <c r="C9" s="427"/>
      <c r="E9" s="29"/>
      <c r="F9" s="461"/>
      <c r="G9" s="461"/>
      <c r="H9" s="461"/>
      <c r="I9" s="461"/>
      <c r="J9" s="461"/>
      <c r="K9" s="461"/>
      <c r="L9" s="29"/>
      <c r="M9" s="29"/>
      <c r="N9" s="29"/>
      <c r="O9" s="29"/>
      <c r="P9" s="29"/>
      <c r="Q9" s="29"/>
      <c r="R9" s="29"/>
      <c r="S9" s="29"/>
      <c r="T9" s="280"/>
      <c r="U9" s="280"/>
      <c r="V9" s="280"/>
      <c r="W9" s="280"/>
      <c r="X9" s="280"/>
      <c r="Y9" s="280"/>
    </row>
    <row r="10" spans="1:26" ht="12.75" customHeight="1" thickBot="1">
      <c r="A10" s="404" t="s">
        <v>7</v>
      </c>
      <c r="B10" s="428"/>
      <c r="C10" s="421"/>
      <c r="E10" s="29"/>
      <c r="F10" s="461"/>
      <c r="G10" s="461"/>
      <c r="H10" s="461"/>
      <c r="I10" s="461"/>
      <c r="J10" s="461"/>
      <c r="K10" s="461"/>
      <c r="L10" s="29"/>
      <c r="M10" s="29"/>
      <c r="N10" s="29"/>
      <c r="O10" s="29"/>
      <c r="P10" s="29"/>
      <c r="Q10" s="29"/>
      <c r="R10" s="29"/>
      <c r="S10" s="29"/>
      <c r="T10" s="280"/>
      <c r="U10" s="280"/>
      <c r="V10" s="280"/>
      <c r="W10" s="280"/>
      <c r="X10" s="280"/>
      <c r="Y10" s="280"/>
    </row>
    <row r="11" spans="1:26" ht="12.75" customHeight="1" thickBot="1">
      <c r="A11" s="404" t="s">
        <v>8</v>
      </c>
      <c r="B11" s="428"/>
      <c r="C11" s="429">
        <f>C13+C21+C30</f>
        <v>4050000</v>
      </c>
      <c r="E11" s="29"/>
      <c r="F11" s="461"/>
      <c r="G11" s="461"/>
      <c r="H11" s="461"/>
      <c r="I11" s="461"/>
      <c r="J11" s="461"/>
      <c r="K11" s="461"/>
      <c r="L11" s="29"/>
      <c r="M11" s="29"/>
      <c r="N11" s="29"/>
      <c r="O11" s="29"/>
      <c r="P11" s="29"/>
      <c r="Q11" s="29"/>
      <c r="R11" s="29"/>
      <c r="S11" s="29"/>
      <c r="T11" s="280"/>
      <c r="U11" s="280"/>
      <c r="V11" s="280"/>
      <c r="W11" s="280"/>
      <c r="X11" s="280"/>
      <c r="Y11" s="280"/>
    </row>
    <row r="12" spans="1:26" ht="12.75" customHeight="1" thickBot="1">
      <c r="A12" s="29"/>
      <c r="B12" s="29"/>
      <c r="C12" s="26"/>
      <c r="D12" s="26"/>
      <c r="E12" s="26"/>
      <c r="F12" s="602"/>
      <c r="G12" s="602"/>
      <c r="H12" s="602"/>
      <c r="I12" s="602"/>
      <c r="J12" s="602"/>
      <c r="K12" s="461"/>
      <c r="L12" s="29"/>
      <c r="M12" s="29"/>
      <c r="N12" s="29"/>
      <c r="O12" s="29"/>
      <c r="P12" s="29"/>
      <c r="Q12" s="29"/>
      <c r="R12" s="29"/>
      <c r="S12" s="29"/>
      <c r="T12" s="29"/>
      <c r="U12" s="280"/>
      <c r="V12" s="280"/>
      <c r="W12" s="280"/>
      <c r="X12" s="280"/>
      <c r="Y12" s="280"/>
      <c r="Z12" s="280"/>
    </row>
    <row r="13" spans="1:26" ht="12.75" customHeight="1" thickBot="1">
      <c r="A13" s="690" t="s">
        <v>32</v>
      </c>
      <c r="B13" s="657"/>
      <c r="C13" s="83">
        <f>C14+C16+C18</f>
        <v>900000</v>
      </c>
      <c r="D13" s="26"/>
      <c r="E13" s="26"/>
      <c r="F13" s="599"/>
      <c r="G13" s="599"/>
      <c r="H13" s="599"/>
      <c r="I13" s="599"/>
      <c r="J13" s="599"/>
      <c r="K13" s="461"/>
      <c r="L13" s="29"/>
      <c r="M13" s="29"/>
      <c r="N13" s="29"/>
      <c r="O13" s="29"/>
      <c r="P13" s="29"/>
      <c r="Q13" s="29"/>
      <c r="R13" s="29"/>
      <c r="S13" s="29"/>
      <c r="T13" s="29"/>
      <c r="U13" s="280"/>
      <c r="V13" s="280"/>
      <c r="W13" s="280"/>
      <c r="X13" s="280"/>
      <c r="Y13" s="280"/>
      <c r="Z13" s="280"/>
    </row>
    <row r="14" spans="1:26" ht="12.75" customHeight="1">
      <c r="A14" s="21">
        <v>211203</v>
      </c>
      <c r="B14" s="21" t="s">
        <v>35</v>
      </c>
      <c r="C14" s="50">
        <f>SUM(C15)</f>
        <v>350000</v>
      </c>
      <c r="D14" s="47"/>
      <c r="E14" s="102"/>
      <c r="F14" s="605"/>
      <c r="G14" s="605"/>
      <c r="H14" s="605"/>
      <c r="I14" s="605"/>
      <c r="J14" s="605"/>
      <c r="K14" s="461"/>
      <c r="L14" s="25"/>
      <c r="M14" s="25"/>
      <c r="N14" s="25"/>
      <c r="O14" s="25"/>
      <c r="P14" s="25"/>
      <c r="Q14" s="25"/>
      <c r="R14" s="25"/>
      <c r="S14" s="25"/>
      <c r="T14" s="25"/>
      <c r="U14" s="280"/>
      <c r="V14" s="280"/>
      <c r="W14" s="280"/>
      <c r="X14" s="280"/>
      <c r="Y14" s="280"/>
      <c r="Z14" s="280"/>
    </row>
    <row r="15" spans="1:26" ht="13.5" customHeight="1">
      <c r="A15" s="25">
        <v>21120302</v>
      </c>
      <c r="B15" s="29" t="s">
        <v>37</v>
      </c>
      <c r="C15" s="26">
        <v>350000</v>
      </c>
      <c r="D15" s="51"/>
      <c r="E15" s="23"/>
      <c r="F15" s="605"/>
      <c r="G15" s="605"/>
      <c r="H15" s="605"/>
      <c r="I15" s="605"/>
      <c r="J15" s="605"/>
      <c r="K15" s="464"/>
      <c r="L15" s="29"/>
      <c r="M15" s="29"/>
      <c r="N15" s="29"/>
      <c r="O15" s="29"/>
      <c r="P15" s="29"/>
      <c r="Q15" s="29"/>
      <c r="R15" s="29"/>
      <c r="S15" s="29"/>
      <c r="T15" s="29"/>
      <c r="U15" s="280"/>
      <c r="V15" s="280"/>
      <c r="W15" s="280"/>
      <c r="X15" s="280"/>
      <c r="Y15" s="280"/>
      <c r="Z15" s="280"/>
    </row>
    <row r="16" spans="1:26" ht="13.5" customHeight="1">
      <c r="A16" s="21">
        <v>211204</v>
      </c>
      <c r="B16" s="49" t="s">
        <v>38</v>
      </c>
      <c r="C16" s="23">
        <f>SUM(C17)</f>
        <v>350000</v>
      </c>
      <c r="D16" s="51"/>
      <c r="E16" s="23"/>
      <c r="F16" s="605"/>
      <c r="G16" s="605"/>
      <c r="H16" s="612"/>
      <c r="I16" s="605"/>
      <c r="J16" s="605"/>
      <c r="K16" s="456"/>
      <c r="L16" s="29"/>
      <c r="M16" s="29"/>
      <c r="N16" s="29"/>
      <c r="O16" s="29"/>
      <c r="P16" s="29"/>
      <c r="Q16" s="29"/>
      <c r="R16" s="29"/>
      <c r="S16" s="29"/>
      <c r="T16" s="29"/>
      <c r="U16" s="280"/>
      <c r="V16" s="280"/>
      <c r="W16" s="280"/>
      <c r="X16" s="280"/>
      <c r="Y16" s="280"/>
      <c r="Z16" s="280"/>
    </row>
    <row r="17" spans="1:26" ht="13.5" customHeight="1">
      <c r="A17" s="25">
        <v>21120401</v>
      </c>
      <c r="B17" s="26" t="s">
        <v>39</v>
      </c>
      <c r="C17" s="26">
        <v>350000</v>
      </c>
      <c r="D17" s="51"/>
      <c r="E17" s="23"/>
      <c r="F17" s="461"/>
      <c r="G17" s="461"/>
      <c r="H17" s="461"/>
      <c r="I17" s="461"/>
      <c r="J17" s="461"/>
      <c r="K17" s="461"/>
      <c r="L17" s="29"/>
      <c r="M17" s="29"/>
      <c r="N17" s="29"/>
      <c r="O17" s="29"/>
      <c r="P17" s="29"/>
      <c r="Q17" s="29"/>
      <c r="R17" s="29"/>
      <c r="S17" s="29"/>
      <c r="T17" s="29"/>
      <c r="U17" s="280"/>
      <c r="V17" s="280"/>
      <c r="W17" s="280"/>
      <c r="X17" s="280"/>
      <c r="Y17" s="280"/>
      <c r="Z17" s="280"/>
    </row>
    <row r="18" spans="1:26" ht="13.5" customHeight="1">
      <c r="A18" s="21">
        <v>211209</v>
      </c>
      <c r="B18" s="23" t="s">
        <v>50</v>
      </c>
      <c r="C18" s="23">
        <f>SUM(C19)</f>
        <v>200000</v>
      </c>
      <c r="D18" s="51"/>
      <c r="E18" s="23"/>
      <c r="F18" s="461"/>
      <c r="G18" s="461"/>
      <c r="H18" s="461"/>
      <c r="I18" s="461"/>
      <c r="J18" s="461"/>
      <c r="K18" s="461"/>
      <c r="L18" s="29"/>
      <c r="M18" s="29"/>
      <c r="N18" s="29"/>
      <c r="O18" s="29"/>
      <c r="P18" s="29"/>
      <c r="Q18" s="29"/>
      <c r="R18" s="29"/>
      <c r="S18" s="29"/>
      <c r="T18" s="29"/>
      <c r="U18" s="280"/>
      <c r="V18" s="280"/>
      <c r="W18" s="280"/>
      <c r="X18" s="280"/>
      <c r="Y18" s="280"/>
      <c r="Z18" s="280"/>
    </row>
    <row r="19" spans="1:26" ht="13.5" customHeight="1">
      <c r="A19" s="25">
        <v>21120906</v>
      </c>
      <c r="B19" s="26" t="s">
        <v>52</v>
      </c>
      <c r="C19" s="26">
        <v>200000</v>
      </c>
      <c r="D19" s="51"/>
      <c r="E19" s="23"/>
      <c r="F19" s="461"/>
      <c r="G19" s="461"/>
      <c r="H19" s="461"/>
      <c r="I19" s="461"/>
      <c r="J19" s="461"/>
      <c r="K19" s="461"/>
      <c r="L19" s="29"/>
      <c r="M19" s="29"/>
      <c r="N19" s="29"/>
      <c r="O19" s="29"/>
      <c r="P19" s="29"/>
      <c r="Q19" s="29"/>
      <c r="R19" s="29"/>
      <c r="S19" s="29"/>
      <c r="T19" s="29"/>
      <c r="U19" s="280"/>
      <c r="V19" s="280"/>
      <c r="W19" s="280"/>
      <c r="X19" s="280"/>
      <c r="Y19" s="280"/>
      <c r="Z19" s="280"/>
    </row>
    <row r="20" spans="1:26" ht="13.5" customHeight="1" thickBot="1">
      <c r="A20" s="29"/>
      <c r="B20" s="26"/>
      <c r="C20" s="26"/>
      <c r="D20" s="51"/>
      <c r="E20" s="23"/>
      <c r="F20" s="461"/>
      <c r="G20" s="461"/>
      <c r="H20" s="461"/>
      <c r="I20" s="461"/>
      <c r="J20" s="461"/>
      <c r="K20" s="461"/>
      <c r="L20" s="29"/>
      <c r="M20" s="29"/>
      <c r="N20" s="29"/>
      <c r="O20" s="29"/>
      <c r="P20" s="29"/>
      <c r="Q20" s="29"/>
      <c r="R20" s="29"/>
      <c r="S20" s="29"/>
      <c r="T20" s="29"/>
      <c r="U20" s="280"/>
      <c r="V20" s="280"/>
      <c r="W20" s="280"/>
      <c r="X20" s="280"/>
      <c r="Y20" s="280"/>
      <c r="Z20" s="280"/>
    </row>
    <row r="21" spans="1:26" ht="12.75" customHeight="1" thickBot="1">
      <c r="A21" s="683" t="s">
        <v>10</v>
      </c>
      <c r="B21" s="657"/>
      <c r="C21" s="69">
        <f>C22+C24+C26</f>
        <v>2150000</v>
      </c>
      <c r="D21" s="26"/>
      <c r="E21" s="26"/>
      <c r="F21" s="29"/>
      <c r="G21" s="29"/>
      <c r="H21" s="29"/>
      <c r="I21" s="29"/>
      <c r="J21" s="29"/>
      <c r="K21" s="29"/>
      <c r="L21" s="29"/>
      <c r="M21" s="29"/>
      <c r="N21" s="29"/>
      <c r="O21" s="29"/>
      <c r="P21" s="29"/>
      <c r="Q21" s="29"/>
      <c r="R21" s="29"/>
      <c r="S21" s="29"/>
      <c r="T21" s="29"/>
      <c r="U21" s="280"/>
      <c r="V21" s="280"/>
      <c r="W21" s="280"/>
      <c r="X21" s="280"/>
      <c r="Y21" s="280"/>
      <c r="Z21" s="280"/>
    </row>
    <row r="22" spans="1:26" ht="12.75" customHeight="1">
      <c r="A22" s="21">
        <v>211306</v>
      </c>
      <c r="B22" s="23" t="s">
        <v>57</v>
      </c>
      <c r="C22" s="23">
        <f>SUM(C23)</f>
        <v>300000</v>
      </c>
      <c r="D22" s="26"/>
      <c r="E22" s="26"/>
      <c r="F22" s="29"/>
      <c r="G22" s="29"/>
      <c r="H22" s="29"/>
      <c r="I22" s="29"/>
      <c r="J22" s="29"/>
      <c r="K22" s="29"/>
      <c r="L22" s="29"/>
      <c r="M22" s="29"/>
      <c r="N22" s="29"/>
      <c r="O22" s="29"/>
      <c r="P22" s="29"/>
      <c r="Q22" s="29"/>
      <c r="R22" s="29"/>
      <c r="S22" s="29"/>
      <c r="T22" s="29"/>
      <c r="U22" s="280"/>
      <c r="V22" s="280"/>
      <c r="W22" s="280"/>
      <c r="X22" s="280"/>
      <c r="Y22" s="280"/>
      <c r="Z22" s="280"/>
    </row>
    <row r="23" spans="1:26" ht="12.75" customHeight="1">
      <c r="A23" s="25">
        <v>21130607</v>
      </c>
      <c r="B23" s="26" t="s">
        <v>60</v>
      </c>
      <c r="C23" s="26">
        <v>300000</v>
      </c>
      <c r="D23" s="26"/>
      <c r="E23" s="26"/>
      <c r="F23" s="29"/>
      <c r="G23" s="29"/>
      <c r="H23" s="29"/>
      <c r="I23" s="29"/>
      <c r="J23" s="29"/>
      <c r="K23" s="29"/>
      <c r="L23" s="29"/>
      <c r="M23" s="29"/>
      <c r="N23" s="29"/>
      <c r="O23" s="29"/>
      <c r="P23" s="29"/>
      <c r="Q23" s="29"/>
      <c r="R23" s="29"/>
      <c r="S23" s="29"/>
      <c r="T23" s="29"/>
      <c r="U23" s="280"/>
      <c r="V23" s="280"/>
      <c r="W23" s="280"/>
      <c r="X23" s="280"/>
      <c r="Y23" s="280"/>
      <c r="Z23" s="280"/>
    </row>
    <row r="24" spans="1:26" ht="12.75" customHeight="1">
      <c r="A24" s="21">
        <v>211307</v>
      </c>
      <c r="B24" s="49" t="s">
        <v>102</v>
      </c>
      <c r="C24" s="23">
        <f>SUM(C25)</f>
        <v>600000</v>
      </c>
      <c r="D24" s="26"/>
      <c r="E24" s="26"/>
      <c r="F24" s="29"/>
      <c r="G24" s="29"/>
      <c r="H24" s="29"/>
      <c r="I24" s="29"/>
      <c r="J24" s="29"/>
      <c r="K24" s="29"/>
      <c r="L24" s="29"/>
      <c r="M24" s="29"/>
      <c r="N24" s="29"/>
      <c r="O24" s="29"/>
      <c r="P24" s="29"/>
      <c r="Q24" s="29"/>
      <c r="R24" s="29"/>
      <c r="S24" s="29"/>
      <c r="T24" s="29"/>
      <c r="U24" s="280"/>
      <c r="V24" s="280"/>
      <c r="W24" s="280"/>
      <c r="X24" s="280"/>
      <c r="Y24" s="280"/>
      <c r="Z24" s="280"/>
    </row>
    <row r="25" spans="1:26" ht="12.75" customHeight="1">
      <c r="A25" s="25">
        <v>21130701</v>
      </c>
      <c r="B25" s="29" t="s">
        <v>103</v>
      </c>
      <c r="C25" s="26">
        <v>600000</v>
      </c>
      <c r="D25" s="26"/>
      <c r="E25" s="26"/>
      <c r="F25" s="29"/>
      <c r="G25" s="29"/>
      <c r="H25" s="29"/>
      <c r="I25" s="29"/>
      <c r="J25" s="29"/>
      <c r="K25" s="29"/>
      <c r="L25" s="29"/>
      <c r="M25" s="29"/>
      <c r="N25" s="29"/>
      <c r="O25" s="29"/>
      <c r="P25" s="29"/>
      <c r="Q25" s="29"/>
      <c r="R25" s="29"/>
      <c r="S25" s="29"/>
      <c r="T25" s="29"/>
      <c r="U25" s="280"/>
      <c r="V25" s="280"/>
      <c r="W25" s="280"/>
      <c r="X25" s="280"/>
      <c r="Y25" s="280"/>
      <c r="Z25" s="280"/>
    </row>
    <row r="26" spans="1:26" ht="12.75" customHeight="1">
      <c r="A26" s="21">
        <v>211309</v>
      </c>
      <c r="B26" s="23" t="s">
        <v>61</v>
      </c>
      <c r="C26" s="23">
        <f>SUM(C27:C28)</f>
        <v>1250000</v>
      </c>
      <c r="D26" s="26"/>
      <c r="E26" s="26"/>
      <c r="F26" s="29"/>
      <c r="G26" s="29"/>
      <c r="H26" s="29"/>
      <c r="I26" s="29"/>
      <c r="J26" s="29"/>
      <c r="K26" s="29"/>
      <c r="L26" s="29"/>
      <c r="M26" s="29"/>
      <c r="N26" s="29"/>
      <c r="O26" s="29"/>
      <c r="P26" s="29"/>
      <c r="Q26" s="29"/>
      <c r="R26" s="29"/>
      <c r="S26" s="29"/>
      <c r="T26" s="29"/>
      <c r="U26" s="280"/>
      <c r="V26" s="280"/>
      <c r="W26" s="280"/>
      <c r="X26" s="280"/>
      <c r="Y26" s="280"/>
      <c r="Z26" s="280"/>
    </row>
    <row r="27" spans="1:26" ht="12.75" customHeight="1">
      <c r="A27" s="25">
        <v>21130901</v>
      </c>
      <c r="B27" s="26" t="s">
        <v>62</v>
      </c>
      <c r="C27" s="26">
        <v>1000000</v>
      </c>
      <c r="D27" s="26"/>
      <c r="E27" s="26"/>
      <c r="F27" s="29"/>
      <c r="G27" s="29"/>
      <c r="H27" s="29"/>
      <c r="I27" s="29"/>
      <c r="J27" s="29"/>
      <c r="K27" s="29"/>
      <c r="L27" s="29"/>
      <c r="M27" s="29"/>
      <c r="N27" s="29"/>
      <c r="O27" s="29"/>
      <c r="P27" s="29"/>
      <c r="Q27" s="29"/>
      <c r="R27" s="29"/>
      <c r="S27" s="29"/>
      <c r="T27" s="29"/>
      <c r="U27" s="280"/>
      <c r="V27" s="280"/>
      <c r="W27" s="280"/>
      <c r="X27" s="280"/>
      <c r="Y27" s="280"/>
      <c r="Z27" s="280"/>
    </row>
    <row r="28" spans="1:26" ht="12.75" customHeight="1">
      <c r="A28" s="25">
        <v>21130908</v>
      </c>
      <c r="B28" s="26" t="s">
        <v>64</v>
      </c>
      <c r="C28" s="26">
        <v>250000</v>
      </c>
      <c r="D28" s="23"/>
      <c r="E28" s="23"/>
      <c r="F28" s="29"/>
      <c r="G28" s="29"/>
      <c r="H28" s="29"/>
      <c r="I28" s="29"/>
      <c r="J28" s="29"/>
      <c r="K28" s="29"/>
      <c r="L28" s="29"/>
      <c r="M28" s="29"/>
      <c r="N28" s="29"/>
      <c r="O28" s="29"/>
      <c r="P28" s="29"/>
      <c r="Q28" s="29"/>
      <c r="R28" s="29"/>
      <c r="S28" s="29"/>
      <c r="T28" s="29"/>
      <c r="U28" s="280"/>
      <c r="V28" s="280"/>
      <c r="W28" s="280"/>
      <c r="X28" s="280"/>
      <c r="Y28" s="280"/>
      <c r="Z28" s="280"/>
    </row>
    <row r="29" spans="1:26" ht="13.5" customHeight="1">
      <c r="A29" s="29"/>
      <c r="B29" s="29"/>
      <c r="C29" s="26"/>
      <c r="D29" s="51"/>
      <c r="E29" s="23"/>
      <c r="F29" s="29"/>
      <c r="G29" s="29"/>
      <c r="H29" s="29"/>
      <c r="I29" s="29"/>
      <c r="J29" s="29"/>
      <c r="K29" s="29"/>
      <c r="L29" s="29"/>
      <c r="M29" s="29"/>
      <c r="N29" s="29"/>
      <c r="O29" s="29"/>
      <c r="P29" s="29"/>
      <c r="Q29" s="29"/>
      <c r="R29" s="29"/>
      <c r="S29" s="29"/>
      <c r="T29" s="29"/>
      <c r="U29" s="280"/>
      <c r="V29" s="280"/>
      <c r="W29" s="280"/>
      <c r="X29" s="280"/>
      <c r="Y29" s="280"/>
      <c r="Z29" s="280"/>
    </row>
    <row r="30" spans="1:26" ht="12.75" customHeight="1">
      <c r="A30" s="698" t="s">
        <v>74</v>
      </c>
      <c r="B30" s="657"/>
      <c r="C30" s="86">
        <f>C31+C33</f>
        <v>1000000</v>
      </c>
      <c r="D30" s="26"/>
      <c r="E30" s="26"/>
      <c r="F30" s="29"/>
      <c r="G30" s="29"/>
      <c r="H30" s="29"/>
      <c r="I30" s="29"/>
      <c r="J30" s="29"/>
      <c r="K30" s="29"/>
      <c r="L30" s="29"/>
      <c r="M30" s="29"/>
      <c r="N30" s="29"/>
      <c r="O30" s="29"/>
      <c r="P30" s="29"/>
      <c r="Q30" s="29"/>
      <c r="R30" s="29"/>
      <c r="S30" s="29"/>
      <c r="T30" s="29"/>
      <c r="U30" s="280"/>
      <c r="V30" s="280"/>
      <c r="W30" s="280"/>
      <c r="X30" s="280"/>
      <c r="Y30" s="280"/>
      <c r="Z30" s="280"/>
    </row>
    <row r="31" spans="1:26" ht="12.75" customHeight="1">
      <c r="A31" s="21">
        <v>221104</v>
      </c>
      <c r="B31" s="23" t="s">
        <v>78</v>
      </c>
      <c r="C31" s="23">
        <f>SUM(C32)</f>
        <v>500000</v>
      </c>
      <c r="D31" s="26"/>
      <c r="E31" s="26"/>
      <c r="F31" s="29"/>
      <c r="G31" s="29"/>
      <c r="H31" s="29"/>
      <c r="I31" s="29"/>
      <c r="J31" s="29"/>
      <c r="K31" s="29"/>
      <c r="L31" s="29"/>
      <c r="M31" s="29"/>
      <c r="N31" s="29"/>
      <c r="O31" s="29"/>
      <c r="P31" s="29"/>
      <c r="Q31" s="29"/>
      <c r="R31" s="29"/>
      <c r="S31" s="29"/>
      <c r="T31" s="29"/>
      <c r="U31" s="280"/>
      <c r="V31" s="280"/>
      <c r="W31" s="280"/>
      <c r="X31" s="280"/>
      <c r="Y31" s="280"/>
      <c r="Z31" s="280"/>
    </row>
    <row r="32" spans="1:26" ht="12.75" customHeight="1">
      <c r="A32" s="25">
        <v>22110401</v>
      </c>
      <c r="B32" s="29" t="s">
        <v>79</v>
      </c>
      <c r="C32" s="26">
        <v>500000</v>
      </c>
      <c r="D32" s="26"/>
      <c r="E32" s="26"/>
      <c r="F32" s="29"/>
      <c r="G32" s="29"/>
      <c r="H32" s="29"/>
      <c r="I32" s="29"/>
      <c r="J32" s="29"/>
      <c r="K32" s="29"/>
      <c r="L32" s="29"/>
      <c r="M32" s="29"/>
      <c r="N32" s="29"/>
      <c r="O32" s="29"/>
      <c r="P32" s="29"/>
      <c r="Q32" s="29"/>
      <c r="R32" s="29"/>
      <c r="S32" s="29"/>
      <c r="T32" s="29"/>
      <c r="U32" s="280"/>
      <c r="V32" s="280"/>
      <c r="W32" s="280"/>
      <c r="X32" s="280"/>
      <c r="Y32" s="280"/>
      <c r="Z32" s="280"/>
    </row>
    <row r="33" spans="1:26" ht="12.75" customHeight="1">
      <c r="A33" s="21">
        <v>221107</v>
      </c>
      <c r="B33" s="23" t="s">
        <v>81</v>
      </c>
      <c r="C33" s="50">
        <f>SUM(C34)</f>
        <v>500000</v>
      </c>
      <c r="D33" s="47"/>
      <c r="E33" s="47"/>
      <c r="F33" s="25"/>
      <c r="G33" s="25"/>
      <c r="H33" s="25"/>
      <c r="I33" s="25"/>
      <c r="J33" s="25"/>
      <c r="K33" s="25"/>
      <c r="L33" s="25"/>
      <c r="M33" s="25"/>
      <c r="N33" s="25"/>
      <c r="O33" s="25"/>
      <c r="P33" s="25"/>
      <c r="Q33" s="25"/>
      <c r="R33" s="25"/>
      <c r="S33" s="25"/>
      <c r="T33" s="25"/>
      <c r="U33" s="280"/>
      <c r="V33" s="280"/>
      <c r="W33" s="280"/>
      <c r="X33" s="280"/>
      <c r="Y33" s="280"/>
      <c r="Z33" s="280"/>
    </row>
    <row r="34" spans="1:26" ht="12.75" customHeight="1">
      <c r="A34" s="25">
        <v>22110702</v>
      </c>
      <c r="B34" s="26" t="s">
        <v>82</v>
      </c>
      <c r="C34" s="26">
        <v>500000</v>
      </c>
      <c r="D34" s="26"/>
      <c r="E34" s="26"/>
      <c r="F34" s="29"/>
      <c r="G34" s="29"/>
      <c r="H34" s="29"/>
      <c r="I34" s="29"/>
      <c r="J34" s="29"/>
      <c r="K34" s="29"/>
      <c r="L34" s="29"/>
      <c r="M34" s="29"/>
      <c r="N34" s="29"/>
      <c r="O34" s="29"/>
      <c r="P34" s="29"/>
      <c r="Q34" s="29"/>
      <c r="R34" s="29"/>
      <c r="S34" s="29"/>
      <c r="T34" s="29"/>
      <c r="U34" s="280"/>
      <c r="V34" s="280"/>
      <c r="W34" s="280"/>
      <c r="X34" s="280"/>
      <c r="Y34" s="280"/>
      <c r="Z34" s="280"/>
    </row>
    <row r="35" spans="1:26" ht="12.75" customHeight="1">
      <c r="A35" s="29"/>
      <c r="B35" s="29"/>
      <c r="C35" s="26"/>
      <c r="D35" s="26"/>
      <c r="E35" s="26"/>
      <c r="F35" s="29"/>
      <c r="G35" s="29"/>
      <c r="H35" s="29"/>
      <c r="I35" s="29"/>
      <c r="J35" s="29"/>
      <c r="K35" s="29"/>
      <c r="L35" s="29"/>
      <c r="M35" s="29"/>
      <c r="N35" s="29"/>
      <c r="O35" s="29"/>
      <c r="P35" s="29"/>
      <c r="Q35" s="29"/>
      <c r="R35" s="29"/>
      <c r="S35" s="29"/>
      <c r="T35" s="29"/>
      <c r="U35" s="280"/>
      <c r="V35" s="280"/>
      <c r="W35" s="280"/>
      <c r="X35" s="280"/>
      <c r="Y35" s="280"/>
      <c r="Z35" s="280"/>
    </row>
    <row r="36" spans="1:26" ht="12.75" customHeight="1">
      <c r="A36" s="29"/>
      <c r="B36" s="29"/>
      <c r="C36" s="26"/>
      <c r="D36" s="26"/>
      <c r="E36" s="26"/>
      <c r="F36" s="29"/>
      <c r="G36" s="29"/>
      <c r="H36" s="29"/>
      <c r="I36" s="29"/>
      <c r="J36" s="29"/>
      <c r="K36" s="29"/>
      <c r="L36" s="29"/>
      <c r="M36" s="29"/>
      <c r="N36" s="29"/>
      <c r="O36" s="29"/>
      <c r="P36" s="29"/>
      <c r="Q36" s="29"/>
      <c r="R36" s="29"/>
      <c r="S36" s="29"/>
      <c r="T36" s="29"/>
      <c r="U36" s="280"/>
      <c r="V36" s="280"/>
      <c r="W36" s="280"/>
      <c r="X36" s="280"/>
      <c r="Y36" s="280"/>
      <c r="Z36" s="280"/>
    </row>
    <row r="37" spans="1:26" ht="12.75" customHeight="1">
      <c r="A37" s="29"/>
      <c r="B37" s="29"/>
      <c r="C37" s="26"/>
      <c r="D37" s="26"/>
      <c r="E37" s="26"/>
      <c r="F37" s="29"/>
      <c r="G37" s="29"/>
      <c r="H37" s="29"/>
      <c r="I37" s="29"/>
      <c r="J37" s="29"/>
      <c r="K37" s="29"/>
      <c r="L37" s="29"/>
      <c r="M37" s="29"/>
      <c r="N37" s="29"/>
      <c r="O37" s="29"/>
      <c r="P37" s="29"/>
      <c r="Q37" s="29"/>
      <c r="R37" s="29"/>
      <c r="S37" s="29"/>
      <c r="T37" s="29"/>
      <c r="U37" s="280"/>
      <c r="V37" s="280"/>
      <c r="W37" s="280"/>
      <c r="X37" s="280"/>
      <c r="Y37" s="280"/>
      <c r="Z37" s="280"/>
    </row>
    <row r="38" spans="1:26" ht="12.75" customHeight="1">
      <c r="A38" s="29"/>
      <c r="B38" s="29"/>
      <c r="C38" s="26"/>
      <c r="D38" s="26"/>
      <c r="E38" s="26"/>
      <c r="F38" s="29"/>
      <c r="G38" s="29"/>
      <c r="H38" s="29"/>
      <c r="I38" s="29"/>
      <c r="J38" s="29"/>
      <c r="K38" s="29"/>
      <c r="L38" s="29"/>
      <c r="M38" s="29"/>
      <c r="N38" s="29"/>
      <c r="O38" s="29"/>
      <c r="P38" s="29"/>
      <c r="Q38" s="29"/>
      <c r="R38" s="29"/>
      <c r="S38" s="29"/>
      <c r="T38" s="29"/>
      <c r="U38" s="280"/>
      <c r="V38" s="280"/>
      <c r="W38" s="280"/>
      <c r="X38" s="280"/>
      <c r="Y38" s="280"/>
      <c r="Z38" s="280"/>
    </row>
    <row r="39" spans="1:26" ht="12.75" customHeight="1">
      <c r="A39" s="29"/>
      <c r="B39" s="29"/>
      <c r="C39" s="26"/>
      <c r="D39" s="26"/>
      <c r="E39" s="26"/>
      <c r="F39" s="29"/>
      <c r="G39" s="29"/>
      <c r="H39" s="29"/>
      <c r="I39" s="29"/>
      <c r="J39" s="29"/>
      <c r="K39" s="29"/>
      <c r="L39" s="29"/>
      <c r="M39" s="29"/>
      <c r="N39" s="29"/>
      <c r="O39" s="29"/>
      <c r="P39" s="29"/>
      <c r="Q39" s="29"/>
      <c r="R39" s="29"/>
      <c r="S39" s="29"/>
      <c r="T39" s="29"/>
      <c r="U39" s="280"/>
      <c r="V39" s="280"/>
      <c r="W39" s="280"/>
      <c r="X39" s="280"/>
      <c r="Y39" s="280"/>
      <c r="Z39" s="280"/>
    </row>
    <row r="40" spans="1:26" ht="12.75" customHeight="1">
      <c r="A40" s="29"/>
      <c r="B40" s="29"/>
      <c r="C40" s="26"/>
      <c r="D40" s="26"/>
      <c r="E40" s="26"/>
      <c r="F40" s="29"/>
      <c r="G40" s="29"/>
      <c r="H40" s="29"/>
      <c r="I40" s="29"/>
      <c r="J40" s="29"/>
      <c r="K40" s="29"/>
      <c r="L40" s="29"/>
      <c r="M40" s="29"/>
      <c r="N40" s="29"/>
      <c r="O40" s="29"/>
      <c r="P40" s="29"/>
      <c r="Q40" s="29"/>
      <c r="R40" s="29"/>
      <c r="S40" s="29"/>
      <c r="T40" s="29"/>
      <c r="U40" s="280"/>
      <c r="V40" s="280"/>
      <c r="W40" s="280"/>
      <c r="X40" s="280"/>
      <c r="Y40" s="280"/>
      <c r="Z40" s="280"/>
    </row>
    <row r="41" spans="1:26" ht="12.75" customHeight="1">
      <c r="A41" s="29"/>
      <c r="B41" s="29"/>
      <c r="C41" s="26"/>
      <c r="D41" s="26"/>
      <c r="E41" s="26"/>
      <c r="F41" s="29"/>
      <c r="G41" s="29"/>
      <c r="H41" s="29"/>
      <c r="I41" s="29"/>
      <c r="J41" s="29"/>
      <c r="K41" s="29"/>
      <c r="L41" s="29"/>
      <c r="M41" s="29"/>
      <c r="N41" s="29"/>
      <c r="O41" s="29"/>
      <c r="P41" s="29"/>
      <c r="Q41" s="29"/>
      <c r="R41" s="29"/>
      <c r="S41" s="29"/>
      <c r="T41" s="29"/>
      <c r="U41" s="280"/>
      <c r="V41" s="280"/>
      <c r="W41" s="280"/>
      <c r="X41" s="280"/>
      <c r="Y41" s="280"/>
      <c r="Z41" s="280"/>
    </row>
    <row r="42" spans="1:26" ht="12.75" customHeight="1">
      <c r="A42" s="29"/>
      <c r="B42" s="29"/>
      <c r="C42" s="26"/>
      <c r="D42" s="26"/>
      <c r="E42" s="26"/>
      <c r="F42" s="29"/>
      <c r="G42" s="29"/>
      <c r="H42" s="29"/>
      <c r="I42" s="29"/>
      <c r="J42" s="29"/>
      <c r="K42" s="29"/>
      <c r="L42" s="29"/>
      <c r="M42" s="29"/>
      <c r="N42" s="29"/>
      <c r="O42" s="29"/>
      <c r="P42" s="29"/>
      <c r="Q42" s="29"/>
      <c r="R42" s="29"/>
      <c r="S42" s="29"/>
      <c r="T42" s="29"/>
      <c r="U42" s="280"/>
      <c r="V42" s="280"/>
      <c r="W42" s="280"/>
      <c r="X42" s="280"/>
      <c r="Y42" s="280"/>
      <c r="Z42" s="280"/>
    </row>
    <row r="43" spans="1:26" ht="12.75" customHeight="1">
      <c r="A43" s="29"/>
      <c r="B43" s="29"/>
      <c r="C43" s="26"/>
      <c r="D43" s="26"/>
      <c r="E43" s="26"/>
      <c r="F43" s="29"/>
      <c r="G43" s="29"/>
      <c r="H43" s="29"/>
      <c r="I43" s="29"/>
      <c r="J43" s="29"/>
      <c r="K43" s="29"/>
      <c r="L43" s="29"/>
      <c r="M43" s="29"/>
      <c r="N43" s="29"/>
      <c r="O43" s="29"/>
      <c r="P43" s="29"/>
      <c r="Q43" s="29"/>
      <c r="R43" s="29"/>
      <c r="S43" s="29"/>
      <c r="T43" s="29"/>
      <c r="U43" s="280"/>
      <c r="V43" s="280"/>
      <c r="W43" s="280"/>
      <c r="X43" s="280"/>
      <c r="Y43" s="280"/>
      <c r="Z43" s="280"/>
    </row>
    <row r="44" spans="1:26" ht="12.75" customHeight="1">
      <c r="A44" s="29"/>
      <c r="B44" s="29"/>
      <c r="C44" s="26"/>
      <c r="D44" s="26"/>
      <c r="E44" s="26"/>
      <c r="F44" s="29"/>
      <c r="G44" s="29"/>
      <c r="H44" s="29"/>
      <c r="I44" s="29"/>
      <c r="J44" s="29"/>
      <c r="K44" s="29"/>
      <c r="L44" s="29"/>
      <c r="M44" s="29"/>
      <c r="N44" s="29"/>
      <c r="O44" s="29"/>
      <c r="P44" s="29"/>
      <c r="Q44" s="29"/>
      <c r="R44" s="29"/>
      <c r="S44" s="29"/>
      <c r="T44" s="29"/>
      <c r="U44" s="280"/>
      <c r="V44" s="280"/>
      <c r="W44" s="280"/>
      <c r="X44" s="280"/>
      <c r="Y44" s="280"/>
      <c r="Z44" s="280"/>
    </row>
    <row r="45" spans="1:26" ht="12.75" customHeight="1">
      <c r="A45" s="29"/>
      <c r="B45" s="29"/>
      <c r="C45" s="26"/>
      <c r="D45" s="26"/>
      <c r="E45" s="26"/>
      <c r="F45" s="29"/>
      <c r="G45" s="29"/>
      <c r="H45" s="29"/>
      <c r="I45" s="29"/>
      <c r="J45" s="29"/>
      <c r="K45" s="29"/>
      <c r="L45" s="29"/>
      <c r="M45" s="29"/>
      <c r="N45" s="29"/>
      <c r="O45" s="29"/>
      <c r="P45" s="29"/>
      <c r="Q45" s="29"/>
      <c r="R45" s="29"/>
      <c r="S45" s="29"/>
      <c r="T45" s="29"/>
      <c r="U45" s="280"/>
      <c r="V45" s="280"/>
      <c r="W45" s="280"/>
      <c r="X45" s="280"/>
      <c r="Y45" s="280"/>
      <c r="Z45" s="280"/>
    </row>
    <row r="46" spans="1:26" ht="12.75" customHeight="1">
      <c r="A46" s="29"/>
      <c r="B46" s="29"/>
      <c r="C46" s="26"/>
      <c r="D46" s="26"/>
      <c r="E46" s="26"/>
      <c r="F46" s="29"/>
      <c r="G46" s="29"/>
      <c r="H46" s="29"/>
      <c r="I46" s="29"/>
      <c r="J46" s="29"/>
      <c r="K46" s="29"/>
      <c r="L46" s="29"/>
      <c r="M46" s="29"/>
      <c r="N46" s="29"/>
      <c r="O46" s="29"/>
      <c r="P46" s="29"/>
      <c r="Q46" s="29"/>
      <c r="R46" s="29"/>
      <c r="S46" s="29"/>
      <c r="T46" s="29"/>
      <c r="U46" s="280"/>
      <c r="V46" s="280"/>
      <c r="W46" s="280"/>
      <c r="X46" s="280"/>
      <c r="Y46" s="280"/>
      <c r="Z46" s="280"/>
    </row>
    <row r="47" spans="1:26" ht="12.75" customHeight="1">
      <c r="A47" s="29"/>
      <c r="B47" s="29"/>
      <c r="C47" s="26"/>
      <c r="D47" s="26"/>
      <c r="E47" s="26"/>
      <c r="F47" s="29"/>
      <c r="G47" s="29"/>
      <c r="H47" s="29"/>
      <c r="I47" s="29"/>
      <c r="J47" s="29"/>
      <c r="K47" s="29"/>
      <c r="L47" s="29"/>
      <c r="M47" s="29"/>
      <c r="N47" s="29"/>
      <c r="O47" s="29"/>
      <c r="P47" s="29"/>
      <c r="Q47" s="29"/>
      <c r="R47" s="29"/>
      <c r="S47" s="29"/>
      <c r="T47" s="29"/>
      <c r="U47" s="280"/>
      <c r="V47" s="280"/>
      <c r="W47" s="280"/>
      <c r="X47" s="280"/>
      <c r="Y47" s="280"/>
      <c r="Z47" s="280"/>
    </row>
    <row r="48" spans="1:26" ht="12.75" customHeight="1">
      <c r="A48" s="29"/>
      <c r="B48" s="29"/>
      <c r="C48" s="26"/>
      <c r="D48" s="26"/>
      <c r="E48" s="26"/>
      <c r="F48" s="29"/>
      <c r="G48" s="29"/>
      <c r="H48" s="29"/>
      <c r="I48" s="29"/>
      <c r="J48" s="29"/>
      <c r="K48" s="29"/>
      <c r="L48" s="29"/>
      <c r="M48" s="29"/>
      <c r="N48" s="29"/>
      <c r="O48" s="29"/>
      <c r="P48" s="29"/>
      <c r="Q48" s="29"/>
      <c r="R48" s="29"/>
      <c r="S48" s="29"/>
      <c r="T48" s="29"/>
      <c r="U48" s="280"/>
      <c r="V48" s="280"/>
      <c r="W48" s="280"/>
      <c r="X48" s="280"/>
      <c r="Y48" s="280"/>
      <c r="Z48" s="280"/>
    </row>
    <row r="49" spans="1:26" ht="12.75" customHeight="1">
      <c r="A49" s="29"/>
      <c r="B49" s="29"/>
      <c r="C49" s="26"/>
      <c r="D49" s="26"/>
      <c r="E49" s="26"/>
      <c r="F49" s="29"/>
      <c r="G49" s="29"/>
      <c r="H49" s="29"/>
      <c r="I49" s="29"/>
      <c r="J49" s="29"/>
      <c r="K49" s="29"/>
      <c r="L49" s="29"/>
      <c r="M49" s="29"/>
      <c r="N49" s="29"/>
      <c r="O49" s="29"/>
      <c r="P49" s="29"/>
      <c r="Q49" s="29"/>
      <c r="R49" s="29"/>
      <c r="S49" s="29"/>
      <c r="T49" s="29"/>
      <c r="U49" s="280"/>
      <c r="V49" s="280"/>
      <c r="W49" s="280"/>
      <c r="X49" s="280"/>
      <c r="Y49" s="280"/>
      <c r="Z49" s="280"/>
    </row>
    <row r="50" spans="1:26" ht="12.75" customHeight="1">
      <c r="A50" s="29"/>
      <c r="B50" s="29"/>
      <c r="C50" s="26"/>
      <c r="D50" s="26"/>
      <c r="E50" s="26"/>
      <c r="F50" s="29"/>
      <c r="G50" s="29"/>
      <c r="H50" s="29"/>
      <c r="I50" s="29"/>
      <c r="J50" s="29"/>
      <c r="K50" s="29"/>
      <c r="L50" s="29"/>
      <c r="M50" s="29"/>
      <c r="N50" s="29"/>
      <c r="O50" s="29"/>
      <c r="P50" s="29"/>
      <c r="Q50" s="29"/>
      <c r="R50" s="29"/>
      <c r="S50" s="29"/>
      <c r="T50" s="29"/>
      <c r="U50" s="280"/>
      <c r="V50" s="280"/>
      <c r="W50" s="280"/>
      <c r="X50" s="280"/>
      <c r="Y50" s="280"/>
      <c r="Z50" s="280"/>
    </row>
    <row r="51" spans="1:26" ht="12.75" customHeight="1">
      <c r="A51" s="29"/>
      <c r="B51" s="29"/>
      <c r="C51" s="26"/>
      <c r="D51" s="26"/>
      <c r="E51" s="26"/>
      <c r="F51" s="29"/>
      <c r="G51" s="29"/>
      <c r="H51" s="29"/>
      <c r="I51" s="29"/>
      <c r="J51" s="29"/>
      <c r="K51" s="29"/>
      <c r="L51" s="29"/>
      <c r="M51" s="29"/>
      <c r="N51" s="29"/>
      <c r="O51" s="29"/>
      <c r="P51" s="29"/>
      <c r="Q51" s="29"/>
      <c r="R51" s="29"/>
      <c r="S51" s="29"/>
      <c r="T51" s="29"/>
      <c r="U51" s="280"/>
      <c r="V51" s="280"/>
      <c r="W51" s="280"/>
      <c r="X51" s="280"/>
      <c r="Y51" s="280"/>
      <c r="Z51" s="280"/>
    </row>
    <row r="52" spans="1:26" ht="12.75" customHeight="1">
      <c r="A52" s="29"/>
      <c r="B52" s="29"/>
      <c r="C52" s="26"/>
      <c r="D52" s="26"/>
      <c r="E52" s="26"/>
      <c r="F52" s="29"/>
      <c r="G52" s="29"/>
      <c r="H52" s="29"/>
      <c r="I52" s="29"/>
      <c r="J52" s="29"/>
      <c r="K52" s="29"/>
      <c r="L52" s="29"/>
      <c r="M52" s="29"/>
      <c r="N52" s="29"/>
      <c r="O52" s="29"/>
      <c r="P52" s="29"/>
      <c r="Q52" s="29"/>
      <c r="R52" s="29"/>
      <c r="S52" s="29"/>
      <c r="T52" s="29"/>
      <c r="U52" s="280"/>
      <c r="V52" s="280"/>
      <c r="W52" s="280"/>
      <c r="X52" s="280"/>
      <c r="Y52" s="280"/>
      <c r="Z52" s="280"/>
    </row>
    <row r="53" spans="1:26" ht="12.75" customHeight="1">
      <c r="A53" s="29"/>
      <c r="B53" s="29"/>
      <c r="C53" s="26"/>
      <c r="D53" s="26"/>
      <c r="E53" s="26"/>
      <c r="F53" s="29"/>
      <c r="G53" s="29"/>
      <c r="H53" s="29"/>
      <c r="I53" s="29"/>
      <c r="J53" s="29"/>
      <c r="K53" s="29"/>
      <c r="L53" s="29"/>
      <c r="M53" s="29"/>
      <c r="N53" s="29"/>
      <c r="O53" s="29"/>
      <c r="P53" s="29"/>
      <c r="Q53" s="29"/>
      <c r="R53" s="29"/>
      <c r="S53" s="29"/>
      <c r="T53" s="29"/>
      <c r="U53" s="280"/>
      <c r="V53" s="280"/>
      <c r="W53" s="280"/>
      <c r="X53" s="280"/>
      <c r="Y53" s="280"/>
      <c r="Z53" s="280"/>
    </row>
    <row r="54" spans="1:26" ht="12.75" customHeight="1">
      <c r="A54" s="29"/>
      <c r="B54" s="29"/>
      <c r="C54" s="26"/>
      <c r="D54" s="26"/>
      <c r="E54" s="26"/>
      <c r="F54" s="29"/>
      <c r="G54" s="29"/>
      <c r="H54" s="29"/>
      <c r="I54" s="29"/>
      <c r="J54" s="29"/>
      <c r="K54" s="29"/>
      <c r="L54" s="29"/>
      <c r="M54" s="29"/>
      <c r="N54" s="29"/>
      <c r="O54" s="29"/>
      <c r="P54" s="29"/>
      <c r="Q54" s="29"/>
      <c r="R54" s="29"/>
      <c r="S54" s="29"/>
      <c r="T54" s="29"/>
      <c r="U54" s="280"/>
      <c r="V54" s="280"/>
      <c r="W54" s="280"/>
      <c r="X54" s="280"/>
      <c r="Y54" s="280"/>
      <c r="Z54" s="280"/>
    </row>
    <row r="55" spans="1:26" ht="12.75" customHeight="1">
      <c r="A55" s="29"/>
      <c r="B55" s="29"/>
      <c r="C55" s="26"/>
      <c r="D55" s="26"/>
      <c r="E55" s="26"/>
      <c r="F55" s="29"/>
      <c r="G55" s="29"/>
      <c r="H55" s="29"/>
      <c r="I55" s="29"/>
      <c r="J55" s="29"/>
      <c r="K55" s="29"/>
      <c r="L55" s="29"/>
      <c r="M55" s="29"/>
      <c r="N55" s="29"/>
      <c r="O55" s="29"/>
      <c r="P55" s="29"/>
      <c r="Q55" s="29"/>
      <c r="R55" s="29"/>
      <c r="S55" s="29"/>
      <c r="T55" s="29"/>
      <c r="U55" s="280"/>
      <c r="V55" s="280"/>
      <c r="W55" s="280"/>
      <c r="X55" s="280"/>
      <c r="Y55" s="280"/>
      <c r="Z55" s="280"/>
    </row>
    <row r="56" spans="1:26" ht="12.75" customHeight="1">
      <c r="A56" s="29"/>
      <c r="B56" s="29"/>
      <c r="C56" s="26"/>
      <c r="D56" s="26"/>
      <c r="E56" s="26"/>
      <c r="F56" s="29"/>
      <c r="G56" s="29"/>
      <c r="H56" s="29"/>
      <c r="I56" s="29"/>
      <c r="J56" s="29"/>
      <c r="K56" s="29"/>
      <c r="L56" s="29"/>
      <c r="M56" s="29"/>
      <c r="N56" s="29"/>
      <c r="O56" s="29"/>
      <c r="P56" s="29"/>
      <c r="Q56" s="29"/>
      <c r="R56" s="29"/>
      <c r="S56" s="29"/>
      <c r="T56" s="29"/>
      <c r="U56" s="280"/>
      <c r="V56" s="280"/>
      <c r="W56" s="280"/>
      <c r="X56" s="280"/>
      <c r="Y56" s="280"/>
      <c r="Z56" s="280"/>
    </row>
    <row r="57" spans="1:26" ht="12.75" customHeight="1">
      <c r="A57" s="29"/>
      <c r="B57" s="29"/>
      <c r="C57" s="26"/>
      <c r="D57" s="26"/>
      <c r="E57" s="26"/>
      <c r="F57" s="29"/>
      <c r="G57" s="29"/>
      <c r="H57" s="29"/>
      <c r="I57" s="29"/>
      <c r="J57" s="29"/>
      <c r="K57" s="29"/>
      <c r="L57" s="29"/>
      <c r="M57" s="29"/>
      <c r="N57" s="29"/>
      <c r="O57" s="29"/>
      <c r="P57" s="29"/>
      <c r="Q57" s="29"/>
      <c r="R57" s="29"/>
      <c r="S57" s="29"/>
      <c r="T57" s="29"/>
      <c r="U57" s="280"/>
      <c r="V57" s="280"/>
      <c r="W57" s="280"/>
      <c r="X57" s="280"/>
      <c r="Y57" s="280"/>
      <c r="Z57" s="280"/>
    </row>
    <row r="58" spans="1:26" ht="12.75" customHeight="1">
      <c r="A58" s="29"/>
      <c r="B58" s="29"/>
      <c r="C58" s="26"/>
      <c r="D58" s="26"/>
      <c r="E58" s="26"/>
      <c r="F58" s="29"/>
      <c r="G58" s="29"/>
      <c r="H58" s="29"/>
      <c r="I58" s="29"/>
      <c r="J58" s="29"/>
      <c r="K58" s="29"/>
      <c r="L58" s="29"/>
      <c r="M58" s="29"/>
      <c r="N58" s="29"/>
      <c r="O58" s="29"/>
      <c r="P58" s="29"/>
      <c r="Q58" s="29"/>
      <c r="R58" s="29"/>
      <c r="S58" s="29"/>
      <c r="T58" s="29"/>
      <c r="U58" s="280"/>
      <c r="V58" s="280"/>
      <c r="W58" s="280"/>
      <c r="X58" s="280"/>
      <c r="Y58" s="280"/>
      <c r="Z58" s="280"/>
    </row>
    <row r="59" spans="1:26" ht="12.75" customHeight="1">
      <c r="A59" s="29"/>
      <c r="B59" s="29"/>
      <c r="C59" s="26"/>
      <c r="D59" s="26"/>
      <c r="E59" s="26"/>
      <c r="F59" s="29"/>
      <c r="G59" s="29"/>
      <c r="H59" s="29"/>
      <c r="I59" s="29"/>
      <c r="J59" s="29"/>
      <c r="K59" s="29"/>
      <c r="L59" s="29"/>
      <c r="M59" s="29"/>
      <c r="N59" s="29"/>
      <c r="O59" s="29"/>
      <c r="P59" s="29"/>
      <c r="Q59" s="29"/>
      <c r="R59" s="29"/>
      <c r="S59" s="29"/>
      <c r="T59" s="29"/>
      <c r="U59" s="280"/>
      <c r="V59" s="280"/>
      <c r="W59" s="280"/>
      <c r="X59" s="280"/>
      <c r="Y59" s="280"/>
      <c r="Z59" s="280"/>
    </row>
    <row r="60" spans="1:26" ht="12.75" customHeight="1">
      <c r="A60" s="29"/>
      <c r="B60" s="29"/>
      <c r="C60" s="26"/>
      <c r="D60" s="26"/>
      <c r="E60" s="26"/>
      <c r="F60" s="29"/>
      <c r="G60" s="29"/>
      <c r="H60" s="29"/>
      <c r="I60" s="29"/>
      <c r="J60" s="29"/>
      <c r="K60" s="29"/>
      <c r="L60" s="29"/>
      <c r="M60" s="29"/>
      <c r="N60" s="29"/>
      <c r="O60" s="29"/>
      <c r="P60" s="29"/>
      <c r="Q60" s="29"/>
      <c r="R60" s="29"/>
      <c r="S60" s="29"/>
      <c r="T60" s="29"/>
      <c r="U60" s="280"/>
      <c r="V60" s="280"/>
      <c r="W60" s="280"/>
      <c r="X60" s="280"/>
      <c r="Y60" s="280"/>
      <c r="Z60" s="280"/>
    </row>
    <row r="61" spans="1:26" ht="12.75" customHeight="1">
      <c r="A61" s="29"/>
      <c r="B61" s="29"/>
      <c r="C61" s="26"/>
      <c r="D61" s="26"/>
      <c r="E61" s="26"/>
      <c r="F61" s="29"/>
      <c r="G61" s="29"/>
      <c r="H61" s="29"/>
      <c r="I61" s="29"/>
      <c r="J61" s="29"/>
      <c r="K61" s="29"/>
      <c r="L61" s="29"/>
      <c r="M61" s="29"/>
      <c r="N61" s="29"/>
      <c r="O61" s="29"/>
      <c r="P61" s="29"/>
      <c r="Q61" s="29"/>
      <c r="R61" s="29"/>
      <c r="S61" s="29"/>
      <c r="T61" s="29"/>
      <c r="U61" s="280"/>
      <c r="V61" s="280"/>
      <c r="W61" s="280"/>
      <c r="X61" s="280"/>
      <c r="Y61" s="280"/>
      <c r="Z61" s="280"/>
    </row>
    <row r="62" spans="1:26" ht="12.75" customHeight="1">
      <c r="A62" s="29"/>
      <c r="B62" s="29"/>
      <c r="C62" s="26"/>
      <c r="D62" s="26"/>
      <c r="E62" s="26"/>
      <c r="F62" s="29"/>
      <c r="G62" s="29"/>
      <c r="H62" s="29"/>
      <c r="I62" s="29"/>
      <c r="J62" s="29"/>
      <c r="K62" s="29"/>
      <c r="L62" s="29"/>
      <c r="M62" s="29"/>
      <c r="N62" s="29"/>
      <c r="O62" s="29"/>
      <c r="P62" s="29"/>
      <c r="Q62" s="29"/>
      <c r="R62" s="29"/>
      <c r="S62" s="29"/>
      <c r="T62" s="29"/>
      <c r="U62" s="280"/>
      <c r="V62" s="280"/>
      <c r="W62" s="280"/>
      <c r="X62" s="280"/>
      <c r="Y62" s="280"/>
      <c r="Z62" s="280"/>
    </row>
    <row r="63" spans="1:26" ht="12.75" customHeight="1">
      <c r="A63" s="29"/>
      <c r="B63" s="29"/>
      <c r="C63" s="26"/>
      <c r="D63" s="26"/>
      <c r="E63" s="26"/>
      <c r="F63" s="29"/>
      <c r="G63" s="29"/>
      <c r="H63" s="29"/>
      <c r="I63" s="29"/>
      <c r="J63" s="29"/>
      <c r="K63" s="29"/>
      <c r="L63" s="29"/>
      <c r="M63" s="29"/>
      <c r="N63" s="29"/>
      <c r="O63" s="29"/>
      <c r="P63" s="29"/>
      <c r="Q63" s="29"/>
      <c r="R63" s="29"/>
      <c r="S63" s="29"/>
      <c r="T63" s="29"/>
      <c r="U63" s="280"/>
      <c r="V63" s="280"/>
      <c r="W63" s="280"/>
      <c r="X63" s="280"/>
      <c r="Y63" s="280"/>
      <c r="Z63" s="280"/>
    </row>
    <row r="64" spans="1:26" ht="12.75" customHeight="1">
      <c r="A64" s="29"/>
      <c r="B64" s="29"/>
      <c r="C64" s="26"/>
      <c r="D64" s="26"/>
      <c r="E64" s="26"/>
      <c r="F64" s="29"/>
      <c r="G64" s="29"/>
      <c r="H64" s="29"/>
      <c r="I64" s="29"/>
      <c r="J64" s="29"/>
      <c r="K64" s="29"/>
      <c r="L64" s="29"/>
      <c r="M64" s="29"/>
      <c r="N64" s="29"/>
      <c r="O64" s="29"/>
      <c r="P64" s="29"/>
      <c r="Q64" s="29"/>
      <c r="R64" s="29"/>
      <c r="S64" s="29"/>
      <c r="T64" s="29"/>
      <c r="U64" s="280"/>
      <c r="V64" s="280"/>
      <c r="W64" s="280"/>
      <c r="X64" s="280"/>
      <c r="Y64" s="280"/>
      <c r="Z64" s="280"/>
    </row>
    <row r="65" spans="1:26" ht="12.75" customHeight="1">
      <c r="A65" s="29"/>
      <c r="B65" s="29"/>
      <c r="C65" s="26"/>
      <c r="D65" s="26"/>
      <c r="E65" s="26"/>
      <c r="F65" s="29"/>
      <c r="G65" s="29"/>
      <c r="H65" s="29"/>
      <c r="I65" s="29"/>
      <c r="J65" s="29"/>
      <c r="K65" s="29"/>
      <c r="L65" s="29"/>
      <c r="M65" s="29"/>
      <c r="N65" s="29"/>
      <c r="O65" s="29"/>
      <c r="P65" s="29"/>
      <c r="Q65" s="29"/>
      <c r="R65" s="29"/>
      <c r="S65" s="29"/>
      <c r="T65" s="29"/>
      <c r="U65" s="280"/>
      <c r="V65" s="280"/>
      <c r="W65" s="280"/>
      <c r="X65" s="280"/>
      <c r="Y65" s="280"/>
      <c r="Z65" s="280"/>
    </row>
    <row r="66" spans="1:26" ht="12.75" customHeight="1">
      <c r="A66" s="29"/>
      <c r="B66" s="29"/>
      <c r="C66" s="26"/>
      <c r="D66" s="26"/>
      <c r="E66" s="26"/>
      <c r="F66" s="29"/>
      <c r="G66" s="29"/>
      <c r="H66" s="29"/>
      <c r="I66" s="29"/>
      <c r="J66" s="29"/>
      <c r="K66" s="29"/>
      <c r="L66" s="29"/>
      <c r="M66" s="29"/>
      <c r="N66" s="29"/>
      <c r="O66" s="29"/>
      <c r="P66" s="29"/>
      <c r="Q66" s="29"/>
      <c r="R66" s="29"/>
      <c r="S66" s="29"/>
      <c r="T66" s="29"/>
      <c r="U66" s="280"/>
      <c r="V66" s="280"/>
      <c r="W66" s="280"/>
      <c r="X66" s="280"/>
      <c r="Y66" s="280"/>
      <c r="Z66" s="280"/>
    </row>
    <row r="67" spans="1:26" ht="12.75" customHeight="1">
      <c r="A67" s="29"/>
      <c r="B67" s="29"/>
      <c r="C67" s="26"/>
      <c r="D67" s="26"/>
      <c r="E67" s="26"/>
      <c r="F67" s="29"/>
      <c r="G67" s="29"/>
      <c r="H67" s="29"/>
      <c r="I67" s="29"/>
      <c r="J67" s="29"/>
      <c r="K67" s="29"/>
      <c r="L67" s="29"/>
      <c r="M67" s="29"/>
      <c r="N67" s="29"/>
      <c r="O67" s="29"/>
      <c r="P67" s="29"/>
      <c r="Q67" s="29"/>
      <c r="R67" s="29"/>
      <c r="S67" s="29"/>
      <c r="T67" s="29"/>
      <c r="U67" s="280"/>
      <c r="V67" s="280"/>
      <c r="W67" s="280"/>
      <c r="X67" s="280"/>
      <c r="Y67" s="280"/>
      <c r="Z67" s="280"/>
    </row>
    <row r="68" spans="1:26" ht="12.75" customHeight="1">
      <c r="A68" s="29"/>
      <c r="B68" s="29"/>
      <c r="C68" s="26"/>
      <c r="D68" s="26"/>
      <c r="E68" s="26"/>
      <c r="F68" s="29"/>
      <c r="G68" s="29"/>
      <c r="H68" s="29"/>
      <c r="I68" s="29"/>
      <c r="J68" s="29"/>
      <c r="K68" s="29"/>
      <c r="L68" s="29"/>
      <c r="M68" s="29"/>
      <c r="N68" s="29"/>
      <c r="O68" s="29"/>
      <c r="P68" s="29"/>
      <c r="Q68" s="29"/>
      <c r="R68" s="29"/>
      <c r="S68" s="29"/>
      <c r="T68" s="29"/>
      <c r="U68" s="280"/>
      <c r="V68" s="280"/>
      <c r="W68" s="280"/>
      <c r="X68" s="280"/>
      <c r="Y68" s="280"/>
      <c r="Z68" s="280"/>
    </row>
    <row r="69" spans="1:26" ht="12.75" customHeight="1">
      <c r="A69" s="29"/>
      <c r="B69" s="29"/>
      <c r="C69" s="26"/>
      <c r="D69" s="26"/>
      <c r="E69" s="26"/>
      <c r="F69" s="29"/>
      <c r="G69" s="29"/>
      <c r="H69" s="29"/>
      <c r="I69" s="29"/>
      <c r="J69" s="29"/>
      <c r="K69" s="29"/>
      <c r="L69" s="29"/>
      <c r="M69" s="29"/>
      <c r="N69" s="29"/>
      <c r="O69" s="29"/>
      <c r="P69" s="29"/>
      <c r="Q69" s="29"/>
      <c r="R69" s="29"/>
      <c r="S69" s="29"/>
      <c r="T69" s="29"/>
      <c r="U69" s="280"/>
      <c r="V69" s="280"/>
      <c r="W69" s="280"/>
      <c r="X69" s="280"/>
      <c r="Y69" s="280"/>
      <c r="Z69" s="280"/>
    </row>
    <row r="70" spans="1:26" ht="12.75" customHeight="1">
      <c r="A70" s="29"/>
      <c r="B70" s="29"/>
      <c r="C70" s="26"/>
      <c r="D70" s="26"/>
      <c r="E70" s="26"/>
      <c r="F70" s="29"/>
      <c r="G70" s="29"/>
      <c r="H70" s="29"/>
      <c r="I70" s="29"/>
      <c r="J70" s="29"/>
      <c r="K70" s="29"/>
      <c r="L70" s="29"/>
      <c r="M70" s="29"/>
      <c r="N70" s="29"/>
      <c r="O70" s="29"/>
      <c r="P70" s="29"/>
      <c r="Q70" s="29"/>
      <c r="R70" s="29"/>
      <c r="S70" s="29"/>
      <c r="T70" s="29"/>
      <c r="U70" s="280"/>
      <c r="V70" s="280"/>
      <c r="W70" s="280"/>
      <c r="X70" s="280"/>
      <c r="Y70" s="280"/>
      <c r="Z70" s="280"/>
    </row>
    <row r="71" spans="1:26" ht="12.75" customHeight="1">
      <c r="A71" s="29"/>
      <c r="B71" s="29"/>
      <c r="C71" s="26"/>
      <c r="D71" s="26"/>
      <c r="E71" s="26"/>
      <c r="F71" s="29"/>
      <c r="G71" s="29"/>
      <c r="H71" s="29"/>
      <c r="I71" s="29"/>
      <c r="J71" s="29"/>
      <c r="K71" s="29"/>
      <c r="L71" s="29"/>
      <c r="M71" s="29"/>
      <c r="N71" s="29"/>
      <c r="O71" s="29"/>
      <c r="P71" s="29"/>
      <c r="Q71" s="29"/>
      <c r="R71" s="29"/>
      <c r="S71" s="29"/>
      <c r="T71" s="29"/>
      <c r="U71" s="280"/>
      <c r="V71" s="280"/>
      <c r="W71" s="280"/>
      <c r="X71" s="280"/>
      <c r="Y71" s="280"/>
      <c r="Z71" s="280"/>
    </row>
    <row r="72" spans="1:26" ht="12.75" customHeight="1">
      <c r="A72" s="29"/>
      <c r="B72" s="29"/>
      <c r="C72" s="26"/>
      <c r="D72" s="26"/>
      <c r="E72" s="26"/>
      <c r="F72" s="29"/>
      <c r="G72" s="29"/>
      <c r="H72" s="29"/>
      <c r="I72" s="29"/>
      <c r="J72" s="29"/>
      <c r="K72" s="29"/>
      <c r="L72" s="29"/>
      <c r="M72" s="29"/>
      <c r="N72" s="29"/>
      <c r="O72" s="29"/>
      <c r="P72" s="29"/>
      <c r="Q72" s="29"/>
      <c r="R72" s="29"/>
      <c r="S72" s="29"/>
      <c r="T72" s="29"/>
      <c r="U72" s="280"/>
      <c r="V72" s="280"/>
      <c r="W72" s="280"/>
      <c r="X72" s="280"/>
      <c r="Y72" s="280"/>
      <c r="Z72" s="280"/>
    </row>
    <row r="73" spans="1:26" ht="12.75" customHeight="1">
      <c r="A73" s="29"/>
      <c r="B73" s="29"/>
      <c r="C73" s="26"/>
      <c r="D73" s="26"/>
      <c r="E73" s="26"/>
      <c r="F73" s="29"/>
      <c r="G73" s="29"/>
      <c r="H73" s="29"/>
      <c r="I73" s="29"/>
      <c r="J73" s="29"/>
      <c r="K73" s="29"/>
      <c r="L73" s="29"/>
      <c r="M73" s="29"/>
      <c r="N73" s="29"/>
      <c r="O73" s="29"/>
      <c r="P73" s="29"/>
      <c r="Q73" s="29"/>
      <c r="R73" s="29"/>
      <c r="S73" s="29"/>
      <c r="T73" s="29"/>
      <c r="U73" s="280"/>
      <c r="V73" s="280"/>
      <c r="W73" s="280"/>
      <c r="X73" s="280"/>
      <c r="Y73" s="280"/>
      <c r="Z73" s="280"/>
    </row>
    <row r="74" spans="1:26" ht="12.75" customHeight="1">
      <c r="A74" s="29"/>
      <c r="B74" s="29"/>
      <c r="C74" s="26"/>
      <c r="D74" s="26"/>
      <c r="E74" s="26"/>
      <c r="F74" s="29"/>
      <c r="G74" s="29"/>
      <c r="H74" s="29"/>
      <c r="I74" s="29"/>
      <c r="J74" s="29"/>
      <c r="K74" s="29"/>
      <c r="L74" s="29"/>
      <c r="M74" s="29"/>
      <c r="N74" s="29"/>
      <c r="O74" s="29"/>
      <c r="P74" s="29"/>
      <c r="Q74" s="29"/>
      <c r="R74" s="29"/>
      <c r="S74" s="29"/>
      <c r="T74" s="29"/>
      <c r="U74" s="280"/>
      <c r="V74" s="280"/>
      <c r="W74" s="280"/>
      <c r="X74" s="280"/>
      <c r="Y74" s="280"/>
      <c r="Z74" s="280"/>
    </row>
    <row r="75" spans="1:26" ht="12.75" customHeight="1">
      <c r="A75" s="29"/>
      <c r="B75" s="29"/>
      <c r="C75" s="26"/>
      <c r="D75" s="26"/>
      <c r="E75" s="26"/>
      <c r="F75" s="29"/>
      <c r="G75" s="29"/>
      <c r="H75" s="29"/>
      <c r="I75" s="29"/>
      <c r="J75" s="29"/>
      <c r="K75" s="29"/>
      <c r="L75" s="29"/>
      <c r="M75" s="29"/>
      <c r="N75" s="29"/>
      <c r="O75" s="29"/>
      <c r="P75" s="29"/>
      <c r="Q75" s="29"/>
      <c r="R75" s="29"/>
      <c r="S75" s="29"/>
      <c r="T75" s="29"/>
      <c r="U75" s="280"/>
      <c r="V75" s="280"/>
      <c r="W75" s="280"/>
      <c r="X75" s="280"/>
      <c r="Y75" s="280"/>
      <c r="Z75" s="280"/>
    </row>
    <row r="76" spans="1:26" ht="12.75" customHeight="1">
      <c r="A76" s="29"/>
      <c r="B76" s="29"/>
      <c r="C76" s="26"/>
      <c r="D76" s="26"/>
      <c r="E76" s="26"/>
      <c r="F76" s="29"/>
      <c r="G76" s="29"/>
      <c r="H76" s="29"/>
      <c r="I76" s="29"/>
      <c r="J76" s="29"/>
      <c r="K76" s="29"/>
      <c r="L76" s="29"/>
      <c r="M76" s="29"/>
      <c r="N76" s="29"/>
      <c r="O76" s="29"/>
      <c r="P76" s="29"/>
      <c r="Q76" s="29"/>
      <c r="R76" s="29"/>
      <c r="S76" s="29"/>
      <c r="T76" s="29"/>
      <c r="U76" s="280"/>
      <c r="V76" s="280"/>
      <c r="W76" s="280"/>
      <c r="X76" s="280"/>
      <c r="Y76" s="280"/>
      <c r="Z76" s="280"/>
    </row>
    <row r="77" spans="1:26" ht="12.75" customHeight="1">
      <c r="A77" s="29"/>
      <c r="B77" s="29"/>
      <c r="C77" s="26"/>
      <c r="D77" s="26"/>
      <c r="E77" s="26"/>
      <c r="F77" s="29"/>
      <c r="G77" s="29"/>
      <c r="H77" s="29"/>
      <c r="I77" s="29"/>
      <c r="J77" s="29"/>
      <c r="K77" s="29"/>
      <c r="L77" s="29"/>
      <c r="M77" s="29"/>
      <c r="N77" s="29"/>
      <c r="O77" s="29"/>
      <c r="P77" s="29"/>
      <c r="Q77" s="29"/>
      <c r="R77" s="29"/>
      <c r="S77" s="29"/>
      <c r="T77" s="29"/>
      <c r="U77" s="280"/>
      <c r="V77" s="280"/>
      <c r="W77" s="280"/>
      <c r="X77" s="280"/>
      <c r="Y77" s="280"/>
      <c r="Z77" s="280"/>
    </row>
    <row r="78" spans="1:26" ht="12.75" customHeight="1">
      <c r="A78" s="29"/>
      <c r="B78" s="29"/>
      <c r="C78" s="26"/>
      <c r="D78" s="26"/>
      <c r="E78" s="26"/>
      <c r="F78" s="29"/>
      <c r="G78" s="29"/>
      <c r="H78" s="29"/>
      <c r="I78" s="29"/>
      <c r="J78" s="29"/>
      <c r="K78" s="29"/>
      <c r="L78" s="29"/>
      <c r="M78" s="29"/>
      <c r="N78" s="29"/>
      <c r="O78" s="29"/>
      <c r="P78" s="29"/>
      <c r="Q78" s="29"/>
      <c r="R78" s="29"/>
      <c r="S78" s="29"/>
      <c r="T78" s="29"/>
      <c r="U78" s="280"/>
      <c r="V78" s="280"/>
      <c r="W78" s="280"/>
      <c r="X78" s="280"/>
      <c r="Y78" s="280"/>
      <c r="Z78" s="280"/>
    </row>
    <row r="79" spans="1:26" ht="12.75" customHeight="1">
      <c r="A79" s="29"/>
      <c r="B79" s="29"/>
      <c r="C79" s="26"/>
      <c r="D79" s="26"/>
      <c r="E79" s="26"/>
      <c r="F79" s="29"/>
      <c r="G79" s="29"/>
      <c r="H79" s="29"/>
      <c r="I79" s="29"/>
      <c r="J79" s="29"/>
      <c r="K79" s="29"/>
      <c r="L79" s="29"/>
      <c r="M79" s="29"/>
      <c r="N79" s="29"/>
      <c r="O79" s="29"/>
      <c r="P79" s="29"/>
      <c r="Q79" s="29"/>
      <c r="R79" s="29"/>
      <c r="S79" s="29"/>
      <c r="T79" s="29"/>
      <c r="U79" s="280"/>
      <c r="V79" s="280"/>
      <c r="W79" s="280"/>
      <c r="X79" s="280"/>
      <c r="Y79" s="280"/>
      <c r="Z79" s="280"/>
    </row>
    <row r="80" spans="1:26" ht="12.75" customHeight="1">
      <c r="A80" s="29"/>
      <c r="B80" s="29"/>
      <c r="C80" s="26"/>
      <c r="D80" s="26"/>
      <c r="E80" s="26"/>
      <c r="F80" s="29"/>
      <c r="G80" s="29"/>
      <c r="H80" s="29"/>
      <c r="I80" s="29"/>
      <c r="J80" s="29"/>
      <c r="K80" s="29"/>
      <c r="L80" s="29"/>
      <c r="M80" s="29"/>
      <c r="N80" s="29"/>
      <c r="O80" s="29"/>
      <c r="P80" s="29"/>
      <c r="Q80" s="29"/>
      <c r="R80" s="29"/>
      <c r="S80" s="29"/>
      <c r="T80" s="29"/>
      <c r="U80" s="280"/>
      <c r="V80" s="280"/>
      <c r="W80" s="280"/>
      <c r="X80" s="280"/>
      <c r="Y80" s="280"/>
      <c r="Z80" s="280"/>
    </row>
    <row r="81" spans="1:26" ht="12.75" customHeight="1">
      <c r="A81" s="29"/>
      <c r="B81" s="29"/>
      <c r="C81" s="26"/>
      <c r="D81" s="26"/>
      <c r="E81" s="26"/>
      <c r="F81" s="29"/>
      <c r="G81" s="29"/>
      <c r="H81" s="29"/>
      <c r="I81" s="29"/>
      <c r="J81" s="29"/>
      <c r="K81" s="29"/>
      <c r="L81" s="29"/>
      <c r="M81" s="29"/>
      <c r="N81" s="29"/>
      <c r="O81" s="29"/>
      <c r="P81" s="29"/>
      <c r="Q81" s="29"/>
      <c r="R81" s="29"/>
      <c r="S81" s="29"/>
      <c r="T81" s="29"/>
      <c r="U81" s="280"/>
      <c r="V81" s="280"/>
      <c r="W81" s="280"/>
      <c r="X81" s="280"/>
      <c r="Y81" s="280"/>
      <c r="Z81" s="280"/>
    </row>
    <row r="82" spans="1:26" ht="12.75" customHeight="1">
      <c r="A82" s="29"/>
      <c r="B82" s="29"/>
      <c r="C82" s="26"/>
      <c r="D82" s="26"/>
      <c r="E82" s="26"/>
      <c r="F82" s="29"/>
      <c r="G82" s="29"/>
      <c r="H82" s="29"/>
      <c r="I82" s="29"/>
      <c r="J82" s="29"/>
      <c r="K82" s="29"/>
      <c r="L82" s="29"/>
      <c r="M82" s="29"/>
      <c r="N82" s="29"/>
      <c r="O82" s="29"/>
      <c r="P82" s="29"/>
      <c r="Q82" s="29"/>
      <c r="R82" s="29"/>
      <c r="S82" s="29"/>
      <c r="T82" s="29"/>
      <c r="U82" s="280"/>
      <c r="V82" s="280"/>
      <c r="W82" s="280"/>
      <c r="X82" s="280"/>
      <c r="Y82" s="280"/>
      <c r="Z82" s="280"/>
    </row>
    <row r="83" spans="1:26" ht="12.75" customHeight="1">
      <c r="A83" s="29"/>
      <c r="B83" s="29"/>
      <c r="C83" s="26"/>
      <c r="D83" s="26"/>
      <c r="E83" s="26"/>
      <c r="F83" s="29"/>
      <c r="G83" s="29"/>
      <c r="H83" s="29"/>
      <c r="I83" s="29"/>
      <c r="J83" s="29"/>
      <c r="K83" s="29"/>
      <c r="L83" s="29"/>
      <c r="M83" s="29"/>
      <c r="N83" s="29"/>
      <c r="O83" s="29"/>
      <c r="P83" s="29"/>
      <c r="Q83" s="29"/>
      <c r="R83" s="29"/>
      <c r="S83" s="29"/>
      <c r="T83" s="29"/>
      <c r="U83" s="280"/>
      <c r="V83" s="280"/>
      <c r="W83" s="280"/>
      <c r="X83" s="280"/>
      <c r="Y83" s="280"/>
      <c r="Z83" s="280"/>
    </row>
    <row r="84" spans="1:26" ht="12.75" customHeight="1">
      <c r="A84" s="29"/>
      <c r="B84" s="29"/>
      <c r="C84" s="26"/>
      <c r="D84" s="26"/>
      <c r="E84" s="26"/>
      <c r="F84" s="29"/>
      <c r="G84" s="29"/>
      <c r="H84" s="29"/>
      <c r="I84" s="29"/>
      <c r="J84" s="29"/>
      <c r="K84" s="29"/>
      <c r="L84" s="29"/>
      <c r="M84" s="29"/>
      <c r="N84" s="29"/>
      <c r="O84" s="29"/>
      <c r="P84" s="29"/>
      <c r="Q84" s="29"/>
      <c r="R84" s="29"/>
      <c r="S84" s="29"/>
      <c r="T84" s="29"/>
      <c r="U84" s="280"/>
      <c r="V84" s="280"/>
      <c r="W84" s="280"/>
      <c r="X84" s="280"/>
      <c r="Y84" s="280"/>
      <c r="Z84" s="280"/>
    </row>
    <row r="85" spans="1:26" ht="12.75" customHeight="1">
      <c r="A85" s="29"/>
      <c r="B85" s="29"/>
      <c r="C85" s="26"/>
      <c r="D85" s="26"/>
      <c r="E85" s="26"/>
      <c r="F85" s="29"/>
      <c r="G85" s="29"/>
      <c r="H85" s="29"/>
      <c r="I85" s="29"/>
      <c r="J85" s="29"/>
      <c r="K85" s="29"/>
      <c r="L85" s="29"/>
      <c r="M85" s="29"/>
      <c r="N85" s="29"/>
      <c r="O85" s="29"/>
      <c r="P85" s="29"/>
      <c r="Q85" s="29"/>
      <c r="R85" s="29"/>
      <c r="S85" s="29"/>
      <c r="T85" s="29"/>
      <c r="U85" s="280"/>
      <c r="V85" s="280"/>
      <c r="W85" s="280"/>
      <c r="X85" s="280"/>
      <c r="Y85" s="280"/>
      <c r="Z85" s="280"/>
    </row>
    <row r="86" spans="1:26" ht="12.75" customHeight="1">
      <c r="A86" s="29"/>
      <c r="B86" s="29"/>
      <c r="C86" s="26"/>
      <c r="D86" s="26"/>
      <c r="E86" s="26"/>
      <c r="F86" s="29"/>
      <c r="G86" s="29"/>
      <c r="H86" s="29"/>
      <c r="I86" s="29"/>
      <c r="J86" s="29"/>
      <c r="K86" s="29"/>
      <c r="L86" s="29"/>
      <c r="M86" s="29"/>
      <c r="N86" s="29"/>
      <c r="O86" s="29"/>
      <c r="P86" s="29"/>
      <c r="Q86" s="29"/>
      <c r="R86" s="29"/>
      <c r="S86" s="29"/>
      <c r="T86" s="29"/>
      <c r="U86" s="280"/>
      <c r="V86" s="280"/>
      <c r="W86" s="280"/>
      <c r="X86" s="280"/>
      <c r="Y86" s="280"/>
      <c r="Z86" s="280"/>
    </row>
    <row r="87" spans="1:26" ht="12.75" customHeight="1">
      <c r="A87" s="29"/>
      <c r="B87" s="29"/>
      <c r="C87" s="26"/>
      <c r="D87" s="26"/>
      <c r="E87" s="26"/>
      <c r="F87" s="29"/>
      <c r="G87" s="29"/>
      <c r="H87" s="29"/>
      <c r="I87" s="29"/>
      <c r="J87" s="29"/>
      <c r="K87" s="29"/>
      <c r="L87" s="29"/>
      <c r="M87" s="29"/>
      <c r="N87" s="29"/>
      <c r="O87" s="29"/>
      <c r="P87" s="29"/>
      <c r="Q87" s="29"/>
      <c r="R87" s="29"/>
      <c r="S87" s="29"/>
      <c r="T87" s="29"/>
      <c r="U87" s="280"/>
      <c r="V87" s="280"/>
      <c r="W87" s="280"/>
      <c r="X87" s="280"/>
      <c r="Y87" s="280"/>
      <c r="Z87" s="280"/>
    </row>
    <row r="88" spans="1:26" ht="12.75" customHeight="1">
      <c r="A88" s="29"/>
      <c r="B88" s="29"/>
      <c r="C88" s="26"/>
      <c r="D88" s="26"/>
      <c r="E88" s="26"/>
      <c r="F88" s="29"/>
      <c r="G88" s="29"/>
      <c r="H88" s="29"/>
      <c r="I88" s="29"/>
      <c r="J88" s="29"/>
      <c r="K88" s="29"/>
      <c r="L88" s="29"/>
      <c r="M88" s="29"/>
      <c r="N88" s="29"/>
      <c r="O88" s="29"/>
      <c r="P88" s="29"/>
      <c r="Q88" s="29"/>
      <c r="R88" s="29"/>
      <c r="S88" s="29"/>
      <c r="T88" s="29"/>
      <c r="U88" s="280"/>
      <c r="V88" s="280"/>
      <c r="W88" s="280"/>
      <c r="X88" s="280"/>
      <c r="Y88" s="280"/>
      <c r="Z88" s="280"/>
    </row>
    <row r="89" spans="1:26" ht="12.75" customHeight="1">
      <c r="A89" s="29"/>
      <c r="B89" s="29"/>
      <c r="C89" s="26"/>
      <c r="D89" s="26"/>
      <c r="E89" s="26"/>
      <c r="F89" s="29"/>
      <c r="G89" s="29"/>
      <c r="H89" s="29"/>
      <c r="I89" s="29"/>
      <c r="J89" s="29"/>
      <c r="K89" s="29"/>
      <c r="L89" s="29"/>
      <c r="M89" s="29"/>
      <c r="N89" s="29"/>
      <c r="O89" s="29"/>
      <c r="P89" s="29"/>
      <c r="Q89" s="29"/>
      <c r="R89" s="29"/>
      <c r="S89" s="29"/>
      <c r="T89" s="29"/>
      <c r="U89" s="280"/>
      <c r="V89" s="280"/>
      <c r="W89" s="280"/>
      <c r="X89" s="280"/>
      <c r="Y89" s="280"/>
      <c r="Z89" s="280"/>
    </row>
    <row r="90" spans="1:26" ht="12.75" customHeight="1">
      <c r="A90" s="29"/>
      <c r="B90" s="29"/>
      <c r="C90" s="26"/>
      <c r="D90" s="26"/>
      <c r="E90" s="26"/>
      <c r="F90" s="29"/>
      <c r="G90" s="29"/>
      <c r="H90" s="29"/>
      <c r="I90" s="29"/>
      <c r="J90" s="29"/>
      <c r="K90" s="29"/>
      <c r="L90" s="29"/>
      <c r="M90" s="29"/>
      <c r="N90" s="29"/>
      <c r="O90" s="29"/>
      <c r="P90" s="29"/>
      <c r="Q90" s="29"/>
      <c r="R90" s="29"/>
      <c r="S90" s="29"/>
      <c r="T90" s="29"/>
      <c r="U90" s="280"/>
      <c r="V90" s="280"/>
      <c r="W90" s="280"/>
      <c r="X90" s="280"/>
      <c r="Y90" s="280"/>
      <c r="Z90" s="280"/>
    </row>
    <row r="91" spans="1:26" ht="12.75" customHeight="1">
      <c r="A91" s="29"/>
      <c r="B91" s="29"/>
      <c r="C91" s="26"/>
      <c r="D91" s="26"/>
      <c r="E91" s="26"/>
      <c r="F91" s="29"/>
      <c r="G91" s="29"/>
      <c r="H91" s="29"/>
      <c r="I91" s="29"/>
      <c r="J91" s="29"/>
      <c r="K91" s="29"/>
      <c r="L91" s="29"/>
      <c r="M91" s="29"/>
      <c r="N91" s="29"/>
      <c r="O91" s="29"/>
      <c r="P91" s="29"/>
      <c r="Q91" s="29"/>
      <c r="R91" s="29"/>
      <c r="S91" s="29"/>
      <c r="T91" s="29"/>
      <c r="U91" s="280"/>
      <c r="V91" s="280"/>
      <c r="W91" s="280"/>
      <c r="X91" s="280"/>
      <c r="Y91" s="280"/>
      <c r="Z91" s="280"/>
    </row>
    <row r="92" spans="1:26" ht="12.75" customHeight="1">
      <c r="A92" s="29"/>
      <c r="B92" s="29"/>
      <c r="C92" s="26"/>
      <c r="D92" s="26"/>
      <c r="E92" s="26"/>
      <c r="F92" s="29"/>
      <c r="G92" s="29"/>
      <c r="H92" s="29"/>
      <c r="I92" s="29"/>
      <c r="J92" s="29"/>
      <c r="K92" s="29"/>
      <c r="L92" s="29"/>
      <c r="M92" s="29"/>
      <c r="N92" s="29"/>
      <c r="O92" s="29"/>
      <c r="P92" s="29"/>
      <c r="Q92" s="29"/>
      <c r="R92" s="29"/>
      <c r="S92" s="29"/>
      <c r="T92" s="29"/>
      <c r="U92" s="280"/>
      <c r="V92" s="280"/>
      <c r="W92" s="280"/>
      <c r="X92" s="280"/>
      <c r="Y92" s="280"/>
      <c r="Z92" s="280"/>
    </row>
    <row r="93" spans="1:26" ht="12.75" customHeight="1">
      <c r="A93" s="29"/>
      <c r="B93" s="29"/>
      <c r="C93" s="26"/>
      <c r="D93" s="26"/>
      <c r="E93" s="26"/>
      <c r="F93" s="29"/>
      <c r="G93" s="29"/>
      <c r="H93" s="29"/>
      <c r="I93" s="29"/>
      <c r="J93" s="29"/>
      <c r="K93" s="29"/>
      <c r="L93" s="29"/>
      <c r="M93" s="29"/>
      <c r="N93" s="29"/>
      <c r="O93" s="29"/>
      <c r="P93" s="29"/>
      <c r="Q93" s="29"/>
      <c r="R93" s="29"/>
      <c r="S93" s="29"/>
      <c r="T93" s="29"/>
      <c r="U93" s="280"/>
      <c r="V93" s="280"/>
      <c r="W93" s="280"/>
      <c r="X93" s="280"/>
      <c r="Y93" s="280"/>
      <c r="Z93" s="280"/>
    </row>
    <row r="94" spans="1:26" ht="12.75" customHeight="1">
      <c r="A94" s="29"/>
      <c r="B94" s="29"/>
      <c r="C94" s="26"/>
      <c r="D94" s="26"/>
      <c r="E94" s="26"/>
      <c r="F94" s="29"/>
      <c r="G94" s="29"/>
      <c r="H94" s="29"/>
      <c r="I94" s="29"/>
      <c r="J94" s="29"/>
      <c r="K94" s="29"/>
      <c r="L94" s="29"/>
      <c r="M94" s="29"/>
      <c r="N94" s="29"/>
      <c r="O94" s="29"/>
      <c r="P94" s="29"/>
      <c r="Q94" s="29"/>
      <c r="R94" s="29"/>
      <c r="S94" s="29"/>
      <c r="T94" s="29"/>
      <c r="U94" s="280"/>
      <c r="V94" s="280"/>
      <c r="W94" s="280"/>
      <c r="X94" s="280"/>
      <c r="Y94" s="280"/>
      <c r="Z94" s="280"/>
    </row>
    <row r="95" spans="1:26" ht="12.75" customHeight="1">
      <c r="A95" s="29"/>
      <c r="B95" s="29"/>
      <c r="C95" s="26"/>
      <c r="D95" s="26"/>
      <c r="E95" s="26"/>
      <c r="F95" s="29"/>
      <c r="G95" s="29"/>
      <c r="H95" s="29"/>
      <c r="I95" s="29"/>
      <c r="J95" s="29"/>
      <c r="K95" s="29"/>
      <c r="L95" s="29"/>
      <c r="M95" s="29"/>
      <c r="N95" s="29"/>
      <c r="O95" s="29"/>
      <c r="P95" s="29"/>
      <c r="Q95" s="29"/>
      <c r="R95" s="29"/>
      <c r="S95" s="29"/>
      <c r="T95" s="29"/>
      <c r="U95" s="280"/>
      <c r="V95" s="280"/>
      <c r="W95" s="280"/>
      <c r="X95" s="280"/>
      <c r="Y95" s="280"/>
      <c r="Z95" s="280"/>
    </row>
    <row r="96" spans="1:26" ht="12.75" customHeight="1">
      <c r="A96" s="29"/>
      <c r="B96" s="29"/>
      <c r="C96" s="26"/>
      <c r="D96" s="26"/>
      <c r="E96" s="26"/>
      <c r="F96" s="29"/>
      <c r="G96" s="29"/>
      <c r="H96" s="29"/>
      <c r="I96" s="29"/>
      <c r="J96" s="29"/>
      <c r="K96" s="29"/>
      <c r="L96" s="29"/>
      <c r="M96" s="29"/>
      <c r="N96" s="29"/>
      <c r="O96" s="29"/>
      <c r="P96" s="29"/>
      <c r="Q96" s="29"/>
      <c r="R96" s="29"/>
      <c r="S96" s="29"/>
      <c r="T96" s="29"/>
      <c r="U96" s="280"/>
      <c r="V96" s="280"/>
      <c r="W96" s="280"/>
      <c r="X96" s="280"/>
      <c r="Y96" s="280"/>
      <c r="Z96" s="280"/>
    </row>
    <row r="97" spans="1:26" ht="12.75" customHeight="1">
      <c r="A97" s="29"/>
      <c r="B97" s="29"/>
      <c r="C97" s="26"/>
      <c r="D97" s="26"/>
      <c r="E97" s="26"/>
      <c r="F97" s="29"/>
      <c r="G97" s="29"/>
      <c r="H97" s="29"/>
      <c r="I97" s="29"/>
      <c r="J97" s="29"/>
      <c r="K97" s="29"/>
      <c r="L97" s="29"/>
      <c r="M97" s="29"/>
      <c r="N97" s="29"/>
      <c r="O97" s="29"/>
      <c r="P97" s="29"/>
      <c r="Q97" s="29"/>
      <c r="R97" s="29"/>
      <c r="S97" s="29"/>
      <c r="T97" s="29"/>
      <c r="U97" s="280"/>
      <c r="V97" s="280"/>
      <c r="W97" s="280"/>
      <c r="X97" s="280"/>
      <c r="Y97" s="280"/>
      <c r="Z97" s="280"/>
    </row>
    <row r="98" spans="1:26" ht="12.75" customHeight="1">
      <c r="A98" s="29"/>
      <c r="B98" s="29"/>
      <c r="C98" s="26"/>
      <c r="D98" s="26"/>
      <c r="E98" s="26"/>
      <c r="F98" s="29"/>
      <c r="G98" s="29"/>
      <c r="H98" s="29"/>
      <c r="I98" s="29"/>
      <c r="J98" s="29"/>
      <c r="K98" s="29"/>
      <c r="L98" s="29"/>
      <c r="M98" s="29"/>
      <c r="N98" s="29"/>
      <c r="O98" s="29"/>
      <c r="P98" s="29"/>
      <c r="Q98" s="29"/>
      <c r="R98" s="29"/>
      <c r="S98" s="29"/>
      <c r="T98" s="29"/>
      <c r="U98" s="280"/>
      <c r="V98" s="280"/>
      <c r="W98" s="280"/>
      <c r="X98" s="280"/>
      <c r="Y98" s="280"/>
      <c r="Z98" s="280"/>
    </row>
    <row r="99" spans="1:26" ht="12.75" customHeight="1">
      <c r="A99" s="29"/>
      <c r="B99" s="29"/>
      <c r="C99" s="26"/>
      <c r="D99" s="26"/>
      <c r="E99" s="26"/>
      <c r="F99" s="29"/>
      <c r="G99" s="29"/>
      <c r="H99" s="29"/>
      <c r="I99" s="29"/>
      <c r="J99" s="29"/>
      <c r="K99" s="29"/>
      <c r="L99" s="29"/>
      <c r="M99" s="29"/>
      <c r="N99" s="29"/>
      <c r="O99" s="29"/>
      <c r="P99" s="29"/>
      <c r="Q99" s="29"/>
      <c r="R99" s="29"/>
      <c r="S99" s="29"/>
      <c r="T99" s="29"/>
      <c r="U99" s="280"/>
      <c r="V99" s="280"/>
      <c r="W99" s="280"/>
      <c r="X99" s="280"/>
      <c r="Y99" s="280"/>
      <c r="Z99" s="280"/>
    </row>
    <row r="100" spans="1:26" ht="12.75" customHeight="1">
      <c r="A100" s="29"/>
      <c r="B100" s="29"/>
      <c r="C100" s="26"/>
      <c r="D100" s="26"/>
      <c r="E100" s="26"/>
      <c r="F100" s="29"/>
      <c r="G100" s="29"/>
      <c r="H100" s="29"/>
      <c r="I100" s="29"/>
      <c r="J100" s="29"/>
      <c r="K100" s="29"/>
      <c r="L100" s="29"/>
      <c r="M100" s="29"/>
      <c r="N100" s="29"/>
      <c r="O100" s="29"/>
      <c r="P100" s="29"/>
      <c r="Q100" s="29"/>
      <c r="R100" s="29"/>
      <c r="S100" s="29"/>
      <c r="T100" s="29"/>
      <c r="U100" s="280"/>
      <c r="V100" s="280"/>
      <c r="W100" s="280"/>
      <c r="X100" s="280"/>
      <c r="Y100" s="280"/>
      <c r="Z100" s="280"/>
    </row>
    <row r="101" spans="1:26" ht="12.75" customHeight="1">
      <c r="A101" s="29"/>
      <c r="B101" s="29"/>
      <c r="C101" s="26"/>
      <c r="D101" s="26"/>
      <c r="E101" s="26"/>
      <c r="F101" s="29"/>
      <c r="G101" s="29"/>
      <c r="H101" s="29"/>
      <c r="I101" s="29"/>
      <c r="J101" s="29"/>
      <c r="K101" s="29"/>
      <c r="L101" s="29"/>
      <c r="M101" s="29"/>
      <c r="N101" s="29"/>
      <c r="O101" s="29"/>
      <c r="P101" s="29"/>
      <c r="Q101" s="29"/>
      <c r="R101" s="29"/>
      <c r="S101" s="29"/>
      <c r="T101" s="29"/>
      <c r="U101" s="280"/>
      <c r="V101" s="280"/>
      <c r="W101" s="280"/>
      <c r="X101" s="280"/>
      <c r="Y101" s="280"/>
      <c r="Z101" s="280"/>
    </row>
    <row r="102" spans="1:26" ht="12.75" customHeight="1">
      <c r="A102" s="29"/>
      <c r="B102" s="29"/>
      <c r="C102" s="26"/>
      <c r="D102" s="26"/>
      <c r="E102" s="26"/>
      <c r="F102" s="29"/>
      <c r="G102" s="29"/>
      <c r="H102" s="29"/>
      <c r="I102" s="29"/>
      <c r="J102" s="29"/>
      <c r="K102" s="29"/>
      <c r="L102" s="29"/>
      <c r="M102" s="29"/>
      <c r="N102" s="29"/>
      <c r="O102" s="29"/>
      <c r="P102" s="29"/>
      <c r="Q102" s="29"/>
      <c r="R102" s="29"/>
      <c r="S102" s="29"/>
      <c r="T102" s="29"/>
      <c r="U102" s="280"/>
      <c r="V102" s="280"/>
      <c r="W102" s="280"/>
      <c r="X102" s="280"/>
      <c r="Y102" s="280"/>
      <c r="Z102" s="280"/>
    </row>
    <row r="103" spans="1:26" ht="12.75" customHeight="1">
      <c r="A103" s="29"/>
      <c r="B103" s="29"/>
      <c r="C103" s="26"/>
      <c r="D103" s="26"/>
      <c r="E103" s="26"/>
      <c r="F103" s="29"/>
      <c r="G103" s="29"/>
      <c r="H103" s="29"/>
      <c r="I103" s="29"/>
      <c r="J103" s="29"/>
      <c r="K103" s="29"/>
      <c r="L103" s="29"/>
      <c r="M103" s="29"/>
      <c r="N103" s="29"/>
      <c r="O103" s="29"/>
      <c r="P103" s="29"/>
      <c r="Q103" s="29"/>
      <c r="R103" s="29"/>
      <c r="S103" s="29"/>
      <c r="T103" s="29"/>
      <c r="U103" s="280"/>
      <c r="V103" s="280"/>
      <c r="W103" s="280"/>
      <c r="X103" s="280"/>
      <c r="Y103" s="280"/>
      <c r="Z103" s="280"/>
    </row>
    <row r="104" spans="1:26" ht="12.75" customHeight="1">
      <c r="A104" s="29"/>
      <c r="B104" s="29"/>
      <c r="C104" s="26"/>
      <c r="D104" s="26"/>
      <c r="E104" s="26"/>
      <c r="F104" s="29"/>
      <c r="G104" s="29"/>
      <c r="H104" s="29"/>
      <c r="I104" s="29"/>
      <c r="J104" s="29"/>
      <c r="K104" s="29"/>
      <c r="L104" s="29"/>
      <c r="M104" s="29"/>
      <c r="N104" s="29"/>
      <c r="O104" s="29"/>
      <c r="P104" s="29"/>
      <c r="Q104" s="29"/>
      <c r="R104" s="29"/>
      <c r="S104" s="29"/>
      <c r="T104" s="29"/>
      <c r="U104" s="280"/>
      <c r="V104" s="280"/>
      <c r="W104" s="280"/>
      <c r="X104" s="280"/>
      <c r="Y104" s="280"/>
      <c r="Z104" s="280"/>
    </row>
    <row r="105" spans="1:26" ht="12.75" customHeight="1">
      <c r="A105" s="29"/>
      <c r="B105" s="29"/>
      <c r="C105" s="26"/>
      <c r="D105" s="26"/>
      <c r="E105" s="26"/>
      <c r="F105" s="29"/>
      <c r="G105" s="29"/>
      <c r="H105" s="29"/>
      <c r="I105" s="29"/>
      <c r="J105" s="29"/>
      <c r="K105" s="29"/>
      <c r="L105" s="29"/>
      <c r="M105" s="29"/>
      <c r="N105" s="29"/>
      <c r="O105" s="29"/>
      <c r="P105" s="29"/>
      <c r="Q105" s="29"/>
      <c r="R105" s="29"/>
      <c r="S105" s="29"/>
      <c r="T105" s="29"/>
      <c r="U105" s="280"/>
      <c r="V105" s="280"/>
      <c r="W105" s="280"/>
      <c r="X105" s="280"/>
      <c r="Y105" s="280"/>
      <c r="Z105" s="280"/>
    </row>
    <row r="106" spans="1:26" ht="12.75" customHeight="1">
      <c r="A106" s="29"/>
      <c r="B106" s="29"/>
      <c r="C106" s="26"/>
      <c r="D106" s="26"/>
      <c r="E106" s="26"/>
      <c r="F106" s="29"/>
      <c r="G106" s="29"/>
      <c r="H106" s="29"/>
      <c r="I106" s="29"/>
      <c r="J106" s="29"/>
      <c r="K106" s="29"/>
      <c r="L106" s="29"/>
      <c r="M106" s="29"/>
      <c r="N106" s="29"/>
      <c r="O106" s="29"/>
      <c r="P106" s="29"/>
      <c r="Q106" s="29"/>
      <c r="R106" s="29"/>
      <c r="S106" s="29"/>
      <c r="T106" s="29"/>
      <c r="U106" s="280"/>
      <c r="V106" s="280"/>
      <c r="W106" s="280"/>
      <c r="X106" s="280"/>
      <c r="Y106" s="280"/>
      <c r="Z106" s="280"/>
    </row>
    <row r="107" spans="1:26" ht="12.75" customHeight="1">
      <c r="A107" s="29"/>
      <c r="B107" s="29"/>
      <c r="C107" s="26"/>
      <c r="D107" s="26"/>
      <c r="E107" s="26"/>
      <c r="F107" s="29"/>
      <c r="G107" s="29"/>
      <c r="H107" s="29"/>
      <c r="I107" s="29"/>
      <c r="J107" s="29"/>
      <c r="K107" s="29"/>
      <c r="L107" s="29"/>
      <c r="M107" s="29"/>
      <c r="N107" s="29"/>
      <c r="O107" s="29"/>
      <c r="P107" s="29"/>
      <c r="Q107" s="29"/>
      <c r="R107" s="29"/>
      <c r="S107" s="29"/>
      <c r="T107" s="29"/>
      <c r="U107" s="280"/>
      <c r="V107" s="280"/>
      <c r="W107" s="280"/>
      <c r="X107" s="280"/>
      <c r="Y107" s="280"/>
      <c r="Z107" s="280"/>
    </row>
    <row r="108" spans="1:26" ht="12.75" customHeight="1">
      <c r="A108" s="29"/>
      <c r="B108" s="29"/>
      <c r="C108" s="26"/>
      <c r="D108" s="26"/>
      <c r="E108" s="26"/>
      <c r="F108" s="29"/>
      <c r="G108" s="29"/>
      <c r="H108" s="29"/>
      <c r="I108" s="29"/>
      <c r="J108" s="29"/>
      <c r="K108" s="29"/>
      <c r="L108" s="29"/>
      <c r="M108" s="29"/>
      <c r="N108" s="29"/>
      <c r="O108" s="29"/>
      <c r="P108" s="29"/>
      <c r="Q108" s="29"/>
      <c r="R108" s="29"/>
      <c r="S108" s="29"/>
      <c r="T108" s="29"/>
      <c r="U108" s="280"/>
      <c r="V108" s="280"/>
      <c r="W108" s="280"/>
      <c r="X108" s="280"/>
      <c r="Y108" s="280"/>
      <c r="Z108" s="280"/>
    </row>
    <row r="109" spans="1:26" ht="12.75" customHeight="1">
      <c r="A109" s="29"/>
      <c r="B109" s="29"/>
      <c r="C109" s="26"/>
      <c r="D109" s="26"/>
      <c r="E109" s="26"/>
      <c r="F109" s="29"/>
      <c r="G109" s="29"/>
      <c r="H109" s="29"/>
      <c r="I109" s="29"/>
      <c r="J109" s="29"/>
      <c r="K109" s="29"/>
      <c r="L109" s="29"/>
      <c r="M109" s="29"/>
      <c r="N109" s="29"/>
      <c r="O109" s="29"/>
      <c r="P109" s="29"/>
      <c r="Q109" s="29"/>
      <c r="R109" s="29"/>
      <c r="S109" s="29"/>
      <c r="T109" s="29"/>
      <c r="U109" s="280"/>
      <c r="V109" s="280"/>
      <c r="W109" s="280"/>
      <c r="X109" s="280"/>
      <c r="Y109" s="280"/>
      <c r="Z109" s="280"/>
    </row>
    <row r="110" spans="1:26" ht="12.75" customHeight="1">
      <c r="A110" s="29"/>
      <c r="B110" s="29"/>
      <c r="C110" s="26"/>
      <c r="D110" s="26"/>
      <c r="E110" s="26"/>
      <c r="F110" s="29"/>
      <c r="G110" s="29"/>
      <c r="H110" s="29"/>
      <c r="I110" s="29"/>
      <c r="J110" s="29"/>
      <c r="K110" s="29"/>
      <c r="L110" s="29"/>
      <c r="M110" s="29"/>
      <c r="N110" s="29"/>
      <c r="O110" s="29"/>
      <c r="P110" s="29"/>
      <c r="Q110" s="29"/>
      <c r="R110" s="29"/>
      <c r="S110" s="29"/>
      <c r="T110" s="29"/>
      <c r="U110" s="280"/>
      <c r="V110" s="280"/>
      <c r="W110" s="280"/>
      <c r="X110" s="280"/>
      <c r="Y110" s="280"/>
      <c r="Z110" s="280"/>
    </row>
    <row r="111" spans="1:26" ht="12.75" customHeight="1">
      <c r="A111" s="29"/>
      <c r="B111" s="29"/>
      <c r="C111" s="26"/>
      <c r="D111" s="26"/>
      <c r="E111" s="26"/>
      <c r="F111" s="29"/>
      <c r="G111" s="29"/>
      <c r="H111" s="29"/>
      <c r="I111" s="29"/>
      <c r="J111" s="29"/>
      <c r="K111" s="29"/>
      <c r="L111" s="29"/>
      <c r="M111" s="29"/>
      <c r="N111" s="29"/>
      <c r="O111" s="29"/>
      <c r="P111" s="29"/>
      <c r="Q111" s="29"/>
      <c r="R111" s="29"/>
      <c r="S111" s="29"/>
      <c r="T111" s="29"/>
      <c r="U111" s="280"/>
      <c r="V111" s="280"/>
      <c r="W111" s="280"/>
      <c r="X111" s="280"/>
      <c r="Y111" s="280"/>
      <c r="Z111" s="280"/>
    </row>
    <row r="112" spans="1:26" ht="12.75" customHeight="1">
      <c r="A112" s="29"/>
      <c r="B112" s="29"/>
      <c r="C112" s="26"/>
      <c r="D112" s="26"/>
      <c r="E112" s="26"/>
      <c r="F112" s="29"/>
      <c r="G112" s="29"/>
      <c r="H112" s="29"/>
      <c r="I112" s="29"/>
      <c r="J112" s="29"/>
      <c r="K112" s="29"/>
      <c r="L112" s="29"/>
      <c r="M112" s="29"/>
      <c r="N112" s="29"/>
      <c r="O112" s="29"/>
      <c r="P112" s="29"/>
      <c r="Q112" s="29"/>
      <c r="R112" s="29"/>
      <c r="S112" s="29"/>
      <c r="T112" s="29"/>
      <c r="U112" s="280"/>
      <c r="V112" s="280"/>
      <c r="W112" s="280"/>
      <c r="X112" s="280"/>
      <c r="Y112" s="280"/>
      <c r="Z112" s="280"/>
    </row>
    <row r="113" spans="1:26" ht="12.75" customHeight="1">
      <c r="A113" s="29"/>
      <c r="B113" s="29"/>
      <c r="C113" s="26"/>
      <c r="D113" s="26"/>
      <c r="E113" s="26"/>
      <c r="F113" s="29"/>
      <c r="G113" s="29"/>
      <c r="H113" s="29"/>
      <c r="I113" s="29"/>
      <c r="J113" s="29"/>
      <c r="K113" s="29"/>
      <c r="L113" s="29"/>
      <c r="M113" s="29"/>
      <c r="N113" s="29"/>
      <c r="O113" s="29"/>
      <c r="P113" s="29"/>
      <c r="Q113" s="29"/>
      <c r="R113" s="29"/>
      <c r="S113" s="29"/>
      <c r="T113" s="29"/>
      <c r="U113" s="280"/>
      <c r="V113" s="280"/>
      <c r="W113" s="280"/>
      <c r="X113" s="280"/>
      <c r="Y113" s="280"/>
      <c r="Z113" s="280"/>
    </row>
    <row r="114" spans="1:26" ht="12.75" customHeight="1">
      <c r="A114" s="29"/>
      <c r="B114" s="29"/>
      <c r="C114" s="26"/>
      <c r="D114" s="26"/>
      <c r="E114" s="26"/>
      <c r="F114" s="29"/>
      <c r="G114" s="29"/>
      <c r="H114" s="29"/>
      <c r="I114" s="29"/>
      <c r="J114" s="29"/>
      <c r="K114" s="29"/>
      <c r="L114" s="29"/>
      <c r="M114" s="29"/>
      <c r="N114" s="29"/>
      <c r="O114" s="29"/>
      <c r="P114" s="29"/>
      <c r="Q114" s="29"/>
      <c r="R114" s="29"/>
      <c r="S114" s="29"/>
      <c r="T114" s="29"/>
      <c r="U114" s="280"/>
      <c r="V114" s="280"/>
      <c r="W114" s="280"/>
      <c r="X114" s="280"/>
      <c r="Y114" s="280"/>
      <c r="Z114" s="280"/>
    </row>
    <row r="115" spans="1:26" ht="12.75" customHeight="1">
      <c r="A115" s="29"/>
      <c r="B115" s="29"/>
      <c r="C115" s="26"/>
      <c r="D115" s="26"/>
      <c r="E115" s="26"/>
      <c r="F115" s="29"/>
      <c r="G115" s="29"/>
      <c r="H115" s="29"/>
      <c r="I115" s="29"/>
      <c r="J115" s="29"/>
      <c r="K115" s="29"/>
      <c r="L115" s="29"/>
      <c r="M115" s="29"/>
      <c r="N115" s="29"/>
      <c r="O115" s="29"/>
      <c r="P115" s="29"/>
      <c r="Q115" s="29"/>
      <c r="R115" s="29"/>
      <c r="S115" s="29"/>
      <c r="T115" s="29"/>
      <c r="U115" s="280"/>
      <c r="V115" s="280"/>
      <c r="W115" s="280"/>
      <c r="X115" s="280"/>
      <c r="Y115" s="280"/>
      <c r="Z115" s="280"/>
    </row>
    <row r="116" spans="1:26" ht="12.75" customHeight="1">
      <c r="A116" s="29"/>
      <c r="B116" s="29"/>
      <c r="C116" s="26"/>
      <c r="D116" s="26"/>
      <c r="E116" s="26"/>
      <c r="F116" s="29"/>
      <c r="G116" s="29"/>
      <c r="H116" s="29"/>
      <c r="I116" s="29"/>
      <c r="J116" s="29"/>
      <c r="K116" s="29"/>
      <c r="L116" s="29"/>
      <c r="M116" s="29"/>
      <c r="N116" s="29"/>
      <c r="O116" s="29"/>
      <c r="P116" s="29"/>
      <c r="Q116" s="29"/>
      <c r="R116" s="29"/>
      <c r="S116" s="29"/>
      <c r="T116" s="29"/>
      <c r="U116" s="280"/>
      <c r="V116" s="280"/>
      <c r="W116" s="280"/>
      <c r="X116" s="280"/>
      <c r="Y116" s="280"/>
      <c r="Z116" s="280"/>
    </row>
    <row r="117" spans="1:26" ht="12.75" customHeight="1">
      <c r="A117" s="29"/>
      <c r="B117" s="29"/>
      <c r="C117" s="26"/>
      <c r="D117" s="26"/>
      <c r="E117" s="26"/>
      <c r="F117" s="29"/>
      <c r="G117" s="29"/>
      <c r="H117" s="29"/>
      <c r="I117" s="29"/>
      <c r="J117" s="29"/>
      <c r="K117" s="29"/>
      <c r="L117" s="29"/>
      <c r="M117" s="29"/>
      <c r="N117" s="29"/>
      <c r="O117" s="29"/>
      <c r="P117" s="29"/>
      <c r="Q117" s="29"/>
      <c r="R117" s="29"/>
      <c r="S117" s="29"/>
      <c r="T117" s="29"/>
      <c r="U117" s="280"/>
      <c r="V117" s="280"/>
      <c r="W117" s="280"/>
      <c r="X117" s="280"/>
      <c r="Y117" s="280"/>
      <c r="Z117" s="280"/>
    </row>
    <row r="118" spans="1:26" ht="12.75" customHeight="1">
      <c r="A118" s="29"/>
      <c r="B118" s="29"/>
      <c r="C118" s="26"/>
      <c r="D118" s="26"/>
      <c r="E118" s="26"/>
      <c r="F118" s="29"/>
      <c r="G118" s="29"/>
      <c r="H118" s="29"/>
      <c r="I118" s="29"/>
      <c r="J118" s="29"/>
      <c r="K118" s="29"/>
      <c r="L118" s="29"/>
      <c r="M118" s="29"/>
      <c r="N118" s="29"/>
      <c r="O118" s="29"/>
      <c r="P118" s="29"/>
      <c r="Q118" s="29"/>
      <c r="R118" s="29"/>
      <c r="S118" s="29"/>
      <c r="T118" s="29"/>
      <c r="U118" s="280"/>
      <c r="V118" s="280"/>
      <c r="W118" s="280"/>
      <c r="X118" s="280"/>
      <c r="Y118" s="280"/>
      <c r="Z118" s="280"/>
    </row>
    <row r="119" spans="1:26" ht="12.75" customHeight="1">
      <c r="A119" s="29"/>
      <c r="B119" s="29"/>
      <c r="C119" s="26"/>
      <c r="D119" s="26"/>
      <c r="E119" s="26"/>
      <c r="F119" s="29"/>
      <c r="G119" s="29"/>
      <c r="H119" s="29"/>
      <c r="I119" s="29"/>
      <c r="J119" s="29"/>
      <c r="K119" s="29"/>
      <c r="L119" s="29"/>
      <c r="M119" s="29"/>
      <c r="N119" s="29"/>
      <c r="O119" s="29"/>
      <c r="P119" s="29"/>
      <c r="Q119" s="29"/>
      <c r="R119" s="29"/>
      <c r="S119" s="29"/>
      <c r="T119" s="29"/>
      <c r="U119" s="280"/>
      <c r="V119" s="280"/>
      <c r="W119" s="280"/>
      <c r="X119" s="280"/>
      <c r="Y119" s="280"/>
      <c r="Z119" s="280"/>
    </row>
    <row r="120" spans="1:26" ht="12.75" customHeight="1">
      <c r="A120" s="29"/>
      <c r="B120" s="29"/>
      <c r="C120" s="26"/>
      <c r="D120" s="26"/>
      <c r="E120" s="26"/>
      <c r="F120" s="29"/>
      <c r="G120" s="29"/>
      <c r="H120" s="29"/>
      <c r="I120" s="29"/>
      <c r="J120" s="29"/>
      <c r="K120" s="29"/>
      <c r="L120" s="29"/>
      <c r="M120" s="29"/>
      <c r="N120" s="29"/>
      <c r="O120" s="29"/>
      <c r="P120" s="29"/>
      <c r="Q120" s="29"/>
      <c r="R120" s="29"/>
      <c r="S120" s="29"/>
      <c r="T120" s="29"/>
      <c r="U120" s="280"/>
      <c r="V120" s="280"/>
      <c r="W120" s="280"/>
      <c r="X120" s="280"/>
      <c r="Y120" s="280"/>
      <c r="Z120" s="280"/>
    </row>
    <row r="121" spans="1:26" ht="12.75" customHeight="1">
      <c r="A121" s="29"/>
      <c r="B121" s="29"/>
      <c r="C121" s="26"/>
      <c r="D121" s="26"/>
      <c r="E121" s="26"/>
      <c r="F121" s="29"/>
      <c r="G121" s="29"/>
      <c r="H121" s="29"/>
      <c r="I121" s="29"/>
      <c r="J121" s="29"/>
      <c r="K121" s="29"/>
      <c r="L121" s="29"/>
      <c r="M121" s="29"/>
      <c r="N121" s="29"/>
      <c r="O121" s="29"/>
      <c r="P121" s="29"/>
      <c r="Q121" s="29"/>
      <c r="R121" s="29"/>
      <c r="S121" s="29"/>
      <c r="T121" s="29"/>
      <c r="U121" s="280"/>
      <c r="V121" s="280"/>
      <c r="W121" s="280"/>
      <c r="X121" s="280"/>
      <c r="Y121" s="280"/>
      <c r="Z121" s="280"/>
    </row>
    <row r="122" spans="1:26" ht="12.75" customHeight="1">
      <c r="A122" s="29"/>
      <c r="B122" s="29"/>
      <c r="C122" s="26"/>
      <c r="D122" s="26"/>
      <c r="E122" s="26"/>
      <c r="F122" s="29"/>
      <c r="G122" s="29"/>
      <c r="H122" s="29"/>
      <c r="I122" s="29"/>
      <c r="J122" s="29"/>
      <c r="K122" s="29"/>
      <c r="L122" s="29"/>
      <c r="M122" s="29"/>
      <c r="N122" s="29"/>
      <c r="O122" s="29"/>
      <c r="P122" s="29"/>
      <c r="Q122" s="29"/>
      <c r="R122" s="29"/>
      <c r="S122" s="29"/>
      <c r="T122" s="29"/>
      <c r="U122" s="280"/>
      <c r="V122" s="280"/>
      <c r="W122" s="280"/>
      <c r="X122" s="280"/>
      <c r="Y122" s="280"/>
      <c r="Z122" s="280"/>
    </row>
    <row r="123" spans="1:26" ht="12.75" customHeight="1">
      <c r="A123" s="29"/>
      <c r="B123" s="29"/>
      <c r="C123" s="26"/>
      <c r="D123" s="26"/>
      <c r="E123" s="26"/>
      <c r="F123" s="29"/>
      <c r="G123" s="29"/>
      <c r="H123" s="29"/>
      <c r="I123" s="29"/>
      <c r="J123" s="29"/>
      <c r="K123" s="29"/>
      <c r="L123" s="29"/>
      <c r="M123" s="29"/>
      <c r="N123" s="29"/>
      <c r="O123" s="29"/>
      <c r="P123" s="29"/>
      <c r="Q123" s="29"/>
      <c r="R123" s="29"/>
      <c r="S123" s="29"/>
      <c r="T123" s="29"/>
      <c r="U123" s="280"/>
      <c r="V123" s="280"/>
      <c r="W123" s="280"/>
      <c r="X123" s="280"/>
      <c r="Y123" s="280"/>
      <c r="Z123" s="280"/>
    </row>
    <row r="124" spans="1:26" ht="12.75" customHeight="1">
      <c r="A124" s="29"/>
      <c r="B124" s="29"/>
      <c r="C124" s="26"/>
      <c r="D124" s="26"/>
      <c r="E124" s="26"/>
      <c r="F124" s="29"/>
      <c r="G124" s="29"/>
      <c r="H124" s="29"/>
      <c r="I124" s="29"/>
      <c r="J124" s="29"/>
      <c r="K124" s="29"/>
      <c r="L124" s="29"/>
      <c r="M124" s="29"/>
      <c r="N124" s="29"/>
      <c r="O124" s="29"/>
      <c r="P124" s="29"/>
      <c r="Q124" s="29"/>
      <c r="R124" s="29"/>
      <c r="S124" s="29"/>
      <c r="T124" s="29"/>
      <c r="U124" s="280"/>
      <c r="V124" s="280"/>
      <c r="W124" s="280"/>
      <c r="X124" s="280"/>
      <c r="Y124" s="280"/>
      <c r="Z124" s="280"/>
    </row>
    <row r="125" spans="1:26" ht="12.75" customHeight="1">
      <c r="A125" s="29"/>
      <c r="B125" s="29"/>
      <c r="C125" s="26"/>
      <c r="D125" s="26"/>
      <c r="E125" s="26"/>
      <c r="F125" s="29"/>
      <c r="G125" s="29"/>
      <c r="H125" s="29"/>
      <c r="I125" s="29"/>
      <c r="J125" s="29"/>
      <c r="K125" s="29"/>
      <c r="L125" s="29"/>
      <c r="M125" s="29"/>
      <c r="N125" s="29"/>
      <c r="O125" s="29"/>
      <c r="P125" s="29"/>
      <c r="Q125" s="29"/>
      <c r="R125" s="29"/>
      <c r="S125" s="29"/>
      <c r="T125" s="29"/>
      <c r="U125" s="280"/>
      <c r="V125" s="280"/>
      <c r="W125" s="280"/>
      <c r="X125" s="280"/>
      <c r="Y125" s="280"/>
      <c r="Z125" s="280"/>
    </row>
    <row r="126" spans="1:26" ht="12.75" customHeight="1">
      <c r="A126" s="29"/>
      <c r="B126" s="29"/>
      <c r="C126" s="26"/>
      <c r="D126" s="26"/>
      <c r="E126" s="26"/>
      <c r="F126" s="29"/>
      <c r="G126" s="29"/>
      <c r="H126" s="29"/>
      <c r="I126" s="29"/>
      <c r="J126" s="29"/>
      <c r="K126" s="29"/>
      <c r="L126" s="29"/>
      <c r="M126" s="29"/>
      <c r="N126" s="29"/>
      <c r="O126" s="29"/>
      <c r="P126" s="29"/>
      <c r="Q126" s="29"/>
      <c r="R126" s="29"/>
      <c r="S126" s="29"/>
      <c r="T126" s="29"/>
      <c r="U126" s="280"/>
      <c r="V126" s="280"/>
      <c r="W126" s="280"/>
      <c r="X126" s="280"/>
      <c r="Y126" s="280"/>
      <c r="Z126" s="280"/>
    </row>
    <row r="127" spans="1:26" ht="12.75" customHeight="1">
      <c r="A127" s="29"/>
      <c r="B127" s="29"/>
      <c r="C127" s="26"/>
      <c r="D127" s="26"/>
      <c r="E127" s="26"/>
      <c r="F127" s="29"/>
      <c r="G127" s="29"/>
      <c r="H127" s="29"/>
      <c r="I127" s="29"/>
      <c r="J127" s="29"/>
      <c r="K127" s="29"/>
      <c r="L127" s="29"/>
      <c r="M127" s="29"/>
      <c r="N127" s="29"/>
      <c r="O127" s="29"/>
      <c r="P127" s="29"/>
      <c r="Q127" s="29"/>
      <c r="R127" s="29"/>
      <c r="S127" s="29"/>
      <c r="T127" s="29"/>
      <c r="U127" s="280"/>
      <c r="V127" s="280"/>
      <c r="W127" s="280"/>
      <c r="X127" s="280"/>
      <c r="Y127" s="280"/>
      <c r="Z127" s="280"/>
    </row>
    <row r="128" spans="1:26" ht="12.75" customHeight="1">
      <c r="A128" s="29"/>
      <c r="B128" s="29"/>
      <c r="C128" s="26"/>
      <c r="D128" s="26"/>
      <c r="E128" s="26"/>
      <c r="F128" s="29"/>
      <c r="G128" s="29"/>
      <c r="H128" s="29"/>
      <c r="I128" s="29"/>
      <c r="J128" s="29"/>
      <c r="K128" s="29"/>
      <c r="L128" s="29"/>
      <c r="M128" s="29"/>
      <c r="N128" s="29"/>
      <c r="O128" s="29"/>
      <c r="P128" s="29"/>
      <c r="Q128" s="29"/>
      <c r="R128" s="29"/>
      <c r="S128" s="29"/>
      <c r="T128" s="29"/>
      <c r="U128" s="280"/>
      <c r="V128" s="280"/>
      <c r="W128" s="280"/>
      <c r="X128" s="280"/>
      <c r="Y128" s="280"/>
      <c r="Z128" s="280"/>
    </row>
    <row r="129" spans="1:26" ht="12.75" customHeight="1">
      <c r="A129" s="29"/>
      <c r="B129" s="29"/>
      <c r="C129" s="26"/>
      <c r="D129" s="26"/>
      <c r="E129" s="26"/>
      <c r="F129" s="29"/>
      <c r="G129" s="29"/>
      <c r="H129" s="29"/>
      <c r="I129" s="29"/>
      <c r="J129" s="29"/>
      <c r="K129" s="29"/>
      <c r="L129" s="29"/>
      <c r="M129" s="29"/>
      <c r="N129" s="29"/>
      <c r="O129" s="29"/>
      <c r="P129" s="29"/>
      <c r="Q129" s="29"/>
      <c r="R129" s="29"/>
      <c r="S129" s="29"/>
      <c r="T129" s="29"/>
      <c r="U129" s="280"/>
      <c r="V129" s="280"/>
      <c r="W129" s="280"/>
      <c r="X129" s="280"/>
      <c r="Y129" s="280"/>
      <c r="Z129" s="280"/>
    </row>
    <row r="130" spans="1:26" ht="12.75" customHeight="1">
      <c r="A130" s="29"/>
      <c r="B130" s="29"/>
      <c r="C130" s="26"/>
      <c r="D130" s="26"/>
      <c r="E130" s="26"/>
      <c r="F130" s="29"/>
      <c r="G130" s="29"/>
      <c r="H130" s="29"/>
      <c r="I130" s="29"/>
      <c r="J130" s="29"/>
      <c r="K130" s="29"/>
      <c r="L130" s="29"/>
      <c r="M130" s="29"/>
      <c r="N130" s="29"/>
      <c r="O130" s="29"/>
      <c r="P130" s="29"/>
      <c r="Q130" s="29"/>
      <c r="R130" s="29"/>
      <c r="S130" s="29"/>
      <c r="T130" s="29"/>
      <c r="U130" s="280"/>
      <c r="V130" s="280"/>
      <c r="W130" s="280"/>
      <c r="X130" s="280"/>
      <c r="Y130" s="280"/>
      <c r="Z130" s="280"/>
    </row>
    <row r="131" spans="1:26" ht="12.75" customHeight="1">
      <c r="A131" s="29"/>
      <c r="B131" s="29"/>
      <c r="C131" s="26"/>
      <c r="D131" s="26"/>
      <c r="E131" s="26"/>
      <c r="F131" s="29"/>
      <c r="G131" s="29"/>
      <c r="H131" s="29"/>
      <c r="I131" s="29"/>
      <c r="J131" s="29"/>
      <c r="K131" s="29"/>
      <c r="L131" s="29"/>
      <c r="M131" s="29"/>
      <c r="N131" s="29"/>
      <c r="O131" s="29"/>
      <c r="P131" s="29"/>
      <c r="Q131" s="29"/>
      <c r="R131" s="29"/>
      <c r="S131" s="29"/>
      <c r="T131" s="29"/>
      <c r="U131" s="280"/>
      <c r="V131" s="280"/>
      <c r="W131" s="280"/>
      <c r="X131" s="280"/>
      <c r="Y131" s="280"/>
      <c r="Z131" s="280"/>
    </row>
    <row r="132" spans="1:26" ht="12.75" customHeight="1">
      <c r="A132" s="29"/>
      <c r="B132" s="29"/>
      <c r="C132" s="26"/>
      <c r="D132" s="26"/>
      <c r="E132" s="26"/>
      <c r="F132" s="29"/>
      <c r="G132" s="29"/>
      <c r="H132" s="29"/>
      <c r="I132" s="29"/>
      <c r="J132" s="29"/>
      <c r="K132" s="29"/>
      <c r="L132" s="29"/>
      <c r="M132" s="29"/>
      <c r="N132" s="29"/>
      <c r="O132" s="29"/>
      <c r="P132" s="29"/>
      <c r="Q132" s="29"/>
      <c r="R132" s="29"/>
      <c r="S132" s="29"/>
      <c r="T132" s="29"/>
      <c r="U132" s="280"/>
      <c r="V132" s="280"/>
      <c r="W132" s="280"/>
      <c r="X132" s="280"/>
      <c r="Y132" s="280"/>
      <c r="Z132" s="280"/>
    </row>
    <row r="133" spans="1:26" ht="12.75" customHeight="1">
      <c r="A133" s="29"/>
      <c r="B133" s="29"/>
      <c r="C133" s="26"/>
      <c r="D133" s="26"/>
      <c r="E133" s="26"/>
      <c r="F133" s="29"/>
      <c r="G133" s="29"/>
      <c r="H133" s="29"/>
      <c r="I133" s="29"/>
      <c r="J133" s="29"/>
      <c r="K133" s="29"/>
      <c r="L133" s="29"/>
      <c r="M133" s="29"/>
      <c r="N133" s="29"/>
      <c r="O133" s="29"/>
      <c r="P133" s="29"/>
      <c r="Q133" s="29"/>
      <c r="R133" s="29"/>
      <c r="S133" s="29"/>
      <c r="T133" s="29"/>
      <c r="U133" s="280"/>
      <c r="V133" s="280"/>
      <c r="W133" s="280"/>
      <c r="X133" s="280"/>
      <c r="Y133" s="280"/>
      <c r="Z133" s="280"/>
    </row>
    <row r="134" spans="1:26" ht="12.75" customHeight="1">
      <c r="A134" s="29"/>
      <c r="B134" s="29"/>
      <c r="C134" s="26"/>
      <c r="D134" s="26"/>
      <c r="E134" s="26"/>
      <c r="F134" s="29"/>
      <c r="G134" s="29"/>
      <c r="H134" s="29"/>
      <c r="I134" s="29"/>
      <c r="J134" s="29"/>
      <c r="K134" s="29"/>
      <c r="L134" s="29"/>
      <c r="M134" s="29"/>
      <c r="N134" s="29"/>
      <c r="O134" s="29"/>
      <c r="P134" s="29"/>
      <c r="Q134" s="29"/>
      <c r="R134" s="29"/>
      <c r="S134" s="29"/>
      <c r="T134" s="29"/>
      <c r="U134" s="280"/>
      <c r="V134" s="280"/>
      <c r="W134" s="280"/>
      <c r="X134" s="280"/>
      <c r="Y134" s="280"/>
      <c r="Z134" s="280"/>
    </row>
    <row r="135" spans="1:26" ht="12.75" customHeight="1">
      <c r="A135" s="29"/>
      <c r="B135" s="29"/>
      <c r="C135" s="26"/>
      <c r="D135" s="26"/>
      <c r="E135" s="26"/>
      <c r="F135" s="29"/>
      <c r="G135" s="29"/>
      <c r="H135" s="29"/>
      <c r="I135" s="29"/>
      <c r="J135" s="29"/>
      <c r="K135" s="29"/>
      <c r="L135" s="29"/>
      <c r="M135" s="29"/>
      <c r="N135" s="29"/>
      <c r="O135" s="29"/>
      <c r="P135" s="29"/>
      <c r="Q135" s="29"/>
      <c r="R135" s="29"/>
      <c r="S135" s="29"/>
      <c r="T135" s="29"/>
      <c r="U135" s="280"/>
      <c r="V135" s="280"/>
      <c r="W135" s="280"/>
      <c r="X135" s="280"/>
      <c r="Y135" s="280"/>
      <c r="Z135" s="280"/>
    </row>
    <row r="136" spans="1:26" ht="12.75" customHeight="1">
      <c r="A136" s="29"/>
      <c r="B136" s="29"/>
      <c r="C136" s="26"/>
      <c r="D136" s="26"/>
      <c r="E136" s="26"/>
      <c r="F136" s="29"/>
      <c r="G136" s="29"/>
      <c r="H136" s="29"/>
      <c r="I136" s="29"/>
      <c r="J136" s="29"/>
      <c r="K136" s="29"/>
      <c r="L136" s="29"/>
      <c r="M136" s="29"/>
      <c r="N136" s="29"/>
      <c r="O136" s="29"/>
      <c r="P136" s="29"/>
      <c r="Q136" s="29"/>
      <c r="R136" s="29"/>
      <c r="S136" s="29"/>
      <c r="T136" s="29"/>
      <c r="U136" s="280"/>
      <c r="V136" s="280"/>
      <c r="W136" s="280"/>
      <c r="X136" s="280"/>
      <c r="Y136" s="280"/>
      <c r="Z136" s="280"/>
    </row>
    <row r="137" spans="1:26" ht="12.75" customHeight="1">
      <c r="A137" s="29"/>
      <c r="B137" s="29"/>
      <c r="C137" s="26"/>
      <c r="D137" s="26"/>
      <c r="E137" s="26"/>
      <c r="F137" s="29"/>
      <c r="G137" s="29"/>
      <c r="H137" s="29"/>
      <c r="I137" s="29"/>
      <c r="J137" s="29"/>
      <c r="K137" s="29"/>
      <c r="L137" s="29"/>
      <c r="M137" s="29"/>
      <c r="N137" s="29"/>
      <c r="O137" s="29"/>
      <c r="P137" s="29"/>
      <c r="Q137" s="29"/>
      <c r="R137" s="29"/>
      <c r="S137" s="29"/>
      <c r="T137" s="29"/>
      <c r="U137" s="280"/>
      <c r="V137" s="280"/>
      <c r="W137" s="280"/>
      <c r="X137" s="280"/>
      <c r="Y137" s="280"/>
      <c r="Z137" s="280"/>
    </row>
    <row r="138" spans="1:26" ht="12.75" customHeight="1">
      <c r="A138" s="29"/>
      <c r="B138" s="29"/>
      <c r="C138" s="26"/>
      <c r="D138" s="26"/>
      <c r="E138" s="26"/>
      <c r="F138" s="29"/>
      <c r="G138" s="29"/>
      <c r="H138" s="29"/>
      <c r="I138" s="29"/>
      <c r="J138" s="29"/>
      <c r="K138" s="29"/>
      <c r="L138" s="29"/>
      <c r="M138" s="29"/>
      <c r="N138" s="29"/>
      <c r="O138" s="29"/>
      <c r="P138" s="29"/>
      <c r="Q138" s="29"/>
      <c r="R138" s="29"/>
      <c r="S138" s="29"/>
      <c r="T138" s="29"/>
      <c r="U138" s="280"/>
      <c r="V138" s="280"/>
      <c r="W138" s="280"/>
      <c r="X138" s="280"/>
      <c r="Y138" s="280"/>
      <c r="Z138" s="280"/>
    </row>
    <row r="139" spans="1:26" ht="12.75" customHeight="1">
      <c r="A139" s="29"/>
      <c r="B139" s="29"/>
      <c r="C139" s="26"/>
      <c r="D139" s="26"/>
      <c r="E139" s="26"/>
      <c r="F139" s="29"/>
      <c r="G139" s="29"/>
      <c r="H139" s="29"/>
      <c r="I139" s="29"/>
      <c r="J139" s="29"/>
      <c r="K139" s="29"/>
      <c r="L139" s="29"/>
      <c r="M139" s="29"/>
      <c r="N139" s="29"/>
      <c r="O139" s="29"/>
      <c r="P139" s="29"/>
      <c r="Q139" s="29"/>
      <c r="R139" s="29"/>
      <c r="S139" s="29"/>
      <c r="T139" s="29"/>
      <c r="U139" s="280"/>
      <c r="V139" s="280"/>
      <c r="W139" s="280"/>
      <c r="X139" s="280"/>
      <c r="Y139" s="280"/>
      <c r="Z139" s="280"/>
    </row>
    <row r="140" spans="1:26" ht="12.75" customHeight="1">
      <c r="A140" s="29"/>
      <c r="B140" s="29"/>
      <c r="C140" s="26"/>
      <c r="D140" s="26"/>
      <c r="E140" s="26"/>
      <c r="F140" s="29"/>
      <c r="G140" s="29"/>
      <c r="H140" s="29"/>
      <c r="I140" s="29"/>
      <c r="J140" s="29"/>
      <c r="K140" s="29"/>
      <c r="L140" s="29"/>
      <c r="M140" s="29"/>
      <c r="N140" s="29"/>
      <c r="O140" s="29"/>
      <c r="P140" s="29"/>
      <c r="Q140" s="29"/>
      <c r="R140" s="29"/>
      <c r="S140" s="29"/>
      <c r="T140" s="29"/>
      <c r="U140" s="280"/>
      <c r="V140" s="280"/>
      <c r="W140" s="280"/>
      <c r="X140" s="280"/>
      <c r="Y140" s="280"/>
      <c r="Z140" s="280"/>
    </row>
    <row r="141" spans="1:26" ht="12.75" customHeight="1">
      <c r="A141" s="29"/>
      <c r="B141" s="29"/>
      <c r="C141" s="26"/>
      <c r="D141" s="26"/>
      <c r="E141" s="26"/>
      <c r="F141" s="29"/>
      <c r="G141" s="29"/>
      <c r="H141" s="29"/>
      <c r="I141" s="29"/>
      <c r="J141" s="29"/>
      <c r="K141" s="29"/>
      <c r="L141" s="29"/>
      <c r="M141" s="29"/>
      <c r="N141" s="29"/>
      <c r="O141" s="29"/>
      <c r="P141" s="29"/>
      <c r="Q141" s="29"/>
      <c r="R141" s="29"/>
      <c r="S141" s="29"/>
      <c r="T141" s="29"/>
      <c r="U141" s="280"/>
      <c r="V141" s="280"/>
      <c r="W141" s="280"/>
      <c r="X141" s="280"/>
      <c r="Y141" s="280"/>
      <c r="Z141" s="280"/>
    </row>
    <row r="142" spans="1:26" ht="12.75" customHeight="1">
      <c r="A142" s="29"/>
      <c r="B142" s="29"/>
      <c r="C142" s="26"/>
      <c r="D142" s="26"/>
      <c r="E142" s="26"/>
      <c r="F142" s="29"/>
      <c r="G142" s="29"/>
      <c r="H142" s="29"/>
      <c r="I142" s="29"/>
      <c r="J142" s="29"/>
      <c r="K142" s="29"/>
      <c r="L142" s="29"/>
      <c r="M142" s="29"/>
      <c r="N142" s="29"/>
      <c r="O142" s="29"/>
      <c r="P142" s="29"/>
      <c r="Q142" s="29"/>
      <c r="R142" s="29"/>
      <c r="S142" s="29"/>
      <c r="T142" s="29"/>
      <c r="U142" s="280"/>
      <c r="V142" s="280"/>
      <c r="W142" s="280"/>
      <c r="X142" s="280"/>
      <c r="Y142" s="280"/>
      <c r="Z142" s="280"/>
    </row>
    <row r="143" spans="1:26" ht="12.75" customHeight="1">
      <c r="A143" s="29"/>
      <c r="B143" s="29"/>
      <c r="C143" s="26"/>
      <c r="D143" s="26"/>
      <c r="E143" s="26"/>
      <c r="F143" s="29"/>
      <c r="G143" s="29"/>
      <c r="H143" s="29"/>
      <c r="I143" s="29"/>
      <c r="J143" s="29"/>
      <c r="K143" s="29"/>
      <c r="L143" s="29"/>
      <c r="M143" s="29"/>
      <c r="N143" s="29"/>
      <c r="O143" s="29"/>
      <c r="P143" s="29"/>
      <c r="Q143" s="29"/>
      <c r="R143" s="29"/>
      <c r="S143" s="29"/>
      <c r="T143" s="29"/>
      <c r="U143" s="280"/>
      <c r="V143" s="280"/>
      <c r="W143" s="280"/>
      <c r="X143" s="280"/>
      <c r="Y143" s="280"/>
      <c r="Z143" s="280"/>
    </row>
    <row r="144" spans="1:26" ht="12.75" customHeight="1">
      <c r="A144" s="29"/>
      <c r="B144" s="29"/>
      <c r="C144" s="26"/>
      <c r="D144" s="26"/>
      <c r="E144" s="26"/>
      <c r="F144" s="29"/>
      <c r="G144" s="29"/>
      <c r="H144" s="29"/>
      <c r="I144" s="29"/>
      <c r="J144" s="29"/>
      <c r="K144" s="29"/>
      <c r="L144" s="29"/>
      <c r="M144" s="29"/>
      <c r="N144" s="29"/>
      <c r="O144" s="29"/>
      <c r="P144" s="29"/>
      <c r="Q144" s="29"/>
      <c r="R144" s="29"/>
      <c r="S144" s="29"/>
      <c r="T144" s="29"/>
      <c r="U144" s="280"/>
      <c r="V144" s="280"/>
      <c r="W144" s="280"/>
      <c r="X144" s="280"/>
      <c r="Y144" s="280"/>
      <c r="Z144" s="280"/>
    </row>
    <row r="145" spans="1:26" ht="12.75" customHeight="1">
      <c r="A145" s="29"/>
      <c r="B145" s="29"/>
      <c r="C145" s="26"/>
      <c r="D145" s="26"/>
      <c r="E145" s="26"/>
      <c r="F145" s="29"/>
      <c r="G145" s="29"/>
      <c r="H145" s="29"/>
      <c r="I145" s="29"/>
      <c r="J145" s="29"/>
      <c r="K145" s="29"/>
      <c r="L145" s="29"/>
      <c r="M145" s="29"/>
      <c r="N145" s="29"/>
      <c r="O145" s="29"/>
      <c r="P145" s="29"/>
      <c r="Q145" s="29"/>
      <c r="R145" s="29"/>
      <c r="S145" s="29"/>
      <c r="T145" s="29"/>
      <c r="U145" s="280"/>
      <c r="V145" s="280"/>
      <c r="W145" s="280"/>
      <c r="X145" s="280"/>
      <c r="Y145" s="280"/>
      <c r="Z145" s="280"/>
    </row>
    <row r="146" spans="1:26" ht="12.75" customHeight="1">
      <c r="A146" s="29"/>
      <c r="B146" s="29"/>
      <c r="C146" s="26"/>
      <c r="D146" s="26"/>
      <c r="E146" s="26"/>
      <c r="F146" s="29"/>
      <c r="G146" s="29"/>
      <c r="H146" s="29"/>
      <c r="I146" s="29"/>
      <c r="J146" s="29"/>
      <c r="K146" s="29"/>
      <c r="L146" s="29"/>
      <c r="M146" s="29"/>
      <c r="N146" s="29"/>
      <c r="O146" s="29"/>
      <c r="P146" s="29"/>
      <c r="Q146" s="29"/>
      <c r="R146" s="29"/>
      <c r="S146" s="29"/>
      <c r="T146" s="29"/>
      <c r="U146" s="280"/>
      <c r="V146" s="280"/>
      <c r="W146" s="280"/>
      <c r="X146" s="280"/>
      <c r="Y146" s="280"/>
      <c r="Z146" s="280"/>
    </row>
    <row r="147" spans="1:26" ht="12.75" customHeight="1">
      <c r="A147" s="29"/>
      <c r="B147" s="29"/>
      <c r="C147" s="26"/>
      <c r="D147" s="26"/>
      <c r="E147" s="26"/>
      <c r="F147" s="29"/>
      <c r="G147" s="29"/>
      <c r="H147" s="29"/>
      <c r="I147" s="29"/>
      <c r="J147" s="29"/>
      <c r="K147" s="29"/>
      <c r="L147" s="29"/>
      <c r="M147" s="29"/>
      <c r="N147" s="29"/>
      <c r="O147" s="29"/>
      <c r="P147" s="29"/>
      <c r="Q147" s="29"/>
      <c r="R147" s="29"/>
      <c r="S147" s="29"/>
      <c r="T147" s="29"/>
      <c r="U147" s="280"/>
      <c r="V147" s="280"/>
      <c r="W147" s="280"/>
      <c r="X147" s="280"/>
      <c r="Y147" s="280"/>
      <c r="Z147" s="280"/>
    </row>
    <row r="148" spans="1:26" ht="12.75" customHeight="1">
      <c r="A148" s="29"/>
      <c r="B148" s="29"/>
      <c r="C148" s="26"/>
      <c r="D148" s="26"/>
      <c r="E148" s="26"/>
      <c r="F148" s="29"/>
      <c r="G148" s="29"/>
      <c r="H148" s="29"/>
      <c r="I148" s="29"/>
      <c r="J148" s="29"/>
      <c r="K148" s="29"/>
      <c r="L148" s="29"/>
      <c r="M148" s="29"/>
      <c r="N148" s="29"/>
      <c r="O148" s="29"/>
      <c r="P148" s="29"/>
      <c r="Q148" s="29"/>
      <c r="R148" s="29"/>
      <c r="S148" s="29"/>
      <c r="T148" s="29"/>
      <c r="U148" s="280"/>
      <c r="V148" s="280"/>
      <c r="W148" s="280"/>
      <c r="X148" s="280"/>
      <c r="Y148" s="280"/>
      <c r="Z148" s="280"/>
    </row>
    <row r="149" spans="1:26" ht="12.75" customHeight="1">
      <c r="A149" s="29"/>
      <c r="B149" s="29"/>
      <c r="C149" s="26"/>
      <c r="D149" s="26"/>
      <c r="E149" s="26"/>
      <c r="F149" s="29"/>
      <c r="G149" s="29"/>
      <c r="H149" s="29"/>
      <c r="I149" s="29"/>
      <c r="J149" s="29"/>
      <c r="K149" s="29"/>
      <c r="L149" s="29"/>
      <c r="M149" s="29"/>
      <c r="N149" s="29"/>
      <c r="O149" s="29"/>
      <c r="P149" s="29"/>
      <c r="Q149" s="29"/>
      <c r="R149" s="29"/>
      <c r="S149" s="29"/>
      <c r="T149" s="29"/>
      <c r="U149" s="280"/>
      <c r="V149" s="280"/>
      <c r="W149" s="280"/>
      <c r="X149" s="280"/>
      <c r="Y149" s="280"/>
      <c r="Z149" s="280"/>
    </row>
    <row r="150" spans="1:26" ht="12.75" customHeight="1">
      <c r="A150" s="29"/>
      <c r="B150" s="29"/>
      <c r="C150" s="26"/>
      <c r="D150" s="26"/>
      <c r="E150" s="26"/>
      <c r="F150" s="29"/>
      <c r="G150" s="29"/>
      <c r="H150" s="29"/>
      <c r="I150" s="29"/>
      <c r="J150" s="29"/>
      <c r="K150" s="29"/>
      <c r="L150" s="29"/>
      <c r="M150" s="29"/>
      <c r="N150" s="29"/>
      <c r="O150" s="29"/>
      <c r="P150" s="29"/>
      <c r="Q150" s="29"/>
      <c r="R150" s="29"/>
      <c r="S150" s="29"/>
      <c r="T150" s="29"/>
      <c r="U150" s="280"/>
      <c r="V150" s="280"/>
      <c r="W150" s="280"/>
      <c r="X150" s="280"/>
      <c r="Y150" s="280"/>
      <c r="Z150" s="280"/>
    </row>
    <row r="151" spans="1:26" ht="12.75" customHeight="1">
      <c r="A151" s="29"/>
      <c r="B151" s="29"/>
      <c r="C151" s="26"/>
      <c r="D151" s="26"/>
      <c r="E151" s="26"/>
      <c r="F151" s="29"/>
      <c r="G151" s="29"/>
      <c r="H151" s="29"/>
      <c r="I151" s="29"/>
      <c r="J151" s="29"/>
      <c r="K151" s="29"/>
      <c r="L151" s="29"/>
      <c r="M151" s="29"/>
      <c r="N151" s="29"/>
      <c r="O151" s="29"/>
      <c r="P151" s="29"/>
      <c r="Q151" s="29"/>
      <c r="R151" s="29"/>
      <c r="S151" s="29"/>
      <c r="T151" s="29"/>
      <c r="U151" s="280"/>
      <c r="V151" s="280"/>
      <c r="W151" s="280"/>
      <c r="X151" s="280"/>
      <c r="Y151" s="280"/>
      <c r="Z151" s="280"/>
    </row>
    <row r="152" spans="1:26" ht="12.75" customHeight="1">
      <c r="A152" s="29"/>
      <c r="B152" s="29"/>
      <c r="C152" s="26"/>
      <c r="D152" s="26"/>
      <c r="E152" s="26"/>
      <c r="F152" s="29"/>
      <c r="G152" s="29"/>
      <c r="H152" s="29"/>
      <c r="I152" s="29"/>
      <c r="J152" s="29"/>
      <c r="K152" s="29"/>
      <c r="L152" s="29"/>
      <c r="M152" s="29"/>
      <c r="N152" s="29"/>
      <c r="O152" s="29"/>
      <c r="P152" s="29"/>
      <c r="Q152" s="29"/>
      <c r="R152" s="29"/>
      <c r="S152" s="29"/>
      <c r="T152" s="29"/>
      <c r="U152" s="280"/>
      <c r="V152" s="280"/>
      <c r="W152" s="280"/>
      <c r="X152" s="280"/>
      <c r="Y152" s="280"/>
      <c r="Z152" s="280"/>
    </row>
    <row r="153" spans="1:26" ht="12.75" customHeight="1">
      <c r="A153" s="29"/>
      <c r="B153" s="29"/>
      <c r="C153" s="26"/>
      <c r="D153" s="26"/>
      <c r="E153" s="26"/>
      <c r="F153" s="29"/>
      <c r="G153" s="29"/>
      <c r="H153" s="29"/>
      <c r="I153" s="29"/>
      <c r="J153" s="29"/>
      <c r="K153" s="29"/>
      <c r="L153" s="29"/>
      <c r="M153" s="29"/>
      <c r="N153" s="29"/>
      <c r="O153" s="29"/>
      <c r="P153" s="29"/>
      <c r="Q153" s="29"/>
      <c r="R153" s="29"/>
      <c r="S153" s="29"/>
      <c r="T153" s="29"/>
      <c r="U153" s="280"/>
      <c r="V153" s="280"/>
      <c r="W153" s="280"/>
      <c r="X153" s="280"/>
      <c r="Y153" s="280"/>
      <c r="Z153" s="280"/>
    </row>
    <row r="154" spans="1:26" ht="12.75" customHeight="1">
      <c r="A154" s="29"/>
      <c r="B154" s="29"/>
      <c r="C154" s="26"/>
      <c r="D154" s="26"/>
      <c r="E154" s="26"/>
      <c r="F154" s="29"/>
      <c r="G154" s="29"/>
      <c r="H154" s="29"/>
      <c r="I154" s="29"/>
      <c r="J154" s="29"/>
      <c r="K154" s="29"/>
      <c r="L154" s="29"/>
      <c r="M154" s="29"/>
      <c r="N154" s="29"/>
      <c r="O154" s="29"/>
      <c r="P154" s="29"/>
      <c r="Q154" s="29"/>
      <c r="R154" s="29"/>
      <c r="S154" s="29"/>
      <c r="T154" s="29"/>
      <c r="U154" s="280"/>
      <c r="V154" s="280"/>
      <c r="W154" s="280"/>
      <c r="X154" s="280"/>
      <c r="Y154" s="280"/>
      <c r="Z154" s="280"/>
    </row>
    <row r="155" spans="1:26" ht="12.75" customHeight="1">
      <c r="A155" s="29"/>
      <c r="B155" s="29"/>
      <c r="C155" s="26"/>
      <c r="D155" s="26"/>
      <c r="E155" s="26"/>
      <c r="F155" s="29"/>
      <c r="G155" s="29"/>
      <c r="H155" s="29"/>
      <c r="I155" s="29"/>
      <c r="J155" s="29"/>
      <c r="K155" s="29"/>
      <c r="L155" s="29"/>
      <c r="M155" s="29"/>
      <c r="N155" s="29"/>
      <c r="O155" s="29"/>
      <c r="P155" s="29"/>
      <c r="Q155" s="29"/>
      <c r="R155" s="29"/>
      <c r="S155" s="29"/>
      <c r="T155" s="29"/>
      <c r="U155" s="280"/>
      <c r="V155" s="280"/>
      <c r="W155" s="280"/>
      <c r="X155" s="280"/>
      <c r="Y155" s="280"/>
      <c r="Z155" s="280"/>
    </row>
    <row r="156" spans="1:26" ht="12.75" customHeight="1">
      <c r="A156" s="29"/>
      <c r="B156" s="29"/>
      <c r="C156" s="26"/>
      <c r="D156" s="26"/>
      <c r="E156" s="26"/>
      <c r="F156" s="29"/>
      <c r="G156" s="29"/>
      <c r="H156" s="29"/>
      <c r="I156" s="29"/>
      <c r="J156" s="29"/>
      <c r="K156" s="29"/>
      <c r="L156" s="29"/>
      <c r="M156" s="29"/>
      <c r="N156" s="29"/>
      <c r="O156" s="29"/>
      <c r="P156" s="29"/>
      <c r="Q156" s="29"/>
      <c r="R156" s="29"/>
      <c r="S156" s="29"/>
      <c r="T156" s="29"/>
      <c r="U156" s="280"/>
      <c r="V156" s="280"/>
      <c r="W156" s="280"/>
      <c r="X156" s="280"/>
      <c r="Y156" s="280"/>
      <c r="Z156" s="280"/>
    </row>
    <row r="157" spans="1:26" ht="12.75" customHeight="1">
      <c r="A157" s="29"/>
      <c r="B157" s="29"/>
      <c r="C157" s="26"/>
      <c r="D157" s="26"/>
      <c r="E157" s="26"/>
      <c r="F157" s="29"/>
      <c r="G157" s="29"/>
      <c r="H157" s="29"/>
      <c r="I157" s="29"/>
      <c r="J157" s="29"/>
      <c r="K157" s="29"/>
      <c r="L157" s="29"/>
      <c r="M157" s="29"/>
      <c r="N157" s="29"/>
      <c r="O157" s="29"/>
      <c r="P157" s="29"/>
      <c r="Q157" s="29"/>
      <c r="R157" s="29"/>
      <c r="S157" s="29"/>
      <c r="T157" s="29"/>
      <c r="U157" s="280"/>
      <c r="V157" s="280"/>
      <c r="W157" s="280"/>
      <c r="X157" s="280"/>
      <c r="Y157" s="280"/>
      <c r="Z157" s="280"/>
    </row>
    <row r="158" spans="1:26" ht="12.75" customHeight="1">
      <c r="A158" s="29"/>
      <c r="B158" s="29"/>
      <c r="C158" s="26"/>
      <c r="D158" s="26"/>
      <c r="E158" s="26"/>
      <c r="F158" s="29"/>
      <c r="G158" s="29"/>
      <c r="H158" s="29"/>
      <c r="I158" s="29"/>
      <c r="J158" s="29"/>
      <c r="K158" s="29"/>
      <c r="L158" s="29"/>
      <c r="M158" s="29"/>
      <c r="N158" s="29"/>
      <c r="O158" s="29"/>
      <c r="P158" s="29"/>
      <c r="Q158" s="29"/>
      <c r="R158" s="29"/>
      <c r="S158" s="29"/>
      <c r="T158" s="29"/>
      <c r="U158" s="280"/>
      <c r="V158" s="280"/>
      <c r="W158" s="280"/>
      <c r="X158" s="280"/>
      <c r="Y158" s="280"/>
      <c r="Z158" s="280"/>
    </row>
    <row r="159" spans="1:26" ht="12.75" customHeight="1">
      <c r="A159" s="29"/>
      <c r="B159" s="29"/>
      <c r="C159" s="26"/>
      <c r="D159" s="26"/>
      <c r="E159" s="26"/>
      <c r="F159" s="29"/>
      <c r="G159" s="29"/>
      <c r="H159" s="29"/>
      <c r="I159" s="29"/>
      <c r="J159" s="29"/>
      <c r="K159" s="29"/>
      <c r="L159" s="29"/>
      <c r="M159" s="29"/>
      <c r="N159" s="29"/>
      <c r="O159" s="29"/>
      <c r="P159" s="29"/>
      <c r="Q159" s="29"/>
      <c r="R159" s="29"/>
      <c r="S159" s="29"/>
      <c r="T159" s="29"/>
      <c r="U159" s="280"/>
      <c r="V159" s="280"/>
      <c r="W159" s="280"/>
      <c r="X159" s="280"/>
      <c r="Y159" s="280"/>
      <c r="Z159" s="280"/>
    </row>
    <row r="160" spans="1:26" ht="12.75" customHeight="1">
      <c r="A160" s="29"/>
      <c r="B160" s="29"/>
      <c r="C160" s="26"/>
      <c r="D160" s="26"/>
      <c r="E160" s="26"/>
      <c r="F160" s="29"/>
      <c r="G160" s="29"/>
      <c r="H160" s="29"/>
      <c r="I160" s="29"/>
      <c r="J160" s="29"/>
      <c r="K160" s="29"/>
      <c r="L160" s="29"/>
      <c r="M160" s="29"/>
      <c r="N160" s="29"/>
      <c r="O160" s="29"/>
      <c r="P160" s="29"/>
      <c r="Q160" s="29"/>
      <c r="R160" s="29"/>
      <c r="S160" s="29"/>
      <c r="T160" s="29"/>
      <c r="U160" s="280"/>
      <c r="V160" s="280"/>
      <c r="W160" s="280"/>
      <c r="X160" s="280"/>
      <c r="Y160" s="280"/>
      <c r="Z160" s="280"/>
    </row>
    <row r="161" spans="1:26" ht="12.75" customHeight="1">
      <c r="A161" s="29"/>
      <c r="B161" s="29"/>
      <c r="C161" s="26"/>
      <c r="D161" s="26"/>
      <c r="E161" s="26"/>
      <c r="F161" s="29"/>
      <c r="G161" s="29"/>
      <c r="H161" s="29"/>
      <c r="I161" s="29"/>
      <c r="J161" s="29"/>
      <c r="K161" s="29"/>
      <c r="L161" s="29"/>
      <c r="M161" s="29"/>
      <c r="N161" s="29"/>
      <c r="O161" s="29"/>
      <c r="P161" s="29"/>
      <c r="Q161" s="29"/>
      <c r="R161" s="29"/>
      <c r="S161" s="29"/>
      <c r="T161" s="29"/>
      <c r="U161" s="280"/>
      <c r="V161" s="280"/>
      <c r="W161" s="280"/>
      <c r="X161" s="280"/>
      <c r="Y161" s="280"/>
      <c r="Z161" s="280"/>
    </row>
    <row r="162" spans="1:26" ht="12.75" customHeight="1">
      <c r="A162" s="29"/>
      <c r="B162" s="29"/>
      <c r="C162" s="26"/>
      <c r="D162" s="26"/>
      <c r="E162" s="26"/>
      <c r="F162" s="29"/>
      <c r="G162" s="29"/>
      <c r="H162" s="29"/>
      <c r="I162" s="29"/>
      <c r="J162" s="29"/>
      <c r="K162" s="29"/>
      <c r="L162" s="29"/>
      <c r="M162" s="29"/>
      <c r="N162" s="29"/>
      <c r="O162" s="29"/>
      <c r="P162" s="29"/>
      <c r="Q162" s="29"/>
      <c r="R162" s="29"/>
      <c r="S162" s="29"/>
      <c r="T162" s="29"/>
      <c r="U162" s="280"/>
      <c r="V162" s="280"/>
      <c r="W162" s="280"/>
      <c r="X162" s="280"/>
      <c r="Y162" s="280"/>
      <c r="Z162" s="280"/>
    </row>
    <row r="163" spans="1:26" ht="12.75" customHeight="1">
      <c r="A163" s="29"/>
      <c r="B163" s="29"/>
      <c r="C163" s="26"/>
      <c r="D163" s="26"/>
      <c r="E163" s="26"/>
      <c r="F163" s="29"/>
      <c r="G163" s="29"/>
      <c r="H163" s="29"/>
      <c r="I163" s="29"/>
      <c r="J163" s="29"/>
      <c r="K163" s="29"/>
      <c r="L163" s="29"/>
      <c r="M163" s="29"/>
      <c r="N163" s="29"/>
      <c r="O163" s="29"/>
      <c r="P163" s="29"/>
      <c r="Q163" s="29"/>
      <c r="R163" s="29"/>
      <c r="S163" s="29"/>
      <c r="T163" s="29"/>
      <c r="U163" s="280"/>
      <c r="V163" s="280"/>
      <c r="W163" s="280"/>
      <c r="X163" s="280"/>
      <c r="Y163" s="280"/>
      <c r="Z163" s="280"/>
    </row>
    <row r="164" spans="1:26" ht="12.75" customHeight="1">
      <c r="A164" s="29"/>
      <c r="B164" s="29"/>
      <c r="C164" s="26"/>
      <c r="D164" s="26"/>
      <c r="E164" s="26"/>
      <c r="F164" s="29"/>
      <c r="G164" s="29"/>
      <c r="H164" s="29"/>
      <c r="I164" s="29"/>
      <c r="J164" s="29"/>
      <c r="K164" s="29"/>
      <c r="L164" s="29"/>
      <c r="M164" s="29"/>
      <c r="N164" s="29"/>
      <c r="O164" s="29"/>
      <c r="P164" s="29"/>
      <c r="Q164" s="29"/>
      <c r="R164" s="29"/>
      <c r="S164" s="29"/>
      <c r="T164" s="29"/>
      <c r="U164" s="280"/>
      <c r="V164" s="280"/>
      <c r="W164" s="280"/>
      <c r="X164" s="280"/>
      <c r="Y164" s="280"/>
      <c r="Z164" s="280"/>
    </row>
    <row r="165" spans="1:26" ht="12.75" customHeight="1">
      <c r="A165" s="29"/>
      <c r="B165" s="29"/>
      <c r="C165" s="26"/>
      <c r="D165" s="26"/>
      <c r="E165" s="26"/>
      <c r="F165" s="29"/>
      <c r="G165" s="29"/>
      <c r="H165" s="29"/>
      <c r="I165" s="29"/>
      <c r="J165" s="29"/>
      <c r="K165" s="29"/>
      <c r="L165" s="29"/>
      <c r="M165" s="29"/>
      <c r="N165" s="29"/>
      <c r="O165" s="29"/>
      <c r="P165" s="29"/>
      <c r="Q165" s="29"/>
      <c r="R165" s="29"/>
      <c r="S165" s="29"/>
      <c r="T165" s="29"/>
      <c r="U165" s="280"/>
      <c r="V165" s="280"/>
      <c r="W165" s="280"/>
      <c r="X165" s="280"/>
      <c r="Y165" s="280"/>
      <c r="Z165" s="280"/>
    </row>
    <row r="166" spans="1:26" ht="12.75" customHeight="1">
      <c r="A166" s="29"/>
      <c r="B166" s="29"/>
      <c r="C166" s="26"/>
      <c r="D166" s="26"/>
      <c r="E166" s="26"/>
      <c r="F166" s="29"/>
      <c r="G166" s="29"/>
      <c r="H166" s="29"/>
      <c r="I166" s="29"/>
      <c r="J166" s="29"/>
      <c r="K166" s="29"/>
      <c r="L166" s="29"/>
      <c r="M166" s="29"/>
      <c r="N166" s="29"/>
      <c r="O166" s="29"/>
      <c r="P166" s="29"/>
      <c r="Q166" s="29"/>
      <c r="R166" s="29"/>
      <c r="S166" s="29"/>
      <c r="T166" s="29"/>
      <c r="U166" s="280"/>
      <c r="V166" s="280"/>
      <c r="W166" s="280"/>
      <c r="X166" s="280"/>
      <c r="Y166" s="280"/>
      <c r="Z166" s="280"/>
    </row>
    <row r="167" spans="1:26" ht="12.75" customHeight="1">
      <c r="A167" s="29"/>
      <c r="B167" s="29"/>
      <c r="C167" s="26"/>
      <c r="D167" s="26"/>
      <c r="E167" s="26"/>
      <c r="F167" s="29"/>
      <c r="G167" s="29"/>
      <c r="H167" s="29"/>
      <c r="I167" s="29"/>
      <c r="J167" s="29"/>
      <c r="K167" s="29"/>
      <c r="L167" s="29"/>
      <c r="M167" s="29"/>
      <c r="N167" s="29"/>
      <c r="O167" s="29"/>
      <c r="P167" s="29"/>
      <c r="Q167" s="29"/>
      <c r="R167" s="29"/>
      <c r="S167" s="29"/>
      <c r="T167" s="29"/>
      <c r="U167" s="280"/>
      <c r="V167" s="280"/>
      <c r="W167" s="280"/>
      <c r="X167" s="280"/>
      <c r="Y167" s="280"/>
      <c r="Z167" s="280"/>
    </row>
    <row r="168" spans="1:26" ht="12.75" customHeight="1">
      <c r="A168" s="29"/>
      <c r="B168" s="29"/>
      <c r="C168" s="26"/>
      <c r="D168" s="26"/>
      <c r="E168" s="26"/>
      <c r="F168" s="29"/>
      <c r="G168" s="29"/>
      <c r="H168" s="29"/>
      <c r="I168" s="29"/>
      <c r="J168" s="29"/>
      <c r="K168" s="29"/>
      <c r="L168" s="29"/>
      <c r="M168" s="29"/>
      <c r="N168" s="29"/>
      <c r="O168" s="29"/>
      <c r="P168" s="29"/>
      <c r="Q168" s="29"/>
      <c r="R168" s="29"/>
      <c r="S168" s="29"/>
      <c r="T168" s="29"/>
      <c r="U168" s="280"/>
      <c r="V168" s="280"/>
      <c r="W168" s="280"/>
      <c r="X168" s="280"/>
      <c r="Y168" s="280"/>
      <c r="Z168" s="280"/>
    </row>
    <row r="169" spans="1:26" ht="12.75" customHeight="1">
      <c r="A169" s="29"/>
      <c r="B169" s="29"/>
      <c r="C169" s="26"/>
      <c r="D169" s="26"/>
      <c r="E169" s="26"/>
      <c r="F169" s="29"/>
      <c r="G169" s="29"/>
      <c r="H169" s="29"/>
      <c r="I169" s="29"/>
      <c r="J169" s="29"/>
      <c r="K169" s="29"/>
      <c r="L169" s="29"/>
      <c r="M169" s="29"/>
      <c r="N169" s="29"/>
      <c r="O169" s="29"/>
      <c r="P169" s="29"/>
      <c r="Q169" s="29"/>
      <c r="R169" s="29"/>
      <c r="S169" s="29"/>
      <c r="T169" s="29"/>
      <c r="U169" s="280"/>
      <c r="V169" s="280"/>
      <c r="W169" s="280"/>
      <c r="X169" s="280"/>
      <c r="Y169" s="280"/>
      <c r="Z169" s="280"/>
    </row>
    <row r="170" spans="1:26" ht="12.75" customHeight="1">
      <c r="A170" s="29"/>
      <c r="B170" s="29"/>
      <c r="C170" s="26"/>
      <c r="D170" s="26"/>
      <c r="E170" s="26"/>
      <c r="F170" s="29"/>
      <c r="G170" s="29"/>
      <c r="H170" s="29"/>
      <c r="I170" s="29"/>
      <c r="J170" s="29"/>
      <c r="K170" s="29"/>
      <c r="L170" s="29"/>
      <c r="M170" s="29"/>
      <c r="N170" s="29"/>
      <c r="O170" s="29"/>
      <c r="P170" s="29"/>
      <c r="Q170" s="29"/>
      <c r="R170" s="29"/>
      <c r="S170" s="29"/>
      <c r="T170" s="29"/>
      <c r="U170" s="280"/>
      <c r="V170" s="280"/>
      <c r="W170" s="280"/>
      <c r="X170" s="280"/>
      <c r="Y170" s="280"/>
      <c r="Z170" s="280"/>
    </row>
    <row r="171" spans="1:26" ht="12.75" customHeight="1">
      <c r="A171" s="29"/>
      <c r="B171" s="29"/>
      <c r="C171" s="26"/>
      <c r="D171" s="26"/>
      <c r="E171" s="26"/>
      <c r="F171" s="29"/>
      <c r="G171" s="29"/>
      <c r="H171" s="29"/>
      <c r="I171" s="29"/>
      <c r="J171" s="29"/>
      <c r="K171" s="29"/>
      <c r="L171" s="29"/>
      <c r="M171" s="29"/>
      <c r="N171" s="29"/>
      <c r="O171" s="29"/>
      <c r="P171" s="29"/>
      <c r="Q171" s="29"/>
      <c r="R171" s="29"/>
      <c r="S171" s="29"/>
      <c r="T171" s="29"/>
      <c r="U171" s="280"/>
      <c r="V171" s="280"/>
      <c r="W171" s="280"/>
      <c r="X171" s="280"/>
      <c r="Y171" s="280"/>
      <c r="Z171" s="280"/>
    </row>
    <row r="172" spans="1:26" ht="12.75" customHeight="1">
      <c r="A172" s="29"/>
      <c r="B172" s="29"/>
      <c r="C172" s="26"/>
      <c r="D172" s="26"/>
      <c r="E172" s="26"/>
      <c r="F172" s="29"/>
      <c r="G172" s="29"/>
      <c r="H172" s="29"/>
      <c r="I172" s="29"/>
      <c r="J172" s="29"/>
      <c r="K172" s="29"/>
      <c r="L172" s="29"/>
      <c r="M172" s="29"/>
      <c r="N172" s="29"/>
      <c r="O172" s="29"/>
      <c r="P172" s="29"/>
      <c r="Q172" s="29"/>
      <c r="R172" s="29"/>
      <c r="S172" s="29"/>
      <c r="T172" s="29"/>
      <c r="U172" s="280"/>
      <c r="V172" s="280"/>
      <c r="W172" s="280"/>
      <c r="X172" s="280"/>
      <c r="Y172" s="280"/>
      <c r="Z172" s="280"/>
    </row>
    <row r="173" spans="1:26" ht="12.75" customHeight="1">
      <c r="A173" s="29"/>
      <c r="B173" s="29"/>
      <c r="C173" s="26"/>
      <c r="D173" s="26"/>
      <c r="E173" s="26"/>
      <c r="F173" s="29"/>
      <c r="G173" s="29"/>
      <c r="H173" s="29"/>
      <c r="I173" s="29"/>
      <c r="J173" s="29"/>
      <c r="K173" s="29"/>
      <c r="L173" s="29"/>
      <c r="M173" s="29"/>
      <c r="N173" s="29"/>
      <c r="O173" s="29"/>
      <c r="P173" s="29"/>
      <c r="Q173" s="29"/>
      <c r="R173" s="29"/>
      <c r="S173" s="29"/>
      <c r="T173" s="29"/>
      <c r="U173" s="280"/>
      <c r="V173" s="280"/>
      <c r="W173" s="280"/>
      <c r="X173" s="280"/>
      <c r="Y173" s="280"/>
      <c r="Z173" s="280"/>
    </row>
    <row r="174" spans="1:26" ht="12.75" customHeight="1">
      <c r="A174" s="29"/>
      <c r="B174" s="29"/>
      <c r="C174" s="26"/>
      <c r="D174" s="26"/>
      <c r="E174" s="26"/>
      <c r="F174" s="29"/>
      <c r="G174" s="29"/>
      <c r="H174" s="29"/>
      <c r="I174" s="29"/>
      <c r="J174" s="29"/>
      <c r="K174" s="29"/>
      <c r="L174" s="29"/>
      <c r="M174" s="29"/>
      <c r="N174" s="29"/>
      <c r="O174" s="29"/>
      <c r="P174" s="29"/>
      <c r="Q174" s="29"/>
      <c r="R174" s="29"/>
      <c r="S174" s="29"/>
      <c r="T174" s="29"/>
      <c r="U174" s="280"/>
      <c r="V174" s="280"/>
      <c r="W174" s="280"/>
      <c r="X174" s="280"/>
      <c r="Y174" s="280"/>
      <c r="Z174" s="280"/>
    </row>
    <row r="175" spans="1:26" ht="12.75" customHeight="1">
      <c r="A175" s="29"/>
      <c r="B175" s="29"/>
      <c r="C175" s="26"/>
      <c r="D175" s="26"/>
      <c r="E175" s="26"/>
      <c r="F175" s="29"/>
      <c r="G175" s="29"/>
      <c r="H175" s="29"/>
      <c r="I175" s="29"/>
      <c r="J175" s="29"/>
      <c r="K175" s="29"/>
      <c r="L175" s="29"/>
      <c r="M175" s="29"/>
      <c r="N175" s="29"/>
      <c r="O175" s="29"/>
      <c r="P175" s="29"/>
      <c r="Q175" s="29"/>
      <c r="R175" s="29"/>
      <c r="S175" s="29"/>
      <c r="T175" s="29"/>
      <c r="U175" s="280"/>
      <c r="V175" s="280"/>
      <c r="W175" s="280"/>
      <c r="X175" s="280"/>
      <c r="Y175" s="280"/>
      <c r="Z175" s="280"/>
    </row>
    <row r="176" spans="1:26" ht="12.75" customHeight="1">
      <c r="A176" s="29"/>
      <c r="B176" s="29"/>
      <c r="C176" s="26"/>
      <c r="D176" s="26"/>
      <c r="E176" s="26"/>
      <c r="F176" s="29"/>
      <c r="G176" s="29"/>
      <c r="H176" s="29"/>
      <c r="I176" s="29"/>
      <c r="J176" s="29"/>
      <c r="K176" s="29"/>
      <c r="L176" s="29"/>
      <c r="M176" s="29"/>
      <c r="N176" s="29"/>
      <c r="O176" s="29"/>
      <c r="P176" s="29"/>
      <c r="Q176" s="29"/>
      <c r="R176" s="29"/>
      <c r="S176" s="29"/>
      <c r="T176" s="29"/>
      <c r="U176" s="280"/>
      <c r="V176" s="280"/>
      <c r="W176" s="280"/>
      <c r="X176" s="280"/>
      <c r="Y176" s="280"/>
      <c r="Z176" s="280"/>
    </row>
    <row r="177" spans="1:26" ht="12.75" customHeight="1">
      <c r="A177" s="29"/>
      <c r="B177" s="29"/>
      <c r="C177" s="26"/>
      <c r="D177" s="26"/>
      <c r="E177" s="26"/>
      <c r="F177" s="29"/>
      <c r="G177" s="29"/>
      <c r="H177" s="29"/>
      <c r="I177" s="29"/>
      <c r="J177" s="29"/>
      <c r="K177" s="29"/>
      <c r="L177" s="29"/>
      <c r="M177" s="29"/>
      <c r="N177" s="29"/>
      <c r="O177" s="29"/>
      <c r="P177" s="29"/>
      <c r="Q177" s="29"/>
      <c r="R177" s="29"/>
      <c r="S177" s="29"/>
      <c r="T177" s="29"/>
      <c r="U177" s="280"/>
      <c r="V177" s="280"/>
      <c r="W177" s="280"/>
      <c r="X177" s="280"/>
      <c r="Y177" s="280"/>
      <c r="Z177" s="280"/>
    </row>
    <row r="178" spans="1:26" ht="12.75" customHeight="1">
      <c r="A178" s="29"/>
      <c r="B178" s="29"/>
      <c r="C178" s="26"/>
      <c r="D178" s="26"/>
      <c r="E178" s="26"/>
      <c r="F178" s="29"/>
      <c r="G178" s="29"/>
      <c r="H178" s="29"/>
      <c r="I178" s="29"/>
      <c r="J178" s="29"/>
      <c r="K178" s="29"/>
      <c r="L178" s="29"/>
      <c r="M178" s="29"/>
      <c r="N178" s="29"/>
      <c r="O178" s="29"/>
      <c r="P178" s="29"/>
      <c r="Q178" s="29"/>
      <c r="R178" s="29"/>
      <c r="S178" s="29"/>
      <c r="T178" s="29"/>
      <c r="U178" s="280"/>
      <c r="V178" s="280"/>
      <c r="W178" s="280"/>
      <c r="X178" s="280"/>
      <c r="Y178" s="280"/>
      <c r="Z178" s="280"/>
    </row>
    <row r="179" spans="1:26" ht="12.75" customHeight="1">
      <c r="A179" s="29"/>
      <c r="B179" s="29"/>
      <c r="C179" s="26"/>
      <c r="D179" s="26"/>
      <c r="E179" s="26"/>
      <c r="F179" s="29"/>
      <c r="G179" s="29"/>
      <c r="H179" s="29"/>
      <c r="I179" s="29"/>
      <c r="J179" s="29"/>
      <c r="K179" s="29"/>
      <c r="L179" s="29"/>
      <c r="M179" s="29"/>
      <c r="N179" s="29"/>
      <c r="O179" s="29"/>
      <c r="P179" s="29"/>
      <c r="Q179" s="29"/>
      <c r="R179" s="29"/>
      <c r="S179" s="29"/>
      <c r="T179" s="29"/>
      <c r="U179" s="280"/>
      <c r="V179" s="280"/>
      <c r="W179" s="280"/>
      <c r="X179" s="280"/>
      <c r="Y179" s="280"/>
      <c r="Z179" s="280"/>
    </row>
    <row r="180" spans="1:26" ht="12.75" customHeight="1">
      <c r="A180" s="29"/>
      <c r="B180" s="29"/>
      <c r="C180" s="26"/>
      <c r="D180" s="26"/>
      <c r="E180" s="26"/>
      <c r="F180" s="29"/>
      <c r="G180" s="29"/>
      <c r="H180" s="29"/>
      <c r="I180" s="29"/>
      <c r="J180" s="29"/>
      <c r="K180" s="29"/>
      <c r="L180" s="29"/>
      <c r="M180" s="29"/>
      <c r="N180" s="29"/>
      <c r="O180" s="29"/>
      <c r="P180" s="29"/>
      <c r="Q180" s="29"/>
      <c r="R180" s="29"/>
      <c r="S180" s="29"/>
      <c r="T180" s="29"/>
      <c r="U180" s="280"/>
      <c r="V180" s="280"/>
      <c r="W180" s="280"/>
      <c r="X180" s="280"/>
      <c r="Y180" s="280"/>
      <c r="Z180" s="280"/>
    </row>
    <row r="181" spans="1:26" ht="12.75" customHeight="1">
      <c r="A181" s="29"/>
      <c r="B181" s="29"/>
      <c r="C181" s="26"/>
      <c r="D181" s="26"/>
      <c r="E181" s="26"/>
      <c r="F181" s="29"/>
      <c r="G181" s="29"/>
      <c r="H181" s="29"/>
      <c r="I181" s="29"/>
      <c r="J181" s="29"/>
      <c r="K181" s="29"/>
      <c r="L181" s="29"/>
      <c r="M181" s="29"/>
      <c r="N181" s="29"/>
      <c r="O181" s="29"/>
      <c r="P181" s="29"/>
      <c r="Q181" s="29"/>
      <c r="R181" s="29"/>
      <c r="S181" s="29"/>
      <c r="T181" s="29"/>
      <c r="U181" s="280"/>
      <c r="V181" s="280"/>
      <c r="W181" s="280"/>
      <c r="X181" s="280"/>
      <c r="Y181" s="280"/>
      <c r="Z181" s="280"/>
    </row>
    <row r="182" spans="1:26" ht="12.75" customHeight="1">
      <c r="A182" s="29"/>
      <c r="B182" s="29"/>
      <c r="C182" s="26"/>
      <c r="D182" s="26"/>
      <c r="E182" s="26"/>
      <c r="F182" s="29"/>
      <c r="G182" s="29"/>
      <c r="H182" s="29"/>
      <c r="I182" s="29"/>
      <c r="J182" s="29"/>
      <c r="K182" s="29"/>
      <c r="L182" s="29"/>
      <c r="M182" s="29"/>
      <c r="N182" s="29"/>
      <c r="O182" s="29"/>
      <c r="P182" s="29"/>
      <c r="Q182" s="29"/>
      <c r="R182" s="29"/>
      <c r="S182" s="29"/>
      <c r="T182" s="29"/>
      <c r="U182" s="280"/>
      <c r="V182" s="280"/>
      <c r="W182" s="280"/>
      <c r="X182" s="280"/>
      <c r="Y182" s="280"/>
      <c r="Z182" s="280"/>
    </row>
    <row r="183" spans="1:26" ht="12.75" customHeight="1">
      <c r="A183" s="29"/>
      <c r="B183" s="29"/>
      <c r="C183" s="26"/>
      <c r="D183" s="26"/>
      <c r="E183" s="26"/>
      <c r="F183" s="29"/>
      <c r="G183" s="29"/>
      <c r="H183" s="29"/>
      <c r="I183" s="29"/>
      <c r="J183" s="29"/>
      <c r="K183" s="29"/>
      <c r="L183" s="29"/>
      <c r="M183" s="29"/>
      <c r="N183" s="29"/>
      <c r="O183" s="29"/>
      <c r="P183" s="29"/>
      <c r="Q183" s="29"/>
      <c r="R183" s="29"/>
      <c r="S183" s="29"/>
      <c r="T183" s="29"/>
      <c r="U183" s="280"/>
      <c r="V183" s="280"/>
      <c r="W183" s="280"/>
      <c r="X183" s="280"/>
      <c r="Y183" s="280"/>
      <c r="Z183" s="280"/>
    </row>
    <row r="184" spans="1:26" ht="12.75" customHeight="1">
      <c r="A184" s="29"/>
      <c r="B184" s="29"/>
      <c r="C184" s="26"/>
      <c r="D184" s="26"/>
      <c r="E184" s="26"/>
      <c r="F184" s="29"/>
      <c r="G184" s="29"/>
      <c r="H184" s="29"/>
      <c r="I184" s="29"/>
      <c r="J184" s="29"/>
      <c r="K184" s="29"/>
      <c r="L184" s="29"/>
      <c r="M184" s="29"/>
      <c r="N184" s="29"/>
      <c r="O184" s="29"/>
      <c r="P184" s="29"/>
      <c r="Q184" s="29"/>
      <c r="R184" s="29"/>
      <c r="S184" s="29"/>
      <c r="T184" s="29"/>
      <c r="U184" s="280"/>
      <c r="V184" s="280"/>
      <c r="W184" s="280"/>
      <c r="X184" s="280"/>
      <c r="Y184" s="280"/>
      <c r="Z184" s="280"/>
    </row>
    <row r="185" spans="1:26" ht="12.75" customHeight="1">
      <c r="A185" s="29"/>
      <c r="B185" s="29"/>
      <c r="C185" s="26"/>
      <c r="D185" s="26"/>
      <c r="E185" s="26"/>
      <c r="F185" s="29"/>
      <c r="G185" s="29"/>
      <c r="H185" s="29"/>
      <c r="I185" s="29"/>
      <c r="J185" s="29"/>
      <c r="K185" s="29"/>
      <c r="L185" s="29"/>
      <c r="M185" s="29"/>
      <c r="N185" s="29"/>
      <c r="O185" s="29"/>
      <c r="P185" s="29"/>
      <c r="Q185" s="29"/>
      <c r="R185" s="29"/>
      <c r="S185" s="29"/>
      <c r="T185" s="29"/>
      <c r="U185" s="280"/>
      <c r="V185" s="280"/>
      <c r="W185" s="280"/>
      <c r="X185" s="280"/>
      <c r="Y185" s="280"/>
      <c r="Z185" s="280"/>
    </row>
    <row r="186" spans="1:26" ht="12.75" customHeight="1">
      <c r="A186" s="29"/>
      <c r="B186" s="29"/>
      <c r="C186" s="26"/>
      <c r="D186" s="26"/>
      <c r="E186" s="26"/>
      <c r="F186" s="29"/>
      <c r="G186" s="29"/>
      <c r="H186" s="29"/>
      <c r="I186" s="29"/>
      <c r="J186" s="29"/>
      <c r="K186" s="29"/>
      <c r="L186" s="29"/>
      <c r="M186" s="29"/>
      <c r="N186" s="29"/>
      <c r="O186" s="29"/>
      <c r="P186" s="29"/>
      <c r="Q186" s="29"/>
      <c r="R186" s="29"/>
      <c r="S186" s="29"/>
      <c r="T186" s="29"/>
      <c r="U186" s="280"/>
      <c r="V186" s="280"/>
      <c r="W186" s="280"/>
      <c r="X186" s="280"/>
      <c r="Y186" s="280"/>
      <c r="Z186" s="280"/>
    </row>
    <row r="187" spans="1:26" ht="12.75" customHeight="1">
      <c r="A187" s="29"/>
      <c r="B187" s="29"/>
      <c r="C187" s="26"/>
      <c r="D187" s="26"/>
      <c r="E187" s="26"/>
      <c r="F187" s="29"/>
      <c r="G187" s="29"/>
      <c r="H187" s="29"/>
      <c r="I187" s="29"/>
      <c r="J187" s="29"/>
      <c r="K187" s="29"/>
      <c r="L187" s="29"/>
      <c r="M187" s="29"/>
      <c r="N187" s="29"/>
      <c r="O187" s="29"/>
      <c r="P187" s="29"/>
      <c r="Q187" s="29"/>
      <c r="R187" s="29"/>
      <c r="S187" s="29"/>
      <c r="T187" s="29"/>
      <c r="U187" s="280"/>
      <c r="V187" s="280"/>
      <c r="W187" s="280"/>
      <c r="X187" s="280"/>
      <c r="Y187" s="280"/>
      <c r="Z187" s="280"/>
    </row>
    <row r="188" spans="1:26" ht="12.75" customHeight="1">
      <c r="A188" s="29"/>
      <c r="B188" s="29"/>
      <c r="C188" s="26"/>
      <c r="D188" s="26"/>
      <c r="E188" s="26"/>
      <c r="F188" s="29"/>
      <c r="G188" s="29"/>
      <c r="H188" s="29"/>
      <c r="I188" s="29"/>
      <c r="J188" s="29"/>
      <c r="K188" s="29"/>
      <c r="L188" s="29"/>
      <c r="M188" s="29"/>
      <c r="N188" s="29"/>
      <c r="O188" s="29"/>
      <c r="P188" s="29"/>
      <c r="Q188" s="29"/>
      <c r="R188" s="29"/>
      <c r="S188" s="29"/>
      <c r="T188" s="29"/>
      <c r="U188" s="280"/>
      <c r="V188" s="280"/>
      <c r="W188" s="280"/>
      <c r="X188" s="280"/>
      <c r="Y188" s="280"/>
      <c r="Z188" s="280"/>
    </row>
    <row r="189" spans="1:26" ht="12.75" customHeight="1">
      <c r="A189" s="29"/>
      <c r="B189" s="29"/>
      <c r="C189" s="26"/>
      <c r="D189" s="26"/>
      <c r="E189" s="26"/>
      <c r="F189" s="29"/>
      <c r="G189" s="29"/>
      <c r="H189" s="29"/>
      <c r="I189" s="29"/>
      <c r="J189" s="29"/>
      <c r="K189" s="29"/>
      <c r="L189" s="29"/>
      <c r="M189" s="29"/>
      <c r="N189" s="29"/>
      <c r="O189" s="29"/>
      <c r="P189" s="29"/>
      <c r="Q189" s="29"/>
      <c r="R189" s="29"/>
      <c r="S189" s="29"/>
      <c r="T189" s="29"/>
      <c r="U189" s="280"/>
      <c r="V189" s="280"/>
      <c r="W189" s="280"/>
      <c r="X189" s="280"/>
      <c r="Y189" s="280"/>
      <c r="Z189" s="280"/>
    </row>
    <row r="190" spans="1:26" ht="12.75" customHeight="1">
      <c r="A190" s="29"/>
      <c r="B190" s="29"/>
      <c r="C190" s="26"/>
      <c r="D190" s="26"/>
      <c r="E190" s="26"/>
      <c r="F190" s="29"/>
      <c r="G190" s="29"/>
      <c r="H190" s="29"/>
      <c r="I190" s="29"/>
      <c r="J190" s="29"/>
      <c r="K190" s="29"/>
      <c r="L190" s="29"/>
      <c r="M190" s="29"/>
      <c r="N190" s="29"/>
      <c r="O190" s="29"/>
      <c r="P190" s="29"/>
      <c r="Q190" s="29"/>
      <c r="R190" s="29"/>
      <c r="S190" s="29"/>
      <c r="T190" s="29"/>
      <c r="U190" s="280"/>
      <c r="V190" s="280"/>
      <c r="W190" s="280"/>
      <c r="X190" s="280"/>
      <c r="Y190" s="280"/>
      <c r="Z190" s="280"/>
    </row>
    <row r="191" spans="1:26" ht="12.75" customHeight="1">
      <c r="A191" s="29"/>
      <c r="B191" s="29"/>
      <c r="C191" s="26"/>
      <c r="D191" s="26"/>
      <c r="E191" s="26"/>
      <c r="F191" s="29"/>
      <c r="G191" s="29"/>
      <c r="H191" s="29"/>
      <c r="I191" s="29"/>
      <c r="J191" s="29"/>
      <c r="K191" s="29"/>
      <c r="L191" s="29"/>
      <c r="M191" s="29"/>
      <c r="N191" s="29"/>
      <c r="O191" s="29"/>
      <c r="P191" s="29"/>
      <c r="Q191" s="29"/>
      <c r="R191" s="29"/>
      <c r="S191" s="29"/>
      <c r="T191" s="29"/>
      <c r="U191" s="280"/>
      <c r="V191" s="280"/>
      <c r="W191" s="280"/>
      <c r="X191" s="280"/>
      <c r="Y191" s="280"/>
      <c r="Z191" s="280"/>
    </row>
    <row r="192" spans="1:26" ht="12.75" customHeight="1">
      <c r="A192" s="29"/>
      <c r="B192" s="29"/>
      <c r="C192" s="26"/>
      <c r="D192" s="26"/>
      <c r="E192" s="26"/>
      <c r="F192" s="29"/>
      <c r="G192" s="29"/>
      <c r="H192" s="29"/>
      <c r="I192" s="29"/>
      <c r="J192" s="29"/>
      <c r="K192" s="29"/>
      <c r="L192" s="29"/>
      <c r="M192" s="29"/>
      <c r="N192" s="29"/>
      <c r="O192" s="29"/>
      <c r="P192" s="29"/>
      <c r="Q192" s="29"/>
      <c r="R192" s="29"/>
      <c r="S192" s="29"/>
      <c r="T192" s="29"/>
      <c r="U192" s="280"/>
      <c r="V192" s="280"/>
      <c r="W192" s="280"/>
      <c r="X192" s="280"/>
      <c r="Y192" s="280"/>
      <c r="Z192" s="280"/>
    </row>
    <row r="193" spans="1:26" ht="12.75" customHeight="1">
      <c r="A193" s="29"/>
      <c r="B193" s="29"/>
      <c r="C193" s="26"/>
      <c r="D193" s="26"/>
      <c r="E193" s="26"/>
      <c r="F193" s="29"/>
      <c r="G193" s="29"/>
      <c r="H193" s="29"/>
      <c r="I193" s="29"/>
      <c r="J193" s="29"/>
      <c r="K193" s="29"/>
      <c r="L193" s="29"/>
      <c r="M193" s="29"/>
      <c r="N193" s="29"/>
      <c r="O193" s="29"/>
      <c r="P193" s="29"/>
      <c r="Q193" s="29"/>
      <c r="R193" s="29"/>
      <c r="S193" s="29"/>
      <c r="T193" s="29"/>
      <c r="U193" s="280"/>
      <c r="V193" s="280"/>
      <c r="W193" s="280"/>
      <c r="X193" s="280"/>
      <c r="Y193" s="280"/>
      <c r="Z193" s="280"/>
    </row>
    <row r="194" spans="1:26" ht="12.75" customHeight="1">
      <c r="A194" s="29"/>
      <c r="B194" s="29"/>
      <c r="C194" s="26"/>
      <c r="D194" s="26"/>
      <c r="E194" s="26"/>
      <c r="F194" s="29"/>
      <c r="G194" s="29"/>
      <c r="H194" s="29"/>
      <c r="I194" s="29"/>
      <c r="J194" s="29"/>
      <c r="K194" s="29"/>
      <c r="L194" s="29"/>
      <c r="M194" s="29"/>
      <c r="N194" s="29"/>
      <c r="O194" s="29"/>
      <c r="P194" s="29"/>
      <c r="Q194" s="29"/>
      <c r="R194" s="29"/>
      <c r="S194" s="29"/>
      <c r="T194" s="29"/>
      <c r="U194" s="280"/>
      <c r="V194" s="280"/>
      <c r="W194" s="280"/>
      <c r="X194" s="280"/>
      <c r="Y194" s="280"/>
      <c r="Z194" s="280"/>
    </row>
    <row r="195" spans="1:26" ht="12.75" customHeight="1">
      <c r="A195" s="29"/>
      <c r="B195" s="29"/>
      <c r="C195" s="26"/>
      <c r="D195" s="26"/>
      <c r="E195" s="26"/>
      <c r="F195" s="29"/>
      <c r="G195" s="29"/>
      <c r="H195" s="29"/>
      <c r="I195" s="29"/>
      <c r="J195" s="29"/>
      <c r="K195" s="29"/>
      <c r="L195" s="29"/>
      <c r="M195" s="29"/>
      <c r="N195" s="29"/>
      <c r="O195" s="29"/>
      <c r="P195" s="29"/>
      <c r="Q195" s="29"/>
      <c r="R195" s="29"/>
      <c r="S195" s="29"/>
      <c r="T195" s="29"/>
      <c r="U195" s="280"/>
      <c r="V195" s="280"/>
      <c r="W195" s="280"/>
      <c r="X195" s="280"/>
      <c r="Y195" s="280"/>
      <c r="Z195" s="280"/>
    </row>
    <row r="196" spans="1:26" ht="12.75" customHeight="1">
      <c r="A196" s="29"/>
      <c r="B196" s="29"/>
      <c r="C196" s="26"/>
      <c r="D196" s="26"/>
      <c r="E196" s="26"/>
      <c r="F196" s="29"/>
      <c r="G196" s="29"/>
      <c r="H196" s="29"/>
      <c r="I196" s="29"/>
      <c r="J196" s="29"/>
      <c r="K196" s="29"/>
      <c r="L196" s="29"/>
      <c r="M196" s="29"/>
      <c r="N196" s="29"/>
      <c r="O196" s="29"/>
      <c r="P196" s="29"/>
      <c r="Q196" s="29"/>
      <c r="R196" s="29"/>
      <c r="S196" s="29"/>
      <c r="T196" s="29"/>
      <c r="U196" s="280"/>
      <c r="V196" s="280"/>
      <c r="W196" s="280"/>
      <c r="X196" s="280"/>
      <c r="Y196" s="280"/>
      <c r="Z196" s="280"/>
    </row>
    <row r="197" spans="1:26" ht="12.75" customHeight="1">
      <c r="A197" s="29"/>
      <c r="B197" s="29"/>
      <c r="C197" s="26"/>
      <c r="D197" s="26"/>
      <c r="E197" s="26"/>
      <c r="F197" s="29"/>
      <c r="G197" s="29"/>
      <c r="H197" s="29"/>
      <c r="I197" s="29"/>
      <c r="J197" s="29"/>
      <c r="K197" s="29"/>
      <c r="L197" s="29"/>
      <c r="M197" s="29"/>
      <c r="N197" s="29"/>
      <c r="O197" s="29"/>
      <c r="P197" s="29"/>
      <c r="Q197" s="29"/>
      <c r="R197" s="29"/>
      <c r="S197" s="29"/>
      <c r="T197" s="29"/>
      <c r="U197" s="280"/>
      <c r="V197" s="280"/>
      <c r="W197" s="280"/>
      <c r="X197" s="280"/>
      <c r="Y197" s="280"/>
      <c r="Z197" s="280"/>
    </row>
    <row r="198" spans="1:26" ht="12.75" customHeight="1">
      <c r="A198" s="29"/>
      <c r="B198" s="29"/>
      <c r="C198" s="26"/>
      <c r="D198" s="26"/>
      <c r="E198" s="26"/>
      <c r="F198" s="29"/>
      <c r="G198" s="29"/>
      <c r="H198" s="29"/>
      <c r="I198" s="29"/>
      <c r="J198" s="29"/>
      <c r="K198" s="29"/>
      <c r="L198" s="29"/>
      <c r="M198" s="29"/>
      <c r="N198" s="29"/>
      <c r="O198" s="29"/>
      <c r="P198" s="29"/>
      <c r="Q198" s="29"/>
      <c r="R198" s="29"/>
      <c r="S198" s="29"/>
      <c r="T198" s="29"/>
      <c r="U198" s="280"/>
      <c r="V198" s="280"/>
      <c r="W198" s="280"/>
      <c r="X198" s="280"/>
      <c r="Y198" s="280"/>
      <c r="Z198" s="280"/>
    </row>
    <row r="199" spans="1:26" ht="12.75" customHeight="1">
      <c r="A199" s="29"/>
      <c r="B199" s="29"/>
      <c r="C199" s="26"/>
      <c r="D199" s="26"/>
      <c r="E199" s="26"/>
      <c r="F199" s="29"/>
      <c r="G199" s="29"/>
      <c r="H199" s="29"/>
      <c r="I199" s="29"/>
      <c r="J199" s="29"/>
      <c r="K199" s="29"/>
      <c r="L199" s="29"/>
      <c r="M199" s="29"/>
      <c r="N199" s="29"/>
      <c r="O199" s="29"/>
      <c r="P199" s="29"/>
      <c r="Q199" s="29"/>
      <c r="R199" s="29"/>
      <c r="S199" s="29"/>
      <c r="T199" s="29"/>
      <c r="U199" s="280"/>
      <c r="V199" s="280"/>
      <c r="W199" s="280"/>
      <c r="X199" s="280"/>
      <c r="Y199" s="280"/>
      <c r="Z199" s="280"/>
    </row>
    <row r="200" spans="1:26" ht="12.75" customHeight="1">
      <c r="A200" s="29"/>
      <c r="B200" s="29"/>
      <c r="C200" s="26"/>
      <c r="D200" s="26"/>
      <c r="E200" s="26"/>
      <c r="F200" s="29"/>
      <c r="G200" s="29"/>
      <c r="H200" s="29"/>
      <c r="I200" s="29"/>
      <c r="J200" s="29"/>
      <c r="K200" s="29"/>
      <c r="L200" s="29"/>
      <c r="M200" s="29"/>
      <c r="N200" s="29"/>
      <c r="O200" s="29"/>
      <c r="P200" s="29"/>
      <c r="Q200" s="29"/>
      <c r="R200" s="29"/>
      <c r="S200" s="29"/>
      <c r="T200" s="29"/>
      <c r="U200" s="280"/>
      <c r="V200" s="280"/>
      <c r="W200" s="280"/>
      <c r="X200" s="280"/>
      <c r="Y200" s="280"/>
      <c r="Z200" s="280"/>
    </row>
    <row r="201" spans="1:26" ht="12.75" customHeight="1">
      <c r="A201" s="29"/>
      <c r="B201" s="29"/>
      <c r="C201" s="26"/>
      <c r="D201" s="26"/>
      <c r="E201" s="26"/>
      <c r="F201" s="29"/>
      <c r="G201" s="29"/>
      <c r="H201" s="29"/>
      <c r="I201" s="29"/>
      <c r="J201" s="29"/>
      <c r="K201" s="29"/>
      <c r="L201" s="29"/>
      <c r="M201" s="29"/>
      <c r="N201" s="29"/>
      <c r="O201" s="29"/>
      <c r="P201" s="29"/>
      <c r="Q201" s="29"/>
      <c r="R201" s="29"/>
      <c r="S201" s="29"/>
      <c r="T201" s="29"/>
      <c r="U201" s="280"/>
      <c r="V201" s="280"/>
      <c r="W201" s="280"/>
      <c r="X201" s="280"/>
      <c r="Y201" s="280"/>
      <c r="Z201" s="280"/>
    </row>
    <row r="202" spans="1:26" ht="12.75" customHeight="1">
      <c r="A202" s="29"/>
      <c r="B202" s="29"/>
      <c r="C202" s="26"/>
      <c r="D202" s="26"/>
      <c r="E202" s="26"/>
      <c r="F202" s="29"/>
      <c r="G202" s="29"/>
      <c r="H202" s="29"/>
      <c r="I202" s="29"/>
      <c r="J202" s="29"/>
      <c r="K202" s="29"/>
      <c r="L202" s="29"/>
      <c r="M202" s="29"/>
      <c r="N202" s="29"/>
      <c r="O202" s="29"/>
      <c r="P202" s="29"/>
      <c r="Q202" s="29"/>
      <c r="R202" s="29"/>
      <c r="S202" s="29"/>
      <c r="T202" s="29"/>
      <c r="U202" s="280"/>
      <c r="V202" s="280"/>
      <c r="W202" s="280"/>
      <c r="X202" s="280"/>
      <c r="Y202" s="280"/>
      <c r="Z202" s="280"/>
    </row>
    <row r="203" spans="1:26" ht="12.75" customHeight="1">
      <c r="A203" s="29"/>
      <c r="B203" s="29"/>
      <c r="C203" s="26"/>
      <c r="D203" s="26"/>
      <c r="E203" s="26"/>
      <c r="F203" s="29"/>
      <c r="G203" s="29"/>
      <c r="H203" s="29"/>
      <c r="I203" s="29"/>
      <c r="J203" s="29"/>
      <c r="K203" s="29"/>
      <c r="L203" s="29"/>
      <c r="M203" s="29"/>
      <c r="N203" s="29"/>
      <c r="O203" s="29"/>
      <c r="P203" s="29"/>
      <c r="Q203" s="29"/>
      <c r="R203" s="29"/>
      <c r="S203" s="29"/>
      <c r="T203" s="29"/>
      <c r="U203" s="280"/>
      <c r="V203" s="280"/>
      <c r="W203" s="280"/>
      <c r="X203" s="280"/>
      <c r="Y203" s="280"/>
      <c r="Z203" s="280"/>
    </row>
    <row r="204" spans="1:26" ht="12.75" customHeight="1">
      <c r="A204" s="29"/>
      <c r="B204" s="29"/>
      <c r="C204" s="26"/>
      <c r="D204" s="26"/>
      <c r="E204" s="26"/>
      <c r="F204" s="29"/>
      <c r="G204" s="29"/>
      <c r="H204" s="29"/>
      <c r="I204" s="29"/>
      <c r="J204" s="29"/>
      <c r="K204" s="29"/>
      <c r="L204" s="29"/>
      <c r="M204" s="29"/>
      <c r="N204" s="29"/>
      <c r="O204" s="29"/>
      <c r="P204" s="29"/>
      <c r="Q204" s="29"/>
      <c r="R204" s="29"/>
      <c r="S204" s="29"/>
      <c r="T204" s="29"/>
      <c r="U204" s="280"/>
      <c r="V204" s="280"/>
      <c r="W204" s="280"/>
      <c r="X204" s="280"/>
      <c r="Y204" s="280"/>
      <c r="Z204" s="280"/>
    </row>
    <row r="205" spans="1:26" ht="12.75" customHeight="1">
      <c r="A205" s="29"/>
      <c r="B205" s="29"/>
      <c r="C205" s="26"/>
      <c r="D205" s="26"/>
      <c r="E205" s="26"/>
      <c r="F205" s="29"/>
      <c r="G205" s="29"/>
      <c r="H205" s="29"/>
      <c r="I205" s="29"/>
      <c r="J205" s="29"/>
      <c r="K205" s="29"/>
      <c r="L205" s="29"/>
      <c r="M205" s="29"/>
      <c r="N205" s="29"/>
      <c r="O205" s="29"/>
      <c r="P205" s="29"/>
      <c r="Q205" s="29"/>
      <c r="R205" s="29"/>
      <c r="S205" s="29"/>
      <c r="T205" s="29"/>
      <c r="U205" s="280"/>
      <c r="V205" s="280"/>
      <c r="W205" s="280"/>
      <c r="X205" s="280"/>
      <c r="Y205" s="280"/>
      <c r="Z205" s="280"/>
    </row>
    <row r="206" spans="1:26" ht="12.75" customHeight="1">
      <c r="A206" s="29"/>
      <c r="B206" s="29"/>
      <c r="C206" s="26"/>
      <c r="D206" s="26"/>
      <c r="E206" s="26"/>
      <c r="F206" s="29"/>
      <c r="G206" s="29"/>
      <c r="H206" s="29"/>
      <c r="I206" s="29"/>
      <c r="J206" s="29"/>
      <c r="K206" s="29"/>
      <c r="L206" s="29"/>
      <c r="M206" s="29"/>
      <c r="N206" s="29"/>
      <c r="O206" s="29"/>
      <c r="P206" s="29"/>
      <c r="Q206" s="29"/>
      <c r="R206" s="29"/>
      <c r="S206" s="29"/>
      <c r="T206" s="29"/>
      <c r="U206" s="280"/>
      <c r="V206" s="280"/>
      <c r="W206" s="280"/>
      <c r="X206" s="280"/>
      <c r="Y206" s="280"/>
      <c r="Z206" s="280"/>
    </row>
    <row r="207" spans="1:26" ht="12.75" customHeight="1">
      <c r="A207" s="29"/>
      <c r="B207" s="29"/>
      <c r="C207" s="26"/>
      <c r="D207" s="26"/>
      <c r="E207" s="26"/>
      <c r="F207" s="29"/>
      <c r="G207" s="29"/>
      <c r="H207" s="29"/>
      <c r="I207" s="29"/>
      <c r="J207" s="29"/>
      <c r="K207" s="29"/>
      <c r="L207" s="29"/>
      <c r="M207" s="29"/>
      <c r="N207" s="29"/>
      <c r="O207" s="29"/>
      <c r="P207" s="29"/>
      <c r="Q207" s="29"/>
      <c r="R207" s="29"/>
      <c r="S207" s="29"/>
      <c r="T207" s="29"/>
      <c r="U207" s="280"/>
      <c r="V207" s="280"/>
      <c r="W207" s="280"/>
      <c r="X207" s="280"/>
      <c r="Y207" s="280"/>
      <c r="Z207" s="280"/>
    </row>
    <row r="208" spans="1:26" ht="12.75" customHeight="1">
      <c r="A208" s="29"/>
      <c r="B208" s="29"/>
      <c r="C208" s="26"/>
      <c r="D208" s="26"/>
      <c r="E208" s="26"/>
      <c r="F208" s="29"/>
      <c r="G208" s="29"/>
      <c r="H208" s="29"/>
      <c r="I208" s="29"/>
      <c r="J208" s="29"/>
      <c r="K208" s="29"/>
      <c r="L208" s="29"/>
      <c r="M208" s="29"/>
      <c r="N208" s="29"/>
      <c r="O208" s="29"/>
      <c r="P208" s="29"/>
      <c r="Q208" s="29"/>
      <c r="R208" s="29"/>
      <c r="S208" s="29"/>
      <c r="T208" s="29"/>
      <c r="U208" s="280"/>
      <c r="V208" s="280"/>
      <c r="W208" s="280"/>
      <c r="X208" s="280"/>
      <c r="Y208" s="280"/>
      <c r="Z208" s="280"/>
    </row>
    <row r="209" spans="1:26" ht="12.75" customHeight="1">
      <c r="A209" s="29"/>
      <c r="B209" s="29"/>
      <c r="C209" s="26"/>
      <c r="D209" s="26"/>
      <c r="E209" s="26"/>
      <c r="F209" s="29"/>
      <c r="G209" s="29"/>
      <c r="H209" s="29"/>
      <c r="I209" s="29"/>
      <c r="J209" s="29"/>
      <c r="K209" s="29"/>
      <c r="L209" s="29"/>
      <c r="M209" s="29"/>
      <c r="N209" s="29"/>
      <c r="O209" s="29"/>
      <c r="P209" s="29"/>
      <c r="Q209" s="29"/>
      <c r="R209" s="29"/>
      <c r="S209" s="29"/>
      <c r="T209" s="29"/>
      <c r="U209" s="280"/>
      <c r="V209" s="280"/>
      <c r="W209" s="280"/>
      <c r="X209" s="280"/>
      <c r="Y209" s="280"/>
      <c r="Z209" s="280"/>
    </row>
    <row r="210" spans="1:26" ht="12.75" customHeight="1">
      <c r="A210" s="29"/>
      <c r="B210" s="29"/>
      <c r="C210" s="26"/>
      <c r="D210" s="26"/>
      <c r="E210" s="26"/>
      <c r="F210" s="29"/>
      <c r="G210" s="29"/>
      <c r="H210" s="29"/>
      <c r="I210" s="29"/>
      <c r="J210" s="29"/>
      <c r="K210" s="29"/>
      <c r="L210" s="29"/>
      <c r="M210" s="29"/>
      <c r="N210" s="29"/>
      <c r="O210" s="29"/>
      <c r="P210" s="29"/>
      <c r="Q210" s="29"/>
      <c r="R210" s="29"/>
      <c r="S210" s="29"/>
      <c r="T210" s="29"/>
      <c r="U210" s="280"/>
      <c r="V210" s="280"/>
      <c r="W210" s="280"/>
      <c r="X210" s="280"/>
      <c r="Y210" s="280"/>
      <c r="Z210" s="280"/>
    </row>
    <row r="211" spans="1:26" ht="12.75" customHeight="1">
      <c r="A211" s="29"/>
      <c r="B211" s="29"/>
      <c r="C211" s="26"/>
      <c r="D211" s="26"/>
      <c r="E211" s="26"/>
      <c r="F211" s="29"/>
      <c r="G211" s="29"/>
      <c r="H211" s="29"/>
      <c r="I211" s="29"/>
      <c r="J211" s="29"/>
      <c r="K211" s="29"/>
      <c r="L211" s="29"/>
      <c r="M211" s="29"/>
      <c r="N211" s="29"/>
      <c r="O211" s="29"/>
      <c r="P211" s="29"/>
      <c r="Q211" s="29"/>
      <c r="R211" s="29"/>
      <c r="S211" s="29"/>
      <c r="T211" s="29"/>
      <c r="U211" s="280"/>
      <c r="V211" s="280"/>
      <c r="W211" s="280"/>
      <c r="X211" s="280"/>
      <c r="Y211" s="280"/>
      <c r="Z211" s="280"/>
    </row>
    <row r="212" spans="1:26" ht="12.75" customHeight="1">
      <c r="A212" s="29"/>
      <c r="B212" s="29"/>
      <c r="C212" s="26"/>
      <c r="D212" s="26"/>
      <c r="E212" s="26"/>
      <c r="F212" s="29"/>
      <c r="G212" s="29"/>
      <c r="H212" s="29"/>
      <c r="I212" s="29"/>
      <c r="J212" s="29"/>
      <c r="K212" s="29"/>
      <c r="L212" s="29"/>
      <c r="M212" s="29"/>
      <c r="N212" s="29"/>
      <c r="O212" s="29"/>
      <c r="P212" s="29"/>
      <c r="Q212" s="29"/>
      <c r="R212" s="29"/>
      <c r="S212" s="29"/>
      <c r="T212" s="29"/>
      <c r="U212" s="280"/>
      <c r="V212" s="280"/>
      <c r="W212" s="280"/>
      <c r="X212" s="280"/>
      <c r="Y212" s="280"/>
      <c r="Z212" s="280"/>
    </row>
    <row r="213" spans="1:26" ht="12.75" customHeight="1">
      <c r="A213" s="29"/>
      <c r="B213" s="29"/>
      <c r="C213" s="26"/>
      <c r="D213" s="26"/>
      <c r="E213" s="26"/>
      <c r="F213" s="29"/>
      <c r="G213" s="29"/>
      <c r="H213" s="29"/>
      <c r="I213" s="29"/>
      <c r="J213" s="29"/>
      <c r="K213" s="29"/>
      <c r="L213" s="29"/>
      <c r="M213" s="29"/>
      <c r="N213" s="29"/>
      <c r="O213" s="29"/>
      <c r="P213" s="29"/>
      <c r="Q213" s="29"/>
      <c r="R213" s="29"/>
      <c r="S213" s="29"/>
      <c r="T213" s="29"/>
      <c r="U213" s="280"/>
      <c r="V213" s="280"/>
      <c r="W213" s="280"/>
      <c r="X213" s="280"/>
      <c r="Y213" s="280"/>
      <c r="Z213" s="280"/>
    </row>
    <row r="214" spans="1:26" ht="12.75" customHeight="1">
      <c r="A214" s="29"/>
      <c r="B214" s="29"/>
      <c r="C214" s="26"/>
      <c r="D214" s="26"/>
      <c r="E214" s="26"/>
      <c r="F214" s="29"/>
      <c r="G214" s="29"/>
      <c r="H214" s="29"/>
      <c r="I214" s="29"/>
      <c r="J214" s="29"/>
      <c r="K214" s="29"/>
      <c r="L214" s="29"/>
      <c r="M214" s="29"/>
      <c r="N214" s="29"/>
      <c r="O214" s="29"/>
      <c r="P214" s="29"/>
      <c r="Q214" s="29"/>
      <c r="R214" s="29"/>
      <c r="S214" s="29"/>
      <c r="T214" s="29"/>
      <c r="U214" s="280"/>
      <c r="V214" s="280"/>
      <c r="W214" s="280"/>
      <c r="X214" s="280"/>
      <c r="Y214" s="280"/>
      <c r="Z214" s="280"/>
    </row>
    <row r="215" spans="1:26" ht="12.75" customHeight="1">
      <c r="A215" s="29"/>
      <c r="B215" s="29"/>
      <c r="C215" s="26"/>
      <c r="D215" s="26"/>
      <c r="E215" s="26"/>
      <c r="F215" s="29"/>
      <c r="G215" s="29"/>
      <c r="H215" s="29"/>
      <c r="I215" s="29"/>
      <c r="J215" s="29"/>
      <c r="K215" s="29"/>
      <c r="L215" s="29"/>
      <c r="M215" s="29"/>
      <c r="N215" s="29"/>
      <c r="O215" s="29"/>
      <c r="P215" s="29"/>
      <c r="Q215" s="29"/>
      <c r="R215" s="29"/>
      <c r="S215" s="29"/>
      <c r="T215" s="29"/>
      <c r="U215" s="280"/>
      <c r="V215" s="280"/>
      <c r="W215" s="280"/>
      <c r="X215" s="280"/>
      <c r="Y215" s="280"/>
      <c r="Z215" s="280"/>
    </row>
    <row r="216" spans="1:26" ht="12.75" customHeight="1">
      <c r="A216" s="29"/>
      <c r="B216" s="29"/>
      <c r="C216" s="26"/>
      <c r="D216" s="26"/>
      <c r="E216" s="26"/>
      <c r="F216" s="29"/>
      <c r="G216" s="29"/>
      <c r="H216" s="29"/>
      <c r="I216" s="29"/>
      <c r="J216" s="29"/>
      <c r="K216" s="29"/>
      <c r="L216" s="29"/>
      <c r="M216" s="29"/>
      <c r="N216" s="29"/>
      <c r="O216" s="29"/>
      <c r="P216" s="29"/>
      <c r="Q216" s="29"/>
      <c r="R216" s="29"/>
      <c r="S216" s="29"/>
      <c r="T216" s="29"/>
      <c r="U216" s="280"/>
      <c r="V216" s="280"/>
      <c r="W216" s="280"/>
      <c r="X216" s="280"/>
      <c r="Y216" s="280"/>
      <c r="Z216" s="280"/>
    </row>
    <row r="217" spans="1:26" ht="12.75" customHeight="1">
      <c r="A217" s="29"/>
      <c r="B217" s="29"/>
      <c r="C217" s="26"/>
      <c r="D217" s="26"/>
      <c r="E217" s="26"/>
      <c r="F217" s="29"/>
      <c r="G217" s="29"/>
      <c r="H217" s="29"/>
      <c r="I217" s="29"/>
      <c r="J217" s="29"/>
      <c r="K217" s="29"/>
      <c r="L217" s="29"/>
      <c r="M217" s="29"/>
      <c r="N217" s="29"/>
      <c r="O217" s="29"/>
      <c r="P217" s="29"/>
      <c r="Q217" s="29"/>
      <c r="R217" s="29"/>
      <c r="S217" s="29"/>
      <c r="T217" s="29"/>
      <c r="U217" s="280"/>
      <c r="V217" s="280"/>
      <c r="W217" s="280"/>
      <c r="X217" s="280"/>
      <c r="Y217" s="280"/>
      <c r="Z217" s="280"/>
    </row>
    <row r="218" spans="1:26" ht="12.75" customHeight="1">
      <c r="A218" s="29"/>
      <c r="B218" s="29"/>
      <c r="C218" s="26"/>
      <c r="D218" s="26"/>
      <c r="E218" s="26"/>
      <c r="F218" s="29"/>
      <c r="G218" s="29"/>
      <c r="H218" s="29"/>
      <c r="I218" s="29"/>
      <c r="J218" s="29"/>
      <c r="K218" s="29"/>
      <c r="L218" s="29"/>
      <c r="M218" s="29"/>
      <c r="N218" s="29"/>
      <c r="O218" s="29"/>
      <c r="P218" s="29"/>
      <c r="Q218" s="29"/>
      <c r="R218" s="29"/>
      <c r="S218" s="29"/>
      <c r="T218" s="29"/>
      <c r="U218" s="280"/>
      <c r="V218" s="280"/>
      <c r="W218" s="280"/>
      <c r="X218" s="280"/>
      <c r="Y218" s="280"/>
      <c r="Z218" s="280"/>
    </row>
    <row r="219" spans="1:26" ht="12.75" customHeight="1">
      <c r="A219" s="29"/>
      <c r="B219" s="29"/>
      <c r="C219" s="26"/>
      <c r="D219" s="26"/>
      <c r="E219" s="26"/>
      <c r="F219" s="29"/>
      <c r="G219" s="29"/>
      <c r="H219" s="29"/>
      <c r="I219" s="29"/>
      <c r="J219" s="29"/>
      <c r="K219" s="29"/>
      <c r="L219" s="29"/>
      <c r="M219" s="29"/>
      <c r="N219" s="29"/>
      <c r="O219" s="29"/>
      <c r="P219" s="29"/>
      <c r="Q219" s="29"/>
      <c r="R219" s="29"/>
      <c r="S219" s="29"/>
      <c r="T219" s="29"/>
      <c r="U219" s="280"/>
      <c r="V219" s="280"/>
      <c r="W219" s="280"/>
      <c r="X219" s="280"/>
      <c r="Y219" s="280"/>
      <c r="Z219" s="280"/>
    </row>
    <row r="220" spans="1:26" ht="12.75" customHeight="1">
      <c r="A220" s="29"/>
      <c r="B220" s="29"/>
      <c r="C220" s="26"/>
      <c r="D220" s="26"/>
      <c r="E220" s="26"/>
      <c r="F220" s="29"/>
      <c r="G220" s="29"/>
      <c r="H220" s="29"/>
      <c r="I220" s="29"/>
      <c r="J220" s="29"/>
      <c r="K220" s="29"/>
      <c r="L220" s="29"/>
      <c r="M220" s="29"/>
      <c r="N220" s="29"/>
      <c r="O220" s="29"/>
      <c r="P220" s="29"/>
      <c r="Q220" s="29"/>
      <c r="R220" s="29"/>
      <c r="S220" s="29"/>
      <c r="T220" s="29"/>
      <c r="U220" s="280"/>
      <c r="V220" s="280"/>
      <c r="W220" s="280"/>
      <c r="X220" s="280"/>
      <c r="Y220" s="280"/>
      <c r="Z220" s="280"/>
    </row>
    <row r="221" spans="1:26" ht="12.75" customHeight="1">
      <c r="A221" s="29"/>
      <c r="B221" s="29"/>
      <c r="C221" s="26"/>
      <c r="D221" s="26"/>
      <c r="E221" s="26"/>
      <c r="F221" s="29"/>
      <c r="G221" s="29"/>
      <c r="H221" s="29"/>
      <c r="I221" s="29"/>
      <c r="J221" s="29"/>
      <c r="K221" s="29"/>
      <c r="L221" s="29"/>
      <c r="M221" s="29"/>
      <c r="N221" s="29"/>
      <c r="O221" s="29"/>
      <c r="P221" s="29"/>
      <c r="Q221" s="29"/>
      <c r="R221" s="29"/>
      <c r="S221" s="29"/>
      <c r="T221" s="29"/>
      <c r="U221" s="280"/>
      <c r="V221" s="280"/>
      <c r="W221" s="280"/>
      <c r="X221" s="280"/>
      <c r="Y221" s="280"/>
      <c r="Z221" s="280"/>
    </row>
    <row r="222" spans="1:26" ht="12.75" customHeight="1">
      <c r="A222" s="29"/>
      <c r="B222" s="29"/>
      <c r="C222" s="26"/>
      <c r="D222" s="26"/>
      <c r="E222" s="26"/>
      <c r="F222" s="29"/>
      <c r="G222" s="29"/>
      <c r="H222" s="29"/>
      <c r="I222" s="29"/>
      <c r="J222" s="29"/>
      <c r="K222" s="29"/>
      <c r="L222" s="29"/>
      <c r="M222" s="29"/>
      <c r="N222" s="29"/>
      <c r="O222" s="29"/>
      <c r="P222" s="29"/>
      <c r="Q222" s="29"/>
      <c r="R222" s="29"/>
      <c r="S222" s="29"/>
      <c r="T222" s="29"/>
      <c r="U222" s="280"/>
      <c r="V222" s="280"/>
      <c r="W222" s="280"/>
      <c r="X222" s="280"/>
      <c r="Y222" s="280"/>
      <c r="Z222" s="280"/>
    </row>
    <row r="223" spans="1:26" ht="12.75" customHeight="1">
      <c r="A223" s="29"/>
      <c r="B223" s="29"/>
      <c r="C223" s="26"/>
      <c r="D223" s="26"/>
      <c r="E223" s="26"/>
      <c r="F223" s="29"/>
      <c r="G223" s="29"/>
      <c r="H223" s="29"/>
      <c r="I223" s="29"/>
      <c r="J223" s="29"/>
      <c r="K223" s="29"/>
      <c r="L223" s="29"/>
      <c r="M223" s="29"/>
      <c r="N223" s="29"/>
      <c r="O223" s="29"/>
      <c r="P223" s="29"/>
      <c r="Q223" s="29"/>
      <c r="R223" s="29"/>
      <c r="S223" s="29"/>
      <c r="T223" s="29"/>
      <c r="U223" s="280"/>
      <c r="V223" s="280"/>
      <c r="W223" s="280"/>
      <c r="X223" s="280"/>
      <c r="Y223" s="280"/>
      <c r="Z223" s="280"/>
    </row>
    <row r="224" spans="1:26" ht="12.75" customHeight="1">
      <c r="A224" s="29"/>
      <c r="B224" s="29"/>
      <c r="C224" s="26"/>
      <c r="D224" s="26"/>
      <c r="E224" s="26"/>
      <c r="F224" s="29"/>
      <c r="G224" s="29"/>
      <c r="H224" s="29"/>
      <c r="I224" s="29"/>
      <c r="J224" s="29"/>
      <c r="K224" s="29"/>
      <c r="L224" s="29"/>
      <c r="M224" s="29"/>
      <c r="N224" s="29"/>
      <c r="O224" s="29"/>
      <c r="P224" s="29"/>
      <c r="Q224" s="29"/>
      <c r="R224" s="29"/>
      <c r="S224" s="29"/>
      <c r="T224" s="29"/>
      <c r="U224" s="280"/>
      <c r="V224" s="280"/>
      <c r="W224" s="280"/>
      <c r="X224" s="280"/>
      <c r="Y224" s="280"/>
      <c r="Z224" s="280"/>
    </row>
    <row r="225" spans="1:26" ht="12.75" customHeight="1">
      <c r="A225" s="29"/>
      <c r="B225" s="29"/>
      <c r="C225" s="26"/>
      <c r="D225" s="26"/>
      <c r="E225" s="26"/>
      <c r="F225" s="29"/>
      <c r="G225" s="29"/>
      <c r="H225" s="29"/>
      <c r="I225" s="29"/>
      <c r="J225" s="29"/>
      <c r="K225" s="29"/>
      <c r="L225" s="29"/>
      <c r="M225" s="29"/>
      <c r="N225" s="29"/>
      <c r="O225" s="29"/>
      <c r="P225" s="29"/>
      <c r="Q225" s="29"/>
      <c r="R225" s="29"/>
      <c r="S225" s="29"/>
      <c r="T225" s="29"/>
      <c r="U225" s="280"/>
      <c r="V225" s="280"/>
      <c r="W225" s="280"/>
      <c r="X225" s="280"/>
      <c r="Y225" s="280"/>
      <c r="Z225" s="280"/>
    </row>
    <row r="226" spans="1:26" ht="12.75" customHeight="1">
      <c r="A226" s="29"/>
      <c r="B226" s="29"/>
      <c r="C226" s="26"/>
      <c r="D226" s="26"/>
      <c r="E226" s="26"/>
      <c r="F226" s="29"/>
      <c r="G226" s="29"/>
      <c r="H226" s="29"/>
      <c r="I226" s="29"/>
      <c r="J226" s="29"/>
      <c r="K226" s="29"/>
      <c r="L226" s="29"/>
      <c r="M226" s="29"/>
      <c r="N226" s="29"/>
      <c r="O226" s="29"/>
      <c r="P226" s="29"/>
      <c r="Q226" s="29"/>
      <c r="R226" s="29"/>
      <c r="S226" s="29"/>
      <c r="T226" s="29"/>
      <c r="U226" s="280"/>
      <c r="V226" s="280"/>
      <c r="W226" s="280"/>
      <c r="X226" s="280"/>
      <c r="Y226" s="280"/>
      <c r="Z226" s="280"/>
    </row>
    <row r="227" spans="1:26" ht="12.75" customHeight="1">
      <c r="A227" s="29"/>
      <c r="B227" s="29"/>
      <c r="C227" s="26"/>
      <c r="D227" s="26"/>
      <c r="E227" s="26"/>
      <c r="F227" s="29"/>
      <c r="G227" s="29"/>
      <c r="H227" s="29"/>
      <c r="I227" s="29"/>
      <c r="J227" s="29"/>
      <c r="K227" s="29"/>
      <c r="L227" s="29"/>
      <c r="M227" s="29"/>
      <c r="N227" s="29"/>
      <c r="O227" s="29"/>
      <c r="P227" s="29"/>
      <c r="Q227" s="29"/>
      <c r="R227" s="29"/>
      <c r="S227" s="29"/>
      <c r="T227" s="29"/>
      <c r="U227" s="280"/>
      <c r="V227" s="280"/>
      <c r="W227" s="280"/>
      <c r="X227" s="280"/>
      <c r="Y227" s="280"/>
      <c r="Z227" s="280"/>
    </row>
    <row r="228" spans="1:26" ht="12.75" customHeight="1">
      <c r="A228" s="29"/>
      <c r="B228" s="29"/>
      <c r="C228" s="26"/>
      <c r="D228" s="26"/>
      <c r="E228" s="26"/>
      <c r="F228" s="29"/>
      <c r="G228" s="29"/>
      <c r="H228" s="29"/>
      <c r="I228" s="29"/>
      <c r="J228" s="29"/>
      <c r="K228" s="29"/>
      <c r="L228" s="29"/>
      <c r="M228" s="29"/>
      <c r="N228" s="29"/>
      <c r="O228" s="29"/>
      <c r="P228" s="29"/>
      <c r="Q228" s="29"/>
      <c r="R228" s="29"/>
      <c r="S228" s="29"/>
      <c r="T228" s="29"/>
      <c r="U228" s="280"/>
      <c r="V228" s="280"/>
      <c r="W228" s="280"/>
      <c r="X228" s="280"/>
      <c r="Y228" s="280"/>
      <c r="Z228" s="280"/>
    </row>
    <row r="229" spans="1:26" ht="12.75" customHeight="1">
      <c r="A229" s="29"/>
      <c r="B229" s="29"/>
      <c r="C229" s="26"/>
      <c r="D229" s="26"/>
      <c r="E229" s="26"/>
      <c r="F229" s="29"/>
      <c r="G229" s="29"/>
      <c r="H229" s="29"/>
      <c r="I229" s="29"/>
      <c r="J229" s="29"/>
      <c r="K229" s="29"/>
      <c r="L229" s="29"/>
      <c r="M229" s="29"/>
      <c r="N229" s="29"/>
      <c r="O229" s="29"/>
      <c r="P229" s="29"/>
      <c r="Q229" s="29"/>
      <c r="R229" s="29"/>
      <c r="S229" s="29"/>
      <c r="T229" s="29"/>
      <c r="U229" s="280"/>
      <c r="V229" s="280"/>
      <c r="W229" s="280"/>
      <c r="X229" s="280"/>
      <c r="Y229" s="280"/>
      <c r="Z229" s="280"/>
    </row>
    <row r="230" spans="1:26" ht="12.75" customHeight="1">
      <c r="A230" s="29"/>
      <c r="B230" s="29"/>
      <c r="C230" s="26"/>
      <c r="D230" s="26"/>
      <c r="E230" s="26"/>
      <c r="F230" s="29"/>
      <c r="G230" s="29"/>
      <c r="H230" s="29"/>
      <c r="I230" s="29"/>
      <c r="J230" s="29"/>
      <c r="K230" s="29"/>
      <c r="L230" s="29"/>
      <c r="M230" s="29"/>
      <c r="N230" s="29"/>
      <c r="O230" s="29"/>
      <c r="P230" s="29"/>
      <c r="Q230" s="29"/>
      <c r="R230" s="29"/>
      <c r="S230" s="29"/>
      <c r="T230" s="29"/>
      <c r="U230" s="280"/>
      <c r="V230" s="280"/>
      <c r="W230" s="280"/>
      <c r="X230" s="280"/>
      <c r="Y230" s="280"/>
      <c r="Z230" s="280"/>
    </row>
    <row r="231" spans="1:26" ht="12.75" customHeight="1">
      <c r="A231" s="29"/>
      <c r="B231" s="29"/>
      <c r="C231" s="26"/>
      <c r="D231" s="26"/>
      <c r="E231" s="26"/>
      <c r="F231" s="29"/>
      <c r="G231" s="29"/>
      <c r="H231" s="29"/>
      <c r="I231" s="29"/>
      <c r="J231" s="29"/>
      <c r="K231" s="29"/>
      <c r="L231" s="29"/>
      <c r="M231" s="29"/>
      <c r="N231" s="29"/>
      <c r="O231" s="29"/>
      <c r="P231" s="29"/>
      <c r="Q231" s="29"/>
      <c r="R231" s="29"/>
      <c r="S231" s="29"/>
      <c r="T231" s="29"/>
      <c r="U231" s="280"/>
      <c r="V231" s="280"/>
      <c r="W231" s="280"/>
      <c r="X231" s="280"/>
      <c r="Y231" s="280"/>
      <c r="Z231" s="280"/>
    </row>
    <row r="232" spans="1:26" ht="12.75" customHeight="1">
      <c r="A232" s="29"/>
      <c r="B232" s="29"/>
      <c r="C232" s="26"/>
      <c r="D232" s="26"/>
      <c r="E232" s="26"/>
      <c r="F232" s="29"/>
      <c r="G232" s="29"/>
      <c r="H232" s="29"/>
      <c r="I232" s="29"/>
      <c r="J232" s="29"/>
      <c r="K232" s="29"/>
      <c r="L232" s="29"/>
      <c r="M232" s="29"/>
      <c r="N232" s="29"/>
      <c r="O232" s="29"/>
      <c r="P232" s="29"/>
      <c r="Q232" s="29"/>
      <c r="R232" s="29"/>
      <c r="S232" s="29"/>
      <c r="T232" s="29"/>
      <c r="U232" s="280"/>
      <c r="V232" s="280"/>
      <c r="W232" s="280"/>
      <c r="X232" s="280"/>
      <c r="Y232" s="280"/>
      <c r="Z232" s="280"/>
    </row>
    <row r="233" spans="1:26" ht="12.75" customHeight="1">
      <c r="A233" s="29"/>
      <c r="B233" s="29"/>
      <c r="C233" s="26"/>
      <c r="D233" s="26"/>
      <c r="E233" s="26"/>
      <c r="F233" s="29"/>
      <c r="G233" s="29"/>
      <c r="H233" s="29"/>
      <c r="I233" s="29"/>
      <c r="J233" s="29"/>
      <c r="K233" s="29"/>
      <c r="L233" s="29"/>
      <c r="M233" s="29"/>
      <c r="N233" s="29"/>
      <c r="O233" s="29"/>
      <c r="P233" s="29"/>
      <c r="Q233" s="29"/>
      <c r="R233" s="29"/>
      <c r="S233" s="29"/>
      <c r="T233" s="29"/>
      <c r="U233" s="280"/>
      <c r="V233" s="280"/>
      <c r="W233" s="280"/>
      <c r="X233" s="280"/>
      <c r="Y233" s="280"/>
      <c r="Z233" s="280"/>
    </row>
    <row r="234" spans="1:26" ht="12.75" customHeight="1">
      <c r="A234" s="29"/>
      <c r="B234" s="29"/>
      <c r="C234" s="26"/>
      <c r="D234" s="26"/>
      <c r="E234" s="26"/>
      <c r="F234" s="29"/>
      <c r="G234" s="29"/>
      <c r="H234" s="29"/>
      <c r="I234" s="29"/>
      <c r="J234" s="29"/>
      <c r="K234" s="29"/>
      <c r="L234" s="29"/>
      <c r="M234" s="29"/>
      <c r="N234" s="29"/>
      <c r="O234" s="29"/>
      <c r="P234" s="29"/>
      <c r="Q234" s="29"/>
      <c r="R234" s="29"/>
      <c r="S234" s="29"/>
      <c r="T234" s="29"/>
      <c r="U234" s="280"/>
      <c r="V234" s="280"/>
      <c r="W234" s="280"/>
      <c r="X234" s="280"/>
      <c r="Y234" s="280"/>
      <c r="Z234" s="280"/>
    </row>
    <row r="235" spans="1:26" ht="15.75" customHeight="1">
      <c r="A235" s="280"/>
      <c r="B235" s="280"/>
      <c r="C235" s="280"/>
      <c r="D235" s="280"/>
      <c r="E235" s="280"/>
      <c r="F235" s="280"/>
      <c r="G235" s="280"/>
      <c r="H235" s="280"/>
      <c r="I235" s="280"/>
      <c r="J235" s="280"/>
      <c r="K235" s="280"/>
      <c r="L235" s="280"/>
      <c r="M235" s="280"/>
      <c r="N235" s="280"/>
      <c r="O235" s="280"/>
      <c r="P235" s="280"/>
      <c r="Q235" s="280"/>
      <c r="R235" s="280"/>
      <c r="S235" s="280"/>
      <c r="T235" s="280"/>
      <c r="U235" s="280"/>
      <c r="V235" s="280"/>
      <c r="W235" s="280"/>
      <c r="X235" s="280"/>
      <c r="Y235" s="280"/>
      <c r="Z235" s="280"/>
    </row>
    <row r="236" spans="1:26" ht="15.75" customHeight="1">
      <c r="A236" s="280"/>
      <c r="B236" s="280"/>
      <c r="C236" s="280"/>
      <c r="D236" s="280"/>
      <c r="E236" s="280"/>
      <c r="F236" s="280"/>
      <c r="G236" s="280"/>
      <c r="H236" s="280"/>
      <c r="I236" s="280"/>
      <c r="J236" s="280"/>
      <c r="K236" s="280"/>
      <c r="L236" s="280"/>
      <c r="M236" s="280"/>
      <c r="N236" s="280"/>
      <c r="O236" s="280"/>
      <c r="P236" s="280"/>
      <c r="Q236" s="280"/>
      <c r="R236" s="280"/>
      <c r="S236" s="280"/>
      <c r="T236" s="280"/>
      <c r="U236" s="280"/>
      <c r="V236" s="280"/>
      <c r="W236" s="280"/>
      <c r="X236" s="280"/>
      <c r="Y236" s="280"/>
      <c r="Z236" s="280"/>
    </row>
    <row r="237" spans="1:26" ht="15.75" customHeight="1">
      <c r="A237" s="280"/>
      <c r="B237" s="280"/>
      <c r="C237" s="280"/>
      <c r="D237" s="280"/>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row>
    <row r="238" spans="1:26" ht="15.75" customHeight="1">
      <c r="A238" s="280"/>
      <c r="B238" s="280"/>
      <c r="C238" s="280"/>
      <c r="D238" s="280"/>
      <c r="E238" s="280"/>
      <c r="F238" s="280"/>
      <c r="G238" s="280"/>
      <c r="H238" s="280"/>
      <c r="I238" s="280"/>
      <c r="J238" s="280"/>
      <c r="K238" s="280"/>
      <c r="L238" s="280"/>
      <c r="M238" s="280"/>
      <c r="N238" s="280"/>
      <c r="O238" s="280"/>
      <c r="P238" s="280"/>
      <c r="Q238" s="280"/>
      <c r="R238" s="280"/>
      <c r="S238" s="280"/>
      <c r="T238" s="280"/>
      <c r="U238" s="280"/>
      <c r="V238" s="280"/>
      <c r="W238" s="280"/>
      <c r="X238" s="280"/>
      <c r="Y238" s="280"/>
      <c r="Z238" s="280"/>
    </row>
    <row r="239" spans="1:26" ht="15.75" customHeight="1">
      <c r="A239" s="280"/>
      <c r="B239" s="280"/>
      <c r="C239" s="280"/>
      <c r="D239" s="280"/>
      <c r="E239" s="280"/>
      <c r="F239" s="280"/>
      <c r="G239" s="280"/>
      <c r="H239" s="280"/>
      <c r="I239" s="280"/>
      <c r="J239" s="280"/>
      <c r="K239" s="280"/>
      <c r="L239" s="280"/>
      <c r="M239" s="280"/>
      <c r="N239" s="280"/>
      <c r="O239" s="280"/>
      <c r="P239" s="280"/>
      <c r="Q239" s="280"/>
      <c r="R239" s="280"/>
      <c r="S239" s="280"/>
      <c r="T239" s="280"/>
      <c r="U239" s="280"/>
      <c r="V239" s="280"/>
      <c r="W239" s="280"/>
      <c r="X239" s="280"/>
      <c r="Y239" s="280"/>
      <c r="Z239" s="280"/>
    </row>
    <row r="240" spans="1:26" ht="15.75" customHeight="1">
      <c r="A240" s="280"/>
      <c r="B240" s="280"/>
      <c r="C240" s="280"/>
      <c r="D240" s="280"/>
      <c r="E240" s="280"/>
      <c r="F240" s="280"/>
      <c r="G240" s="280"/>
      <c r="H240" s="280"/>
      <c r="I240" s="280"/>
      <c r="J240" s="280"/>
      <c r="K240" s="280"/>
      <c r="L240" s="280"/>
      <c r="M240" s="280"/>
      <c r="N240" s="280"/>
      <c r="O240" s="280"/>
      <c r="P240" s="280"/>
      <c r="Q240" s="280"/>
      <c r="R240" s="280"/>
      <c r="S240" s="280"/>
      <c r="T240" s="280"/>
      <c r="U240" s="280"/>
      <c r="V240" s="280"/>
      <c r="W240" s="280"/>
      <c r="X240" s="280"/>
      <c r="Y240" s="280"/>
      <c r="Z240" s="280"/>
    </row>
    <row r="241" spans="1:26" ht="15.75" customHeight="1">
      <c r="A241" s="280"/>
      <c r="B241" s="280"/>
      <c r="C241" s="280"/>
      <c r="D241" s="280"/>
      <c r="E241" s="280"/>
      <c r="F241" s="280"/>
      <c r="G241" s="280"/>
      <c r="H241" s="280"/>
      <c r="I241" s="280"/>
      <c r="J241" s="280"/>
      <c r="K241" s="280"/>
      <c r="L241" s="280"/>
      <c r="M241" s="280"/>
      <c r="N241" s="280"/>
      <c r="O241" s="280"/>
      <c r="P241" s="280"/>
      <c r="Q241" s="280"/>
      <c r="R241" s="280"/>
      <c r="S241" s="280"/>
      <c r="T241" s="280"/>
      <c r="U241" s="280"/>
      <c r="V241" s="280"/>
      <c r="W241" s="280"/>
      <c r="X241" s="280"/>
      <c r="Y241" s="280"/>
      <c r="Z241" s="280"/>
    </row>
    <row r="242" spans="1:26" ht="15.75" customHeight="1">
      <c r="A242" s="280"/>
      <c r="B242" s="280"/>
      <c r="C242" s="280"/>
      <c r="D242" s="280"/>
      <c r="E242" s="280"/>
      <c r="F242" s="280"/>
      <c r="G242" s="280"/>
      <c r="H242" s="280"/>
      <c r="I242" s="280"/>
      <c r="J242" s="280"/>
      <c r="K242" s="280"/>
      <c r="L242" s="280"/>
      <c r="M242" s="280"/>
      <c r="N242" s="280"/>
      <c r="O242" s="280"/>
      <c r="P242" s="280"/>
      <c r="Q242" s="280"/>
      <c r="R242" s="280"/>
      <c r="S242" s="280"/>
      <c r="T242" s="280"/>
      <c r="U242" s="280"/>
      <c r="V242" s="280"/>
      <c r="W242" s="280"/>
      <c r="X242" s="280"/>
      <c r="Y242" s="280"/>
      <c r="Z242" s="280"/>
    </row>
    <row r="243" spans="1:26" ht="15.75" customHeight="1">
      <c r="A243" s="280"/>
      <c r="B243" s="280"/>
      <c r="C243" s="280"/>
      <c r="D243" s="280"/>
      <c r="E243" s="280"/>
      <c r="F243" s="280"/>
      <c r="G243" s="280"/>
      <c r="H243" s="280"/>
      <c r="I243" s="280"/>
      <c r="J243" s="280"/>
      <c r="K243" s="280"/>
      <c r="L243" s="280"/>
      <c r="M243" s="280"/>
      <c r="N243" s="280"/>
      <c r="O243" s="280"/>
      <c r="P243" s="280"/>
      <c r="Q243" s="280"/>
      <c r="R243" s="280"/>
      <c r="S243" s="280"/>
      <c r="T243" s="280"/>
      <c r="U243" s="280"/>
      <c r="V243" s="280"/>
      <c r="W243" s="280"/>
      <c r="X243" s="280"/>
      <c r="Y243" s="280"/>
      <c r="Z243" s="280"/>
    </row>
    <row r="244" spans="1:26" ht="15.75" customHeight="1">
      <c r="A244" s="280"/>
      <c r="B244" s="280"/>
      <c r="C244" s="280"/>
      <c r="D244" s="280"/>
      <c r="E244" s="280"/>
      <c r="F244" s="280"/>
      <c r="G244" s="280"/>
      <c r="H244" s="280"/>
      <c r="I244" s="280"/>
      <c r="J244" s="280"/>
      <c r="K244" s="280"/>
      <c r="L244" s="280"/>
      <c r="M244" s="280"/>
      <c r="N244" s="280"/>
      <c r="O244" s="280"/>
      <c r="P244" s="280"/>
      <c r="Q244" s="280"/>
      <c r="R244" s="280"/>
      <c r="S244" s="280"/>
      <c r="T244" s="280"/>
      <c r="U244" s="280"/>
      <c r="V244" s="280"/>
      <c r="W244" s="280"/>
      <c r="X244" s="280"/>
      <c r="Y244" s="280"/>
      <c r="Z244" s="280"/>
    </row>
    <row r="245" spans="1:26" ht="15.75" customHeight="1">
      <c r="A245" s="280"/>
      <c r="B245" s="280"/>
      <c r="C245" s="280"/>
      <c r="D245" s="280"/>
      <c r="E245" s="280"/>
      <c r="F245" s="280"/>
      <c r="G245" s="280"/>
      <c r="H245" s="280"/>
      <c r="I245" s="280"/>
      <c r="J245" s="280"/>
      <c r="K245" s="280"/>
      <c r="L245" s="280"/>
      <c r="M245" s="280"/>
      <c r="N245" s="280"/>
      <c r="O245" s="280"/>
      <c r="P245" s="280"/>
      <c r="Q245" s="280"/>
      <c r="R245" s="280"/>
      <c r="S245" s="280"/>
      <c r="T245" s="280"/>
      <c r="U245" s="280"/>
      <c r="V245" s="280"/>
      <c r="W245" s="280"/>
      <c r="X245" s="280"/>
      <c r="Y245" s="280"/>
      <c r="Z245" s="280"/>
    </row>
    <row r="246" spans="1:26" ht="15.75" customHeight="1">
      <c r="A246" s="280"/>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row>
    <row r="247" spans="1:26" ht="15.75" customHeight="1">
      <c r="A247" s="280"/>
      <c r="B247" s="280"/>
      <c r="C247" s="280"/>
      <c r="D247" s="280"/>
      <c r="E247" s="280"/>
      <c r="F247" s="280"/>
      <c r="G247" s="280"/>
      <c r="H247" s="280"/>
      <c r="I247" s="280"/>
      <c r="J247" s="280"/>
      <c r="K247" s="280"/>
      <c r="L247" s="280"/>
      <c r="M247" s="280"/>
      <c r="N247" s="280"/>
      <c r="O247" s="280"/>
      <c r="P247" s="280"/>
      <c r="Q247" s="280"/>
      <c r="R247" s="280"/>
      <c r="S247" s="280"/>
      <c r="T247" s="280"/>
      <c r="U247" s="280"/>
      <c r="V247" s="280"/>
      <c r="W247" s="280"/>
      <c r="X247" s="280"/>
      <c r="Y247" s="280"/>
      <c r="Z247" s="280"/>
    </row>
    <row r="248" spans="1:26" ht="15.75" customHeight="1">
      <c r="A248" s="280"/>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row>
    <row r="249" spans="1:26" ht="15.75" customHeight="1">
      <c r="A249" s="280"/>
      <c r="B249" s="280"/>
      <c r="C249" s="280"/>
      <c r="D249" s="280"/>
      <c r="E249" s="280"/>
      <c r="F249" s="280"/>
      <c r="G249" s="280"/>
      <c r="H249" s="280"/>
      <c r="I249" s="280"/>
      <c r="J249" s="280"/>
      <c r="K249" s="280"/>
      <c r="L249" s="280"/>
      <c r="M249" s="280"/>
      <c r="N249" s="280"/>
      <c r="O249" s="280"/>
      <c r="P249" s="280"/>
      <c r="Q249" s="280"/>
      <c r="R249" s="280"/>
      <c r="S249" s="280"/>
      <c r="T249" s="280"/>
      <c r="U249" s="280"/>
      <c r="V249" s="280"/>
      <c r="W249" s="280"/>
      <c r="X249" s="280"/>
      <c r="Y249" s="280"/>
      <c r="Z249" s="280"/>
    </row>
    <row r="250" spans="1:26" ht="15.75" customHeight="1">
      <c r="A250" s="280"/>
      <c r="B250" s="280"/>
      <c r="C250" s="280"/>
      <c r="D250" s="280"/>
      <c r="E250" s="280"/>
      <c r="F250" s="280"/>
      <c r="G250" s="280"/>
      <c r="H250" s="280"/>
      <c r="I250" s="280"/>
      <c r="J250" s="280"/>
      <c r="K250" s="280"/>
      <c r="L250" s="280"/>
      <c r="M250" s="280"/>
      <c r="N250" s="280"/>
      <c r="O250" s="280"/>
      <c r="P250" s="280"/>
      <c r="Q250" s="280"/>
      <c r="R250" s="280"/>
      <c r="S250" s="280"/>
      <c r="T250" s="280"/>
      <c r="U250" s="280"/>
      <c r="V250" s="280"/>
      <c r="W250" s="280"/>
      <c r="X250" s="280"/>
      <c r="Y250" s="280"/>
      <c r="Z250" s="280"/>
    </row>
    <row r="251" spans="1:26" ht="15.75" customHeight="1">
      <c r="A251" s="280"/>
      <c r="B251" s="280"/>
      <c r="C251" s="280"/>
      <c r="D251" s="280"/>
      <c r="E251" s="280"/>
      <c r="F251" s="280"/>
      <c r="G251" s="280"/>
      <c r="H251" s="280"/>
      <c r="I251" s="280"/>
      <c r="J251" s="280"/>
      <c r="K251" s="280"/>
      <c r="L251" s="280"/>
      <c r="M251" s="280"/>
      <c r="N251" s="280"/>
      <c r="O251" s="280"/>
      <c r="P251" s="280"/>
      <c r="Q251" s="280"/>
      <c r="R251" s="280"/>
      <c r="S251" s="280"/>
      <c r="T251" s="280"/>
      <c r="U251" s="280"/>
      <c r="V251" s="280"/>
      <c r="W251" s="280"/>
      <c r="X251" s="280"/>
      <c r="Y251" s="280"/>
      <c r="Z251" s="280"/>
    </row>
    <row r="252" spans="1:26" ht="15.75" customHeight="1">
      <c r="A252" s="280"/>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row>
    <row r="253" spans="1:26" ht="15.75" customHeight="1">
      <c r="A253" s="280"/>
      <c r="B253" s="280"/>
      <c r="C253" s="280"/>
      <c r="D253" s="280"/>
      <c r="E253" s="280"/>
      <c r="F253" s="280"/>
      <c r="G253" s="280"/>
      <c r="H253" s="280"/>
      <c r="I253" s="280"/>
      <c r="J253" s="280"/>
      <c r="K253" s="280"/>
      <c r="L253" s="280"/>
      <c r="M253" s="280"/>
      <c r="N253" s="280"/>
      <c r="O253" s="280"/>
      <c r="P253" s="280"/>
      <c r="Q253" s="280"/>
      <c r="R253" s="280"/>
      <c r="S253" s="280"/>
      <c r="T253" s="280"/>
      <c r="U253" s="280"/>
      <c r="V253" s="280"/>
      <c r="W253" s="280"/>
      <c r="X253" s="280"/>
      <c r="Y253" s="280"/>
      <c r="Z253" s="280"/>
    </row>
    <row r="254" spans="1:26" ht="15.75" customHeight="1">
      <c r="A254" s="280"/>
      <c r="B254" s="280"/>
      <c r="C254" s="280"/>
      <c r="D254" s="280"/>
      <c r="E254" s="280"/>
      <c r="F254" s="280"/>
      <c r="G254" s="280"/>
      <c r="H254" s="280"/>
      <c r="I254" s="280"/>
      <c r="J254" s="280"/>
      <c r="K254" s="280"/>
      <c r="L254" s="280"/>
      <c r="M254" s="280"/>
      <c r="N254" s="280"/>
      <c r="O254" s="280"/>
      <c r="P254" s="280"/>
      <c r="Q254" s="280"/>
      <c r="R254" s="280"/>
      <c r="S254" s="280"/>
      <c r="T254" s="280"/>
      <c r="U254" s="280"/>
      <c r="V254" s="280"/>
      <c r="W254" s="280"/>
      <c r="X254" s="280"/>
      <c r="Y254" s="280"/>
      <c r="Z254" s="280"/>
    </row>
    <row r="255" spans="1:26" ht="15.75" customHeight="1">
      <c r="A255" s="280"/>
      <c r="B255" s="280"/>
      <c r="C255" s="280"/>
      <c r="D255" s="280"/>
      <c r="E255" s="280"/>
      <c r="F255" s="280"/>
      <c r="G255" s="280"/>
      <c r="H255" s="280"/>
      <c r="I255" s="280"/>
      <c r="J255" s="280"/>
      <c r="K255" s="280"/>
      <c r="L255" s="280"/>
      <c r="M255" s="280"/>
      <c r="N255" s="280"/>
      <c r="O255" s="280"/>
      <c r="P255" s="280"/>
      <c r="Q255" s="280"/>
      <c r="R255" s="280"/>
      <c r="S255" s="280"/>
      <c r="T255" s="280"/>
      <c r="U255" s="280"/>
      <c r="V255" s="280"/>
      <c r="W255" s="280"/>
      <c r="X255" s="280"/>
      <c r="Y255" s="280"/>
      <c r="Z255" s="280"/>
    </row>
    <row r="256" spans="1:26" ht="15.75" customHeight="1">
      <c r="A256" s="280"/>
      <c r="B256" s="280"/>
      <c r="C256" s="280"/>
      <c r="D256" s="280"/>
      <c r="E256" s="280"/>
      <c r="F256" s="280"/>
      <c r="G256" s="280"/>
      <c r="H256" s="280"/>
      <c r="I256" s="280"/>
      <c r="J256" s="280"/>
      <c r="K256" s="280"/>
      <c r="L256" s="280"/>
      <c r="M256" s="280"/>
      <c r="N256" s="280"/>
      <c r="O256" s="280"/>
      <c r="P256" s="280"/>
      <c r="Q256" s="280"/>
      <c r="R256" s="280"/>
      <c r="S256" s="280"/>
      <c r="T256" s="280"/>
      <c r="U256" s="280"/>
      <c r="V256" s="280"/>
      <c r="W256" s="280"/>
      <c r="X256" s="280"/>
      <c r="Y256" s="280"/>
      <c r="Z256" s="280"/>
    </row>
    <row r="257" spans="1:26" ht="15.75" customHeight="1">
      <c r="A257" s="280"/>
      <c r="B257" s="280"/>
      <c r="C257" s="280"/>
      <c r="D257" s="280"/>
      <c r="E257" s="280"/>
      <c r="F257" s="280"/>
      <c r="G257" s="280"/>
      <c r="H257" s="280"/>
      <c r="I257" s="280"/>
      <c r="J257" s="280"/>
      <c r="K257" s="280"/>
      <c r="L257" s="280"/>
      <c r="M257" s="280"/>
      <c r="N257" s="280"/>
      <c r="O257" s="280"/>
      <c r="P257" s="280"/>
      <c r="Q257" s="280"/>
      <c r="R257" s="280"/>
      <c r="S257" s="280"/>
      <c r="T257" s="280"/>
      <c r="U257" s="280"/>
      <c r="V257" s="280"/>
      <c r="W257" s="280"/>
      <c r="X257" s="280"/>
      <c r="Y257" s="280"/>
      <c r="Z257" s="280"/>
    </row>
    <row r="258" spans="1:26" ht="15.75" customHeight="1">
      <c r="A258" s="280"/>
      <c r="B258" s="280"/>
      <c r="C258" s="280"/>
      <c r="D258" s="280"/>
      <c r="E258" s="280"/>
      <c r="F258" s="280"/>
      <c r="G258" s="280"/>
      <c r="H258" s="280"/>
      <c r="I258" s="280"/>
      <c r="J258" s="280"/>
      <c r="K258" s="280"/>
      <c r="L258" s="280"/>
      <c r="M258" s="280"/>
      <c r="N258" s="280"/>
      <c r="O258" s="280"/>
      <c r="P258" s="280"/>
      <c r="Q258" s="280"/>
      <c r="R258" s="280"/>
      <c r="S258" s="280"/>
      <c r="T258" s="280"/>
      <c r="U258" s="280"/>
      <c r="V258" s="280"/>
      <c r="W258" s="280"/>
      <c r="X258" s="280"/>
      <c r="Y258" s="280"/>
      <c r="Z258" s="280"/>
    </row>
    <row r="259" spans="1:26" ht="15.75" customHeight="1">
      <c r="A259" s="280"/>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row>
    <row r="260" spans="1:26" ht="15.75" customHeight="1">
      <c r="A260" s="280"/>
      <c r="B260" s="280"/>
      <c r="C260" s="280"/>
      <c r="D260" s="280"/>
      <c r="E260" s="280"/>
      <c r="F260" s="280"/>
      <c r="G260" s="280"/>
      <c r="H260" s="280"/>
      <c r="I260" s="280"/>
      <c r="J260" s="280"/>
      <c r="K260" s="280"/>
      <c r="L260" s="280"/>
      <c r="M260" s="280"/>
      <c r="N260" s="280"/>
      <c r="O260" s="280"/>
      <c r="P260" s="280"/>
      <c r="Q260" s="280"/>
      <c r="R260" s="280"/>
      <c r="S260" s="280"/>
      <c r="T260" s="280"/>
      <c r="U260" s="280"/>
      <c r="V260" s="280"/>
      <c r="W260" s="280"/>
      <c r="X260" s="280"/>
      <c r="Y260" s="280"/>
      <c r="Z260" s="280"/>
    </row>
    <row r="261" spans="1:26" ht="15.75" customHeight="1">
      <c r="A261" s="280"/>
      <c r="B261" s="280"/>
      <c r="C261" s="280"/>
      <c r="D261" s="280"/>
      <c r="E261" s="280"/>
      <c r="F261" s="280"/>
      <c r="G261" s="280"/>
      <c r="H261" s="280"/>
      <c r="I261" s="280"/>
      <c r="J261" s="280"/>
      <c r="K261" s="280"/>
      <c r="L261" s="280"/>
      <c r="M261" s="280"/>
      <c r="N261" s="280"/>
      <c r="O261" s="280"/>
      <c r="P261" s="280"/>
      <c r="Q261" s="280"/>
      <c r="R261" s="280"/>
      <c r="S261" s="280"/>
      <c r="T261" s="280"/>
      <c r="U261" s="280"/>
      <c r="V261" s="280"/>
      <c r="W261" s="280"/>
      <c r="X261" s="280"/>
      <c r="Y261" s="280"/>
      <c r="Z261" s="280"/>
    </row>
    <row r="262" spans="1:26" ht="15.75" customHeight="1">
      <c r="A262" s="280"/>
      <c r="B262" s="280"/>
      <c r="C262" s="280"/>
      <c r="D262" s="280"/>
      <c r="E262" s="280"/>
      <c r="F262" s="280"/>
      <c r="G262" s="280"/>
      <c r="H262" s="280"/>
      <c r="I262" s="280"/>
      <c r="J262" s="280"/>
      <c r="K262" s="280"/>
      <c r="L262" s="280"/>
      <c r="M262" s="280"/>
      <c r="N262" s="280"/>
      <c r="O262" s="280"/>
      <c r="P262" s="280"/>
      <c r="Q262" s="280"/>
      <c r="R262" s="280"/>
      <c r="S262" s="280"/>
      <c r="T262" s="280"/>
      <c r="U262" s="280"/>
      <c r="V262" s="280"/>
      <c r="W262" s="280"/>
      <c r="X262" s="280"/>
      <c r="Y262" s="280"/>
      <c r="Z262" s="280"/>
    </row>
    <row r="263" spans="1:26" ht="15.75" customHeight="1">
      <c r="A263" s="280"/>
      <c r="B263" s="280"/>
      <c r="C263" s="280"/>
      <c r="D263" s="280"/>
      <c r="E263" s="280"/>
      <c r="F263" s="280"/>
      <c r="G263" s="280"/>
      <c r="H263" s="280"/>
      <c r="I263" s="280"/>
      <c r="J263" s="280"/>
      <c r="K263" s="280"/>
      <c r="L263" s="280"/>
      <c r="M263" s="280"/>
      <c r="N263" s="280"/>
      <c r="O263" s="280"/>
      <c r="P263" s="280"/>
      <c r="Q263" s="280"/>
      <c r="R263" s="280"/>
      <c r="S263" s="280"/>
      <c r="T263" s="280"/>
      <c r="U263" s="280"/>
      <c r="V263" s="280"/>
      <c r="W263" s="280"/>
      <c r="X263" s="280"/>
      <c r="Y263" s="280"/>
      <c r="Z263" s="280"/>
    </row>
    <row r="264" spans="1:26" ht="15.75" customHeight="1">
      <c r="A264" s="280"/>
      <c r="B264" s="280"/>
      <c r="C264" s="280"/>
      <c r="D264" s="280"/>
      <c r="E264" s="280"/>
      <c r="F264" s="280"/>
      <c r="G264" s="280"/>
      <c r="H264" s="280"/>
      <c r="I264" s="280"/>
      <c r="J264" s="280"/>
      <c r="K264" s="280"/>
      <c r="L264" s="280"/>
      <c r="M264" s="280"/>
      <c r="N264" s="280"/>
      <c r="O264" s="280"/>
      <c r="P264" s="280"/>
      <c r="Q264" s="280"/>
      <c r="R264" s="280"/>
      <c r="S264" s="280"/>
      <c r="T264" s="280"/>
      <c r="U264" s="280"/>
      <c r="V264" s="280"/>
      <c r="W264" s="280"/>
      <c r="X264" s="280"/>
      <c r="Y264" s="280"/>
      <c r="Z264" s="280"/>
    </row>
    <row r="265" spans="1:26" ht="15.75" customHeight="1">
      <c r="A265" s="280"/>
      <c r="B265" s="280"/>
      <c r="C265" s="280"/>
      <c r="D265" s="280"/>
      <c r="E265" s="280"/>
      <c r="F265" s="280"/>
      <c r="G265" s="280"/>
      <c r="H265" s="280"/>
      <c r="I265" s="280"/>
      <c r="J265" s="280"/>
      <c r="K265" s="280"/>
      <c r="L265" s="280"/>
      <c r="M265" s="280"/>
      <c r="N265" s="280"/>
      <c r="O265" s="280"/>
      <c r="P265" s="280"/>
      <c r="Q265" s="280"/>
      <c r="R265" s="280"/>
      <c r="S265" s="280"/>
      <c r="T265" s="280"/>
      <c r="U265" s="280"/>
      <c r="V265" s="280"/>
      <c r="W265" s="280"/>
      <c r="X265" s="280"/>
      <c r="Y265" s="280"/>
      <c r="Z265" s="280"/>
    </row>
    <row r="266" spans="1:26" ht="15.75" customHeight="1">
      <c r="A266" s="280"/>
      <c r="B266" s="280"/>
      <c r="C266" s="280"/>
      <c r="D266" s="280"/>
      <c r="E266" s="280"/>
      <c r="F266" s="280"/>
      <c r="G266" s="280"/>
      <c r="H266" s="280"/>
      <c r="I266" s="280"/>
      <c r="J266" s="280"/>
      <c r="K266" s="280"/>
      <c r="L266" s="280"/>
      <c r="M266" s="280"/>
      <c r="N266" s="280"/>
      <c r="O266" s="280"/>
      <c r="P266" s="280"/>
      <c r="Q266" s="280"/>
      <c r="R266" s="280"/>
      <c r="S266" s="280"/>
      <c r="T266" s="280"/>
      <c r="U266" s="280"/>
      <c r="V266" s="280"/>
      <c r="W266" s="280"/>
      <c r="X266" s="280"/>
      <c r="Y266" s="280"/>
      <c r="Z266" s="280"/>
    </row>
    <row r="267" spans="1:26" ht="15.75" customHeight="1">
      <c r="A267" s="280"/>
      <c r="B267" s="280"/>
      <c r="C267" s="280"/>
      <c r="D267" s="280"/>
      <c r="E267" s="280"/>
      <c r="F267" s="280"/>
      <c r="G267" s="280"/>
      <c r="H267" s="280"/>
      <c r="I267" s="280"/>
      <c r="J267" s="280"/>
      <c r="K267" s="280"/>
      <c r="L267" s="280"/>
      <c r="M267" s="280"/>
      <c r="N267" s="280"/>
      <c r="O267" s="280"/>
      <c r="P267" s="280"/>
      <c r="Q267" s="280"/>
      <c r="R267" s="280"/>
      <c r="S267" s="280"/>
      <c r="T267" s="280"/>
      <c r="U267" s="280"/>
      <c r="V267" s="280"/>
      <c r="W267" s="280"/>
      <c r="X267" s="280"/>
      <c r="Y267" s="280"/>
      <c r="Z267" s="280"/>
    </row>
    <row r="268" spans="1:26" ht="15.75" customHeight="1">
      <c r="A268" s="280"/>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c r="Y268" s="280"/>
      <c r="Z268" s="280"/>
    </row>
    <row r="269" spans="1:26" ht="15.75" customHeight="1">
      <c r="A269" s="280"/>
      <c r="B269" s="280"/>
      <c r="C269" s="280"/>
      <c r="D269" s="280"/>
      <c r="E269" s="280"/>
      <c r="F269" s="280"/>
      <c r="G269" s="280"/>
      <c r="H269" s="280"/>
      <c r="I269" s="280"/>
      <c r="J269" s="280"/>
      <c r="K269" s="280"/>
      <c r="L269" s="280"/>
      <c r="M269" s="280"/>
      <c r="N269" s="280"/>
      <c r="O269" s="280"/>
      <c r="P269" s="280"/>
      <c r="Q269" s="280"/>
      <c r="R269" s="280"/>
      <c r="S269" s="280"/>
      <c r="T269" s="280"/>
      <c r="U269" s="280"/>
      <c r="V269" s="280"/>
      <c r="W269" s="280"/>
      <c r="X269" s="280"/>
      <c r="Y269" s="280"/>
      <c r="Z269" s="280"/>
    </row>
    <row r="270" spans="1:26" ht="15.75" customHeight="1">
      <c r="A270" s="280"/>
      <c r="B270" s="280"/>
      <c r="C270" s="280"/>
      <c r="D270" s="280"/>
      <c r="E270" s="280"/>
      <c r="F270" s="280"/>
      <c r="G270" s="280"/>
      <c r="H270" s="280"/>
      <c r="I270" s="280"/>
      <c r="J270" s="280"/>
      <c r="K270" s="280"/>
      <c r="L270" s="280"/>
      <c r="M270" s="280"/>
      <c r="N270" s="280"/>
      <c r="O270" s="280"/>
      <c r="P270" s="280"/>
      <c r="Q270" s="280"/>
      <c r="R270" s="280"/>
      <c r="S270" s="280"/>
      <c r="T270" s="280"/>
      <c r="U270" s="280"/>
      <c r="V270" s="280"/>
      <c r="W270" s="280"/>
      <c r="X270" s="280"/>
      <c r="Y270" s="280"/>
      <c r="Z270" s="280"/>
    </row>
    <row r="271" spans="1:26" ht="15.75" customHeight="1">
      <c r="A271" s="280"/>
      <c r="B271" s="280"/>
      <c r="C271" s="280"/>
      <c r="D271" s="280"/>
      <c r="E271" s="280"/>
      <c r="F271" s="280"/>
      <c r="G271" s="280"/>
      <c r="H271" s="280"/>
      <c r="I271" s="280"/>
      <c r="J271" s="280"/>
      <c r="K271" s="280"/>
      <c r="L271" s="280"/>
      <c r="M271" s="280"/>
      <c r="N271" s="280"/>
      <c r="O271" s="280"/>
      <c r="P271" s="280"/>
      <c r="Q271" s="280"/>
      <c r="R271" s="280"/>
      <c r="S271" s="280"/>
      <c r="T271" s="280"/>
      <c r="U271" s="280"/>
      <c r="V271" s="280"/>
      <c r="W271" s="280"/>
      <c r="X271" s="280"/>
      <c r="Y271" s="280"/>
      <c r="Z271" s="280"/>
    </row>
    <row r="272" spans="1:26" ht="15.75" customHeight="1">
      <c r="A272" s="280"/>
      <c r="B272" s="280"/>
      <c r="C272" s="280"/>
      <c r="D272" s="280"/>
      <c r="E272" s="280"/>
      <c r="F272" s="280"/>
      <c r="G272" s="280"/>
      <c r="H272" s="280"/>
      <c r="I272" s="280"/>
      <c r="J272" s="280"/>
      <c r="K272" s="280"/>
      <c r="L272" s="280"/>
      <c r="M272" s="280"/>
      <c r="N272" s="280"/>
      <c r="O272" s="280"/>
      <c r="P272" s="280"/>
      <c r="Q272" s="280"/>
      <c r="R272" s="280"/>
      <c r="S272" s="280"/>
      <c r="T272" s="280"/>
      <c r="U272" s="280"/>
      <c r="V272" s="280"/>
      <c r="W272" s="280"/>
      <c r="X272" s="280"/>
      <c r="Y272" s="280"/>
      <c r="Z272" s="280"/>
    </row>
    <row r="273" spans="1:26" ht="15.75" customHeight="1">
      <c r="A273" s="280"/>
      <c r="B273" s="280"/>
      <c r="C273" s="280"/>
      <c r="D273" s="280"/>
      <c r="E273" s="280"/>
      <c r="F273" s="280"/>
      <c r="G273" s="280"/>
      <c r="H273" s="280"/>
      <c r="I273" s="280"/>
      <c r="J273" s="280"/>
      <c r="K273" s="280"/>
      <c r="L273" s="280"/>
      <c r="M273" s="280"/>
      <c r="N273" s="280"/>
      <c r="O273" s="280"/>
      <c r="P273" s="280"/>
      <c r="Q273" s="280"/>
      <c r="R273" s="280"/>
      <c r="S273" s="280"/>
      <c r="T273" s="280"/>
      <c r="U273" s="280"/>
      <c r="V273" s="280"/>
      <c r="W273" s="280"/>
      <c r="X273" s="280"/>
      <c r="Y273" s="280"/>
      <c r="Z273" s="280"/>
    </row>
    <row r="274" spans="1:26" ht="15.75" customHeight="1">
      <c r="A274" s="280"/>
      <c r="B274" s="280"/>
      <c r="C274" s="280"/>
      <c r="D274" s="280"/>
      <c r="E274" s="280"/>
      <c r="F274" s="280"/>
      <c r="G274" s="280"/>
      <c r="H274" s="280"/>
      <c r="I274" s="280"/>
      <c r="J274" s="280"/>
      <c r="K274" s="280"/>
      <c r="L274" s="280"/>
      <c r="M274" s="280"/>
      <c r="N274" s="280"/>
      <c r="O274" s="280"/>
      <c r="P274" s="280"/>
      <c r="Q274" s="280"/>
      <c r="R274" s="280"/>
      <c r="S274" s="280"/>
      <c r="T274" s="280"/>
      <c r="U274" s="280"/>
      <c r="V274" s="280"/>
      <c r="W274" s="280"/>
      <c r="X274" s="280"/>
      <c r="Y274" s="280"/>
      <c r="Z274" s="280"/>
    </row>
    <row r="275" spans="1:26" ht="15.75" customHeight="1">
      <c r="A275" s="280"/>
      <c r="B275" s="280"/>
      <c r="C275" s="280"/>
      <c r="D275" s="280"/>
      <c r="E275" s="280"/>
      <c r="F275" s="280"/>
      <c r="G275" s="280"/>
      <c r="H275" s="280"/>
      <c r="I275" s="280"/>
      <c r="J275" s="280"/>
      <c r="K275" s="280"/>
      <c r="L275" s="280"/>
      <c r="M275" s="280"/>
      <c r="N275" s="280"/>
      <c r="O275" s="280"/>
      <c r="P275" s="280"/>
      <c r="Q275" s="280"/>
      <c r="R275" s="280"/>
      <c r="S275" s="280"/>
      <c r="T275" s="280"/>
      <c r="U275" s="280"/>
      <c r="V275" s="280"/>
      <c r="W275" s="280"/>
      <c r="X275" s="280"/>
      <c r="Y275" s="280"/>
      <c r="Z275" s="280"/>
    </row>
    <row r="276" spans="1:26" ht="15.75" customHeight="1">
      <c r="A276" s="280"/>
      <c r="B276" s="280"/>
      <c r="C276" s="280"/>
      <c r="D276" s="280"/>
      <c r="E276" s="280"/>
      <c r="F276" s="280"/>
      <c r="G276" s="280"/>
      <c r="H276" s="280"/>
      <c r="I276" s="280"/>
      <c r="J276" s="280"/>
      <c r="K276" s="280"/>
      <c r="L276" s="280"/>
      <c r="M276" s="280"/>
      <c r="N276" s="280"/>
      <c r="O276" s="280"/>
      <c r="P276" s="280"/>
      <c r="Q276" s="280"/>
      <c r="R276" s="280"/>
      <c r="S276" s="280"/>
      <c r="T276" s="280"/>
      <c r="U276" s="280"/>
      <c r="V276" s="280"/>
      <c r="W276" s="280"/>
      <c r="X276" s="280"/>
      <c r="Y276" s="280"/>
      <c r="Z276" s="280"/>
    </row>
    <row r="277" spans="1:26" ht="15.75" customHeight="1">
      <c r="A277" s="280"/>
      <c r="B277" s="280"/>
      <c r="C277" s="280"/>
      <c r="D277" s="280"/>
      <c r="E277" s="280"/>
      <c r="F277" s="280"/>
      <c r="G277" s="280"/>
      <c r="H277" s="280"/>
      <c r="I277" s="280"/>
      <c r="J277" s="280"/>
      <c r="K277" s="280"/>
      <c r="L277" s="280"/>
      <c r="M277" s="280"/>
      <c r="N277" s="280"/>
      <c r="O277" s="280"/>
      <c r="P277" s="280"/>
      <c r="Q277" s="280"/>
      <c r="R277" s="280"/>
      <c r="S277" s="280"/>
      <c r="T277" s="280"/>
      <c r="U277" s="280"/>
      <c r="V277" s="280"/>
      <c r="W277" s="280"/>
      <c r="X277" s="280"/>
      <c r="Y277" s="280"/>
      <c r="Z277" s="280"/>
    </row>
    <row r="278" spans="1:26" ht="15.75" customHeight="1">
      <c r="A278" s="280"/>
      <c r="B278" s="280"/>
      <c r="C278" s="280"/>
      <c r="D278" s="280"/>
      <c r="E278" s="280"/>
      <c r="F278" s="280"/>
      <c r="G278" s="280"/>
      <c r="H278" s="280"/>
      <c r="I278" s="280"/>
      <c r="J278" s="280"/>
      <c r="K278" s="280"/>
      <c r="L278" s="280"/>
      <c r="M278" s="280"/>
      <c r="N278" s="280"/>
      <c r="O278" s="280"/>
      <c r="P278" s="280"/>
      <c r="Q278" s="280"/>
      <c r="R278" s="280"/>
      <c r="S278" s="280"/>
      <c r="T278" s="280"/>
      <c r="U278" s="280"/>
      <c r="V278" s="280"/>
      <c r="W278" s="280"/>
      <c r="X278" s="280"/>
      <c r="Y278" s="280"/>
      <c r="Z278" s="280"/>
    </row>
    <row r="279" spans="1:26" ht="15.75" customHeight="1">
      <c r="A279" s="280"/>
      <c r="B279" s="280"/>
      <c r="C279" s="280"/>
      <c r="D279" s="280"/>
      <c r="E279" s="280"/>
      <c r="F279" s="280"/>
      <c r="G279" s="280"/>
      <c r="H279" s="280"/>
      <c r="I279" s="280"/>
      <c r="J279" s="280"/>
      <c r="K279" s="280"/>
      <c r="L279" s="280"/>
      <c r="M279" s="280"/>
      <c r="N279" s="280"/>
      <c r="O279" s="280"/>
      <c r="P279" s="280"/>
      <c r="Q279" s="280"/>
      <c r="R279" s="280"/>
      <c r="S279" s="280"/>
      <c r="T279" s="280"/>
      <c r="U279" s="280"/>
      <c r="V279" s="280"/>
      <c r="W279" s="280"/>
      <c r="X279" s="280"/>
      <c r="Y279" s="280"/>
      <c r="Z279" s="280"/>
    </row>
    <row r="280" spans="1:26" ht="15.75" customHeight="1">
      <c r="A280" s="280"/>
      <c r="B280" s="280"/>
      <c r="C280" s="280"/>
      <c r="D280" s="280"/>
      <c r="E280" s="280"/>
      <c r="F280" s="280"/>
      <c r="G280" s="280"/>
      <c r="H280" s="280"/>
      <c r="I280" s="280"/>
      <c r="J280" s="280"/>
      <c r="K280" s="280"/>
      <c r="L280" s="280"/>
      <c r="M280" s="280"/>
      <c r="N280" s="280"/>
      <c r="O280" s="280"/>
      <c r="P280" s="280"/>
      <c r="Q280" s="280"/>
      <c r="R280" s="280"/>
      <c r="S280" s="280"/>
      <c r="T280" s="280"/>
      <c r="U280" s="280"/>
      <c r="V280" s="280"/>
      <c r="W280" s="280"/>
      <c r="X280" s="280"/>
      <c r="Y280" s="280"/>
      <c r="Z280" s="280"/>
    </row>
    <row r="281" spans="1:26" ht="15.75" customHeight="1">
      <c r="A281" s="280"/>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row>
    <row r="282" spans="1:26" ht="15.75" customHeight="1">
      <c r="A282" s="280"/>
      <c r="B282" s="280"/>
      <c r="C282" s="280"/>
      <c r="D282" s="280"/>
      <c r="E282" s="280"/>
      <c r="F282" s="280"/>
      <c r="G282" s="280"/>
      <c r="H282" s="280"/>
      <c r="I282" s="280"/>
      <c r="J282" s="280"/>
      <c r="K282" s="280"/>
      <c r="L282" s="280"/>
      <c r="M282" s="280"/>
      <c r="N282" s="280"/>
      <c r="O282" s="280"/>
      <c r="P282" s="280"/>
      <c r="Q282" s="280"/>
      <c r="R282" s="280"/>
      <c r="S282" s="280"/>
      <c r="T282" s="280"/>
      <c r="U282" s="280"/>
      <c r="V282" s="280"/>
      <c r="W282" s="280"/>
      <c r="X282" s="280"/>
      <c r="Y282" s="280"/>
      <c r="Z282" s="280"/>
    </row>
    <row r="283" spans="1:26" ht="15.75" customHeight="1">
      <c r="A283" s="280"/>
      <c r="B283" s="280"/>
      <c r="C283" s="280"/>
      <c r="D283" s="280"/>
      <c r="E283" s="280"/>
      <c r="F283" s="280"/>
      <c r="G283" s="280"/>
      <c r="H283" s="280"/>
      <c r="I283" s="280"/>
      <c r="J283" s="280"/>
      <c r="K283" s="280"/>
      <c r="L283" s="280"/>
      <c r="M283" s="280"/>
      <c r="N283" s="280"/>
      <c r="O283" s="280"/>
      <c r="P283" s="280"/>
      <c r="Q283" s="280"/>
      <c r="R283" s="280"/>
      <c r="S283" s="280"/>
      <c r="T283" s="280"/>
      <c r="U283" s="280"/>
      <c r="V283" s="280"/>
      <c r="W283" s="280"/>
      <c r="X283" s="280"/>
      <c r="Y283" s="280"/>
      <c r="Z283" s="280"/>
    </row>
    <row r="284" spans="1:26" ht="15.75" customHeight="1">
      <c r="A284" s="280"/>
      <c r="B284" s="280"/>
      <c r="C284" s="280"/>
      <c r="D284" s="280"/>
      <c r="E284" s="280"/>
      <c r="F284" s="280"/>
      <c r="G284" s="280"/>
      <c r="H284" s="280"/>
      <c r="I284" s="280"/>
      <c r="J284" s="280"/>
      <c r="K284" s="280"/>
      <c r="L284" s="280"/>
      <c r="M284" s="280"/>
      <c r="N284" s="280"/>
      <c r="O284" s="280"/>
      <c r="P284" s="280"/>
      <c r="Q284" s="280"/>
      <c r="R284" s="280"/>
      <c r="S284" s="280"/>
      <c r="T284" s="280"/>
      <c r="U284" s="280"/>
      <c r="V284" s="280"/>
      <c r="W284" s="280"/>
      <c r="X284" s="280"/>
      <c r="Y284" s="280"/>
      <c r="Z284" s="280"/>
    </row>
    <row r="285" spans="1:26" ht="15.75" customHeight="1">
      <c r="A285" s="280"/>
      <c r="B285" s="280"/>
      <c r="C285" s="280"/>
      <c r="D285" s="280"/>
      <c r="E285" s="280"/>
      <c r="F285" s="280"/>
      <c r="G285" s="280"/>
      <c r="H285" s="280"/>
      <c r="I285" s="280"/>
      <c r="J285" s="280"/>
      <c r="K285" s="280"/>
      <c r="L285" s="280"/>
      <c r="M285" s="280"/>
      <c r="N285" s="280"/>
      <c r="O285" s="280"/>
      <c r="P285" s="280"/>
      <c r="Q285" s="280"/>
      <c r="R285" s="280"/>
      <c r="S285" s="280"/>
      <c r="T285" s="280"/>
      <c r="U285" s="280"/>
      <c r="V285" s="280"/>
      <c r="W285" s="280"/>
      <c r="X285" s="280"/>
      <c r="Y285" s="280"/>
      <c r="Z285" s="280"/>
    </row>
    <row r="286" spans="1:26" ht="15.75" customHeight="1">
      <c r="A286" s="280"/>
      <c r="B286" s="280"/>
      <c r="C286" s="280"/>
      <c r="D286" s="280"/>
      <c r="E286" s="280"/>
      <c r="F286" s="280"/>
      <c r="G286" s="280"/>
      <c r="H286" s="280"/>
      <c r="I286" s="280"/>
      <c r="J286" s="280"/>
      <c r="K286" s="280"/>
      <c r="L286" s="280"/>
      <c r="M286" s="280"/>
      <c r="N286" s="280"/>
      <c r="O286" s="280"/>
      <c r="P286" s="280"/>
      <c r="Q286" s="280"/>
      <c r="R286" s="280"/>
      <c r="S286" s="280"/>
      <c r="T286" s="280"/>
      <c r="U286" s="280"/>
      <c r="V286" s="280"/>
      <c r="W286" s="280"/>
      <c r="X286" s="280"/>
      <c r="Y286" s="280"/>
      <c r="Z286" s="280"/>
    </row>
    <row r="287" spans="1:26" ht="15.75" customHeight="1">
      <c r="A287" s="280"/>
      <c r="B287" s="280"/>
      <c r="C287" s="280"/>
      <c r="D287" s="280"/>
      <c r="E287" s="280"/>
      <c r="F287" s="280"/>
      <c r="G287" s="280"/>
      <c r="H287" s="280"/>
      <c r="I287" s="280"/>
      <c r="J287" s="280"/>
      <c r="K287" s="280"/>
      <c r="L287" s="280"/>
      <c r="M287" s="280"/>
      <c r="N287" s="280"/>
      <c r="O287" s="280"/>
      <c r="P287" s="280"/>
      <c r="Q287" s="280"/>
      <c r="R287" s="280"/>
      <c r="S287" s="280"/>
      <c r="T287" s="280"/>
      <c r="U287" s="280"/>
      <c r="V287" s="280"/>
      <c r="W287" s="280"/>
      <c r="X287" s="280"/>
      <c r="Y287" s="280"/>
      <c r="Z287" s="280"/>
    </row>
    <row r="288" spans="1:26" ht="15.75" customHeight="1">
      <c r="A288" s="280"/>
      <c r="B288" s="280"/>
      <c r="C288" s="280"/>
      <c r="D288" s="280"/>
      <c r="E288" s="280"/>
      <c r="F288" s="280"/>
      <c r="G288" s="280"/>
      <c r="H288" s="280"/>
      <c r="I288" s="280"/>
      <c r="J288" s="280"/>
      <c r="K288" s="280"/>
      <c r="L288" s="280"/>
      <c r="M288" s="280"/>
      <c r="N288" s="280"/>
      <c r="O288" s="280"/>
      <c r="P288" s="280"/>
      <c r="Q288" s="280"/>
      <c r="R288" s="280"/>
      <c r="S288" s="280"/>
      <c r="T288" s="280"/>
      <c r="U288" s="280"/>
      <c r="V288" s="280"/>
      <c r="W288" s="280"/>
      <c r="X288" s="280"/>
      <c r="Y288" s="280"/>
      <c r="Z288" s="280"/>
    </row>
    <row r="289" spans="1:26" ht="15.75" customHeight="1">
      <c r="A289" s="280"/>
      <c r="B289" s="280"/>
      <c r="C289" s="280"/>
      <c r="D289" s="280"/>
      <c r="E289" s="280"/>
      <c r="F289" s="280"/>
      <c r="G289" s="280"/>
      <c r="H289" s="280"/>
      <c r="I289" s="280"/>
      <c r="J289" s="280"/>
      <c r="K289" s="280"/>
      <c r="L289" s="280"/>
      <c r="M289" s="280"/>
      <c r="N289" s="280"/>
      <c r="O289" s="280"/>
      <c r="P289" s="280"/>
      <c r="Q289" s="280"/>
      <c r="R289" s="280"/>
      <c r="S289" s="280"/>
      <c r="T289" s="280"/>
      <c r="U289" s="280"/>
      <c r="V289" s="280"/>
      <c r="W289" s="280"/>
      <c r="X289" s="280"/>
      <c r="Y289" s="280"/>
      <c r="Z289" s="280"/>
    </row>
    <row r="290" spans="1:26" ht="15.75" customHeight="1">
      <c r="A290" s="280"/>
      <c r="B290" s="280"/>
      <c r="C290" s="280"/>
      <c r="D290" s="280"/>
      <c r="E290" s="280"/>
      <c r="F290" s="280"/>
      <c r="G290" s="280"/>
      <c r="H290" s="280"/>
      <c r="I290" s="280"/>
      <c r="J290" s="280"/>
      <c r="K290" s="280"/>
      <c r="L290" s="280"/>
      <c r="M290" s="280"/>
      <c r="N290" s="280"/>
      <c r="O290" s="280"/>
      <c r="P290" s="280"/>
      <c r="Q290" s="280"/>
      <c r="R290" s="280"/>
      <c r="S290" s="280"/>
      <c r="T290" s="280"/>
      <c r="U290" s="280"/>
      <c r="V290" s="280"/>
      <c r="W290" s="280"/>
      <c r="X290" s="280"/>
      <c r="Y290" s="280"/>
      <c r="Z290" s="280"/>
    </row>
    <row r="291" spans="1:26" ht="15.75" customHeight="1">
      <c r="A291" s="280"/>
      <c r="B291" s="280"/>
      <c r="C291" s="280"/>
      <c r="D291" s="280"/>
      <c r="E291" s="280"/>
      <c r="F291" s="280"/>
      <c r="G291" s="280"/>
      <c r="H291" s="280"/>
      <c r="I291" s="280"/>
      <c r="J291" s="280"/>
      <c r="K291" s="280"/>
      <c r="L291" s="280"/>
      <c r="M291" s="280"/>
      <c r="N291" s="280"/>
      <c r="O291" s="280"/>
      <c r="P291" s="280"/>
      <c r="Q291" s="280"/>
      <c r="R291" s="280"/>
      <c r="S291" s="280"/>
      <c r="T291" s="280"/>
      <c r="U291" s="280"/>
      <c r="V291" s="280"/>
      <c r="W291" s="280"/>
      <c r="X291" s="280"/>
      <c r="Y291" s="280"/>
      <c r="Z291" s="280"/>
    </row>
    <row r="292" spans="1:26" ht="15.75" customHeight="1">
      <c r="A292" s="280"/>
      <c r="B292" s="280"/>
      <c r="C292" s="280"/>
      <c r="D292" s="280"/>
      <c r="E292" s="280"/>
      <c r="F292" s="280"/>
      <c r="G292" s="280"/>
      <c r="H292" s="280"/>
      <c r="I292" s="280"/>
      <c r="J292" s="280"/>
      <c r="K292" s="280"/>
      <c r="L292" s="280"/>
      <c r="M292" s="280"/>
      <c r="N292" s="280"/>
      <c r="O292" s="280"/>
      <c r="P292" s="280"/>
      <c r="Q292" s="280"/>
      <c r="R292" s="280"/>
      <c r="S292" s="280"/>
      <c r="T292" s="280"/>
      <c r="U292" s="280"/>
      <c r="V292" s="280"/>
      <c r="W292" s="280"/>
      <c r="X292" s="280"/>
      <c r="Y292" s="280"/>
      <c r="Z292" s="280"/>
    </row>
    <row r="293" spans="1:26" ht="15.75" customHeight="1">
      <c r="A293" s="280"/>
      <c r="B293" s="280"/>
      <c r="C293" s="280"/>
      <c r="D293" s="280"/>
      <c r="E293" s="280"/>
      <c r="F293" s="280"/>
      <c r="G293" s="280"/>
      <c r="H293" s="280"/>
      <c r="I293" s="280"/>
      <c r="J293" s="280"/>
      <c r="K293" s="280"/>
      <c r="L293" s="280"/>
      <c r="M293" s="280"/>
      <c r="N293" s="280"/>
      <c r="O293" s="280"/>
      <c r="P293" s="280"/>
      <c r="Q293" s="280"/>
      <c r="R293" s="280"/>
      <c r="S293" s="280"/>
      <c r="T293" s="280"/>
      <c r="U293" s="280"/>
      <c r="V293" s="280"/>
      <c r="W293" s="280"/>
      <c r="X293" s="280"/>
      <c r="Y293" s="280"/>
      <c r="Z293" s="280"/>
    </row>
    <row r="294" spans="1:26" ht="15.75" customHeight="1">
      <c r="A294" s="280"/>
      <c r="B294" s="280"/>
      <c r="C294" s="280"/>
      <c r="D294" s="280"/>
      <c r="E294" s="280"/>
      <c r="F294" s="280"/>
      <c r="G294" s="280"/>
      <c r="H294" s="280"/>
      <c r="I294" s="280"/>
      <c r="J294" s="280"/>
      <c r="K294" s="280"/>
      <c r="L294" s="280"/>
      <c r="M294" s="280"/>
      <c r="N294" s="280"/>
      <c r="O294" s="280"/>
      <c r="P294" s="280"/>
      <c r="Q294" s="280"/>
      <c r="R294" s="280"/>
      <c r="S294" s="280"/>
      <c r="T294" s="280"/>
      <c r="U294" s="280"/>
      <c r="V294" s="280"/>
      <c r="W294" s="280"/>
      <c r="X294" s="280"/>
      <c r="Y294" s="280"/>
      <c r="Z294" s="280"/>
    </row>
    <row r="295" spans="1:26" ht="15.75" customHeight="1">
      <c r="A295" s="280"/>
      <c r="B295" s="280"/>
      <c r="C295" s="280"/>
      <c r="D295" s="280"/>
      <c r="E295" s="280"/>
      <c r="F295" s="280"/>
      <c r="G295" s="280"/>
      <c r="H295" s="280"/>
      <c r="I295" s="280"/>
      <c r="J295" s="280"/>
      <c r="K295" s="280"/>
      <c r="L295" s="280"/>
      <c r="M295" s="280"/>
      <c r="N295" s="280"/>
      <c r="O295" s="280"/>
      <c r="P295" s="280"/>
      <c r="Q295" s="280"/>
      <c r="R295" s="280"/>
      <c r="S295" s="280"/>
      <c r="T295" s="280"/>
      <c r="U295" s="280"/>
      <c r="V295" s="280"/>
      <c r="W295" s="280"/>
      <c r="X295" s="280"/>
      <c r="Y295" s="280"/>
      <c r="Z295" s="280"/>
    </row>
    <row r="296" spans="1:26" ht="15.75" customHeight="1">
      <c r="A296" s="280"/>
      <c r="B296" s="280"/>
      <c r="C296" s="280"/>
      <c r="D296" s="280"/>
      <c r="E296" s="280"/>
      <c r="F296" s="280"/>
      <c r="G296" s="280"/>
      <c r="H296" s="280"/>
      <c r="I296" s="280"/>
      <c r="J296" s="280"/>
      <c r="K296" s="280"/>
      <c r="L296" s="280"/>
      <c r="M296" s="280"/>
      <c r="N296" s="280"/>
      <c r="O296" s="280"/>
      <c r="P296" s="280"/>
      <c r="Q296" s="280"/>
      <c r="R296" s="280"/>
      <c r="S296" s="280"/>
      <c r="T296" s="280"/>
      <c r="U296" s="280"/>
      <c r="V296" s="280"/>
      <c r="W296" s="280"/>
      <c r="X296" s="280"/>
      <c r="Y296" s="280"/>
      <c r="Z296" s="280"/>
    </row>
    <row r="297" spans="1:26" ht="15.75" customHeight="1">
      <c r="A297" s="280"/>
      <c r="B297" s="280"/>
      <c r="C297" s="280"/>
      <c r="D297" s="280"/>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row>
    <row r="298" spans="1:26" ht="15.75" customHeight="1">
      <c r="A298" s="280"/>
      <c r="B298" s="280"/>
      <c r="C298" s="280"/>
      <c r="D298" s="280"/>
      <c r="E298" s="280"/>
      <c r="F298" s="280"/>
      <c r="G298" s="280"/>
      <c r="H298" s="280"/>
      <c r="I298" s="280"/>
      <c r="J298" s="280"/>
      <c r="K298" s="280"/>
      <c r="L298" s="280"/>
      <c r="M298" s="280"/>
      <c r="N298" s="280"/>
      <c r="O298" s="280"/>
      <c r="P298" s="280"/>
      <c r="Q298" s="280"/>
      <c r="R298" s="280"/>
      <c r="S298" s="280"/>
      <c r="T298" s="280"/>
      <c r="U298" s="280"/>
      <c r="V298" s="280"/>
      <c r="W298" s="280"/>
      <c r="X298" s="280"/>
      <c r="Y298" s="280"/>
      <c r="Z298" s="280"/>
    </row>
    <row r="299" spans="1:26" ht="15.75" customHeight="1">
      <c r="A299" s="280"/>
      <c r="B299" s="280"/>
      <c r="C299" s="280"/>
      <c r="D299" s="280"/>
      <c r="E299" s="280"/>
      <c r="F299" s="280"/>
      <c r="G299" s="280"/>
      <c r="H299" s="280"/>
      <c r="I299" s="280"/>
      <c r="J299" s="280"/>
      <c r="K299" s="280"/>
      <c r="L299" s="280"/>
      <c r="M299" s="280"/>
      <c r="N299" s="280"/>
      <c r="O299" s="280"/>
      <c r="P299" s="280"/>
      <c r="Q299" s="280"/>
      <c r="R299" s="280"/>
      <c r="S299" s="280"/>
      <c r="T299" s="280"/>
      <c r="U299" s="280"/>
      <c r="V299" s="280"/>
      <c r="W299" s="280"/>
      <c r="X299" s="280"/>
      <c r="Y299" s="280"/>
      <c r="Z299" s="280"/>
    </row>
    <row r="300" spans="1:26" ht="15.75" customHeight="1">
      <c r="A300" s="280"/>
      <c r="B300" s="280"/>
      <c r="C300" s="280"/>
      <c r="D300" s="280"/>
      <c r="E300" s="280"/>
      <c r="F300" s="280"/>
      <c r="G300" s="280"/>
      <c r="H300" s="280"/>
      <c r="I300" s="280"/>
      <c r="J300" s="280"/>
      <c r="K300" s="280"/>
      <c r="L300" s="280"/>
      <c r="M300" s="280"/>
      <c r="N300" s="280"/>
      <c r="O300" s="280"/>
      <c r="P300" s="280"/>
      <c r="Q300" s="280"/>
      <c r="R300" s="280"/>
      <c r="S300" s="280"/>
      <c r="T300" s="280"/>
      <c r="U300" s="280"/>
      <c r="V300" s="280"/>
      <c r="W300" s="280"/>
      <c r="X300" s="280"/>
      <c r="Y300" s="280"/>
      <c r="Z300" s="280"/>
    </row>
    <row r="301" spans="1:26" ht="15.75" customHeight="1">
      <c r="A301" s="280"/>
      <c r="B301" s="280"/>
      <c r="C301" s="280"/>
      <c r="D301" s="280"/>
      <c r="E301" s="280"/>
      <c r="F301" s="280"/>
      <c r="G301" s="280"/>
      <c r="H301" s="280"/>
      <c r="I301" s="280"/>
      <c r="J301" s="280"/>
      <c r="K301" s="280"/>
      <c r="L301" s="280"/>
      <c r="M301" s="280"/>
      <c r="N301" s="280"/>
      <c r="O301" s="280"/>
      <c r="P301" s="280"/>
      <c r="Q301" s="280"/>
      <c r="R301" s="280"/>
      <c r="S301" s="280"/>
      <c r="T301" s="280"/>
      <c r="U301" s="280"/>
      <c r="V301" s="280"/>
      <c r="W301" s="280"/>
      <c r="X301" s="280"/>
      <c r="Y301" s="280"/>
      <c r="Z301" s="280"/>
    </row>
    <row r="302" spans="1:26" ht="15.75" customHeight="1">
      <c r="A302" s="280"/>
      <c r="B302" s="280"/>
      <c r="C302" s="280"/>
      <c r="D302" s="280"/>
      <c r="E302" s="280"/>
      <c r="F302" s="280"/>
      <c r="G302" s="280"/>
      <c r="H302" s="280"/>
      <c r="I302" s="280"/>
      <c r="J302" s="280"/>
      <c r="K302" s="280"/>
      <c r="L302" s="280"/>
      <c r="M302" s="280"/>
      <c r="N302" s="280"/>
      <c r="O302" s="280"/>
      <c r="P302" s="280"/>
      <c r="Q302" s="280"/>
      <c r="R302" s="280"/>
      <c r="S302" s="280"/>
      <c r="T302" s="280"/>
      <c r="U302" s="280"/>
      <c r="V302" s="280"/>
      <c r="W302" s="280"/>
      <c r="X302" s="280"/>
      <c r="Y302" s="280"/>
      <c r="Z302" s="280"/>
    </row>
    <row r="303" spans="1:26" ht="15.75" customHeight="1">
      <c r="A303" s="280"/>
      <c r="B303" s="280"/>
      <c r="C303" s="280"/>
      <c r="D303" s="280"/>
      <c r="E303" s="280"/>
      <c r="F303" s="280"/>
      <c r="G303" s="280"/>
      <c r="H303" s="280"/>
      <c r="I303" s="280"/>
      <c r="J303" s="280"/>
      <c r="K303" s="280"/>
      <c r="L303" s="280"/>
      <c r="M303" s="280"/>
      <c r="N303" s="280"/>
      <c r="O303" s="280"/>
      <c r="P303" s="280"/>
      <c r="Q303" s="280"/>
      <c r="R303" s="280"/>
      <c r="S303" s="280"/>
      <c r="T303" s="280"/>
      <c r="U303" s="280"/>
      <c r="V303" s="280"/>
      <c r="W303" s="280"/>
      <c r="X303" s="280"/>
      <c r="Y303" s="280"/>
      <c r="Z303" s="280"/>
    </row>
    <row r="304" spans="1:26" ht="15.75" customHeight="1">
      <c r="A304" s="280"/>
      <c r="B304" s="280"/>
      <c r="C304" s="280"/>
      <c r="D304" s="280"/>
      <c r="E304" s="280"/>
      <c r="F304" s="280"/>
      <c r="G304" s="280"/>
      <c r="H304" s="280"/>
      <c r="I304" s="280"/>
      <c r="J304" s="280"/>
      <c r="K304" s="280"/>
      <c r="L304" s="280"/>
      <c r="M304" s="280"/>
      <c r="N304" s="280"/>
      <c r="O304" s="280"/>
      <c r="P304" s="280"/>
      <c r="Q304" s="280"/>
      <c r="R304" s="280"/>
      <c r="S304" s="280"/>
      <c r="T304" s="280"/>
      <c r="U304" s="280"/>
      <c r="V304" s="280"/>
      <c r="W304" s="280"/>
      <c r="X304" s="280"/>
      <c r="Y304" s="280"/>
      <c r="Z304" s="280"/>
    </row>
    <row r="305" spans="1:26" ht="15.75" customHeight="1">
      <c r="A305" s="280"/>
      <c r="B305" s="280"/>
      <c r="C305" s="280"/>
      <c r="D305" s="280"/>
      <c r="E305" s="280"/>
      <c r="F305" s="280"/>
      <c r="G305" s="280"/>
      <c r="H305" s="280"/>
      <c r="I305" s="280"/>
      <c r="J305" s="280"/>
      <c r="K305" s="280"/>
      <c r="L305" s="280"/>
      <c r="M305" s="280"/>
      <c r="N305" s="280"/>
      <c r="O305" s="280"/>
      <c r="P305" s="280"/>
      <c r="Q305" s="280"/>
      <c r="R305" s="280"/>
      <c r="S305" s="280"/>
      <c r="T305" s="280"/>
      <c r="U305" s="280"/>
      <c r="V305" s="280"/>
      <c r="W305" s="280"/>
      <c r="X305" s="280"/>
      <c r="Y305" s="280"/>
      <c r="Z305" s="280"/>
    </row>
    <row r="306" spans="1:26" ht="15.75" customHeight="1">
      <c r="A306" s="280"/>
      <c r="B306" s="280"/>
      <c r="C306" s="280"/>
      <c r="D306" s="280"/>
      <c r="E306" s="280"/>
      <c r="F306" s="280"/>
      <c r="G306" s="280"/>
      <c r="H306" s="280"/>
      <c r="I306" s="280"/>
      <c r="J306" s="280"/>
      <c r="K306" s="280"/>
      <c r="L306" s="280"/>
      <c r="M306" s="280"/>
      <c r="N306" s="280"/>
      <c r="O306" s="280"/>
      <c r="P306" s="280"/>
      <c r="Q306" s="280"/>
      <c r="R306" s="280"/>
      <c r="S306" s="280"/>
      <c r="T306" s="280"/>
      <c r="U306" s="280"/>
      <c r="V306" s="280"/>
      <c r="W306" s="280"/>
      <c r="X306" s="280"/>
      <c r="Y306" s="280"/>
      <c r="Z306" s="280"/>
    </row>
    <row r="307" spans="1:26" ht="15.75" customHeight="1">
      <c r="A307" s="280"/>
      <c r="B307" s="280"/>
      <c r="C307" s="280"/>
      <c r="D307" s="280"/>
      <c r="E307" s="280"/>
      <c r="F307" s="280"/>
      <c r="G307" s="280"/>
      <c r="H307" s="280"/>
      <c r="I307" s="280"/>
      <c r="J307" s="280"/>
      <c r="K307" s="280"/>
      <c r="L307" s="280"/>
      <c r="M307" s="280"/>
      <c r="N307" s="280"/>
      <c r="O307" s="280"/>
      <c r="P307" s="280"/>
      <c r="Q307" s="280"/>
      <c r="R307" s="280"/>
      <c r="S307" s="280"/>
      <c r="T307" s="280"/>
      <c r="U307" s="280"/>
      <c r="V307" s="280"/>
      <c r="W307" s="280"/>
      <c r="X307" s="280"/>
      <c r="Y307" s="280"/>
      <c r="Z307" s="280"/>
    </row>
    <row r="308" spans="1:26" ht="15.75" customHeight="1">
      <c r="A308" s="280"/>
      <c r="B308" s="280"/>
      <c r="C308" s="280"/>
      <c r="D308" s="280"/>
      <c r="E308" s="280"/>
      <c r="F308" s="280"/>
      <c r="G308" s="280"/>
      <c r="H308" s="280"/>
      <c r="I308" s="280"/>
      <c r="J308" s="280"/>
      <c r="K308" s="280"/>
      <c r="L308" s="280"/>
      <c r="M308" s="280"/>
      <c r="N308" s="280"/>
      <c r="O308" s="280"/>
      <c r="P308" s="280"/>
      <c r="Q308" s="280"/>
      <c r="R308" s="280"/>
      <c r="S308" s="280"/>
      <c r="T308" s="280"/>
      <c r="U308" s="280"/>
      <c r="V308" s="280"/>
      <c r="W308" s="280"/>
      <c r="X308" s="280"/>
      <c r="Y308" s="280"/>
      <c r="Z308" s="280"/>
    </row>
    <row r="309" spans="1:26" ht="15.75" customHeight="1">
      <c r="A309" s="280"/>
      <c r="B309" s="280"/>
      <c r="C309" s="280"/>
      <c r="D309" s="280"/>
      <c r="E309" s="280"/>
      <c r="F309" s="280"/>
      <c r="G309" s="280"/>
      <c r="H309" s="280"/>
      <c r="I309" s="280"/>
      <c r="J309" s="280"/>
      <c r="K309" s="280"/>
      <c r="L309" s="280"/>
      <c r="M309" s="280"/>
      <c r="N309" s="280"/>
      <c r="O309" s="280"/>
      <c r="P309" s="280"/>
      <c r="Q309" s="280"/>
      <c r="R309" s="280"/>
      <c r="S309" s="280"/>
      <c r="T309" s="280"/>
      <c r="U309" s="280"/>
      <c r="V309" s="280"/>
      <c r="W309" s="280"/>
      <c r="X309" s="280"/>
      <c r="Y309" s="280"/>
      <c r="Z309" s="280"/>
    </row>
    <row r="310" spans="1:26" ht="15.75" customHeight="1">
      <c r="A310" s="280"/>
      <c r="B310" s="280"/>
      <c r="C310" s="280"/>
      <c r="D310" s="280"/>
      <c r="E310" s="280"/>
      <c r="F310" s="280"/>
      <c r="G310" s="280"/>
      <c r="H310" s="280"/>
      <c r="I310" s="280"/>
      <c r="J310" s="280"/>
      <c r="K310" s="280"/>
      <c r="L310" s="280"/>
      <c r="M310" s="280"/>
      <c r="N310" s="280"/>
      <c r="O310" s="280"/>
      <c r="P310" s="280"/>
      <c r="Q310" s="280"/>
      <c r="R310" s="280"/>
      <c r="S310" s="280"/>
      <c r="T310" s="280"/>
      <c r="U310" s="280"/>
      <c r="V310" s="280"/>
      <c r="W310" s="280"/>
      <c r="X310" s="280"/>
      <c r="Y310" s="280"/>
      <c r="Z310" s="280"/>
    </row>
    <row r="311" spans="1:26" ht="15.75" customHeight="1">
      <c r="A311" s="280"/>
      <c r="B311" s="280"/>
      <c r="C311" s="280"/>
      <c r="D311" s="280"/>
      <c r="E311" s="280"/>
      <c r="F311" s="280"/>
      <c r="G311" s="280"/>
      <c r="H311" s="280"/>
      <c r="I311" s="280"/>
      <c r="J311" s="280"/>
      <c r="K311" s="280"/>
      <c r="L311" s="280"/>
      <c r="M311" s="280"/>
      <c r="N311" s="280"/>
      <c r="O311" s="280"/>
      <c r="P311" s="280"/>
      <c r="Q311" s="280"/>
      <c r="R311" s="280"/>
      <c r="S311" s="280"/>
      <c r="T311" s="280"/>
      <c r="U311" s="280"/>
      <c r="V311" s="280"/>
      <c r="W311" s="280"/>
      <c r="X311" s="280"/>
      <c r="Y311" s="280"/>
      <c r="Z311" s="280"/>
    </row>
    <row r="312" spans="1:26" ht="15.75" customHeight="1">
      <c r="A312" s="280"/>
      <c r="B312" s="280"/>
      <c r="C312" s="280"/>
      <c r="D312" s="280"/>
      <c r="E312" s="280"/>
      <c r="F312" s="280"/>
      <c r="G312" s="280"/>
      <c r="H312" s="280"/>
      <c r="I312" s="280"/>
      <c r="J312" s="280"/>
      <c r="K312" s="280"/>
      <c r="L312" s="280"/>
      <c r="M312" s="280"/>
      <c r="N312" s="280"/>
      <c r="O312" s="280"/>
      <c r="P312" s="280"/>
      <c r="Q312" s="280"/>
      <c r="R312" s="280"/>
      <c r="S312" s="280"/>
      <c r="T312" s="280"/>
      <c r="U312" s="280"/>
      <c r="V312" s="280"/>
      <c r="W312" s="280"/>
      <c r="X312" s="280"/>
      <c r="Y312" s="280"/>
      <c r="Z312" s="280"/>
    </row>
    <row r="313" spans="1:26" ht="15.75" customHeight="1">
      <c r="A313" s="280"/>
      <c r="B313" s="280"/>
      <c r="C313" s="280"/>
      <c r="D313" s="280"/>
      <c r="E313" s="280"/>
      <c r="F313" s="280"/>
      <c r="G313" s="280"/>
      <c r="H313" s="280"/>
      <c r="I313" s="280"/>
      <c r="J313" s="280"/>
      <c r="K313" s="280"/>
      <c r="L313" s="280"/>
      <c r="M313" s="280"/>
      <c r="N313" s="280"/>
      <c r="O313" s="280"/>
      <c r="P313" s="280"/>
      <c r="Q313" s="280"/>
      <c r="R313" s="280"/>
      <c r="S313" s="280"/>
      <c r="T313" s="280"/>
      <c r="U313" s="280"/>
      <c r="V313" s="280"/>
      <c r="W313" s="280"/>
      <c r="X313" s="280"/>
      <c r="Y313" s="280"/>
      <c r="Z313" s="280"/>
    </row>
    <row r="314" spans="1:26" ht="15.75" customHeight="1">
      <c r="A314" s="280"/>
      <c r="B314" s="280"/>
      <c r="C314" s="280"/>
      <c r="D314" s="280"/>
      <c r="E314" s="280"/>
      <c r="F314" s="280"/>
      <c r="G314" s="280"/>
      <c r="H314" s="280"/>
      <c r="I314" s="280"/>
      <c r="J314" s="280"/>
      <c r="K314" s="280"/>
      <c r="L314" s="280"/>
      <c r="M314" s="280"/>
      <c r="N314" s="280"/>
      <c r="O314" s="280"/>
      <c r="P314" s="280"/>
      <c r="Q314" s="280"/>
      <c r="R314" s="280"/>
      <c r="S314" s="280"/>
      <c r="T314" s="280"/>
      <c r="U314" s="280"/>
      <c r="V314" s="280"/>
      <c r="W314" s="280"/>
      <c r="X314" s="280"/>
      <c r="Y314" s="280"/>
      <c r="Z314" s="280"/>
    </row>
    <row r="315" spans="1:26" ht="15.75" customHeight="1">
      <c r="A315" s="280"/>
      <c r="B315" s="280"/>
      <c r="C315" s="280"/>
      <c r="D315" s="280"/>
      <c r="E315" s="280"/>
      <c r="F315" s="280"/>
      <c r="G315" s="280"/>
      <c r="H315" s="280"/>
      <c r="I315" s="280"/>
      <c r="J315" s="280"/>
      <c r="K315" s="280"/>
      <c r="L315" s="280"/>
      <c r="M315" s="280"/>
      <c r="N315" s="280"/>
      <c r="O315" s="280"/>
      <c r="P315" s="280"/>
      <c r="Q315" s="280"/>
      <c r="R315" s="280"/>
      <c r="S315" s="280"/>
      <c r="T315" s="280"/>
      <c r="U315" s="280"/>
      <c r="V315" s="280"/>
      <c r="W315" s="280"/>
      <c r="X315" s="280"/>
      <c r="Y315" s="280"/>
      <c r="Z315" s="280"/>
    </row>
    <row r="316" spans="1:26" ht="15.75" customHeight="1">
      <c r="A316" s="280"/>
      <c r="B316" s="280"/>
      <c r="C316" s="280"/>
      <c r="D316" s="280"/>
      <c r="E316" s="280"/>
      <c r="F316" s="280"/>
      <c r="G316" s="280"/>
      <c r="H316" s="280"/>
      <c r="I316" s="280"/>
      <c r="J316" s="280"/>
      <c r="K316" s="280"/>
      <c r="L316" s="280"/>
      <c r="M316" s="280"/>
      <c r="N316" s="280"/>
      <c r="O316" s="280"/>
      <c r="P316" s="280"/>
      <c r="Q316" s="280"/>
      <c r="R316" s="280"/>
      <c r="S316" s="280"/>
      <c r="T316" s="280"/>
      <c r="U316" s="280"/>
      <c r="V316" s="280"/>
      <c r="W316" s="280"/>
      <c r="X316" s="280"/>
      <c r="Y316" s="280"/>
      <c r="Z316" s="280"/>
    </row>
    <row r="317" spans="1:26" ht="15.75" customHeight="1">
      <c r="A317" s="280"/>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row>
    <row r="318" spans="1:26" ht="15.75" customHeight="1">
      <c r="A318" s="280"/>
      <c r="B318" s="280"/>
      <c r="C318" s="280"/>
      <c r="D318" s="280"/>
      <c r="E318" s="280"/>
      <c r="F318" s="280"/>
      <c r="G318" s="280"/>
      <c r="H318" s="280"/>
      <c r="I318" s="280"/>
      <c r="J318" s="280"/>
      <c r="K318" s="280"/>
      <c r="L318" s="280"/>
      <c r="M318" s="280"/>
      <c r="N318" s="280"/>
      <c r="O318" s="280"/>
      <c r="P318" s="280"/>
      <c r="Q318" s="280"/>
      <c r="R318" s="280"/>
      <c r="S318" s="280"/>
      <c r="T318" s="280"/>
      <c r="U318" s="280"/>
      <c r="V318" s="280"/>
      <c r="W318" s="280"/>
      <c r="X318" s="280"/>
      <c r="Y318" s="280"/>
      <c r="Z318" s="280"/>
    </row>
    <row r="319" spans="1:26" ht="15.75" customHeight="1">
      <c r="A319" s="280"/>
      <c r="B319" s="280"/>
      <c r="C319" s="280"/>
      <c r="D319" s="280"/>
      <c r="E319" s="280"/>
      <c r="F319" s="280"/>
      <c r="G319" s="280"/>
      <c r="H319" s="280"/>
      <c r="I319" s="280"/>
      <c r="J319" s="280"/>
      <c r="K319" s="280"/>
      <c r="L319" s="280"/>
      <c r="M319" s="280"/>
      <c r="N319" s="280"/>
      <c r="O319" s="280"/>
      <c r="P319" s="280"/>
      <c r="Q319" s="280"/>
      <c r="R319" s="280"/>
      <c r="S319" s="280"/>
      <c r="T319" s="280"/>
      <c r="U319" s="280"/>
      <c r="V319" s="280"/>
      <c r="W319" s="280"/>
      <c r="X319" s="280"/>
      <c r="Y319" s="280"/>
      <c r="Z319" s="280"/>
    </row>
    <row r="320" spans="1:26" ht="15.75" customHeight="1">
      <c r="A320" s="280"/>
      <c r="B320" s="280"/>
      <c r="C320" s="280"/>
      <c r="D320" s="280"/>
      <c r="E320" s="280"/>
      <c r="F320" s="280"/>
      <c r="G320" s="280"/>
      <c r="H320" s="280"/>
      <c r="I320" s="280"/>
      <c r="J320" s="280"/>
      <c r="K320" s="280"/>
      <c r="L320" s="280"/>
      <c r="M320" s="280"/>
      <c r="N320" s="280"/>
      <c r="O320" s="280"/>
      <c r="P320" s="280"/>
      <c r="Q320" s="280"/>
      <c r="R320" s="280"/>
      <c r="S320" s="280"/>
      <c r="T320" s="280"/>
      <c r="U320" s="280"/>
      <c r="V320" s="280"/>
      <c r="W320" s="280"/>
      <c r="X320" s="280"/>
      <c r="Y320" s="280"/>
      <c r="Z320" s="280"/>
    </row>
    <row r="321" spans="1:26" ht="15.75" customHeight="1">
      <c r="A321" s="280"/>
      <c r="B321" s="280"/>
      <c r="C321" s="280"/>
      <c r="D321" s="280"/>
      <c r="E321" s="280"/>
      <c r="F321" s="280"/>
      <c r="G321" s="280"/>
      <c r="H321" s="280"/>
      <c r="I321" s="280"/>
      <c r="J321" s="280"/>
      <c r="K321" s="280"/>
      <c r="L321" s="280"/>
      <c r="M321" s="280"/>
      <c r="N321" s="280"/>
      <c r="O321" s="280"/>
      <c r="P321" s="280"/>
      <c r="Q321" s="280"/>
      <c r="R321" s="280"/>
      <c r="S321" s="280"/>
      <c r="T321" s="280"/>
      <c r="U321" s="280"/>
      <c r="V321" s="280"/>
      <c r="W321" s="280"/>
      <c r="X321" s="280"/>
      <c r="Y321" s="280"/>
      <c r="Z321" s="280"/>
    </row>
    <row r="322" spans="1:26" ht="15.75" customHeight="1">
      <c r="A322" s="280"/>
      <c r="B322" s="280"/>
      <c r="C322" s="280"/>
      <c r="D322" s="280"/>
      <c r="E322" s="280"/>
      <c r="F322" s="280"/>
      <c r="G322" s="280"/>
      <c r="H322" s="280"/>
      <c r="I322" s="280"/>
      <c r="J322" s="280"/>
      <c r="K322" s="280"/>
      <c r="L322" s="280"/>
      <c r="M322" s="280"/>
      <c r="N322" s="280"/>
      <c r="O322" s="280"/>
      <c r="P322" s="280"/>
      <c r="Q322" s="280"/>
      <c r="R322" s="280"/>
      <c r="S322" s="280"/>
      <c r="T322" s="280"/>
      <c r="U322" s="280"/>
      <c r="V322" s="280"/>
      <c r="W322" s="280"/>
      <c r="X322" s="280"/>
      <c r="Y322" s="280"/>
      <c r="Z322" s="280"/>
    </row>
    <row r="323" spans="1:26" ht="15.75" customHeight="1">
      <c r="A323" s="280"/>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row>
    <row r="324" spans="1:26" ht="15.75" customHeight="1">
      <c r="A324" s="280"/>
      <c r="B324" s="280"/>
      <c r="C324" s="280"/>
      <c r="D324" s="280"/>
      <c r="E324" s="280"/>
      <c r="F324" s="280"/>
      <c r="G324" s="280"/>
      <c r="H324" s="280"/>
      <c r="I324" s="280"/>
      <c r="J324" s="280"/>
      <c r="K324" s="280"/>
      <c r="L324" s="280"/>
      <c r="M324" s="280"/>
      <c r="N324" s="280"/>
      <c r="O324" s="280"/>
      <c r="P324" s="280"/>
      <c r="Q324" s="280"/>
      <c r="R324" s="280"/>
      <c r="S324" s="280"/>
      <c r="T324" s="280"/>
      <c r="U324" s="280"/>
      <c r="V324" s="280"/>
      <c r="W324" s="280"/>
      <c r="X324" s="280"/>
      <c r="Y324" s="280"/>
      <c r="Z324" s="280"/>
    </row>
    <row r="325" spans="1:26" ht="15.75" customHeight="1">
      <c r="A325" s="280"/>
      <c r="B325" s="280"/>
      <c r="C325" s="280"/>
      <c r="D325" s="280"/>
      <c r="E325" s="280"/>
      <c r="F325" s="280"/>
      <c r="G325" s="280"/>
      <c r="H325" s="280"/>
      <c r="I325" s="280"/>
      <c r="J325" s="280"/>
      <c r="K325" s="280"/>
      <c r="L325" s="280"/>
      <c r="M325" s="280"/>
      <c r="N325" s="280"/>
      <c r="O325" s="280"/>
      <c r="P325" s="280"/>
      <c r="Q325" s="280"/>
      <c r="R325" s="280"/>
      <c r="S325" s="280"/>
      <c r="T325" s="280"/>
      <c r="U325" s="280"/>
      <c r="V325" s="280"/>
      <c r="W325" s="280"/>
      <c r="X325" s="280"/>
      <c r="Y325" s="280"/>
      <c r="Z325" s="280"/>
    </row>
    <row r="326" spans="1:26" ht="15.75" customHeight="1">
      <c r="A326" s="280"/>
      <c r="B326" s="280"/>
      <c r="C326" s="280"/>
      <c r="D326" s="280"/>
      <c r="E326" s="280"/>
      <c r="F326" s="280"/>
      <c r="G326" s="280"/>
      <c r="H326" s="280"/>
      <c r="I326" s="280"/>
      <c r="J326" s="280"/>
      <c r="K326" s="280"/>
      <c r="L326" s="280"/>
      <c r="M326" s="280"/>
      <c r="N326" s="280"/>
      <c r="O326" s="280"/>
      <c r="P326" s="280"/>
      <c r="Q326" s="280"/>
      <c r="R326" s="280"/>
      <c r="S326" s="280"/>
      <c r="T326" s="280"/>
      <c r="U326" s="280"/>
      <c r="V326" s="280"/>
      <c r="W326" s="280"/>
      <c r="X326" s="280"/>
      <c r="Y326" s="280"/>
      <c r="Z326" s="280"/>
    </row>
    <row r="327" spans="1:26" ht="15.75" customHeight="1">
      <c r="A327" s="280"/>
      <c r="B327" s="280"/>
      <c r="C327" s="280"/>
      <c r="D327" s="280"/>
      <c r="E327" s="280"/>
      <c r="F327" s="280"/>
      <c r="G327" s="280"/>
      <c r="H327" s="280"/>
      <c r="I327" s="280"/>
      <c r="J327" s="280"/>
      <c r="K327" s="280"/>
      <c r="L327" s="280"/>
      <c r="M327" s="280"/>
      <c r="N327" s="280"/>
      <c r="O327" s="280"/>
      <c r="P327" s="280"/>
      <c r="Q327" s="280"/>
      <c r="R327" s="280"/>
      <c r="S327" s="280"/>
      <c r="T327" s="280"/>
      <c r="U327" s="280"/>
      <c r="V327" s="280"/>
      <c r="W327" s="280"/>
      <c r="X327" s="280"/>
      <c r="Y327" s="280"/>
      <c r="Z327" s="280"/>
    </row>
    <row r="328" spans="1:26" ht="15.75" customHeight="1">
      <c r="A328" s="280"/>
      <c r="B328" s="280"/>
      <c r="C328" s="280"/>
      <c r="D328" s="280"/>
      <c r="E328" s="280"/>
      <c r="F328" s="280"/>
      <c r="G328" s="280"/>
      <c r="H328" s="280"/>
      <c r="I328" s="280"/>
      <c r="J328" s="280"/>
      <c r="K328" s="280"/>
      <c r="L328" s="280"/>
      <c r="M328" s="280"/>
      <c r="N328" s="280"/>
      <c r="O328" s="280"/>
      <c r="P328" s="280"/>
      <c r="Q328" s="280"/>
      <c r="R328" s="280"/>
      <c r="S328" s="280"/>
      <c r="T328" s="280"/>
      <c r="U328" s="280"/>
      <c r="V328" s="280"/>
      <c r="W328" s="280"/>
      <c r="X328" s="280"/>
      <c r="Y328" s="280"/>
      <c r="Z328" s="280"/>
    </row>
    <row r="329" spans="1:26" ht="15.75" customHeight="1">
      <c r="A329" s="280"/>
      <c r="B329" s="280"/>
      <c r="C329" s="280"/>
      <c r="D329" s="280"/>
      <c r="E329" s="280"/>
      <c r="F329" s="280"/>
      <c r="G329" s="280"/>
      <c r="H329" s="280"/>
      <c r="I329" s="280"/>
      <c r="J329" s="280"/>
      <c r="K329" s="280"/>
      <c r="L329" s="280"/>
      <c r="M329" s="280"/>
      <c r="N329" s="280"/>
      <c r="O329" s="280"/>
      <c r="P329" s="280"/>
      <c r="Q329" s="280"/>
      <c r="R329" s="280"/>
      <c r="S329" s="280"/>
      <c r="T329" s="280"/>
      <c r="U329" s="280"/>
      <c r="V329" s="280"/>
      <c r="W329" s="280"/>
      <c r="X329" s="280"/>
      <c r="Y329" s="280"/>
      <c r="Z329" s="280"/>
    </row>
    <row r="330" spans="1:26" ht="15.75" customHeight="1">
      <c r="A330" s="280"/>
      <c r="B330" s="280"/>
      <c r="C330" s="280"/>
      <c r="D330" s="280"/>
      <c r="E330" s="280"/>
      <c r="F330" s="280"/>
      <c r="G330" s="280"/>
      <c r="H330" s="280"/>
      <c r="I330" s="280"/>
      <c r="J330" s="280"/>
      <c r="K330" s="280"/>
      <c r="L330" s="280"/>
      <c r="M330" s="280"/>
      <c r="N330" s="280"/>
      <c r="O330" s="280"/>
      <c r="P330" s="280"/>
      <c r="Q330" s="280"/>
      <c r="R330" s="280"/>
      <c r="S330" s="280"/>
      <c r="T330" s="280"/>
      <c r="U330" s="280"/>
      <c r="V330" s="280"/>
      <c r="W330" s="280"/>
      <c r="X330" s="280"/>
      <c r="Y330" s="280"/>
      <c r="Z330" s="280"/>
    </row>
    <row r="331" spans="1:26" ht="15.75" customHeight="1">
      <c r="A331" s="280"/>
      <c r="B331" s="280"/>
      <c r="C331" s="280"/>
      <c r="D331" s="280"/>
      <c r="E331" s="280"/>
      <c r="F331" s="280"/>
      <c r="G331" s="280"/>
      <c r="H331" s="280"/>
      <c r="I331" s="280"/>
      <c r="J331" s="280"/>
      <c r="K331" s="280"/>
      <c r="L331" s="280"/>
      <c r="M331" s="280"/>
      <c r="N331" s="280"/>
      <c r="O331" s="280"/>
      <c r="P331" s="280"/>
      <c r="Q331" s="280"/>
      <c r="R331" s="280"/>
      <c r="S331" s="280"/>
      <c r="T331" s="280"/>
      <c r="U331" s="280"/>
      <c r="V331" s="280"/>
      <c r="W331" s="280"/>
      <c r="X331" s="280"/>
      <c r="Y331" s="280"/>
      <c r="Z331" s="280"/>
    </row>
    <row r="332" spans="1:26" ht="15.75" customHeight="1">
      <c r="A332" s="280"/>
      <c r="B332" s="280"/>
      <c r="C332" s="280"/>
      <c r="D332" s="280"/>
      <c r="E332" s="280"/>
      <c r="F332" s="280"/>
      <c r="G332" s="280"/>
      <c r="H332" s="280"/>
      <c r="I332" s="280"/>
      <c r="J332" s="280"/>
      <c r="K332" s="280"/>
      <c r="L332" s="280"/>
      <c r="M332" s="280"/>
      <c r="N332" s="280"/>
      <c r="O332" s="280"/>
      <c r="P332" s="280"/>
      <c r="Q332" s="280"/>
      <c r="R332" s="280"/>
      <c r="S332" s="280"/>
      <c r="T332" s="280"/>
      <c r="U332" s="280"/>
      <c r="V332" s="280"/>
      <c r="W332" s="280"/>
      <c r="X332" s="280"/>
      <c r="Y332" s="280"/>
      <c r="Z332" s="280"/>
    </row>
    <row r="333" spans="1:26" ht="15.75" customHeight="1">
      <c r="A333" s="280"/>
      <c r="B333" s="280"/>
      <c r="C333" s="280"/>
      <c r="D333" s="280"/>
      <c r="E333" s="280"/>
      <c r="F333" s="280"/>
      <c r="G333" s="280"/>
      <c r="H333" s="280"/>
      <c r="I333" s="280"/>
      <c r="J333" s="280"/>
      <c r="K333" s="280"/>
      <c r="L333" s="280"/>
      <c r="M333" s="280"/>
      <c r="N333" s="280"/>
      <c r="O333" s="280"/>
      <c r="P333" s="280"/>
      <c r="Q333" s="280"/>
      <c r="R333" s="280"/>
      <c r="S333" s="280"/>
      <c r="T333" s="280"/>
      <c r="U333" s="280"/>
      <c r="V333" s="280"/>
      <c r="W333" s="280"/>
      <c r="X333" s="280"/>
      <c r="Y333" s="280"/>
      <c r="Z333" s="280"/>
    </row>
    <row r="334" spans="1:26" ht="15.75" customHeight="1">
      <c r="A334" s="280"/>
      <c r="B334" s="280"/>
      <c r="C334" s="280"/>
      <c r="D334" s="280"/>
      <c r="E334" s="280"/>
      <c r="F334" s="280"/>
      <c r="G334" s="280"/>
      <c r="H334" s="280"/>
      <c r="I334" s="280"/>
      <c r="J334" s="280"/>
      <c r="K334" s="280"/>
      <c r="L334" s="280"/>
      <c r="M334" s="280"/>
      <c r="N334" s="280"/>
      <c r="O334" s="280"/>
      <c r="P334" s="280"/>
      <c r="Q334" s="280"/>
      <c r="R334" s="280"/>
      <c r="S334" s="280"/>
      <c r="T334" s="280"/>
      <c r="U334" s="280"/>
      <c r="V334" s="280"/>
      <c r="W334" s="280"/>
      <c r="X334" s="280"/>
      <c r="Y334" s="280"/>
      <c r="Z334" s="280"/>
    </row>
    <row r="335" spans="1:26" ht="15.75" customHeight="1">
      <c r="A335" s="280"/>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row>
    <row r="336" spans="1:26" ht="15.75" customHeight="1">
      <c r="A336" s="280"/>
      <c r="B336" s="280"/>
      <c r="C336" s="280"/>
      <c r="D336" s="280"/>
      <c r="E336" s="280"/>
      <c r="F336" s="280"/>
      <c r="G336" s="280"/>
      <c r="H336" s="280"/>
      <c r="I336" s="280"/>
      <c r="J336" s="280"/>
      <c r="K336" s="280"/>
      <c r="L336" s="280"/>
      <c r="M336" s="280"/>
      <c r="N336" s="280"/>
      <c r="O336" s="280"/>
      <c r="P336" s="280"/>
      <c r="Q336" s="280"/>
      <c r="R336" s="280"/>
      <c r="S336" s="280"/>
      <c r="T336" s="280"/>
      <c r="U336" s="280"/>
      <c r="V336" s="280"/>
      <c r="W336" s="280"/>
      <c r="X336" s="280"/>
      <c r="Y336" s="280"/>
      <c r="Z336" s="280"/>
    </row>
    <row r="337" spans="1:26" ht="15.75" customHeight="1">
      <c r="A337" s="280"/>
      <c r="B337" s="280"/>
      <c r="C337" s="280"/>
      <c r="D337" s="280"/>
      <c r="E337" s="280"/>
      <c r="F337" s="280"/>
      <c r="G337" s="280"/>
      <c r="H337" s="280"/>
      <c r="I337" s="280"/>
      <c r="J337" s="280"/>
      <c r="K337" s="280"/>
      <c r="L337" s="280"/>
      <c r="M337" s="280"/>
      <c r="N337" s="280"/>
      <c r="O337" s="280"/>
      <c r="P337" s="280"/>
      <c r="Q337" s="280"/>
      <c r="R337" s="280"/>
      <c r="S337" s="280"/>
      <c r="T337" s="280"/>
      <c r="U337" s="280"/>
      <c r="V337" s="280"/>
      <c r="W337" s="280"/>
      <c r="X337" s="280"/>
      <c r="Y337" s="280"/>
      <c r="Z337" s="280"/>
    </row>
    <row r="338" spans="1:26" ht="15.75" customHeight="1">
      <c r="A338" s="280"/>
      <c r="B338" s="280"/>
      <c r="C338" s="280"/>
      <c r="D338" s="280"/>
      <c r="E338" s="280"/>
      <c r="F338" s="280"/>
      <c r="G338" s="280"/>
      <c r="H338" s="280"/>
      <c r="I338" s="280"/>
      <c r="J338" s="280"/>
      <c r="K338" s="280"/>
      <c r="L338" s="280"/>
      <c r="M338" s="280"/>
      <c r="N338" s="280"/>
      <c r="O338" s="280"/>
      <c r="P338" s="280"/>
      <c r="Q338" s="280"/>
      <c r="R338" s="280"/>
      <c r="S338" s="280"/>
      <c r="T338" s="280"/>
      <c r="U338" s="280"/>
      <c r="V338" s="280"/>
      <c r="W338" s="280"/>
      <c r="X338" s="280"/>
      <c r="Y338" s="280"/>
      <c r="Z338" s="280"/>
    </row>
    <row r="339" spans="1:26" ht="15.75" customHeight="1">
      <c r="A339" s="280"/>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row>
    <row r="340" spans="1:26" ht="15.75" customHeight="1">
      <c r="A340" s="280"/>
      <c r="B340" s="280"/>
      <c r="C340" s="280"/>
      <c r="D340" s="280"/>
      <c r="E340" s="280"/>
      <c r="F340" s="280"/>
      <c r="G340" s="280"/>
      <c r="H340" s="280"/>
      <c r="I340" s="280"/>
      <c r="J340" s="280"/>
      <c r="K340" s="280"/>
      <c r="L340" s="280"/>
      <c r="M340" s="280"/>
      <c r="N340" s="280"/>
      <c r="O340" s="280"/>
      <c r="P340" s="280"/>
      <c r="Q340" s="280"/>
      <c r="R340" s="280"/>
      <c r="S340" s="280"/>
      <c r="T340" s="280"/>
      <c r="U340" s="280"/>
      <c r="V340" s="280"/>
      <c r="W340" s="280"/>
      <c r="X340" s="280"/>
      <c r="Y340" s="280"/>
      <c r="Z340" s="280"/>
    </row>
    <row r="341" spans="1:26" ht="15.75" customHeight="1">
      <c r="A341" s="280"/>
      <c r="B341" s="280"/>
      <c r="C341" s="280"/>
      <c r="D341" s="280"/>
      <c r="E341" s="280"/>
      <c r="F341" s="280"/>
      <c r="G341" s="280"/>
      <c r="H341" s="280"/>
      <c r="I341" s="280"/>
      <c r="J341" s="280"/>
      <c r="K341" s="280"/>
      <c r="L341" s="280"/>
      <c r="M341" s="280"/>
      <c r="N341" s="280"/>
      <c r="O341" s="280"/>
      <c r="P341" s="280"/>
      <c r="Q341" s="280"/>
      <c r="R341" s="280"/>
      <c r="S341" s="280"/>
      <c r="T341" s="280"/>
      <c r="U341" s="280"/>
      <c r="V341" s="280"/>
      <c r="W341" s="280"/>
      <c r="X341" s="280"/>
      <c r="Y341" s="280"/>
      <c r="Z341" s="280"/>
    </row>
    <row r="342" spans="1:26" ht="15.75" customHeight="1">
      <c r="A342" s="280"/>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row>
    <row r="343" spans="1:26" ht="15.75" customHeight="1">
      <c r="A343" s="280"/>
      <c r="B343" s="280"/>
      <c r="C343" s="280"/>
      <c r="D343" s="280"/>
      <c r="E343" s="280"/>
      <c r="F343" s="280"/>
      <c r="G343" s="280"/>
      <c r="H343" s="280"/>
      <c r="I343" s="280"/>
      <c r="J343" s="280"/>
      <c r="K343" s="280"/>
      <c r="L343" s="280"/>
      <c r="M343" s="280"/>
      <c r="N343" s="280"/>
      <c r="O343" s="280"/>
      <c r="P343" s="280"/>
      <c r="Q343" s="280"/>
      <c r="R343" s="280"/>
      <c r="S343" s="280"/>
      <c r="T343" s="280"/>
      <c r="U343" s="280"/>
      <c r="V343" s="280"/>
      <c r="W343" s="280"/>
      <c r="X343" s="280"/>
      <c r="Y343" s="280"/>
      <c r="Z343" s="280"/>
    </row>
    <row r="344" spans="1:26" ht="15.75" customHeight="1">
      <c r="A344" s="280"/>
      <c r="B344" s="280"/>
      <c r="C344" s="280"/>
      <c r="D344" s="280"/>
      <c r="E344" s="280"/>
      <c r="F344" s="280"/>
      <c r="G344" s="280"/>
      <c r="H344" s="280"/>
      <c r="I344" s="280"/>
      <c r="J344" s="280"/>
      <c r="K344" s="280"/>
      <c r="L344" s="280"/>
      <c r="M344" s="280"/>
      <c r="N344" s="280"/>
      <c r="O344" s="280"/>
      <c r="P344" s="280"/>
      <c r="Q344" s="280"/>
      <c r="R344" s="280"/>
      <c r="S344" s="280"/>
      <c r="T344" s="280"/>
      <c r="U344" s="280"/>
      <c r="V344" s="280"/>
      <c r="W344" s="280"/>
      <c r="X344" s="280"/>
      <c r="Y344" s="280"/>
      <c r="Z344" s="280"/>
    </row>
    <row r="345" spans="1:26" ht="15.75" customHeight="1">
      <c r="A345" s="280"/>
      <c r="B345" s="280"/>
      <c r="C345" s="280"/>
      <c r="D345" s="280"/>
      <c r="E345" s="280"/>
      <c r="F345" s="280"/>
      <c r="G345" s="280"/>
      <c r="H345" s="280"/>
      <c r="I345" s="280"/>
      <c r="J345" s="280"/>
      <c r="K345" s="280"/>
      <c r="L345" s="280"/>
      <c r="M345" s="280"/>
      <c r="N345" s="280"/>
      <c r="O345" s="280"/>
      <c r="P345" s="280"/>
      <c r="Q345" s="280"/>
      <c r="R345" s="280"/>
      <c r="S345" s="280"/>
      <c r="T345" s="280"/>
      <c r="U345" s="280"/>
      <c r="V345" s="280"/>
      <c r="W345" s="280"/>
      <c r="X345" s="280"/>
      <c r="Y345" s="280"/>
      <c r="Z345" s="280"/>
    </row>
    <row r="346" spans="1:26" ht="15.75" customHeight="1">
      <c r="A346" s="280"/>
      <c r="B346" s="280"/>
      <c r="C346" s="280"/>
      <c r="D346" s="280"/>
      <c r="E346" s="280"/>
      <c r="F346" s="280"/>
      <c r="G346" s="280"/>
      <c r="H346" s="280"/>
      <c r="I346" s="280"/>
      <c r="J346" s="280"/>
      <c r="K346" s="280"/>
      <c r="L346" s="280"/>
      <c r="M346" s="280"/>
      <c r="N346" s="280"/>
      <c r="O346" s="280"/>
      <c r="P346" s="280"/>
      <c r="Q346" s="280"/>
      <c r="R346" s="280"/>
      <c r="S346" s="280"/>
      <c r="T346" s="280"/>
      <c r="U346" s="280"/>
      <c r="V346" s="280"/>
      <c r="W346" s="280"/>
      <c r="X346" s="280"/>
      <c r="Y346" s="280"/>
      <c r="Z346" s="280"/>
    </row>
    <row r="347" spans="1:26" ht="15.75" customHeight="1">
      <c r="A347" s="280"/>
      <c r="B347" s="280"/>
      <c r="C347" s="280"/>
      <c r="D347" s="280"/>
      <c r="E347" s="280"/>
      <c r="F347" s="280"/>
      <c r="G347" s="280"/>
      <c r="H347" s="280"/>
      <c r="I347" s="280"/>
      <c r="J347" s="280"/>
      <c r="K347" s="280"/>
      <c r="L347" s="280"/>
      <c r="M347" s="280"/>
      <c r="N347" s="280"/>
      <c r="O347" s="280"/>
      <c r="P347" s="280"/>
      <c r="Q347" s="280"/>
      <c r="R347" s="280"/>
      <c r="S347" s="280"/>
      <c r="T347" s="280"/>
      <c r="U347" s="280"/>
      <c r="V347" s="280"/>
      <c r="W347" s="280"/>
      <c r="X347" s="280"/>
      <c r="Y347" s="280"/>
      <c r="Z347" s="280"/>
    </row>
    <row r="348" spans="1:26" ht="15.75" customHeight="1">
      <c r="A348" s="280"/>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row>
    <row r="349" spans="1:26" ht="15.75" customHeight="1">
      <c r="A349" s="280"/>
      <c r="B349" s="280"/>
      <c r="C349" s="280"/>
      <c r="D349" s="280"/>
      <c r="E349" s="280"/>
      <c r="F349" s="280"/>
      <c r="G349" s="280"/>
      <c r="H349" s="280"/>
      <c r="I349" s="280"/>
      <c r="J349" s="280"/>
      <c r="K349" s="280"/>
      <c r="L349" s="280"/>
      <c r="M349" s="280"/>
      <c r="N349" s="280"/>
      <c r="O349" s="280"/>
      <c r="P349" s="280"/>
      <c r="Q349" s="280"/>
      <c r="R349" s="280"/>
      <c r="S349" s="280"/>
      <c r="T349" s="280"/>
      <c r="U349" s="280"/>
      <c r="V349" s="280"/>
      <c r="W349" s="280"/>
      <c r="X349" s="280"/>
      <c r="Y349" s="280"/>
      <c r="Z349" s="280"/>
    </row>
    <row r="350" spans="1:26" ht="15.75" customHeight="1">
      <c r="A350" s="280"/>
      <c r="B350" s="280"/>
      <c r="C350" s="280"/>
      <c r="D350" s="280"/>
      <c r="E350" s="280"/>
      <c r="F350" s="280"/>
      <c r="G350" s="280"/>
      <c r="H350" s="280"/>
      <c r="I350" s="280"/>
      <c r="J350" s="280"/>
      <c r="K350" s="280"/>
      <c r="L350" s="280"/>
      <c r="M350" s="280"/>
      <c r="N350" s="280"/>
      <c r="O350" s="280"/>
      <c r="P350" s="280"/>
      <c r="Q350" s="280"/>
      <c r="R350" s="280"/>
      <c r="S350" s="280"/>
      <c r="T350" s="280"/>
      <c r="U350" s="280"/>
      <c r="V350" s="280"/>
      <c r="W350" s="280"/>
      <c r="X350" s="280"/>
      <c r="Y350" s="280"/>
      <c r="Z350" s="280"/>
    </row>
    <row r="351" spans="1:26" ht="15.75" customHeight="1">
      <c r="A351" s="280"/>
      <c r="B351" s="280"/>
      <c r="C351" s="280"/>
      <c r="D351" s="280"/>
      <c r="E351" s="280"/>
      <c r="F351" s="280"/>
      <c r="G351" s="280"/>
      <c r="H351" s="280"/>
      <c r="I351" s="280"/>
      <c r="J351" s="280"/>
      <c r="K351" s="280"/>
      <c r="L351" s="280"/>
      <c r="M351" s="280"/>
      <c r="N351" s="280"/>
      <c r="O351" s="280"/>
      <c r="P351" s="280"/>
      <c r="Q351" s="280"/>
      <c r="R351" s="280"/>
      <c r="S351" s="280"/>
      <c r="T351" s="280"/>
      <c r="U351" s="280"/>
      <c r="V351" s="280"/>
      <c r="W351" s="280"/>
      <c r="X351" s="280"/>
      <c r="Y351" s="280"/>
      <c r="Z351" s="280"/>
    </row>
    <row r="352" spans="1:26" ht="15.75" customHeight="1">
      <c r="A352" s="280"/>
      <c r="B352" s="280"/>
      <c r="C352" s="280"/>
      <c r="D352" s="280"/>
      <c r="E352" s="280"/>
      <c r="F352" s="280"/>
      <c r="G352" s="280"/>
      <c r="H352" s="280"/>
      <c r="I352" s="280"/>
      <c r="J352" s="280"/>
      <c r="K352" s="280"/>
      <c r="L352" s="280"/>
      <c r="M352" s="280"/>
      <c r="N352" s="280"/>
      <c r="O352" s="280"/>
      <c r="P352" s="280"/>
      <c r="Q352" s="280"/>
      <c r="R352" s="280"/>
      <c r="S352" s="280"/>
      <c r="T352" s="280"/>
      <c r="U352" s="280"/>
      <c r="V352" s="280"/>
      <c r="W352" s="280"/>
      <c r="X352" s="280"/>
      <c r="Y352" s="280"/>
      <c r="Z352" s="280"/>
    </row>
    <row r="353" spans="1:26" ht="15.75" customHeight="1">
      <c r="A353" s="280"/>
      <c r="B353" s="280"/>
      <c r="C353" s="280"/>
      <c r="D353" s="280"/>
      <c r="E353" s="280"/>
      <c r="F353" s="280"/>
      <c r="G353" s="280"/>
      <c r="H353" s="280"/>
      <c r="I353" s="280"/>
      <c r="J353" s="280"/>
      <c r="K353" s="280"/>
      <c r="L353" s="280"/>
      <c r="M353" s="280"/>
      <c r="N353" s="280"/>
      <c r="O353" s="280"/>
      <c r="P353" s="280"/>
      <c r="Q353" s="280"/>
      <c r="R353" s="280"/>
      <c r="S353" s="280"/>
      <c r="T353" s="280"/>
      <c r="U353" s="280"/>
      <c r="V353" s="280"/>
      <c r="W353" s="280"/>
      <c r="X353" s="280"/>
      <c r="Y353" s="280"/>
      <c r="Z353" s="280"/>
    </row>
    <row r="354" spans="1:26" ht="15.75" customHeight="1">
      <c r="A354" s="280"/>
      <c r="B354" s="280"/>
      <c r="C354" s="280"/>
      <c r="D354" s="280"/>
      <c r="E354" s="280"/>
      <c r="F354" s="280"/>
      <c r="G354" s="280"/>
      <c r="H354" s="280"/>
      <c r="I354" s="280"/>
      <c r="J354" s="280"/>
      <c r="K354" s="280"/>
      <c r="L354" s="280"/>
      <c r="M354" s="280"/>
      <c r="N354" s="280"/>
      <c r="O354" s="280"/>
      <c r="P354" s="280"/>
      <c r="Q354" s="280"/>
      <c r="R354" s="280"/>
      <c r="S354" s="280"/>
      <c r="T354" s="280"/>
      <c r="U354" s="280"/>
      <c r="V354" s="280"/>
      <c r="W354" s="280"/>
      <c r="X354" s="280"/>
      <c r="Y354" s="280"/>
      <c r="Z354" s="280"/>
    </row>
    <row r="355" spans="1:26" ht="15.75" customHeight="1">
      <c r="A355" s="280"/>
      <c r="B355" s="280"/>
      <c r="C355" s="280"/>
      <c r="D355" s="280"/>
      <c r="E355" s="280"/>
      <c r="F355" s="280"/>
      <c r="G355" s="280"/>
      <c r="H355" s="280"/>
      <c r="I355" s="280"/>
      <c r="J355" s="280"/>
      <c r="K355" s="280"/>
      <c r="L355" s="280"/>
      <c r="M355" s="280"/>
      <c r="N355" s="280"/>
      <c r="O355" s="280"/>
      <c r="P355" s="280"/>
      <c r="Q355" s="280"/>
      <c r="R355" s="280"/>
      <c r="S355" s="280"/>
      <c r="T355" s="280"/>
      <c r="U355" s="280"/>
      <c r="V355" s="280"/>
      <c r="W355" s="280"/>
      <c r="X355" s="280"/>
      <c r="Y355" s="280"/>
      <c r="Z355" s="280"/>
    </row>
    <row r="356" spans="1:26" ht="15.75" customHeight="1">
      <c r="A356" s="280"/>
      <c r="B356" s="280"/>
      <c r="C356" s="280"/>
      <c r="D356" s="280"/>
      <c r="E356" s="280"/>
      <c r="F356" s="280"/>
      <c r="G356" s="280"/>
      <c r="H356" s="280"/>
      <c r="I356" s="280"/>
      <c r="J356" s="280"/>
      <c r="K356" s="280"/>
      <c r="L356" s="280"/>
      <c r="M356" s="280"/>
      <c r="N356" s="280"/>
      <c r="O356" s="280"/>
      <c r="P356" s="280"/>
      <c r="Q356" s="280"/>
      <c r="R356" s="280"/>
      <c r="S356" s="280"/>
      <c r="T356" s="280"/>
      <c r="U356" s="280"/>
      <c r="V356" s="280"/>
      <c r="W356" s="280"/>
      <c r="X356" s="280"/>
      <c r="Y356" s="280"/>
      <c r="Z356" s="280"/>
    </row>
    <row r="357" spans="1:26" ht="15.75" customHeight="1">
      <c r="A357" s="280"/>
      <c r="B357" s="280"/>
      <c r="C357" s="280"/>
      <c r="D357" s="280"/>
      <c r="E357" s="280"/>
      <c r="F357" s="280"/>
      <c r="G357" s="280"/>
      <c r="H357" s="280"/>
      <c r="I357" s="280"/>
      <c r="J357" s="280"/>
      <c r="K357" s="280"/>
      <c r="L357" s="280"/>
      <c r="M357" s="280"/>
      <c r="N357" s="280"/>
      <c r="O357" s="280"/>
      <c r="P357" s="280"/>
      <c r="Q357" s="280"/>
      <c r="R357" s="280"/>
      <c r="S357" s="280"/>
      <c r="T357" s="280"/>
      <c r="U357" s="280"/>
      <c r="V357" s="280"/>
      <c r="W357" s="280"/>
      <c r="X357" s="280"/>
      <c r="Y357" s="280"/>
      <c r="Z357" s="280"/>
    </row>
    <row r="358" spans="1:26" ht="15.75" customHeight="1">
      <c r="A358" s="280"/>
      <c r="B358" s="280"/>
      <c r="C358" s="280"/>
      <c r="D358" s="280"/>
      <c r="E358" s="280"/>
      <c r="F358" s="280"/>
      <c r="G358" s="280"/>
      <c r="H358" s="280"/>
      <c r="I358" s="280"/>
      <c r="J358" s="280"/>
      <c r="K358" s="280"/>
      <c r="L358" s="280"/>
      <c r="M358" s="280"/>
      <c r="N358" s="280"/>
      <c r="O358" s="280"/>
      <c r="P358" s="280"/>
      <c r="Q358" s="280"/>
      <c r="R358" s="280"/>
      <c r="S358" s="280"/>
      <c r="T358" s="280"/>
      <c r="U358" s="280"/>
      <c r="V358" s="280"/>
      <c r="W358" s="280"/>
      <c r="X358" s="280"/>
      <c r="Y358" s="280"/>
      <c r="Z358" s="280"/>
    </row>
    <row r="359" spans="1:26" ht="15.75" customHeight="1">
      <c r="A359" s="280"/>
      <c r="B359" s="280"/>
      <c r="C359" s="280"/>
      <c r="D359" s="280"/>
      <c r="E359" s="280"/>
      <c r="F359" s="280"/>
      <c r="G359" s="280"/>
      <c r="H359" s="280"/>
      <c r="I359" s="280"/>
      <c r="J359" s="280"/>
      <c r="K359" s="280"/>
      <c r="L359" s="280"/>
      <c r="M359" s="280"/>
      <c r="N359" s="280"/>
      <c r="O359" s="280"/>
      <c r="P359" s="280"/>
      <c r="Q359" s="280"/>
      <c r="R359" s="280"/>
      <c r="S359" s="280"/>
      <c r="T359" s="280"/>
      <c r="U359" s="280"/>
      <c r="V359" s="280"/>
      <c r="W359" s="280"/>
      <c r="X359" s="280"/>
      <c r="Y359" s="280"/>
      <c r="Z359" s="280"/>
    </row>
    <row r="360" spans="1:26" ht="15.75" customHeight="1">
      <c r="A360" s="280"/>
      <c r="B360" s="280"/>
      <c r="C360" s="280"/>
      <c r="D360" s="280"/>
      <c r="E360" s="280"/>
      <c r="F360" s="280"/>
      <c r="G360" s="280"/>
      <c r="H360" s="280"/>
      <c r="I360" s="280"/>
      <c r="J360" s="280"/>
      <c r="K360" s="280"/>
      <c r="L360" s="280"/>
      <c r="M360" s="280"/>
      <c r="N360" s="280"/>
      <c r="O360" s="280"/>
      <c r="P360" s="280"/>
      <c r="Q360" s="280"/>
      <c r="R360" s="280"/>
      <c r="S360" s="280"/>
      <c r="T360" s="280"/>
      <c r="U360" s="280"/>
      <c r="V360" s="280"/>
      <c r="W360" s="280"/>
      <c r="X360" s="280"/>
      <c r="Y360" s="280"/>
      <c r="Z360" s="280"/>
    </row>
    <row r="361" spans="1:26" ht="15.75" customHeight="1">
      <c r="A361" s="280"/>
      <c r="B361" s="280"/>
      <c r="C361" s="280"/>
      <c r="D361" s="280"/>
      <c r="E361" s="280"/>
      <c r="F361" s="280"/>
      <c r="G361" s="280"/>
      <c r="H361" s="280"/>
      <c r="I361" s="280"/>
      <c r="J361" s="280"/>
      <c r="K361" s="280"/>
      <c r="L361" s="280"/>
      <c r="M361" s="280"/>
      <c r="N361" s="280"/>
      <c r="O361" s="280"/>
      <c r="P361" s="280"/>
      <c r="Q361" s="280"/>
      <c r="R361" s="280"/>
      <c r="S361" s="280"/>
      <c r="T361" s="280"/>
      <c r="U361" s="280"/>
      <c r="V361" s="280"/>
      <c r="W361" s="280"/>
      <c r="X361" s="280"/>
      <c r="Y361" s="280"/>
      <c r="Z361" s="280"/>
    </row>
    <row r="362" spans="1:26" ht="15.75" customHeight="1">
      <c r="A362" s="280"/>
      <c r="B362" s="280"/>
      <c r="C362" s="280"/>
      <c r="D362" s="280"/>
      <c r="E362" s="280"/>
      <c r="F362" s="280"/>
      <c r="G362" s="280"/>
      <c r="H362" s="280"/>
      <c r="I362" s="280"/>
      <c r="J362" s="280"/>
      <c r="K362" s="280"/>
      <c r="L362" s="280"/>
      <c r="M362" s="280"/>
      <c r="N362" s="280"/>
      <c r="O362" s="280"/>
      <c r="P362" s="280"/>
      <c r="Q362" s="280"/>
      <c r="R362" s="280"/>
      <c r="S362" s="280"/>
      <c r="T362" s="280"/>
      <c r="U362" s="280"/>
      <c r="V362" s="280"/>
      <c r="W362" s="280"/>
      <c r="X362" s="280"/>
      <c r="Y362" s="280"/>
      <c r="Z362" s="280"/>
    </row>
    <row r="363" spans="1:26" ht="15.75" customHeight="1">
      <c r="A363" s="280"/>
      <c r="B363" s="280"/>
      <c r="C363" s="280"/>
      <c r="D363" s="280"/>
      <c r="E363" s="280"/>
      <c r="F363" s="280"/>
      <c r="G363" s="280"/>
      <c r="H363" s="280"/>
      <c r="I363" s="280"/>
      <c r="J363" s="280"/>
      <c r="K363" s="280"/>
      <c r="L363" s="280"/>
      <c r="M363" s="280"/>
      <c r="N363" s="280"/>
      <c r="O363" s="280"/>
      <c r="P363" s="280"/>
      <c r="Q363" s="280"/>
      <c r="R363" s="280"/>
      <c r="S363" s="280"/>
      <c r="T363" s="280"/>
      <c r="U363" s="280"/>
      <c r="V363" s="280"/>
      <c r="W363" s="280"/>
      <c r="X363" s="280"/>
      <c r="Y363" s="280"/>
      <c r="Z363" s="280"/>
    </row>
    <row r="364" spans="1:26" ht="15.75" customHeight="1">
      <c r="A364" s="280"/>
      <c r="B364" s="280"/>
      <c r="C364" s="280"/>
      <c r="D364" s="280"/>
      <c r="E364" s="280"/>
      <c r="F364" s="280"/>
      <c r="G364" s="280"/>
      <c r="H364" s="280"/>
      <c r="I364" s="280"/>
      <c r="J364" s="280"/>
      <c r="K364" s="280"/>
      <c r="L364" s="280"/>
      <c r="M364" s="280"/>
      <c r="N364" s="280"/>
      <c r="O364" s="280"/>
      <c r="P364" s="280"/>
      <c r="Q364" s="280"/>
      <c r="R364" s="280"/>
      <c r="S364" s="280"/>
      <c r="T364" s="280"/>
      <c r="U364" s="280"/>
      <c r="V364" s="280"/>
      <c r="W364" s="280"/>
      <c r="X364" s="280"/>
      <c r="Y364" s="280"/>
      <c r="Z364" s="280"/>
    </row>
    <row r="365" spans="1:26" ht="15.75" customHeight="1">
      <c r="A365" s="280"/>
      <c r="B365" s="280"/>
      <c r="C365" s="280"/>
      <c r="D365" s="280"/>
      <c r="E365" s="280"/>
      <c r="F365" s="280"/>
      <c r="G365" s="280"/>
      <c r="H365" s="280"/>
      <c r="I365" s="280"/>
      <c r="J365" s="280"/>
      <c r="K365" s="280"/>
      <c r="L365" s="280"/>
      <c r="M365" s="280"/>
      <c r="N365" s="280"/>
      <c r="O365" s="280"/>
      <c r="P365" s="280"/>
      <c r="Q365" s="280"/>
      <c r="R365" s="280"/>
      <c r="S365" s="280"/>
      <c r="T365" s="280"/>
      <c r="U365" s="280"/>
      <c r="V365" s="280"/>
      <c r="W365" s="280"/>
      <c r="X365" s="280"/>
      <c r="Y365" s="280"/>
      <c r="Z365" s="280"/>
    </row>
    <row r="366" spans="1:26" ht="15.75" customHeight="1">
      <c r="A366" s="280"/>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row>
    <row r="367" spans="1:26" ht="15.75" customHeight="1">
      <c r="A367" s="280"/>
      <c r="B367" s="280"/>
      <c r="C367" s="280"/>
      <c r="D367" s="280"/>
      <c r="E367" s="280"/>
      <c r="F367" s="280"/>
      <c r="G367" s="280"/>
      <c r="H367" s="280"/>
      <c r="I367" s="280"/>
      <c r="J367" s="280"/>
      <c r="K367" s="280"/>
      <c r="L367" s="280"/>
      <c r="M367" s="280"/>
      <c r="N367" s="280"/>
      <c r="O367" s="280"/>
      <c r="P367" s="280"/>
      <c r="Q367" s="280"/>
      <c r="R367" s="280"/>
      <c r="S367" s="280"/>
      <c r="T367" s="280"/>
      <c r="U367" s="280"/>
      <c r="V367" s="280"/>
      <c r="W367" s="280"/>
      <c r="X367" s="280"/>
      <c r="Y367" s="280"/>
      <c r="Z367" s="280"/>
    </row>
    <row r="368" spans="1:26" ht="15.75" customHeight="1">
      <c r="A368" s="280"/>
      <c r="B368" s="280"/>
      <c r="C368" s="280"/>
      <c r="D368" s="280"/>
      <c r="E368" s="280"/>
      <c r="F368" s="280"/>
      <c r="G368" s="280"/>
      <c r="H368" s="280"/>
      <c r="I368" s="280"/>
      <c r="J368" s="280"/>
      <c r="K368" s="280"/>
      <c r="L368" s="280"/>
      <c r="M368" s="280"/>
      <c r="N368" s="280"/>
      <c r="O368" s="280"/>
      <c r="P368" s="280"/>
      <c r="Q368" s="280"/>
      <c r="R368" s="280"/>
      <c r="S368" s="280"/>
      <c r="T368" s="280"/>
      <c r="U368" s="280"/>
      <c r="V368" s="280"/>
      <c r="W368" s="280"/>
      <c r="X368" s="280"/>
      <c r="Y368" s="280"/>
      <c r="Z368" s="280"/>
    </row>
    <row r="369" spans="1:26" ht="15.75" customHeight="1">
      <c r="A369" s="280"/>
      <c r="B369" s="280"/>
      <c r="C369" s="280"/>
      <c r="D369" s="280"/>
      <c r="E369" s="280"/>
      <c r="F369" s="280"/>
      <c r="G369" s="280"/>
      <c r="H369" s="280"/>
      <c r="I369" s="280"/>
      <c r="J369" s="280"/>
      <c r="K369" s="280"/>
      <c r="L369" s="280"/>
      <c r="M369" s="280"/>
      <c r="N369" s="280"/>
      <c r="O369" s="280"/>
      <c r="P369" s="280"/>
      <c r="Q369" s="280"/>
      <c r="R369" s="280"/>
      <c r="S369" s="280"/>
      <c r="T369" s="280"/>
      <c r="U369" s="280"/>
      <c r="V369" s="280"/>
      <c r="W369" s="280"/>
      <c r="X369" s="280"/>
      <c r="Y369" s="280"/>
      <c r="Z369" s="280"/>
    </row>
    <row r="370" spans="1:26" ht="15.75" customHeight="1">
      <c r="A370" s="280"/>
      <c r="B370" s="280"/>
      <c r="C370" s="280"/>
      <c r="D370" s="280"/>
      <c r="E370" s="280"/>
      <c r="F370" s="280"/>
      <c r="G370" s="280"/>
      <c r="H370" s="280"/>
      <c r="I370" s="280"/>
      <c r="J370" s="280"/>
      <c r="K370" s="280"/>
      <c r="L370" s="280"/>
      <c r="M370" s="280"/>
      <c r="N370" s="280"/>
      <c r="O370" s="280"/>
      <c r="P370" s="280"/>
      <c r="Q370" s="280"/>
      <c r="R370" s="280"/>
      <c r="S370" s="280"/>
      <c r="T370" s="280"/>
      <c r="U370" s="280"/>
      <c r="V370" s="280"/>
      <c r="W370" s="280"/>
      <c r="X370" s="280"/>
      <c r="Y370" s="280"/>
      <c r="Z370" s="280"/>
    </row>
    <row r="371" spans="1:26" ht="15.75" customHeight="1">
      <c r="A371" s="280"/>
      <c r="B371" s="280"/>
      <c r="C371" s="280"/>
      <c r="D371" s="280"/>
      <c r="E371" s="280"/>
      <c r="F371" s="280"/>
      <c r="G371" s="280"/>
      <c r="H371" s="280"/>
      <c r="I371" s="280"/>
      <c r="J371" s="280"/>
      <c r="K371" s="280"/>
      <c r="L371" s="280"/>
      <c r="M371" s="280"/>
      <c r="N371" s="280"/>
      <c r="O371" s="280"/>
      <c r="P371" s="280"/>
      <c r="Q371" s="280"/>
      <c r="R371" s="280"/>
      <c r="S371" s="280"/>
      <c r="T371" s="280"/>
      <c r="U371" s="280"/>
      <c r="V371" s="280"/>
      <c r="W371" s="280"/>
      <c r="X371" s="280"/>
      <c r="Y371" s="280"/>
      <c r="Z371" s="280"/>
    </row>
    <row r="372" spans="1:26" ht="15.75" customHeight="1">
      <c r="A372" s="280"/>
      <c r="B372" s="280"/>
      <c r="C372" s="280"/>
      <c r="D372" s="280"/>
      <c r="E372" s="280"/>
      <c r="F372" s="280"/>
      <c r="G372" s="280"/>
      <c r="H372" s="280"/>
      <c r="I372" s="280"/>
      <c r="J372" s="280"/>
      <c r="K372" s="280"/>
      <c r="L372" s="280"/>
      <c r="M372" s="280"/>
      <c r="N372" s="280"/>
      <c r="O372" s="280"/>
      <c r="P372" s="280"/>
      <c r="Q372" s="280"/>
      <c r="R372" s="280"/>
      <c r="S372" s="280"/>
      <c r="T372" s="280"/>
      <c r="U372" s="280"/>
      <c r="V372" s="280"/>
      <c r="W372" s="280"/>
      <c r="X372" s="280"/>
      <c r="Y372" s="280"/>
      <c r="Z372" s="280"/>
    </row>
    <row r="373" spans="1:26" ht="15.75" customHeight="1">
      <c r="A373" s="280"/>
      <c r="B373" s="280"/>
      <c r="C373" s="280"/>
      <c r="D373" s="280"/>
      <c r="E373" s="280"/>
      <c r="F373" s="280"/>
      <c r="G373" s="280"/>
      <c r="H373" s="280"/>
      <c r="I373" s="280"/>
      <c r="J373" s="280"/>
      <c r="K373" s="280"/>
      <c r="L373" s="280"/>
      <c r="M373" s="280"/>
      <c r="N373" s="280"/>
      <c r="O373" s="280"/>
      <c r="P373" s="280"/>
      <c r="Q373" s="280"/>
      <c r="R373" s="280"/>
      <c r="S373" s="280"/>
      <c r="T373" s="280"/>
      <c r="U373" s="280"/>
      <c r="V373" s="280"/>
      <c r="W373" s="280"/>
      <c r="X373" s="280"/>
      <c r="Y373" s="280"/>
      <c r="Z373" s="280"/>
    </row>
    <row r="374" spans="1:26" ht="15.75" customHeight="1">
      <c r="A374" s="280"/>
      <c r="B374" s="280"/>
      <c r="C374" s="280"/>
      <c r="D374" s="280"/>
      <c r="E374" s="280"/>
      <c r="F374" s="280"/>
      <c r="G374" s="280"/>
      <c r="H374" s="280"/>
      <c r="I374" s="280"/>
      <c r="J374" s="280"/>
      <c r="K374" s="280"/>
      <c r="L374" s="280"/>
      <c r="M374" s="280"/>
      <c r="N374" s="280"/>
      <c r="O374" s="280"/>
      <c r="P374" s="280"/>
      <c r="Q374" s="280"/>
      <c r="R374" s="280"/>
      <c r="S374" s="280"/>
      <c r="T374" s="280"/>
      <c r="U374" s="280"/>
      <c r="V374" s="280"/>
      <c r="W374" s="280"/>
      <c r="X374" s="280"/>
      <c r="Y374" s="280"/>
      <c r="Z374" s="280"/>
    </row>
    <row r="375" spans="1:26" ht="15.75" customHeight="1">
      <c r="A375" s="280"/>
      <c r="B375" s="280"/>
      <c r="C375" s="280"/>
      <c r="D375" s="280"/>
      <c r="E375" s="280"/>
      <c r="F375" s="280"/>
      <c r="G375" s="280"/>
      <c r="H375" s="280"/>
      <c r="I375" s="280"/>
      <c r="J375" s="280"/>
      <c r="K375" s="280"/>
      <c r="L375" s="280"/>
      <c r="M375" s="280"/>
      <c r="N375" s="280"/>
      <c r="O375" s="280"/>
      <c r="P375" s="280"/>
      <c r="Q375" s="280"/>
      <c r="R375" s="280"/>
      <c r="S375" s="280"/>
      <c r="T375" s="280"/>
      <c r="U375" s="280"/>
      <c r="V375" s="280"/>
      <c r="W375" s="280"/>
      <c r="X375" s="280"/>
      <c r="Y375" s="280"/>
      <c r="Z375" s="280"/>
    </row>
    <row r="376" spans="1:26" ht="15.75" customHeight="1">
      <c r="A376" s="280"/>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row>
    <row r="377" spans="1:26" ht="15.75" customHeight="1">
      <c r="A377" s="280"/>
      <c r="B377" s="280"/>
      <c r="C377" s="280"/>
      <c r="D377" s="280"/>
      <c r="E377" s="280"/>
      <c r="F377" s="280"/>
      <c r="G377" s="280"/>
      <c r="H377" s="280"/>
      <c r="I377" s="280"/>
      <c r="J377" s="280"/>
      <c r="K377" s="280"/>
      <c r="L377" s="280"/>
      <c r="M377" s="280"/>
      <c r="N377" s="280"/>
      <c r="O377" s="280"/>
      <c r="P377" s="280"/>
      <c r="Q377" s="280"/>
      <c r="R377" s="280"/>
      <c r="S377" s="280"/>
      <c r="T377" s="280"/>
      <c r="U377" s="280"/>
      <c r="V377" s="280"/>
      <c r="W377" s="280"/>
      <c r="X377" s="280"/>
      <c r="Y377" s="280"/>
      <c r="Z377" s="280"/>
    </row>
    <row r="378" spans="1:26" ht="15.75" customHeight="1">
      <c r="A378" s="280"/>
      <c r="B378" s="280"/>
      <c r="C378" s="280"/>
      <c r="D378" s="280"/>
      <c r="E378" s="280"/>
      <c r="F378" s="280"/>
      <c r="G378" s="280"/>
      <c r="H378" s="280"/>
      <c r="I378" s="280"/>
      <c r="J378" s="280"/>
      <c r="K378" s="280"/>
      <c r="L378" s="280"/>
      <c r="M378" s="280"/>
      <c r="N378" s="280"/>
      <c r="O378" s="280"/>
      <c r="P378" s="280"/>
      <c r="Q378" s="280"/>
      <c r="R378" s="280"/>
      <c r="S378" s="280"/>
      <c r="T378" s="280"/>
      <c r="U378" s="280"/>
      <c r="V378" s="280"/>
      <c r="W378" s="280"/>
      <c r="X378" s="280"/>
      <c r="Y378" s="280"/>
      <c r="Z378" s="280"/>
    </row>
    <row r="379" spans="1:26" ht="15.75" customHeight="1">
      <c r="A379" s="280"/>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row>
    <row r="380" spans="1:26" ht="15.75" customHeight="1">
      <c r="A380" s="280"/>
      <c r="B380" s="280"/>
      <c r="C380" s="280"/>
      <c r="D380" s="280"/>
      <c r="E380" s="280"/>
      <c r="F380" s="280"/>
      <c r="G380" s="280"/>
      <c r="H380" s="280"/>
      <c r="I380" s="280"/>
      <c r="J380" s="280"/>
      <c r="K380" s="280"/>
      <c r="L380" s="280"/>
      <c r="M380" s="280"/>
      <c r="N380" s="280"/>
      <c r="O380" s="280"/>
      <c r="P380" s="280"/>
      <c r="Q380" s="280"/>
      <c r="R380" s="280"/>
      <c r="S380" s="280"/>
      <c r="T380" s="280"/>
      <c r="U380" s="280"/>
      <c r="V380" s="280"/>
      <c r="W380" s="280"/>
      <c r="X380" s="280"/>
      <c r="Y380" s="280"/>
      <c r="Z380" s="280"/>
    </row>
    <row r="381" spans="1:26" ht="15.75" customHeight="1">
      <c r="A381" s="280"/>
      <c r="B381" s="280"/>
      <c r="C381" s="280"/>
      <c r="D381" s="280"/>
      <c r="E381" s="280"/>
      <c r="F381" s="280"/>
      <c r="G381" s="280"/>
      <c r="H381" s="280"/>
      <c r="I381" s="280"/>
      <c r="J381" s="280"/>
      <c r="K381" s="280"/>
      <c r="L381" s="280"/>
      <c r="M381" s="280"/>
      <c r="N381" s="280"/>
      <c r="O381" s="280"/>
      <c r="P381" s="280"/>
      <c r="Q381" s="280"/>
      <c r="R381" s="280"/>
      <c r="S381" s="280"/>
      <c r="T381" s="280"/>
      <c r="U381" s="280"/>
      <c r="V381" s="280"/>
      <c r="W381" s="280"/>
      <c r="X381" s="280"/>
      <c r="Y381" s="280"/>
      <c r="Z381" s="280"/>
    </row>
    <row r="382" spans="1:26" ht="15.75" customHeight="1">
      <c r="A382" s="280"/>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row>
    <row r="383" spans="1:26" ht="15.75" customHeight="1">
      <c r="A383" s="280"/>
      <c r="B383" s="280"/>
      <c r="C383" s="280"/>
      <c r="D383" s="280"/>
      <c r="E383" s="280"/>
      <c r="F383" s="280"/>
      <c r="G383" s="280"/>
      <c r="H383" s="280"/>
      <c r="I383" s="280"/>
      <c r="J383" s="280"/>
      <c r="K383" s="280"/>
      <c r="L383" s="280"/>
      <c r="M383" s="280"/>
      <c r="N383" s="280"/>
      <c r="O383" s="280"/>
      <c r="P383" s="280"/>
      <c r="Q383" s="280"/>
      <c r="R383" s="280"/>
      <c r="S383" s="280"/>
      <c r="T383" s="280"/>
      <c r="U383" s="280"/>
      <c r="V383" s="280"/>
      <c r="W383" s="280"/>
      <c r="X383" s="280"/>
      <c r="Y383" s="280"/>
      <c r="Z383" s="280"/>
    </row>
    <row r="384" spans="1:26" ht="15.75" customHeight="1">
      <c r="A384" s="280"/>
      <c r="B384" s="280"/>
      <c r="C384" s="280"/>
      <c r="D384" s="280"/>
      <c r="E384" s="280"/>
      <c r="F384" s="280"/>
      <c r="G384" s="280"/>
      <c r="H384" s="280"/>
      <c r="I384" s="280"/>
      <c r="J384" s="280"/>
      <c r="K384" s="280"/>
      <c r="L384" s="280"/>
      <c r="M384" s="280"/>
      <c r="N384" s="280"/>
      <c r="O384" s="280"/>
      <c r="P384" s="280"/>
      <c r="Q384" s="280"/>
      <c r="R384" s="280"/>
      <c r="S384" s="280"/>
      <c r="T384" s="280"/>
      <c r="U384" s="280"/>
      <c r="V384" s="280"/>
      <c r="W384" s="280"/>
      <c r="X384" s="280"/>
      <c r="Y384" s="280"/>
      <c r="Z384" s="280"/>
    </row>
    <row r="385" spans="1:26" ht="15.75" customHeight="1">
      <c r="A385" s="280"/>
      <c r="B385" s="280"/>
      <c r="C385" s="280"/>
      <c r="D385" s="280"/>
      <c r="E385" s="280"/>
      <c r="F385" s="280"/>
      <c r="G385" s="280"/>
      <c r="H385" s="280"/>
      <c r="I385" s="280"/>
      <c r="J385" s="280"/>
      <c r="K385" s="280"/>
      <c r="L385" s="280"/>
      <c r="M385" s="280"/>
      <c r="N385" s="280"/>
      <c r="O385" s="280"/>
      <c r="P385" s="280"/>
      <c r="Q385" s="280"/>
      <c r="R385" s="280"/>
      <c r="S385" s="280"/>
      <c r="T385" s="280"/>
      <c r="U385" s="280"/>
      <c r="V385" s="280"/>
      <c r="W385" s="280"/>
      <c r="X385" s="280"/>
      <c r="Y385" s="280"/>
      <c r="Z385" s="280"/>
    </row>
    <row r="386" spans="1:26" ht="15.75" customHeight="1">
      <c r="A386" s="280"/>
      <c r="B386" s="280"/>
      <c r="C386" s="280"/>
      <c r="D386" s="280"/>
      <c r="E386" s="280"/>
      <c r="F386" s="280"/>
      <c r="G386" s="280"/>
      <c r="H386" s="280"/>
      <c r="I386" s="280"/>
      <c r="J386" s="280"/>
      <c r="K386" s="280"/>
      <c r="L386" s="280"/>
      <c r="M386" s="280"/>
      <c r="N386" s="280"/>
      <c r="O386" s="280"/>
      <c r="P386" s="280"/>
      <c r="Q386" s="280"/>
      <c r="R386" s="280"/>
      <c r="S386" s="280"/>
      <c r="T386" s="280"/>
      <c r="U386" s="280"/>
      <c r="V386" s="280"/>
      <c r="W386" s="280"/>
      <c r="X386" s="280"/>
      <c r="Y386" s="280"/>
      <c r="Z386" s="280"/>
    </row>
    <row r="387" spans="1:26" ht="15.75" customHeight="1">
      <c r="A387" s="280"/>
      <c r="B387" s="280"/>
      <c r="C387" s="280"/>
      <c r="D387" s="280"/>
      <c r="E387" s="280"/>
      <c r="F387" s="280"/>
      <c r="G387" s="280"/>
      <c r="H387" s="280"/>
      <c r="I387" s="280"/>
      <c r="J387" s="280"/>
      <c r="K387" s="280"/>
      <c r="L387" s="280"/>
      <c r="M387" s="280"/>
      <c r="N387" s="280"/>
      <c r="O387" s="280"/>
      <c r="P387" s="280"/>
      <c r="Q387" s="280"/>
      <c r="R387" s="280"/>
      <c r="S387" s="280"/>
      <c r="T387" s="280"/>
      <c r="U387" s="280"/>
      <c r="V387" s="280"/>
      <c r="W387" s="280"/>
      <c r="X387" s="280"/>
      <c r="Y387" s="280"/>
      <c r="Z387" s="280"/>
    </row>
    <row r="388" spans="1:26" ht="15.75" customHeight="1">
      <c r="A388" s="280"/>
      <c r="B388" s="280"/>
      <c r="C388" s="280"/>
      <c r="D388" s="280"/>
      <c r="E388" s="280"/>
      <c r="F388" s="280"/>
      <c r="G388" s="280"/>
      <c r="H388" s="280"/>
      <c r="I388" s="280"/>
      <c r="J388" s="280"/>
      <c r="K388" s="280"/>
      <c r="L388" s="280"/>
      <c r="M388" s="280"/>
      <c r="N388" s="280"/>
      <c r="O388" s="280"/>
      <c r="P388" s="280"/>
      <c r="Q388" s="280"/>
      <c r="R388" s="280"/>
      <c r="S388" s="280"/>
      <c r="T388" s="280"/>
      <c r="U388" s="280"/>
      <c r="V388" s="280"/>
      <c r="W388" s="280"/>
      <c r="X388" s="280"/>
      <c r="Y388" s="280"/>
      <c r="Z388" s="280"/>
    </row>
    <row r="389" spans="1:26" ht="15.75" customHeight="1">
      <c r="A389" s="280"/>
      <c r="B389" s="280"/>
      <c r="C389" s="280"/>
      <c r="D389" s="280"/>
      <c r="E389" s="280"/>
      <c r="F389" s="280"/>
      <c r="G389" s="280"/>
      <c r="H389" s="280"/>
      <c r="I389" s="280"/>
      <c r="J389" s="280"/>
      <c r="K389" s="280"/>
      <c r="L389" s="280"/>
      <c r="M389" s="280"/>
      <c r="N389" s="280"/>
      <c r="O389" s="280"/>
      <c r="P389" s="280"/>
      <c r="Q389" s="280"/>
      <c r="R389" s="280"/>
      <c r="S389" s="280"/>
      <c r="T389" s="280"/>
      <c r="U389" s="280"/>
      <c r="V389" s="280"/>
      <c r="W389" s="280"/>
      <c r="X389" s="280"/>
      <c r="Y389" s="280"/>
      <c r="Z389" s="280"/>
    </row>
    <row r="390" spans="1:26" ht="15.75" customHeight="1">
      <c r="A390" s="280"/>
      <c r="B390" s="280"/>
      <c r="C390" s="280"/>
      <c r="D390" s="280"/>
      <c r="E390" s="280"/>
      <c r="F390" s="280"/>
      <c r="G390" s="280"/>
      <c r="H390" s="280"/>
      <c r="I390" s="280"/>
      <c r="J390" s="280"/>
      <c r="K390" s="280"/>
      <c r="L390" s="280"/>
      <c r="M390" s="280"/>
      <c r="N390" s="280"/>
      <c r="O390" s="280"/>
      <c r="P390" s="280"/>
      <c r="Q390" s="280"/>
      <c r="R390" s="280"/>
      <c r="S390" s="280"/>
      <c r="T390" s="280"/>
      <c r="U390" s="280"/>
      <c r="V390" s="280"/>
      <c r="W390" s="280"/>
      <c r="X390" s="280"/>
      <c r="Y390" s="280"/>
      <c r="Z390" s="280"/>
    </row>
    <row r="391" spans="1:26" ht="15.75" customHeight="1">
      <c r="A391" s="280"/>
      <c r="B391" s="280"/>
      <c r="C391" s="280"/>
      <c r="D391" s="280"/>
      <c r="E391" s="280"/>
      <c r="F391" s="280"/>
      <c r="G391" s="280"/>
      <c r="H391" s="280"/>
      <c r="I391" s="280"/>
      <c r="J391" s="280"/>
      <c r="K391" s="280"/>
      <c r="L391" s="280"/>
      <c r="M391" s="280"/>
      <c r="N391" s="280"/>
      <c r="O391" s="280"/>
      <c r="P391" s="280"/>
      <c r="Q391" s="280"/>
      <c r="R391" s="280"/>
      <c r="S391" s="280"/>
      <c r="T391" s="280"/>
      <c r="U391" s="280"/>
      <c r="V391" s="280"/>
      <c r="W391" s="280"/>
      <c r="X391" s="280"/>
      <c r="Y391" s="280"/>
      <c r="Z391" s="280"/>
    </row>
    <row r="392" spans="1:26" ht="15.75" customHeight="1">
      <c r="A392" s="280"/>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row>
    <row r="393" spans="1:26" ht="15.75" customHeight="1">
      <c r="A393" s="280"/>
      <c r="B393" s="280"/>
      <c r="C393" s="280"/>
      <c r="D393" s="280"/>
      <c r="E393" s="280"/>
      <c r="F393" s="280"/>
      <c r="G393" s="280"/>
      <c r="H393" s="280"/>
      <c r="I393" s="280"/>
      <c r="J393" s="280"/>
      <c r="K393" s="280"/>
      <c r="L393" s="280"/>
      <c r="M393" s="280"/>
      <c r="N393" s="280"/>
      <c r="O393" s="280"/>
      <c r="P393" s="280"/>
      <c r="Q393" s="280"/>
      <c r="R393" s="280"/>
      <c r="S393" s="280"/>
      <c r="T393" s="280"/>
      <c r="U393" s="280"/>
      <c r="V393" s="280"/>
      <c r="W393" s="280"/>
      <c r="X393" s="280"/>
      <c r="Y393" s="280"/>
      <c r="Z393" s="280"/>
    </row>
    <row r="394" spans="1:26" ht="15.75" customHeight="1">
      <c r="A394" s="280"/>
      <c r="B394" s="280"/>
      <c r="C394" s="280"/>
      <c r="D394" s="280"/>
      <c r="E394" s="280"/>
      <c r="F394" s="280"/>
      <c r="G394" s="280"/>
      <c r="H394" s="280"/>
      <c r="I394" s="280"/>
      <c r="J394" s="280"/>
      <c r="K394" s="280"/>
      <c r="L394" s="280"/>
      <c r="M394" s="280"/>
      <c r="N394" s="280"/>
      <c r="O394" s="280"/>
      <c r="P394" s="280"/>
      <c r="Q394" s="280"/>
      <c r="R394" s="280"/>
      <c r="S394" s="280"/>
      <c r="T394" s="280"/>
      <c r="U394" s="280"/>
      <c r="V394" s="280"/>
      <c r="W394" s="280"/>
      <c r="X394" s="280"/>
      <c r="Y394" s="280"/>
      <c r="Z394" s="280"/>
    </row>
    <row r="395" spans="1:26" ht="15.75" customHeight="1">
      <c r="A395" s="280"/>
      <c r="B395" s="280"/>
      <c r="C395" s="280"/>
      <c r="D395" s="280"/>
      <c r="E395" s="280"/>
      <c r="F395" s="280"/>
      <c r="G395" s="280"/>
      <c r="H395" s="280"/>
      <c r="I395" s="280"/>
      <c r="J395" s="280"/>
      <c r="K395" s="280"/>
      <c r="L395" s="280"/>
      <c r="M395" s="280"/>
      <c r="N395" s="280"/>
      <c r="O395" s="280"/>
      <c r="P395" s="280"/>
      <c r="Q395" s="280"/>
      <c r="R395" s="280"/>
      <c r="S395" s="280"/>
      <c r="T395" s="280"/>
      <c r="U395" s="280"/>
      <c r="V395" s="280"/>
      <c r="W395" s="280"/>
      <c r="X395" s="280"/>
      <c r="Y395" s="280"/>
      <c r="Z395" s="280"/>
    </row>
    <row r="396" spans="1:26" ht="15.75" customHeight="1">
      <c r="A396" s="280"/>
      <c r="B396" s="280"/>
      <c r="C396" s="280"/>
      <c r="D396" s="280"/>
      <c r="E396" s="280"/>
      <c r="F396" s="280"/>
      <c r="G396" s="280"/>
      <c r="H396" s="280"/>
      <c r="I396" s="280"/>
      <c r="J396" s="280"/>
      <c r="K396" s="280"/>
      <c r="L396" s="280"/>
      <c r="M396" s="280"/>
      <c r="N396" s="280"/>
      <c r="O396" s="280"/>
      <c r="P396" s="280"/>
      <c r="Q396" s="280"/>
      <c r="R396" s="280"/>
      <c r="S396" s="280"/>
      <c r="T396" s="280"/>
      <c r="U396" s="280"/>
      <c r="V396" s="280"/>
      <c r="W396" s="280"/>
      <c r="X396" s="280"/>
      <c r="Y396" s="280"/>
      <c r="Z396" s="280"/>
    </row>
    <row r="397" spans="1:26" ht="15.75" customHeight="1">
      <c r="A397" s="280"/>
      <c r="B397" s="280"/>
      <c r="C397" s="280"/>
      <c r="D397" s="280"/>
      <c r="E397" s="280"/>
      <c r="F397" s="280"/>
      <c r="G397" s="280"/>
      <c r="H397" s="280"/>
      <c r="I397" s="280"/>
      <c r="J397" s="280"/>
      <c r="K397" s="280"/>
      <c r="L397" s="280"/>
      <c r="M397" s="280"/>
      <c r="N397" s="280"/>
      <c r="O397" s="280"/>
      <c r="P397" s="280"/>
      <c r="Q397" s="280"/>
      <c r="R397" s="280"/>
      <c r="S397" s="280"/>
      <c r="T397" s="280"/>
      <c r="U397" s="280"/>
      <c r="V397" s="280"/>
      <c r="W397" s="280"/>
      <c r="X397" s="280"/>
      <c r="Y397" s="280"/>
      <c r="Z397" s="280"/>
    </row>
    <row r="398" spans="1:26" ht="15.75" customHeight="1">
      <c r="A398" s="280"/>
      <c r="B398" s="280"/>
      <c r="C398" s="280"/>
      <c r="D398" s="280"/>
      <c r="E398" s="280"/>
      <c r="F398" s="280"/>
      <c r="G398" s="280"/>
      <c r="H398" s="280"/>
      <c r="I398" s="280"/>
      <c r="J398" s="280"/>
      <c r="K398" s="280"/>
      <c r="L398" s="280"/>
      <c r="M398" s="280"/>
      <c r="N398" s="280"/>
      <c r="O398" s="280"/>
      <c r="P398" s="280"/>
      <c r="Q398" s="280"/>
      <c r="R398" s="280"/>
      <c r="S398" s="280"/>
      <c r="T398" s="280"/>
      <c r="U398" s="280"/>
      <c r="V398" s="280"/>
      <c r="W398" s="280"/>
      <c r="X398" s="280"/>
      <c r="Y398" s="280"/>
      <c r="Z398" s="280"/>
    </row>
    <row r="399" spans="1:26" ht="15.75" customHeight="1">
      <c r="A399" s="280"/>
      <c r="B399" s="280"/>
      <c r="C399" s="280"/>
      <c r="D399" s="280"/>
      <c r="E399" s="280"/>
      <c r="F399" s="280"/>
      <c r="G399" s="280"/>
      <c r="H399" s="280"/>
      <c r="I399" s="280"/>
      <c r="J399" s="280"/>
      <c r="K399" s="280"/>
      <c r="L399" s="280"/>
      <c r="M399" s="280"/>
      <c r="N399" s="280"/>
      <c r="O399" s="280"/>
      <c r="P399" s="280"/>
      <c r="Q399" s="280"/>
      <c r="R399" s="280"/>
      <c r="S399" s="280"/>
      <c r="T399" s="280"/>
      <c r="U399" s="280"/>
      <c r="V399" s="280"/>
      <c r="W399" s="280"/>
      <c r="X399" s="280"/>
      <c r="Y399" s="280"/>
      <c r="Z399" s="280"/>
    </row>
    <row r="400" spans="1:26" ht="15.75" customHeight="1">
      <c r="A400" s="280"/>
      <c r="B400" s="280"/>
      <c r="C400" s="280"/>
      <c r="D400" s="280"/>
      <c r="E400" s="280"/>
      <c r="F400" s="280"/>
      <c r="G400" s="280"/>
      <c r="H400" s="280"/>
      <c r="I400" s="280"/>
      <c r="J400" s="280"/>
      <c r="K400" s="280"/>
      <c r="L400" s="280"/>
      <c r="M400" s="280"/>
      <c r="N400" s="280"/>
      <c r="O400" s="280"/>
      <c r="P400" s="280"/>
      <c r="Q400" s="280"/>
      <c r="R400" s="280"/>
      <c r="S400" s="280"/>
      <c r="T400" s="280"/>
      <c r="U400" s="280"/>
      <c r="V400" s="280"/>
      <c r="W400" s="280"/>
      <c r="X400" s="280"/>
      <c r="Y400" s="280"/>
      <c r="Z400" s="280"/>
    </row>
    <row r="401" spans="1:26" ht="15.75" customHeight="1">
      <c r="A401" s="280"/>
      <c r="B401" s="280"/>
      <c r="C401" s="280"/>
      <c r="D401" s="280"/>
      <c r="E401" s="280"/>
      <c r="F401" s="280"/>
      <c r="G401" s="280"/>
      <c r="H401" s="280"/>
      <c r="I401" s="280"/>
      <c r="J401" s="280"/>
      <c r="K401" s="280"/>
      <c r="L401" s="280"/>
      <c r="M401" s="280"/>
      <c r="N401" s="280"/>
      <c r="O401" s="280"/>
      <c r="P401" s="280"/>
      <c r="Q401" s="280"/>
      <c r="R401" s="280"/>
      <c r="S401" s="280"/>
      <c r="T401" s="280"/>
      <c r="U401" s="280"/>
      <c r="V401" s="280"/>
      <c r="W401" s="280"/>
      <c r="X401" s="280"/>
      <c r="Y401" s="280"/>
      <c r="Z401" s="280"/>
    </row>
    <row r="402" spans="1:26" ht="15.75" customHeight="1">
      <c r="A402" s="280"/>
      <c r="B402" s="280"/>
      <c r="C402" s="280"/>
      <c r="D402" s="280"/>
      <c r="E402" s="280"/>
      <c r="F402" s="280"/>
      <c r="G402" s="280"/>
      <c r="H402" s="280"/>
      <c r="I402" s="280"/>
      <c r="J402" s="280"/>
      <c r="K402" s="280"/>
      <c r="L402" s="280"/>
      <c r="M402" s="280"/>
      <c r="N402" s="280"/>
      <c r="O402" s="280"/>
      <c r="P402" s="280"/>
      <c r="Q402" s="280"/>
      <c r="R402" s="280"/>
      <c r="S402" s="280"/>
      <c r="T402" s="280"/>
      <c r="U402" s="280"/>
      <c r="V402" s="280"/>
      <c r="W402" s="280"/>
      <c r="X402" s="280"/>
      <c r="Y402" s="280"/>
      <c r="Z402" s="280"/>
    </row>
    <row r="403" spans="1:26" ht="15.75" customHeight="1">
      <c r="A403" s="280"/>
      <c r="B403" s="280"/>
      <c r="C403" s="280"/>
      <c r="D403" s="280"/>
      <c r="E403" s="280"/>
      <c r="F403" s="280"/>
      <c r="G403" s="280"/>
      <c r="H403" s="280"/>
      <c r="I403" s="280"/>
      <c r="J403" s="280"/>
      <c r="K403" s="280"/>
      <c r="L403" s="280"/>
      <c r="M403" s="280"/>
      <c r="N403" s="280"/>
      <c r="O403" s="280"/>
      <c r="P403" s="280"/>
      <c r="Q403" s="280"/>
      <c r="R403" s="280"/>
      <c r="S403" s="280"/>
      <c r="T403" s="280"/>
      <c r="U403" s="280"/>
      <c r="V403" s="280"/>
      <c r="W403" s="280"/>
      <c r="X403" s="280"/>
      <c r="Y403" s="280"/>
      <c r="Z403" s="280"/>
    </row>
    <row r="404" spans="1:26" ht="15.75" customHeight="1">
      <c r="A404" s="280"/>
      <c r="B404" s="280"/>
      <c r="C404" s="280"/>
      <c r="D404" s="280"/>
      <c r="E404" s="280"/>
      <c r="F404" s="280"/>
      <c r="G404" s="280"/>
      <c r="H404" s="280"/>
      <c r="I404" s="280"/>
      <c r="J404" s="280"/>
      <c r="K404" s="280"/>
      <c r="L404" s="280"/>
      <c r="M404" s="280"/>
      <c r="N404" s="280"/>
      <c r="O404" s="280"/>
      <c r="P404" s="280"/>
      <c r="Q404" s="280"/>
      <c r="R404" s="280"/>
      <c r="S404" s="280"/>
      <c r="T404" s="280"/>
      <c r="U404" s="280"/>
      <c r="V404" s="280"/>
      <c r="W404" s="280"/>
      <c r="X404" s="280"/>
      <c r="Y404" s="280"/>
      <c r="Z404" s="280"/>
    </row>
    <row r="405" spans="1:26" ht="15.75" customHeight="1">
      <c r="A405" s="280"/>
      <c r="B405" s="280"/>
      <c r="C405" s="280"/>
      <c r="D405" s="280"/>
      <c r="E405" s="280"/>
      <c r="F405" s="280"/>
      <c r="G405" s="280"/>
      <c r="H405" s="280"/>
      <c r="I405" s="280"/>
      <c r="J405" s="280"/>
      <c r="K405" s="280"/>
      <c r="L405" s="280"/>
      <c r="M405" s="280"/>
      <c r="N405" s="280"/>
      <c r="O405" s="280"/>
      <c r="P405" s="280"/>
      <c r="Q405" s="280"/>
      <c r="R405" s="280"/>
      <c r="S405" s="280"/>
      <c r="T405" s="280"/>
      <c r="U405" s="280"/>
      <c r="V405" s="280"/>
      <c r="W405" s="280"/>
      <c r="X405" s="280"/>
      <c r="Y405" s="280"/>
      <c r="Z405" s="280"/>
    </row>
    <row r="406" spans="1:26" ht="15.75" customHeight="1">
      <c r="A406" s="280"/>
      <c r="B406" s="280"/>
      <c r="C406" s="280"/>
      <c r="D406" s="280"/>
      <c r="E406" s="280"/>
      <c r="F406" s="280"/>
      <c r="G406" s="280"/>
      <c r="H406" s="280"/>
      <c r="I406" s="280"/>
      <c r="J406" s="280"/>
      <c r="K406" s="280"/>
      <c r="L406" s="280"/>
      <c r="M406" s="280"/>
      <c r="N406" s="280"/>
      <c r="O406" s="280"/>
      <c r="P406" s="280"/>
      <c r="Q406" s="280"/>
      <c r="R406" s="280"/>
      <c r="S406" s="280"/>
      <c r="T406" s="280"/>
      <c r="U406" s="280"/>
      <c r="V406" s="280"/>
      <c r="W406" s="280"/>
      <c r="X406" s="280"/>
      <c r="Y406" s="280"/>
      <c r="Z406" s="280"/>
    </row>
    <row r="407" spans="1:26" ht="15.75" customHeight="1">
      <c r="A407" s="280"/>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row>
    <row r="408" spans="1:26" ht="15.75" customHeight="1">
      <c r="A408" s="280"/>
      <c r="B408" s="280"/>
      <c r="C408" s="280"/>
      <c r="D408" s="280"/>
      <c r="E408" s="280"/>
      <c r="F408" s="280"/>
      <c r="G408" s="280"/>
      <c r="H408" s="280"/>
      <c r="I408" s="280"/>
      <c r="J408" s="280"/>
      <c r="K408" s="280"/>
      <c r="L408" s="280"/>
      <c r="M408" s="280"/>
      <c r="N408" s="280"/>
      <c r="O408" s="280"/>
      <c r="P408" s="280"/>
      <c r="Q408" s="280"/>
      <c r="R408" s="280"/>
      <c r="S408" s="280"/>
      <c r="T408" s="280"/>
      <c r="U408" s="280"/>
      <c r="V408" s="280"/>
      <c r="W408" s="280"/>
      <c r="X408" s="280"/>
      <c r="Y408" s="280"/>
      <c r="Z408" s="280"/>
    </row>
    <row r="409" spans="1:26" ht="15.75" customHeight="1">
      <c r="A409" s="280"/>
      <c r="B409" s="280"/>
      <c r="C409" s="280"/>
      <c r="D409" s="280"/>
      <c r="E409" s="280"/>
      <c r="F409" s="280"/>
      <c r="G409" s="280"/>
      <c r="H409" s="280"/>
      <c r="I409" s="280"/>
      <c r="J409" s="280"/>
      <c r="K409" s="280"/>
      <c r="L409" s="280"/>
      <c r="M409" s="280"/>
      <c r="N409" s="280"/>
      <c r="O409" s="280"/>
      <c r="P409" s="280"/>
      <c r="Q409" s="280"/>
      <c r="R409" s="280"/>
      <c r="S409" s="280"/>
      <c r="T409" s="280"/>
      <c r="U409" s="280"/>
      <c r="V409" s="280"/>
      <c r="W409" s="280"/>
      <c r="X409" s="280"/>
      <c r="Y409" s="280"/>
      <c r="Z409" s="280"/>
    </row>
    <row r="410" spans="1:26" ht="15.75" customHeight="1">
      <c r="A410" s="280"/>
      <c r="B410" s="280"/>
      <c r="C410" s="280"/>
      <c r="D410" s="280"/>
      <c r="E410" s="280"/>
      <c r="F410" s="280"/>
      <c r="G410" s="280"/>
      <c r="H410" s="280"/>
      <c r="I410" s="280"/>
      <c r="J410" s="280"/>
      <c r="K410" s="280"/>
      <c r="L410" s="280"/>
      <c r="M410" s="280"/>
      <c r="N410" s="280"/>
      <c r="O410" s="280"/>
      <c r="P410" s="280"/>
      <c r="Q410" s="280"/>
      <c r="R410" s="280"/>
      <c r="S410" s="280"/>
      <c r="T410" s="280"/>
      <c r="U410" s="280"/>
      <c r="V410" s="280"/>
      <c r="W410" s="280"/>
      <c r="X410" s="280"/>
      <c r="Y410" s="280"/>
      <c r="Z410" s="280"/>
    </row>
    <row r="411" spans="1:26" ht="15.75" customHeight="1">
      <c r="A411" s="280"/>
      <c r="B411" s="280"/>
      <c r="C411" s="280"/>
      <c r="D411" s="280"/>
      <c r="E411" s="280"/>
      <c r="F411" s="280"/>
      <c r="G411" s="280"/>
      <c r="H411" s="280"/>
      <c r="I411" s="280"/>
      <c r="J411" s="280"/>
      <c r="K411" s="280"/>
      <c r="L411" s="280"/>
      <c r="M411" s="280"/>
      <c r="N411" s="280"/>
      <c r="O411" s="280"/>
      <c r="P411" s="280"/>
      <c r="Q411" s="280"/>
      <c r="R411" s="280"/>
      <c r="S411" s="280"/>
      <c r="T411" s="280"/>
      <c r="U411" s="280"/>
      <c r="V411" s="280"/>
      <c r="W411" s="280"/>
      <c r="X411" s="280"/>
      <c r="Y411" s="280"/>
      <c r="Z411" s="280"/>
    </row>
    <row r="412" spans="1:26" ht="15.75" customHeight="1">
      <c r="A412" s="280"/>
      <c r="B412" s="280"/>
      <c r="C412" s="280"/>
      <c r="D412" s="280"/>
      <c r="E412" s="280"/>
      <c r="F412" s="280"/>
      <c r="G412" s="280"/>
      <c r="H412" s="280"/>
      <c r="I412" s="280"/>
      <c r="J412" s="280"/>
      <c r="K412" s="280"/>
      <c r="L412" s="280"/>
      <c r="M412" s="280"/>
      <c r="N412" s="280"/>
      <c r="O412" s="280"/>
      <c r="P412" s="280"/>
      <c r="Q412" s="280"/>
      <c r="R412" s="280"/>
      <c r="S412" s="280"/>
      <c r="T412" s="280"/>
      <c r="U412" s="280"/>
      <c r="V412" s="280"/>
      <c r="W412" s="280"/>
      <c r="X412" s="280"/>
      <c r="Y412" s="280"/>
      <c r="Z412" s="280"/>
    </row>
    <row r="413" spans="1:26" ht="15.75" customHeight="1">
      <c r="A413" s="280"/>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row>
    <row r="414" spans="1:26" ht="15.75" customHeight="1">
      <c r="A414" s="280"/>
      <c r="B414" s="280"/>
      <c r="C414" s="280"/>
      <c r="D414" s="280"/>
      <c r="E414" s="280"/>
      <c r="F414" s="280"/>
      <c r="G414" s="280"/>
      <c r="H414" s="280"/>
      <c r="I414" s="280"/>
      <c r="J414" s="280"/>
      <c r="K414" s="280"/>
      <c r="L414" s="280"/>
      <c r="M414" s="280"/>
      <c r="N414" s="280"/>
      <c r="O414" s="280"/>
      <c r="P414" s="280"/>
      <c r="Q414" s="280"/>
      <c r="R414" s="280"/>
      <c r="S414" s="280"/>
      <c r="T414" s="280"/>
      <c r="U414" s="280"/>
      <c r="V414" s="280"/>
      <c r="W414" s="280"/>
      <c r="X414" s="280"/>
      <c r="Y414" s="280"/>
      <c r="Z414" s="280"/>
    </row>
    <row r="415" spans="1:26" ht="15.75" customHeight="1">
      <c r="A415" s="280"/>
      <c r="B415" s="280"/>
      <c r="C415" s="280"/>
      <c r="D415" s="280"/>
      <c r="E415" s="280"/>
      <c r="F415" s="280"/>
      <c r="G415" s="280"/>
      <c r="H415" s="280"/>
      <c r="I415" s="280"/>
      <c r="J415" s="280"/>
      <c r="K415" s="280"/>
      <c r="L415" s="280"/>
      <c r="M415" s="280"/>
      <c r="N415" s="280"/>
      <c r="O415" s="280"/>
      <c r="P415" s="280"/>
      <c r="Q415" s="280"/>
      <c r="R415" s="280"/>
      <c r="S415" s="280"/>
      <c r="T415" s="280"/>
      <c r="U415" s="280"/>
      <c r="V415" s="280"/>
      <c r="W415" s="280"/>
      <c r="X415" s="280"/>
      <c r="Y415" s="280"/>
      <c r="Z415" s="280"/>
    </row>
    <row r="416" spans="1:26" ht="15.75" customHeight="1">
      <c r="A416" s="280"/>
      <c r="B416" s="280"/>
      <c r="C416" s="280"/>
      <c r="D416" s="280"/>
      <c r="E416" s="280"/>
      <c r="F416" s="280"/>
      <c r="G416" s="280"/>
      <c r="H416" s="280"/>
      <c r="I416" s="280"/>
      <c r="J416" s="280"/>
      <c r="K416" s="280"/>
      <c r="L416" s="280"/>
      <c r="M416" s="280"/>
      <c r="N416" s="280"/>
      <c r="O416" s="280"/>
      <c r="P416" s="280"/>
      <c r="Q416" s="280"/>
      <c r="R416" s="280"/>
      <c r="S416" s="280"/>
      <c r="T416" s="280"/>
      <c r="U416" s="280"/>
      <c r="V416" s="280"/>
      <c r="W416" s="280"/>
      <c r="X416" s="280"/>
      <c r="Y416" s="280"/>
      <c r="Z416" s="280"/>
    </row>
    <row r="417" spans="1:26" ht="15.75" customHeight="1">
      <c r="A417" s="280"/>
      <c r="B417" s="280"/>
      <c r="C417" s="280"/>
      <c r="D417" s="280"/>
      <c r="E417" s="280"/>
      <c r="F417" s="280"/>
      <c r="G417" s="280"/>
      <c r="H417" s="280"/>
      <c r="I417" s="280"/>
      <c r="J417" s="280"/>
      <c r="K417" s="280"/>
      <c r="L417" s="280"/>
      <c r="M417" s="280"/>
      <c r="N417" s="280"/>
      <c r="O417" s="280"/>
      <c r="P417" s="280"/>
      <c r="Q417" s="280"/>
      <c r="R417" s="280"/>
      <c r="S417" s="280"/>
      <c r="T417" s="280"/>
      <c r="U417" s="280"/>
      <c r="V417" s="280"/>
      <c r="W417" s="280"/>
      <c r="X417" s="280"/>
      <c r="Y417" s="280"/>
      <c r="Z417" s="280"/>
    </row>
    <row r="418" spans="1:26" ht="15.75" customHeight="1">
      <c r="A418" s="280"/>
      <c r="B418" s="280"/>
      <c r="C418" s="280"/>
      <c r="D418" s="280"/>
      <c r="E418" s="280"/>
      <c r="F418" s="280"/>
      <c r="G418" s="280"/>
      <c r="H418" s="280"/>
      <c r="I418" s="280"/>
      <c r="J418" s="280"/>
      <c r="K418" s="280"/>
      <c r="L418" s="280"/>
      <c r="M418" s="280"/>
      <c r="N418" s="280"/>
      <c r="O418" s="280"/>
      <c r="P418" s="280"/>
      <c r="Q418" s="280"/>
      <c r="R418" s="280"/>
      <c r="S418" s="280"/>
      <c r="T418" s="280"/>
      <c r="U418" s="280"/>
      <c r="V418" s="280"/>
      <c r="W418" s="280"/>
      <c r="X418" s="280"/>
      <c r="Y418" s="280"/>
      <c r="Z418" s="280"/>
    </row>
    <row r="419" spans="1:26" ht="15.75" customHeight="1">
      <c r="A419" s="280"/>
      <c r="B419" s="280"/>
      <c r="C419" s="280"/>
      <c r="D419" s="280"/>
      <c r="E419" s="280"/>
      <c r="F419" s="280"/>
      <c r="G419" s="280"/>
      <c r="H419" s="280"/>
      <c r="I419" s="280"/>
      <c r="J419" s="280"/>
      <c r="K419" s="280"/>
      <c r="L419" s="280"/>
      <c r="M419" s="280"/>
      <c r="N419" s="280"/>
      <c r="O419" s="280"/>
      <c r="P419" s="280"/>
      <c r="Q419" s="280"/>
      <c r="R419" s="280"/>
      <c r="S419" s="280"/>
      <c r="T419" s="280"/>
      <c r="U419" s="280"/>
      <c r="V419" s="280"/>
      <c r="W419" s="280"/>
      <c r="X419" s="280"/>
      <c r="Y419" s="280"/>
      <c r="Z419" s="280"/>
    </row>
    <row r="420" spans="1:26" ht="15.75" customHeight="1">
      <c r="A420" s="280"/>
      <c r="B420" s="280"/>
      <c r="C420" s="280"/>
      <c r="D420" s="280"/>
      <c r="E420" s="280"/>
      <c r="F420" s="280"/>
      <c r="G420" s="280"/>
      <c r="H420" s="280"/>
      <c r="I420" s="280"/>
      <c r="J420" s="280"/>
      <c r="K420" s="280"/>
      <c r="L420" s="280"/>
      <c r="M420" s="280"/>
      <c r="N420" s="280"/>
      <c r="O420" s="280"/>
      <c r="P420" s="280"/>
      <c r="Q420" s="280"/>
      <c r="R420" s="280"/>
      <c r="S420" s="280"/>
      <c r="T420" s="280"/>
      <c r="U420" s="280"/>
      <c r="V420" s="280"/>
      <c r="W420" s="280"/>
      <c r="X420" s="280"/>
      <c r="Y420" s="280"/>
      <c r="Z420" s="280"/>
    </row>
    <row r="421" spans="1:26" ht="15.75" customHeight="1">
      <c r="A421" s="280"/>
      <c r="B421" s="280"/>
      <c r="C421" s="280"/>
      <c r="D421" s="280"/>
      <c r="E421" s="280"/>
      <c r="F421" s="280"/>
      <c r="G421" s="280"/>
      <c r="H421" s="280"/>
      <c r="I421" s="280"/>
      <c r="J421" s="280"/>
      <c r="K421" s="280"/>
      <c r="L421" s="280"/>
      <c r="M421" s="280"/>
      <c r="N421" s="280"/>
      <c r="O421" s="280"/>
      <c r="P421" s="280"/>
      <c r="Q421" s="280"/>
      <c r="R421" s="280"/>
      <c r="S421" s="280"/>
      <c r="T421" s="280"/>
      <c r="U421" s="280"/>
      <c r="V421" s="280"/>
      <c r="W421" s="280"/>
      <c r="X421" s="280"/>
      <c r="Y421" s="280"/>
      <c r="Z421" s="280"/>
    </row>
    <row r="422" spans="1:26" ht="15.75" customHeight="1">
      <c r="A422" s="280"/>
      <c r="B422" s="280"/>
      <c r="C422" s="280"/>
      <c r="D422" s="280"/>
      <c r="E422" s="280"/>
      <c r="F422" s="280"/>
      <c r="G422" s="280"/>
      <c r="H422" s="280"/>
      <c r="I422" s="280"/>
      <c r="J422" s="280"/>
      <c r="K422" s="280"/>
      <c r="L422" s="280"/>
      <c r="M422" s="280"/>
      <c r="N422" s="280"/>
      <c r="O422" s="280"/>
      <c r="P422" s="280"/>
      <c r="Q422" s="280"/>
      <c r="R422" s="280"/>
      <c r="S422" s="280"/>
      <c r="T422" s="280"/>
      <c r="U422" s="280"/>
      <c r="V422" s="280"/>
      <c r="W422" s="280"/>
      <c r="X422" s="280"/>
      <c r="Y422" s="280"/>
      <c r="Z422" s="280"/>
    </row>
    <row r="423" spans="1:26" ht="15.75" customHeight="1">
      <c r="A423" s="280"/>
      <c r="B423" s="280"/>
      <c r="C423" s="280"/>
      <c r="D423" s="280"/>
      <c r="E423" s="280"/>
      <c r="F423" s="280"/>
      <c r="G423" s="280"/>
      <c r="H423" s="280"/>
      <c r="I423" s="280"/>
      <c r="J423" s="280"/>
      <c r="K423" s="280"/>
      <c r="L423" s="280"/>
      <c r="M423" s="280"/>
      <c r="N423" s="280"/>
      <c r="O423" s="280"/>
      <c r="P423" s="280"/>
      <c r="Q423" s="280"/>
      <c r="R423" s="280"/>
      <c r="S423" s="280"/>
      <c r="T423" s="280"/>
      <c r="U423" s="280"/>
      <c r="V423" s="280"/>
      <c r="W423" s="280"/>
      <c r="X423" s="280"/>
      <c r="Y423" s="280"/>
      <c r="Z423" s="280"/>
    </row>
    <row r="424" spans="1:26" ht="15.75" customHeight="1">
      <c r="A424" s="280"/>
      <c r="B424" s="280"/>
      <c r="C424" s="280"/>
      <c r="D424" s="280"/>
      <c r="E424" s="280"/>
      <c r="F424" s="280"/>
      <c r="G424" s="280"/>
      <c r="H424" s="280"/>
      <c r="I424" s="280"/>
      <c r="J424" s="280"/>
      <c r="K424" s="280"/>
      <c r="L424" s="280"/>
      <c r="M424" s="280"/>
      <c r="N424" s="280"/>
      <c r="O424" s="280"/>
      <c r="P424" s="280"/>
      <c r="Q424" s="280"/>
      <c r="R424" s="280"/>
      <c r="S424" s="280"/>
      <c r="T424" s="280"/>
      <c r="U424" s="280"/>
      <c r="V424" s="280"/>
      <c r="W424" s="280"/>
      <c r="X424" s="280"/>
      <c r="Y424" s="280"/>
      <c r="Z424" s="280"/>
    </row>
    <row r="425" spans="1:26" ht="15.75" customHeight="1">
      <c r="A425" s="280"/>
      <c r="B425" s="280"/>
      <c r="C425" s="280"/>
      <c r="D425" s="280"/>
      <c r="E425" s="280"/>
      <c r="F425" s="280"/>
      <c r="G425" s="280"/>
      <c r="H425" s="280"/>
      <c r="I425" s="280"/>
      <c r="J425" s="280"/>
      <c r="K425" s="280"/>
      <c r="L425" s="280"/>
      <c r="M425" s="280"/>
      <c r="N425" s="280"/>
      <c r="O425" s="280"/>
      <c r="P425" s="280"/>
      <c r="Q425" s="280"/>
      <c r="R425" s="280"/>
      <c r="S425" s="280"/>
      <c r="T425" s="280"/>
      <c r="U425" s="280"/>
      <c r="V425" s="280"/>
      <c r="W425" s="280"/>
      <c r="X425" s="280"/>
      <c r="Y425" s="280"/>
      <c r="Z425" s="280"/>
    </row>
    <row r="426" spans="1:26" ht="15.75" customHeight="1">
      <c r="A426" s="280"/>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row>
    <row r="427" spans="1:26" ht="15.75" customHeight="1">
      <c r="A427" s="280"/>
      <c r="B427" s="280"/>
      <c r="C427" s="280"/>
      <c r="D427" s="280"/>
      <c r="E427" s="280"/>
      <c r="F427" s="280"/>
      <c r="G427" s="280"/>
      <c r="H427" s="280"/>
      <c r="I427" s="280"/>
      <c r="J427" s="280"/>
      <c r="K427" s="280"/>
      <c r="L427" s="280"/>
      <c r="M427" s="280"/>
      <c r="N427" s="280"/>
      <c r="O427" s="280"/>
      <c r="P427" s="280"/>
      <c r="Q427" s="280"/>
      <c r="R427" s="280"/>
      <c r="S427" s="280"/>
      <c r="T427" s="280"/>
      <c r="U427" s="280"/>
      <c r="V427" s="280"/>
      <c r="W427" s="280"/>
      <c r="X427" s="280"/>
      <c r="Y427" s="280"/>
      <c r="Z427" s="280"/>
    </row>
    <row r="428" spans="1:26" ht="15.75" customHeight="1">
      <c r="A428" s="280"/>
      <c r="B428" s="280"/>
      <c r="C428" s="280"/>
      <c r="D428" s="280"/>
      <c r="E428" s="280"/>
      <c r="F428" s="280"/>
      <c r="G428" s="280"/>
      <c r="H428" s="280"/>
      <c r="I428" s="280"/>
      <c r="J428" s="280"/>
      <c r="K428" s="280"/>
      <c r="L428" s="280"/>
      <c r="M428" s="280"/>
      <c r="N428" s="280"/>
      <c r="O428" s="280"/>
      <c r="P428" s="280"/>
      <c r="Q428" s="280"/>
      <c r="R428" s="280"/>
      <c r="S428" s="280"/>
      <c r="T428" s="280"/>
      <c r="U428" s="280"/>
      <c r="V428" s="280"/>
      <c r="W428" s="280"/>
      <c r="X428" s="280"/>
      <c r="Y428" s="280"/>
      <c r="Z428" s="280"/>
    </row>
    <row r="429" spans="1:26" ht="15.75" customHeight="1">
      <c r="A429" s="280"/>
      <c r="B429" s="280"/>
      <c r="C429" s="280"/>
      <c r="D429" s="280"/>
      <c r="E429" s="280"/>
      <c r="F429" s="280"/>
      <c r="G429" s="280"/>
      <c r="H429" s="280"/>
      <c r="I429" s="280"/>
      <c r="J429" s="280"/>
      <c r="K429" s="280"/>
      <c r="L429" s="280"/>
      <c r="M429" s="280"/>
      <c r="N429" s="280"/>
      <c r="O429" s="280"/>
      <c r="P429" s="280"/>
      <c r="Q429" s="280"/>
      <c r="R429" s="280"/>
      <c r="S429" s="280"/>
      <c r="T429" s="280"/>
      <c r="U429" s="280"/>
      <c r="V429" s="280"/>
      <c r="W429" s="280"/>
      <c r="X429" s="280"/>
      <c r="Y429" s="280"/>
      <c r="Z429" s="280"/>
    </row>
    <row r="430" spans="1:26" ht="15.75" customHeight="1">
      <c r="A430" s="280"/>
      <c r="B430" s="280"/>
      <c r="C430" s="280"/>
      <c r="D430" s="280"/>
      <c r="E430" s="280"/>
      <c r="F430" s="280"/>
      <c r="G430" s="280"/>
      <c r="H430" s="280"/>
      <c r="I430" s="280"/>
      <c r="J430" s="280"/>
      <c r="K430" s="280"/>
      <c r="L430" s="280"/>
      <c r="M430" s="280"/>
      <c r="N430" s="280"/>
      <c r="O430" s="280"/>
      <c r="P430" s="280"/>
      <c r="Q430" s="280"/>
      <c r="R430" s="280"/>
      <c r="S430" s="280"/>
      <c r="T430" s="280"/>
      <c r="U430" s="280"/>
      <c r="V430" s="280"/>
      <c r="W430" s="280"/>
      <c r="X430" s="280"/>
      <c r="Y430" s="280"/>
      <c r="Z430" s="280"/>
    </row>
    <row r="431" spans="1:26" ht="15.75" customHeight="1">
      <c r="A431" s="280"/>
      <c r="B431" s="280"/>
      <c r="C431" s="280"/>
      <c r="D431" s="280"/>
      <c r="E431" s="280"/>
      <c r="F431" s="280"/>
      <c r="G431" s="280"/>
      <c r="H431" s="280"/>
      <c r="I431" s="280"/>
      <c r="J431" s="280"/>
      <c r="K431" s="280"/>
      <c r="L431" s="280"/>
      <c r="M431" s="280"/>
      <c r="N431" s="280"/>
      <c r="O431" s="280"/>
      <c r="P431" s="280"/>
      <c r="Q431" s="280"/>
      <c r="R431" s="280"/>
      <c r="S431" s="280"/>
      <c r="T431" s="280"/>
      <c r="U431" s="280"/>
      <c r="V431" s="280"/>
      <c r="W431" s="280"/>
      <c r="X431" s="280"/>
      <c r="Y431" s="280"/>
      <c r="Z431" s="280"/>
    </row>
    <row r="432" spans="1:26" ht="15.75" customHeight="1">
      <c r="A432" s="280"/>
      <c r="B432" s="280"/>
      <c r="C432" s="280"/>
      <c r="D432" s="280"/>
      <c r="E432" s="280"/>
      <c r="F432" s="280"/>
      <c r="G432" s="280"/>
      <c r="H432" s="280"/>
      <c r="I432" s="280"/>
      <c r="J432" s="280"/>
      <c r="K432" s="280"/>
      <c r="L432" s="280"/>
      <c r="M432" s="280"/>
      <c r="N432" s="280"/>
      <c r="O432" s="280"/>
      <c r="P432" s="280"/>
      <c r="Q432" s="280"/>
      <c r="R432" s="280"/>
      <c r="S432" s="280"/>
      <c r="T432" s="280"/>
      <c r="U432" s="280"/>
      <c r="V432" s="280"/>
      <c r="W432" s="280"/>
      <c r="X432" s="280"/>
      <c r="Y432" s="280"/>
      <c r="Z432" s="280"/>
    </row>
    <row r="433" spans="1:26" ht="15.75" customHeight="1">
      <c r="A433" s="280"/>
      <c r="B433" s="280"/>
      <c r="C433" s="280"/>
      <c r="D433" s="280"/>
      <c r="E433" s="280"/>
      <c r="F433" s="280"/>
      <c r="G433" s="280"/>
      <c r="H433" s="280"/>
      <c r="I433" s="280"/>
      <c r="J433" s="280"/>
      <c r="K433" s="280"/>
      <c r="L433" s="280"/>
      <c r="M433" s="280"/>
      <c r="N433" s="280"/>
      <c r="O433" s="280"/>
      <c r="P433" s="280"/>
      <c r="Q433" s="280"/>
      <c r="R433" s="280"/>
      <c r="S433" s="280"/>
      <c r="T433" s="280"/>
      <c r="U433" s="280"/>
      <c r="V433" s="280"/>
      <c r="W433" s="280"/>
      <c r="X433" s="280"/>
      <c r="Y433" s="280"/>
      <c r="Z433" s="280"/>
    </row>
    <row r="434" spans="1:26" ht="15.75" customHeight="1">
      <c r="A434" s="280"/>
      <c r="B434" s="280"/>
      <c r="C434" s="280"/>
      <c r="D434" s="280"/>
      <c r="E434" s="280"/>
      <c r="F434" s="280"/>
      <c r="G434" s="280"/>
      <c r="H434" s="280"/>
      <c r="I434" s="280"/>
      <c r="J434" s="280"/>
      <c r="K434" s="280"/>
      <c r="L434" s="280"/>
      <c r="M434" s="280"/>
      <c r="N434" s="280"/>
      <c r="O434" s="280"/>
      <c r="P434" s="280"/>
      <c r="Q434" s="280"/>
      <c r="R434" s="280"/>
      <c r="S434" s="280"/>
      <c r="T434" s="280"/>
      <c r="U434" s="280"/>
      <c r="V434" s="280"/>
      <c r="W434" s="280"/>
      <c r="X434" s="280"/>
      <c r="Y434" s="280"/>
      <c r="Z434" s="280"/>
    </row>
    <row r="435" spans="1:26" ht="15.75" customHeight="1">
      <c r="A435" s="280"/>
      <c r="B435" s="280"/>
      <c r="C435" s="280"/>
      <c r="D435" s="280"/>
      <c r="E435" s="280"/>
      <c r="F435" s="280"/>
      <c r="G435" s="280"/>
      <c r="H435" s="280"/>
      <c r="I435" s="280"/>
      <c r="J435" s="280"/>
      <c r="K435" s="280"/>
      <c r="L435" s="280"/>
      <c r="M435" s="280"/>
      <c r="N435" s="280"/>
      <c r="O435" s="280"/>
      <c r="P435" s="280"/>
      <c r="Q435" s="280"/>
      <c r="R435" s="280"/>
      <c r="S435" s="280"/>
      <c r="T435" s="280"/>
      <c r="U435" s="280"/>
      <c r="V435" s="280"/>
      <c r="W435" s="280"/>
      <c r="X435" s="280"/>
      <c r="Y435" s="280"/>
      <c r="Z435" s="280"/>
    </row>
    <row r="436" spans="1:26" ht="15.75" customHeight="1">
      <c r="A436" s="280"/>
      <c r="B436" s="280"/>
      <c r="C436" s="280"/>
      <c r="D436" s="280"/>
      <c r="E436" s="280"/>
      <c r="F436" s="280"/>
      <c r="G436" s="280"/>
      <c r="H436" s="280"/>
      <c r="I436" s="280"/>
      <c r="J436" s="280"/>
      <c r="K436" s="280"/>
      <c r="L436" s="280"/>
      <c r="M436" s="280"/>
      <c r="N436" s="280"/>
      <c r="O436" s="280"/>
      <c r="P436" s="280"/>
      <c r="Q436" s="280"/>
      <c r="R436" s="280"/>
      <c r="S436" s="280"/>
      <c r="T436" s="280"/>
      <c r="U436" s="280"/>
      <c r="V436" s="280"/>
      <c r="W436" s="280"/>
      <c r="X436" s="280"/>
      <c r="Y436" s="280"/>
      <c r="Z436" s="280"/>
    </row>
    <row r="437" spans="1:26" ht="15.75" customHeight="1">
      <c r="A437" s="280"/>
      <c r="B437" s="280"/>
      <c r="C437" s="280"/>
      <c r="D437" s="280"/>
      <c r="E437" s="280"/>
      <c r="F437" s="280"/>
      <c r="G437" s="280"/>
      <c r="H437" s="280"/>
      <c r="I437" s="280"/>
      <c r="J437" s="280"/>
      <c r="K437" s="280"/>
      <c r="L437" s="280"/>
      <c r="M437" s="280"/>
      <c r="N437" s="280"/>
      <c r="O437" s="280"/>
      <c r="P437" s="280"/>
      <c r="Q437" s="280"/>
      <c r="R437" s="280"/>
      <c r="S437" s="280"/>
      <c r="T437" s="280"/>
      <c r="U437" s="280"/>
      <c r="V437" s="280"/>
      <c r="W437" s="280"/>
      <c r="X437" s="280"/>
      <c r="Y437" s="280"/>
      <c r="Z437" s="280"/>
    </row>
    <row r="438" spans="1:26" ht="15.75" customHeight="1">
      <c r="A438" s="280"/>
      <c r="B438" s="280"/>
      <c r="C438" s="280"/>
      <c r="D438" s="280"/>
      <c r="E438" s="280"/>
      <c r="F438" s="280"/>
      <c r="G438" s="280"/>
      <c r="H438" s="280"/>
      <c r="I438" s="280"/>
      <c r="J438" s="280"/>
      <c r="K438" s="280"/>
      <c r="L438" s="280"/>
      <c r="M438" s="280"/>
      <c r="N438" s="280"/>
      <c r="O438" s="280"/>
      <c r="P438" s="280"/>
      <c r="Q438" s="280"/>
      <c r="R438" s="280"/>
      <c r="S438" s="280"/>
      <c r="T438" s="280"/>
      <c r="U438" s="280"/>
      <c r="V438" s="280"/>
      <c r="W438" s="280"/>
      <c r="X438" s="280"/>
      <c r="Y438" s="280"/>
      <c r="Z438" s="280"/>
    </row>
    <row r="439" spans="1:26" ht="15.75" customHeight="1">
      <c r="A439" s="280"/>
      <c r="B439" s="280"/>
      <c r="C439" s="280"/>
      <c r="D439" s="280"/>
      <c r="E439" s="280"/>
      <c r="F439" s="280"/>
      <c r="G439" s="280"/>
      <c r="H439" s="280"/>
      <c r="I439" s="280"/>
      <c r="J439" s="280"/>
      <c r="K439" s="280"/>
      <c r="L439" s="280"/>
      <c r="M439" s="280"/>
      <c r="N439" s="280"/>
      <c r="O439" s="280"/>
      <c r="P439" s="280"/>
      <c r="Q439" s="280"/>
      <c r="R439" s="280"/>
      <c r="S439" s="280"/>
      <c r="T439" s="280"/>
      <c r="U439" s="280"/>
      <c r="V439" s="280"/>
      <c r="W439" s="280"/>
      <c r="X439" s="280"/>
      <c r="Y439" s="280"/>
      <c r="Z439" s="280"/>
    </row>
    <row r="440" spans="1:26" ht="15.75" customHeight="1">
      <c r="A440" s="280"/>
      <c r="B440" s="280"/>
      <c r="C440" s="280"/>
      <c r="D440" s="280"/>
      <c r="E440" s="280"/>
      <c r="F440" s="280"/>
      <c r="G440" s="280"/>
      <c r="H440" s="280"/>
      <c r="I440" s="280"/>
      <c r="J440" s="280"/>
      <c r="K440" s="280"/>
      <c r="L440" s="280"/>
      <c r="M440" s="280"/>
      <c r="N440" s="280"/>
      <c r="O440" s="280"/>
      <c r="P440" s="280"/>
      <c r="Q440" s="280"/>
      <c r="R440" s="280"/>
      <c r="S440" s="280"/>
      <c r="T440" s="280"/>
      <c r="U440" s="280"/>
      <c r="V440" s="280"/>
      <c r="W440" s="280"/>
      <c r="X440" s="280"/>
      <c r="Y440" s="280"/>
      <c r="Z440" s="280"/>
    </row>
    <row r="441" spans="1:26" ht="15.75" customHeight="1">
      <c r="A441" s="280"/>
      <c r="B441" s="280"/>
      <c r="C441" s="280"/>
      <c r="D441" s="280"/>
      <c r="E441" s="280"/>
      <c r="F441" s="280"/>
      <c r="G441" s="280"/>
      <c r="H441" s="280"/>
      <c r="I441" s="280"/>
      <c r="J441" s="280"/>
      <c r="K441" s="280"/>
      <c r="L441" s="280"/>
      <c r="M441" s="280"/>
      <c r="N441" s="280"/>
      <c r="O441" s="280"/>
      <c r="P441" s="280"/>
      <c r="Q441" s="280"/>
      <c r="R441" s="280"/>
      <c r="S441" s="280"/>
      <c r="T441" s="280"/>
      <c r="U441" s="280"/>
      <c r="V441" s="280"/>
      <c r="W441" s="280"/>
      <c r="X441" s="280"/>
      <c r="Y441" s="280"/>
      <c r="Z441" s="280"/>
    </row>
    <row r="442" spans="1:26" ht="15.75" customHeight="1">
      <c r="A442" s="280"/>
      <c r="B442" s="280"/>
      <c r="C442" s="280"/>
      <c r="D442" s="280"/>
      <c r="E442" s="280"/>
      <c r="F442" s="280"/>
      <c r="G442" s="280"/>
      <c r="H442" s="280"/>
      <c r="I442" s="280"/>
      <c r="J442" s="280"/>
      <c r="K442" s="280"/>
      <c r="L442" s="280"/>
      <c r="M442" s="280"/>
      <c r="N442" s="280"/>
      <c r="O442" s="280"/>
      <c r="P442" s="280"/>
      <c r="Q442" s="280"/>
      <c r="R442" s="280"/>
      <c r="S442" s="280"/>
      <c r="T442" s="280"/>
      <c r="U442" s="280"/>
      <c r="V442" s="280"/>
      <c r="W442" s="280"/>
      <c r="X442" s="280"/>
      <c r="Y442" s="280"/>
      <c r="Z442" s="280"/>
    </row>
    <row r="443" spans="1:26" ht="15.75" customHeight="1">
      <c r="A443" s="280"/>
      <c r="B443" s="280"/>
      <c r="C443" s="280"/>
      <c r="D443" s="280"/>
      <c r="E443" s="280"/>
      <c r="F443" s="280"/>
      <c r="G443" s="280"/>
      <c r="H443" s="280"/>
      <c r="I443" s="280"/>
      <c r="J443" s="280"/>
      <c r="K443" s="280"/>
      <c r="L443" s="280"/>
      <c r="M443" s="280"/>
      <c r="N443" s="280"/>
      <c r="O443" s="280"/>
      <c r="P443" s="280"/>
      <c r="Q443" s="280"/>
      <c r="R443" s="280"/>
      <c r="S443" s="280"/>
      <c r="T443" s="280"/>
      <c r="U443" s="280"/>
      <c r="V443" s="280"/>
      <c r="W443" s="280"/>
      <c r="X443" s="280"/>
      <c r="Y443" s="280"/>
      <c r="Z443" s="280"/>
    </row>
    <row r="444" spans="1:26" ht="15.75" customHeight="1">
      <c r="A444" s="280"/>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row>
    <row r="445" spans="1:26" ht="15.75" customHeight="1">
      <c r="A445" s="280"/>
      <c r="B445" s="280"/>
      <c r="C445" s="280"/>
      <c r="D445" s="280"/>
      <c r="E445" s="280"/>
      <c r="F445" s="280"/>
      <c r="G445" s="280"/>
      <c r="H445" s="280"/>
      <c r="I445" s="280"/>
      <c r="J445" s="280"/>
      <c r="K445" s="280"/>
      <c r="L445" s="280"/>
      <c r="M445" s="280"/>
      <c r="N445" s="280"/>
      <c r="O445" s="280"/>
      <c r="P445" s="280"/>
      <c r="Q445" s="280"/>
      <c r="R445" s="280"/>
      <c r="S445" s="280"/>
      <c r="T445" s="280"/>
      <c r="U445" s="280"/>
      <c r="V445" s="280"/>
      <c r="W445" s="280"/>
      <c r="X445" s="280"/>
      <c r="Y445" s="280"/>
      <c r="Z445" s="280"/>
    </row>
    <row r="446" spans="1:26" ht="15.75" customHeight="1">
      <c r="A446" s="280"/>
      <c r="B446" s="280"/>
      <c r="C446" s="280"/>
      <c r="D446" s="280"/>
      <c r="E446" s="280"/>
      <c r="F446" s="280"/>
      <c r="G446" s="280"/>
      <c r="H446" s="280"/>
      <c r="I446" s="280"/>
      <c r="J446" s="280"/>
      <c r="K446" s="280"/>
      <c r="L446" s="280"/>
      <c r="M446" s="280"/>
      <c r="N446" s="280"/>
      <c r="O446" s="280"/>
      <c r="P446" s="280"/>
      <c r="Q446" s="280"/>
      <c r="R446" s="280"/>
      <c r="S446" s="280"/>
      <c r="T446" s="280"/>
      <c r="U446" s="280"/>
      <c r="V446" s="280"/>
      <c r="W446" s="280"/>
      <c r="X446" s="280"/>
      <c r="Y446" s="280"/>
      <c r="Z446" s="280"/>
    </row>
    <row r="447" spans="1:26" ht="15.75" customHeight="1">
      <c r="A447" s="280"/>
      <c r="B447" s="280"/>
      <c r="C447" s="280"/>
      <c r="D447" s="280"/>
      <c r="E447" s="280"/>
      <c r="F447" s="280"/>
      <c r="G447" s="280"/>
      <c r="H447" s="280"/>
      <c r="I447" s="280"/>
      <c r="J447" s="280"/>
      <c r="K447" s="280"/>
      <c r="L447" s="280"/>
      <c r="M447" s="280"/>
      <c r="N447" s="280"/>
      <c r="O447" s="280"/>
      <c r="P447" s="280"/>
      <c r="Q447" s="280"/>
      <c r="R447" s="280"/>
      <c r="S447" s="280"/>
      <c r="T447" s="280"/>
      <c r="U447" s="280"/>
      <c r="V447" s="280"/>
      <c r="W447" s="280"/>
      <c r="X447" s="280"/>
      <c r="Y447" s="280"/>
      <c r="Z447" s="280"/>
    </row>
    <row r="448" spans="1:26" ht="15.75" customHeight="1">
      <c r="A448" s="280"/>
      <c r="B448" s="280"/>
      <c r="C448" s="280"/>
      <c r="D448" s="280"/>
      <c r="E448" s="280"/>
      <c r="F448" s="280"/>
      <c r="G448" s="280"/>
      <c r="H448" s="280"/>
      <c r="I448" s="280"/>
      <c r="J448" s="280"/>
      <c r="K448" s="280"/>
      <c r="L448" s="280"/>
      <c r="M448" s="280"/>
      <c r="N448" s="280"/>
      <c r="O448" s="280"/>
      <c r="P448" s="280"/>
      <c r="Q448" s="280"/>
      <c r="R448" s="280"/>
      <c r="S448" s="280"/>
      <c r="T448" s="280"/>
      <c r="U448" s="280"/>
      <c r="V448" s="280"/>
      <c r="W448" s="280"/>
      <c r="X448" s="280"/>
      <c r="Y448" s="280"/>
      <c r="Z448" s="280"/>
    </row>
    <row r="449" spans="1:26" ht="15.75" customHeight="1">
      <c r="A449" s="280"/>
      <c r="B449" s="280"/>
      <c r="C449" s="280"/>
      <c r="D449" s="280"/>
      <c r="E449" s="280"/>
      <c r="F449" s="280"/>
      <c r="G449" s="280"/>
      <c r="H449" s="280"/>
      <c r="I449" s="280"/>
      <c r="J449" s="280"/>
      <c r="K449" s="280"/>
      <c r="L449" s="280"/>
      <c r="M449" s="280"/>
      <c r="N449" s="280"/>
      <c r="O449" s="280"/>
      <c r="P449" s="280"/>
      <c r="Q449" s="280"/>
      <c r="R449" s="280"/>
      <c r="S449" s="280"/>
      <c r="T449" s="280"/>
      <c r="U449" s="280"/>
      <c r="V449" s="280"/>
      <c r="W449" s="280"/>
      <c r="X449" s="280"/>
      <c r="Y449" s="280"/>
      <c r="Z449" s="280"/>
    </row>
    <row r="450" spans="1:26" ht="15.75" customHeight="1">
      <c r="A450" s="280"/>
      <c r="B450" s="280"/>
      <c r="C450" s="280"/>
      <c r="D450" s="280"/>
      <c r="E450" s="280"/>
      <c r="F450" s="280"/>
      <c r="G450" s="280"/>
      <c r="H450" s="280"/>
      <c r="I450" s="280"/>
      <c r="J450" s="280"/>
      <c r="K450" s="280"/>
      <c r="L450" s="280"/>
      <c r="M450" s="280"/>
      <c r="N450" s="280"/>
      <c r="O450" s="280"/>
      <c r="P450" s="280"/>
      <c r="Q450" s="280"/>
      <c r="R450" s="280"/>
      <c r="S450" s="280"/>
      <c r="T450" s="280"/>
      <c r="U450" s="280"/>
      <c r="V450" s="280"/>
      <c r="W450" s="280"/>
      <c r="X450" s="280"/>
      <c r="Y450" s="280"/>
      <c r="Z450" s="280"/>
    </row>
    <row r="451" spans="1:26" ht="15.75" customHeight="1">
      <c r="A451" s="280"/>
      <c r="B451" s="280"/>
      <c r="C451" s="280"/>
      <c r="D451" s="280"/>
      <c r="E451" s="280"/>
      <c r="F451" s="280"/>
      <c r="G451" s="280"/>
      <c r="H451" s="280"/>
      <c r="I451" s="280"/>
      <c r="J451" s="280"/>
      <c r="K451" s="280"/>
      <c r="L451" s="280"/>
      <c r="M451" s="280"/>
      <c r="N451" s="280"/>
      <c r="O451" s="280"/>
      <c r="P451" s="280"/>
      <c r="Q451" s="280"/>
      <c r="R451" s="280"/>
      <c r="S451" s="280"/>
      <c r="T451" s="280"/>
      <c r="U451" s="280"/>
      <c r="V451" s="280"/>
      <c r="W451" s="280"/>
      <c r="X451" s="280"/>
      <c r="Y451" s="280"/>
      <c r="Z451" s="280"/>
    </row>
    <row r="452" spans="1:26" ht="15.75" customHeight="1">
      <c r="A452" s="280"/>
      <c r="B452" s="280"/>
      <c r="C452" s="280"/>
      <c r="D452" s="280"/>
      <c r="E452" s="280"/>
      <c r="F452" s="280"/>
      <c r="G452" s="280"/>
      <c r="H452" s="280"/>
      <c r="I452" s="280"/>
      <c r="J452" s="280"/>
      <c r="K452" s="280"/>
      <c r="L452" s="280"/>
      <c r="M452" s="280"/>
      <c r="N452" s="280"/>
      <c r="O452" s="280"/>
      <c r="P452" s="280"/>
      <c r="Q452" s="280"/>
      <c r="R452" s="280"/>
      <c r="S452" s="280"/>
      <c r="T452" s="280"/>
      <c r="U452" s="280"/>
      <c r="V452" s="280"/>
      <c r="W452" s="280"/>
      <c r="X452" s="280"/>
      <c r="Y452" s="280"/>
      <c r="Z452" s="280"/>
    </row>
    <row r="453" spans="1:26" ht="15.75" customHeight="1">
      <c r="A453" s="280"/>
      <c r="B453" s="280"/>
      <c r="C453" s="280"/>
      <c r="D453" s="280"/>
      <c r="E453" s="280"/>
      <c r="F453" s="280"/>
      <c r="G453" s="280"/>
      <c r="H453" s="280"/>
      <c r="I453" s="280"/>
      <c r="J453" s="280"/>
      <c r="K453" s="280"/>
      <c r="L453" s="280"/>
      <c r="M453" s="280"/>
      <c r="N453" s="280"/>
      <c r="O453" s="280"/>
      <c r="P453" s="280"/>
      <c r="Q453" s="280"/>
      <c r="R453" s="280"/>
      <c r="S453" s="280"/>
      <c r="T453" s="280"/>
      <c r="U453" s="280"/>
      <c r="V453" s="280"/>
      <c r="W453" s="280"/>
      <c r="X453" s="280"/>
      <c r="Y453" s="280"/>
      <c r="Z453" s="280"/>
    </row>
    <row r="454" spans="1:26" ht="15.75" customHeight="1">
      <c r="A454" s="280"/>
      <c r="B454" s="280"/>
      <c r="C454" s="280"/>
      <c r="D454" s="280"/>
      <c r="E454" s="280"/>
      <c r="F454" s="280"/>
      <c r="G454" s="280"/>
      <c r="H454" s="280"/>
      <c r="I454" s="280"/>
      <c r="J454" s="280"/>
      <c r="K454" s="280"/>
      <c r="L454" s="280"/>
      <c r="M454" s="280"/>
      <c r="N454" s="280"/>
      <c r="O454" s="280"/>
      <c r="P454" s="280"/>
      <c r="Q454" s="280"/>
      <c r="R454" s="280"/>
      <c r="S454" s="280"/>
      <c r="T454" s="280"/>
      <c r="U454" s="280"/>
      <c r="V454" s="280"/>
      <c r="W454" s="280"/>
      <c r="X454" s="280"/>
      <c r="Y454" s="280"/>
      <c r="Z454" s="280"/>
    </row>
    <row r="455" spans="1:26" ht="15.75" customHeight="1">
      <c r="A455" s="280"/>
      <c r="B455" s="280"/>
      <c r="C455" s="280"/>
      <c r="D455" s="280"/>
      <c r="E455" s="280"/>
      <c r="F455" s="280"/>
      <c r="G455" s="280"/>
      <c r="H455" s="280"/>
      <c r="I455" s="280"/>
      <c r="J455" s="280"/>
      <c r="K455" s="280"/>
      <c r="L455" s="280"/>
      <c r="M455" s="280"/>
      <c r="N455" s="280"/>
      <c r="O455" s="280"/>
      <c r="P455" s="280"/>
      <c r="Q455" s="280"/>
      <c r="R455" s="280"/>
      <c r="S455" s="280"/>
      <c r="T455" s="280"/>
      <c r="U455" s="280"/>
      <c r="V455" s="280"/>
      <c r="W455" s="280"/>
      <c r="X455" s="280"/>
      <c r="Y455" s="280"/>
      <c r="Z455" s="280"/>
    </row>
    <row r="456" spans="1:26" ht="15.75" customHeight="1">
      <c r="A456" s="280"/>
      <c r="B456" s="280"/>
      <c r="C456" s="280"/>
      <c r="D456" s="280"/>
      <c r="E456" s="280"/>
      <c r="F456" s="280"/>
      <c r="G456" s="280"/>
      <c r="H456" s="280"/>
      <c r="I456" s="280"/>
      <c r="J456" s="280"/>
      <c r="K456" s="280"/>
      <c r="L456" s="280"/>
      <c r="M456" s="280"/>
      <c r="N456" s="280"/>
      <c r="O456" s="280"/>
      <c r="P456" s="280"/>
      <c r="Q456" s="280"/>
      <c r="R456" s="280"/>
      <c r="S456" s="280"/>
      <c r="T456" s="280"/>
      <c r="U456" s="280"/>
      <c r="V456" s="280"/>
      <c r="W456" s="280"/>
      <c r="X456" s="280"/>
      <c r="Y456" s="280"/>
      <c r="Z456" s="280"/>
    </row>
    <row r="457" spans="1:26" ht="15.75" customHeight="1">
      <c r="A457" s="280"/>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row>
    <row r="458" spans="1:26" ht="15.75" customHeight="1">
      <c r="A458" s="280"/>
      <c r="B458" s="280"/>
      <c r="C458" s="280"/>
      <c r="D458" s="280"/>
      <c r="E458" s="280"/>
      <c r="F458" s="280"/>
      <c r="G458" s="280"/>
      <c r="H458" s="280"/>
      <c r="I458" s="280"/>
      <c r="J458" s="280"/>
      <c r="K458" s="280"/>
      <c r="L458" s="280"/>
      <c r="M458" s="280"/>
      <c r="N458" s="280"/>
      <c r="O458" s="280"/>
      <c r="P458" s="280"/>
      <c r="Q458" s="280"/>
      <c r="R458" s="280"/>
      <c r="S458" s="280"/>
      <c r="T458" s="280"/>
      <c r="U458" s="280"/>
      <c r="V458" s="280"/>
      <c r="W458" s="280"/>
      <c r="X458" s="280"/>
      <c r="Y458" s="280"/>
      <c r="Z458" s="280"/>
    </row>
    <row r="459" spans="1:26" ht="15.75" customHeight="1">
      <c r="A459" s="280"/>
      <c r="B459" s="280"/>
      <c r="C459" s="280"/>
      <c r="D459" s="280"/>
      <c r="E459" s="280"/>
      <c r="F459" s="280"/>
      <c r="G459" s="280"/>
      <c r="H459" s="280"/>
      <c r="I459" s="280"/>
      <c r="J459" s="280"/>
      <c r="K459" s="280"/>
      <c r="L459" s="280"/>
      <c r="M459" s="280"/>
      <c r="N459" s="280"/>
      <c r="O459" s="280"/>
      <c r="P459" s="280"/>
      <c r="Q459" s="280"/>
      <c r="R459" s="280"/>
      <c r="S459" s="280"/>
      <c r="T459" s="280"/>
      <c r="U459" s="280"/>
      <c r="V459" s="280"/>
      <c r="W459" s="280"/>
      <c r="X459" s="280"/>
      <c r="Y459" s="280"/>
      <c r="Z459" s="280"/>
    </row>
    <row r="460" spans="1:26" ht="15.75" customHeight="1">
      <c r="A460" s="280"/>
      <c r="B460" s="280"/>
      <c r="C460" s="280"/>
      <c r="D460" s="280"/>
      <c r="E460" s="280"/>
      <c r="F460" s="280"/>
      <c r="G460" s="280"/>
      <c r="H460" s="280"/>
      <c r="I460" s="280"/>
      <c r="J460" s="280"/>
      <c r="K460" s="280"/>
      <c r="L460" s="280"/>
      <c r="M460" s="280"/>
      <c r="N460" s="280"/>
      <c r="O460" s="280"/>
      <c r="P460" s="280"/>
      <c r="Q460" s="280"/>
      <c r="R460" s="280"/>
      <c r="S460" s="280"/>
      <c r="T460" s="280"/>
      <c r="U460" s="280"/>
      <c r="V460" s="280"/>
      <c r="W460" s="280"/>
      <c r="X460" s="280"/>
      <c r="Y460" s="280"/>
      <c r="Z460" s="280"/>
    </row>
    <row r="461" spans="1:26" ht="15.75" customHeight="1">
      <c r="A461" s="280"/>
      <c r="B461" s="280"/>
      <c r="C461" s="280"/>
      <c r="D461" s="280"/>
      <c r="E461" s="280"/>
      <c r="F461" s="280"/>
      <c r="G461" s="280"/>
      <c r="H461" s="280"/>
      <c r="I461" s="280"/>
      <c r="J461" s="280"/>
      <c r="K461" s="280"/>
      <c r="L461" s="280"/>
      <c r="M461" s="280"/>
      <c r="N461" s="280"/>
      <c r="O461" s="280"/>
      <c r="P461" s="280"/>
      <c r="Q461" s="280"/>
      <c r="R461" s="280"/>
      <c r="S461" s="280"/>
      <c r="T461" s="280"/>
      <c r="U461" s="280"/>
      <c r="V461" s="280"/>
      <c r="W461" s="280"/>
      <c r="X461" s="280"/>
      <c r="Y461" s="280"/>
      <c r="Z461" s="280"/>
    </row>
    <row r="462" spans="1:26" ht="15.75" customHeight="1">
      <c r="A462" s="280"/>
      <c r="B462" s="280"/>
      <c r="C462" s="280"/>
      <c r="D462" s="280"/>
      <c r="E462" s="280"/>
      <c r="F462" s="280"/>
      <c r="G462" s="280"/>
      <c r="H462" s="280"/>
      <c r="I462" s="280"/>
      <c r="J462" s="280"/>
      <c r="K462" s="280"/>
      <c r="L462" s="280"/>
      <c r="M462" s="280"/>
      <c r="N462" s="280"/>
      <c r="O462" s="280"/>
      <c r="P462" s="280"/>
      <c r="Q462" s="280"/>
      <c r="R462" s="280"/>
      <c r="S462" s="280"/>
      <c r="T462" s="280"/>
      <c r="U462" s="280"/>
      <c r="V462" s="280"/>
      <c r="W462" s="280"/>
      <c r="X462" s="280"/>
      <c r="Y462" s="280"/>
      <c r="Z462" s="280"/>
    </row>
    <row r="463" spans="1:26" ht="15.75" customHeight="1">
      <c r="A463" s="280"/>
      <c r="B463" s="280"/>
      <c r="C463" s="280"/>
      <c r="D463" s="280"/>
      <c r="E463" s="280"/>
      <c r="F463" s="280"/>
      <c r="G463" s="280"/>
      <c r="H463" s="280"/>
      <c r="I463" s="280"/>
      <c r="J463" s="280"/>
      <c r="K463" s="280"/>
      <c r="L463" s="280"/>
      <c r="M463" s="280"/>
      <c r="N463" s="280"/>
      <c r="O463" s="280"/>
      <c r="P463" s="280"/>
      <c r="Q463" s="280"/>
      <c r="R463" s="280"/>
      <c r="S463" s="280"/>
      <c r="T463" s="280"/>
      <c r="U463" s="280"/>
      <c r="V463" s="280"/>
      <c r="W463" s="280"/>
      <c r="X463" s="280"/>
      <c r="Y463" s="280"/>
      <c r="Z463" s="280"/>
    </row>
    <row r="464" spans="1:26" ht="15.75" customHeight="1">
      <c r="A464" s="280"/>
      <c r="B464" s="280"/>
      <c r="C464" s="280"/>
      <c r="D464" s="280"/>
      <c r="E464" s="280"/>
      <c r="F464" s="280"/>
      <c r="G464" s="280"/>
      <c r="H464" s="280"/>
      <c r="I464" s="280"/>
      <c r="J464" s="280"/>
      <c r="K464" s="280"/>
      <c r="L464" s="280"/>
      <c r="M464" s="280"/>
      <c r="N464" s="280"/>
      <c r="O464" s="280"/>
      <c r="P464" s="280"/>
      <c r="Q464" s="280"/>
      <c r="R464" s="280"/>
      <c r="S464" s="280"/>
      <c r="T464" s="280"/>
      <c r="U464" s="280"/>
      <c r="V464" s="280"/>
      <c r="W464" s="280"/>
      <c r="X464" s="280"/>
      <c r="Y464" s="280"/>
      <c r="Z464" s="280"/>
    </row>
    <row r="465" spans="1:26" ht="15.75" customHeight="1">
      <c r="A465" s="280"/>
      <c r="B465" s="280"/>
      <c r="C465" s="280"/>
      <c r="D465" s="280"/>
      <c r="E465" s="280"/>
      <c r="F465" s="280"/>
      <c r="G465" s="280"/>
      <c r="H465" s="280"/>
      <c r="I465" s="280"/>
      <c r="J465" s="280"/>
      <c r="K465" s="280"/>
      <c r="L465" s="280"/>
      <c r="M465" s="280"/>
      <c r="N465" s="280"/>
      <c r="O465" s="280"/>
      <c r="P465" s="280"/>
      <c r="Q465" s="280"/>
      <c r="R465" s="280"/>
      <c r="S465" s="280"/>
      <c r="T465" s="280"/>
      <c r="U465" s="280"/>
      <c r="V465" s="280"/>
      <c r="W465" s="280"/>
      <c r="X465" s="280"/>
      <c r="Y465" s="280"/>
      <c r="Z465" s="280"/>
    </row>
    <row r="466" spans="1:26" ht="15.75" customHeight="1">
      <c r="A466" s="280"/>
      <c r="B466" s="280"/>
      <c r="C466" s="280"/>
      <c r="D466" s="280"/>
      <c r="E466" s="280"/>
      <c r="F466" s="280"/>
      <c r="G466" s="280"/>
      <c r="H466" s="280"/>
      <c r="I466" s="280"/>
      <c r="J466" s="280"/>
      <c r="K466" s="280"/>
      <c r="L466" s="280"/>
      <c r="M466" s="280"/>
      <c r="N466" s="280"/>
      <c r="O466" s="280"/>
      <c r="P466" s="280"/>
      <c r="Q466" s="280"/>
      <c r="R466" s="280"/>
      <c r="S466" s="280"/>
      <c r="T466" s="280"/>
      <c r="U466" s="280"/>
      <c r="V466" s="280"/>
      <c r="W466" s="280"/>
      <c r="X466" s="280"/>
      <c r="Y466" s="280"/>
      <c r="Z466" s="280"/>
    </row>
    <row r="467" spans="1:26" ht="15.75" customHeight="1">
      <c r="A467" s="280"/>
      <c r="B467" s="280"/>
      <c r="C467" s="280"/>
      <c r="D467" s="280"/>
      <c r="E467" s="280"/>
      <c r="F467" s="280"/>
      <c r="G467" s="280"/>
      <c r="H467" s="280"/>
      <c r="I467" s="280"/>
      <c r="J467" s="280"/>
      <c r="K467" s="280"/>
      <c r="L467" s="280"/>
      <c r="M467" s="280"/>
      <c r="N467" s="280"/>
      <c r="O467" s="280"/>
      <c r="P467" s="280"/>
      <c r="Q467" s="280"/>
      <c r="R467" s="280"/>
      <c r="S467" s="280"/>
      <c r="T467" s="280"/>
      <c r="U467" s="280"/>
      <c r="V467" s="280"/>
      <c r="W467" s="280"/>
      <c r="X467" s="280"/>
      <c r="Y467" s="280"/>
      <c r="Z467" s="280"/>
    </row>
    <row r="468" spans="1:26" ht="15.75" customHeight="1">
      <c r="A468" s="280"/>
      <c r="B468" s="280"/>
      <c r="C468" s="280"/>
      <c r="D468" s="280"/>
      <c r="E468" s="280"/>
      <c r="F468" s="280"/>
      <c r="G468" s="280"/>
      <c r="H468" s="280"/>
      <c r="I468" s="280"/>
      <c r="J468" s="280"/>
      <c r="K468" s="280"/>
      <c r="L468" s="280"/>
      <c r="M468" s="280"/>
      <c r="N468" s="280"/>
      <c r="O468" s="280"/>
      <c r="P468" s="280"/>
      <c r="Q468" s="280"/>
      <c r="R468" s="280"/>
      <c r="S468" s="280"/>
      <c r="T468" s="280"/>
      <c r="U468" s="280"/>
      <c r="V468" s="280"/>
      <c r="W468" s="280"/>
      <c r="X468" s="280"/>
      <c r="Y468" s="280"/>
      <c r="Z468" s="280"/>
    </row>
    <row r="469" spans="1:26" ht="15.75" customHeight="1">
      <c r="A469" s="280"/>
      <c r="B469" s="280"/>
      <c r="C469" s="280"/>
      <c r="D469" s="280"/>
      <c r="E469" s="280"/>
      <c r="F469" s="280"/>
      <c r="G469" s="280"/>
      <c r="H469" s="280"/>
      <c r="I469" s="280"/>
      <c r="J469" s="280"/>
      <c r="K469" s="280"/>
      <c r="L469" s="280"/>
      <c r="M469" s="280"/>
      <c r="N469" s="280"/>
      <c r="O469" s="280"/>
      <c r="P469" s="280"/>
      <c r="Q469" s="280"/>
      <c r="R469" s="280"/>
      <c r="S469" s="280"/>
      <c r="T469" s="280"/>
      <c r="U469" s="280"/>
      <c r="V469" s="280"/>
      <c r="W469" s="280"/>
      <c r="X469" s="280"/>
      <c r="Y469" s="280"/>
      <c r="Z469" s="280"/>
    </row>
    <row r="470" spans="1:26" ht="15.75" customHeight="1">
      <c r="A470" s="280"/>
      <c r="B470" s="280"/>
      <c r="C470" s="280"/>
      <c r="D470" s="280"/>
      <c r="E470" s="280"/>
      <c r="F470" s="280"/>
      <c r="G470" s="280"/>
      <c r="H470" s="280"/>
      <c r="I470" s="280"/>
      <c r="J470" s="280"/>
      <c r="K470" s="280"/>
      <c r="L470" s="280"/>
      <c r="M470" s="280"/>
      <c r="N470" s="280"/>
      <c r="O470" s="280"/>
      <c r="P470" s="280"/>
      <c r="Q470" s="280"/>
      <c r="R470" s="280"/>
      <c r="S470" s="280"/>
      <c r="T470" s="280"/>
      <c r="U470" s="280"/>
      <c r="V470" s="280"/>
      <c r="W470" s="280"/>
      <c r="X470" s="280"/>
      <c r="Y470" s="280"/>
      <c r="Z470" s="280"/>
    </row>
    <row r="471" spans="1:26" ht="15.75" customHeight="1">
      <c r="A471" s="280"/>
      <c r="B471" s="280"/>
      <c r="C471" s="280"/>
      <c r="D471" s="280"/>
      <c r="E471" s="280"/>
      <c r="F471" s="280"/>
      <c r="G471" s="280"/>
      <c r="H471" s="280"/>
      <c r="I471" s="280"/>
      <c r="J471" s="280"/>
      <c r="K471" s="280"/>
      <c r="L471" s="280"/>
      <c r="M471" s="280"/>
      <c r="N471" s="280"/>
      <c r="O471" s="280"/>
      <c r="P471" s="280"/>
      <c r="Q471" s="280"/>
      <c r="R471" s="280"/>
      <c r="S471" s="280"/>
      <c r="T471" s="280"/>
      <c r="U471" s="280"/>
      <c r="V471" s="280"/>
      <c r="W471" s="280"/>
      <c r="X471" s="280"/>
      <c r="Y471" s="280"/>
      <c r="Z471" s="280"/>
    </row>
    <row r="472" spans="1:26" ht="15.75" customHeight="1">
      <c r="A472" s="280"/>
      <c r="B472" s="280"/>
      <c r="C472" s="280"/>
      <c r="D472" s="280"/>
      <c r="E472" s="280"/>
      <c r="F472" s="280"/>
      <c r="G472" s="280"/>
      <c r="H472" s="280"/>
      <c r="I472" s="280"/>
      <c r="J472" s="280"/>
      <c r="K472" s="280"/>
      <c r="L472" s="280"/>
      <c r="M472" s="280"/>
      <c r="N472" s="280"/>
      <c r="O472" s="280"/>
      <c r="P472" s="280"/>
      <c r="Q472" s="280"/>
      <c r="R472" s="280"/>
      <c r="S472" s="280"/>
      <c r="T472" s="280"/>
      <c r="U472" s="280"/>
      <c r="V472" s="280"/>
      <c r="W472" s="280"/>
      <c r="X472" s="280"/>
      <c r="Y472" s="280"/>
      <c r="Z472" s="280"/>
    </row>
    <row r="473" spans="1:26" ht="15.75" customHeight="1">
      <c r="A473" s="280"/>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row>
    <row r="474" spans="1:26" ht="15.75" customHeight="1">
      <c r="A474" s="280"/>
      <c r="B474" s="280"/>
      <c r="C474" s="280"/>
      <c r="D474" s="280"/>
      <c r="E474" s="280"/>
      <c r="F474" s="280"/>
      <c r="G474" s="280"/>
      <c r="H474" s="280"/>
      <c r="I474" s="280"/>
      <c r="J474" s="280"/>
      <c r="K474" s="280"/>
      <c r="L474" s="280"/>
      <c r="M474" s="280"/>
      <c r="N474" s="280"/>
      <c r="O474" s="280"/>
      <c r="P474" s="280"/>
      <c r="Q474" s="280"/>
      <c r="R474" s="280"/>
      <c r="S474" s="280"/>
      <c r="T474" s="280"/>
      <c r="U474" s="280"/>
      <c r="V474" s="280"/>
      <c r="W474" s="280"/>
      <c r="X474" s="280"/>
      <c r="Y474" s="280"/>
      <c r="Z474" s="280"/>
    </row>
    <row r="475" spans="1:26" ht="15.75" customHeight="1">
      <c r="A475" s="280"/>
      <c r="B475" s="280"/>
      <c r="C475" s="280"/>
      <c r="D475" s="280"/>
      <c r="E475" s="280"/>
      <c r="F475" s="280"/>
      <c r="G475" s="280"/>
      <c r="H475" s="280"/>
      <c r="I475" s="280"/>
      <c r="J475" s="280"/>
      <c r="K475" s="280"/>
      <c r="L475" s="280"/>
      <c r="M475" s="280"/>
      <c r="N475" s="280"/>
      <c r="O475" s="280"/>
      <c r="P475" s="280"/>
      <c r="Q475" s="280"/>
      <c r="R475" s="280"/>
      <c r="S475" s="280"/>
      <c r="T475" s="280"/>
      <c r="U475" s="280"/>
      <c r="V475" s="280"/>
      <c r="W475" s="280"/>
      <c r="X475" s="280"/>
      <c r="Y475" s="280"/>
      <c r="Z475" s="280"/>
    </row>
    <row r="476" spans="1:26" ht="15.75" customHeight="1">
      <c r="A476" s="280"/>
      <c r="B476" s="280"/>
      <c r="C476" s="280"/>
      <c r="D476" s="280"/>
      <c r="E476" s="280"/>
      <c r="F476" s="280"/>
      <c r="G476" s="280"/>
      <c r="H476" s="280"/>
      <c r="I476" s="280"/>
      <c r="J476" s="280"/>
      <c r="K476" s="280"/>
      <c r="L476" s="280"/>
      <c r="M476" s="280"/>
      <c r="N476" s="280"/>
      <c r="O476" s="280"/>
      <c r="P476" s="280"/>
      <c r="Q476" s="280"/>
      <c r="R476" s="280"/>
      <c r="S476" s="280"/>
      <c r="T476" s="280"/>
      <c r="U476" s="280"/>
      <c r="V476" s="280"/>
      <c r="W476" s="280"/>
      <c r="X476" s="280"/>
      <c r="Y476" s="280"/>
      <c r="Z476" s="280"/>
    </row>
    <row r="477" spans="1:26" ht="15.75" customHeight="1">
      <c r="A477" s="280"/>
      <c r="B477" s="280"/>
      <c r="C477" s="280"/>
      <c r="D477" s="280"/>
      <c r="E477" s="280"/>
      <c r="F477" s="280"/>
      <c r="G477" s="280"/>
      <c r="H477" s="280"/>
      <c r="I477" s="280"/>
      <c r="J477" s="280"/>
      <c r="K477" s="280"/>
      <c r="L477" s="280"/>
      <c r="M477" s="280"/>
      <c r="N477" s="280"/>
      <c r="O477" s="280"/>
      <c r="P477" s="280"/>
      <c r="Q477" s="280"/>
      <c r="R477" s="280"/>
      <c r="S477" s="280"/>
      <c r="T477" s="280"/>
      <c r="U477" s="280"/>
      <c r="V477" s="280"/>
      <c r="W477" s="280"/>
      <c r="X477" s="280"/>
      <c r="Y477" s="280"/>
      <c r="Z477" s="280"/>
    </row>
    <row r="478" spans="1:26" ht="15.75" customHeight="1">
      <c r="A478" s="280"/>
      <c r="B478" s="280"/>
      <c r="C478" s="280"/>
      <c r="D478" s="280"/>
      <c r="E478" s="280"/>
      <c r="F478" s="280"/>
      <c r="G478" s="280"/>
      <c r="H478" s="280"/>
      <c r="I478" s="280"/>
      <c r="J478" s="280"/>
      <c r="K478" s="280"/>
      <c r="L478" s="280"/>
      <c r="M478" s="280"/>
      <c r="N478" s="280"/>
      <c r="O478" s="280"/>
      <c r="P478" s="280"/>
      <c r="Q478" s="280"/>
      <c r="R478" s="280"/>
      <c r="S478" s="280"/>
      <c r="T478" s="280"/>
      <c r="U478" s="280"/>
      <c r="V478" s="280"/>
      <c r="W478" s="280"/>
      <c r="X478" s="280"/>
      <c r="Y478" s="280"/>
      <c r="Z478" s="280"/>
    </row>
    <row r="479" spans="1:26" ht="15.75" customHeight="1">
      <c r="A479" s="280"/>
      <c r="B479" s="280"/>
      <c r="C479" s="280"/>
      <c r="D479" s="280"/>
      <c r="E479" s="280"/>
      <c r="F479" s="280"/>
      <c r="G479" s="280"/>
      <c r="H479" s="280"/>
      <c r="I479" s="280"/>
      <c r="J479" s="280"/>
      <c r="K479" s="280"/>
      <c r="L479" s="280"/>
      <c r="M479" s="280"/>
      <c r="N479" s="280"/>
      <c r="O479" s="280"/>
      <c r="P479" s="280"/>
      <c r="Q479" s="280"/>
      <c r="R479" s="280"/>
      <c r="S479" s="280"/>
      <c r="T479" s="280"/>
      <c r="U479" s="280"/>
      <c r="V479" s="280"/>
      <c r="W479" s="280"/>
      <c r="X479" s="280"/>
      <c r="Y479" s="280"/>
      <c r="Z479" s="280"/>
    </row>
    <row r="480" spans="1:26" ht="15.75" customHeight="1">
      <c r="A480" s="280"/>
      <c r="B480" s="280"/>
      <c r="C480" s="280"/>
      <c r="D480" s="280"/>
      <c r="E480" s="280"/>
      <c r="F480" s="280"/>
      <c r="G480" s="280"/>
      <c r="H480" s="280"/>
      <c r="I480" s="280"/>
      <c r="J480" s="280"/>
      <c r="K480" s="280"/>
      <c r="L480" s="280"/>
      <c r="M480" s="280"/>
      <c r="N480" s="280"/>
      <c r="O480" s="280"/>
      <c r="P480" s="280"/>
      <c r="Q480" s="280"/>
      <c r="R480" s="280"/>
      <c r="S480" s="280"/>
      <c r="T480" s="280"/>
      <c r="U480" s="280"/>
      <c r="V480" s="280"/>
      <c r="W480" s="280"/>
      <c r="X480" s="280"/>
      <c r="Y480" s="280"/>
      <c r="Z480" s="280"/>
    </row>
    <row r="481" spans="1:26" ht="15.75" customHeight="1">
      <c r="A481" s="280"/>
      <c r="B481" s="280"/>
      <c r="C481" s="280"/>
      <c r="D481" s="280"/>
      <c r="E481" s="280"/>
      <c r="F481" s="280"/>
      <c r="G481" s="280"/>
      <c r="H481" s="280"/>
      <c r="I481" s="280"/>
      <c r="J481" s="280"/>
      <c r="K481" s="280"/>
      <c r="L481" s="280"/>
      <c r="M481" s="280"/>
      <c r="N481" s="280"/>
      <c r="O481" s="280"/>
      <c r="P481" s="280"/>
      <c r="Q481" s="280"/>
      <c r="R481" s="280"/>
      <c r="S481" s="280"/>
      <c r="T481" s="280"/>
      <c r="U481" s="280"/>
      <c r="V481" s="280"/>
      <c r="W481" s="280"/>
      <c r="X481" s="280"/>
      <c r="Y481" s="280"/>
      <c r="Z481" s="280"/>
    </row>
    <row r="482" spans="1:26" ht="15.75" customHeight="1">
      <c r="A482" s="280"/>
      <c r="B482" s="280"/>
      <c r="C482" s="280"/>
      <c r="D482" s="280"/>
      <c r="E482" s="280"/>
      <c r="F482" s="280"/>
      <c r="G482" s="280"/>
      <c r="H482" s="280"/>
      <c r="I482" s="280"/>
      <c r="J482" s="280"/>
      <c r="K482" s="280"/>
      <c r="L482" s="280"/>
      <c r="M482" s="280"/>
      <c r="N482" s="280"/>
      <c r="O482" s="280"/>
      <c r="P482" s="280"/>
      <c r="Q482" s="280"/>
      <c r="R482" s="280"/>
      <c r="S482" s="280"/>
      <c r="T482" s="280"/>
      <c r="U482" s="280"/>
      <c r="V482" s="280"/>
      <c r="W482" s="280"/>
      <c r="X482" s="280"/>
      <c r="Y482" s="280"/>
      <c r="Z482" s="280"/>
    </row>
    <row r="483" spans="1:26" ht="15.75" customHeight="1">
      <c r="A483" s="280"/>
      <c r="B483" s="280"/>
      <c r="C483" s="280"/>
      <c r="D483" s="280"/>
      <c r="E483" s="280"/>
      <c r="F483" s="280"/>
      <c r="G483" s="280"/>
      <c r="H483" s="280"/>
      <c r="I483" s="280"/>
      <c r="J483" s="280"/>
      <c r="K483" s="280"/>
      <c r="L483" s="280"/>
      <c r="M483" s="280"/>
      <c r="N483" s="280"/>
      <c r="O483" s="280"/>
      <c r="P483" s="280"/>
      <c r="Q483" s="280"/>
      <c r="R483" s="280"/>
      <c r="S483" s="280"/>
      <c r="T483" s="280"/>
      <c r="U483" s="280"/>
      <c r="V483" s="280"/>
      <c r="W483" s="280"/>
      <c r="X483" s="280"/>
      <c r="Y483" s="280"/>
      <c r="Z483" s="280"/>
    </row>
    <row r="484" spans="1:26" ht="15.75" customHeight="1">
      <c r="A484" s="280"/>
      <c r="B484" s="280"/>
      <c r="C484" s="280"/>
      <c r="D484" s="280"/>
      <c r="E484" s="280"/>
      <c r="F484" s="280"/>
      <c r="G484" s="280"/>
      <c r="H484" s="280"/>
      <c r="I484" s="280"/>
      <c r="J484" s="280"/>
      <c r="K484" s="280"/>
      <c r="L484" s="280"/>
      <c r="M484" s="280"/>
      <c r="N484" s="280"/>
      <c r="O484" s="280"/>
      <c r="P484" s="280"/>
      <c r="Q484" s="280"/>
      <c r="R484" s="280"/>
      <c r="S484" s="280"/>
      <c r="T484" s="280"/>
      <c r="U484" s="280"/>
      <c r="V484" s="280"/>
      <c r="W484" s="280"/>
      <c r="X484" s="280"/>
      <c r="Y484" s="280"/>
      <c r="Z484" s="280"/>
    </row>
    <row r="485" spans="1:26" ht="15.75" customHeight="1">
      <c r="A485" s="280"/>
      <c r="B485" s="280"/>
      <c r="C485" s="280"/>
      <c r="D485" s="280"/>
      <c r="E485" s="280"/>
      <c r="F485" s="280"/>
      <c r="G485" s="280"/>
      <c r="H485" s="280"/>
      <c r="I485" s="280"/>
      <c r="J485" s="280"/>
      <c r="K485" s="280"/>
      <c r="L485" s="280"/>
      <c r="M485" s="280"/>
      <c r="N485" s="280"/>
      <c r="O485" s="280"/>
      <c r="P485" s="280"/>
      <c r="Q485" s="280"/>
      <c r="R485" s="280"/>
      <c r="S485" s="280"/>
      <c r="T485" s="280"/>
      <c r="U485" s="280"/>
      <c r="V485" s="280"/>
      <c r="W485" s="280"/>
      <c r="X485" s="280"/>
      <c r="Y485" s="280"/>
      <c r="Z485" s="280"/>
    </row>
    <row r="486" spans="1:26" ht="15.75" customHeight="1">
      <c r="A486" s="280"/>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row>
    <row r="487" spans="1:26" ht="15.75" customHeight="1">
      <c r="A487" s="280"/>
      <c r="B487" s="280"/>
      <c r="C487" s="280"/>
      <c r="D487" s="280"/>
      <c r="E487" s="280"/>
      <c r="F487" s="280"/>
      <c r="G487" s="280"/>
      <c r="H487" s="280"/>
      <c r="I487" s="280"/>
      <c r="J487" s="280"/>
      <c r="K487" s="280"/>
      <c r="L487" s="280"/>
      <c r="M487" s="280"/>
      <c r="N487" s="280"/>
      <c r="O487" s="280"/>
      <c r="P487" s="280"/>
      <c r="Q487" s="280"/>
      <c r="R487" s="280"/>
      <c r="S487" s="280"/>
      <c r="T487" s="280"/>
      <c r="U487" s="280"/>
      <c r="V487" s="280"/>
      <c r="W487" s="280"/>
      <c r="X487" s="280"/>
      <c r="Y487" s="280"/>
      <c r="Z487" s="280"/>
    </row>
    <row r="488" spans="1:26" ht="15.75" customHeight="1">
      <c r="A488" s="280"/>
      <c r="B488" s="280"/>
      <c r="C488" s="280"/>
      <c r="D488" s="280"/>
      <c r="E488" s="280"/>
      <c r="F488" s="280"/>
      <c r="G488" s="280"/>
      <c r="H488" s="280"/>
      <c r="I488" s="280"/>
      <c r="J488" s="280"/>
      <c r="K488" s="280"/>
      <c r="L488" s="280"/>
      <c r="M488" s="280"/>
      <c r="N488" s="280"/>
      <c r="O488" s="280"/>
      <c r="P488" s="280"/>
      <c r="Q488" s="280"/>
      <c r="R488" s="280"/>
      <c r="S488" s="280"/>
      <c r="T488" s="280"/>
      <c r="U488" s="280"/>
      <c r="V488" s="280"/>
      <c r="W488" s="280"/>
      <c r="X488" s="280"/>
      <c r="Y488" s="280"/>
      <c r="Z488" s="280"/>
    </row>
    <row r="489" spans="1:26" ht="15.75" customHeight="1">
      <c r="A489" s="280"/>
      <c r="B489" s="280"/>
      <c r="C489" s="280"/>
      <c r="D489" s="280"/>
      <c r="E489" s="280"/>
      <c r="F489" s="280"/>
      <c r="G489" s="280"/>
      <c r="H489" s="280"/>
      <c r="I489" s="280"/>
      <c r="J489" s="280"/>
      <c r="K489" s="280"/>
      <c r="L489" s="280"/>
      <c r="M489" s="280"/>
      <c r="N489" s="280"/>
      <c r="O489" s="280"/>
      <c r="P489" s="280"/>
      <c r="Q489" s="280"/>
      <c r="R489" s="280"/>
      <c r="S489" s="280"/>
      <c r="T489" s="280"/>
      <c r="U489" s="280"/>
      <c r="V489" s="280"/>
      <c r="W489" s="280"/>
      <c r="X489" s="280"/>
      <c r="Y489" s="280"/>
      <c r="Z489" s="280"/>
    </row>
    <row r="490" spans="1:26" ht="15.75" customHeight="1">
      <c r="A490" s="280"/>
      <c r="B490" s="280"/>
      <c r="C490" s="280"/>
      <c r="D490" s="280"/>
      <c r="E490" s="280"/>
      <c r="F490" s="280"/>
      <c r="G490" s="280"/>
      <c r="H490" s="280"/>
      <c r="I490" s="280"/>
      <c r="J490" s="280"/>
      <c r="K490" s="280"/>
      <c r="L490" s="280"/>
      <c r="M490" s="280"/>
      <c r="N490" s="280"/>
      <c r="O490" s="280"/>
      <c r="P490" s="280"/>
      <c r="Q490" s="280"/>
      <c r="R490" s="280"/>
      <c r="S490" s="280"/>
      <c r="T490" s="280"/>
      <c r="U490" s="280"/>
      <c r="V490" s="280"/>
      <c r="W490" s="280"/>
      <c r="X490" s="280"/>
      <c r="Y490" s="280"/>
      <c r="Z490" s="280"/>
    </row>
    <row r="491" spans="1:26" ht="15.75" customHeight="1">
      <c r="A491" s="280"/>
      <c r="B491" s="280"/>
      <c r="C491" s="280"/>
      <c r="D491" s="280"/>
      <c r="E491" s="280"/>
      <c r="F491" s="280"/>
      <c r="G491" s="280"/>
      <c r="H491" s="280"/>
      <c r="I491" s="280"/>
      <c r="J491" s="280"/>
      <c r="K491" s="280"/>
      <c r="L491" s="280"/>
      <c r="M491" s="280"/>
      <c r="N491" s="280"/>
      <c r="O491" s="280"/>
      <c r="P491" s="280"/>
      <c r="Q491" s="280"/>
      <c r="R491" s="280"/>
      <c r="S491" s="280"/>
      <c r="T491" s="280"/>
      <c r="U491" s="280"/>
      <c r="V491" s="280"/>
      <c r="W491" s="280"/>
      <c r="X491" s="280"/>
      <c r="Y491" s="280"/>
      <c r="Z491" s="280"/>
    </row>
    <row r="492" spans="1:26" ht="15.75" customHeight="1">
      <c r="A492" s="280"/>
      <c r="B492" s="280"/>
      <c r="C492" s="280"/>
      <c r="D492" s="280"/>
      <c r="E492" s="280"/>
      <c r="F492" s="280"/>
      <c r="G492" s="280"/>
      <c r="H492" s="280"/>
      <c r="I492" s="280"/>
      <c r="J492" s="280"/>
      <c r="K492" s="280"/>
      <c r="L492" s="280"/>
      <c r="M492" s="280"/>
      <c r="N492" s="280"/>
      <c r="O492" s="280"/>
      <c r="P492" s="280"/>
      <c r="Q492" s="280"/>
      <c r="R492" s="280"/>
      <c r="S492" s="280"/>
      <c r="T492" s="280"/>
      <c r="U492" s="280"/>
      <c r="V492" s="280"/>
      <c r="W492" s="280"/>
      <c r="X492" s="280"/>
      <c r="Y492" s="280"/>
      <c r="Z492" s="280"/>
    </row>
    <row r="493" spans="1:26" ht="15.75" customHeight="1">
      <c r="A493" s="280"/>
      <c r="B493" s="280"/>
      <c r="C493" s="280"/>
      <c r="D493" s="280"/>
      <c r="E493" s="280"/>
      <c r="F493" s="280"/>
      <c r="G493" s="280"/>
      <c r="H493" s="280"/>
      <c r="I493" s="280"/>
      <c r="J493" s="280"/>
      <c r="K493" s="280"/>
      <c r="L493" s="280"/>
      <c r="M493" s="280"/>
      <c r="N493" s="280"/>
      <c r="O493" s="280"/>
      <c r="P493" s="280"/>
      <c r="Q493" s="280"/>
      <c r="R493" s="280"/>
      <c r="S493" s="280"/>
      <c r="T493" s="280"/>
      <c r="U493" s="280"/>
      <c r="V493" s="280"/>
      <c r="W493" s="280"/>
      <c r="X493" s="280"/>
      <c r="Y493" s="280"/>
      <c r="Z493" s="280"/>
    </row>
    <row r="494" spans="1:26" ht="15.75" customHeight="1">
      <c r="A494" s="280"/>
      <c r="B494" s="280"/>
      <c r="C494" s="280"/>
      <c r="D494" s="280"/>
      <c r="E494" s="280"/>
      <c r="F494" s="280"/>
      <c r="G494" s="280"/>
      <c r="H494" s="280"/>
      <c r="I494" s="280"/>
      <c r="J494" s="280"/>
      <c r="K494" s="280"/>
      <c r="L494" s="280"/>
      <c r="M494" s="280"/>
      <c r="N494" s="280"/>
      <c r="O494" s="280"/>
      <c r="P494" s="280"/>
      <c r="Q494" s="280"/>
      <c r="R494" s="280"/>
      <c r="S494" s="280"/>
      <c r="T494" s="280"/>
      <c r="U494" s="280"/>
      <c r="V494" s="280"/>
      <c r="W494" s="280"/>
      <c r="X494" s="280"/>
      <c r="Y494" s="280"/>
      <c r="Z494" s="280"/>
    </row>
    <row r="495" spans="1:26" ht="15.75" customHeight="1">
      <c r="A495" s="280"/>
      <c r="B495" s="280"/>
      <c r="C495" s="280"/>
      <c r="D495" s="280"/>
      <c r="E495" s="280"/>
      <c r="F495" s="280"/>
      <c r="G495" s="280"/>
      <c r="H495" s="280"/>
      <c r="I495" s="280"/>
      <c r="J495" s="280"/>
      <c r="K495" s="280"/>
      <c r="L495" s="280"/>
      <c r="M495" s="280"/>
      <c r="N495" s="280"/>
      <c r="O495" s="280"/>
      <c r="P495" s="280"/>
      <c r="Q495" s="280"/>
      <c r="R495" s="280"/>
      <c r="S495" s="280"/>
      <c r="T495" s="280"/>
      <c r="U495" s="280"/>
      <c r="V495" s="280"/>
      <c r="W495" s="280"/>
      <c r="X495" s="280"/>
      <c r="Y495" s="280"/>
      <c r="Z495" s="280"/>
    </row>
    <row r="496" spans="1:26" ht="15.75" customHeight="1">
      <c r="A496" s="280"/>
      <c r="B496" s="280"/>
      <c r="C496" s="280"/>
      <c r="D496" s="280"/>
      <c r="E496" s="280"/>
      <c r="F496" s="280"/>
      <c r="G496" s="280"/>
      <c r="H496" s="280"/>
      <c r="I496" s="280"/>
      <c r="J496" s="280"/>
      <c r="K496" s="280"/>
      <c r="L496" s="280"/>
      <c r="M496" s="280"/>
      <c r="N496" s="280"/>
      <c r="O496" s="280"/>
      <c r="P496" s="280"/>
      <c r="Q496" s="280"/>
      <c r="R496" s="280"/>
      <c r="S496" s="280"/>
      <c r="T496" s="280"/>
      <c r="U496" s="280"/>
      <c r="V496" s="280"/>
      <c r="W496" s="280"/>
      <c r="X496" s="280"/>
      <c r="Y496" s="280"/>
      <c r="Z496" s="280"/>
    </row>
    <row r="497" spans="1:26" ht="15.75" customHeight="1">
      <c r="A497" s="280"/>
      <c r="B497" s="280"/>
      <c r="C497" s="280"/>
      <c r="D497" s="280"/>
      <c r="E497" s="280"/>
      <c r="F497" s="280"/>
      <c r="G497" s="280"/>
      <c r="H497" s="280"/>
      <c r="I497" s="280"/>
      <c r="J497" s="280"/>
      <c r="K497" s="280"/>
      <c r="L497" s="280"/>
      <c r="M497" s="280"/>
      <c r="N497" s="280"/>
      <c r="O497" s="280"/>
      <c r="P497" s="280"/>
      <c r="Q497" s="280"/>
      <c r="R497" s="280"/>
      <c r="S497" s="280"/>
      <c r="T497" s="280"/>
      <c r="U497" s="280"/>
      <c r="V497" s="280"/>
      <c r="W497" s="280"/>
      <c r="X497" s="280"/>
      <c r="Y497" s="280"/>
      <c r="Z497" s="280"/>
    </row>
    <row r="498" spans="1:26" ht="15.75" customHeight="1">
      <c r="A498" s="280"/>
      <c r="B498" s="280"/>
      <c r="C498" s="280"/>
      <c r="D498" s="280"/>
      <c r="E498" s="280"/>
      <c r="F498" s="280"/>
      <c r="G498" s="280"/>
      <c r="H498" s="280"/>
      <c r="I498" s="280"/>
      <c r="J498" s="280"/>
      <c r="K498" s="280"/>
      <c r="L498" s="280"/>
      <c r="M498" s="280"/>
      <c r="N498" s="280"/>
      <c r="O498" s="280"/>
      <c r="P498" s="280"/>
      <c r="Q498" s="280"/>
      <c r="R498" s="280"/>
      <c r="S498" s="280"/>
      <c r="T498" s="280"/>
      <c r="U498" s="280"/>
      <c r="V498" s="280"/>
      <c r="W498" s="280"/>
      <c r="X498" s="280"/>
      <c r="Y498" s="280"/>
      <c r="Z498" s="280"/>
    </row>
    <row r="499" spans="1:26" ht="15.75" customHeight="1">
      <c r="A499" s="280"/>
      <c r="B499" s="280"/>
      <c r="C499" s="280"/>
      <c r="D499" s="280"/>
      <c r="E499" s="280"/>
      <c r="F499" s="280"/>
      <c r="G499" s="280"/>
      <c r="H499" s="280"/>
      <c r="I499" s="280"/>
      <c r="J499" s="280"/>
      <c r="K499" s="280"/>
      <c r="L499" s="280"/>
      <c r="M499" s="280"/>
      <c r="N499" s="280"/>
      <c r="O499" s="280"/>
      <c r="P499" s="280"/>
      <c r="Q499" s="280"/>
      <c r="R499" s="280"/>
      <c r="S499" s="280"/>
      <c r="T499" s="280"/>
      <c r="U499" s="280"/>
      <c r="V499" s="280"/>
      <c r="W499" s="280"/>
      <c r="X499" s="280"/>
      <c r="Y499" s="280"/>
      <c r="Z499" s="280"/>
    </row>
    <row r="500" spans="1:26" ht="15.75" customHeight="1">
      <c r="A500" s="280"/>
      <c r="B500" s="280"/>
      <c r="C500" s="280"/>
      <c r="D500" s="280"/>
      <c r="E500" s="280"/>
      <c r="F500" s="280"/>
      <c r="G500" s="280"/>
      <c r="H500" s="280"/>
      <c r="I500" s="280"/>
      <c r="J500" s="280"/>
      <c r="K500" s="280"/>
      <c r="L500" s="280"/>
      <c r="M500" s="280"/>
      <c r="N500" s="280"/>
      <c r="O500" s="280"/>
      <c r="P500" s="280"/>
      <c r="Q500" s="280"/>
      <c r="R500" s="280"/>
      <c r="S500" s="280"/>
      <c r="T500" s="280"/>
      <c r="U500" s="280"/>
      <c r="V500" s="280"/>
      <c r="W500" s="280"/>
      <c r="X500" s="280"/>
      <c r="Y500" s="280"/>
      <c r="Z500" s="280"/>
    </row>
    <row r="501" spans="1:26" ht="15.75" customHeight="1">
      <c r="A501" s="280"/>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row>
    <row r="502" spans="1:26" ht="15.75" customHeight="1">
      <c r="A502" s="280"/>
      <c r="B502" s="280"/>
      <c r="C502" s="280"/>
      <c r="D502" s="280"/>
      <c r="E502" s="280"/>
      <c r="F502" s="280"/>
      <c r="G502" s="280"/>
      <c r="H502" s="280"/>
      <c r="I502" s="280"/>
      <c r="J502" s="280"/>
      <c r="K502" s="280"/>
      <c r="L502" s="280"/>
      <c r="M502" s="280"/>
      <c r="N502" s="280"/>
      <c r="O502" s="280"/>
      <c r="P502" s="280"/>
      <c r="Q502" s="280"/>
      <c r="R502" s="280"/>
      <c r="S502" s="280"/>
      <c r="T502" s="280"/>
      <c r="U502" s="280"/>
      <c r="V502" s="280"/>
      <c r="W502" s="280"/>
      <c r="X502" s="280"/>
      <c r="Y502" s="280"/>
      <c r="Z502" s="280"/>
    </row>
    <row r="503" spans="1:26" ht="15.75" customHeight="1">
      <c r="A503" s="280"/>
      <c r="B503" s="280"/>
      <c r="C503" s="280"/>
      <c r="D503" s="280"/>
      <c r="E503" s="280"/>
      <c r="F503" s="280"/>
      <c r="G503" s="280"/>
      <c r="H503" s="280"/>
      <c r="I503" s="280"/>
      <c r="J503" s="280"/>
      <c r="K503" s="280"/>
      <c r="L503" s="280"/>
      <c r="M503" s="280"/>
      <c r="N503" s="280"/>
      <c r="O503" s="280"/>
      <c r="P503" s="280"/>
      <c r="Q503" s="280"/>
      <c r="R503" s="280"/>
      <c r="S503" s="280"/>
      <c r="T503" s="280"/>
      <c r="U503" s="280"/>
      <c r="V503" s="280"/>
      <c r="W503" s="280"/>
      <c r="X503" s="280"/>
      <c r="Y503" s="280"/>
      <c r="Z503" s="280"/>
    </row>
    <row r="504" spans="1:26" ht="15.75" customHeight="1">
      <c r="A504" s="280"/>
      <c r="B504" s="280"/>
      <c r="C504" s="280"/>
      <c r="D504" s="280"/>
      <c r="E504" s="280"/>
      <c r="F504" s="280"/>
      <c r="G504" s="280"/>
      <c r="H504" s="280"/>
      <c r="I504" s="280"/>
      <c r="J504" s="280"/>
      <c r="K504" s="280"/>
      <c r="L504" s="280"/>
      <c r="M504" s="280"/>
      <c r="N504" s="280"/>
      <c r="O504" s="280"/>
      <c r="P504" s="280"/>
      <c r="Q504" s="280"/>
      <c r="R504" s="280"/>
      <c r="S504" s="280"/>
      <c r="T504" s="280"/>
      <c r="U504" s="280"/>
      <c r="V504" s="280"/>
      <c r="W504" s="280"/>
      <c r="X504" s="280"/>
      <c r="Y504" s="280"/>
      <c r="Z504" s="280"/>
    </row>
    <row r="505" spans="1:26" ht="15.75" customHeight="1">
      <c r="A505" s="280"/>
      <c r="B505" s="280"/>
      <c r="C505" s="280"/>
      <c r="D505" s="280"/>
      <c r="E505" s="280"/>
      <c r="F505" s="280"/>
      <c r="G505" s="280"/>
      <c r="H505" s="280"/>
      <c r="I505" s="280"/>
      <c r="J505" s="280"/>
      <c r="K505" s="280"/>
      <c r="L505" s="280"/>
      <c r="M505" s="280"/>
      <c r="N505" s="280"/>
      <c r="O505" s="280"/>
      <c r="P505" s="280"/>
      <c r="Q505" s="280"/>
      <c r="R505" s="280"/>
      <c r="S505" s="280"/>
      <c r="T505" s="280"/>
      <c r="U505" s="280"/>
      <c r="V505" s="280"/>
      <c r="W505" s="280"/>
      <c r="X505" s="280"/>
      <c r="Y505" s="280"/>
      <c r="Z505" s="280"/>
    </row>
    <row r="506" spans="1:26" ht="15.75" customHeight="1">
      <c r="A506" s="280"/>
      <c r="B506" s="280"/>
      <c r="C506" s="280"/>
      <c r="D506" s="280"/>
      <c r="E506" s="280"/>
      <c r="F506" s="280"/>
      <c r="G506" s="280"/>
      <c r="H506" s="280"/>
      <c r="I506" s="280"/>
      <c r="J506" s="280"/>
      <c r="K506" s="280"/>
      <c r="L506" s="280"/>
      <c r="M506" s="280"/>
      <c r="N506" s="280"/>
      <c r="O506" s="280"/>
      <c r="P506" s="280"/>
      <c r="Q506" s="280"/>
      <c r="R506" s="280"/>
      <c r="S506" s="280"/>
      <c r="T506" s="280"/>
      <c r="U506" s="280"/>
      <c r="V506" s="280"/>
      <c r="W506" s="280"/>
      <c r="X506" s="280"/>
      <c r="Y506" s="280"/>
      <c r="Z506" s="280"/>
    </row>
    <row r="507" spans="1:26" ht="15.75" customHeight="1">
      <c r="A507" s="280"/>
      <c r="B507" s="280"/>
      <c r="C507" s="280"/>
      <c r="D507" s="280"/>
      <c r="E507" s="280"/>
      <c r="F507" s="280"/>
      <c r="G507" s="280"/>
      <c r="H507" s="280"/>
      <c r="I507" s="280"/>
      <c r="J507" s="280"/>
      <c r="K507" s="280"/>
      <c r="L507" s="280"/>
      <c r="M507" s="280"/>
      <c r="N507" s="280"/>
      <c r="O507" s="280"/>
      <c r="P507" s="280"/>
      <c r="Q507" s="280"/>
      <c r="R507" s="280"/>
      <c r="S507" s="280"/>
      <c r="T507" s="280"/>
      <c r="U507" s="280"/>
      <c r="V507" s="280"/>
      <c r="W507" s="280"/>
      <c r="X507" s="280"/>
      <c r="Y507" s="280"/>
      <c r="Z507" s="280"/>
    </row>
    <row r="508" spans="1:26" ht="15.75" customHeight="1">
      <c r="A508" s="280"/>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row>
    <row r="509" spans="1:26" ht="15.75" customHeight="1">
      <c r="A509" s="280"/>
      <c r="B509" s="280"/>
      <c r="C509" s="280"/>
      <c r="D509" s="280"/>
      <c r="E509" s="280"/>
      <c r="F509" s="280"/>
      <c r="G509" s="280"/>
      <c r="H509" s="280"/>
      <c r="I509" s="280"/>
      <c r="J509" s="280"/>
      <c r="K509" s="280"/>
      <c r="L509" s="280"/>
      <c r="M509" s="280"/>
      <c r="N509" s="280"/>
      <c r="O509" s="280"/>
      <c r="P509" s="280"/>
      <c r="Q509" s="280"/>
      <c r="R509" s="280"/>
      <c r="S509" s="280"/>
      <c r="T509" s="280"/>
      <c r="U509" s="280"/>
      <c r="V509" s="280"/>
      <c r="W509" s="280"/>
      <c r="X509" s="280"/>
      <c r="Y509" s="280"/>
      <c r="Z509" s="280"/>
    </row>
    <row r="510" spans="1:26" ht="15.75" customHeight="1">
      <c r="A510" s="280"/>
      <c r="B510" s="280"/>
      <c r="C510" s="280"/>
      <c r="D510" s="280"/>
      <c r="E510" s="280"/>
      <c r="F510" s="280"/>
      <c r="G510" s="280"/>
      <c r="H510" s="280"/>
      <c r="I510" s="280"/>
      <c r="J510" s="280"/>
      <c r="K510" s="280"/>
      <c r="L510" s="280"/>
      <c r="M510" s="280"/>
      <c r="N510" s="280"/>
      <c r="O510" s="280"/>
      <c r="P510" s="280"/>
      <c r="Q510" s="280"/>
      <c r="R510" s="280"/>
      <c r="S510" s="280"/>
      <c r="T510" s="280"/>
      <c r="U510" s="280"/>
      <c r="V510" s="280"/>
      <c r="W510" s="280"/>
      <c r="X510" s="280"/>
      <c r="Y510" s="280"/>
      <c r="Z510" s="280"/>
    </row>
    <row r="511" spans="1:26" ht="15.75" customHeight="1">
      <c r="A511" s="280"/>
      <c r="B511" s="280"/>
      <c r="C511" s="280"/>
      <c r="D511" s="280"/>
      <c r="E511" s="280"/>
      <c r="F511" s="280"/>
      <c r="G511" s="280"/>
      <c r="H511" s="280"/>
      <c r="I511" s="280"/>
      <c r="J511" s="280"/>
      <c r="K511" s="280"/>
      <c r="L511" s="280"/>
      <c r="M511" s="280"/>
      <c r="N511" s="280"/>
      <c r="O511" s="280"/>
      <c r="P511" s="280"/>
      <c r="Q511" s="280"/>
      <c r="R511" s="280"/>
      <c r="S511" s="280"/>
      <c r="T511" s="280"/>
      <c r="U511" s="280"/>
      <c r="V511" s="280"/>
      <c r="W511" s="280"/>
      <c r="X511" s="280"/>
      <c r="Y511" s="280"/>
      <c r="Z511" s="280"/>
    </row>
    <row r="512" spans="1:26" ht="15.75" customHeight="1">
      <c r="A512" s="280"/>
      <c r="B512" s="280"/>
      <c r="C512" s="280"/>
      <c r="D512" s="280"/>
      <c r="E512" s="280"/>
      <c r="F512" s="280"/>
      <c r="G512" s="280"/>
      <c r="H512" s="280"/>
      <c r="I512" s="280"/>
      <c r="J512" s="280"/>
      <c r="K512" s="280"/>
      <c r="L512" s="280"/>
      <c r="M512" s="280"/>
      <c r="N512" s="280"/>
      <c r="O512" s="280"/>
      <c r="P512" s="280"/>
      <c r="Q512" s="280"/>
      <c r="R512" s="280"/>
      <c r="S512" s="280"/>
      <c r="T512" s="280"/>
      <c r="U512" s="280"/>
      <c r="V512" s="280"/>
      <c r="W512" s="280"/>
      <c r="X512" s="280"/>
      <c r="Y512" s="280"/>
      <c r="Z512" s="280"/>
    </row>
    <row r="513" spans="1:26" ht="15.75" customHeight="1">
      <c r="A513" s="280"/>
      <c r="B513" s="280"/>
      <c r="C513" s="280"/>
      <c r="D513" s="280"/>
      <c r="E513" s="280"/>
      <c r="F513" s="280"/>
      <c r="G513" s="280"/>
      <c r="H513" s="280"/>
      <c r="I513" s="280"/>
      <c r="J513" s="280"/>
      <c r="K513" s="280"/>
      <c r="L513" s="280"/>
      <c r="M513" s="280"/>
      <c r="N513" s="280"/>
      <c r="O513" s="280"/>
      <c r="P513" s="280"/>
      <c r="Q513" s="280"/>
      <c r="R513" s="280"/>
      <c r="S513" s="280"/>
      <c r="T513" s="280"/>
      <c r="U513" s="280"/>
      <c r="V513" s="280"/>
      <c r="W513" s="280"/>
      <c r="X513" s="280"/>
      <c r="Y513" s="280"/>
      <c r="Z513" s="280"/>
    </row>
    <row r="514" spans="1:26" ht="15.75" customHeight="1">
      <c r="A514" s="280"/>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row>
    <row r="515" spans="1:26" ht="15.75" customHeight="1">
      <c r="A515" s="280"/>
      <c r="B515" s="280"/>
      <c r="C515" s="280"/>
      <c r="D515" s="280"/>
      <c r="E515" s="280"/>
      <c r="F515" s="280"/>
      <c r="G515" s="280"/>
      <c r="H515" s="280"/>
      <c r="I515" s="280"/>
      <c r="J515" s="280"/>
      <c r="K515" s="280"/>
      <c r="L515" s="280"/>
      <c r="M515" s="280"/>
      <c r="N515" s="280"/>
      <c r="O515" s="280"/>
      <c r="P515" s="280"/>
      <c r="Q515" s="280"/>
      <c r="R515" s="280"/>
      <c r="S515" s="280"/>
      <c r="T515" s="280"/>
      <c r="U515" s="280"/>
      <c r="V515" s="280"/>
      <c r="W515" s="280"/>
      <c r="X515" s="280"/>
      <c r="Y515" s="280"/>
      <c r="Z515" s="280"/>
    </row>
    <row r="516" spans="1:26" ht="15.75" customHeight="1">
      <c r="A516" s="280"/>
      <c r="B516" s="280"/>
      <c r="C516" s="280"/>
      <c r="D516" s="280"/>
      <c r="E516" s="280"/>
      <c r="F516" s="280"/>
      <c r="G516" s="280"/>
      <c r="H516" s="280"/>
      <c r="I516" s="280"/>
      <c r="J516" s="280"/>
      <c r="K516" s="280"/>
      <c r="L516" s="280"/>
      <c r="M516" s="280"/>
      <c r="N516" s="280"/>
      <c r="O516" s="280"/>
      <c r="P516" s="280"/>
      <c r="Q516" s="280"/>
      <c r="R516" s="280"/>
      <c r="S516" s="280"/>
      <c r="T516" s="280"/>
      <c r="U516" s="280"/>
      <c r="V516" s="280"/>
      <c r="W516" s="280"/>
      <c r="X516" s="280"/>
      <c r="Y516" s="280"/>
      <c r="Z516" s="280"/>
    </row>
    <row r="517" spans="1:26" ht="15.75" customHeight="1">
      <c r="A517" s="280"/>
      <c r="B517" s="280"/>
      <c r="C517" s="280"/>
      <c r="D517" s="280"/>
      <c r="E517" s="280"/>
      <c r="F517" s="280"/>
      <c r="G517" s="280"/>
      <c r="H517" s="280"/>
      <c r="I517" s="280"/>
      <c r="J517" s="280"/>
      <c r="K517" s="280"/>
      <c r="L517" s="280"/>
      <c r="M517" s="280"/>
      <c r="N517" s="280"/>
      <c r="O517" s="280"/>
      <c r="P517" s="280"/>
      <c r="Q517" s="280"/>
      <c r="R517" s="280"/>
      <c r="S517" s="280"/>
      <c r="T517" s="280"/>
      <c r="U517" s="280"/>
      <c r="V517" s="280"/>
      <c r="W517" s="280"/>
      <c r="X517" s="280"/>
      <c r="Y517" s="280"/>
      <c r="Z517" s="280"/>
    </row>
    <row r="518" spans="1:26" ht="15.75" customHeight="1">
      <c r="A518" s="280"/>
      <c r="B518" s="280"/>
      <c r="C518" s="280"/>
      <c r="D518" s="280"/>
      <c r="E518" s="280"/>
      <c r="F518" s="280"/>
      <c r="G518" s="280"/>
      <c r="H518" s="280"/>
      <c r="I518" s="280"/>
      <c r="J518" s="280"/>
      <c r="K518" s="280"/>
      <c r="L518" s="280"/>
      <c r="M518" s="280"/>
      <c r="N518" s="280"/>
      <c r="O518" s="280"/>
      <c r="P518" s="280"/>
      <c r="Q518" s="280"/>
      <c r="R518" s="280"/>
      <c r="S518" s="280"/>
      <c r="T518" s="280"/>
      <c r="U518" s="280"/>
      <c r="V518" s="280"/>
      <c r="W518" s="280"/>
      <c r="X518" s="280"/>
      <c r="Y518" s="280"/>
      <c r="Z518" s="280"/>
    </row>
    <row r="519" spans="1:26" ht="15.75" customHeight="1">
      <c r="A519" s="280"/>
      <c r="B519" s="280"/>
      <c r="C519" s="280"/>
      <c r="D519" s="280"/>
      <c r="E519" s="280"/>
      <c r="F519" s="280"/>
      <c r="G519" s="280"/>
      <c r="H519" s="280"/>
      <c r="I519" s="280"/>
      <c r="J519" s="280"/>
      <c r="K519" s="280"/>
      <c r="L519" s="280"/>
      <c r="M519" s="280"/>
      <c r="N519" s="280"/>
      <c r="O519" s="280"/>
      <c r="P519" s="280"/>
      <c r="Q519" s="280"/>
      <c r="R519" s="280"/>
      <c r="S519" s="280"/>
      <c r="T519" s="280"/>
      <c r="U519" s="280"/>
      <c r="V519" s="280"/>
      <c r="W519" s="280"/>
      <c r="X519" s="280"/>
      <c r="Y519" s="280"/>
      <c r="Z519" s="280"/>
    </row>
    <row r="520" spans="1:26" ht="15.75" customHeight="1">
      <c r="A520" s="280"/>
      <c r="B520" s="280"/>
      <c r="C520" s="280"/>
      <c r="D520" s="280"/>
      <c r="E520" s="280"/>
      <c r="F520" s="280"/>
      <c r="G520" s="280"/>
      <c r="H520" s="280"/>
      <c r="I520" s="280"/>
      <c r="J520" s="280"/>
      <c r="K520" s="280"/>
      <c r="L520" s="280"/>
      <c r="M520" s="280"/>
      <c r="N520" s="280"/>
      <c r="O520" s="280"/>
      <c r="P520" s="280"/>
      <c r="Q520" s="280"/>
      <c r="R520" s="280"/>
      <c r="S520" s="280"/>
      <c r="T520" s="280"/>
      <c r="U520" s="280"/>
      <c r="V520" s="280"/>
      <c r="W520" s="280"/>
      <c r="X520" s="280"/>
      <c r="Y520" s="280"/>
      <c r="Z520" s="280"/>
    </row>
    <row r="521" spans="1:26" ht="15.75" customHeight="1">
      <c r="A521" s="280"/>
      <c r="B521" s="280"/>
      <c r="C521" s="280"/>
      <c r="D521" s="280"/>
      <c r="E521" s="280"/>
      <c r="F521" s="280"/>
      <c r="G521" s="280"/>
      <c r="H521" s="280"/>
      <c r="I521" s="280"/>
      <c r="J521" s="280"/>
      <c r="K521" s="280"/>
      <c r="L521" s="280"/>
      <c r="M521" s="280"/>
      <c r="N521" s="280"/>
      <c r="O521" s="280"/>
      <c r="P521" s="280"/>
      <c r="Q521" s="280"/>
      <c r="R521" s="280"/>
      <c r="S521" s="280"/>
      <c r="T521" s="280"/>
      <c r="U521" s="280"/>
      <c r="V521" s="280"/>
      <c r="W521" s="280"/>
      <c r="X521" s="280"/>
      <c r="Y521" s="280"/>
      <c r="Z521" s="280"/>
    </row>
    <row r="522" spans="1:26" ht="15.75" customHeight="1">
      <c r="A522" s="280"/>
      <c r="B522" s="280"/>
      <c r="C522" s="280"/>
      <c r="D522" s="280"/>
      <c r="E522" s="280"/>
      <c r="F522" s="280"/>
      <c r="G522" s="280"/>
      <c r="H522" s="280"/>
      <c r="I522" s="280"/>
      <c r="J522" s="280"/>
      <c r="K522" s="280"/>
      <c r="L522" s="280"/>
      <c r="M522" s="280"/>
      <c r="N522" s="280"/>
      <c r="O522" s="280"/>
      <c r="P522" s="280"/>
      <c r="Q522" s="280"/>
      <c r="R522" s="280"/>
      <c r="S522" s="280"/>
      <c r="T522" s="280"/>
      <c r="U522" s="280"/>
      <c r="V522" s="280"/>
      <c r="W522" s="280"/>
      <c r="X522" s="280"/>
      <c r="Y522" s="280"/>
      <c r="Z522" s="280"/>
    </row>
    <row r="523" spans="1:26" ht="15.75" customHeight="1">
      <c r="A523" s="280"/>
      <c r="B523" s="280"/>
      <c r="C523" s="280"/>
      <c r="D523" s="280"/>
      <c r="E523" s="280"/>
      <c r="F523" s="280"/>
      <c r="G523" s="280"/>
      <c r="H523" s="280"/>
      <c r="I523" s="280"/>
      <c r="J523" s="280"/>
      <c r="K523" s="280"/>
      <c r="L523" s="280"/>
      <c r="M523" s="280"/>
      <c r="N523" s="280"/>
      <c r="O523" s="280"/>
      <c r="P523" s="280"/>
      <c r="Q523" s="280"/>
      <c r="R523" s="280"/>
      <c r="S523" s="280"/>
      <c r="T523" s="280"/>
      <c r="U523" s="280"/>
      <c r="V523" s="280"/>
      <c r="W523" s="280"/>
      <c r="X523" s="280"/>
      <c r="Y523" s="280"/>
      <c r="Z523" s="280"/>
    </row>
    <row r="524" spans="1:26" ht="15.75" customHeight="1">
      <c r="A524" s="280"/>
      <c r="B524" s="280"/>
      <c r="C524" s="280"/>
      <c r="D524" s="280"/>
      <c r="E524" s="280"/>
      <c r="F524" s="280"/>
      <c r="G524" s="280"/>
      <c r="H524" s="280"/>
      <c r="I524" s="280"/>
      <c r="J524" s="280"/>
      <c r="K524" s="280"/>
      <c r="L524" s="280"/>
      <c r="M524" s="280"/>
      <c r="N524" s="280"/>
      <c r="O524" s="280"/>
      <c r="P524" s="280"/>
      <c r="Q524" s="280"/>
      <c r="R524" s="280"/>
      <c r="S524" s="280"/>
      <c r="T524" s="280"/>
      <c r="U524" s="280"/>
      <c r="V524" s="280"/>
      <c r="W524" s="280"/>
      <c r="X524" s="280"/>
      <c r="Y524" s="280"/>
      <c r="Z524" s="280"/>
    </row>
    <row r="525" spans="1:26" ht="15.75" customHeight="1">
      <c r="A525" s="280"/>
      <c r="B525" s="280"/>
      <c r="C525" s="280"/>
      <c r="D525" s="280"/>
      <c r="E525" s="280"/>
      <c r="F525" s="280"/>
      <c r="G525" s="280"/>
      <c r="H525" s="280"/>
      <c r="I525" s="280"/>
      <c r="J525" s="280"/>
      <c r="K525" s="280"/>
      <c r="L525" s="280"/>
      <c r="M525" s="280"/>
      <c r="N525" s="280"/>
      <c r="O525" s="280"/>
      <c r="P525" s="280"/>
      <c r="Q525" s="280"/>
      <c r="R525" s="280"/>
      <c r="S525" s="280"/>
      <c r="T525" s="280"/>
      <c r="U525" s="280"/>
      <c r="V525" s="280"/>
      <c r="W525" s="280"/>
      <c r="X525" s="280"/>
      <c r="Y525" s="280"/>
      <c r="Z525" s="280"/>
    </row>
    <row r="526" spans="1:26" ht="15.75" customHeight="1">
      <c r="A526" s="280"/>
      <c r="B526" s="280"/>
      <c r="C526" s="280"/>
      <c r="D526" s="280"/>
      <c r="E526" s="280"/>
      <c r="F526" s="280"/>
      <c r="G526" s="280"/>
      <c r="H526" s="280"/>
      <c r="I526" s="280"/>
      <c r="J526" s="280"/>
      <c r="K526" s="280"/>
      <c r="L526" s="280"/>
      <c r="M526" s="280"/>
      <c r="N526" s="280"/>
      <c r="O526" s="280"/>
      <c r="P526" s="280"/>
      <c r="Q526" s="280"/>
      <c r="R526" s="280"/>
      <c r="S526" s="280"/>
      <c r="T526" s="280"/>
      <c r="U526" s="280"/>
      <c r="V526" s="280"/>
      <c r="W526" s="280"/>
      <c r="X526" s="280"/>
      <c r="Y526" s="280"/>
      <c r="Z526" s="280"/>
    </row>
    <row r="527" spans="1:26" ht="15.75" customHeight="1">
      <c r="A527" s="280"/>
      <c r="B527" s="280"/>
      <c r="C527" s="280"/>
      <c r="D527" s="280"/>
      <c r="E527" s="280"/>
      <c r="F527" s="280"/>
      <c r="G527" s="280"/>
      <c r="H527" s="280"/>
      <c r="I527" s="280"/>
      <c r="J527" s="280"/>
      <c r="K527" s="280"/>
      <c r="L527" s="280"/>
      <c r="M527" s="280"/>
      <c r="N527" s="280"/>
      <c r="O527" s="280"/>
      <c r="P527" s="280"/>
      <c r="Q527" s="280"/>
      <c r="R527" s="280"/>
      <c r="S527" s="280"/>
      <c r="T527" s="280"/>
      <c r="U527" s="280"/>
      <c r="V527" s="280"/>
      <c r="W527" s="280"/>
      <c r="X527" s="280"/>
      <c r="Y527" s="280"/>
      <c r="Z527" s="280"/>
    </row>
    <row r="528" spans="1:26" ht="15.75" customHeight="1">
      <c r="A528" s="280"/>
      <c r="B528" s="280"/>
      <c r="C528" s="280"/>
      <c r="D528" s="280"/>
      <c r="E528" s="280"/>
      <c r="F528" s="280"/>
      <c r="G528" s="280"/>
      <c r="H528" s="280"/>
      <c r="I528" s="280"/>
      <c r="J528" s="280"/>
      <c r="K528" s="280"/>
      <c r="L528" s="280"/>
      <c r="M528" s="280"/>
      <c r="N528" s="280"/>
      <c r="O528" s="280"/>
      <c r="P528" s="280"/>
      <c r="Q528" s="280"/>
      <c r="R528" s="280"/>
      <c r="S528" s="280"/>
      <c r="T528" s="280"/>
      <c r="U528" s="280"/>
      <c r="V528" s="280"/>
      <c r="W528" s="280"/>
      <c r="X528" s="280"/>
      <c r="Y528" s="280"/>
      <c r="Z528" s="280"/>
    </row>
    <row r="529" spans="1:26" ht="15.75" customHeight="1">
      <c r="A529" s="280"/>
      <c r="B529" s="280"/>
      <c r="C529" s="280"/>
      <c r="D529" s="280"/>
      <c r="E529" s="280"/>
      <c r="F529" s="280"/>
      <c r="G529" s="280"/>
      <c r="H529" s="280"/>
      <c r="I529" s="280"/>
      <c r="J529" s="280"/>
      <c r="K529" s="280"/>
      <c r="L529" s="280"/>
      <c r="M529" s="280"/>
      <c r="N529" s="280"/>
      <c r="O529" s="280"/>
      <c r="P529" s="280"/>
      <c r="Q529" s="280"/>
      <c r="R529" s="280"/>
      <c r="S529" s="280"/>
      <c r="T529" s="280"/>
      <c r="U529" s="280"/>
      <c r="V529" s="280"/>
      <c r="W529" s="280"/>
      <c r="X529" s="280"/>
      <c r="Y529" s="280"/>
      <c r="Z529" s="280"/>
    </row>
    <row r="530" spans="1:26" ht="15.75" customHeight="1">
      <c r="A530" s="280"/>
      <c r="B530" s="280"/>
      <c r="C530" s="280"/>
      <c r="D530" s="280"/>
      <c r="E530" s="280"/>
      <c r="F530" s="280"/>
      <c r="G530" s="280"/>
      <c r="H530" s="280"/>
      <c r="I530" s="280"/>
      <c r="J530" s="280"/>
      <c r="K530" s="280"/>
      <c r="L530" s="280"/>
      <c r="M530" s="280"/>
      <c r="N530" s="280"/>
      <c r="O530" s="280"/>
      <c r="P530" s="280"/>
      <c r="Q530" s="280"/>
      <c r="R530" s="280"/>
      <c r="S530" s="280"/>
      <c r="T530" s="280"/>
      <c r="U530" s="280"/>
      <c r="V530" s="280"/>
      <c r="W530" s="280"/>
      <c r="X530" s="280"/>
      <c r="Y530" s="280"/>
      <c r="Z530" s="280"/>
    </row>
    <row r="531" spans="1:26" ht="15.75" customHeight="1">
      <c r="A531" s="280"/>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row>
    <row r="532" spans="1:26" ht="15.75" customHeight="1">
      <c r="A532" s="280"/>
      <c r="B532" s="280"/>
      <c r="C532" s="280"/>
      <c r="D532" s="280"/>
      <c r="E532" s="280"/>
      <c r="F532" s="280"/>
      <c r="G532" s="280"/>
      <c r="H532" s="280"/>
      <c r="I532" s="280"/>
      <c r="J532" s="280"/>
      <c r="K532" s="280"/>
      <c r="L532" s="280"/>
      <c r="M532" s="280"/>
      <c r="N532" s="280"/>
      <c r="O532" s="280"/>
      <c r="P532" s="280"/>
      <c r="Q532" s="280"/>
      <c r="R532" s="280"/>
      <c r="S532" s="280"/>
      <c r="T532" s="280"/>
      <c r="U532" s="280"/>
      <c r="V532" s="280"/>
      <c r="W532" s="280"/>
      <c r="X532" s="280"/>
      <c r="Y532" s="280"/>
      <c r="Z532" s="280"/>
    </row>
    <row r="533" spans="1:26" ht="15.75" customHeight="1">
      <c r="A533" s="280"/>
      <c r="B533" s="280"/>
      <c r="C533" s="280"/>
      <c r="D533" s="280"/>
      <c r="E533" s="280"/>
      <c r="F533" s="280"/>
      <c r="G533" s="280"/>
      <c r="H533" s="280"/>
      <c r="I533" s="280"/>
      <c r="J533" s="280"/>
      <c r="K533" s="280"/>
      <c r="L533" s="280"/>
      <c r="M533" s="280"/>
      <c r="N533" s="280"/>
      <c r="O533" s="280"/>
      <c r="P533" s="280"/>
      <c r="Q533" s="280"/>
      <c r="R533" s="280"/>
      <c r="S533" s="280"/>
      <c r="T533" s="280"/>
      <c r="U533" s="280"/>
      <c r="V533" s="280"/>
      <c r="W533" s="280"/>
      <c r="X533" s="280"/>
      <c r="Y533" s="280"/>
      <c r="Z533" s="280"/>
    </row>
    <row r="534" spans="1:26" ht="15.75" customHeight="1">
      <c r="A534" s="280"/>
      <c r="B534" s="280"/>
      <c r="C534" s="280"/>
      <c r="D534" s="280"/>
      <c r="E534" s="280"/>
      <c r="F534" s="280"/>
      <c r="G534" s="280"/>
      <c r="H534" s="280"/>
      <c r="I534" s="280"/>
      <c r="J534" s="280"/>
      <c r="K534" s="280"/>
      <c r="L534" s="280"/>
      <c r="M534" s="280"/>
      <c r="N534" s="280"/>
      <c r="O534" s="280"/>
      <c r="P534" s="280"/>
      <c r="Q534" s="280"/>
      <c r="R534" s="280"/>
      <c r="S534" s="280"/>
      <c r="T534" s="280"/>
      <c r="U534" s="280"/>
      <c r="V534" s="280"/>
      <c r="W534" s="280"/>
      <c r="X534" s="280"/>
      <c r="Y534" s="280"/>
      <c r="Z534" s="280"/>
    </row>
    <row r="535" spans="1:26" ht="15.75" customHeight="1">
      <c r="A535" s="280"/>
      <c r="B535" s="280"/>
      <c r="C535" s="280"/>
      <c r="D535" s="280"/>
      <c r="E535" s="280"/>
      <c r="F535" s="280"/>
      <c r="G535" s="280"/>
      <c r="H535" s="280"/>
      <c r="I535" s="280"/>
      <c r="J535" s="280"/>
      <c r="K535" s="280"/>
      <c r="L535" s="280"/>
      <c r="M535" s="280"/>
      <c r="N535" s="280"/>
      <c r="O535" s="280"/>
      <c r="P535" s="280"/>
      <c r="Q535" s="280"/>
      <c r="R535" s="280"/>
      <c r="S535" s="280"/>
      <c r="T535" s="280"/>
      <c r="U535" s="280"/>
      <c r="V535" s="280"/>
      <c r="W535" s="280"/>
      <c r="X535" s="280"/>
      <c r="Y535" s="280"/>
      <c r="Z535" s="280"/>
    </row>
    <row r="536" spans="1:26" ht="15.75" customHeight="1">
      <c r="A536" s="280"/>
      <c r="B536" s="280"/>
      <c r="C536" s="280"/>
      <c r="D536" s="280"/>
      <c r="E536" s="280"/>
      <c r="F536" s="280"/>
      <c r="G536" s="280"/>
      <c r="H536" s="280"/>
      <c r="I536" s="280"/>
      <c r="J536" s="280"/>
      <c r="K536" s="280"/>
      <c r="L536" s="280"/>
      <c r="M536" s="280"/>
      <c r="N536" s="280"/>
      <c r="O536" s="280"/>
      <c r="P536" s="280"/>
      <c r="Q536" s="280"/>
      <c r="R536" s="280"/>
      <c r="S536" s="280"/>
      <c r="T536" s="280"/>
      <c r="U536" s="280"/>
      <c r="V536" s="280"/>
      <c r="W536" s="280"/>
      <c r="X536" s="280"/>
      <c r="Y536" s="280"/>
      <c r="Z536" s="280"/>
    </row>
    <row r="537" spans="1:26" ht="15.75" customHeight="1">
      <c r="A537" s="280"/>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row>
    <row r="538" spans="1:26" ht="15.75" customHeight="1">
      <c r="A538" s="280"/>
      <c r="B538" s="280"/>
      <c r="C538" s="280"/>
      <c r="D538" s="280"/>
      <c r="E538" s="280"/>
      <c r="F538" s="280"/>
      <c r="G538" s="280"/>
      <c r="H538" s="280"/>
      <c r="I538" s="280"/>
      <c r="J538" s="280"/>
      <c r="K538" s="280"/>
      <c r="L538" s="280"/>
      <c r="M538" s="280"/>
      <c r="N538" s="280"/>
      <c r="O538" s="280"/>
      <c r="P538" s="280"/>
      <c r="Q538" s="280"/>
      <c r="R538" s="280"/>
      <c r="S538" s="280"/>
      <c r="T538" s="280"/>
      <c r="U538" s="280"/>
      <c r="V538" s="280"/>
      <c r="W538" s="280"/>
      <c r="X538" s="280"/>
      <c r="Y538" s="280"/>
      <c r="Z538" s="280"/>
    </row>
    <row r="539" spans="1:26" ht="15.75" customHeight="1">
      <c r="A539" s="280"/>
      <c r="B539" s="280"/>
      <c r="C539" s="280"/>
      <c r="D539" s="280"/>
      <c r="E539" s="280"/>
      <c r="F539" s="280"/>
      <c r="G539" s="280"/>
      <c r="H539" s="280"/>
      <c r="I539" s="280"/>
      <c r="J539" s="280"/>
      <c r="K539" s="280"/>
      <c r="L539" s="280"/>
      <c r="M539" s="280"/>
      <c r="N539" s="280"/>
      <c r="O539" s="280"/>
      <c r="P539" s="280"/>
      <c r="Q539" s="280"/>
      <c r="R539" s="280"/>
      <c r="S539" s="280"/>
      <c r="T539" s="280"/>
      <c r="U539" s="280"/>
      <c r="V539" s="280"/>
      <c r="W539" s="280"/>
      <c r="X539" s="280"/>
      <c r="Y539" s="280"/>
      <c r="Z539" s="280"/>
    </row>
    <row r="540" spans="1:26" ht="15.75" customHeight="1">
      <c r="A540" s="280"/>
      <c r="B540" s="280"/>
      <c r="C540" s="280"/>
      <c r="D540" s="280"/>
      <c r="E540" s="280"/>
      <c r="F540" s="280"/>
      <c r="G540" s="280"/>
      <c r="H540" s="280"/>
      <c r="I540" s="280"/>
      <c r="J540" s="280"/>
      <c r="K540" s="280"/>
      <c r="L540" s="280"/>
      <c r="M540" s="280"/>
      <c r="N540" s="280"/>
      <c r="O540" s="280"/>
      <c r="P540" s="280"/>
      <c r="Q540" s="280"/>
      <c r="R540" s="280"/>
      <c r="S540" s="280"/>
      <c r="T540" s="280"/>
      <c r="U540" s="280"/>
      <c r="V540" s="280"/>
      <c r="W540" s="280"/>
      <c r="X540" s="280"/>
      <c r="Y540" s="280"/>
      <c r="Z540" s="280"/>
    </row>
    <row r="541" spans="1:26" ht="15.75" customHeight="1">
      <c r="A541" s="280"/>
      <c r="B541" s="280"/>
      <c r="C541" s="280"/>
      <c r="D541" s="280"/>
      <c r="E541" s="280"/>
      <c r="F541" s="280"/>
      <c r="G541" s="280"/>
      <c r="H541" s="280"/>
      <c r="I541" s="280"/>
      <c r="J541" s="280"/>
      <c r="K541" s="280"/>
      <c r="L541" s="280"/>
      <c r="M541" s="280"/>
      <c r="N541" s="280"/>
      <c r="O541" s="280"/>
      <c r="P541" s="280"/>
      <c r="Q541" s="280"/>
      <c r="R541" s="280"/>
      <c r="S541" s="280"/>
      <c r="T541" s="280"/>
      <c r="U541" s="280"/>
      <c r="V541" s="280"/>
      <c r="W541" s="280"/>
      <c r="X541" s="280"/>
      <c r="Y541" s="280"/>
      <c r="Z541" s="280"/>
    </row>
    <row r="542" spans="1:26" ht="15.75" customHeight="1">
      <c r="A542" s="280"/>
      <c r="B542" s="280"/>
      <c r="C542" s="280"/>
      <c r="D542" s="280"/>
      <c r="E542" s="280"/>
      <c r="F542" s="280"/>
      <c r="G542" s="280"/>
      <c r="H542" s="280"/>
      <c r="I542" s="280"/>
      <c r="J542" s="280"/>
      <c r="K542" s="280"/>
      <c r="L542" s="280"/>
      <c r="M542" s="280"/>
      <c r="N542" s="280"/>
      <c r="O542" s="280"/>
      <c r="P542" s="280"/>
      <c r="Q542" s="280"/>
      <c r="R542" s="280"/>
      <c r="S542" s="280"/>
      <c r="T542" s="280"/>
      <c r="U542" s="280"/>
      <c r="V542" s="280"/>
      <c r="W542" s="280"/>
      <c r="X542" s="280"/>
      <c r="Y542" s="280"/>
      <c r="Z542" s="280"/>
    </row>
    <row r="543" spans="1:26" ht="15.75" customHeight="1">
      <c r="A543" s="280"/>
      <c r="B543" s="280"/>
      <c r="C543" s="280"/>
      <c r="D543" s="280"/>
      <c r="E543" s="280"/>
      <c r="F543" s="280"/>
      <c r="G543" s="280"/>
      <c r="H543" s="280"/>
      <c r="I543" s="280"/>
      <c r="J543" s="280"/>
      <c r="K543" s="280"/>
      <c r="L543" s="280"/>
      <c r="M543" s="280"/>
      <c r="N543" s="280"/>
      <c r="O543" s="280"/>
      <c r="P543" s="280"/>
      <c r="Q543" s="280"/>
      <c r="R543" s="280"/>
      <c r="S543" s="280"/>
      <c r="T543" s="280"/>
      <c r="U543" s="280"/>
      <c r="V543" s="280"/>
      <c r="W543" s="280"/>
      <c r="X543" s="280"/>
      <c r="Y543" s="280"/>
      <c r="Z543" s="280"/>
    </row>
    <row r="544" spans="1:26" ht="15.75" customHeight="1">
      <c r="A544" s="280"/>
      <c r="B544" s="280"/>
      <c r="C544" s="280"/>
      <c r="D544" s="280"/>
      <c r="E544" s="280"/>
      <c r="F544" s="280"/>
      <c r="G544" s="280"/>
      <c r="H544" s="280"/>
      <c r="I544" s="280"/>
      <c r="J544" s="280"/>
      <c r="K544" s="280"/>
      <c r="L544" s="280"/>
      <c r="M544" s="280"/>
      <c r="N544" s="280"/>
      <c r="O544" s="280"/>
      <c r="P544" s="280"/>
      <c r="Q544" s="280"/>
      <c r="R544" s="280"/>
      <c r="S544" s="280"/>
      <c r="T544" s="280"/>
      <c r="U544" s="280"/>
      <c r="V544" s="280"/>
      <c r="W544" s="280"/>
      <c r="X544" s="280"/>
      <c r="Y544" s="280"/>
      <c r="Z544" s="280"/>
    </row>
    <row r="545" spans="1:26" ht="15.75" customHeight="1">
      <c r="A545" s="280"/>
      <c r="B545" s="280"/>
      <c r="C545" s="280"/>
      <c r="D545" s="280"/>
      <c r="E545" s="280"/>
      <c r="F545" s="280"/>
      <c r="G545" s="280"/>
      <c r="H545" s="280"/>
      <c r="I545" s="280"/>
      <c r="J545" s="280"/>
      <c r="K545" s="280"/>
      <c r="L545" s="280"/>
      <c r="M545" s="280"/>
      <c r="N545" s="280"/>
      <c r="O545" s="280"/>
      <c r="P545" s="280"/>
      <c r="Q545" s="280"/>
      <c r="R545" s="280"/>
      <c r="S545" s="280"/>
      <c r="T545" s="280"/>
      <c r="U545" s="280"/>
      <c r="V545" s="280"/>
      <c r="W545" s="280"/>
      <c r="X545" s="280"/>
      <c r="Y545" s="280"/>
      <c r="Z545" s="280"/>
    </row>
    <row r="546" spans="1:26" ht="15.75" customHeight="1">
      <c r="A546" s="280"/>
      <c r="B546" s="280"/>
      <c r="C546" s="280"/>
      <c r="D546" s="280"/>
      <c r="E546" s="280"/>
      <c r="F546" s="280"/>
      <c r="G546" s="280"/>
      <c r="H546" s="280"/>
      <c r="I546" s="280"/>
      <c r="J546" s="280"/>
      <c r="K546" s="280"/>
      <c r="L546" s="280"/>
      <c r="M546" s="280"/>
      <c r="N546" s="280"/>
      <c r="O546" s="280"/>
      <c r="P546" s="280"/>
      <c r="Q546" s="280"/>
      <c r="R546" s="280"/>
      <c r="S546" s="280"/>
      <c r="T546" s="280"/>
      <c r="U546" s="280"/>
      <c r="V546" s="280"/>
      <c r="W546" s="280"/>
      <c r="X546" s="280"/>
      <c r="Y546" s="280"/>
      <c r="Z546" s="280"/>
    </row>
    <row r="547" spans="1:26" ht="15.75" customHeight="1">
      <c r="A547" s="280"/>
      <c r="B547" s="280"/>
      <c r="C547" s="280"/>
      <c r="D547" s="280"/>
      <c r="E547" s="280"/>
      <c r="F547" s="280"/>
      <c r="G547" s="280"/>
      <c r="H547" s="280"/>
      <c r="I547" s="280"/>
      <c r="J547" s="280"/>
      <c r="K547" s="280"/>
      <c r="L547" s="280"/>
      <c r="M547" s="280"/>
      <c r="N547" s="280"/>
      <c r="O547" s="280"/>
      <c r="P547" s="280"/>
      <c r="Q547" s="280"/>
      <c r="R547" s="280"/>
      <c r="S547" s="280"/>
      <c r="T547" s="280"/>
      <c r="U547" s="280"/>
      <c r="V547" s="280"/>
      <c r="W547" s="280"/>
      <c r="X547" s="280"/>
      <c r="Y547" s="280"/>
      <c r="Z547" s="280"/>
    </row>
    <row r="548" spans="1:26" ht="15.75" customHeight="1">
      <c r="A548" s="280"/>
      <c r="B548" s="280"/>
      <c r="C548" s="280"/>
      <c r="D548" s="280"/>
      <c r="E548" s="280"/>
      <c r="F548" s="280"/>
      <c r="G548" s="280"/>
      <c r="H548" s="280"/>
      <c r="I548" s="280"/>
      <c r="J548" s="280"/>
      <c r="K548" s="280"/>
      <c r="L548" s="280"/>
      <c r="M548" s="280"/>
      <c r="N548" s="280"/>
      <c r="O548" s="280"/>
      <c r="P548" s="280"/>
      <c r="Q548" s="280"/>
      <c r="R548" s="280"/>
      <c r="S548" s="280"/>
      <c r="T548" s="280"/>
      <c r="U548" s="280"/>
      <c r="V548" s="280"/>
      <c r="W548" s="280"/>
      <c r="X548" s="280"/>
      <c r="Y548" s="280"/>
      <c r="Z548" s="280"/>
    </row>
    <row r="549" spans="1:26" ht="15.75" customHeight="1">
      <c r="A549" s="280"/>
      <c r="B549" s="280"/>
      <c r="C549" s="280"/>
      <c r="D549" s="280"/>
      <c r="E549" s="280"/>
      <c r="F549" s="280"/>
      <c r="G549" s="280"/>
      <c r="H549" s="280"/>
      <c r="I549" s="280"/>
      <c r="J549" s="280"/>
      <c r="K549" s="280"/>
      <c r="L549" s="280"/>
      <c r="M549" s="280"/>
      <c r="N549" s="280"/>
      <c r="O549" s="280"/>
      <c r="P549" s="280"/>
      <c r="Q549" s="280"/>
      <c r="R549" s="280"/>
      <c r="S549" s="280"/>
      <c r="T549" s="280"/>
      <c r="U549" s="280"/>
      <c r="V549" s="280"/>
      <c r="W549" s="280"/>
      <c r="X549" s="280"/>
      <c r="Y549" s="280"/>
      <c r="Z549" s="280"/>
    </row>
    <row r="550" spans="1:26" ht="15.75" customHeight="1">
      <c r="A550" s="280"/>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row>
    <row r="551" spans="1:26" ht="15.75" customHeight="1">
      <c r="A551" s="280"/>
      <c r="B551" s="280"/>
      <c r="C551" s="280"/>
      <c r="D551" s="280"/>
      <c r="E551" s="280"/>
      <c r="F551" s="280"/>
      <c r="G551" s="280"/>
      <c r="H551" s="280"/>
      <c r="I551" s="280"/>
      <c r="J551" s="280"/>
      <c r="K551" s="280"/>
      <c r="L551" s="280"/>
      <c r="M551" s="280"/>
      <c r="N551" s="280"/>
      <c r="O551" s="280"/>
      <c r="P551" s="280"/>
      <c r="Q551" s="280"/>
      <c r="R551" s="280"/>
      <c r="S551" s="280"/>
      <c r="T551" s="280"/>
      <c r="U551" s="280"/>
      <c r="V551" s="280"/>
      <c r="W551" s="280"/>
      <c r="X551" s="280"/>
      <c r="Y551" s="280"/>
      <c r="Z551" s="280"/>
    </row>
    <row r="552" spans="1:26" ht="15.75" customHeight="1">
      <c r="A552" s="280"/>
      <c r="B552" s="280"/>
      <c r="C552" s="280"/>
      <c r="D552" s="280"/>
      <c r="E552" s="280"/>
      <c r="F552" s="280"/>
      <c r="G552" s="280"/>
      <c r="H552" s="280"/>
      <c r="I552" s="280"/>
      <c r="J552" s="280"/>
      <c r="K552" s="280"/>
      <c r="L552" s="280"/>
      <c r="M552" s="280"/>
      <c r="N552" s="280"/>
      <c r="O552" s="280"/>
      <c r="P552" s="280"/>
      <c r="Q552" s="280"/>
      <c r="R552" s="280"/>
      <c r="S552" s="280"/>
      <c r="T552" s="280"/>
      <c r="U552" s="280"/>
      <c r="V552" s="280"/>
      <c r="W552" s="280"/>
      <c r="X552" s="280"/>
      <c r="Y552" s="280"/>
      <c r="Z552" s="280"/>
    </row>
    <row r="553" spans="1:26" ht="15.75" customHeight="1">
      <c r="A553" s="280"/>
      <c r="B553" s="280"/>
      <c r="C553" s="280"/>
      <c r="D553" s="280"/>
      <c r="E553" s="280"/>
      <c r="F553" s="280"/>
      <c r="G553" s="280"/>
      <c r="H553" s="280"/>
      <c r="I553" s="280"/>
      <c r="J553" s="280"/>
      <c r="K553" s="280"/>
      <c r="L553" s="280"/>
      <c r="M553" s="280"/>
      <c r="N553" s="280"/>
      <c r="O553" s="280"/>
      <c r="P553" s="280"/>
      <c r="Q553" s="280"/>
      <c r="R553" s="280"/>
      <c r="S553" s="280"/>
      <c r="T553" s="280"/>
      <c r="U553" s="280"/>
      <c r="V553" s="280"/>
      <c r="W553" s="280"/>
      <c r="X553" s="280"/>
      <c r="Y553" s="280"/>
      <c r="Z553" s="280"/>
    </row>
    <row r="554" spans="1:26" ht="15.75" customHeight="1">
      <c r="A554" s="280"/>
      <c r="B554" s="280"/>
      <c r="C554" s="280"/>
      <c r="D554" s="280"/>
      <c r="E554" s="280"/>
      <c r="F554" s="280"/>
      <c r="G554" s="280"/>
      <c r="H554" s="280"/>
      <c r="I554" s="280"/>
      <c r="J554" s="280"/>
      <c r="K554" s="280"/>
      <c r="L554" s="280"/>
      <c r="M554" s="280"/>
      <c r="N554" s="280"/>
      <c r="O554" s="280"/>
      <c r="P554" s="280"/>
      <c r="Q554" s="280"/>
      <c r="R554" s="280"/>
      <c r="S554" s="280"/>
      <c r="T554" s="280"/>
      <c r="U554" s="280"/>
      <c r="V554" s="280"/>
      <c r="W554" s="280"/>
      <c r="X554" s="280"/>
      <c r="Y554" s="280"/>
      <c r="Z554" s="280"/>
    </row>
    <row r="555" spans="1:26" ht="15.75" customHeight="1">
      <c r="A555" s="280"/>
      <c r="B555" s="280"/>
      <c r="C555" s="280"/>
      <c r="D555" s="280"/>
      <c r="E555" s="280"/>
      <c r="F555" s="280"/>
      <c r="G555" s="280"/>
      <c r="H555" s="280"/>
      <c r="I555" s="280"/>
      <c r="J555" s="280"/>
      <c r="K555" s="280"/>
      <c r="L555" s="280"/>
      <c r="M555" s="280"/>
      <c r="N555" s="280"/>
      <c r="O555" s="280"/>
      <c r="P555" s="280"/>
      <c r="Q555" s="280"/>
      <c r="R555" s="280"/>
      <c r="S555" s="280"/>
      <c r="T555" s="280"/>
      <c r="U555" s="280"/>
      <c r="V555" s="280"/>
      <c r="W555" s="280"/>
      <c r="X555" s="280"/>
      <c r="Y555" s="280"/>
      <c r="Z555" s="280"/>
    </row>
    <row r="556" spans="1:26" ht="15.75" customHeight="1">
      <c r="A556" s="280"/>
      <c r="B556" s="280"/>
      <c r="C556" s="280"/>
      <c r="D556" s="280"/>
      <c r="E556" s="280"/>
      <c r="F556" s="280"/>
      <c r="G556" s="280"/>
      <c r="H556" s="280"/>
      <c r="I556" s="280"/>
      <c r="J556" s="280"/>
      <c r="K556" s="280"/>
      <c r="L556" s="280"/>
      <c r="M556" s="280"/>
      <c r="N556" s="280"/>
      <c r="O556" s="280"/>
      <c r="P556" s="280"/>
      <c r="Q556" s="280"/>
      <c r="R556" s="280"/>
      <c r="S556" s="280"/>
      <c r="T556" s="280"/>
      <c r="U556" s="280"/>
      <c r="V556" s="280"/>
      <c r="W556" s="280"/>
      <c r="X556" s="280"/>
      <c r="Y556" s="280"/>
      <c r="Z556" s="280"/>
    </row>
    <row r="557" spans="1:26" ht="15.75" customHeight="1">
      <c r="A557" s="280"/>
      <c r="B557" s="280"/>
      <c r="C557" s="280"/>
      <c r="D557" s="280"/>
      <c r="E557" s="280"/>
      <c r="F557" s="280"/>
      <c r="G557" s="280"/>
      <c r="H557" s="280"/>
      <c r="I557" s="280"/>
      <c r="J557" s="280"/>
      <c r="K557" s="280"/>
      <c r="L557" s="280"/>
      <c r="M557" s="280"/>
      <c r="N557" s="280"/>
      <c r="O557" s="280"/>
      <c r="P557" s="280"/>
      <c r="Q557" s="280"/>
      <c r="R557" s="280"/>
      <c r="S557" s="280"/>
      <c r="T557" s="280"/>
      <c r="U557" s="280"/>
      <c r="V557" s="280"/>
      <c r="W557" s="280"/>
      <c r="X557" s="280"/>
      <c r="Y557" s="280"/>
      <c r="Z557" s="280"/>
    </row>
    <row r="558" spans="1:26" ht="15.75" customHeight="1">
      <c r="A558" s="280"/>
      <c r="B558" s="280"/>
      <c r="C558" s="280"/>
      <c r="D558" s="280"/>
      <c r="E558" s="280"/>
      <c r="F558" s="280"/>
      <c r="G558" s="280"/>
      <c r="H558" s="280"/>
      <c r="I558" s="280"/>
      <c r="J558" s="280"/>
      <c r="K558" s="280"/>
      <c r="L558" s="280"/>
      <c r="M558" s="280"/>
      <c r="N558" s="280"/>
      <c r="O558" s="280"/>
      <c r="P558" s="280"/>
      <c r="Q558" s="280"/>
      <c r="R558" s="280"/>
      <c r="S558" s="280"/>
      <c r="T558" s="280"/>
      <c r="U558" s="280"/>
      <c r="V558" s="280"/>
      <c r="W558" s="280"/>
      <c r="X558" s="280"/>
      <c r="Y558" s="280"/>
      <c r="Z558" s="280"/>
    </row>
    <row r="559" spans="1:26" ht="15.75" customHeight="1">
      <c r="A559" s="280"/>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row>
    <row r="560" spans="1:26" ht="15.75" customHeight="1">
      <c r="A560" s="280"/>
      <c r="B560" s="280"/>
      <c r="C560" s="280"/>
      <c r="D560" s="280"/>
      <c r="E560" s="280"/>
      <c r="F560" s="280"/>
      <c r="G560" s="280"/>
      <c r="H560" s="280"/>
      <c r="I560" s="280"/>
      <c r="J560" s="280"/>
      <c r="K560" s="280"/>
      <c r="L560" s="280"/>
      <c r="M560" s="280"/>
      <c r="N560" s="280"/>
      <c r="O560" s="280"/>
      <c r="P560" s="280"/>
      <c r="Q560" s="280"/>
      <c r="R560" s="280"/>
      <c r="S560" s="280"/>
      <c r="T560" s="280"/>
      <c r="U560" s="280"/>
      <c r="V560" s="280"/>
      <c r="W560" s="280"/>
      <c r="X560" s="280"/>
      <c r="Y560" s="280"/>
      <c r="Z560" s="280"/>
    </row>
    <row r="561" spans="1:26" ht="15.75" customHeight="1">
      <c r="A561" s="280"/>
      <c r="B561" s="280"/>
      <c r="C561" s="280"/>
      <c r="D561" s="280"/>
      <c r="E561" s="280"/>
      <c r="F561" s="280"/>
      <c r="G561" s="280"/>
      <c r="H561" s="280"/>
      <c r="I561" s="280"/>
      <c r="J561" s="280"/>
      <c r="K561" s="280"/>
      <c r="L561" s="280"/>
      <c r="M561" s="280"/>
      <c r="N561" s="280"/>
      <c r="O561" s="280"/>
      <c r="P561" s="280"/>
      <c r="Q561" s="280"/>
      <c r="R561" s="280"/>
      <c r="S561" s="280"/>
      <c r="T561" s="280"/>
      <c r="U561" s="280"/>
      <c r="V561" s="280"/>
      <c r="W561" s="280"/>
      <c r="X561" s="280"/>
      <c r="Y561" s="280"/>
      <c r="Z561" s="280"/>
    </row>
    <row r="562" spans="1:26" ht="15.75" customHeight="1">
      <c r="A562" s="280"/>
      <c r="B562" s="280"/>
      <c r="C562" s="280"/>
      <c r="D562" s="280"/>
      <c r="E562" s="280"/>
      <c r="F562" s="280"/>
      <c r="G562" s="280"/>
      <c r="H562" s="280"/>
      <c r="I562" s="280"/>
      <c r="J562" s="280"/>
      <c r="K562" s="280"/>
      <c r="L562" s="280"/>
      <c r="M562" s="280"/>
      <c r="N562" s="280"/>
      <c r="O562" s="280"/>
      <c r="P562" s="280"/>
      <c r="Q562" s="280"/>
      <c r="R562" s="280"/>
      <c r="S562" s="280"/>
      <c r="T562" s="280"/>
      <c r="U562" s="280"/>
      <c r="V562" s="280"/>
      <c r="W562" s="280"/>
      <c r="X562" s="280"/>
      <c r="Y562" s="280"/>
      <c r="Z562" s="280"/>
    </row>
    <row r="563" spans="1:26" ht="15.75" customHeight="1">
      <c r="A563" s="280"/>
      <c r="B563" s="280"/>
      <c r="C563" s="280"/>
      <c r="D563" s="280"/>
      <c r="E563" s="280"/>
      <c r="F563" s="280"/>
      <c r="G563" s="280"/>
      <c r="H563" s="280"/>
      <c r="I563" s="280"/>
      <c r="J563" s="280"/>
      <c r="K563" s="280"/>
      <c r="L563" s="280"/>
      <c r="M563" s="280"/>
      <c r="N563" s="280"/>
      <c r="O563" s="280"/>
      <c r="P563" s="280"/>
      <c r="Q563" s="280"/>
      <c r="R563" s="280"/>
      <c r="S563" s="280"/>
      <c r="T563" s="280"/>
      <c r="U563" s="280"/>
      <c r="V563" s="280"/>
      <c r="W563" s="280"/>
      <c r="X563" s="280"/>
      <c r="Y563" s="280"/>
      <c r="Z563" s="280"/>
    </row>
    <row r="564" spans="1:26" ht="15.75" customHeight="1">
      <c r="A564" s="280"/>
      <c r="B564" s="280"/>
      <c r="C564" s="280"/>
      <c r="D564" s="280"/>
      <c r="E564" s="280"/>
      <c r="F564" s="280"/>
      <c r="G564" s="280"/>
      <c r="H564" s="280"/>
      <c r="I564" s="280"/>
      <c r="J564" s="280"/>
      <c r="K564" s="280"/>
      <c r="L564" s="280"/>
      <c r="M564" s="280"/>
      <c r="N564" s="280"/>
      <c r="O564" s="280"/>
      <c r="P564" s="280"/>
      <c r="Q564" s="280"/>
      <c r="R564" s="280"/>
      <c r="S564" s="280"/>
      <c r="T564" s="280"/>
      <c r="U564" s="280"/>
      <c r="V564" s="280"/>
      <c r="W564" s="280"/>
      <c r="X564" s="280"/>
      <c r="Y564" s="280"/>
      <c r="Z564" s="280"/>
    </row>
    <row r="565" spans="1:26" ht="15.75" customHeight="1">
      <c r="A565" s="280"/>
      <c r="B565" s="280"/>
      <c r="C565" s="280"/>
      <c r="D565" s="280"/>
      <c r="E565" s="280"/>
      <c r="F565" s="280"/>
      <c r="G565" s="280"/>
      <c r="H565" s="280"/>
      <c r="I565" s="280"/>
      <c r="J565" s="280"/>
      <c r="K565" s="280"/>
      <c r="L565" s="280"/>
      <c r="M565" s="280"/>
      <c r="N565" s="280"/>
      <c r="O565" s="280"/>
      <c r="P565" s="280"/>
      <c r="Q565" s="280"/>
      <c r="R565" s="280"/>
      <c r="S565" s="280"/>
      <c r="T565" s="280"/>
      <c r="U565" s="280"/>
      <c r="V565" s="280"/>
      <c r="W565" s="280"/>
      <c r="X565" s="280"/>
      <c r="Y565" s="280"/>
      <c r="Z565" s="280"/>
    </row>
    <row r="566" spans="1:26" ht="15.75" customHeight="1">
      <c r="A566" s="280"/>
      <c r="B566" s="280"/>
      <c r="C566" s="280"/>
      <c r="D566" s="280"/>
      <c r="E566" s="280"/>
      <c r="F566" s="280"/>
      <c r="G566" s="280"/>
      <c r="H566" s="280"/>
      <c r="I566" s="280"/>
      <c r="J566" s="280"/>
      <c r="K566" s="280"/>
      <c r="L566" s="280"/>
      <c r="M566" s="280"/>
      <c r="N566" s="280"/>
      <c r="O566" s="280"/>
      <c r="P566" s="280"/>
      <c r="Q566" s="280"/>
      <c r="R566" s="280"/>
      <c r="S566" s="280"/>
      <c r="T566" s="280"/>
      <c r="U566" s="280"/>
      <c r="V566" s="280"/>
      <c r="W566" s="280"/>
      <c r="X566" s="280"/>
      <c r="Y566" s="280"/>
      <c r="Z566" s="280"/>
    </row>
    <row r="567" spans="1:26" ht="15.75" customHeight="1">
      <c r="A567" s="280"/>
      <c r="B567" s="280"/>
      <c r="C567" s="280"/>
      <c r="D567" s="280"/>
      <c r="E567" s="280"/>
      <c r="F567" s="280"/>
      <c r="G567" s="280"/>
      <c r="H567" s="280"/>
      <c r="I567" s="280"/>
      <c r="J567" s="280"/>
      <c r="K567" s="280"/>
      <c r="L567" s="280"/>
      <c r="M567" s="280"/>
      <c r="N567" s="280"/>
      <c r="O567" s="280"/>
      <c r="P567" s="280"/>
      <c r="Q567" s="280"/>
      <c r="R567" s="280"/>
      <c r="S567" s="280"/>
      <c r="T567" s="280"/>
      <c r="U567" s="280"/>
      <c r="V567" s="280"/>
      <c r="W567" s="280"/>
      <c r="X567" s="280"/>
      <c r="Y567" s="280"/>
      <c r="Z567" s="280"/>
    </row>
    <row r="568" spans="1:26" ht="15.75" customHeight="1">
      <c r="A568" s="280"/>
      <c r="B568" s="280"/>
      <c r="C568" s="280"/>
      <c r="D568" s="280"/>
      <c r="E568" s="280"/>
      <c r="F568" s="280"/>
      <c r="G568" s="280"/>
      <c r="H568" s="280"/>
      <c r="I568" s="280"/>
      <c r="J568" s="280"/>
      <c r="K568" s="280"/>
      <c r="L568" s="280"/>
      <c r="M568" s="280"/>
      <c r="N568" s="280"/>
      <c r="O568" s="280"/>
      <c r="P568" s="280"/>
      <c r="Q568" s="280"/>
      <c r="R568" s="280"/>
      <c r="S568" s="280"/>
      <c r="T568" s="280"/>
      <c r="U568" s="280"/>
      <c r="V568" s="280"/>
      <c r="W568" s="280"/>
      <c r="X568" s="280"/>
      <c r="Y568" s="280"/>
      <c r="Z568" s="280"/>
    </row>
    <row r="569" spans="1:26" ht="15.75" customHeight="1">
      <c r="A569" s="280"/>
      <c r="B569" s="280"/>
      <c r="C569" s="280"/>
      <c r="D569" s="280"/>
      <c r="E569" s="280"/>
      <c r="F569" s="280"/>
      <c r="G569" s="280"/>
      <c r="H569" s="280"/>
      <c r="I569" s="280"/>
      <c r="J569" s="280"/>
      <c r="K569" s="280"/>
      <c r="L569" s="280"/>
      <c r="M569" s="280"/>
      <c r="N569" s="280"/>
      <c r="O569" s="280"/>
      <c r="P569" s="280"/>
      <c r="Q569" s="280"/>
      <c r="R569" s="280"/>
      <c r="S569" s="280"/>
      <c r="T569" s="280"/>
      <c r="U569" s="280"/>
      <c r="V569" s="280"/>
      <c r="W569" s="280"/>
      <c r="X569" s="280"/>
      <c r="Y569" s="280"/>
      <c r="Z569" s="280"/>
    </row>
    <row r="570" spans="1:26" ht="15.75" customHeight="1">
      <c r="A570" s="280"/>
      <c r="B570" s="280"/>
      <c r="C570" s="280"/>
      <c r="D570" s="280"/>
      <c r="E570" s="280"/>
      <c r="F570" s="280"/>
      <c r="G570" s="280"/>
      <c r="H570" s="280"/>
      <c r="I570" s="280"/>
      <c r="J570" s="280"/>
      <c r="K570" s="280"/>
      <c r="L570" s="280"/>
      <c r="M570" s="280"/>
      <c r="N570" s="280"/>
      <c r="O570" s="280"/>
      <c r="P570" s="280"/>
      <c r="Q570" s="280"/>
      <c r="R570" s="280"/>
      <c r="S570" s="280"/>
      <c r="T570" s="280"/>
      <c r="U570" s="280"/>
      <c r="V570" s="280"/>
      <c r="W570" s="280"/>
      <c r="X570" s="280"/>
      <c r="Y570" s="280"/>
      <c r="Z570" s="280"/>
    </row>
    <row r="571" spans="1:26" ht="15.75" customHeight="1">
      <c r="A571" s="280"/>
      <c r="B571" s="280"/>
      <c r="C571" s="280"/>
      <c r="D571" s="280"/>
      <c r="E571" s="280"/>
      <c r="F571" s="280"/>
      <c r="G571" s="280"/>
      <c r="H571" s="280"/>
      <c r="I571" s="280"/>
      <c r="J571" s="280"/>
      <c r="K571" s="280"/>
      <c r="L571" s="280"/>
      <c r="M571" s="280"/>
      <c r="N571" s="280"/>
      <c r="O571" s="280"/>
      <c r="P571" s="280"/>
      <c r="Q571" s="280"/>
      <c r="R571" s="280"/>
      <c r="S571" s="280"/>
      <c r="T571" s="280"/>
      <c r="U571" s="280"/>
      <c r="V571" s="280"/>
      <c r="W571" s="280"/>
      <c r="X571" s="280"/>
      <c r="Y571" s="280"/>
      <c r="Z571" s="280"/>
    </row>
    <row r="572" spans="1:26" ht="15.75" customHeight="1">
      <c r="A572" s="280"/>
      <c r="B572" s="280"/>
      <c r="C572" s="280"/>
      <c r="D572" s="280"/>
      <c r="E572" s="280"/>
      <c r="F572" s="280"/>
      <c r="G572" s="280"/>
      <c r="H572" s="280"/>
      <c r="I572" s="280"/>
      <c r="J572" s="280"/>
      <c r="K572" s="280"/>
      <c r="L572" s="280"/>
      <c r="M572" s="280"/>
      <c r="N572" s="280"/>
      <c r="O572" s="280"/>
      <c r="P572" s="280"/>
      <c r="Q572" s="280"/>
      <c r="R572" s="280"/>
      <c r="S572" s="280"/>
      <c r="T572" s="280"/>
      <c r="U572" s="280"/>
      <c r="V572" s="280"/>
      <c r="W572" s="280"/>
      <c r="X572" s="280"/>
      <c r="Y572" s="280"/>
      <c r="Z572" s="280"/>
    </row>
    <row r="573" spans="1:26" ht="15.75" customHeight="1">
      <c r="A573" s="280"/>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row>
    <row r="574" spans="1:26" ht="15.75" customHeight="1">
      <c r="A574" s="280"/>
      <c r="B574" s="280"/>
      <c r="C574" s="280"/>
      <c r="D574" s="280"/>
      <c r="E574" s="280"/>
      <c r="F574" s="280"/>
      <c r="G574" s="280"/>
      <c r="H574" s="280"/>
      <c r="I574" s="280"/>
      <c r="J574" s="280"/>
      <c r="K574" s="280"/>
      <c r="L574" s="280"/>
      <c r="M574" s="280"/>
      <c r="N574" s="280"/>
      <c r="O574" s="280"/>
      <c r="P574" s="280"/>
      <c r="Q574" s="280"/>
      <c r="R574" s="280"/>
      <c r="S574" s="280"/>
      <c r="T574" s="280"/>
      <c r="U574" s="280"/>
      <c r="V574" s="280"/>
      <c r="W574" s="280"/>
      <c r="X574" s="280"/>
      <c r="Y574" s="280"/>
      <c r="Z574" s="280"/>
    </row>
    <row r="575" spans="1:26" ht="15.75" customHeight="1">
      <c r="A575" s="280"/>
      <c r="B575" s="280"/>
      <c r="C575" s="280"/>
      <c r="D575" s="280"/>
      <c r="E575" s="280"/>
      <c r="F575" s="280"/>
      <c r="G575" s="280"/>
      <c r="H575" s="280"/>
      <c r="I575" s="280"/>
      <c r="J575" s="280"/>
      <c r="K575" s="280"/>
      <c r="L575" s="280"/>
      <c r="M575" s="280"/>
      <c r="N575" s="280"/>
      <c r="O575" s="280"/>
      <c r="P575" s="280"/>
      <c r="Q575" s="280"/>
      <c r="R575" s="280"/>
      <c r="S575" s="280"/>
      <c r="T575" s="280"/>
      <c r="U575" s="280"/>
      <c r="V575" s="280"/>
      <c r="W575" s="280"/>
      <c r="X575" s="280"/>
      <c r="Y575" s="280"/>
      <c r="Z575" s="280"/>
    </row>
    <row r="576" spans="1:26" ht="15.75" customHeight="1">
      <c r="A576" s="280"/>
      <c r="B576" s="280"/>
      <c r="C576" s="280"/>
      <c r="D576" s="280"/>
      <c r="E576" s="280"/>
      <c r="F576" s="280"/>
      <c r="G576" s="280"/>
      <c r="H576" s="280"/>
      <c r="I576" s="280"/>
      <c r="J576" s="280"/>
      <c r="K576" s="280"/>
      <c r="L576" s="280"/>
      <c r="M576" s="280"/>
      <c r="N576" s="280"/>
      <c r="O576" s="280"/>
      <c r="P576" s="280"/>
      <c r="Q576" s="280"/>
      <c r="R576" s="280"/>
      <c r="S576" s="280"/>
      <c r="T576" s="280"/>
      <c r="U576" s="280"/>
      <c r="V576" s="280"/>
      <c r="W576" s="280"/>
      <c r="X576" s="280"/>
      <c r="Y576" s="280"/>
      <c r="Z576" s="280"/>
    </row>
    <row r="577" spans="1:26" ht="15.75" customHeight="1">
      <c r="A577" s="280"/>
      <c r="B577" s="280"/>
      <c r="C577" s="280"/>
      <c r="D577" s="280"/>
      <c r="E577" s="280"/>
      <c r="F577" s="280"/>
      <c r="G577" s="280"/>
      <c r="H577" s="280"/>
      <c r="I577" s="280"/>
      <c r="J577" s="280"/>
      <c r="K577" s="280"/>
      <c r="L577" s="280"/>
      <c r="M577" s="280"/>
      <c r="N577" s="280"/>
      <c r="O577" s="280"/>
      <c r="P577" s="280"/>
      <c r="Q577" s="280"/>
      <c r="R577" s="280"/>
      <c r="S577" s="280"/>
      <c r="T577" s="280"/>
      <c r="U577" s="280"/>
      <c r="V577" s="280"/>
      <c r="W577" s="280"/>
      <c r="X577" s="280"/>
      <c r="Y577" s="280"/>
      <c r="Z577" s="280"/>
    </row>
    <row r="578" spans="1:26" ht="15.75" customHeight="1">
      <c r="A578" s="280"/>
      <c r="B578" s="280"/>
      <c r="C578" s="280"/>
      <c r="D578" s="280"/>
      <c r="E578" s="280"/>
      <c r="F578" s="280"/>
      <c r="G578" s="280"/>
      <c r="H578" s="280"/>
      <c r="I578" s="280"/>
      <c r="J578" s="280"/>
      <c r="K578" s="280"/>
      <c r="L578" s="280"/>
      <c r="M578" s="280"/>
      <c r="N578" s="280"/>
      <c r="O578" s="280"/>
      <c r="P578" s="280"/>
      <c r="Q578" s="280"/>
      <c r="R578" s="280"/>
      <c r="S578" s="280"/>
      <c r="T578" s="280"/>
      <c r="U578" s="280"/>
      <c r="V578" s="280"/>
      <c r="W578" s="280"/>
      <c r="X578" s="280"/>
      <c r="Y578" s="280"/>
      <c r="Z578" s="280"/>
    </row>
    <row r="579" spans="1:26" ht="15.75" customHeight="1">
      <c r="A579" s="280"/>
      <c r="B579" s="280"/>
      <c r="C579" s="280"/>
      <c r="D579" s="280"/>
      <c r="E579" s="280"/>
      <c r="F579" s="280"/>
      <c r="G579" s="280"/>
      <c r="H579" s="280"/>
      <c r="I579" s="280"/>
      <c r="J579" s="280"/>
      <c r="K579" s="280"/>
      <c r="L579" s="280"/>
      <c r="M579" s="280"/>
      <c r="N579" s="280"/>
      <c r="O579" s="280"/>
      <c r="P579" s="280"/>
      <c r="Q579" s="280"/>
      <c r="R579" s="280"/>
      <c r="S579" s="280"/>
      <c r="T579" s="280"/>
      <c r="U579" s="280"/>
      <c r="V579" s="280"/>
      <c r="W579" s="280"/>
      <c r="X579" s="280"/>
      <c r="Y579" s="280"/>
      <c r="Z579" s="280"/>
    </row>
    <row r="580" spans="1:26" ht="15.75" customHeight="1">
      <c r="A580" s="280"/>
      <c r="B580" s="280"/>
      <c r="C580" s="280"/>
      <c r="D580" s="280"/>
      <c r="E580" s="280"/>
      <c r="F580" s="280"/>
      <c r="G580" s="280"/>
      <c r="H580" s="280"/>
      <c r="I580" s="280"/>
      <c r="J580" s="280"/>
      <c r="K580" s="280"/>
      <c r="L580" s="280"/>
      <c r="M580" s="280"/>
      <c r="N580" s="280"/>
      <c r="O580" s="280"/>
      <c r="P580" s="280"/>
      <c r="Q580" s="280"/>
      <c r="R580" s="280"/>
      <c r="S580" s="280"/>
      <c r="T580" s="280"/>
      <c r="U580" s="280"/>
      <c r="V580" s="280"/>
      <c r="W580" s="280"/>
      <c r="X580" s="280"/>
      <c r="Y580" s="280"/>
      <c r="Z580" s="280"/>
    </row>
    <row r="581" spans="1:26" ht="15.75" customHeight="1">
      <c r="A581" s="280"/>
      <c r="B581" s="280"/>
      <c r="C581" s="280"/>
      <c r="D581" s="280"/>
      <c r="E581" s="280"/>
      <c r="F581" s="280"/>
      <c r="G581" s="280"/>
      <c r="H581" s="280"/>
      <c r="I581" s="280"/>
      <c r="J581" s="280"/>
      <c r="K581" s="280"/>
      <c r="L581" s="280"/>
      <c r="M581" s="280"/>
      <c r="N581" s="280"/>
      <c r="O581" s="280"/>
      <c r="P581" s="280"/>
      <c r="Q581" s="280"/>
      <c r="R581" s="280"/>
      <c r="S581" s="280"/>
      <c r="T581" s="280"/>
      <c r="U581" s="280"/>
      <c r="V581" s="280"/>
      <c r="W581" s="280"/>
      <c r="X581" s="280"/>
      <c r="Y581" s="280"/>
      <c r="Z581" s="280"/>
    </row>
    <row r="582" spans="1:26" ht="15.75" customHeight="1">
      <c r="A582" s="280"/>
      <c r="B582" s="280"/>
      <c r="C582" s="280"/>
      <c r="D582" s="280"/>
      <c r="E582" s="280"/>
      <c r="F582" s="280"/>
      <c r="G582" s="280"/>
      <c r="H582" s="280"/>
      <c r="I582" s="280"/>
      <c r="J582" s="280"/>
      <c r="K582" s="280"/>
      <c r="L582" s="280"/>
      <c r="M582" s="280"/>
      <c r="N582" s="280"/>
      <c r="O582" s="280"/>
      <c r="P582" s="280"/>
      <c r="Q582" s="280"/>
      <c r="R582" s="280"/>
      <c r="S582" s="280"/>
      <c r="T582" s="280"/>
      <c r="U582" s="280"/>
      <c r="V582" s="280"/>
      <c r="W582" s="280"/>
      <c r="X582" s="280"/>
      <c r="Y582" s="280"/>
      <c r="Z582" s="280"/>
    </row>
    <row r="583" spans="1:26" ht="15.75" customHeight="1">
      <c r="A583" s="280"/>
      <c r="B583" s="280"/>
      <c r="C583" s="280"/>
      <c r="D583" s="280"/>
      <c r="E583" s="280"/>
      <c r="F583" s="280"/>
      <c r="G583" s="280"/>
      <c r="H583" s="280"/>
      <c r="I583" s="280"/>
      <c r="J583" s="280"/>
      <c r="K583" s="280"/>
      <c r="L583" s="280"/>
      <c r="M583" s="280"/>
      <c r="N583" s="280"/>
      <c r="O583" s="280"/>
      <c r="P583" s="280"/>
      <c r="Q583" s="280"/>
      <c r="R583" s="280"/>
      <c r="S583" s="280"/>
      <c r="T583" s="280"/>
      <c r="U583" s="280"/>
      <c r="V583" s="280"/>
      <c r="W583" s="280"/>
      <c r="X583" s="280"/>
      <c r="Y583" s="280"/>
      <c r="Z583" s="280"/>
    </row>
    <row r="584" spans="1:26" ht="15.75" customHeight="1">
      <c r="A584" s="280"/>
      <c r="B584" s="280"/>
      <c r="C584" s="280"/>
      <c r="D584" s="280"/>
      <c r="E584" s="280"/>
      <c r="F584" s="280"/>
      <c r="G584" s="280"/>
      <c r="H584" s="280"/>
      <c r="I584" s="280"/>
      <c r="J584" s="280"/>
      <c r="K584" s="280"/>
      <c r="L584" s="280"/>
      <c r="M584" s="280"/>
      <c r="N584" s="280"/>
      <c r="O584" s="280"/>
      <c r="P584" s="280"/>
      <c r="Q584" s="280"/>
      <c r="R584" s="280"/>
      <c r="S584" s="280"/>
      <c r="T584" s="280"/>
      <c r="U584" s="280"/>
      <c r="V584" s="280"/>
      <c r="W584" s="280"/>
      <c r="X584" s="280"/>
      <c r="Y584" s="280"/>
      <c r="Z584" s="280"/>
    </row>
    <row r="585" spans="1:26" ht="15.75" customHeight="1">
      <c r="A585" s="280"/>
      <c r="B585" s="280"/>
      <c r="C585" s="280"/>
      <c r="D585" s="280"/>
      <c r="E585" s="280"/>
      <c r="F585" s="280"/>
      <c r="G585" s="280"/>
      <c r="H585" s="280"/>
      <c r="I585" s="280"/>
      <c r="J585" s="280"/>
      <c r="K585" s="280"/>
      <c r="L585" s="280"/>
      <c r="M585" s="280"/>
      <c r="N585" s="280"/>
      <c r="O585" s="280"/>
      <c r="P585" s="280"/>
      <c r="Q585" s="280"/>
      <c r="R585" s="280"/>
      <c r="S585" s="280"/>
      <c r="T585" s="280"/>
      <c r="U585" s="280"/>
      <c r="V585" s="280"/>
      <c r="W585" s="280"/>
      <c r="X585" s="280"/>
      <c r="Y585" s="280"/>
      <c r="Z585" s="280"/>
    </row>
    <row r="586" spans="1:26" ht="15.75" customHeight="1">
      <c r="A586" s="280"/>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row>
    <row r="587" spans="1:26" ht="15.75" customHeight="1">
      <c r="A587" s="280"/>
      <c r="B587" s="280"/>
      <c r="C587" s="280"/>
      <c r="D587" s="280"/>
      <c r="E587" s="280"/>
      <c r="F587" s="280"/>
      <c r="G587" s="280"/>
      <c r="H587" s="280"/>
      <c r="I587" s="280"/>
      <c r="J587" s="280"/>
      <c r="K587" s="280"/>
      <c r="L587" s="280"/>
      <c r="M587" s="280"/>
      <c r="N587" s="280"/>
      <c r="O587" s="280"/>
      <c r="P587" s="280"/>
      <c r="Q587" s="280"/>
      <c r="R587" s="280"/>
      <c r="S587" s="280"/>
      <c r="T587" s="280"/>
      <c r="U587" s="280"/>
      <c r="V587" s="280"/>
      <c r="W587" s="280"/>
      <c r="X587" s="280"/>
      <c r="Y587" s="280"/>
      <c r="Z587" s="280"/>
    </row>
    <row r="588" spans="1:26" ht="15.75" customHeight="1">
      <c r="A588" s="280"/>
      <c r="B588" s="280"/>
      <c r="C588" s="280"/>
      <c r="D588" s="280"/>
      <c r="E588" s="280"/>
      <c r="F588" s="280"/>
      <c r="G588" s="280"/>
      <c r="H588" s="280"/>
      <c r="I588" s="280"/>
      <c r="J588" s="280"/>
      <c r="K588" s="280"/>
      <c r="L588" s="280"/>
      <c r="M588" s="280"/>
      <c r="N588" s="280"/>
      <c r="O588" s="280"/>
      <c r="P588" s="280"/>
      <c r="Q588" s="280"/>
      <c r="R588" s="280"/>
      <c r="S588" s="280"/>
      <c r="T588" s="280"/>
      <c r="U588" s="280"/>
      <c r="V588" s="280"/>
      <c r="W588" s="280"/>
      <c r="X588" s="280"/>
      <c r="Y588" s="280"/>
      <c r="Z588" s="280"/>
    </row>
    <row r="589" spans="1:26" ht="15.75" customHeight="1">
      <c r="A589" s="280"/>
      <c r="B589" s="280"/>
      <c r="C589" s="280"/>
      <c r="D589" s="280"/>
      <c r="E589" s="280"/>
      <c r="F589" s="280"/>
      <c r="G589" s="280"/>
      <c r="H589" s="280"/>
      <c r="I589" s="280"/>
      <c r="J589" s="280"/>
      <c r="K589" s="280"/>
      <c r="L589" s="280"/>
      <c r="M589" s="280"/>
      <c r="N589" s="280"/>
      <c r="O589" s="280"/>
      <c r="P589" s="280"/>
      <c r="Q589" s="280"/>
      <c r="R589" s="280"/>
      <c r="S589" s="280"/>
      <c r="T589" s="280"/>
      <c r="U589" s="280"/>
      <c r="V589" s="280"/>
      <c r="W589" s="280"/>
      <c r="X589" s="280"/>
      <c r="Y589" s="280"/>
      <c r="Z589" s="280"/>
    </row>
    <row r="590" spans="1:26" ht="15.75" customHeight="1">
      <c r="A590" s="280"/>
      <c r="B590" s="280"/>
      <c r="C590" s="280"/>
      <c r="D590" s="280"/>
      <c r="E590" s="280"/>
      <c r="F590" s="280"/>
      <c r="G590" s="280"/>
      <c r="H590" s="280"/>
      <c r="I590" s="280"/>
      <c r="J590" s="280"/>
      <c r="K590" s="280"/>
      <c r="L590" s="280"/>
      <c r="M590" s="280"/>
      <c r="N590" s="280"/>
      <c r="O590" s="280"/>
      <c r="P590" s="280"/>
      <c r="Q590" s="280"/>
      <c r="R590" s="280"/>
      <c r="S590" s="280"/>
      <c r="T590" s="280"/>
      <c r="U590" s="280"/>
      <c r="V590" s="280"/>
      <c r="W590" s="280"/>
      <c r="X590" s="280"/>
      <c r="Y590" s="280"/>
      <c r="Z590" s="280"/>
    </row>
    <row r="591" spans="1:26" ht="15.75" customHeight="1">
      <c r="A591" s="280"/>
      <c r="B591" s="280"/>
      <c r="C591" s="280"/>
      <c r="D591" s="280"/>
      <c r="E591" s="280"/>
      <c r="F591" s="280"/>
      <c r="G591" s="280"/>
      <c r="H591" s="280"/>
      <c r="I591" s="280"/>
      <c r="J591" s="280"/>
      <c r="K591" s="280"/>
      <c r="L591" s="280"/>
      <c r="M591" s="280"/>
      <c r="N591" s="280"/>
      <c r="O591" s="280"/>
      <c r="P591" s="280"/>
      <c r="Q591" s="280"/>
      <c r="R591" s="280"/>
      <c r="S591" s="280"/>
      <c r="T591" s="280"/>
      <c r="U591" s="280"/>
      <c r="V591" s="280"/>
      <c r="W591" s="280"/>
      <c r="X591" s="280"/>
      <c r="Y591" s="280"/>
      <c r="Z591" s="280"/>
    </row>
    <row r="592" spans="1:26" ht="15.75" customHeight="1">
      <c r="A592" s="280"/>
      <c r="B592" s="280"/>
      <c r="C592" s="280"/>
      <c r="D592" s="280"/>
      <c r="E592" s="280"/>
      <c r="F592" s="280"/>
      <c r="G592" s="280"/>
      <c r="H592" s="280"/>
      <c r="I592" s="280"/>
      <c r="J592" s="280"/>
      <c r="K592" s="280"/>
      <c r="L592" s="280"/>
      <c r="M592" s="280"/>
      <c r="N592" s="280"/>
      <c r="O592" s="280"/>
      <c r="P592" s="280"/>
      <c r="Q592" s="280"/>
      <c r="R592" s="280"/>
      <c r="S592" s="280"/>
      <c r="T592" s="280"/>
      <c r="U592" s="280"/>
      <c r="V592" s="280"/>
      <c r="W592" s="280"/>
      <c r="X592" s="280"/>
      <c r="Y592" s="280"/>
      <c r="Z592" s="280"/>
    </row>
    <row r="593" spans="1:26" ht="15.75" customHeight="1">
      <c r="A593" s="280"/>
      <c r="B593" s="280"/>
      <c r="C593" s="280"/>
      <c r="D593" s="280"/>
      <c r="E593" s="280"/>
      <c r="F593" s="280"/>
      <c r="G593" s="280"/>
      <c r="H593" s="280"/>
      <c r="I593" s="280"/>
      <c r="J593" s="280"/>
      <c r="K593" s="280"/>
      <c r="L593" s="280"/>
      <c r="M593" s="280"/>
      <c r="N593" s="280"/>
      <c r="O593" s="280"/>
      <c r="P593" s="280"/>
      <c r="Q593" s="280"/>
      <c r="R593" s="280"/>
      <c r="S593" s="280"/>
      <c r="T593" s="280"/>
      <c r="U593" s="280"/>
      <c r="V593" s="280"/>
      <c r="W593" s="280"/>
      <c r="X593" s="280"/>
      <c r="Y593" s="280"/>
      <c r="Z593" s="280"/>
    </row>
    <row r="594" spans="1:26" ht="15.75" customHeight="1">
      <c r="A594" s="280"/>
      <c r="B594" s="280"/>
      <c r="C594" s="280"/>
      <c r="D594" s="280"/>
      <c r="E594" s="280"/>
      <c r="F594" s="280"/>
      <c r="G594" s="280"/>
      <c r="H594" s="280"/>
      <c r="I594" s="280"/>
      <c r="J594" s="280"/>
      <c r="K594" s="280"/>
      <c r="L594" s="280"/>
      <c r="M594" s="280"/>
      <c r="N594" s="280"/>
      <c r="O594" s="280"/>
      <c r="P594" s="280"/>
      <c r="Q594" s="280"/>
      <c r="R594" s="280"/>
      <c r="S594" s="280"/>
      <c r="T594" s="280"/>
      <c r="U594" s="280"/>
      <c r="V594" s="280"/>
      <c r="W594" s="280"/>
      <c r="X594" s="280"/>
      <c r="Y594" s="280"/>
      <c r="Z594" s="280"/>
    </row>
    <row r="595" spans="1:26" ht="15.75" customHeight="1">
      <c r="A595" s="280"/>
      <c r="B595" s="280"/>
      <c r="C595" s="280"/>
      <c r="D595" s="280"/>
      <c r="E595" s="280"/>
      <c r="F595" s="280"/>
      <c r="G595" s="280"/>
      <c r="H595" s="280"/>
      <c r="I595" s="280"/>
      <c r="J595" s="280"/>
      <c r="K595" s="280"/>
      <c r="L595" s="280"/>
      <c r="M595" s="280"/>
      <c r="N595" s="280"/>
      <c r="O595" s="280"/>
      <c r="P595" s="280"/>
      <c r="Q595" s="280"/>
      <c r="R595" s="280"/>
      <c r="S595" s="280"/>
      <c r="T595" s="280"/>
      <c r="U595" s="280"/>
      <c r="V595" s="280"/>
      <c r="W595" s="280"/>
      <c r="X595" s="280"/>
      <c r="Y595" s="280"/>
      <c r="Z595" s="280"/>
    </row>
    <row r="596" spans="1:26" ht="15.75" customHeight="1">
      <c r="A596" s="280"/>
      <c r="B596" s="280"/>
      <c r="C596" s="280"/>
      <c r="D596" s="280"/>
      <c r="E596" s="280"/>
      <c r="F596" s="280"/>
      <c r="G596" s="280"/>
      <c r="H596" s="280"/>
      <c r="I596" s="280"/>
      <c r="J596" s="280"/>
      <c r="K596" s="280"/>
      <c r="L596" s="280"/>
      <c r="M596" s="280"/>
      <c r="N596" s="280"/>
      <c r="O596" s="280"/>
      <c r="P596" s="280"/>
      <c r="Q596" s="280"/>
      <c r="R596" s="280"/>
      <c r="S596" s="280"/>
      <c r="T596" s="280"/>
      <c r="U596" s="280"/>
      <c r="V596" s="280"/>
      <c r="W596" s="280"/>
      <c r="X596" s="280"/>
      <c r="Y596" s="280"/>
      <c r="Z596" s="280"/>
    </row>
    <row r="597" spans="1:26" ht="15.75" customHeight="1">
      <c r="A597" s="280"/>
      <c r="B597" s="280"/>
      <c r="C597" s="280"/>
      <c r="D597" s="280"/>
      <c r="E597" s="280"/>
      <c r="F597" s="280"/>
      <c r="G597" s="280"/>
      <c r="H597" s="280"/>
      <c r="I597" s="280"/>
      <c r="J597" s="280"/>
      <c r="K597" s="280"/>
      <c r="L597" s="280"/>
      <c r="M597" s="280"/>
      <c r="N597" s="280"/>
      <c r="O597" s="280"/>
      <c r="P597" s="280"/>
      <c r="Q597" s="280"/>
      <c r="R597" s="280"/>
      <c r="S597" s="280"/>
      <c r="T597" s="280"/>
      <c r="U597" s="280"/>
      <c r="V597" s="280"/>
      <c r="W597" s="280"/>
      <c r="X597" s="280"/>
      <c r="Y597" s="280"/>
      <c r="Z597" s="280"/>
    </row>
    <row r="598" spans="1:26" ht="15.75" customHeight="1">
      <c r="A598" s="280"/>
      <c r="B598" s="280"/>
      <c r="C598" s="280"/>
      <c r="D598" s="280"/>
      <c r="E598" s="280"/>
      <c r="F598" s="280"/>
      <c r="G598" s="280"/>
      <c r="H598" s="280"/>
      <c r="I598" s="280"/>
      <c r="J598" s="280"/>
      <c r="K598" s="280"/>
      <c r="L598" s="280"/>
      <c r="M598" s="280"/>
      <c r="N598" s="280"/>
      <c r="O598" s="280"/>
      <c r="P598" s="280"/>
      <c r="Q598" s="280"/>
      <c r="R598" s="280"/>
      <c r="S598" s="280"/>
      <c r="T598" s="280"/>
      <c r="U598" s="280"/>
      <c r="V598" s="280"/>
      <c r="W598" s="280"/>
      <c r="X598" s="280"/>
      <c r="Y598" s="280"/>
      <c r="Z598" s="280"/>
    </row>
    <row r="599" spans="1:26" ht="15.75" customHeight="1">
      <c r="A599" s="280"/>
      <c r="B599" s="280"/>
      <c r="C599" s="280"/>
      <c r="D599" s="280"/>
      <c r="E599" s="280"/>
      <c r="F599" s="280"/>
      <c r="G599" s="280"/>
      <c r="H599" s="280"/>
      <c r="I599" s="280"/>
      <c r="J599" s="280"/>
      <c r="K599" s="280"/>
      <c r="L599" s="280"/>
      <c r="M599" s="280"/>
      <c r="N599" s="280"/>
      <c r="O599" s="280"/>
      <c r="P599" s="280"/>
      <c r="Q599" s="280"/>
      <c r="R599" s="280"/>
      <c r="S599" s="280"/>
      <c r="T599" s="280"/>
      <c r="U599" s="280"/>
      <c r="V599" s="280"/>
      <c r="W599" s="280"/>
      <c r="X599" s="280"/>
      <c r="Y599" s="280"/>
      <c r="Z599" s="280"/>
    </row>
    <row r="600" spans="1:26" ht="15.75" customHeight="1">
      <c r="A600" s="280"/>
      <c r="B600" s="280"/>
      <c r="C600" s="280"/>
      <c r="D600" s="280"/>
      <c r="E600" s="280"/>
      <c r="F600" s="280"/>
      <c r="G600" s="280"/>
      <c r="H600" s="280"/>
      <c r="I600" s="280"/>
      <c r="J600" s="280"/>
      <c r="K600" s="280"/>
      <c r="L600" s="280"/>
      <c r="M600" s="280"/>
      <c r="N600" s="280"/>
      <c r="O600" s="280"/>
      <c r="P600" s="280"/>
      <c r="Q600" s="280"/>
      <c r="R600" s="280"/>
      <c r="S600" s="280"/>
      <c r="T600" s="280"/>
      <c r="U600" s="280"/>
      <c r="V600" s="280"/>
      <c r="W600" s="280"/>
      <c r="X600" s="280"/>
      <c r="Y600" s="280"/>
      <c r="Z600" s="280"/>
    </row>
    <row r="601" spans="1:26" ht="15.75" customHeight="1">
      <c r="A601" s="280"/>
      <c r="B601" s="280"/>
      <c r="C601" s="280"/>
      <c r="D601" s="280"/>
      <c r="E601" s="280"/>
      <c r="F601" s="280"/>
      <c r="G601" s="280"/>
      <c r="H601" s="280"/>
      <c r="I601" s="280"/>
      <c r="J601" s="280"/>
      <c r="K601" s="280"/>
      <c r="L601" s="280"/>
      <c r="M601" s="280"/>
      <c r="N601" s="280"/>
      <c r="O601" s="280"/>
      <c r="P601" s="280"/>
      <c r="Q601" s="280"/>
      <c r="R601" s="280"/>
      <c r="S601" s="280"/>
      <c r="T601" s="280"/>
      <c r="U601" s="280"/>
      <c r="V601" s="280"/>
      <c r="W601" s="280"/>
      <c r="X601" s="280"/>
      <c r="Y601" s="280"/>
      <c r="Z601" s="280"/>
    </row>
    <row r="602" spans="1:26" ht="15.75" customHeight="1">
      <c r="A602" s="280"/>
      <c r="B602" s="280"/>
      <c r="C602" s="280"/>
      <c r="D602" s="280"/>
      <c r="E602" s="280"/>
      <c r="F602" s="280"/>
      <c r="G602" s="280"/>
      <c r="H602" s="280"/>
      <c r="I602" s="280"/>
      <c r="J602" s="280"/>
      <c r="K602" s="280"/>
      <c r="L602" s="280"/>
      <c r="M602" s="280"/>
      <c r="N602" s="280"/>
      <c r="O602" s="280"/>
      <c r="P602" s="280"/>
      <c r="Q602" s="280"/>
      <c r="R602" s="280"/>
      <c r="S602" s="280"/>
      <c r="T602" s="280"/>
      <c r="U602" s="280"/>
      <c r="V602" s="280"/>
      <c r="W602" s="280"/>
      <c r="X602" s="280"/>
      <c r="Y602" s="280"/>
      <c r="Z602" s="280"/>
    </row>
    <row r="603" spans="1:26" ht="15.75" customHeight="1">
      <c r="A603" s="280"/>
      <c r="B603" s="280"/>
      <c r="C603" s="280"/>
      <c r="D603" s="280"/>
      <c r="E603" s="280"/>
      <c r="F603" s="280"/>
      <c r="G603" s="280"/>
      <c r="H603" s="280"/>
      <c r="I603" s="280"/>
      <c r="J603" s="280"/>
      <c r="K603" s="280"/>
      <c r="L603" s="280"/>
      <c r="M603" s="280"/>
      <c r="N603" s="280"/>
      <c r="O603" s="280"/>
      <c r="P603" s="280"/>
      <c r="Q603" s="280"/>
      <c r="R603" s="280"/>
      <c r="S603" s="280"/>
      <c r="T603" s="280"/>
      <c r="U603" s="280"/>
      <c r="V603" s="280"/>
      <c r="W603" s="280"/>
      <c r="X603" s="280"/>
      <c r="Y603" s="280"/>
      <c r="Z603" s="280"/>
    </row>
    <row r="604" spans="1:26" ht="15.75" customHeight="1">
      <c r="A604" s="280"/>
      <c r="B604" s="280"/>
      <c r="C604" s="280"/>
      <c r="D604" s="280"/>
      <c r="E604" s="280"/>
      <c r="F604" s="280"/>
      <c r="G604" s="280"/>
      <c r="H604" s="280"/>
      <c r="I604" s="280"/>
      <c r="J604" s="280"/>
      <c r="K604" s="280"/>
      <c r="L604" s="280"/>
      <c r="M604" s="280"/>
      <c r="N604" s="280"/>
      <c r="O604" s="280"/>
      <c r="P604" s="280"/>
      <c r="Q604" s="280"/>
      <c r="R604" s="280"/>
      <c r="S604" s="280"/>
      <c r="T604" s="280"/>
      <c r="U604" s="280"/>
      <c r="V604" s="280"/>
      <c r="W604" s="280"/>
      <c r="X604" s="280"/>
      <c r="Y604" s="280"/>
      <c r="Z604" s="280"/>
    </row>
    <row r="605" spans="1:26" ht="15.75" customHeight="1">
      <c r="A605" s="280"/>
      <c r="B605" s="280"/>
      <c r="C605" s="280"/>
      <c r="D605" s="280"/>
      <c r="E605" s="280"/>
      <c r="F605" s="280"/>
      <c r="G605" s="280"/>
      <c r="H605" s="280"/>
      <c r="I605" s="280"/>
      <c r="J605" s="280"/>
      <c r="K605" s="280"/>
      <c r="L605" s="280"/>
      <c r="M605" s="280"/>
      <c r="N605" s="280"/>
      <c r="O605" s="280"/>
      <c r="P605" s="280"/>
      <c r="Q605" s="280"/>
      <c r="R605" s="280"/>
      <c r="S605" s="280"/>
      <c r="T605" s="280"/>
      <c r="U605" s="280"/>
      <c r="V605" s="280"/>
      <c r="W605" s="280"/>
      <c r="X605" s="280"/>
      <c r="Y605" s="280"/>
      <c r="Z605" s="280"/>
    </row>
    <row r="606" spans="1:26" ht="15.75" customHeight="1">
      <c r="A606" s="280"/>
      <c r="B606" s="280"/>
      <c r="C606" s="280"/>
      <c r="D606" s="280"/>
      <c r="E606" s="280"/>
      <c r="F606" s="280"/>
      <c r="G606" s="280"/>
      <c r="H606" s="280"/>
      <c r="I606" s="280"/>
      <c r="J606" s="280"/>
      <c r="K606" s="280"/>
      <c r="L606" s="280"/>
      <c r="M606" s="280"/>
      <c r="N606" s="280"/>
      <c r="O606" s="280"/>
      <c r="P606" s="280"/>
      <c r="Q606" s="280"/>
      <c r="R606" s="280"/>
      <c r="S606" s="280"/>
      <c r="T606" s="280"/>
      <c r="U606" s="280"/>
      <c r="V606" s="280"/>
      <c r="W606" s="280"/>
      <c r="X606" s="280"/>
      <c r="Y606" s="280"/>
      <c r="Z606" s="280"/>
    </row>
    <row r="607" spans="1:26" ht="15.75" customHeight="1">
      <c r="A607" s="280"/>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row>
    <row r="608" spans="1:26" ht="15.75" customHeight="1">
      <c r="A608" s="280"/>
      <c r="B608" s="280"/>
      <c r="C608" s="280"/>
      <c r="D608" s="280"/>
      <c r="E608" s="280"/>
      <c r="F608" s="280"/>
      <c r="G608" s="280"/>
      <c r="H608" s="280"/>
      <c r="I608" s="280"/>
      <c r="J608" s="280"/>
      <c r="K608" s="280"/>
      <c r="L608" s="280"/>
      <c r="M608" s="280"/>
      <c r="N608" s="280"/>
      <c r="O608" s="280"/>
      <c r="P608" s="280"/>
      <c r="Q608" s="280"/>
      <c r="R608" s="280"/>
      <c r="S608" s="280"/>
      <c r="T608" s="280"/>
      <c r="U608" s="280"/>
      <c r="V608" s="280"/>
      <c r="W608" s="280"/>
      <c r="X608" s="280"/>
      <c r="Y608" s="280"/>
      <c r="Z608" s="280"/>
    </row>
    <row r="609" spans="1:26" ht="15.75" customHeight="1">
      <c r="A609" s="280"/>
      <c r="B609" s="280"/>
      <c r="C609" s="280"/>
      <c r="D609" s="280"/>
      <c r="E609" s="280"/>
      <c r="F609" s="280"/>
      <c r="G609" s="280"/>
      <c r="H609" s="280"/>
      <c r="I609" s="280"/>
      <c r="J609" s="280"/>
      <c r="K609" s="280"/>
      <c r="L609" s="280"/>
      <c r="M609" s="280"/>
      <c r="N609" s="280"/>
      <c r="O609" s="280"/>
      <c r="P609" s="280"/>
      <c r="Q609" s="280"/>
      <c r="R609" s="280"/>
      <c r="S609" s="280"/>
      <c r="T609" s="280"/>
      <c r="U609" s="280"/>
      <c r="V609" s="280"/>
      <c r="W609" s="280"/>
      <c r="X609" s="280"/>
      <c r="Y609" s="280"/>
      <c r="Z609" s="280"/>
    </row>
    <row r="610" spans="1:26" ht="15.75" customHeight="1">
      <c r="A610" s="280"/>
      <c r="B610" s="280"/>
      <c r="C610" s="280"/>
      <c r="D610" s="280"/>
      <c r="E610" s="280"/>
      <c r="F610" s="280"/>
      <c r="G610" s="280"/>
      <c r="H610" s="280"/>
      <c r="I610" s="280"/>
      <c r="J610" s="280"/>
      <c r="K610" s="280"/>
      <c r="L610" s="280"/>
      <c r="M610" s="280"/>
      <c r="N610" s="280"/>
      <c r="O610" s="280"/>
      <c r="P610" s="280"/>
      <c r="Q610" s="280"/>
      <c r="R610" s="280"/>
      <c r="S610" s="280"/>
      <c r="T610" s="280"/>
      <c r="U610" s="280"/>
      <c r="V610" s="280"/>
      <c r="W610" s="280"/>
      <c r="X610" s="280"/>
      <c r="Y610" s="280"/>
      <c r="Z610" s="280"/>
    </row>
    <row r="611" spans="1:26" ht="15.75" customHeight="1">
      <c r="A611" s="280"/>
      <c r="B611" s="280"/>
      <c r="C611" s="280"/>
      <c r="D611" s="280"/>
      <c r="E611" s="280"/>
      <c r="F611" s="280"/>
      <c r="G611" s="280"/>
      <c r="H611" s="280"/>
      <c r="I611" s="280"/>
      <c r="J611" s="280"/>
      <c r="K611" s="280"/>
      <c r="L611" s="280"/>
      <c r="M611" s="280"/>
      <c r="N611" s="280"/>
      <c r="O611" s="280"/>
      <c r="P611" s="280"/>
      <c r="Q611" s="280"/>
      <c r="R611" s="280"/>
      <c r="S611" s="280"/>
      <c r="T611" s="280"/>
      <c r="U611" s="280"/>
      <c r="V611" s="280"/>
      <c r="W611" s="280"/>
      <c r="X611" s="280"/>
      <c r="Y611" s="280"/>
      <c r="Z611" s="280"/>
    </row>
    <row r="612" spans="1:26" ht="15.75" customHeight="1">
      <c r="A612" s="280"/>
      <c r="B612" s="280"/>
      <c r="C612" s="280"/>
      <c r="D612" s="280"/>
      <c r="E612" s="280"/>
      <c r="F612" s="280"/>
      <c r="G612" s="280"/>
      <c r="H612" s="280"/>
      <c r="I612" s="280"/>
      <c r="J612" s="280"/>
      <c r="K612" s="280"/>
      <c r="L612" s="280"/>
      <c r="M612" s="280"/>
      <c r="N612" s="280"/>
      <c r="O612" s="280"/>
      <c r="P612" s="280"/>
      <c r="Q612" s="280"/>
      <c r="R612" s="280"/>
      <c r="S612" s="280"/>
      <c r="T612" s="280"/>
      <c r="U612" s="280"/>
      <c r="V612" s="280"/>
      <c r="W612" s="280"/>
      <c r="X612" s="280"/>
      <c r="Y612" s="280"/>
      <c r="Z612" s="280"/>
    </row>
    <row r="613" spans="1:26" ht="15.75" customHeight="1">
      <c r="A613" s="280"/>
      <c r="B613" s="280"/>
      <c r="C613" s="280"/>
      <c r="D613" s="280"/>
      <c r="E613" s="280"/>
      <c r="F613" s="280"/>
      <c r="G613" s="280"/>
      <c r="H613" s="280"/>
      <c r="I613" s="280"/>
      <c r="J613" s="280"/>
      <c r="K613" s="280"/>
      <c r="L613" s="280"/>
      <c r="M613" s="280"/>
      <c r="N613" s="280"/>
      <c r="O613" s="280"/>
      <c r="P613" s="280"/>
      <c r="Q613" s="280"/>
      <c r="R613" s="280"/>
      <c r="S613" s="280"/>
      <c r="T613" s="280"/>
      <c r="U613" s="280"/>
      <c r="V613" s="280"/>
      <c r="W613" s="280"/>
      <c r="X613" s="280"/>
      <c r="Y613" s="280"/>
      <c r="Z613" s="280"/>
    </row>
    <row r="614" spans="1:26" ht="15.75" customHeight="1">
      <c r="A614" s="280"/>
      <c r="B614" s="280"/>
      <c r="C614" s="280"/>
      <c r="D614" s="280"/>
      <c r="E614" s="280"/>
      <c r="F614" s="280"/>
      <c r="G614" s="280"/>
      <c r="H614" s="280"/>
      <c r="I614" s="280"/>
      <c r="J614" s="280"/>
      <c r="K614" s="280"/>
      <c r="L614" s="280"/>
      <c r="M614" s="280"/>
      <c r="N614" s="280"/>
      <c r="O614" s="280"/>
      <c r="P614" s="280"/>
      <c r="Q614" s="280"/>
      <c r="R614" s="280"/>
      <c r="S614" s="280"/>
      <c r="T614" s="280"/>
      <c r="U614" s="280"/>
      <c r="V614" s="280"/>
      <c r="W614" s="280"/>
      <c r="X614" s="280"/>
      <c r="Y614" s="280"/>
      <c r="Z614" s="280"/>
    </row>
    <row r="615" spans="1:26" ht="15.75" customHeight="1">
      <c r="A615" s="280"/>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row>
    <row r="616" spans="1:26" ht="15.75" customHeight="1">
      <c r="A616" s="280"/>
      <c r="B616" s="280"/>
      <c r="C616" s="280"/>
      <c r="D616" s="280"/>
      <c r="E616" s="280"/>
      <c r="F616" s="280"/>
      <c r="G616" s="280"/>
      <c r="H616" s="280"/>
      <c r="I616" s="280"/>
      <c r="J616" s="280"/>
      <c r="K616" s="280"/>
      <c r="L616" s="280"/>
      <c r="M616" s="280"/>
      <c r="N616" s="280"/>
      <c r="O616" s="280"/>
      <c r="P616" s="280"/>
      <c r="Q616" s="280"/>
      <c r="R616" s="280"/>
      <c r="S616" s="280"/>
      <c r="T616" s="280"/>
      <c r="U616" s="280"/>
      <c r="V616" s="280"/>
      <c r="W616" s="280"/>
      <c r="X616" s="280"/>
      <c r="Y616" s="280"/>
      <c r="Z616" s="280"/>
    </row>
    <row r="617" spans="1:26" ht="15.75" customHeight="1">
      <c r="A617" s="280"/>
      <c r="B617" s="280"/>
      <c r="C617" s="280"/>
      <c r="D617" s="280"/>
      <c r="E617" s="280"/>
      <c r="F617" s="280"/>
      <c r="G617" s="280"/>
      <c r="H617" s="280"/>
      <c r="I617" s="280"/>
      <c r="J617" s="280"/>
      <c r="K617" s="280"/>
      <c r="L617" s="280"/>
      <c r="M617" s="280"/>
      <c r="N617" s="280"/>
      <c r="O617" s="280"/>
      <c r="P617" s="280"/>
      <c r="Q617" s="280"/>
      <c r="R617" s="280"/>
      <c r="S617" s="280"/>
      <c r="T617" s="280"/>
      <c r="U617" s="280"/>
      <c r="V617" s="280"/>
      <c r="W617" s="280"/>
      <c r="X617" s="280"/>
      <c r="Y617" s="280"/>
      <c r="Z617" s="280"/>
    </row>
    <row r="618" spans="1:26" ht="15.75" customHeight="1">
      <c r="A618" s="280"/>
      <c r="B618" s="280"/>
      <c r="C618" s="280"/>
      <c r="D618" s="280"/>
      <c r="E618" s="280"/>
      <c r="F618" s="280"/>
      <c r="G618" s="280"/>
      <c r="H618" s="280"/>
      <c r="I618" s="280"/>
      <c r="J618" s="280"/>
      <c r="K618" s="280"/>
      <c r="L618" s="280"/>
      <c r="M618" s="280"/>
      <c r="N618" s="280"/>
      <c r="O618" s="280"/>
      <c r="P618" s="280"/>
      <c r="Q618" s="280"/>
      <c r="R618" s="280"/>
      <c r="S618" s="280"/>
      <c r="T618" s="280"/>
      <c r="U618" s="280"/>
      <c r="V618" s="280"/>
      <c r="W618" s="280"/>
      <c r="X618" s="280"/>
      <c r="Y618" s="280"/>
      <c r="Z618" s="280"/>
    </row>
    <row r="619" spans="1:26" ht="15.75" customHeight="1">
      <c r="A619" s="280"/>
      <c r="B619" s="280"/>
      <c r="C619" s="280"/>
      <c r="D619" s="280"/>
      <c r="E619" s="280"/>
      <c r="F619" s="280"/>
      <c r="G619" s="280"/>
      <c r="H619" s="280"/>
      <c r="I619" s="280"/>
      <c r="J619" s="280"/>
      <c r="K619" s="280"/>
      <c r="L619" s="280"/>
      <c r="M619" s="280"/>
      <c r="N619" s="280"/>
      <c r="O619" s="280"/>
      <c r="P619" s="280"/>
      <c r="Q619" s="280"/>
      <c r="R619" s="280"/>
      <c r="S619" s="280"/>
      <c r="T619" s="280"/>
      <c r="U619" s="280"/>
      <c r="V619" s="280"/>
      <c r="W619" s="280"/>
      <c r="X619" s="280"/>
      <c r="Y619" s="280"/>
      <c r="Z619" s="280"/>
    </row>
    <row r="620" spans="1:26" ht="15.75" customHeight="1">
      <c r="A620" s="280"/>
      <c r="B620" s="280"/>
      <c r="C620" s="280"/>
      <c r="D620" s="280"/>
      <c r="E620" s="280"/>
      <c r="F620" s="280"/>
      <c r="G620" s="280"/>
      <c r="H620" s="280"/>
      <c r="I620" s="280"/>
      <c r="J620" s="280"/>
      <c r="K620" s="280"/>
      <c r="L620" s="280"/>
      <c r="M620" s="280"/>
      <c r="N620" s="280"/>
      <c r="O620" s="280"/>
      <c r="P620" s="280"/>
      <c r="Q620" s="280"/>
      <c r="R620" s="280"/>
      <c r="S620" s="280"/>
      <c r="T620" s="280"/>
      <c r="U620" s="280"/>
      <c r="V620" s="280"/>
      <c r="W620" s="280"/>
      <c r="X620" s="280"/>
      <c r="Y620" s="280"/>
      <c r="Z620" s="280"/>
    </row>
    <row r="621" spans="1:26" ht="15.75" customHeight="1">
      <c r="A621" s="280"/>
      <c r="B621" s="280"/>
      <c r="C621" s="280"/>
      <c r="D621" s="280"/>
      <c r="E621" s="280"/>
      <c r="F621" s="280"/>
      <c r="G621" s="280"/>
      <c r="H621" s="280"/>
      <c r="I621" s="280"/>
      <c r="J621" s="280"/>
      <c r="K621" s="280"/>
      <c r="L621" s="280"/>
      <c r="M621" s="280"/>
      <c r="N621" s="280"/>
      <c r="O621" s="280"/>
      <c r="P621" s="280"/>
      <c r="Q621" s="280"/>
      <c r="R621" s="280"/>
      <c r="S621" s="280"/>
      <c r="T621" s="280"/>
      <c r="U621" s="280"/>
      <c r="V621" s="280"/>
      <c r="W621" s="280"/>
      <c r="X621" s="280"/>
      <c r="Y621" s="280"/>
      <c r="Z621" s="280"/>
    </row>
    <row r="622" spans="1:26" ht="15.75" customHeight="1">
      <c r="A622" s="280"/>
      <c r="B622" s="280"/>
      <c r="C622" s="280"/>
      <c r="D622" s="280"/>
      <c r="E622" s="280"/>
      <c r="F622" s="280"/>
      <c r="G622" s="280"/>
      <c r="H622" s="280"/>
      <c r="I622" s="280"/>
      <c r="J622" s="280"/>
      <c r="K622" s="280"/>
      <c r="L622" s="280"/>
      <c r="M622" s="280"/>
      <c r="N622" s="280"/>
      <c r="O622" s="280"/>
      <c r="P622" s="280"/>
      <c r="Q622" s="280"/>
      <c r="R622" s="280"/>
      <c r="S622" s="280"/>
      <c r="T622" s="280"/>
      <c r="U622" s="280"/>
      <c r="V622" s="280"/>
      <c r="W622" s="280"/>
      <c r="X622" s="280"/>
      <c r="Y622" s="280"/>
      <c r="Z622" s="280"/>
    </row>
    <row r="623" spans="1:26" ht="15.75" customHeight="1">
      <c r="A623" s="280"/>
      <c r="B623" s="280"/>
      <c r="C623" s="280"/>
      <c r="D623" s="280"/>
      <c r="E623" s="280"/>
      <c r="F623" s="280"/>
      <c r="G623" s="280"/>
      <c r="H623" s="280"/>
      <c r="I623" s="280"/>
      <c r="J623" s="280"/>
      <c r="K623" s="280"/>
      <c r="L623" s="280"/>
      <c r="M623" s="280"/>
      <c r="N623" s="280"/>
      <c r="O623" s="280"/>
      <c r="P623" s="280"/>
      <c r="Q623" s="280"/>
      <c r="R623" s="280"/>
      <c r="S623" s="280"/>
      <c r="T623" s="280"/>
      <c r="U623" s="280"/>
      <c r="V623" s="280"/>
      <c r="W623" s="280"/>
      <c r="X623" s="280"/>
      <c r="Y623" s="280"/>
      <c r="Z623" s="280"/>
    </row>
    <row r="624" spans="1:26" ht="15.75" customHeight="1">
      <c r="A624" s="280"/>
      <c r="B624" s="280"/>
      <c r="C624" s="280"/>
      <c r="D624" s="280"/>
      <c r="E624" s="280"/>
      <c r="F624" s="280"/>
      <c r="G624" s="280"/>
      <c r="H624" s="280"/>
      <c r="I624" s="280"/>
      <c r="J624" s="280"/>
      <c r="K624" s="280"/>
      <c r="L624" s="280"/>
      <c r="M624" s="280"/>
      <c r="N624" s="280"/>
      <c r="O624" s="280"/>
      <c r="P624" s="280"/>
      <c r="Q624" s="280"/>
      <c r="R624" s="280"/>
      <c r="S624" s="280"/>
      <c r="T624" s="280"/>
      <c r="U624" s="280"/>
      <c r="V624" s="280"/>
      <c r="W624" s="280"/>
      <c r="X624" s="280"/>
      <c r="Y624" s="280"/>
      <c r="Z624" s="280"/>
    </row>
    <row r="625" spans="1:26" ht="15.75" customHeight="1">
      <c r="A625" s="280"/>
      <c r="B625" s="280"/>
      <c r="C625" s="280"/>
      <c r="D625" s="280"/>
      <c r="E625" s="280"/>
      <c r="F625" s="280"/>
      <c r="G625" s="280"/>
      <c r="H625" s="280"/>
      <c r="I625" s="280"/>
      <c r="J625" s="280"/>
      <c r="K625" s="280"/>
      <c r="L625" s="280"/>
      <c r="M625" s="280"/>
      <c r="N625" s="280"/>
      <c r="O625" s="280"/>
      <c r="P625" s="280"/>
      <c r="Q625" s="280"/>
      <c r="R625" s="280"/>
      <c r="S625" s="280"/>
      <c r="T625" s="280"/>
      <c r="U625" s="280"/>
      <c r="V625" s="280"/>
      <c r="W625" s="280"/>
      <c r="X625" s="280"/>
      <c r="Y625" s="280"/>
      <c r="Z625" s="280"/>
    </row>
    <row r="626" spans="1:26" ht="15.75" customHeight="1">
      <c r="A626" s="280"/>
      <c r="B626" s="280"/>
      <c r="C626" s="280"/>
      <c r="D626" s="280"/>
      <c r="E626" s="280"/>
      <c r="F626" s="280"/>
      <c r="G626" s="280"/>
      <c r="H626" s="280"/>
      <c r="I626" s="280"/>
      <c r="J626" s="280"/>
      <c r="K626" s="280"/>
      <c r="L626" s="280"/>
      <c r="M626" s="280"/>
      <c r="N626" s="280"/>
      <c r="O626" s="280"/>
      <c r="P626" s="280"/>
      <c r="Q626" s="280"/>
      <c r="R626" s="280"/>
      <c r="S626" s="280"/>
      <c r="T626" s="280"/>
      <c r="U626" s="280"/>
      <c r="V626" s="280"/>
      <c r="W626" s="280"/>
      <c r="X626" s="280"/>
      <c r="Y626" s="280"/>
      <c r="Z626" s="280"/>
    </row>
    <row r="627" spans="1:26" ht="15.75" customHeight="1">
      <c r="A627" s="280"/>
      <c r="B627" s="280"/>
      <c r="C627" s="280"/>
      <c r="D627" s="280"/>
      <c r="E627" s="280"/>
      <c r="F627" s="280"/>
      <c r="G627" s="280"/>
      <c r="H627" s="280"/>
      <c r="I627" s="280"/>
      <c r="J627" s="280"/>
      <c r="K627" s="280"/>
      <c r="L627" s="280"/>
      <c r="M627" s="280"/>
      <c r="N627" s="280"/>
      <c r="O627" s="280"/>
      <c r="P627" s="280"/>
      <c r="Q627" s="280"/>
      <c r="R627" s="280"/>
      <c r="S627" s="280"/>
      <c r="T627" s="280"/>
      <c r="U627" s="280"/>
      <c r="V627" s="280"/>
      <c r="W627" s="280"/>
      <c r="X627" s="280"/>
      <c r="Y627" s="280"/>
      <c r="Z627" s="280"/>
    </row>
    <row r="628" spans="1:26" ht="15.75" customHeight="1">
      <c r="A628" s="280"/>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row>
    <row r="629" spans="1:26" ht="15.75" customHeight="1">
      <c r="A629" s="280"/>
      <c r="B629" s="280"/>
      <c r="C629" s="280"/>
      <c r="D629" s="280"/>
      <c r="E629" s="280"/>
      <c r="F629" s="280"/>
      <c r="G629" s="280"/>
      <c r="H629" s="280"/>
      <c r="I629" s="280"/>
      <c r="J629" s="280"/>
      <c r="K629" s="280"/>
      <c r="L629" s="280"/>
      <c r="M629" s="280"/>
      <c r="N629" s="280"/>
      <c r="O629" s="280"/>
      <c r="P629" s="280"/>
      <c r="Q629" s="280"/>
      <c r="R629" s="280"/>
      <c r="S629" s="280"/>
      <c r="T629" s="280"/>
      <c r="U629" s="280"/>
      <c r="V629" s="280"/>
      <c r="W629" s="280"/>
      <c r="X629" s="280"/>
      <c r="Y629" s="280"/>
      <c r="Z629" s="280"/>
    </row>
    <row r="630" spans="1:26" ht="15.75" customHeight="1">
      <c r="A630" s="280"/>
      <c r="B630" s="280"/>
      <c r="C630" s="280"/>
      <c r="D630" s="280"/>
      <c r="E630" s="280"/>
      <c r="F630" s="280"/>
      <c r="G630" s="280"/>
      <c r="H630" s="280"/>
      <c r="I630" s="280"/>
      <c r="J630" s="280"/>
      <c r="K630" s="280"/>
      <c r="L630" s="280"/>
      <c r="M630" s="280"/>
      <c r="N630" s="280"/>
      <c r="O630" s="280"/>
      <c r="P630" s="280"/>
      <c r="Q630" s="280"/>
      <c r="R630" s="280"/>
      <c r="S630" s="280"/>
      <c r="T630" s="280"/>
      <c r="U630" s="280"/>
      <c r="V630" s="280"/>
      <c r="W630" s="280"/>
      <c r="X630" s="280"/>
      <c r="Y630" s="280"/>
      <c r="Z630" s="280"/>
    </row>
    <row r="631" spans="1:26" ht="15.75" customHeight="1">
      <c r="A631" s="280"/>
      <c r="B631" s="280"/>
      <c r="C631" s="280"/>
      <c r="D631" s="280"/>
      <c r="E631" s="280"/>
      <c r="F631" s="280"/>
      <c r="G631" s="280"/>
      <c r="H631" s="280"/>
      <c r="I631" s="280"/>
      <c r="J631" s="280"/>
      <c r="K631" s="280"/>
      <c r="L631" s="280"/>
      <c r="M631" s="280"/>
      <c r="N631" s="280"/>
      <c r="O631" s="280"/>
      <c r="P631" s="280"/>
      <c r="Q631" s="280"/>
      <c r="R631" s="280"/>
      <c r="S631" s="280"/>
      <c r="T631" s="280"/>
      <c r="U631" s="280"/>
      <c r="V631" s="280"/>
      <c r="W631" s="280"/>
      <c r="X631" s="280"/>
      <c r="Y631" s="280"/>
      <c r="Z631" s="280"/>
    </row>
    <row r="632" spans="1:26" ht="15.75" customHeight="1">
      <c r="A632" s="280"/>
      <c r="B632" s="280"/>
      <c r="C632" s="280"/>
      <c r="D632" s="280"/>
      <c r="E632" s="280"/>
      <c r="F632" s="280"/>
      <c r="G632" s="280"/>
      <c r="H632" s="280"/>
      <c r="I632" s="280"/>
      <c r="J632" s="280"/>
      <c r="K632" s="280"/>
      <c r="L632" s="280"/>
      <c r="M632" s="280"/>
      <c r="N632" s="280"/>
      <c r="O632" s="280"/>
      <c r="P632" s="280"/>
      <c r="Q632" s="280"/>
      <c r="R632" s="280"/>
      <c r="S632" s="280"/>
      <c r="T632" s="280"/>
      <c r="U632" s="280"/>
      <c r="V632" s="280"/>
      <c r="W632" s="280"/>
      <c r="X632" s="280"/>
      <c r="Y632" s="280"/>
      <c r="Z632" s="280"/>
    </row>
    <row r="633" spans="1:26" ht="15.75" customHeight="1">
      <c r="A633" s="280"/>
      <c r="B633" s="280"/>
      <c r="C633" s="280"/>
      <c r="D633" s="280"/>
      <c r="E633" s="280"/>
      <c r="F633" s="280"/>
      <c r="G633" s="280"/>
      <c r="H633" s="280"/>
      <c r="I633" s="280"/>
      <c r="J633" s="280"/>
      <c r="K633" s="280"/>
      <c r="L633" s="280"/>
      <c r="M633" s="280"/>
      <c r="N633" s="280"/>
      <c r="O633" s="280"/>
      <c r="P633" s="280"/>
      <c r="Q633" s="280"/>
      <c r="R633" s="280"/>
      <c r="S633" s="280"/>
      <c r="T633" s="280"/>
      <c r="U633" s="280"/>
      <c r="V633" s="280"/>
      <c r="W633" s="280"/>
      <c r="X633" s="280"/>
      <c r="Y633" s="280"/>
      <c r="Z633" s="280"/>
    </row>
    <row r="634" spans="1:26" ht="15.75" customHeight="1">
      <c r="A634" s="280"/>
      <c r="B634" s="280"/>
      <c r="C634" s="280"/>
      <c r="D634" s="280"/>
      <c r="E634" s="280"/>
      <c r="F634" s="280"/>
      <c r="G634" s="280"/>
      <c r="H634" s="280"/>
      <c r="I634" s="280"/>
      <c r="J634" s="280"/>
      <c r="K634" s="280"/>
      <c r="L634" s="280"/>
      <c r="M634" s="280"/>
      <c r="N634" s="280"/>
      <c r="O634" s="280"/>
      <c r="P634" s="280"/>
      <c r="Q634" s="280"/>
      <c r="R634" s="280"/>
      <c r="S634" s="280"/>
      <c r="T634" s="280"/>
      <c r="U634" s="280"/>
      <c r="V634" s="280"/>
      <c r="W634" s="280"/>
      <c r="X634" s="280"/>
      <c r="Y634" s="280"/>
      <c r="Z634" s="280"/>
    </row>
    <row r="635" spans="1:26" ht="15.75" customHeight="1">
      <c r="A635" s="280"/>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row>
    <row r="636" spans="1:26" ht="15.75" customHeight="1">
      <c r="A636" s="280"/>
      <c r="B636" s="280"/>
      <c r="C636" s="280"/>
      <c r="D636" s="280"/>
      <c r="E636" s="280"/>
      <c r="F636" s="280"/>
      <c r="G636" s="280"/>
      <c r="H636" s="280"/>
      <c r="I636" s="280"/>
      <c r="J636" s="280"/>
      <c r="K636" s="280"/>
      <c r="L636" s="280"/>
      <c r="M636" s="280"/>
      <c r="N636" s="280"/>
      <c r="O636" s="280"/>
      <c r="P636" s="280"/>
      <c r="Q636" s="280"/>
      <c r="R636" s="280"/>
      <c r="S636" s="280"/>
      <c r="T636" s="280"/>
      <c r="U636" s="280"/>
      <c r="V636" s="280"/>
      <c r="W636" s="280"/>
      <c r="X636" s="280"/>
      <c r="Y636" s="280"/>
      <c r="Z636" s="280"/>
    </row>
    <row r="637" spans="1:26" ht="15.75" customHeight="1">
      <c r="A637" s="280"/>
      <c r="B637" s="280"/>
      <c r="C637" s="280"/>
      <c r="D637" s="280"/>
      <c r="E637" s="280"/>
      <c r="F637" s="280"/>
      <c r="G637" s="280"/>
      <c r="H637" s="280"/>
      <c r="I637" s="280"/>
      <c r="J637" s="280"/>
      <c r="K637" s="280"/>
      <c r="L637" s="280"/>
      <c r="M637" s="280"/>
      <c r="N637" s="280"/>
      <c r="O637" s="280"/>
      <c r="P637" s="280"/>
      <c r="Q637" s="280"/>
      <c r="R637" s="280"/>
      <c r="S637" s="280"/>
      <c r="T637" s="280"/>
      <c r="U637" s="280"/>
      <c r="V637" s="280"/>
      <c r="W637" s="280"/>
      <c r="X637" s="280"/>
      <c r="Y637" s="280"/>
      <c r="Z637" s="280"/>
    </row>
    <row r="638" spans="1:26" ht="15.75" customHeight="1">
      <c r="A638" s="280"/>
      <c r="B638" s="280"/>
      <c r="C638" s="280"/>
      <c r="D638" s="280"/>
      <c r="E638" s="280"/>
      <c r="F638" s="280"/>
      <c r="G638" s="280"/>
      <c r="H638" s="280"/>
      <c r="I638" s="280"/>
      <c r="J638" s="280"/>
      <c r="K638" s="280"/>
      <c r="L638" s="280"/>
      <c r="M638" s="280"/>
      <c r="N638" s="280"/>
      <c r="O638" s="280"/>
      <c r="P638" s="280"/>
      <c r="Q638" s="280"/>
      <c r="R638" s="280"/>
      <c r="S638" s="280"/>
      <c r="T638" s="280"/>
      <c r="U638" s="280"/>
      <c r="V638" s="280"/>
      <c r="W638" s="280"/>
      <c r="X638" s="280"/>
      <c r="Y638" s="280"/>
      <c r="Z638" s="280"/>
    </row>
    <row r="639" spans="1:26" ht="15.75" customHeight="1">
      <c r="A639" s="280"/>
      <c r="B639" s="280"/>
      <c r="C639" s="280"/>
      <c r="D639" s="280"/>
      <c r="E639" s="280"/>
      <c r="F639" s="280"/>
      <c r="G639" s="280"/>
      <c r="H639" s="280"/>
      <c r="I639" s="280"/>
      <c r="J639" s="280"/>
      <c r="K639" s="280"/>
      <c r="L639" s="280"/>
      <c r="M639" s="280"/>
      <c r="N639" s="280"/>
      <c r="O639" s="280"/>
      <c r="P639" s="280"/>
      <c r="Q639" s="280"/>
      <c r="R639" s="280"/>
      <c r="S639" s="280"/>
      <c r="T639" s="280"/>
      <c r="U639" s="280"/>
      <c r="V639" s="280"/>
      <c r="W639" s="280"/>
      <c r="X639" s="280"/>
      <c r="Y639" s="280"/>
      <c r="Z639" s="280"/>
    </row>
    <row r="640" spans="1:26" ht="15.75" customHeight="1">
      <c r="A640" s="280"/>
      <c r="B640" s="280"/>
      <c r="C640" s="280"/>
      <c r="D640" s="280"/>
      <c r="E640" s="280"/>
      <c r="F640" s="280"/>
      <c r="G640" s="280"/>
      <c r="H640" s="280"/>
      <c r="I640" s="280"/>
      <c r="J640" s="280"/>
      <c r="K640" s="280"/>
      <c r="L640" s="280"/>
      <c r="M640" s="280"/>
      <c r="N640" s="280"/>
      <c r="O640" s="280"/>
      <c r="P640" s="280"/>
      <c r="Q640" s="280"/>
      <c r="R640" s="280"/>
      <c r="S640" s="280"/>
      <c r="T640" s="280"/>
      <c r="U640" s="280"/>
      <c r="V640" s="280"/>
      <c r="W640" s="280"/>
      <c r="X640" s="280"/>
      <c r="Y640" s="280"/>
      <c r="Z640" s="280"/>
    </row>
    <row r="641" spans="1:26" ht="15.75" customHeight="1">
      <c r="A641" s="280"/>
      <c r="B641" s="280"/>
      <c r="C641" s="280"/>
      <c r="D641" s="280"/>
      <c r="E641" s="280"/>
      <c r="F641" s="280"/>
      <c r="G641" s="280"/>
      <c r="H641" s="280"/>
      <c r="I641" s="280"/>
      <c r="J641" s="280"/>
      <c r="K641" s="280"/>
      <c r="L641" s="280"/>
      <c r="M641" s="280"/>
      <c r="N641" s="280"/>
      <c r="O641" s="280"/>
      <c r="P641" s="280"/>
      <c r="Q641" s="280"/>
      <c r="R641" s="280"/>
      <c r="S641" s="280"/>
      <c r="T641" s="280"/>
      <c r="U641" s="280"/>
      <c r="V641" s="280"/>
      <c r="W641" s="280"/>
      <c r="X641" s="280"/>
      <c r="Y641" s="280"/>
      <c r="Z641" s="280"/>
    </row>
    <row r="642" spans="1:26" ht="15.75" customHeight="1">
      <c r="A642" s="280"/>
      <c r="B642" s="280"/>
      <c r="C642" s="280"/>
      <c r="D642" s="280"/>
      <c r="E642" s="280"/>
      <c r="F642" s="280"/>
      <c r="G642" s="280"/>
      <c r="H642" s="280"/>
      <c r="I642" s="280"/>
      <c r="J642" s="280"/>
      <c r="K642" s="280"/>
      <c r="L642" s="280"/>
      <c r="M642" s="280"/>
      <c r="N642" s="280"/>
      <c r="O642" s="280"/>
      <c r="P642" s="280"/>
      <c r="Q642" s="280"/>
      <c r="R642" s="280"/>
      <c r="S642" s="280"/>
      <c r="T642" s="280"/>
      <c r="U642" s="280"/>
      <c r="V642" s="280"/>
      <c r="W642" s="280"/>
      <c r="X642" s="280"/>
      <c r="Y642" s="280"/>
      <c r="Z642" s="280"/>
    </row>
    <row r="643" spans="1:26" ht="15.75" customHeight="1">
      <c r="A643" s="280"/>
      <c r="B643" s="280"/>
      <c r="C643" s="280"/>
      <c r="D643" s="280"/>
      <c r="E643" s="280"/>
      <c r="F643" s="280"/>
      <c r="G643" s="280"/>
      <c r="H643" s="280"/>
      <c r="I643" s="280"/>
      <c r="J643" s="280"/>
      <c r="K643" s="280"/>
      <c r="L643" s="280"/>
      <c r="M643" s="280"/>
      <c r="N643" s="280"/>
      <c r="O643" s="280"/>
      <c r="P643" s="280"/>
      <c r="Q643" s="280"/>
      <c r="R643" s="280"/>
      <c r="S643" s="280"/>
      <c r="T643" s="280"/>
      <c r="U643" s="280"/>
      <c r="V643" s="280"/>
      <c r="W643" s="280"/>
      <c r="X643" s="280"/>
      <c r="Y643" s="280"/>
      <c r="Z643" s="280"/>
    </row>
    <row r="644" spans="1:26" ht="15.75" customHeight="1">
      <c r="A644" s="280"/>
      <c r="B644" s="280"/>
      <c r="C644" s="280"/>
      <c r="D644" s="280"/>
      <c r="E644" s="280"/>
      <c r="F644" s="280"/>
      <c r="G644" s="280"/>
      <c r="H644" s="280"/>
      <c r="I644" s="280"/>
      <c r="J644" s="280"/>
      <c r="K644" s="280"/>
      <c r="L644" s="280"/>
      <c r="M644" s="280"/>
      <c r="N644" s="280"/>
      <c r="O644" s="280"/>
      <c r="P644" s="280"/>
      <c r="Q644" s="280"/>
      <c r="R644" s="280"/>
      <c r="S644" s="280"/>
      <c r="T644" s="280"/>
      <c r="U644" s="280"/>
      <c r="V644" s="280"/>
      <c r="W644" s="280"/>
      <c r="X644" s="280"/>
      <c r="Y644" s="280"/>
      <c r="Z644" s="280"/>
    </row>
    <row r="645" spans="1:26" ht="15.75" customHeight="1">
      <c r="A645" s="280"/>
      <c r="B645" s="280"/>
      <c r="C645" s="280"/>
      <c r="D645" s="280"/>
      <c r="E645" s="280"/>
      <c r="F645" s="280"/>
      <c r="G645" s="280"/>
      <c r="H645" s="280"/>
      <c r="I645" s="280"/>
      <c r="J645" s="280"/>
      <c r="K645" s="280"/>
      <c r="L645" s="280"/>
      <c r="M645" s="280"/>
      <c r="N645" s="280"/>
      <c r="O645" s="280"/>
      <c r="P645" s="280"/>
      <c r="Q645" s="280"/>
      <c r="R645" s="280"/>
      <c r="S645" s="280"/>
      <c r="T645" s="280"/>
      <c r="U645" s="280"/>
      <c r="V645" s="280"/>
      <c r="W645" s="280"/>
      <c r="X645" s="280"/>
      <c r="Y645" s="280"/>
      <c r="Z645" s="280"/>
    </row>
    <row r="646" spans="1:26" ht="15.75" customHeight="1">
      <c r="A646" s="280"/>
      <c r="B646" s="280"/>
      <c r="C646" s="280"/>
      <c r="D646" s="280"/>
      <c r="E646" s="280"/>
      <c r="F646" s="280"/>
      <c r="G646" s="280"/>
      <c r="H646" s="280"/>
      <c r="I646" s="280"/>
      <c r="J646" s="280"/>
      <c r="K646" s="280"/>
      <c r="L646" s="280"/>
      <c r="M646" s="280"/>
      <c r="N646" s="280"/>
      <c r="O646" s="280"/>
      <c r="P646" s="280"/>
      <c r="Q646" s="280"/>
      <c r="R646" s="280"/>
      <c r="S646" s="280"/>
      <c r="T646" s="280"/>
      <c r="U646" s="280"/>
      <c r="V646" s="280"/>
      <c r="W646" s="280"/>
      <c r="X646" s="280"/>
      <c r="Y646" s="280"/>
      <c r="Z646" s="280"/>
    </row>
    <row r="647" spans="1:26" ht="15.75" customHeight="1">
      <c r="A647" s="280"/>
      <c r="B647" s="280"/>
      <c r="C647" s="280"/>
      <c r="D647" s="280"/>
      <c r="E647" s="280"/>
      <c r="F647" s="280"/>
      <c r="G647" s="280"/>
      <c r="H647" s="280"/>
      <c r="I647" s="280"/>
      <c r="J647" s="280"/>
      <c r="K647" s="280"/>
      <c r="L647" s="280"/>
      <c r="M647" s="280"/>
      <c r="N647" s="280"/>
      <c r="O647" s="280"/>
      <c r="P647" s="280"/>
      <c r="Q647" s="280"/>
      <c r="R647" s="280"/>
      <c r="S647" s="280"/>
      <c r="T647" s="280"/>
      <c r="U647" s="280"/>
      <c r="V647" s="280"/>
      <c r="W647" s="280"/>
      <c r="X647" s="280"/>
      <c r="Y647" s="280"/>
      <c r="Z647" s="280"/>
    </row>
    <row r="648" spans="1:26" ht="15.75" customHeight="1">
      <c r="A648" s="280"/>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row>
    <row r="649" spans="1:26" ht="15.75" customHeight="1">
      <c r="A649" s="280"/>
      <c r="B649" s="280"/>
      <c r="C649" s="280"/>
      <c r="D649" s="280"/>
      <c r="E649" s="280"/>
      <c r="F649" s="280"/>
      <c r="G649" s="280"/>
      <c r="H649" s="280"/>
      <c r="I649" s="280"/>
      <c r="J649" s="280"/>
      <c r="K649" s="280"/>
      <c r="L649" s="280"/>
      <c r="M649" s="280"/>
      <c r="N649" s="280"/>
      <c r="O649" s="280"/>
      <c r="P649" s="280"/>
      <c r="Q649" s="280"/>
      <c r="R649" s="280"/>
      <c r="S649" s="280"/>
      <c r="T649" s="280"/>
      <c r="U649" s="280"/>
      <c r="V649" s="280"/>
      <c r="W649" s="280"/>
      <c r="X649" s="280"/>
      <c r="Y649" s="280"/>
      <c r="Z649" s="280"/>
    </row>
    <row r="650" spans="1:26" ht="15.75" customHeight="1">
      <c r="A650" s="280"/>
      <c r="B650" s="280"/>
      <c r="C650" s="280"/>
      <c r="D650" s="280"/>
      <c r="E650" s="280"/>
      <c r="F650" s="280"/>
      <c r="G650" s="280"/>
      <c r="H650" s="280"/>
      <c r="I650" s="280"/>
      <c r="J650" s="280"/>
      <c r="K650" s="280"/>
      <c r="L650" s="280"/>
      <c r="M650" s="280"/>
      <c r="N650" s="280"/>
      <c r="O650" s="280"/>
      <c r="P650" s="280"/>
      <c r="Q650" s="280"/>
      <c r="R650" s="280"/>
      <c r="S650" s="280"/>
      <c r="T650" s="280"/>
      <c r="U650" s="280"/>
      <c r="V650" s="280"/>
      <c r="W650" s="280"/>
      <c r="X650" s="280"/>
      <c r="Y650" s="280"/>
      <c r="Z650" s="280"/>
    </row>
    <row r="651" spans="1:26" ht="15.75" customHeight="1">
      <c r="A651" s="280"/>
      <c r="B651" s="280"/>
      <c r="C651" s="280"/>
      <c r="D651" s="280"/>
      <c r="E651" s="280"/>
      <c r="F651" s="280"/>
      <c r="G651" s="280"/>
      <c r="H651" s="280"/>
      <c r="I651" s="280"/>
      <c r="J651" s="280"/>
      <c r="K651" s="280"/>
      <c r="L651" s="280"/>
      <c r="M651" s="280"/>
      <c r="N651" s="280"/>
      <c r="O651" s="280"/>
      <c r="P651" s="280"/>
      <c r="Q651" s="280"/>
      <c r="R651" s="280"/>
      <c r="S651" s="280"/>
      <c r="T651" s="280"/>
      <c r="U651" s="280"/>
      <c r="V651" s="280"/>
      <c r="W651" s="280"/>
      <c r="X651" s="280"/>
      <c r="Y651" s="280"/>
      <c r="Z651" s="280"/>
    </row>
    <row r="652" spans="1:26" ht="15.75" customHeight="1">
      <c r="A652" s="280"/>
      <c r="B652" s="280"/>
      <c r="C652" s="280"/>
      <c r="D652" s="280"/>
      <c r="E652" s="280"/>
      <c r="F652" s="280"/>
      <c r="G652" s="280"/>
      <c r="H652" s="280"/>
      <c r="I652" s="280"/>
      <c r="J652" s="280"/>
      <c r="K652" s="280"/>
      <c r="L652" s="280"/>
      <c r="M652" s="280"/>
      <c r="N652" s="280"/>
      <c r="O652" s="280"/>
      <c r="P652" s="280"/>
      <c r="Q652" s="280"/>
      <c r="R652" s="280"/>
      <c r="S652" s="280"/>
      <c r="T652" s="280"/>
      <c r="U652" s="280"/>
      <c r="V652" s="280"/>
      <c r="W652" s="280"/>
      <c r="X652" s="280"/>
      <c r="Y652" s="280"/>
      <c r="Z652" s="280"/>
    </row>
    <row r="653" spans="1:26" ht="15.75" customHeight="1">
      <c r="A653" s="280"/>
      <c r="B653" s="280"/>
      <c r="C653" s="280"/>
      <c r="D653" s="280"/>
      <c r="E653" s="280"/>
      <c r="F653" s="280"/>
      <c r="G653" s="280"/>
      <c r="H653" s="280"/>
      <c r="I653" s="280"/>
      <c r="J653" s="280"/>
      <c r="K653" s="280"/>
      <c r="L653" s="280"/>
      <c r="M653" s="280"/>
      <c r="N653" s="280"/>
      <c r="O653" s="280"/>
      <c r="P653" s="280"/>
      <c r="Q653" s="280"/>
      <c r="R653" s="280"/>
      <c r="S653" s="280"/>
      <c r="T653" s="280"/>
      <c r="U653" s="280"/>
      <c r="V653" s="280"/>
      <c r="W653" s="280"/>
      <c r="X653" s="280"/>
      <c r="Y653" s="280"/>
      <c r="Z653" s="280"/>
    </row>
    <row r="654" spans="1:26" ht="15.75" customHeight="1">
      <c r="A654" s="280"/>
      <c r="B654" s="280"/>
      <c r="C654" s="280"/>
      <c r="D654" s="280"/>
      <c r="E654" s="280"/>
      <c r="F654" s="280"/>
      <c r="G654" s="280"/>
      <c r="H654" s="280"/>
      <c r="I654" s="280"/>
      <c r="J654" s="280"/>
      <c r="K654" s="280"/>
      <c r="L654" s="280"/>
      <c r="M654" s="280"/>
      <c r="N654" s="280"/>
      <c r="O654" s="280"/>
      <c r="P654" s="280"/>
      <c r="Q654" s="280"/>
      <c r="R654" s="280"/>
      <c r="S654" s="280"/>
      <c r="T654" s="280"/>
      <c r="U654" s="280"/>
      <c r="V654" s="280"/>
      <c r="W654" s="280"/>
      <c r="X654" s="280"/>
      <c r="Y654" s="280"/>
      <c r="Z654" s="280"/>
    </row>
    <row r="655" spans="1:26" ht="15.75" customHeight="1">
      <c r="A655" s="280"/>
      <c r="B655" s="280"/>
      <c r="C655" s="280"/>
      <c r="D655" s="280"/>
      <c r="E655" s="280"/>
      <c r="F655" s="280"/>
      <c r="G655" s="280"/>
      <c r="H655" s="280"/>
      <c r="I655" s="280"/>
      <c r="J655" s="280"/>
      <c r="K655" s="280"/>
      <c r="L655" s="280"/>
      <c r="M655" s="280"/>
      <c r="N655" s="280"/>
      <c r="O655" s="280"/>
      <c r="P655" s="280"/>
      <c r="Q655" s="280"/>
      <c r="R655" s="280"/>
      <c r="S655" s="280"/>
      <c r="T655" s="280"/>
      <c r="U655" s="280"/>
      <c r="V655" s="280"/>
      <c r="W655" s="280"/>
      <c r="X655" s="280"/>
      <c r="Y655" s="280"/>
      <c r="Z655" s="280"/>
    </row>
    <row r="656" spans="1:26" ht="15.75" customHeight="1">
      <c r="A656" s="280"/>
      <c r="B656" s="280"/>
      <c r="C656" s="280"/>
      <c r="D656" s="280"/>
      <c r="E656" s="280"/>
      <c r="F656" s="280"/>
      <c r="G656" s="280"/>
      <c r="H656" s="280"/>
      <c r="I656" s="280"/>
      <c r="J656" s="280"/>
      <c r="K656" s="280"/>
      <c r="L656" s="280"/>
      <c r="M656" s="280"/>
      <c r="N656" s="280"/>
      <c r="O656" s="280"/>
      <c r="P656" s="280"/>
      <c r="Q656" s="280"/>
      <c r="R656" s="280"/>
      <c r="S656" s="280"/>
      <c r="T656" s="280"/>
      <c r="U656" s="280"/>
      <c r="V656" s="280"/>
      <c r="W656" s="280"/>
      <c r="X656" s="280"/>
      <c r="Y656" s="280"/>
      <c r="Z656" s="280"/>
    </row>
    <row r="657" spans="1:26" ht="15.75" customHeight="1">
      <c r="A657" s="280"/>
      <c r="B657" s="280"/>
      <c r="C657" s="280"/>
      <c r="D657" s="280"/>
      <c r="E657" s="280"/>
      <c r="F657" s="280"/>
      <c r="G657" s="280"/>
      <c r="H657" s="280"/>
      <c r="I657" s="280"/>
      <c r="J657" s="280"/>
      <c r="K657" s="280"/>
      <c r="L657" s="280"/>
      <c r="M657" s="280"/>
      <c r="N657" s="280"/>
      <c r="O657" s="280"/>
      <c r="P657" s="280"/>
      <c r="Q657" s="280"/>
      <c r="R657" s="280"/>
      <c r="S657" s="280"/>
      <c r="T657" s="280"/>
      <c r="U657" s="280"/>
      <c r="V657" s="280"/>
      <c r="W657" s="280"/>
      <c r="X657" s="280"/>
      <c r="Y657" s="280"/>
      <c r="Z657" s="280"/>
    </row>
    <row r="658" spans="1:26" ht="15.75" customHeight="1">
      <c r="A658" s="280"/>
      <c r="B658" s="280"/>
      <c r="C658" s="280"/>
      <c r="D658" s="280"/>
      <c r="E658" s="280"/>
      <c r="F658" s="280"/>
      <c r="G658" s="280"/>
      <c r="H658" s="280"/>
      <c r="I658" s="280"/>
      <c r="J658" s="280"/>
      <c r="K658" s="280"/>
      <c r="L658" s="280"/>
      <c r="M658" s="280"/>
      <c r="N658" s="280"/>
      <c r="O658" s="280"/>
      <c r="P658" s="280"/>
      <c r="Q658" s="280"/>
      <c r="R658" s="280"/>
      <c r="S658" s="280"/>
      <c r="T658" s="280"/>
      <c r="U658" s="280"/>
      <c r="V658" s="280"/>
      <c r="W658" s="280"/>
      <c r="X658" s="280"/>
      <c r="Y658" s="280"/>
      <c r="Z658" s="280"/>
    </row>
    <row r="659" spans="1:26" ht="15.75" customHeight="1">
      <c r="A659" s="280"/>
      <c r="B659" s="280"/>
      <c r="C659" s="280"/>
      <c r="D659" s="280"/>
      <c r="E659" s="280"/>
      <c r="F659" s="280"/>
      <c r="G659" s="280"/>
      <c r="H659" s="280"/>
      <c r="I659" s="280"/>
      <c r="J659" s="280"/>
      <c r="K659" s="280"/>
      <c r="L659" s="280"/>
      <c r="M659" s="280"/>
      <c r="N659" s="280"/>
      <c r="O659" s="280"/>
      <c r="P659" s="280"/>
      <c r="Q659" s="280"/>
      <c r="R659" s="280"/>
      <c r="S659" s="280"/>
      <c r="T659" s="280"/>
      <c r="U659" s="280"/>
      <c r="V659" s="280"/>
      <c r="W659" s="280"/>
      <c r="X659" s="280"/>
      <c r="Y659" s="280"/>
      <c r="Z659" s="280"/>
    </row>
    <row r="660" spans="1:26" ht="15.75" customHeight="1">
      <c r="A660" s="280"/>
      <c r="B660" s="280"/>
      <c r="C660" s="280"/>
      <c r="D660" s="280"/>
      <c r="E660" s="280"/>
      <c r="F660" s="280"/>
      <c r="G660" s="280"/>
      <c r="H660" s="280"/>
      <c r="I660" s="280"/>
      <c r="J660" s="280"/>
      <c r="K660" s="280"/>
      <c r="L660" s="280"/>
      <c r="M660" s="280"/>
      <c r="N660" s="280"/>
      <c r="O660" s="280"/>
      <c r="P660" s="280"/>
      <c r="Q660" s="280"/>
      <c r="R660" s="280"/>
      <c r="S660" s="280"/>
      <c r="T660" s="280"/>
      <c r="U660" s="280"/>
      <c r="V660" s="280"/>
      <c r="W660" s="280"/>
      <c r="X660" s="280"/>
      <c r="Y660" s="280"/>
      <c r="Z660" s="280"/>
    </row>
    <row r="661" spans="1:26" ht="15.75" customHeight="1">
      <c r="A661" s="280"/>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row>
    <row r="662" spans="1:26" ht="15.75" customHeight="1">
      <c r="A662" s="280"/>
      <c r="B662" s="280"/>
      <c r="C662" s="280"/>
      <c r="D662" s="280"/>
      <c r="E662" s="280"/>
      <c r="F662" s="280"/>
      <c r="G662" s="280"/>
      <c r="H662" s="280"/>
      <c r="I662" s="280"/>
      <c r="J662" s="280"/>
      <c r="K662" s="280"/>
      <c r="L662" s="280"/>
      <c r="M662" s="280"/>
      <c r="N662" s="280"/>
      <c r="O662" s="280"/>
      <c r="P662" s="280"/>
      <c r="Q662" s="280"/>
      <c r="R662" s="280"/>
      <c r="S662" s="280"/>
      <c r="T662" s="280"/>
      <c r="U662" s="280"/>
      <c r="V662" s="280"/>
      <c r="W662" s="280"/>
      <c r="X662" s="280"/>
      <c r="Y662" s="280"/>
      <c r="Z662" s="280"/>
    </row>
    <row r="663" spans="1:26" ht="15.75" customHeight="1">
      <c r="A663" s="280"/>
      <c r="B663" s="280"/>
      <c r="C663" s="280"/>
      <c r="D663" s="280"/>
      <c r="E663" s="280"/>
      <c r="F663" s="280"/>
      <c r="G663" s="280"/>
      <c r="H663" s="280"/>
      <c r="I663" s="280"/>
      <c r="J663" s="280"/>
      <c r="K663" s="280"/>
      <c r="L663" s="280"/>
      <c r="M663" s="280"/>
      <c r="N663" s="280"/>
      <c r="O663" s="280"/>
      <c r="P663" s="280"/>
      <c r="Q663" s="280"/>
      <c r="R663" s="280"/>
      <c r="S663" s="280"/>
      <c r="T663" s="280"/>
      <c r="U663" s="280"/>
      <c r="V663" s="280"/>
      <c r="W663" s="280"/>
      <c r="X663" s="280"/>
      <c r="Y663" s="280"/>
      <c r="Z663" s="280"/>
    </row>
    <row r="664" spans="1:26" ht="15.75" customHeight="1">
      <c r="A664" s="280"/>
      <c r="B664" s="280"/>
      <c r="C664" s="280"/>
      <c r="D664" s="280"/>
      <c r="E664" s="280"/>
      <c r="F664" s="280"/>
      <c r="G664" s="280"/>
      <c r="H664" s="280"/>
      <c r="I664" s="280"/>
      <c r="J664" s="280"/>
      <c r="K664" s="280"/>
      <c r="L664" s="280"/>
      <c r="M664" s="280"/>
      <c r="N664" s="280"/>
      <c r="O664" s="280"/>
      <c r="P664" s="280"/>
      <c r="Q664" s="280"/>
      <c r="R664" s="280"/>
      <c r="S664" s="280"/>
      <c r="T664" s="280"/>
      <c r="U664" s="280"/>
      <c r="V664" s="280"/>
      <c r="W664" s="280"/>
      <c r="X664" s="280"/>
      <c r="Y664" s="280"/>
      <c r="Z664" s="280"/>
    </row>
    <row r="665" spans="1:26" ht="15.75" customHeight="1">
      <c r="A665" s="280"/>
      <c r="B665" s="280"/>
      <c r="C665" s="280"/>
      <c r="D665" s="280"/>
      <c r="E665" s="280"/>
      <c r="F665" s="280"/>
      <c r="G665" s="280"/>
      <c r="H665" s="280"/>
      <c r="I665" s="280"/>
      <c r="J665" s="280"/>
      <c r="K665" s="280"/>
      <c r="L665" s="280"/>
      <c r="M665" s="280"/>
      <c r="N665" s="280"/>
      <c r="O665" s="280"/>
      <c r="P665" s="280"/>
      <c r="Q665" s="280"/>
      <c r="R665" s="280"/>
      <c r="S665" s="280"/>
      <c r="T665" s="280"/>
      <c r="U665" s="280"/>
      <c r="V665" s="280"/>
      <c r="W665" s="280"/>
      <c r="X665" s="280"/>
      <c r="Y665" s="280"/>
      <c r="Z665" s="280"/>
    </row>
    <row r="666" spans="1:26" ht="15.75" customHeight="1">
      <c r="A666" s="280"/>
      <c r="B666" s="280"/>
      <c r="C666" s="280"/>
      <c r="D666" s="280"/>
      <c r="E666" s="280"/>
      <c r="F666" s="280"/>
      <c r="G666" s="280"/>
      <c r="H666" s="280"/>
      <c r="I666" s="280"/>
      <c r="J666" s="280"/>
      <c r="K666" s="280"/>
      <c r="L666" s="280"/>
      <c r="M666" s="280"/>
      <c r="N666" s="280"/>
      <c r="O666" s="280"/>
      <c r="P666" s="280"/>
      <c r="Q666" s="280"/>
      <c r="R666" s="280"/>
      <c r="S666" s="280"/>
      <c r="T666" s="280"/>
      <c r="U666" s="280"/>
      <c r="V666" s="280"/>
      <c r="W666" s="280"/>
      <c r="X666" s="280"/>
      <c r="Y666" s="280"/>
      <c r="Z666" s="280"/>
    </row>
    <row r="667" spans="1:26" ht="15.75" customHeight="1">
      <c r="A667" s="280"/>
      <c r="B667" s="280"/>
      <c r="C667" s="280"/>
      <c r="D667" s="280"/>
      <c r="E667" s="280"/>
      <c r="F667" s="280"/>
      <c r="G667" s="280"/>
      <c r="H667" s="280"/>
      <c r="I667" s="280"/>
      <c r="J667" s="280"/>
      <c r="K667" s="280"/>
      <c r="L667" s="280"/>
      <c r="M667" s="280"/>
      <c r="N667" s="280"/>
      <c r="O667" s="280"/>
      <c r="P667" s="280"/>
      <c r="Q667" s="280"/>
      <c r="R667" s="280"/>
      <c r="S667" s="280"/>
      <c r="T667" s="280"/>
      <c r="U667" s="280"/>
      <c r="V667" s="280"/>
      <c r="W667" s="280"/>
      <c r="X667" s="280"/>
      <c r="Y667" s="280"/>
      <c r="Z667" s="280"/>
    </row>
    <row r="668" spans="1:26" ht="15.75" customHeight="1">
      <c r="A668" s="280"/>
      <c r="B668" s="280"/>
      <c r="C668" s="280"/>
      <c r="D668" s="280"/>
      <c r="E668" s="280"/>
      <c r="F668" s="280"/>
      <c r="G668" s="280"/>
      <c r="H668" s="280"/>
      <c r="I668" s="280"/>
      <c r="J668" s="280"/>
      <c r="K668" s="280"/>
      <c r="L668" s="280"/>
      <c r="M668" s="280"/>
      <c r="N668" s="280"/>
      <c r="O668" s="280"/>
      <c r="P668" s="280"/>
      <c r="Q668" s="280"/>
      <c r="R668" s="280"/>
      <c r="S668" s="280"/>
      <c r="T668" s="280"/>
      <c r="U668" s="280"/>
      <c r="V668" s="280"/>
      <c r="W668" s="280"/>
      <c r="X668" s="280"/>
      <c r="Y668" s="280"/>
      <c r="Z668" s="280"/>
    </row>
    <row r="669" spans="1:26" ht="15.75" customHeight="1">
      <c r="A669" s="280"/>
      <c r="B669" s="280"/>
      <c r="C669" s="280"/>
      <c r="D669" s="280"/>
      <c r="E669" s="280"/>
      <c r="F669" s="280"/>
      <c r="G669" s="280"/>
      <c r="H669" s="280"/>
      <c r="I669" s="280"/>
      <c r="J669" s="280"/>
      <c r="K669" s="280"/>
      <c r="L669" s="280"/>
      <c r="M669" s="280"/>
      <c r="N669" s="280"/>
      <c r="O669" s="280"/>
      <c r="P669" s="280"/>
      <c r="Q669" s="280"/>
      <c r="R669" s="280"/>
      <c r="S669" s="280"/>
      <c r="T669" s="280"/>
      <c r="U669" s="280"/>
      <c r="V669" s="280"/>
      <c r="W669" s="280"/>
      <c r="X669" s="280"/>
      <c r="Y669" s="280"/>
      <c r="Z669" s="280"/>
    </row>
    <row r="670" spans="1:26" ht="15.75" customHeight="1">
      <c r="A670" s="280"/>
      <c r="B670" s="280"/>
      <c r="C670" s="280"/>
      <c r="D670" s="280"/>
      <c r="E670" s="280"/>
      <c r="F670" s="280"/>
      <c r="G670" s="280"/>
      <c r="H670" s="280"/>
      <c r="I670" s="280"/>
      <c r="J670" s="280"/>
      <c r="K670" s="280"/>
      <c r="L670" s="280"/>
      <c r="M670" s="280"/>
      <c r="N670" s="280"/>
      <c r="O670" s="280"/>
      <c r="P670" s="280"/>
      <c r="Q670" s="280"/>
      <c r="R670" s="280"/>
      <c r="S670" s="280"/>
      <c r="T670" s="280"/>
      <c r="U670" s="280"/>
      <c r="V670" s="280"/>
      <c r="W670" s="280"/>
      <c r="X670" s="280"/>
      <c r="Y670" s="280"/>
      <c r="Z670" s="280"/>
    </row>
    <row r="671" spans="1:26" ht="15.75" customHeight="1">
      <c r="A671" s="280"/>
      <c r="B671" s="280"/>
      <c r="C671" s="280"/>
      <c r="D671" s="280"/>
      <c r="E671" s="280"/>
      <c r="F671" s="280"/>
      <c r="G671" s="280"/>
      <c r="H671" s="280"/>
      <c r="I671" s="280"/>
      <c r="J671" s="280"/>
      <c r="K671" s="280"/>
      <c r="L671" s="280"/>
      <c r="M671" s="280"/>
      <c r="N671" s="280"/>
      <c r="O671" s="280"/>
      <c r="P671" s="280"/>
      <c r="Q671" s="280"/>
      <c r="R671" s="280"/>
      <c r="S671" s="280"/>
      <c r="T671" s="280"/>
      <c r="U671" s="280"/>
      <c r="V671" s="280"/>
      <c r="W671" s="280"/>
      <c r="X671" s="280"/>
      <c r="Y671" s="280"/>
      <c r="Z671" s="280"/>
    </row>
    <row r="672" spans="1:26" ht="15.75" customHeight="1">
      <c r="A672" s="280"/>
      <c r="B672" s="280"/>
      <c r="C672" s="280"/>
      <c r="D672" s="280"/>
      <c r="E672" s="280"/>
      <c r="F672" s="280"/>
      <c r="G672" s="280"/>
      <c r="H672" s="280"/>
      <c r="I672" s="280"/>
      <c r="J672" s="280"/>
      <c r="K672" s="280"/>
      <c r="L672" s="280"/>
      <c r="M672" s="280"/>
      <c r="N672" s="280"/>
      <c r="O672" s="280"/>
      <c r="P672" s="280"/>
      <c r="Q672" s="280"/>
      <c r="R672" s="280"/>
      <c r="S672" s="280"/>
      <c r="T672" s="280"/>
      <c r="U672" s="280"/>
      <c r="V672" s="280"/>
      <c r="W672" s="280"/>
      <c r="X672" s="280"/>
      <c r="Y672" s="280"/>
      <c r="Z672" s="280"/>
    </row>
    <row r="673" spans="1:26" ht="15.75" customHeight="1">
      <c r="A673" s="280"/>
      <c r="B673" s="280"/>
      <c r="C673" s="280"/>
      <c r="D673" s="280"/>
      <c r="E673" s="280"/>
      <c r="F673" s="280"/>
      <c r="G673" s="280"/>
      <c r="H673" s="280"/>
      <c r="I673" s="280"/>
      <c r="J673" s="280"/>
      <c r="K673" s="280"/>
      <c r="L673" s="280"/>
      <c r="M673" s="280"/>
      <c r="N673" s="280"/>
      <c r="O673" s="280"/>
      <c r="P673" s="280"/>
      <c r="Q673" s="280"/>
      <c r="R673" s="280"/>
      <c r="S673" s="280"/>
      <c r="T673" s="280"/>
      <c r="U673" s="280"/>
      <c r="V673" s="280"/>
      <c r="W673" s="280"/>
      <c r="X673" s="280"/>
      <c r="Y673" s="280"/>
      <c r="Z673" s="280"/>
    </row>
    <row r="674" spans="1:26" ht="15.75" customHeight="1">
      <c r="A674" s="280"/>
      <c r="B674" s="280"/>
      <c r="C674" s="280"/>
      <c r="D674" s="280"/>
      <c r="E674" s="280"/>
      <c r="F674" s="280"/>
      <c r="G674" s="280"/>
      <c r="H674" s="280"/>
      <c r="I674" s="280"/>
      <c r="J674" s="280"/>
      <c r="K674" s="280"/>
      <c r="L674" s="280"/>
      <c r="M674" s="280"/>
      <c r="N674" s="280"/>
      <c r="O674" s="280"/>
      <c r="P674" s="280"/>
      <c r="Q674" s="280"/>
      <c r="R674" s="280"/>
      <c r="S674" s="280"/>
      <c r="T674" s="280"/>
      <c r="U674" s="280"/>
      <c r="V674" s="280"/>
      <c r="W674" s="280"/>
      <c r="X674" s="280"/>
      <c r="Y674" s="280"/>
      <c r="Z674" s="280"/>
    </row>
    <row r="675" spans="1:26" ht="15.75" customHeight="1">
      <c r="A675" s="280"/>
      <c r="B675" s="280"/>
      <c r="C675" s="280"/>
      <c r="D675" s="280"/>
      <c r="E675" s="280"/>
      <c r="F675" s="280"/>
      <c r="G675" s="280"/>
      <c r="H675" s="280"/>
      <c r="I675" s="280"/>
      <c r="J675" s="280"/>
      <c r="K675" s="280"/>
      <c r="L675" s="280"/>
      <c r="M675" s="280"/>
      <c r="N675" s="280"/>
      <c r="O675" s="280"/>
      <c r="P675" s="280"/>
      <c r="Q675" s="280"/>
      <c r="R675" s="280"/>
      <c r="S675" s="280"/>
      <c r="T675" s="280"/>
      <c r="U675" s="280"/>
      <c r="V675" s="280"/>
      <c r="W675" s="280"/>
      <c r="X675" s="280"/>
      <c r="Y675" s="280"/>
      <c r="Z675" s="280"/>
    </row>
    <row r="676" spans="1:26" ht="15.75" customHeight="1">
      <c r="A676" s="280"/>
      <c r="B676" s="280"/>
      <c r="C676" s="280"/>
      <c r="D676" s="280"/>
      <c r="E676" s="280"/>
      <c r="F676" s="280"/>
      <c r="G676" s="280"/>
      <c r="H676" s="280"/>
      <c r="I676" s="280"/>
      <c r="J676" s="280"/>
      <c r="K676" s="280"/>
      <c r="L676" s="280"/>
      <c r="M676" s="280"/>
      <c r="N676" s="280"/>
      <c r="O676" s="280"/>
      <c r="P676" s="280"/>
      <c r="Q676" s="280"/>
      <c r="R676" s="280"/>
      <c r="S676" s="280"/>
      <c r="T676" s="280"/>
      <c r="U676" s="280"/>
      <c r="V676" s="280"/>
      <c r="W676" s="280"/>
      <c r="X676" s="280"/>
      <c r="Y676" s="280"/>
      <c r="Z676" s="280"/>
    </row>
    <row r="677" spans="1:26" ht="15.75" customHeight="1">
      <c r="A677" s="280"/>
      <c r="B677" s="280"/>
      <c r="C677" s="280"/>
      <c r="D677" s="280"/>
      <c r="E677" s="280"/>
      <c r="F677" s="280"/>
      <c r="G677" s="280"/>
      <c r="H677" s="280"/>
      <c r="I677" s="280"/>
      <c r="J677" s="280"/>
      <c r="K677" s="280"/>
      <c r="L677" s="280"/>
      <c r="M677" s="280"/>
      <c r="N677" s="280"/>
      <c r="O677" s="280"/>
      <c r="P677" s="280"/>
      <c r="Q677" s="280"/>
      <c r="R677" s="280"/>
      <c r="S677" s="280"/>
      <c r="T677" s="280"/>
      <c r="U677" s="280"/>
      <c r="V677" s="280"/>
      <c r="W677" s="280"/>
      <c r="X677" s="280"/>
      <c r="Y677" s="280"/>
      <c r="Z677" s="280"/>
    </row>
    <row r="678" spans="1:26" ht="15.75" customHeight="1">
      <c r="A678" s="280"/>
      <c r="B678" s="280"/>
      <c r="C678" s="280"/>
      <c r="D678" s="280"/>
      <c r="E678" s="280"/>
      <c r="F678" s="280"/>
      <c r="G678" s="280"/>
      <c r="H678" s="280"/>
      <c r="I678" s="280"/>
      <c r="J678" s="280"/>
      <c r="K678" s="280"/>
      <c r="L678" s="280"/>
      <c r="M678" s="280"/>
      <c r="N678" s="280"/>
      <c r="O678" s="280"/>
      <c r="P678" s="280"/>
      <c r="Q678" s="280"/>
      <c r="R678" s="280"/>
      <c r="S678" s="280"/>
      <c r="T678" s="280"/>
      <c r="U678" s="280"/>
      <c r="V678" s="280"/>
      <c r="W678" s="280"/>
      <c r="X678" s="280"/>
      <c r="Y678" s="280"/>
      <c r="Z678" s="280"/>
    </row>
    <row r="679" spans="1:26" ht="15.75" customHeight="1">
      <c r="A679" s="280"/>
      <c r="B679" s="280"/>
      <c r="C679" s="280"/>
      <c r="D679" s="280"/>
      <c r="E679" s="280"/>
      <c r="F679" s="280"/>
      <c r="G679" s="280"/>
      <c r="H679" s="280"/>
      <c r="I679" s="280"/>
      <c r="J679" s="280"/>
      <c r="K679" s="280"/>
      <c r="L679" s="280"/>
      <c r="M679" s="280"/>
      <c r="N679" s="280"/>
      <c r="O679" s="280"/>
      <c r="P679" s="280"/>
      <c r="Q679" s="280"/>
      <c r="R679" s="280"/>
      <c r="S679" s="280"/>
      <c r="T679" s="280"/>
      <c r="U679" s="280"/>
      <c r="V679" s="280"/>
      <c r="W679" s="280"/>
      <c r="X679" s="280"/>
      <c r="Y679" s="280"/>
      <c r="Z679" s="280"/>
    </row>
    <row r="680" spans="1:26" ht="15.75" customHeight="1">
      <c r="A680" s="280"/>
      <c r="B680" s="280"/>
      <c r="C680" s="280"/>
      <c r="D680" s="280"/>
      <c r="E680" s="280"/>
      <c r="F680" s="280"/>
      <c r="G680" s="280"/>
      <c r="H680" s="280"/>
      <c r="I680" s="280"/>
      <c r="J680" s="280"/>
      <c r="K680" s="280"/>
      <c r="L680" s="280"/>
      <c r="M680" s="280"/>
      <c r="N680" s="280"/>
      <c r="O680" s="280"/>
      <c r="P680" s="280"/>
      <c r="Q680" s="280"/>
      <c r="R680" s="280"/>
      <c r="S680" s="280"/>
      <c r="T680" s="280"/>
      <c r="U680" s="280"/>
      <c r="V680" s="280"/>
      <c r="W680" s="280"/>
      <c r="X680" s="280"/>
      <c r="Y680" s="280"/>
      <c r="Z680" s="280"/>
    </row>
    <row r="681" spans="1:26" ht="15.75" customHeight="1">
      <c r="A681" s="280"/>
      <c r="B681" s="280"/>
      <c r="C681" s="280"/>
      <c r="D681" s="280"/>
      <c r="E681" s="280"/>
      <c r="F681" s="280"/>
      <c r="G681" s="280"/>
      <c r="H681" s="280"/>
      <c r="I681" s="280"/>
      <c r="J681" s="280"/>
      <c r="K681" s="280"/>
      <c r="L681" s="280"/>
      <c r="M681" s="280"/>
      <c r="N681" s="280"/>
      <c r="O681" s="280"/>
      <c r="P681" s="280"/>
      <c r="Q681" s="280"/>
      <c r="R681" s="280"/>
      <c r="S681" s="280"/>
      <c r="T681" s="280"/>
      <c r="U681" s="280"/>
      <c r="V681" s="280"/>
      <c r="W681" s="280"/>
      <c r="X681" s="280"/>
      <c r="Y681" s="280"/>
      <c r="Z681" s="280"/>
    </row>
    <row r="682" spans="1:26" ht="15.75" customHeight="1">
      <c r="A682" s="280"/>
      <c r="B682" s="280"/>
      <c r="C682" s="280"/>
      <c r="D682" s="280"/>
      <c r="E682" s="280"/>
      <c r="F682" s="280"/>
      <c r="G682" s="280"/>
      <c r="H682" s="280"/>
      <c r="I682" s="280"/>
      <c r="J682" s="280"/>
      <c r="K682" s="280"/>
      <c r="L682" s="280"/>
      <c r="M682" s="280"/>
      <c r="N682" s="280"/>
      <c r="O682" s="280"/>
      <c r="P682" s="280"/>
      <c r="Q682" s="280"/>
      <c r="R682" s="280"/>
      <c r="S682" s="280"/>
      <c r="T682" s="280"/>
      <c r="U682" s="280"/>
      <c r="V682" s="280"/>
      <c r="W682" s="280"/>
      <c r="X682" s="280"/>
      <c r="Y682" s="280"/>
      <c r="Z682" s="280"/>
    </row>
    <row r="683" spans="1:26" ht="15.75" customHeight="1">
      <c r="A683" s="280"/>
      <c r="B683" s="280"/>
      <c r="C683" s="280"/>
      <c r="D683" s="280"/>
      <c r="E683" s="280"/>
      <c r="F683" s="280"/>
      <c r="G683" s="280"/>
      <c r="H683" s="280"/>
      <c r="I683" s="280"/>
      <c r="J683" s="280"/>
      <c r="K683" s="280"/>
      <c r="L683" s="280"/>
      <c r="M683" s="280"/>
      <c r="N683" s="280"/>
      <c r="O683" s="280"/>
      <c r="P683" s="280"/>
      <c r="Q683" s="280"/>
      <c r="R683" s="280"/>
      <c r="S683" s="280"/>
      <c r="T683" s="280"/>
      <c r="U683" s="280"/>
      <c r="V683" s="280"/>
      <c r="W683" s="280"/>
      <c r="X683" s="280"/>
      <c r="Y683" s="280"/>
      <c r="Z683" s="280"/>
    </row>
    <row r="684" spans="1:26" ht="15.75" customHeight="1">
      <c r="A684" s="280"/>
      <c r="B684" s="280"/>
      <c r="C684" s="280"/>
      <c r="D684" s="280"/>
      <c r="E684" s="280"/>
      <c r="F684" s="280"/>
      <c r="G684" s="280"/>
      <c r="H684" s="280"/>
      <c r="I684" s="280"/>
      <c r="J684" s="280"/>
      <c r="K684" s="280"/>
      <c r="L684" s="280"/>
      <c r="M684" s="280"/>
      <c r="N684" s="280"/>
      <c r="O684" s="280"/>
      <c r="P684" s="280"/>
      <c r="Q684" s="280"/>
      <c r="R684" s="280"/>
      <c r="S684" s="280"/>
      <c r="T684" s="280"/>
      <c r="U684" s="280"/>
      <c r="V684" s="280"/>
      <c r="W684" s="280"/>
      <c r="X684" s="280"/>
      <c r="Y684" s="280"/>
      <c r="Z684" s="280"/>
    </row>
    <row r="685" spans="1:26" ht="15.75" customHeight="1">
      <c r="A685" s="280"/>
      <c r="B685" s="280"/>
      <c r="C685" s="280"/>
      <c r="D685" s="280"/>
      <c r="E685" s="280"/>
      <c r="F685" s="280"/>
      <c r="G685" s="280"/>
      <c r="H685" s="280"/>
      <c r="I685" s="280"/>
      <c r="J685" s="280"/>
      <c r="K685" s="280"/>
      <c r="L685" s="280"/>
      <c r="M685" s="280"/>
      <c r="N685" s="280"/>
      <c r="O685" s="280"/>
      <c r="P685" s="280"/>
      <c r="Q685" s="280"/>
      <c r="R685" s="280"/>
      <c r="S685" s="280"/>
      <c r="T685" s="280"/>
      <c r="U685" s="280"/>
      <c r="V685" s="280"/>
      <c r="W685" s="280"/>
      <c r="X685" s="280"/>
      <c r="Y685" s="280"/>
      <c r="Z685" s="280"/>
    </row>
    <row r="686" spans="1:26" ht="15.75" customHeight="1">
      <c r="A686" s="280"/>
      <c r="B686" s="280"/>
      <c r="C686" s="280"/>
      <c r="D686" s="280"/>
      <c r="E686" s="280"/>
      <c r="F686" s="280"/>
      <c r="G686" s="280"/>
      <c r="H686" s="280"/>
      <c r="I686" s="280"/>
      <c r="J686" s="280"/>
      <c r="K686" s="280"/>
      <c r="L686" s="280"/>
      <c r="M686" s="280"/>
      <c r="N686" s="280"/>
      <c r="O686" s="280"/>
      <c r="P686" s="280"/>
      <c r="Q686" s="280"/>
      <c r="R686" s="280"/>
      <c r="S686" s="280"/>
      <c r="T686" s="280"/>
      <c r="U686" s="280"/>
      <c r="V686" s="280"/>
      <c r="W686" s="280"/>
      <c r="X686" s="280"/>
      <c r="Y686" s="280"/>
      <c r="Z686" s="280"/>
    </row>
    <row r="687" spans="1:26" ht="15.75" customHeight="1">
      <c r="A687" s="280"/>
      <c r="B687" s="280"/>
      <c r="C687" s="280"/>
      <c r="D687" s="280"/>
      <c r="E687" s="280"/>
      <c r="F687" s="280"/>
      <c r="G687" s="280"/>
      <c r="H687" s="280"/>
      <c r="I687" s="280"/>
      <c r="J687" s="280"/>
      <c r="K687" s="280"/>
      <c r="L687" s="280"/>
      <c r="M687" s="280"/>
      <c r="N687" s="280"/>
      <c r="O687" s="280"/>
      <c r="P687" s="280"/>
      <c r="Q687" s="280"/>
      <c r="R687" s="280"/>
      <c r="S687" s="280"/>
      <c r="T687" s="280"/>
      <c r="U687" s="280"/>
      <c r="V687" s="280"/>
      <c r="W687" s="280"/>
      <c r="X687" s="280"/>
      <c r="Y687" s="280"/>
      <c r="Z687" s="280"/>
    </row>
    <row r="688" spans="1:26" ht="15.75" customHeight="1">
      <c r="A688" s="280"/>
      <c r="B688" s="280"/>
      <c r="C688" s="280"/>
      <c r="D688" s="280"/>
      <c r="E688" s="280"/>
      <c r="F688" s="280"/>
      <c r="G688" s="280"/>
      <c r="H688" s="280"/>
      <c r="I688" s="280"/>
      <c r="J688" s="280"/>
      <c r="K688" s="280"/>
      <c r="L688" s="280"/>
      <c r="M688" s="280"/>
      <c r="N688" s="280"/>
      <c r="O688" s="280"/>
      <c r="P688" s="280"/>
      <c r="Q688" s="280"/>
      <c r="R688" s="280"/>
      <c r="S688" s="280"/>
      <c r="T688" s="280"/>
      <c r="U688" s="280"/>
      <c r="V688" s="280"/>
      <c r="W688" s="280"/>
      <c r="X688" s="280"/>
      <c r="Y688" s="280"/>
      <c r="Z688" s="280"/>
    </row>
    <row r="689" spans="1:26" ht="15.75" customHeight="1">
      <c r="A689" s="280"/>
      <c r="B689" s="280"/>
      <c r="C689" s="280"/>
      <c r="D689" s="280"/>
      <c r="E689" s="280"/>
      <c r="F689" s="280"/>
      <c r="G689" s="280"/>
      <c r="H689" s="280"/>
      <c r="I689" s="280"/>
      <c r="J689" s="280"/>
      <c r="K689" s="280"/>
      <c r="L689" s="280"/>
      <c r="M689" s="280"/>
      <c r="N689" s="280"/>
      <c r="O689" s="280"/>
      <c r="P689" s="280"/>
      <c r="Q689" s="280"/>
      <c r="R689" s="280"/>
      <c r="S689" s="280"/>
      <c r="T689" s="280"/>
      <c r="U689" s="280"/>
      <c r="V689" s="280"/>
      <c r="W689" s="280"/>
      <c r="X689" s="280"/>
      <c r="Y689" s="280"/>
      <c r="Z689" s="280"/>
    </row>
    <row r="690" spans="1:26" ht="15.75" customHeight="1">
      <c r="A690" s="280"/>
      <c r="B690" s="280"/>
      <c r="C690" s="280"/>
      <c r="D690" s="280"/>
      <c r="E690" s="280"/>
      <c r="F690" s="280"/>
      <c r="G690" s="280"/>
      <c r="H690" s="280"/>
      <c r="I690" s="280"/>
      <c r="J690" s="280"/>
      <c r="K690" s="280"/>
      <c r="L690" s="280"/>
      <c r="M690" s="280"/>
      <c r="N690" s="280"/>
      <c r="O690" s="280"/>
      <c r="P690" s="280"/>
      <c r="Q690" s="280"/>
      <c r="R690" s="280"/>
      <c r="S690" s="280"/>
      <c r="T690" s="280"/>
      <c r="U690" s="280"/>
      <c r="V690" s="280"/>
      <c r="W690" s="280"/>
      <c r="X690" s="280"/>
      <c r="Y690" s="280"/>
      <c r="Z690" s="280"/>
    </row>
    <row r="691" spans="1:26" ht="15.75" customHeight="1">
      <c r="A691" s="280"/>
      <c r="B691" s="280"/>
      <c r="C691" s="280"/>
      <c r="D691" s="280"/>
      <c r="E691" s="280"/>
      <c r="F691" s="280"/>
      <c r="G691" s="280"/>
      <c r="H691" s="280"/>
      <c r="I691" s="280"/>
      <c r="J691" s="280"/>
      <c r="K691" s="280"/>
      <c r="L691" s="280"/>
      <c r="M691" s="280"/>
      <c r="N691" s="280"/>
      <c r="O691" s="280"/>
      <c r="P691" s="280"/>
      <c r="Q691" s="280"/>
      <c r="R691" s="280"/>
      <c r="S691" s="280"/>
      <c r="T691" s="280"/>
      <c r="U691" s="280"/>
      <c r="V691" s="280"/>
      <c r="W691" s="280"/>
      <c r="X691" s="280"/>
      <c r="Y691" s="280"/>
      <c r="Z691" s="280"/>
    </row>
    <row r="692" spans="1:26" ht="15.75" customHeight="1">
      <c r="A692" s="280"/>
      <c r="B692" s="280"/>
      <c r="C692" s="280"/>
      <c r="D692" s="280"/>
      <c r="E692" s="280"/>
      <c r="F692" s="280"/>
      <c r="G692" s="280"/>
      <c r="H692" s="280"/>
      <c r="I692" s="280"/>
      <c r="J692" s="280"/>
      <c r="K692" s="280"/>
      <c r="L692" s="280"/>
      <c r="M692" s="280"/>
      <c r="N692" s="280"/>
      <c r="O692" s="280"/>
      <c r="P692" s="280"/>
      <c r="Q692" s="280"/>
      <c r="R692" s="280"/>
      <c r="S692" s="280"/>
      <c r="T692" s="280"/>
      <c r="U692" s="280"/>
      <c r="V692" s="280"/>
      <c r="W692" s="280"/>
      <c r="X692" s="280"/>
      <c r="Y692" s="280"/>
      <c r="Z692" s="280"/>
    </row>
    <row r="693" spans="1:26" ht="15.75" customHeight="1">
      <c r="A693" s="280"/>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row>
    <row r="694" spans="1:26" ht="15.75" customHeight="1">
      <c r="A694" s="280"/>
      <c r="B694" s="280"/>
      <c r="C694" s="280"/>
      <c r="D694" s="280"/>
      <c r="E694" s="280"/>
      <c r="F694" s="280"/>
      <c r="G694" s="280"/>
      <c r="H694" s="280"/>
      <c r="I694" s="280"/>
      <c r="J694" s="280"/>
      <c r="K694" s="280"/>
      <c r="L694" s="280"/>
      <c r="M694" s="280"/>
      <c r="N694" s="280"/>
      <c r="O694" s="280"/>
      <c r="P694" s="280"/>
      <c r="Q694" s="280"/>
      <c r="R694" s="280"/>
      <c r="S694" s="280"/>
      <c r="T694" s="280"/>
      <c r="U694" s="280"/>
      <c r="V694" s="280"/>
      <c r="W694" s="280"/>
      <c r="X694" s="280"/>
      <c r="Y694" s="280"/>
      <c r="Z694" s="280"/>
    </row>
    <row r="695" spans="1:26" ht="15.75" customHeight="1">
      <c r="A695" s="280"/>
      <c r="B695" s="280"/>
      <c r="C695" s="280"/>
      <c r="D695" s="280"/>
      <c r="E695" s="280"/>
      <c r="F695" s="280"/>
      <c r="G695" s="280"/>
      <c r="H695" s="280"/>
      <c r="I695" s="280"/>
      <c r="J695" s="280"/>
      <c r="K695" s="280"/>
      <c r="L695" s="280"/>
      <c r="M695" s="280"/>
      <c r="N695" s="280"/>
      <c r="O695" s="280"/>
      <c r="P695" s="280"/>
      <c r="Q695" s="280"/>
      <c r="R695" s="280"/>
      <c r="S695" s="280"/>
      <c r="T695" s="280"/>
      <c r="U695" s="280"/>
      <c r="V695" s="280"/>
      <c r="W695" s="280"/>
      <c r="X695" s="280"/>
      <c r="Y695" s="280"/>
      <c r="Z695" s="280"/>
    </row>
    <row r="696" spans="1:26" ht="15.75" customHeight="1">
      <c r="A696" s="280"/>
      <c r="B696" s="280"/>
      <c r="C696" s="280"/>
      <c r="D696" s="280"/>
      <c r="E696" s="280"/>
      <c r="F696" s="280"/>
      <c r="G696" s="280"/>
      <c r="H696" s="280"/>
      <c r="I696" s="280"/>
      <c r="J696" s="280"/>
      <c r="K696" s="280"/>
      <c r="L696" s="280"/>
      <c r="M696" s="280"/>
      <c r="N696" s="280"/>
      <c r="O696" s="280"/>
      <c r="P696" s="280"/>
      <c r="Q696" s="280"/>
      <c r="R696" s="280"/>
      <c r="S696" s="280"/>
      <c r="T696" s="280"/>
      <c r="U696" s="280"/>
      <c r="V696" s="280"/>
      <c r="W696" s="280"/>
      <c r="X696" s="280"/>
      <c r="Y696" s="280"/>
      <c r="Z696" s="280"/>
    </row>
    <row r="697" spans="1:26" ht="15.75" customHeight="1">
      <c r="A697" s="280"/>
      <c r="B697" s="280"/>
      <c r="C697" s="280"/>
      <c r="D697" s="280"/>
      <c r="E697" s="280"/>
      <c r="F697" s="280"/>
      <c r="G697" s="280"/>
      <c r="H697" s="280"/>
      <c r="I697" s="280"/>
      <c r="J697" s="280"/>
      <c r="K697" s="280"/>
      <c r="L697" s="280"/>
      <c r="M697" s="280"/>
      <c r="N697" s="280"/>
      <c r="O697" s="280"/>
      <c r="P697" s="280"/>
      <c r="Q697" s="280"/>
      <c r="R697" s="280"/>
      <c r="S697" s="280"/>
      <c r="T697" s="280"/>
      <c r="U697" s="280"/>
      <c r="V697" s="280"/>
      <c r="W697" s="280"/>
      <c r="X697" s="280"/>
      <c r="Y697" s="280"/>
      <c r="Z697" s="280"/>
    </row>
    <row r="698" spans="1:26" ht="15.75" customHeight="1">
      <c r="A698" s="280"/>
      <c r="B698" s="280"/>
      <c r="C698" s="280"/>
      <c r="D698" s="280"/>
      <c r="E698" s="280"/>
      <c r="F698" s="280"/>
      <c r="G698" s="280"/>
      <c r="H698" s="280"/>
      <c r="I698" s="280"/>
      <c r="J698" s="280"/>
      <c r="K698" s="280"/>
      <c r="L698" s="280"/>
      <c r="M698" s="280"/>
      <c r="N698" s="280"/>
      <c r="O698" s="280"/>
      <c r="P698" s="280"/>
      <c r="Q698" s="280"/>
      <c r="R698" s="280"/>
      <c r="S698" s="280"/>
      <c r="T698" s="280"/>
      <c r="U698" s="280"/>
      <c r="V698" s="280"/>
      <c r="W698" s="280"/>
      <c r="X698" s="280"/>
      <c r="Y698" s="280"/>
      <c r="Z698" s="280"/>
    </row>
    <row r="699" spans="1:26" ht="15.75" customHeight="1">
      <c r="A699" s="280"/>
      <c r="B699" s="280"/>
      <c r="C699" s="280"/>
      <c r="D699" s="280"/>
      <c r="E699" s="280"/>
      <c r="F699" s="280"/>
      <c r="G699" s="280"/>
      <c r="H699" s="280"/>
      <c r="I699" s="280"/>
      <c r="J699" s="280"/>
      <c r="K699" s="280"/>
      <c r="L699" s="280"/>
      <c r="M699" s="280"/>
      <c r="N699" s="280"/>
      <c r="O699" s="280"/>
      <c r="P699" s="280"/>
      <c r="Q699" s="280"/>
      <c r="R699" s="280"/>
      <c r="S699" s="280"/>
      <c r="T699" s="280"/>
      <c r="U699" s="280"/>
      <c r="V699" s="280"/>
      <c r="W699" s="280"/>
      <c r="X699" s="280"/>
      <c r="Y699" s="280"/>
      <c r="Z699" s="280"/>
    </row>
    <row r="700" spans="1:26" ht="15.75" customHeight="1">
      <c r="A700" s="280"/>
      <c r="B700" s="280"/>
      <c r="C700" s="280"/>
      <c r="D700" s="280"/>
      <c r="E700" s="280"/>
      <c r="F700" s="280"/>
      <c r="G700" s="280"/>
      <c r="H700" s="280"/>
      <c r="I700" s="280"/>
      <c r="J700" s="280"/>
      <c r="K700" s="280"/>
      <c r="L700" s="280"/>
      <c r="M700" s="280"/>
      <c r="N700" s="280"/>
      <c r="O700" s="280"/>
      <c r="P700" s="280"/>
      <c r="Q700" s="280"/>
      <c r="R700" s="280"/>
      <c r="S700" s="280"/>
      <c r="T700" s="280"/>
      <c r="U700" s="280"/>
      <c r="V700" s="280"/>
      <c r="W700" s="280"/>
      <c r="X700" s="280"/>
      <c r="Y700" s="280"/>
      <c r="Z700" s="280"/>
    </row>
    <row r="701" spans="1:26" ht="15.75" customHeight="1">
      <c r="A701" s="280"/>
      <c r="B701" s="280"/>
      <c r="C701" s="280"/>
      <c r="D701" s="280"/>
      <c r="E701" s="280"/>
      <c r="F701" s="280"/>
      <c r="G701" s="280"/>
      <c r="H701" s="280"/>
      <c r="I701" s="280"/>
      <c r="J701" s="280"/>
      <c r="K701" s="280"/>
      <c r="L701" s="280"/>
      <c r="M701" s="280"/>
      <c r="N701" s="280"/>
      <c r="O701" s="280"/>
      <c r="P701" s="280"/>
      <c r="Q701" s="280"/>
      <c r="R701" s="280"/>
      <c r="S701" s="280"/>
      <c r="T701" s="280"/>
      <c r="U701" s="280"/>
      <c r="V701" s="280"/>
      <c r="W701" s="280"/>
      <c r="X701" s="280"/>
      <c r="Y701" s="280"/>
      <c r="Z701" s="280"/>
    </row>
    <row r="702" spans="1:26" ht="15.75" customHeight="1">
      <c r="A702" s="280"/>
      <c r="B702" s="280"/>
      <c r="C702" s="280"/>
      <c r="D702" s="280"/>
      <c r="E702" s="280"/>
      <c r="F702" s="280"/>
      <c r="G702" s="280"/>
      <c r="H702" s="280"/>
      <c r="I702" s="280"/>
      <c r="J702" s="280"/>
      <c r="K702" s="280"/>
      <c r="L702" s="280"/>
      <c r="M702" s="280"/>
      <c r="N702" s="280"/>
      <c r="O702" s="280"/>
      <c r="P702" s="280"/>
      <c r="Q702" s="280"/>
      <c r="R702" s="280"/>
      <c r="S702" s="280"/>
      <c r="T702" s="280"/>
      <c r="U702" s="280"/>
      <c r="V702" s="280"/>
      <c r="W702" s="280"/>
      <c r="X702" s="280"/>
      <c r="Y702" s="280"/>
      <c r="Z702" s="280"/>
    </row>
    <row r="703" spans="1:26" ht="15.75" customHeight="1">
      <c r="A703" s="280"/>
      <c r="B703" s="280"/>
      <c r="C703" s="280"/>
      <c r="D703" s="280"/>
      <c r="E703" s="280"/>
      <c r="F703" s="280"/>
      <c r="G703" s="280"/>
      <c r="H703" s="280"/>
      <c r="I703" s="280"/>
      <c r="J703" s="280"/>
      <c r="K703" s="280"/>
      <c r="L703" s="280"/>
      <c r="M703" s="280"/>
      <c r="N703" s="280"/>
      <c r="O703" s="280"/>
      <c r="P703" s="280"/>
      <c r="Q703" s="280"/>
      <c r="R703" s="280"/>
      <c r="S703" s="280"/>
      <c r="T703" s="280"/>
      <c r="U703" s="280"/>
      <c r="V703" s="280"/>
      <c r="W703" s="280"/>
      <c r="X703" s="280"/>
      <c r="Y703" s="280"/>
      <c r="Z703" s="280"/>
    </row>
    <row r="704" spans="1:26" ht="15.75" customHeight="1">
      <c r="A704" s="280"/>
      <c r="B704" s="280"/>
      <c r="C704" s="280"/>
      <c r="D704" s="280"/>
      <c r="E704" s="280"/>
      <c r="F704" s="280"/>
      <c r="G704" s="280"/>
      <c r="H704" s="280"/>
      <c r="I704" s="280"/>
      <c r="J704" s="280"/>
      <c r="K704" s="280"/>
      <c r="L704" s="280"/>
      <c r="M704" s="280"/>
      <c r="N704" s="280"/>
      <c r="O704" s="280"/>
      <c r="P704" s="280"/>
      <c r="Q704" s="280"/>
      <c r="R704" s="280"/>
      <c r="S704" s="280"/>
      <c r="T704" s="280"/>
      <c r="U704" s="280"/>
      <c r="V704" s="280"/>
      <c r="W704" s="280"/>
      <c r="X704" s="280"/>
      <c r="Y704" s="280"/>
      <c r="Z704" s="280"/>
    </row>
    <row r="705" spans="1:26" ht="15.75" customHeight="1">
      <c r="A705" s="280"/>
      <c r="B705" s="280"/>
      <c r="C705" s="280"/>
      <c r="D705" s="280"/>
      <c r="E705" s="280"/>
      <c r="F705" s="280"/>
      <c r="G705" s="280"/>
      <c r="H705" s="280"/>
      <c r="I705" s="280"/>
      <c r="J705" s="280"/>
      <c r="K705" s="280"/>
      <c r="L705" s="280"/>
      <c r="M705" s="280"/>
      <c r="N705" s="280"/>
      <c r="O705" s="280"/>
      <c r="P705" s="280"/>
      <c r="Q705" s="280"/>
      <c r="R705" s="280"/>
      <c r="S705" s="280"/>
      <c r="T705" s="280"/>
      <c r="U705" s="280"/>
      <c r="V705" s="280"/>
      <c r="W705" s="280"/>
      <c r="X705" s="280"/>
      <c r="Y705" s="280"/>
      <c r="Z705" s="280"/>
    </row>
    <row r="706" spans="1:26" ht="15.75" customHeight="1">
      <c r="A706" s="280"/>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row>
    <row r="707" spans="1:26" ht="15.75" customHeight="1">
      <c r="A707" s="280"/>
      <c r="B707" s="280"/>
      <c r="C707" s="280"/>
      <c r="D707" s="280"/>
      <c r="E707" s="280"/>
      <c r="F707" s="280"/>
      <c r="G707" s="280"/>
      <c r="H707" s="280"/>
      <c r="I707" s="280"/>
      <c r="J707" s="280"/>
      <c r="K707" s="280"/>
      <c r="L707" s="280"/>
      <c r="M707" s="280"/>
      <c r="N707" s="280"/>
      <c r="O707" s="280"/>
      <c r="P707" s="280"/>
      <c r="Q707" s="280"/>
      <c r="R707" s="280"/>
      <c r="S707" s="280"/>
      <c r="T707" s="280"/>
      <c r="U707" s="280"/>
      <c r="V707" s="280"/>
      <c r="W707" s="280"/>
      <c r="X707" s="280"/>
      <c r="Y707" s="280"/>
      <c r="Z707" s="280"/>
    </row>
    <row r="708" spans="1:26" ht="15.75" customHeight="1">
      <c r="A708" s="280"/>
      <c r="B708" s="280"/>
      <c r="C708" s="280"/>
      <c r="D708" s="280"/>
      <c r="E708" s="280"/>
      <c r="F708" s="280"/>
      <c r="G708" s="280"/>
      <c r="H708" s="280"/>
      <c r="I708" s="280"/>
      <c r="J708" s="280"/>
      <c r="K708" s="280"/>
      <c r="L708" s="280"/>
      <c r="M708" s="280"/>
      <c r="N708" s="280"/>
      <c r="O708" s="280"/>
      <c r="P708" s="280"/>
      <c r="Q708" s="280"/>
      <c r="R708" s="280"/>
      <c r="S708" s="280"/>
      <c r="T708" s="280"/>
      <c r="U708" s="280"/>
      <c r="V708" s="280"/>
      <c r="W708" s="280"/>
      <c r="X708" s="280"/>
      <c r="Y708" s="280"/>
      <c r="Z708" s="280"/>
    </row>
    <row r="709" spans="1:26" ht="15.75" customHeight="1">
      <c r="A709" s="280"/>
      <c r="B709" s="280"/>
      <c r="C709" s="280"/>
      <c r="D709" s="280"/>
      <c r="E709" s="280"/>
      <c r="F709" s="280"/>
      <c r="G709" s="280"/>
      <c r="H709" s="280"/>
      <c r="I709" s="280"/>
      <c r="J709" s="280"/>
      <c r="K709" s="280"/>
      <c r="L709" s="280"/>
      <c r="M709" s="280"/>
      <c r="N709" s="280"/>
      <c r="O709" s="280"/>
      <c r="P709" s="280"/>
      <c r="Q709" s="280"/>
      <c r="R709" s="280"/>
      <c r="S709" s="280"/>
      <c r="T709" s="280"/>
      <c r="U709" s="280"/>
      <c r="V709" s="280"/>
      <c r="W709" s="280"/>
      <c r="X709" s="280"/>
      <c r="Y709" s="280"/>
      <c r="Z709" s="280"/>
    </row>
    <row r="710" spans="1:26" ht="15.75" customHeight="1">
      <c r="A710" s="280"/>
      <c r="B710" s="280"/>
      <c r="C710" s="280"/>
      <c r="D710" s="280"/>
      <c r="E710" s="280"/>
      <c r="F710" s="280"/>
      <c r="G710" s="280"/>
      <c r="H710" s="280"/>
      <c r="I710" s="280"/>
      <c r="J710" s="280"/>
      <c r="K710" s="280"/>
      <c r="L710" s="280"/>
      <c r="M710" s="280"/>
      <c r="N710" s="280"/>
      <c r="O710" s="280"/>
      <c r="P710" s="280"/>
      <c r="Q710" s="280"/>
      <c r="R710" s="280"/>
      <c r="S710" s="280"/>
      <c r="T710" s="280"/>
      <c r="U710" s="280"/>
      <c r="V710" s="280"/>
      <c r="W710" s="280"/>
      <c r="X710" s="280"/>
      <c r="Y710" s="280"/>
      <c r="Z710" s="280"/>
    </row>
    <row r="711" spans="1:26" ht="15.75" customHeight="1">
      <c r="A711" s="280"/>
      <c r="B711" s="280"/>
      <c r="C711" s="280"/>
      <c r="D711" s="280"/>
      <c r="E711" s="280"/>
      <c r="F711" s="280"/>
      <c r="G711" s="280"/>
      <c r="H711" s="280"/>
      <c r="I711" s="280"/>
      <c r="J711" s="280"/>
      <c r="K711" s="280"/>
      <c r="L711" s="280"/>
      <c r="M711" s="280"/>
      <c r="N711" s="280"/>
      <c r="O711" s="280"/>
      <c r="P711" s="280"/>
      <c r="Q711" s="280"/>
      <c r="R711" s="280"/>
      <c r="S711" s="280"/>
      <c r="T711" s="280"/>
      <c r="U711" s="280"/>
      <c r="V711" s="280"/>
      <c r="W711" s="280"/>
      <c r="X711" s="280"/>
      <c r="Y711" s="280"/>
      <c r="Z711" s="280"/>
    </row>
    <row r="712" spans="1:26" ht="15.75" customHeight="1">
      <c r="A712" s="280"/>
      <c r="B712" s="280"/>
      <c r="C712" s="280"/>
      <c r="D712" s="280"/>
      <c r="E712" s="280"/>
      <c r="F712" s="280"/>
      <c r="G712" s="280"/>
      <c r="H712" s="280"/>
      <c r="I712" s="280"/>
      <c r="J712" s="280"/>
      <c r="K712" s="280"/>
      <c r="L712" s="280"/>
      <c r="M712" s="280"/>
      <c r="N712" s="280"/>
      <c r="O712" s="280"/>
      <c r="P712" s="280"/>
      <c r="Q712" s="280"/>
      <c r="R712" s="280"/>
      <c r="S712" s="280"/>
      <c r="T712" s="280"/>
      <c r="U712" s="280"/>
      <c r="V712" s="280"/>
      <c r="W712" s="280"/>
      <c r="X712" s="280"/>
      <c r="Y712" s="280"/>
      <c r="Z712" s="280"/>
    </row>
    <row r="713" spans="1:26" ht="15.75" customHeight="1">
      <c r="A713" s="280"/>
      <c r="B713" s="280"/>
      <c r="C713" s="280"/>
      <c r="D713" s="280"/>
      <c r="E713" s="280"/>
      <c r="F713" s="280"/>
      <c r="G713" s="280"/>
      <c r="H713" s="280"/>
      <c r="I713" s="280"/>
      <c r="J713" s="280"/>
      <c r="K713" s="280"/>
      <c r="L713" s="280"/>
      <c r="M713" s="280"/>
      <c r="N713" s="280"/>
      <c r="O713" s="280"/>
      <c r="P713" s="280"/>
      <c r="Q713" s="280"/>
      <c r="R713" s="280"/>
      <c r="S713" s="280"/>
      <c r="T713" s="280"/>
      <c r="U713" s="280"/>
      <c r="V713" s="280"/>
      <c r="W713" s="280"/>
      <c r="X713" s="280"/>
      <c r="Y713" s="280"/>
      <c r="Z713" s="280"/>
    </row>
    <row r="714" spans="1:26" ht="15.75" customHeight="1">
      <c r="A714" s="280"/>
      <c r="B714" s="280"/>
      <c r="C714" s="280"/>
      <c r="D714" s="280"/>
      <c r="E714" s="280"/>
      <c r="F714" s="280"/>
      <c r="G714" s="280"/>
      <c r="H714" s="280"/>
      <c r="I714" s="280"/>
      <c r="J714" s="280"/>
      <c r="K714" s="280"/>
      <c r="L714" s="280"/>
      <c r="M714" s="280"/>
      <c r="N714" s="280"/>
      <c r="O714" s="280"/>
      <c r="P714" s="280"/>
      <c r="Q714" s="280"/>
      <c r="R714" s="280"/>
      <c r="S714" s="280"/>
      <c r="T714" s="280"/>
      <c r="U714" s="280"/>
      <c r="V714" s="280"/>
      <c r="W714" s="280"/>
      <c r="X714" s="280"/>
      <c r="Y714" s="280"/>
      <c r="Z714" s="280"/>
    </row>
    <row r="715" spans="1:26" ht="15.75" customHeight="1">
      <c r="A715" s="280"/>
      <c r="B715" s="280"/>
      <c r="C715" s="280"/>
      <c r="D715" s="280"/>
      <c r="E715" s="280"/>
      <c r="F715" s="280"/>
      <c r="G715" s="280"/>
      <c r="H715" s="280"/>
      <c r="I715" s="280"/>
      <c r="J715" s="280"/>
      <c r="K715" s="280"/>
      <c r="L715" s="280"/>
      <c r="M715" s="280"/>
      <c r="N715" s="280"/>
      <c r="O715" s="280"/>
      <c r="P715" s="280"/>
      <c r="Q715" s="280"/>
      <c r="R715" s="280"/>
      <c r="S715" s="280"/>
      <c r="T715" s="280"/>
      <c r="U715" s="280"/>
      <c r="V715" s="280"/>
      <c r="W715" s="280"/>
      <c r="X715" s="280"/>
      <c r="Y715" s="280"/>
      <c r="Z715" s="280"/>
    </row>
    <row r="716" spans="1:26" ht="15.75" customHeight="1">
      <c r="A716" s="280"/>
      <c r="B716" s="280"/>
      <c r="C716" s="280"/>
      <c r="D716" s="280"/>
      <c r="E716" s="280"/>
      <c r="F716" s="280"/>
      <c r="G716" s="280"/>
      <c r="H716" s="280"/>
      <c r="I716" s="280"/>
      <c r="J716" s="280"/>
      <c r="K716" s="280"/>
      <c r="L716" s="280"/>
      <c r="M716" s="280"/>
      <c r="N716" s="280"/>
      <c r="O716" s="280"/>
      <c r="P716" s="280"/>
      <c r="Q716" s="280"/>
      <c r="R716" s="280"/>
      <c r="S716" s="280"/>
      <c r="T716" s="280"/>
      <c r="U716" s="280"/>
      <c r="V716" s="280"/>
      <c r="W716" s="280"/>
      <c r="X716" s="280"/>
      <c r="Y716" s="280"/>
      <c r="Z716" s="280"/>
    </row>
    <row r="717" spans="1:26" ht="15.75" customHeight="1">
      <c r="A717" s="280"/>
      <c r="B717" s="280"/>
      <c r="C717" s="280"/>
      <c r="D717" s="280"/>
      <c r="E717" s="280"/>
      <c r="F717" s="280"/>
      <c r="G717" s="280"/>
      <c r="H717" s="280"/>
      <c r="I717" s="280"/>
      <c r="J717" s="280"/>
      <c r="K717" s="280"/>
      <c r="L717" s="280"/>
      <c r="M717" s="280"/>
      <c r="N717" s="280"/>
      <c r="O717" s="280"/>
      <c r="P717" s="280"/>
      <c r="Q717" s="280"/>
      <c r="R717" s="280"/>
      <c r="S717" s="280"/>
      <c r="T717" s="280"/>
      <c r="U717" s="280"/>
      <c r="V717" s="280"/>
      <c r="W717" s="280"/>
      <c r="X717" s="280"/>
      <c r="Y717" s="280"/>
      <c r="Z717" s="280"/>
    </row>
    <row r="718" spans="1:26" ht="15.75" customHeight="1">
      <c r="A718" s="280"/>
      <c r="B718" s="280"/>
      <c r="C718" s="280"/>
      <c r="D718" s="280"/>
      <c r="E718" s="280"/>
      <c r="F718" s="280"/>
      <c r="G718" s="280"/>
      <c r="H718" s="280"/>
      <c r="I718" s="280"/>
      <c r="J718" s="280"/>
      <c r="K718" s="280"/>
      <c r="L718" s="280"/>
      <c r="M718" s="280"/>
      <c r="N718" s="280"/>
      <c r="O718" s="280"/>
      <c r="P718" s="280"/>
      <c r="Q718" s="280"/>
      <c r="R718" s="280"/>
      <c r="S718" s="280"/>
      <c r="T718" s="280"/>
      <c r="U718" s="280"/>
      <c r="V718" s="280"/>
      <c r="W718" s="280"/>
      <c r="X718" s="280"/>
      <c r="Y718" s="280"/>
      <c r="Z718" s="280"/>
    </row>
    <row r="719" spans="1:26" ht="15.75" customHeight="1">
      <c r="A719" s="280"/>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row>
    <row r="720" spans="1:26" ht="15.75" customHeight="1">
      <c r="A720" s="280"/>
      <c r="B720" s="280"/>
      <c r="C720" s="280"/>
      <c r="D720" s="280"/>
      <c r="E720" s="280"/>
      <c r="F720" s="280"/>
      <c r="G720" s="280"/>
      <c r="H720" s="280"/>
      <c r="I720" s="280"/>
      <c r="J720" s="280"/>
      <c r="K720" s="280"/>
      <c r="L720" s="280"/>
      <c r="M720" s="280"/>
      <c r="N720" s="280"/>
      <c r="O720" s="280"/>
      <c r="P720" s="280"/>
      <c r="Q720" s="280"/>
      <c r="R720" s="280"/>
      <c r="S720" s="280"/>
      <c r="T720" s="280"/>
      <c r="U720" s="280"/>
      <c r="V720" s="280"/>
      <c r="W720" s="280"/>
      <c r="X720" s="280"/>
      <c r="Y720" s="280"/>
      <c r="Z720" s="280"/>
    </row>
    <row r="721" spans="1:26" ht="15.75" customHeight="1">
      <c r="A721" s="280"/>
      <c r="B721" s="280"/>
      <c r="C721" s="280"/>
      <c r="D721" s="280"/>
      <c r="E721" s="280"/>
      <c r="F721" s="280"/>
      <c r="G721" s="280"/>
      <c r="H721" s="280"/>
      <c r="I721" s="280"/>
      <c r="J721" s="280"/>
      <c r="K721" s="280"/>
      <c r="L721" s="280"/>
      <c r="M721" s="280"/>
      <c r="N721" s="280"/>
      <c r="O721" s="280"/>
      <c r="P721" s="280"/>
      <c r="Q721" s="280"/>
      <c r="R721" s="280"/>
      <c r="S721" s="280"/>
      <c r="T721" s="280"/>
      <c r="U721" s="280"/>
      <c r="V721" s="280"/>
      <c r="W721" s="280"/>
      <c r="X721" s="280"/>
      <c r="Y721" s="280"/>
      <c r="Z721" s="280"/>
    </row>
    <row r="722" spans="1:26" ht="15.75" customHeight="1">
      <c r="A722" s="280"/>
      <c r="B722" s="280"/>
      <c r="C722" s="280"/>
      <c r="D722" s="280"/>
      <c r="E722" s="280"/>
      <c r="F722" s="280"/>
      <c r="G722" s="280"/>
      <c r="H722" s="280"/>
      <c r="I722" s="280"/>
      <c r="J722" s="280"/>
      <c r="K722" s="280"/>
      <c r="L722" s="280"/>
      <c r="M722" s="280"/>
      <c r="N722" s="280"/>
      <c r="O722" s="280"/>
      <c r="P722" s="280"/>
      <c r="Q722" s="280"/>
      <c r="R722" s="280"/>
      <c r="S722" s="280"/>
      <c r="T722" s="280"/>
      <c r="U722" s="280"/>
      <c r="V722" s="280"/>
      <c r="W722" s="280"/>
      <c r="X722" s="280"/>
      <c r="Y722" s="280"/>
      <c r="Z722" s="280"/>
    </row>
    <row r="723" spans="1:26" ht="15.75" customHeight="1">
      <c r="A723" s="280"/>
      <c r="B723" s="280"/>
      <c r="C723" s="280"/>
      <c r="D723" s="280"/>
      <c r="E723" s="280"/>
      <c r="F723" s="280"/>
      <c r="G723" s="280"/>
      <c r="H723" s="280"/>
      <c r="I723" s="280"/>
      <c r="J723" s="280"/>
      <c r="K723" s="280"/>
      <c r="L723" s="280"/>
      <c r="M723" s="280"/>
      <c r="N723" s="280"/>
      <c r="O723" s="280"/>
      <c r="P723" s="280"/>
      <c r="Q723" s="280"/>
      <c r="R723" s="280"/>
      <c r="S723" s="280"/>
      <c r="T723" s="280"/>
      <c r="U723" s="280"/>
      <c r="V723" s="280"/>
      <c r="W723" s="280"/>
      <c r="X723" s="280"/>
      <c r="Y723" s="280"/>
      <c r="Z723" s="280"/>
    </row>
    <row r="724" spans="1:26" ht="15.75" customHeight="1">
      <c r="A724" s="280"/>
      <c r="B724" s="280"/>
      <c r="C724" s="280"/>
      <c r="D724" s="280"/>
      <c r="E724" s="280"/>
      <c r="F724" s="280"/>
      <c r="G724" s="280"/>
      <c r="H724" s="280"/>
      <c r="I724" s="280"/>
      <c r="J724" s="280"/>
      <c r="K724" s="280"/>
      <c r="L724" s="280"/>
      <c r="M724" s="280"/>
      <c r="N724" s="280"/>
      <c r="O724" s="280"/>
      <c r="P724" s="280"/>
      <c r="Q724" s="280"/>
      <c r="R724" s="280"/>
      <c r="S724" s="280"/>
      <c r="T724" s="280"/>
      <c r="U724" s="280"/>
      <c r="V724" s="280"/>
      <c r="W724" s="280"/>
      <c r="X724" s="280"/>
      <c r="Y724" s="280"/>
      <c r="Z724" s="280"/>
    </row>
    <row r="725" spans="1:26" ht="15.75" customHeight="1">
      <c r="A725" s="280"/>
      <c r="B725" s="280"/>
      <c r="C725" s="280"/>
      <c r="D725" s="280"/>
      <c r="E725" s="280"/>
      <c r="F725" s="280"/>
      <c r="G725" s="280"/>
      <c r="H725" s="280"/>
      <c r="I725" s="280"/>
      <c r="J725" s="280"/>
      <c r="K725" s="280"/>
      <c r="L725" s="280"/>
      <c r="M725" s="280"/>
      <c r="N725" s="280"/>
      <c r="O725" s="280"/>
      <c r="P725" s="280"/>
      <c r="Q725" s="280"/>
      <c r="R725" s="280"/>
      <c r="S725" s="280"/>
      <c r="T725" s="280"/>
      <c r="U725" s="280"/>
      <c r="V725" s="280"/>
      <c r="W725" s="280"/>
      <c r="X725" s="280"/>
      <c r="Y725" s="280"/>
      <c r="Z725" s="280"/>
    </row>
    <row r="726" spans="1:26" ht="15.75" customHeight="1">
      <c r="A726" s="280"/>
      <c r="B726" s="280"/>
      <c r="C726" s="280"/>
      <c r="D726" s="280"/>
      <c r="E726" s="280"/>
      <c r="F726" s="280"/>
      <c r="G726" s="280"/>
      <c r="H726" s="280"/>
      <c r="I726" s="280"/>
      <c r="J726" s="280"/>
      <c r="K726" s="280"/>
      <c r="L726" s="280"/>
      <c r="M726" s="280"/>
      <c r="N726" s="280"/>
      <c r="O726" s="280"/>
      <c r="P726" s="280"/>
      <c r="Q726" s="280"/>
      <c r="R726" s="280"/>
      <c r="S726" s="280"/>
      <c r="T726" s="280"/>
      <c r="U726" s="280"/>
      <c r="V726" s="280"/>
      <c r="W726" s="280"/>
      <c r="X726" s="280"/>
      <c r="Y726" s="280"/>
      <c r="Z726" s="280"/>
    </row>
    <row r="727" spans="1:26" ht="15.75" customHeight="1">
      <c r="A727" s="280"/>
      <c r="B727" s="280"/>
      <c r="C727" s="280"/>
      <c r="D727" s="280"/>
      <c r="E727" s="280"/>
      <c r="F727" s="280"/>
      <c r="G727" s="280"/>
      <c r="H727" s="280"/>
      <c r="I727" s="280"/>
      <c r="J727" s="280"/>
      <c r="K727" s="280"/>
      <c r="L727" s="280"/>
      <c r="M727" s="280"/>
      <c r="N727" s="280"/>
      <c r="O727" s="280"/>
      <c r="P727" s="280"/>
      <c r="Q727" s="280"/>
      <c r="R727" s="280"/>
      <c r="S727" s="280"/>
      <c r="T727" s="280"/>
      <c r="U727" s="280"/>
      <c r="V727" s="280"/>
      <c r="W727" s="280"/>
      <c r="X727" s="280"/>
      <c r="Y727" s="280"/>
      <c r="Z727" s="280"/>
    </row>
    <row r="728" spans="1:26" ht="15.75" customHeight="1">
      <c r="A728" s="280"/>
      <c r="B728" s="280"/>
      <c r="C728" s="280"/>
      <c r="D728" s="280"/>
      <c r="E728" s="280"/>
      <c r="F728" s="280"/>
      <c r="G728" s="280"/>
      <c r="H728" s="280"/>
      <c r="I728" s="280"/>
      <c r="J728" s="280"/>
      <c r="K728" s="280"/>
      <c r="L728" s="280"/>
      <c r="M728" s="280"/>
      <c r="N728" s="280"/>
      <c r="O728" s="280"/>
      <c r="P728" s="280"/>
      <c r="Q728" s="280"/>
      <c r="R728" s="280"/>
      <c r="S728" s="280"/>
      <c r="T728" s="280"/>
      <c r="U728" s="280"/>
      <c r="V728" s="280"/>
      <c r="W728" s="280"/>
      <c r="X728" s="280"/>
      <c r="Y728" s="280"/>
      <c r="Z728" s="280"/>
    </row>
    <row r="729" spans="1:26" ht="15.75" customHeight="1">
      <c r="A729" s="280"/>
      <c r="B729" s="280"/>
      <c r="C729" s="280"/>
      <c r="D729" s="280"/>
      <c r="E729" s="280"/>
      <c r="F729" s="280"/>
      <c r="G729" s="280"/>
      <c r="H729" s="280"/>
      <c r="I729" s="280"/>
      <c r="J729" s="280"/>
      <c r="K729" s="280"/>
      <c r="L729" s="280"/>
      <c r="M729" s="280"/>
      <c r="N729" s="280"/>
      <c r="O729" s="280"/>
      <c r="P729" s="280"/>
      <c r="Q729" s="280"/>
      <c r="R729" s="280"/>
      <c r="S729" s="280"/>
      <c r="T729" s="280"/>
      <c r="U729" s="280"/>
      <c r="V729" s="280"/>
      <c r="W729" s="280"/>
      <c r="X729" s="280"/>
      <c r="Y729" s="280"/>
      <c r="Z729" s="280"/>
    </row>
    <row r="730" spans="1:26" ht="15.75" customHeight="1">
      <c r="A730" s="280"/>
      <c r="B730" s="280"/>
      <c r="C730" s="280"/>
      <c r="D730" s="280"/>
      <c r="E730" s="280"/>
      <c r="F730" s="280"/>
      <c r="G730" s="280"/>
      <c r="H730" s="280"/>
      <c r="I730" s="280"/>
      <c r="J730" s="280"/>
      <c r="K730" s="280"/>
      <c r="L730" s="280"/>
      <c r="M730" s="280"/>
      <c r="N730" s="280"/>
      <c r="O730" s="280"/>
      <c r="P730" s="280"/>
      <c r="Q730" s="280"/>
      <c r="R730" s="280"/>
      <c r="S730" s="280"/>
      <c r="T730" s="280"/>
      <c r="U730" s="280"/>
      <c r="V730" s="280"/>
      <c r="W730" s="280"/>
      <c r="X730" s="280"/>
      <c r="Y730" s="280"/>
      <c r="Z730" s="280"/>
    </row>
    <row r="731" spans="1:26" ht="15.75" customHeight="1">
      <c r="A731" s="280"/>
      <c r="B731" s="280"/>
      <c r="C731" s="280"/>
      <c r="D731" s="280"/>
      <c r="E731" s="280"/>
      <c r="F731" s="280"/>
      <c r="G731" s="280"/>
      <c r="H731" s="280"/>
      <c r="I731" s="280"/>
      <c r="J731" s="280"/>
      <c r="K731" s="280"/>
      <c r="L731" s="280"/>
      <c r="M731" s="280"/>
      <c r="N731" s="280"/>
      <c r="O731" s="280"/>
      <c r="P731" s="280"/>
      <c r="Q731" s="280"/>
      <c r="R731" s="280"/>
      <c r="S731" s="280"/>
      <c r="T731" s="280"/>
      <c r="U731" s="280"/>
      <c r="V731" s="280"/>
      <c r="W731" s="280"/>
      <c r="X731" s="280"/>
      <c r="Y731" s="280"/>
      <c r="Z731" s="280"/>
    </row>
    <row r="732" spans="1:26" ht="15.75" customHeight="1">
      <c r="A732" s="280"/>
      <c r="B732" s="280"/>
      <c r="C732" s="280"/>
      <c r="D732" s="280"/>
      <c r="E732" s="280"/>
      <c r="F732" s="280"/>
      <c r="G732" s="280"/>
      <c r="H732" s="280"/>
      <c r="I732" s="280"/>
      <c r="J732" s="280"/>
      <c r="K732" s="280"/>
      <c r="L732" s="280"/>
      <c r="M732" s="280"/>
      <c r="N732" s="280"/>
      <c r="O732" s="280"/>
      <c r="P732" s="280"/>
      <c r="Q732" s="280"/>
      <c r="R732" s="280"/>
      <c r="S732" s="280"/>
      <c r="T732" s="280"/>
      <c r="U732" s="280"/>
      <c r="V732" s="280"/>
      <c r="W732" s="280"/>
      <c r="X732" s="280"/>
      <c r="Y732" s="280"/>
      <c r="Z732" s="280"/>
    </row>
    <row r="733" spans="1:26" ht="15.75" customHeight="1">
      <c r="A733" s="280"/>
      <c r="B733" s="280"/>
      <c r="C733" s="280"/>
      <c r="D733" s="280"/>
      <c r="E733" s="280"/>
      <c r="F733" s="280"/>
      <c r="G733" s="280"/>
      <c r="H733" s="280"/>
      <c r="I733" s="280"/>
      <c r="J733" s="280"/>
      <c r="K733" s="280"/>
      <c r="L733" s="280"/>
      <c r="M733" s="280"/>
      <c r="N733" s="280"/>
      <c r="O733" s="280"/>
      <c r="P733" s="280"/>
      <c r="Q733" s="280"/>
      <c r="R733" s="280"/>
      <c r="S733" s="280"/>
      <c r="T733" s="280"/>
      <c r="U733" s="280"/>
      <c r="V733" s="280"/>
      <c r="W733" s="280"/>
      <c r="X733" s="280"/>
      <c r="Y733" s="280"/>
      <c r="Z733" s="280"/>
    </row>
    <row r="734" spans="1:26" ht="15.75" customHeight="1">
      <c r="A734" s="280"/>
      <c r="B734" s="280"/>
      <c r="C734" s="280"/>
      <c r="D734" s="280"/>
      <c r="E734" s="280"/>
      <c r="F734" s="280"/>
      <c r="G734" s="280"/>
      <c r="H734" s="280"/>
      <c r="I734" s="280"/>
      <c r="J734" s="280"/>
      <c r="K734" s="280"/>
      <c r="L734" s="280"/>
      <c r="M734" s="280"/>
      <c r="N734" s="280"/>
      <c r="O734" s="280"/>
      <c r="P734" s="280"/>
      <c r="Q734" s="280"/>
      <c r="R734" s="280"/>
      <c r="S734" s="280"/>
      <c r="T734" s="280"/>
      <c r="U734" s="280"/>
      <c r="V734" s="280"/>
      <c r="W734" s="280"/>
      <c r="X734" s="280"/>
      <c r="Y734" s="280"/>
      <c r="Z734" s="280"/>
    </row>
    <row r="735" spans="1:26" ht="15.75" customHeight="1">
      <c r="A735" s="280"/>
      <c r="B735" s="280"/>
      <c r="C735" s="280"/>
      <c r="D735" s="280"/>
      <c r="E735" s="280"/>
      <c r="F735" s="280"/>
      <c r="G735" s="280"/>
      <c r="H735" s="280"/>
      <c r="I735" s="280"/>
      <c r="J735" s="280"/>
      <c r="K735" s="280"/>
      <c r="L735" s="280"/>
      <c r="M735" s="280"/>
      <c r="N735" s="280"/>
      <c r="O735" s="280"/>
      <c r="P735" s="280"/>
      <c r="Q735" s="280"/>
      <c r="R735" s="280"/>
      <c r="S735" s="280"/>
      <c r="T735" s="280"/>
      <c r="U735" s="280"/>
      <c r="V735" s="280"/>
      <c r="W735" s="280"/>
      <c r="X735" s="280"/>
      <c r="Y735" s="280"/>
      <c r="Z735" s="280"/>
    </row>
    <row r="736" spans="1:26" ht="15.75" customHeight="1">
      <c r="A736" s="280"/>
      <c r="B736" s="280"/>
      <c r="C736" s="280"/>
      <c r="D736" s="280"/>
      <c r="E736" s="280"/>
      <c r="F736" s="280"/>
      <c r="G736" s="280"/>
      <c r="H736" s="280"/>
      <c r="I736" s="280"/>
      <c r="J736" s="280"/>
      <c r="K736" s="280"/>
      <c r="L736" s="280"/>
      <c r="M736" s="280"/>
      <c r="N736" s="280"/>
      <c r="O736" s="280"/>
      <c r="P736" s="280"/>
      <c r="Q736" s="280"/>
      <c r="R736" s="280"/>
      <c r="S736" s="280"/>
      <c r="T736" s="280"/>
      <c r="U736" s="280"/>
      <c r="V736" s="280"/>
      <c r="W736" s="280"/>
      <c r="X736" s="280"/>
      <c r="Y736" s="280"/>
      <c r="Z736" s="280"/>
    </row>
    <row r="737" spans="1:26" ht="15.75" customHeight="1">
      <c r="A737" s="280"/>
      <c r="B737" s="280"/>
      <c r="C737" s="280"/>
      <c r="D737" s="280"/>
      <c r="E737" s="280"/>
      <c r="F737" s="280"/>
      <c r="G737" s="280"/>
      <c r="H737" s="280"/>
      <c r="I737" s="280"/>
      <c r="J737" s="280"/>
      <c r="K737" s="280"/>
      <c r="L737" s="280"/>
      <c r="M737" s="280"/>
      <c r="N737" s="280"/>
      <c r="O737" s="280"/>
      <c r="P737" s="280"/>
      <c r="Q737" s="280"/>
      <c r="R737" s="280"/>
      <c r="S737" s="280"/>
      <c r="T737" s="280"/>
      <c r="U737" s="280"/>
      <c r="V737" s="280"/>
      <c r="W737" s="280"/>
      <c r="X737" s="280"/>
      <c r="Y737" s="280"/>
      <c r="Z737" s="280"/>
    </row>
    <row r="738" spans="1:26" ht="15.75" customHeight="1">
      <c r="A738" s="280"/>
      <c r="B738" s="280"/>
      <c r="C738" s="280"/>
      <c r="D738" s="280"/>
      <c r="E738" s="280"/>
      <c r="F738" s="280"/>
      <c r="G738" s="280"/>
      <c r="H738" s="280"/>
      <c r="I738" s="280"/>
      <c r="J738" s="280"/>
      <c r="K738" s="280"/>
      <c r="L738" s="280"/>
      <c r="M738" s="280"/>
      <c r="N738" s="280"/>
      <c r="O738" s="280"/>
      <c r="P738" s="280"/>
      <c r="Q738" s="280"/>
      <c r="R738" s="280"/>
      <c r="S738" s="280"/>
      <c r="T738" s="280"/>
      <c r="U738" s="280"/>
      <c r="V738" s="280"/>
      <c r="W738" s="280"/>
      <c r="X738" s="280"/>
      <c r="Y738" s="280"/>
      <c r="Z738" s="280"/>
    </row>
    <row r="739" spans="1:26" ht="15.75" customHeight="1">
      <c r="A739" s="280"/>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row>
    <row r="740" spans="1:26" ht="15.75" customHeight="1">
      <c r="A740" s="280"/>
      <c r="B740" s="280"/>
      <c r="C740" s="280"/>
      <c r="D740" s="280"/>
      <c r="E740" s="280"/>
      <c r="F740" s="280"/>
      <c r="G740" s="280"/>
      <c r="H740" s="280"/>
      <c r="I740" s="280"/>
      <c r="J740" s="280"/>
      <c r="K740" s="280"/>
      <c r="L740" s="280"/>
      <c r="M740" s="280"/>
      <c r="N740" s="280"/>
      <c r="O740" s="280"/>
      <c r="P740" s="280"/>
      <c r="Q740" s="280"/>
      <c r="R740" s="280"/>
      <c r="S740" s="280"/>
      <c r="T740" s="280"/>
      <c r="U740" s="280"/>
      <c r="V740" s="280"/>
      <c r="W740" s="280"/>
      <c r="X740" s="280"/>
      <c r="Y740" s="280"/>
      <c r="Z740" s="280"/>
    </row>
    <row r="741" spans="1:26" ht="15.75" customHeight="1">
      <c r="A741" s="280"/>
      <c r="B741" s="280"/>
      <c r="C741" s="280"/>
      <c r="D741" s="280"/>
      <c r="E741" s="280"/>
      <c r="F741" s="280"/>
      <c r="G741" s="280"/>
      <c r="H741" s="280"/>
      <c r="I741" s="280"/>
      <c r="J741" s="280"/>
      <c r="K741" s="280"/>
      <c r="L741" s="280"/>
      <c r="M741" s="280"/>
      <c r="N741" s="280"/>
      <c r="O741" s="280"/>
      <c r="P741" s="280"/>
      <c r="Q741" s="280"/>
      <c r="R741" s="280"/>
      <c r="S741" s="280"/>
      <c r="T741" s="280"/>
      <c r="U741" s="280"/>
      <c r="V741" s="280"/>
      <c r="W741" s="280"/>
      <c r="X741" s="280"/>
      <c r="Y741" s="280"/>
      <c r="Z741" s="280"/>
    </row>
    <row r="742" spans="1:26" ht="15.75" customHeight="1">
      <c r="A742" s="280"/>
      <c r="B742" s="280"/>
      <c r="C742" s="280"/>
      <c r="D742" s="280"/>
      <c r="E742" s="280"/>
      <c r="F742" s="280"/>
      <c r="G742" s="280"/>
      <c r="H742" s="280"/>
      <c r="I742" s="280"/>
      <c r="J742" s="280"/>
      <c r="K742" s="280"/>
      <c r="L742" s="280"/>
      <c r="M742" s="280"/>
      <c r="N742" s="280"/>
      <c r="O742" s="280"/>
      <c r="P742" s="280"/>
      <c r="Q742" s="280"/>
      <c r="R742" s="280"/>
      <c r="S742" s="280"/>
      <c r="T742" s="280"/>
      <c r="U742" s="280"/>
      <c r="V742" s="280"/>
      <c r="W742" s="280"/>
      <c r="X742" s="280"/>
      <c r="Y742" s="280"/>
      <c r="Z742" s="280"/>
    </row>
    <row r="743" spans="1:26" ht="15.75" customHeight="1">
      <c r="A743" s="280"/>
      <c r="B743" s="280"/>
      <c r="C743" s="280"/>
      <c r="D743" s="280"/>
      <c r="E743" s="280"/>
      <c r="F743" s="280"/>
      <c r="G743" s="280"/>
      <c r="H743" s="280"/>
      <c r="I743" s="280"/>
      <c r="J743" s="280"/>
      <c r="K743" s="280"/>
      <c r="L743" s="280"/>
      <c r="M743" s="280"/>
      <c r="N743" s="280"/>
      <c r="O743" s="280"/>
      <c r="P743" s="280"/>
      <c r="Q743" s="280"/>
      <c r="R743" s="280"/>
      <c r="S743" s="280"/>
      <c r="T743" s="280"/>
      <c r="U743" s="280"/>
      <c r="V743" s="280"/>
      <c r="W743" s="280"/>
      <c r="X743" s="280"/>
      <c r="Y743" s="280"/>
      <c r="Z743" s="280"/>
    </row>
    <row r="744" spans="1:26" ht="15.75" customHeight="1">
      <c r="A744" s="280"/>
      <c r="B744" s="280"/>
      <c r="C744" s="280"/>
      <c r="D744" s="280"/>
      <c r="E744" s="280"/>
      <c r="F744" s="280"/>
      <c r="G744" s="280"/>
      <c r="H744" s="280"/>
      <c r="I744" s="280"/>
      <c r="J744" s="280"/>
      <c r="K744" s="280"/>
      <c r="L744" s="280"/>
      <c r="M744" s="280"/>
      <c r="N744" s="280"/>
      <c r="O744" s="280"/>
      <c r="P744" s="280"/>
      <c r="Q744" s="280"/>
      <c r="R744" s="280"/>
      <c r="S744" s="280"/>
      <c r="T744" s="280"/>
      <c r="U744" s="280"/>
      <c r="V744" s="280"/>
      <c r="W744" s="280"/>
      <c r="X744" s="280"/>
      <c r="Y744" s="280"/>
      <c r="Z744" s="280"/>
    </row>
    <row r="745" spans="1:26" ht="15.75" customHeight="1">
      <c r="A745" s="280"/>
      <c r="B745" s="280"/>
      <c r="C745" s="280"/>
      <c r="D745" s="280"/>
      <c r="E745" s="280"/>
      <c r="F745" s="280"/>
      <c r="G745" s="280"/>
      <c r="H745" s="280"/>
      <c r="I745" s="280"/>
      <c r="J745" s="280"/>
      <c r="K745" s="280"/>
      <c r="L745" s="280"/>
      <c r="M745" s="280"/>
      <c r="N745" s="280"/>
      <c r="O745" s="280"/>
      <c r="P745" s="280"/>
      <c r="Q745" s="280"/>
      <c r="R745" s="280"/>
      <c r="S745" s="280"/>
      <c r="T745" s="280"/>
      <c r="U745" s="280"/>
      <c r="V745" s="280"/>
      <c r="W745" s="280"/>
      <c r="X745" s="280"/>
      <c r="Y745" s="280"/>
      <c r="Z745" s="280"/>
    </row>
    <row r="746" spans="1:26" ht="15.75" customHeight="1">
      <c r="A746" s="280"/>
      <c r="B746" s="280"/>
      <c r="C746" s="280"/>
      <c r="D746" s="280"/>
      <c r="E746" s="280"/>
      <c r="F746" s="280"/>
      <c r="G746" s="280"/>
      <c r="H746" s="280"/>
      <c r="I746" s="280"/>
      <c r="J746" s="280"/>
      <c r="K746" s="280"/>
      <c r="L746" s="280"/>
      <c r="M746" s="280"/>
      <c r="N746" s="280"/>
      <c r="O746" s="280"/>
      <c r="P746" s="280"/>
      <c r="Q746" s="280"/>
      <c r="R746" s="280"/>
      <c r="S746" s="280"/>
      <c r="T746" s="280"/>
      <c r="U746" s="280"/>
      <c r="V746" s="280"/>
      <c r="W746" s="280"/>
      <c r="X746" s="280"/>
      <c r="Y746" s="280"/>
      <c r="Z746" s="280"/>
    </row>
    <row r="747" spans="1:26" ht="15.75" customHeight="1">
      <c r="A747" s="280"/>
      <c r="B747" s="280"/>
      <c r="C747" s="280"/>
      <c r="D747" s="280"/>
      <c r="E747" s="280"/>
      <c r="F747" s="280"/>
      <c r="G747" s="280"/>
      <c r="H747" s="280"/>
      <c r="I747" s="280"/>
      <c r="J747" s="280"/>
      <c r="K747" s="280"/>
      <c r="L747" s="280"/>
      <c r="M747" s="280"/>
      <c r="N747" s="280"/>
      <c r="O747" s="280"/>
      <c r="P747" s="280"/>
      <c r="Q747" s="280"/>
      <c r="R747" s="280"/>
      <c r="S747" s="280"/>
      <c r="T747" s="280"/>
      <c r="U747" s="280"/>
      <c r="V747" s="280"/>
      <c r="W747" s="280"/>
      <c r="X747" s="280"/>
      <c r="Y747" s="280"/>
      <c r="Z747" s="280"/>
    </row>
    <row r="748" spans="1:26" ht="15.75" customHeight="1">
      <c r="A748" s="280"/>
      <c r="B748" s="280"/>
      <c r="C748" s="280"/>
      <c r="D748" s="280"/>
      <c r="E748" s="280"/>
      <c r="F748" s="280"/>
      <c r="G748" s="280"/>
      <c r="H748" s="280"/>
      <c r="I748" s="280"/>
      <c r="J748" s="280"/>
      <c r="K748" s="280"/>
      <c r="L748" s="280"/>
      <c r="M748" s="280"/>
      <c r="N748" s="280"/>
      <c r="O748" s="280"/>
      <c r="P748" s="280"/>
      <c r="Q748" s="280"/>
      <c r="R748" s="280"/>
      <c r="S748" s="280"/>
      <c r="T748" s="280"/>
      <c r="U748" s="280"/>
      <c r="V748" s="280"/>
      <c r="W748" s="280"/>
      <c r="X748" s="280"/>
      <c r="Y748" s="280"/>
      <c r="Z748" s="280"/>
    </row>
    <row r="749" spans="1:26" ht="15.75" customHeight="1">
      <c r="A749" s="280"/>
      <c r="B749" s="280"/>
      <c r="C749" s="280"/>
      <c r="D749" s="280"/>
      <c r="E749" s="280"/>
      <c r="F749" s="280"/>
      <c r="G749" s="280"/>
      <c r="H749" s="280"/>
      <c r="I749" s="280"/>
      <c r="J749" s="280"/>
      <c r="K749" s="280"/>
      <c r="L749" s="280"/>
      <c r="M749" s="280"/>
      <c r="N749" s="280"/>
      <c r="O749" s="280"/>
      <c r="P749" s="280"/>
      <c r="Q749" s="280"/>
      <c r="R749" s="280"/>
      <c r="S749" s="280"/>
      <c r="T749" s="280"/>
      <c r="U749" s="280"/>
      <c r="V749" s="280"/>
      <c r="W749" s="280"/>
      <c r="X749" s="280"/>
      <c r="Y749" s="280"/>
      <c r="Z749" s="280"/>
    </row>
    <row r="750" spans="1:26" ht="15.75" customHeight="1">
      <c r="A750" s="280"/>
      <c r="B750" s="280"/>
      <c r="C750" s="280"/>
      <c r="D750" s="280"/>
      <c r="E750" s="280"/>
      <c r="F750" s="280"/>
      <c r="G750" s="280"/>
      <c r="H750" s="280"/>
      <c r="I750" s="280"/>
      <c r="J750" s="280"/>
      <c r="K750" s="280"/>
      <c r="L750" s="280"/>
      <c r="M750" s="280"/>
      <c r="N750" s="280"/>
      <c r="O750" s="280"/>
      <c r="P750" s="280"/>
      <c r="Q750" s="280"/>
      <c r="R750" s="280"/>
      <c r="S750" s="280"/>
      <c r="T750" s="280"/>
      <c r="U750" s="280"/>
      <c r="V750" s="280"/>
      <c r="W750" s="280"/>
      <c r="X750" s="280"/>
      <c r="Y750" s="280"/>
      <c r="Z750" s="280"/>
    </row>
    <row r="751" spans="1:26" ht="15.75" customHeight="1">
      <c r="A751" s="280"/>
      <c r="B751" s="280"/>
      <c r="C751" s="280"/>
      <c r="D751" s="280"/>
      <c r="E751" s="280"/>
      <c r="F751" s="280"/>
      <c r="G751" s="280"/>
      <c r="H751" s="280"/>
      <c r="I751" s="280"/>
      <c r="J751" s="280"/>
      <c r="K751" s="280"/>
      <c r="L751" s="280"/>
      <c r="M751" s="280"/>
      <c r="N751" s="280"/>
      <c r="O751" s="280"/>
      <c r="P751" s="280"/>
      <c r="Q751" s="280"/>
      <c r="R751" s="280"/>
      <c r="S751" s="280"/>
      <c r="T751" s="280"/>
      <c r="U751" s="280"/>
      <c r="V751" s="280"/>
      <c r="W751" s="280"/>
      <c r="X751" s="280"/>
      <c r="Y751" s="280"/>
      <c r="Z751" s="280"/>
    </row>
    <row r="752" spans="1:26" ht="15.75" customHeight="1">
      <c r="A752" s="280"/>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row>
    <row r="753" spans="1:26" ht="15.75" customHeight="1">
      <c r="A753" s="280"/>
      <c r="B753" s="280"/>
      <c r="C753" s="280"/>
      <c r="D753" s="280"/>
      <c r="E753" s="280"/>
      <c r="F753" s="280"/>
      <c r="G753" s="280"/>
      <c r="H753" s="280"/>
      <c r="I753" s="280"/>
      <c r="J753" s="280"/>
      <c r="K753" s="280"/>
      <c r="L753" s="280"/>
      <c r="M753" s="280"/>
      <c r="N753" s="280"/>
      <c r="O753" s="280"/>
      <c r="P753" s="280"/>
      <c r="Q753" s="280"/>
      <c r="R753" s="280"/>
      <c r="S753" s="280"/>
      <c r="T753" s="280"/>
      <c r="U753" s="280"/>
      <c r="V753" s="280"/>
      <c r="W753" s="280"/>
      <c r="X753" s="280"/>
      <c r="Y753" s="280"/>
      <c r="Z753" s="280"/>
    </row>
    <row r="754" spans="1:26" ht="15.75" customHeight="1">
      <c r="A754" s="280"/>
      <c r="B754" s="280"/>
      <c r="C754" s="280"/>
      <c r="D754" s="280"/>
      <c r="E754" s="280"/>
      <c r="F754" s="280"/>
      <c r="G754" s="280"/>
      <c r="H754" s="280"/>
      <c r="I754" s="280"/>
      <c r="J754" s="280"/>
      <c r="K754" s="280"/>
      <c r="L754" s="280"/>
      <c r="M754" s="280"/>
      <c r="N754" s="280"/>
      <c r="O754" s="280"/>
      <c r="P754" s="280"/>
      <c r="Q754" s="280"/>
      <c r="R754" s="280"/>
      <c r="S754" s="280"/>
      <c r="T754" s="280"/>
      <c r="U754" s="280"/>
      <c r="V754" s="280"/>
      <c r="W754" s="280"/>
      <c r="X754" s="280"/>
      <c r="Y754" s="280"/>
      <c r="Z754" s="280"/>
    </row>
    <row r="755" spans="1:26" ht="15.75" customHeight="1">
      <c r="A755" s="280"/>
      <c r="B755" s="280"/>
      <c r="C755" s="280"/>
      <c r="D755" s="280"/>
      <c r="E755" s="280"/>
      <c r="F755" s="280"/>
      <c r="G755" s="280"/>
      <c r="H755" s="280"/>
      <c r="I755" s="280"/>
      <c r="J755" s="280"/>
      <c r="K755" s="280"/>
      <c r="L755" s="280"/>
      <c r="M755" s="280"/>
      <c r="N755" s="280"/>
      <c r="O755" s="280"/>
      <c r="P755" s="280"/>
      <c r="Q755" s="280"/>
      <c r="R755" s="280"/>
      <c r="S755" s="280"/>
      <c r="T755" s="280"/>
      <c r="U755" s="280"/>
      <c r="V755" s="280"/>
      <c r="W755" s="280"/>
      <c r="X755" s="280"/>
      <c r="Y755" s="280"/>
      <c r="Z755" s="280"/>
    </row>
    <row r="756" spans="1:26" ht="15.75" customHeight="1">
      <c r="A756" s="280"/>
      <c r="B756" s="280"/>
      <c r="C756" s="280"/>
      <c r="D756" s="280"/>
      <c r="E756" s="280"/>
      <c r="F756" s="280"/>
      <c r="G756" s="280"/>
      <c r="H756" s="280"/>
      <c r="I756" s="280"/>
      <c r="J756" s="280"/>
      <c r="K756" s="280"/>
      <c r="L756" s="280"/>
      <c r="M756" s="280"/>
      <c r="N756" s="280"/>
      <c r="O756" s="280"/>
      <c r="P756" s="280"/>
      <c r="Q756" s="280"/>
      <c r="R756" s="280"/>
      <c r="S756" s="280"/>
      <c r="T756" s="280"/>
      <c r="U756" s="280"/>
      <c r="V756" s="280"/>
      <c r="W756" s="280"/>
      <c r="X756" s="280"/>
      <c r="Y756" s="280"/>
      <c r="Z756" s="280"/>
    </row>
    <row r="757" spans="1:26" ht="15.75" customHeight="1">
      <c r="A757" s="280"/>
      <c r="B757" s="280"/>
      <c r="C757" s="280"/>
      <c r="D757" s="280"/>
      <c r="E757" s="280"/>
      <c r="F757" s="280"/>
      <c r="G757" s="280"/>
      <c r="H757" s="280"/>
      <c r="I757" s="280"/>
      <c r="J757" s="280"/>
      <c r="K757" s="280"/>
      <c r="L757" s="280"/>
      <c r="M757" s="280"/>
      <c r="N757" s="280"/>
      <c r="O757" s="280"/>
      <c r="P757" s="280"/>
      <c r="Q757" s="280"/>
      <c r="R757" s="280"/>
      <c r="S757" s="280"/>
      <c r="T757" s="280"/>
      <c r="U757" s="280"/>
      <c r="V757" s="280"/>
      <c r="W757" s="280"/>
      <c r="X757" s="280"/>
      <c r="Y757" s="280"/>
      <c r="Z757" s="280"/>
    </row>
    <row r="758" spans="1:26" ht="15.75" customHeight="1">
      <c r="A758" s="280"/>
      <c r="B758" s="280"/>
      <c r="C758" s="280"/>
      <c r="D758" s="280"/>
      <c r="E758" s="280"/>
      <c r="F758" s="280"/>
      <c r="G758" s="280"/>
      <c r="H758" s="280"/>
      <c r="I758" s="280"/>
      <c r="J758" s="280"/>
      <c r="K758" s="280"/>
      <c r="L758" s="280"/>
      <c r="M758" s="280"/>
      <c r="N758" s="280"/>
      <c r="O758" s="280"/>
      <c r="P758" s="280"/>
      <c r="Q758" s="280"/>
      <c r="R758" s="280"/>
      <c r="S758" s="280"/>
      <c r="T758" s="280"/>
      <c r="U758" s="280"/>
      <c r="V758" s="280"/>
      <c r="W758" s="280"/>
      <c r="X758" s="280"/>
      <c r="Y758" s="280"/>
      <c r="Z758" s="280"/>
    </row>
    <row r="759" spans="1:26" ht="15.75" customHeight="1">
      <c r="A759" s="280"/>
      <c r="B759" s="280"/>
      <c r="C759" s="280"/>
      <c r="D759" s="280"/>
      <c r="E759" s="280"/>
      <c r="F759" s="280"/>
      <c r="G759" s="280"/>
      <c r="H759" s="280"/>
      <c r="I759" s="280"/>
      <c r="J759" s="280"/>
      <c r="K759" s="280"/>
      <c r="L759" s="280"/>
      <c r="M759" s="280"/>
      <c r="N759" s="280"/>
      <c r="O759" s="280"/>
      <c r="P759" s="280"/>
      <c r="Q759" s="280"/>
      <c r="R759" s="280"/>
      <c r="S759" s="280"/>
      <c r="T759" s="280"/>
      <c r="U759" s="280"/>
      <c r="V759" s="280"/>
      <c r="W759" s="280"/>
      <c r="X759" s="280"/>
      <c r="Y759" s="280"/>
      <c r="Z759" s="280"/>
    </row>
    <row r="760" spans="1:26" ht="15.75" customHeight="1">
      <c r="A760" s="280"/>
      <c r="B760" s="280"/>
      <c r="C760" s="280"/>
      <c r="D760" s="280"/>
      <c r="E760" s="280"/>
      <c r="F760" s="280"/>
      <c r="G760" s="280"/>
      <c r="H760" s="280"/>
      <c r="I760" s="280"/>
      <c r="J760" s="280"/>
      <c r="K760" s="280"/>
      <c r="L760" s="280"/>
      <c r="M760" s="280"/>
      <c r="N760" s="280"/>
      <c r="O760" s="280"/>
      <c r="P760" s="280"/>
      <c r="Q760" s="280"/>
      <c r="R760" s="280"/>
      <c r="S760" s="280"/>
      <c r="T760" s="280"/>
      <c r="U760" s="280"/>
      <c r="V760" s="280"/>
      <c r="W760" s="280"/>
      <c r="X760" s="280"/>
      <c r="Y760" s="280"/>
      <c r="Z760" s="280"/>
    </row>
    <row r="761" spans="1:26" ht="15.75" customHeight="1">
      <c r="A761" s="280"/>
      <c r="B761" s="280"/>
      <c r="C761" s="280"/>
      <c r="D761" s="280"/>
      <c r="E761" s="280"/>
      <c r="F761" s="280"/>
      <c r="G761" s="280"/>
      <c r="H761" s="280"/>
      <c r="I761" s="280"/>
      <c r="J761" s="280"/>
      <c r="K761" s="280"/>
      <c r="L761" s="280"/>
      <c r="M761" s="280"/>
      <c r="N761" s="280"/>
      <c r="O761" s="280"/>
      <c r="P761" s="280"/>
      <c r="Q761" s="280"/>
      <c r="R761" s="280"/>
      <c r="S761" s="280"/>
      <c r="T761" s="280"/>
      <c r="U761" s="280"/>
      <c r="V761" s="280"/>
      <c r="W761" s="280"/>
      <c r="X761" s="280"/>
      <c r="Y761" s="280"/>
      <c r="Z761" s="280"/>
    </row>
    <row r="762" spans="1:26" ht="15.75" customHeight="1">
      <c r="A762" s="280"/>
      <c r="B762" s="280"/>
      <c r="C762" s="280"/>
      <c r="D762" s="280"/>
      <c r="E762" s="280"/>
      <c r="F762" s="280"/>
      <c r="G762" s="280"/>
      <c r="H762" s="280"/>
      <c r="I762" s="280"/>
      <c r="J762" s="280"/>
      <c r="K762" s="280"/>
      <c r="L762" s="280"/>
      <c r="M762" s="280"/>
      <c r="N762" s="280"/>
      <c r="O762" s="280"/>
      <c r="P762" s="280"/>
      <c r="Q762" s="280"/>
      <c r="R762" s="280"/>
      <c r="S762" s="280"/>
      <c r="T762" s="280"/>
      <c r="U762" s="280"/>
      <c r="V762" s="280"/>
      <c r="W762" s="280"/>
      <c r="X762" s="280"/>
      <c r="Y762" s="280"/>
      <c r="Z762" s="280"/>
    </row>
    <row r="763" spans="1:26" ht="15.75" customHeight="1">
      <c r="A763" s="280"/>
      <c r="B763" s="280"/>
      <c r="C763" s="280"/>
      <c r="D763" s="280"/>
      <c r="E763" s="280"/>
      <c r="F763" s="280"/>
      <c r="G763" s="280"/>
      <c r="H763" s="280"/>
      <c r="I763" s="280"/>
      <c r="J763" s="280"/>
      <c r="K763" s="280"/>
      <c r="L763" s="280"/>
      <c r="M763" s="280"/>
      <c r="N763" s="280"/>
      <c r="O763" s="280"/>
      <c r="P763" s="280"/>
      <c r="Q763" s="280"/>
      <c r="R763" s="280"/>
      <c r="S763" s="280"/>
      <c r="T763" s="280"/>
      <c r="U763" s="280"/>
      <c r="V763" s="280"/>
      <c r="W763" s="280"/>
      <c r="X763" s="280"/>
      <c r="Y763" s="280"/>
      <c r="Z763" s="280"/>
    </row>
    <row r="764" spans="1:26" ht="15.75" customHeight="1">
      <c r="A764" s="280"/>
      <c r="B764" s="280"/>
      <c r="C764" s="280"/>
      <c r="D764" s="280"/>
      <c r="E764" s="280"/>
      <c r="F764" s="280"/>
      <c r="G764" s="280"/>
      <c r="H764" s="280"/>
      <c r="I764" s="280"/>
      <c r="J764" s="280"/>
      <c r="K764" s="280"/>
      <c r="L764" s="280"/>
      <c r="M764" s="280"/>
      <c r="N764" s="280"/>
      <c r="O764" s="280"/>
      <c r="P764" s="280"/>
      <c r="Q764" s="280"/>
      <c r="R764" s="280"/>
      <c r="S764" s="280"/>
      <c r="T764" s="280"/>
      <c r="U764" s="280"/>
      <c r="V764" s="280"/>
      <c r="W764" s="280"/>
      <c r="X764" s="280"/>
      <c r="Y764" s="280"/>
      <c r="Z764" s="280"/>
    </row>
    <row r="765" spans="1:26" ht="15.75" customHeight="1">
      <c r="A765" s="280"/>
      <c r="B765" s="280"/>
      <c r="C765" s="280"/>
      <c r="D765" s="280"/>
      <c r="E765" s="280"/>
      <c r="F765" s="280"/>
      <c r="G765" s="280"/>
      <c r="H765" s="280"/>
      <c r="I765" s="280"/>
      <c r="J765" s="280"/>
      <c r="K765" s="280"/>
      <c r="L765" s="280"/>
      <c r="M765" s="280"/>
      <c r="N765" s="280"/>
      <c r="O765" s="280"/>
      <c r="P765" s="280"/>
      <c r="Q765" s="280"/>
      <c r="R765" s="280"/>
      <c r="S765" s="280"/>
      <c r="T765" s="280"/>
      <c r="U765" s="280"/>
      <c r="V765" s="280"/>
      <c r="W765" s="280"/>
      <c r="X765" s="280"/>
      <c r="Y765" s="280"/>
      <c r="Z765" s="280"/>
    </row>
    <row r="766" spans="1:26" ht="15.75" customHeight="1">
      <c r="A766" s="280"/>
      <c r="B766" s="280"/>
      <c r="C766" s="280"/>
      <c r="D766" s="280"/>
      <c r="E766" s="280"/>
      <c r="F766" s="280"/>
      <c r="G766" s="280"/>
      <c r="H766" s="280"/>
      <c r="I766" s="280"/>
      <c r="J766" s="280"/>
      <c r="K766" s="280"/>
      <c r="L766" s="280"/>
      <c r="M766" s="280"/>
      <c r="N766" s="280"/>
      <c r="O766" s="280"/>
      <c r="P766" s="280"/>
      <c r="Q766" s="280"/>
      <c r="R766" s="280"/>
      <c r="S766" s="280"/>
      <c r="T766" s="280"/>
      <c r="U766" s="280"/>
      <c r="V766" s="280"/>
      <c r="W766" s="280"/>
      <c r="X766" s="280"/>
      <c r="Y766" s="280"/>
      <c r="Z766" s="280"/>
    </row>
    <row r="767" spans="1:26" ht="15.75" customHeight="1">
      <c r="A767" s="280"/>
      <c r="B767" s="280"/>
      <c r="C767" s="280"/>
      <c r="D767" s="280"/>
      <c r="E767" s="280"/>
      <c r="F767" s="280"/>
      <c r="G767" s="280"/>
      <c r="H767" s="280"/>
      <c r="I767" s="280"/>
      <c r="J767" s="280"/>
      <c r="K767" s="280"/>
      <c r="L767" s="280"/>
      <c r="M767" s="280"/>
      <c r="N767" s="280"/>
      <c r="O767" s="280"/>
      <c r="P767" s="280"/>
      <c r="Q767" s="280"/>
      <c r="R767" s="280"/>
      <c r="S767" s="280"/>
      <c r="T767" s="280"/>
      <c r="U767" s="280"/>
      <c r="V767" s="280"/>
      <c r="W767" s="280"/>
      <c r="X767" s="280"/>
      <c r="Y767" s="280"/>
      <c r="Z767" s="280"/>
    </row>
    <row r="768" spans="1:26" ht="15.75" customHeight="1">
      <c r="A768" s="280"/>
      <c r="B768" s="280"/>
      <c r="C768" s="280"/>
      <c r="D768" s="280"/>
      <c r="E768" s="280"/>
      <c r="F768" s="280"/>
      <c r="G768" s="280"/>
      <c r="H768" s="280"/>
      <c r="I768" s="280"/>
      <c r="J768" s="280"/>
      <c r="K768" s="280"/>
      <c r="L768" s="280"/>
      <c r="M768" s="280"/>
      <c r="N768" s="280"/>
      <c r="O768" s="280"/>
      <c r="P768" s="280"/>
      <c r="Q768" s="280"/>
      <c r="R768" s="280"/>
      <c r="S768" s="280"/>
      <c r="T768" s="280"/>
      <c r="U768" s="280"/>
      <c r="V768" s="280"/>
      <c r="W768" s="280"/>
      <c r="X768" s="280"/>
      <c r="Y768" s="280"/>
      <c r="Z768" s="280"/>
    </row>
    <row r="769" spans="1:26" ht="15.75" customHeight="1">
      <c r="A769" s="280"/>
      <c r="B769" s="280"/>
      <c r="C769" s="280"/>
      <c r="D769" s="280"/>
      <c r="E769" s="280"/>
      <c r="F769" s="280"/>
      <c r="G769" s="280"/>
      <c r="H769" s="280"/>
      <c r="I769" s="280"/>
      <c r="J769" s="280"/>
      <c r="K769" s="280"/>
      <c r="L769" s="280"/>
      <c r="M769" s="280"/>
      <c r="N769" s="280"/>
      <c r="O769" s="280"/>
      <c r="P769" s="280"/>
      <c r="Q769" s="280"/>
      <c r="R769" s="280"/>
      <c r="S769" s="280"/>
      <c r="T769" s="280"/>
      <c r="U769" s="280"/>
      <c r="V769" s="280"/>
      <c r="W769" s="280"/>
      <c r="X769" s="280"/>
      <c r="Y769" s="280"/>
      <c r="Z769" s="280"/>
    </row>
    <row r="770" spans="1:26" ht="15.75" customHeight="1">
      <c r="A770" s="280"/>
      <c r="B770" s="280"/>
      <c r="C770" s="280"/>
      <c r="D770" s="280"/>
      <c r="E770" s="280"/>
      <c r="F770" s="280"/>
      <c r="G770" s="280"/>
      <c r="H770" s="280"/>
      <c r="I770" s="280"/>
      <c r="J770" s="280"/>
      <c r="K770" s="280"/>
      <c r="L770" s="280"/>
      <c r="M770" s="280"/>
      <c r="N770" s="280"/>
      <c r="O770" s="280"/>
      <c r="P770" s="280"/>
      <c r="Q770" s="280"/>
      <c r="R770" s="280"/>
      <c r="S770" s="280"/>
      <c r="T770" s="280"/>
      <c r="U770" s="280"/>
      <c r="V770" s="280"/>
      <c r="W770" s="280"/>
      <c r="X770" s="280"/>
      <c r="Y770" s="280"/>
      <c r="Z770" s="280"/>
    </row>
    <row r="771" spans="1:26" ht="15.75" customHeight="1">
      <c r="A771" s="280"/>
      <c r="B771" s="280"/>
      <c r="C771" s="280"/>
      <c r="D771" s="280"/>
      <c r="E771" s="280"/>
      <c r="F771" s="280"/>
      <c r="G771" s="280"/>
      <c r="H771" s="280"/>
      <c r="I771" s="280"/>
      <c r="J771" s="280"/>
      <c r="K771" s="280"/>
      <c r="L771" s="280"/>
      <c r="M771" s="280"/>
      <c r="N771" s="280"/>
      <c r="O771" s="280"/>
      <c r="P771" s="280"/>
      <c r="Q771" s="280"/>
      <c r="R771" s="280"/>
      <c r="S771" s="280"/>
      <c r="T771" s="280"/>
      <c r="U771" s="280"/>
      <c r="V771" s="280"/>
      <c r="W771" s="280"/>
      <c r="X771" s="280"/>
      <c r="Y771" s="280"/>
      <c r="Z771" s="280"/>
    </row>
    <row r="772" spans="1:26" ht="15.75" customHeight="1">
      <c r="A772" s="280"/>
      <c r="B772" s="280"/>
      <c r="C772" s="280"/>
      <c r="D772" s="280"/>
      <c r="E772" s="280"/>
      <c r="F772" s="280"/>
      <c r="G772" s="280"/>
      <c r="H772" s="280"/>
      <c r="I772" s="280"/>
      <c r="J772" s="280"/>
      <c r="K772" s="280"/>
      <c r="L772" s="280"/>
      <c r="M772" s="280"/>
      <c r="N772" s="280"/>
      <c r="O772" s="280"/>
      <c r="P772" s="280"/>
      <c r="Q772" s="280"/>
      <c r="R772" s="280"/>
      <c r="S772" s="280"/>
      <c r="T772" s="280"/>
      <c r="U772" s="280"/>
      <c r="V772" s="280"/>
      <c r="W772" s="280"/>
      <c r="X772" s="280"/>
      <c r="Y772" s="280"/>
      <c r="Z772" s="280"/>
    </row>
    <row r="773" spans="1:26" ht="15.75" customHeight="1">
      <c r="A773" s="280"/>
      <c r="B773" s="280"/>
      <c r="C773" s="280"/>
      <c r="D773" s="280"/>
      <c r="E773" s="280"/>
      <c r="F773" s="280"/>
      <c r="G773" s="280"/>
      <c r="H773" s="280"/>
      <c r="I773" s="280"/>
      <c r="J773" s="280"/>
      <c r="K773" s="280"/>
      <c r="L773" s="280"/>
      <c r="M773" s="280"/>
      <c r="N773" s="280"/>
      <c r="O773" s="280"/>
      <c r="P773" s="280"/>
      <c r="Q773" s="280"/>
      <c r="R773" s="280"/>
      <c r="S773" s="280"/>
      <c r="T773" s="280"/>
      <c r="U773" s="280"/>
      <c r="V773" s="280"/>
      <c r="W773" s="280"/>
      <c r="X773" s="280"/>
      <c r="Y773" s="280"/>
      <c r="Z773" s="280"/>
    </row>
    <row r="774" spans="1:26" ht="15.75" customHeight="1">
      <c r="A774" s="280"/>
      <c r="B774" s="280"/>
      <c r="C774" s="280"/>
      <c r="D774" s="280"/>
      <c r="E774" s="280"/>
      <c r="F774" s="280"/>
      <c r="G774" s="280"/>
      <c r="H774" s="280"/>
      <c r="I774" s="280"/>
      <c r="J774" s="280"/>
      <c r="K774" s="280"/>
      <c r="L774" s="280"/>
      <c r="M774" s="280"/>
      <c r="N774" s="280"/>
      <c r="O774" s="280"/>
      <c r="P774" s="280"/>
      <c r="Q774" s="280"/>
      <c r="R774" s="280"/>
      <c r="S774" s="280"/>
      <c r="T774" s="280"/>
      <c r="U774" s="280"/>
      <c r="V774" s="280"/>
      <c r="W774" s="280"/>
      <c r="X774" s="280"/>
      <c r="Y774" s="280"/>
      <c r="Z774" s="280"/>
    </row>
    <row r="775" spans="1:26" ht="15.75" customHeight="1">
      <c r="A775" s="280"/>
      <c r="B775" s="280"/>
      <c r="C775" s="280"/>
      <c r="D775" s="280"/>
      <c r="E775" s="280"/>
      <c r="F775" s="280"/>
      <c r="G775" s="280"/>
      <c r="H775" s="280"/>
      <c r="I775" s="280"/>
      <c r="J775" s="280"/>
      <c r="K775" s="280"/>
      <c r="L775" s="280"/>
      <c r="M775" s="280"/>
      <c r="N775" s="280"/>
      <c r="O775" s="280"/>
      <c r="P775" s="280"/>
      <c r="Q775" s="280"/>
      <c r="R775" s="280"/>
      <c r="S775" s="280"/>
      <c r="T775" s="280"/>
      <c r="U775" s="280"/>
      <c r="V775" s="280"/>
      <c r="W775" s="280"/>
      <c r="X775" s="280"/>
      <c r="Y775" s="280"/>
      <c r="Z775" s="280"/>
    </row>
    <row r="776" spans="1:26" ht="15.75" customHeight="1">
      <c r="A776" s="280"/>
      <c r="B776" s="280"/>
      <c r="C776" s="280"/>
      <c r="D776" s="280"/>
      <c r="E776" s="280"/>
      <c r="F776" s="280"/>
      <c r="G776" s="280"/>
      <c r="H776" s="280"/>
      <c r="I776" s="280"/>
      <c r="J776" s="280"/>
      <c r="K776" s="280"/>
      <c r="L776" s="280"/>
      <c r="M776" s="280"/>
      <c r="N776" s="280"/>
      <c r="O776" s="280"/>
      <c r="P776" s="280"/>
      <c r="Q776" s="280"/>
      <c r="R776" s="280"/>
      <c r="S776" s="280"/>
      <c r="T776" s="280"/>
      <c r="U776" s="280"/>
      <c r="V776" s="280"/>
      <c r="W776" s="280"/>
      <c r="X776" s="280"/>
      <c r="Y776" s="280"/>
      <c r="Z776" s="280"/>
    </row>
    <row r="777" spans="1:26" ht="15.75" customHeight="1">
      <c r="A777" s="280"/>
      <c r="B777" s="280"/>
      <c r="C777" s="280"/>
      <c r="D777" s="280"/>
      <c r="E777" s="280"/>
      <c r="F777" s="280"/>
      <c r="G777" s="280"/>
      <c r="H777" s="280"/>
      <c r="I777" s="280"/>
      <c r="J777" s="280"/>
      <c r="K777" s="280"/>
      <c r="L777" s="280"/>
      <c r="M777" s="280"/>
      <c r="N777" s="280"/>
      <c r="O777" s="280"/>
      <c r="P777" s="280"/>
      <c r="Q777" s="280"/>
      <c r="R777" s="280"/>
      <c r="S777" s="280"/>
      <c r="T777" s="280"/>
      <c r="U777" s="280"/>
      <c r="V777" s="280"/>
      <c r="W777" s="280"/>
      <c r="X777" s="280"/>
      <c r="Y777" s="280"/>
      <c r="Z777" s="280"/>
    </row>
    <row r="778" spans="1:26" ht="15.75" customHeight="1">
      <c r="A778" s="280"/>
      <c r="B778" s="280"/>
      <c r="C778" s="280"/>
      <c r="D778" s="280"/>
      <c r="E778" s="280"/>
      <c r="F778" s="280"/>
      <c r="G778" s="280"/>
      <c r="H778" s="280"/>
      <c r="I778" s="280"/>
      <c r="J778" s="280"/>
      <c r="K778" s="280"/>
      <c r="L778" s="280"/>
      <c r="M778" s="280"/>
      <c r="N778" s="280"/>
      <c r="O778" s="280"/>
      <c r="P778" s="280"/>
      <c r="Q778" s="280"/>
      <c r="R778" s="280"/>
      <c r="S778" s="280"/>
      <c r="T778" s="280"/>
      <c r="U778" s="280"/>
      <c r="V778" s="280"/>
      <c r="W778" s="280"/>
      <c r="X778" s="280"/>
      <c r="Y778" s="280"/>
      <c r="Z778" s="280"/>
    </row>
    <row r="779" spans="1:26" ht="15.75" customHeight="1">
      <c r="A779" s="280"/>
      <c r="B779" s="280"/>
      <c r="C779" s="280"/>
      <c r="D779" s="280"/>
      <c r="E779" s="280"/>
      <c r="F779" s="280"/>
      <c r="G779" s="280"/>
      <c r="H779" s="280"/>
      <c r="I779" s="280"/>
      <c r="J779" s="280"/>
      <c r="K779" s="280"/>
      <c r="L779" s="280"/>
      <c r="M779" s="280"/>
      <c r="N779" s="280"/>
      <c r="O779" s="280"/>
      <c r="P779" s="280"/>
      <c r="Q779" s="280"/>
      <c r="R779" s="280"/>
      <c r="S779" s="280"/>
      <c r="T779" s="280"/>
      <c r="U779" s="280"/>
      <c r="V779" s="280"/>
      <c r="W779" s="280"/>
      <c r="X779" s="280"/>
      <c r="Y779" s="280"/>
      <c r="Z779" s="280"/>
    </row>
    <row r="780" spans="1:26" ht="15.75" customHeight="1">
      <c r="A780" s="280"/>
      <c r="B780" s="280"/>
      <c r="C780" s="280"/>
      <c r="D780" s="280"/>
      <c r="E780" s="280"/>
      <c r="F780" s="280"/>
      <c r="G780" s="280"/>
      <c r="H780" s="280"/>
      <c r="I780" s="280"/>
      <c r="J780" s="280"/>
      <c r="K780" s="280"/>
      <c r="L780" s="280"/>
      <c r="M780" s="280"/>
      <c r="N780" s="280"/>
      <c r="O780" s="280"/>
      <c r="P780" s="280"/>
      <c r="Q780" s="280"/>
      <c r="R780" s="280"/>
      <c r="S780" s="280"/>
      <c r="T780" s="280"/>
      <c r="U780" s="280"/>
      <c r="V780" s="280"/>
      <c r="W780" s="280"/>
      <c r="X780" s="280"/>
      <c r="Y780" s="280"/>
      <c r="Z780" s="280"/>
    </row>
    <row r="781" spans="1:26" ht="15.75" customHeight="1">
      <c r="A781" s="280"/>
      <c r="B781" s="280"/>
      <c r="C781" s="280"/>
      <c r="D781" s="280"/>
      <c r="E781" s="280"/>
      <c r="F781" s="280"/>
      <c r="G781" s="280"/>
      <c r="H781" s="280"/>
      <c r="I781" s="280"/>
      <c r="J781" s="280"/>
      <c r="K781" s="280"/>
      <c r="L781" s="280"/>
      <c r="M781" s="280"/>
      <c r="N781" s="280"/>
      <c r="O781" s="280"/>
      <c r="P781" s="280"/>
      <c r="Q781" s="280"/>
      <c r="R781" s="280"/>
      <c r="S781" s="280"/>
      <c r="T781" s="280"/>
      <c r="U781" s="280"/>
      <c r="V781" s="280"/>
      <c r="W781" s="280"/>
      <c r="X781" s="280"/>
      <c r="Y781" s="280"/>
      <c r="Z781" s="280"/>
    </row>
    <row r="782" spans="1:26" ht="15.75" customHeight="1">
      <c r="A782" s="280"/>
      <c r="B782" s="280"/>
      <c r="C782" s="280"/>
      <c r="D782" s="280"/>
      <c r="E782" s="280"/>
      <c r="F782" s="280"/>
      <c r="G782" s="280"/>
      <c r="H782" s="280"/>
      <c r="I782" s="280"/>
      <c r="J782" s="280"/>
      <c r="K782" s="280"/>
      <c r="L782" s="280"/>
      <c r="M782" s="280"/>
      <c r="N782" s="280"/>
      <c r="O782" s="280"/>
      <c r="P782" s="280"/>
      <c r="Q782" s="280"/>
      <c r="R782" s="280"/>
      <c r="S782" s="280"/>
      <c r="T782" s="280"/>
      <c r="U782" s="280"/>
      <c r="V782" s="280"/>
      <c r="W782" s="280"/>
      <c r="X782" s="280"/>
      <c r="Y782" s="280"/>
      <c r="Z782" s="280"/>
    </row>
    <row r="783" spans="1:26" ht="15.75" customHeight="1">
      <c r="A783" s="280"/>
      <c r="B783" s="280"/>
      <c r="C783" s="280"/>
      <c r="D783" s="280"/>
      <c r="E783" s="280"/>
      <c r="F783" s="280"/>
      <c r="G783" s="280"/>
      <c r="H783" s="280"/>
      <c r="I783" s="280"/>
      <c r="J783" s="280"/>
      <c r="K783" s="280"/>
      <c r="L783" s="280"/>
      <c r="M783" s="280"/>
      <c r="N783" s="280"/>
      <c r="O783" s="280"/>
      <c r="P783" s="280"/>
      <c r="Q783" s="280"/>
      <c r="R783" s="280"/>
      <c r="S783" s="280"/>
      <c r="T783" s="280"/>
      <c r="U783" s="280"/>
      <c r="V783" s="280"/>
      <c r="W783" s="280"/>
      <c r="X783" s="280"/>
      <c r="Y783" s="280"/>
      <c r="Z783" s="280"/>
    </row>
    <row r="784" spans="1:26" ht="15.75" customHeight="1">
      <c r="A784" s="280"/>
      <c r="B784" s="280"/>
      <c r="C784" s="280"/>
      <c r="D784" s="280"/>
      <c r="E784" s="280"/>
      <c r="F784" s="280"/>
      <c r="G784" s="280"/>
      <c r="H784" s="280"/>
      <c r="I784" s="280"/>
      <c r="J784" s="280"/>
      <c r="K784" s="280"/>
      <c r="L784" s="280"/>
      <c r="M784" s="280"/>
      <c r="N784" s="280"/>
      <c r="O784" s="280"/>
      <c r="P784" s="280"/>
      <c r="Q784" s="280"/>
      <c r="R784" s="280"/>
      <c r="S784" s="280"/>
      <c r="T784" s="280"/>
      <c r="U784" s="280"/>
      <c r="V784" s="280"/>
      <c r="W784" s="280"/>
      <c r="X784" s="280"/>
      <c r="Y784" s="280"/>
      <c r="Z784" s="280"/>
    </row>
    <row r="785" spans="1:26" ht="15.75" customHeight="1">
      <c r="A785" s="280"/>
      <c r="B785" s="280"/>
      <c r="C785" s="280"/>
      <c r="D785" s="280"/>
      <c r="E785" s="280"/>
      <c r="F785" s="280"/>
      <c r="G785" s="280"/>
      <c r="H785" s="280"/>
      <c r="I785" s="280"/>
      <c r="J785" s="280"/>
      <c r="K785" s="280"/>
      <c r="L785" s="280"/>
      <c r="M785" s="280"/>
      <c r="N785" s="280"/>
      <c r="O785" s="280"/>
      <c r="P785" s="280"/>
      <c r="Q785" s="280"/>
      <c r="R785" s="280"/>
      <c r="S785" s="280"/>
      <c r="T785" s="280"/>
      <c r="U785" s="280"/>
      <c r="V785" s="280"/>
      <c r="W785" s="280"/>
      <c r="X785" s="280"/>
      <c r="Y785" s="280"/>
      <c r="Z785" s="280"/>
    </row>
    <row r="786" spans="1:26" ht="15.75" customHeight="1">
      <c r="A786" s="280"/>
      <c r="B786" s="280"/>
      <c r="C786" s="280"/>
      <c r="D786" s="280"/>
      <c r="E786" s="280"/>
      <c r="F786" s="280"/>
      <c r="G786" s="280"/>
      <c r="H786" s="280"/>
      <c r="I786" s="280"/>
      <c r="J786" s="280"/>
      <c r="K786" s="280"/>
      <c r="L786" s="280"/>
      <c r="M786" s="280"/>
      <c r="N786" s="280"/>
      <c r="O786" s="280"/>
      <c r="P786" s="280"/>
      <c r="Q786" s="280"/>
      <c r="R786" s="280"/>
      <c r="S786" s="280"/>
      <c r="T786" s="280"/>
      <c r="U786" s="280"/>
      <c r="V786" s="280"/>
      <c r="W786" s="280"/>
      <c r="X786" s="280"/>
      <c r="Y786" s="280"/>
      <c r="Z786" s="280"/>
    </row>
    <row r="787" spans="1:26" ht="15.75" customHeight="1">
      <c r="A787" s="280"/>
      <c r="B787" s="280"/>
      <c r="C787" s="280"/>
      <c r="D787" s="280"/>
      <c r="E787" s="280"/>
      <c r="F787" s="280"/>
      <c r="G787" s="280"/>
      <c r="H787" s="280"/>
      <c r="I787" s="280"/>
      <c r="J787" s="280"/>
      <c r="K787" s="280"/>
      <c r="L787" s="280"/>
      <c r="M787" s="280"/>
      <c r="N787" s="280"/>
      <c r="O787" s="280"/>
      <c r="P787" s="280"/>
      <c r="Q787" s="280"/>
      <c r="R787" s="280"/>
      <c r="S787" s="280"/>
      <c r="T787" s="280"/>
      <c r="U787" s="280"/>
      <c r="V787" s="280"/>
      <c r="W787" s="280"/>
      <c r="X787" s="280"/>
      <c r="Y787" s="280"/>
      <c r="Z787" s="280"/>
    </row>
    <row r="788" spans="1:26" ht="15.75" customHeight="1">
      <c r="A788" s="280"/>
      <c r="B788" s="280"/>
      <c r="C788" s="280"/>
      <c r="D788" s="280"/>
      <c r="E788" s="280"/>
      <c r="F788" s="280"/>
      <c r="G788" s="280"/>
      <c r="H788" s="280"/>
      <c r="I788" s="280"/>
      <c r="J788" s="280"/>
      <c r="K788" s="280"/>
      <c r="L788" s="280"/>
      <c r="M788" s="280"/>
      <c r="N788" s="280"/>
      <c r="O788" s="280"/>
      <c r="P788" s="280"/>
      <c r="Q788" s="280"/>
      <c r="R788" s="280"/>
      <c r="S788" s="280"/>
      <c r="T788" s="280"/>
      <c r="U788" s="280"/>
      <c r="V788" s="280"/>
      <c r="W788" s="280"/>
      <c r="X788" s="280"/>
      <c r="Y788" s="280"/>
      <c r="Z788" s="280"/>
    </row>
    <row r="789" spans="1:26" ht="15.75" customHeight="1">
      <c r="A789" s="280"/>
      <c r="B789" s="280"/>
      <c r="C789" s="280"/>
      <c r="D789" s="280"/>
      <c r="E789" s="280"/>
      <c r="F789" s="280"/>
      <c r="G789" s="280"/>
      <c r="H789" s="280"/>
      <c r="I789" s="280"/>
      <c r="J789" s="280"/>
      <c r="K789" s="280"/>
      <c r="L789" s="280"/>
      <c r="M789" s="280"/>
      <c r="N789" s="280"/>
      <c r="O789" s="280"/>
      <c r="P789" s="280"/>
      <c r="Q789" s="280"/>
      <c r="R789" s="280"/>
      <c r="S789" s="280"/>
      <c r="T789" s="280"/>
      <c r="U789" s="280"/>
      <c r="V789" s="280"/>
      <c r="W789" s="280"/>
      <c r="X789" s="280"/>
      <c r="Y789" s="280"/>
      <c r="Z789" s="280"/>
    </row>
    <row r="790" spans="1:26" ht="15.75" customHeight="1">
      <c r="A790" s="280"/>
      <c r="B790" s="280"/>
      <c r="C790" s="280"/>
      <c r="D790" s="280"/>
      <c r="E790" s="280"/>
      <c r="F790" s="280"/>
      <c r="G790" s="280"/>
      <c r="H790" s="280"/>
      <c r="I790" s="280"/>
      <c r="J790" s="280"/>
      <c r="K790" s="280"/>
      <c r="L790" s="280"/>
      <c r="M790" s="280"/>
      <c r="N790" s="280"/>
      <c r="O790" s="280"/>
      <c r="P790" s="280"/>
      <c r="Q790" s="280"/>
      <c r="R790" s="280"/>
      <c r="S790" s="280"/>
      <c r="T790" s="280"/>
      <c r="U790" s="280"/>
      <c r="V790" s="280"/>
      <c r="W790" s="280"/>
      <c r="X790" s="280"/>
      <c r="Y790" s="280"/>
      <c r="Z790" s="280"/>
    </row>
    <row r="791" spans="1:26" ht="15.75" customHeight="1">
      <c r="A791" s="280"/>
      <c r="B791" s="280"/>
      <c r="C791" s="280"/>
      <c r="D791" s="280"/>
      <c r="E791" s="280"/>
      <c r="F791" s="280"/>
      <c r="G791" s="280"/>
      <c r="H791" s="280"/>
      <c r="I791" s="280"/>
      <c r="J791" s="280"/>
      <c r="K791" s="280"/>
      <c r="L791" s="280"/>
      <c r="M791" s="280"/>
      <c r="N791" s="280"/>
      <c r="O791" s="280"/>
      <c r="P791" s="280"/>
      <c r="Q791" s="280"/>
      <c r="R791" s="280"/>
      <c r="S791" s="280"/>
      <c r="T791" s="280"/>
      <c r="U791" s="280"/>
      <c r="V791" s="280"/>
      <c r="W791" s="280"/>
      <c r="X791" s="280"/>
      <c r="Y791" s="280"/>
      <c r="Z791" s="280"/>
    </row>
    <row r="792" spans="1:26" ht="15.75" customHeight="1">
      <c r="A792" s="280"/>
      <c r="B792" s="280"/>
      <c r="C792" s="280"/>
      <c r="D792" s="280"/>
      <c r="E792" s="280"/>
      <c r="F792" s="280"/>
      <c r="G792" s="280"/>
      <c r="H792" s="280"/>
      <c r="I792" s="280"/>
      <c r="J792" s="280"/>
      <c r="K792" s="280"/>
      <c r="L792" s="280"/>
      <c r="M792" s="280"/>
      <c r="N792" s="280"/>
      <c r="O792" s="280"/>
      <c r="P792" s="280"/>
      <c r="Q792" s="280"/>
      <c r="R792" s="280"/>
      <c r="S792" s="280"/>
      <c r="T792" s="280"/>
      <c r="U792" s="280"/>
      <c r="V792" s="280"/>
      <c r="W792" s="280"/>
      <c r="X792" s="280"/>
      <c r="Y792" s="280"/>
      <c r="Z792" s="280"/>
    </row>
    <row r="793" spans="1:26" ht="15.75" customHeight="1">
      <c r="A793" s="280"/>
      <c r="B793" s="280"/>
      <c r="C793" s="280"/>
      <c r="D793" s="280"/>
      <c r="E793" s="280"/>
      <c r="F793" s="280"/>
      <c r="G793" s="280"/>
      <c r="H793" s="280"/>
      <c r="I793" s="280"/>
      <c r="J793" s="280"/>
      <c r="K793" s="280"/>
      <c r="L793" s="280"/>
      <c r="M793" s="280"/>
      <c r="N793" s="280"/>
      <c r="O793" s="280"/>
      <c r="P793" s="280"/>
      <c r="Q793" s="280"/>
      <c r="R793" s="280"/>
      <c r="S793" s="280"/>
      <c r="T793" s="280"/>
      <c r="U793" s="280"/>
      <c r="V793" s="280"/>
      <c r="W793" s="280"/>
      <c r="X793" s="280"/>
      <c r="Y793" s="280"/>
      <c r="Z793" s="280"/>
    </row>
    <row r="794" spans="1:26" ht="15.75" customHeight="1">
      <c r="A794" s="280"/>
      <c r="B794" s="280"/>
      <c r="C794" s="280"/>
      <c r="D794" s="280"/>
      <c r="E794" s="280"/>
      <c r="F794" s="280"/>
      <c r="G794" s="280"/>
      <c r="H794" s="280"/>
      <c r="I794" s="280"/>
      <c r="J794" s="280"/>
      <c r="K794" s="280"/>
      <c r="L794" s="280"/>
      <c r="M794" s="280"/>
      <c r="N794" s="280"/>
      <c r="O794" s="280"/>
      <c r="P794" s="280"/>
      <c r="Q794" s="280"/>
      <c r="R794" s="280"/>
      <c r="S794" s="280"/>
      <c r="T794" s="280"/>
      <c r="U794" s="280"/>
      <c r="V794" s="280"/>
      <c r="W794" s="280"/>
      <c r="X794" s="280"/>
      <c r="Y794" s="280"/>
      <c r="Z794" s="280"/>
    </row>
    <row r="795" spans="1:26" ht="15.75" customHeight="1">
      <c r="A795" s="280"/>
      <c r="B795" s="280"/>
      <c r="C795" s="280"/>
      <c r="D795" s="280"/>
      <c r="E795" s="280"/>
      <c r="F795" s="280"/>
      <c r="G795" s="280"/>
      <c r="H795" s="280"/>
      <c r="I795" s="280"/>
      <c r="J795" s="280"/>
      <c r="K795" s="280"/>
      <c r="L795" s="280"/>
      <c r="M795" s="280"/>
      <c r="N795" s="280"/>
      <c r="O795" s="280"/>
      <c r="P795" s="280"/>
      <c r="Q795" s="280"/>
      <c r="R795" s="280"/>
      <c r="S795" s="280"/>
      <c r="T795" s="280"/>
      <c r="U795" s="280"/>
      <c r="V795" s="280"/>
      <c r="W795" s="280"/>
      <c r="X795" s="280"/>
      <c r="Y795" s="280"/>
      <c r="Z795" s="280"/>
    </row>
    <row r="796" spans="1:26" ht="15.75" customHeight="1">
      <c r="A796" s="280"/>
      <c r="B796" s="280"/>
      <c r="C796" s="280"/>
      <c r="D796" s="280"/>
      <c r="E796" s="280"/>
      <c r="F796" s="280"/>
      <c r="G796" s="280"/>
      <c r="H796" s="280"/>
      <c r="I796" s="280"/>
      <c r="J796" s="280"/>
      <c r="K796" s="280"/>
      <c r="L796" s="280"/>
      <c r="M796" s="280"/>
      <c r="N796" s="280"/>
      <c r="O796" s="280"/>
      <c r="P796" s="280"/>
      <c r="Q796" s="280"/>
      <c r="R796" s="280"/>
      <c r="S796" s="280"/>
      <c r="T796" s="280"/>
      <c r="U796" s="280"/>
      <c r="V796" s="280"/>
      <c r="W796" s="280"/>
      <c r="X796" s="280"/>
      <c r="Y796" s="280"/>
      <c r="Z796" s="280"/>
    </row>
    <row r="797" spans="1:26" ht="15.75" customHeight="1">
      <c r="A797" s="280"/>
      <c r="B797" s="280"/>
      <c r="C797" s="280"/>
      <c r="D797" s="280"/>
      <c r="E797" s="280"/>
      <c r="F797" s="280"/>
      <c r="G797" s="280"/>
      <c r="H797" s="280"/>
      <c r="I797" s="280"/>
      <c r="J797" s="280"/>
      <c r="K797" s="280"/>
      <c r="L797" s="280"/>
      <c r="M797" s="280"/>
      <c r="N797" s="280"/>
      <c r="O797" s="280"/>
      <c r="P797" s="280"/>
      <c r="Q797" s="280"/>
      <c r="R797" s="280"/>
      <c r="S797" s="280"/>
      <c r="T797" s="280"/>
      <c r="U797" s="280"/>
      <c r="V797" s="280"/>
      <c r="W797" s="280"/>
      <c r="X797" s="280"/>
      <c r="Y797" s="280"/>
      <c r="Z797" s="280"/>
    </row>
    <row r="798" spans="1:26" ht="15.75" customHeight="1">
      <c r="A798" s="280"/>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row>
    <row r="799" spans="1:26" ht="15.75" customHeight="1">
      <c r="A799" s="280"/>
      <c r="B799" s="280"/>
      <c r="C799" s="280"/>
      <c r="D799" s="280"/>
      <c r="E799" s="280"/>
      <c r="F799" s="280"/>
      <c r="G799" s="280"/>
      <c r="H799" s="280"/>
      <c r="I799" s="280"/>
      <c r="J799" s="280"/>
      <c r="K799" s="280"/>
      <c r="L799" s="280"/>
      <c r="M799" s="280"/>
      <c r="N799" s="280"/>
      <c r="O799" s="280"/>
      <c r="P799" s="280"/>
      <c r="Q799" s="280"/>
      <c r="R799" s="280"/>
      <c r="S799" s="280"/>
      <c r="T799" s="280"/>
      <c r="U799" s="280"/>
      <c r="V799" s="280"/>
      <c r="W799" s="280"/>
      <c r="X799" s="280"/>
      <c r="Y799" s="280"/>
      <c r="Z799" s="280"/>
    </row>
    <row r="800" spans="1:26" ht="15.75" customHeight="1">
      <c r="A800" s="280"/>
      <c r="B800" s="280"/>
      <c r="C800" s="280"/>
      <c r="D800" s="280"/>
      <c r="E800" s="280"/>
      <c r="F800" s="280"/>
      <c r="G800" s="280"/>
      <c r="H800" s="280"/>
      <c r="I800" s="280"/>
      <c r="J800" s="280"/>
      <c r="K800" s="280"/>
      <c r="L800" s="280"/>
      <c r="M800" s="280"/>
      <c r="N800" s="280"/>
      <c r="O800" s="280"/>
      <c r="P800" s="280"/>
      <c r="Q800" s="280"/>
      <c r="R800" s="280"/>
      <c r="S800" s="280"/>
      <c r="T800" s="280"/>
      <c r="U800" s="280"/>
      <c r="V800" s="280"/>
      <c r="W800" s="280"/>
      <c r="X800" s="280"/>
      <c r="Y800" s="280"/>
      <c r="Z800" s="280"/>
    </row>
    <row r="801" spans="1:26" ht="15.75" customHeight="1">
      <c r="A801" s="280"/>
      <c r="B801" s="280"/>
      <c r="C801" s="280"/>
      <c r="D801" s="280"/>
      <c r="E801" s="280"/>
      <c r="F801" s="280"/>
      <c r="G801" s="280"/>
      <c r="H801" s="280"/>
      <c r="I801" s="280"/>
      <c r="J801" s="280"/>
      <c r="K801" s="280"/>
      <c r="L801" s="280"/>
      <c r="M801" s="280"/>
      <c r="N801" s="280"/>
      <c r="O801" s="280"/>
      <c r="P801" s="280"/>
      <c r="Q801" s="280"/>
      <c r="R801" s="280"/>
      <c r="S801" s="280"/>
      <c r="T801" s="280"/>
      <c r="U801" s="280"/>
      <c r="V801" s="280"/>
      <c r="W801" s="280"/>
      <c r="X801" s="280"/>
      <c r="Y801" s="280"/>
      <c r="Z801" s="280"/>
    </row>
    <row r="802" spans="1:26" ht="15.75" customHeight="1">
      <c r="A802" s="280"/>
      <c r="B802" s="280"/>
      <c r="C802" s="280"/>
      <c r="D802" s="280"/>
      <c r="E802" s="280"/>
      <c r="F802" s="280"/>
      <c r="G802" s="280"/>
      <c r="H802" s="280"/>
      <c r="I802" s="280"/>
      <c r="J802" s="280"/>
      <c r="K802" s="280"/>
      <c r="L802" s="280"/>
      <c r="M802" s="280"/>
      <c r="N802" s="280"/>
      <c r="O802" s="280"/>
      <c r="P802" s="280"/>
      <c r="Q802" s="280"/>
      <c r="R802" s="280"/>
      <c r="S802" s="280"/>
      <c r="T802" s="280"/>
      <c r="U802" s="280"/>
      <c r="V802" s="280"/>
      <c r="W802" s="280"/>
      <c r="X802" s="280"/>
      <c r="Y802" s="280"/>
      <c r="Z802" s="280"/>
    </row>
    <row r="803" spans="1:26" ht="15.75" customHeight="1">
      <c r="A803" s="280"/>
      <c r="B803" s="280"/>
      <c r="C803" s="280"/>
      <c r="D803" s="280"/>
      <c r="E803" s="280"/>
      <c r="F803" s="280"/>
      <c r="G803" s="280"/>
      <c r="H803" s="280"/>
      <c r="I803" s="280"/>
      <c r="J803" s="280"/>
      <c r="K803" s="280"/>
      <c r="L803" s="280"/>
      <c r="M803" s="280"/>
      <c r="N803" s="280"/>
      <c r="O803" s="280"/>
      <c r="P803" s="280"/>
      <c r="Q803" s="280"/>
      <c r="R803" s="280"/>
      <c r="S803" s="280"/>
      <c r="T803" s="280"/>
      <c r="U803" s="280"/>
      <c r="V803" s="280"/>
      <c r="W803" s="280"/>
      <c r="X803" s="280"/>
      <c r="Y803" s="280"/>
      <c r="Z803" s="280"/>
    </row>
    <row r="804" spans="1:26" ht="15.75" customHeight="1">
      <c r="A804" s="280"/>
      <c r="B804" s="280"/>
      <c r="C804" s="280"/>
      <c r="D804" s="280"/>
      <c r="E804" s="280"/>
      <c r="F804" s="280"/>
      <c r="G804" s="280"/>
      <c r="H804" s="280"/>
      <c r="I804" s="280"/>
      <c r="J804" s="280"/>
      <c r="K804" s="280"/>
      <c r="L804" s="280"/>
      <c r="M804" s="280"/>
      <c r="N804" s="280"/>
      <c r="O804" s="280"/>
      <c r="P804" s="280"/>
      <c r="Q804" s="280"/>
      <c r="R804" s="280"/>
      <c r="S804" s="280"/>
      <c r="T804" s="280"/>
      <c r="U804" s="280"/>
      <c r="V804" s="280"/>
      <c r="W804" s="280"/>
      <c r="X804" s="280"/>
      <c r="Y804" s="280"/>
      <c r="Z804" s="280"/>
    </row>
    <row r="805" spans="1:26" ht="15.75" customHeight="1">
      <c r="A805" s="280"/>
      <c r="B805" s="280"/>
      <c r="C805" s="280"/>
      <c r="D805" s="280"/>
      <c r="E805" s="280"/>
      <c r="F805" s="280"/>
      <c r="G805" s="280"/>
      <c r="H805" s="280"/>
      <c r="I805" s="280"/>
      <c r="J805" s="280"/>
      <c r="K805" s="280"/>
      <c r="L805" s="280"/>
      <c r="M805" s="280"/>
      <c r="N805" s="280"/>
      <c r="O805" s="280"/>
      <c r="P805" s="280"/>
      <c r="Q805" s="280"/>
      <c r="R805" s="280"/>
      <c r="S805" s="280"/>
      <c r="T805" s="280"/>
      <c r="U805" s="280"/>
      <c r="V805" s="280"/>
      <c r="W805" s="280"/>
      <c r="X805" s="280"/>
      <c r="Y805" s="280"/>
      <c r="Z805" s="280"/>
    </row>
    <row r="806" spans="1:26" ht="15.75" customHeight="1">
      <c r="A806" s="280"/>
      <c r="B806" s="280"/>
      <c r="C806" s="280"/>
      <c r="D806" s="280"/>
      <c r="E806" s="280"/>
      <c r="F806" s="280"/>
      <c r="G806" s="280"/>
      <c r="H806" s="280"/>
      <c r="I806" s="280"/>
      <c r="J806" s="280"/>
      <c r="K806" s="280"/>
      <c r="L806" s="280"/>
      <c r="M806" s="280"/>
      <c r="N806" s="280"/>
      <c r="O806" s="280"/>
      <c r="P806" s="280"/>
      <c r="Q806" s="280"/>
      <c r="R806" s="280"/>
      <c r="S806" s="280"/>
      <c r="T806" s="280"/>
      <c r="U806" s="280"/>
      <c r="V806" s="280"/>
      <c r="W806" s="280"/>
      <c r="X806" s="280"/>
      <c r="Y806" s="280"/>
      <c r="Z806" s="280"/>
    </row>
    <row r="807" spans="1:26" ht="15.75" customHeight="1">
      <c r="A807" s="280"/>
      <c r="B807" s="280"/>
      <c r="C807" s="280"/>
      <c r="D807" s="280"/>
      <c r="E807" s="280"/>
      <c r="F807" s="280"/>
      <c r="G807" s="280"/>
      <c r="H807" s="280"/>
      <c r="I807" s="280"/>
      <c r="J807" s="280"/>
      <c r="K807" s="280"/>
      <c r="L807" s="280"/>
      <c r="M807" s="280"/>
      <c r="N807" s="280"/>
      <c r="O807" s="280"/>
      <c r="P807" s="280"/>
      <c r="Q807" s="280"/>
      <c r="R807" s="280"/>
      <c r="S807" s="280"/>
      <c r="T807" s="280"/>
      <c r="U807" s="280"/>
      <c r="V807" s="280"/>
      <c r="W807" s="280"/>
      <c r="X807" s="280"/>
      <c r="Y807" s="280"/>
      <c r="Z807" s="280"/>
    </row>
    <row r="808" spans="1:26" ht="15.75" customHeight="1">
      <c r="A808" s="280"/>
      <c r="B808" s="280"/>
      <c r="C808" s="280"/>
      <c r="D808" s="280"/>
      <c r="E808" s="280"/>
      <c r="F808" s="280"/>
      <c r="G808" s="280"/>
      <c r="H808" s="280"/>
      <c r="I808" s="280"/>
      <c r="J808" s="280"/>
      <c r="K808" s="280"/>
      <c r="L808" s="280"/>
      <c r="M808" s="280"/>
      <c r="N808" s="280"/>
      <c r="O808" s="280"/>
      <c r="P808" s="280"/>
      <c r="Q808" s="280"/>
      <c r="R808" s="280"/>
      <c r="S808" s="280"/>
      <c r="T808" s="280"/>
      <c r="U808" s="280"/>
      <c r="V808" s="280"/>
      <c r="W808" s="280"/>
      <c r="X808" s="280"/>
      <c r="Y808" s="280"/>
      <c r="Z808" s="280"/>
    </row>
    <row r="809" spans="1:26" ht="15.75" customHeight="1">
      <c r="A809" s="280"/>
      <c r="B809" s="280"/>
      <c r="C809" s="280"/>
      <c r="D809" s="280"/>
      <c r="E809" s="280"/>
      <c r="F809" s="280"/>
      <c r="G809" s="280"/>
      <c r="H809" s="280"/>
      <c r="I809" s="280"/>
      <c r="J809" s="280"/>
      <c r="K809" s="280"/>
      <c r="L809" s="280"/>
      <c r="M809" s="280"/>
      <c r="N809" s="280"/>
      <c r="O809" s="280"/>
      <c r="P809" s="280"/>
      <c r="Q809" s="280"/>
      <c r="R809" s="280"/>
      <c r="S809" s="280"/>
      <c r="T809" s="280"/>
      <c r="U809" s="280"/>
      <c r="V809" s="280"/>
      <c r="W809" s="280"/>
      <c r="X809" s="280"/>
      <c r="Y809" s="280"/>
      <c r="Z809" s="280"/>
    </row>
    <row r="810" spans="1:26" ht="15.75" customHeight="1">
      <c r="A810" s="280"/>
      <c r="B810" s="280"/>
      <c r="C810" s="280"/>
      <c r="D810" s="280"/>
      <c r="E810" s="280"/>
      <c r="F810" s="280"/>
      <c r="G810" s="280"/>
      <c r="H810" s="280"/>
      <c r="I810" s="280"/>
      <c r="J810" s="280"/>
      <c r="K810" s="280"/>
      <c r="L810" s="280"/>
      <c r="M810" s="280"/>
      <c r="N810" s="280"/>
      <c r="O810" s="280"/>
      <c r="P810" s="280"/>
      <c r="Q810" s="280"/>
      <c r="R810" s="280"/>
      <c r="S810" s="280"/>
      <c r="T810" s="280"/>
      <c r="U810" s="280"/>
      <c r="V810" s="280"/>
      <c r="W810" s="280"/>
      <c r="X810" s="280"/>
      <c r="Y810" s="280"/>
      <c r="Z810" s="280"/>
    </row>
    <row r="811" spans="1:26" ht="15.75" customHeight="1">
      <c r="A811" s="280"/>
      <c r="B811" s="280"/>
      <c r="C811" s="280"/>
      <c r="D811" s="280"/>
      <c r="E811" s="280"/>
      <c r="F811" s="280"/>
      <c r="G811" s="280"/>
      <c r="H811" s="280"/>
      <c r="I811" s="280"/>
      <c r="J811" s="280"/>
      <c r="K811" s="280"/>
      <c r="L811" s="280"/>
      <c r="M811" s="280"/>
      <c r="N811" s="280"/>
      <c r="O811" s="280"/>
      <c r="P811" s="280"/>
      <c r="Q811" s="280"/>
      <c r="R811" s="280"/>
      <c r="S811" s="280"/>
      <c r="T811" s="280"/>
      <c r="U811" s="280"/>
      <c r="V811" s="280"/>
      <c r="W811" s="280"/>
      <c r="X811" s="280"/>
      <c r="Y811" s="280"/>
      <c r="Z811" s="280"/>
    </row>
    <row r="812" spans="1:26" ht="15.75" customHeight="1">
      <c r="A812" s="280"/>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row>
    <row r="813" spans="1:26" ht="15.75" customHeight="1">
      <c r="A813" s="280"/>
      <c r="B813" s="280"/>
      <c r="C813" s="280"/>
      <c r="D813" s="280"/>
      <c r="E813" s="280"/>
      <c r="F813" s="280"/>
      <c r="G813" s="280"/>
      <c r="H813" s="280"/>
      <c r="I813" s="280"/>
      <c r="J813" s="280"/>
      <c r="K813" s="280"/>
      <c r="L813" s="280"/>
      <c r="M813" s="280"/>
      <c r="N813" s="280"/>
      <c r="O813" s="280"/>
      <c r="P813" s="280"/>
      <c r="Q813" s="280"/>
      <c r="R813" s="280"/>
      <c r="S813" s="280"/>
      <c r="T813" s="280"/>
      <c r="U813" s="280"/>
      <c r="V813" s="280"/>
      <c r="W813" s="280"/>
      <c r="X813" s="280"/>
      <c r="Y813" s="280"/>
      <c r="Z813" s="280"/>
    </row>
    <row r="814" spans="1:26" ht="15.75" customHeight="1">
      <c r="A814" s="280"/>
      <c r="B814" s="280"/>
      <c r="C814" s="280"/>
      <c r="D814" s="280"/>
      <c r="E814" s="280"/>
      <c r="F814" s="280"/>
      <c r="G814" s="280"/>
      <c r="H814" s="280"/>
      <c r="I814" s="280"/>
      <c r="J814" s="280"/>
      <c r="K814" s="280"/>
      <c r="L814" s="280"/>
      <c r="M814" s="280"/>
      <c r="N814" s="280"/>
      <c r="O814" s="280"/>
      <c r="P814" s="280"/>
      <c r="Q814" s="280"/>
      <c r="R814" s="280"/>
      <c r="S814" s="280"/>
      <c r="T814" s="280"/>
      <c r="U814" s="280"/>
      <c r="V814" s="280"/>
      <c r="W814" s="280"/>
      <c r="X814" s="280"/>
      <c r="Y814" s="280"/>
      <c r="Z814" s="280"/>
    </row>
    <row r="815" spans="1:26" ht="15.75" customHeight="1">
      <c r="A815" s="280"/>
      <c r="B815" s="280"/>
      <c r="C815" s="280"/>
      <c r="D815" s="280"/>
      <c r="E815" s="280"/>
      <c r="F815" s="280"/>
      <c r="G815" s="280"/>
      <c r="H815" s="280"/>
      <c r="I815" s="280"/>
      <c r="J815" s="280"/>
      <c r="K815" s="280"/>
      <c r="L815" s="280"/>
      <c r="M815" s="280"/>
      <c r="N815" s="280"/>
      <c r="O815" s="280"/>
      <c r="P815" s="280"/>
      <c r="Q815" s="280"/>
      <c r="R815" s="280"/>
      <c r="S815" s="280"/>
      <c r="T815" s="280"/>
      <c r="U815" s="280"/>
      <c r="V815" s="280"/>
      <c r="W815" s="280"/>
      <c r="X815" s="280"/>
      <c r="Y815" s="280"/>
      <c r="Z815" s="280"/>
    </row>
    <row r="816" spans="1:26" ht="15.75" customHeight="1">
      <c r="A816" s="280"/>
      <c r="B816" s="280"/>
      <c r="C816" s="280"/>
      <c r="D816" s="280"/>
      <c r="E816" s="280"/>
      <c r="F816" s="280"/>
      <c r="G816" s="280"/>
      <c r="H816" s="280"/>
      <c r="I816" s="280"/>
      <c r="J816" s="280"/>
      <c r="K816" s="280"/>
      <c r="L816" s="280"/>
      <c r="M816" s="280"/>
      <c r="N816" s="280"/>
      <c r="O816" s="280"/>
      <c r="P816" s="280"/>
      <c r="Q816" s="280"/>
      <c r="R816" s="280"/>
      <c r="S816" s="280"/>
      <c r="T816" s="280"/>
      <c r="U816" s="280"/>
      <c r="V816" s="280"/>
      <c r="W816" s="280"/>
      <c r="X816" s="280"/>
      <c r="Y816" s="280"/>
      <c r="Z816" s="280"/>
    </row>
    <row r="817" spans="1:26" ht="15.75" customHeight="1">
      <c r="A817" s="280"/>
      <c r="B817" s="280"/>
      <c r="C817" s="280"/>
      <c r="D817" s="280"/>
      <c r="E817" s="280"/>
      <c r="F817" s="280"/>
      <c r="G817" s="280"/>
      <c r="H817" s="280"/>
      <c r="I817" s="280"/>
      <c r="J817" s="280"/>
      <c r="K817" s="280"/>
      <c r="L817" s="280"/>
      <c r="M817" s="280"/>
      <c r="N817" s="280"/>
      <c r="O817" s="280"/>
      <c r="P817" s="280"/>
      <c r="Q817" s="280"/>
      <c r="R817" s="280"/>
      <c r="S817" s="280"/>
      <c r="T817" s="280"/>
      <c r="U817" s="280"/>
      <c r="V817" s="280"/>
      <c r="W817" s="280"/>
      <c r="X817" s="280"/>
      <c r="Y817" s="280"/>
      <c r="Z817" s="280"/>
    </row>
    <row r="818" spans="1:26" ht="15.75" customHeight="1">
      <c r="A818" s="280"/>
      <c r="B818" s="280"/>
      <c r="C818" s="280"/>
      <c r="D818" s="280"/>
      <c r="E818" s="280"/>
      <c r="F818" s="280"/>
      <c r="G818" s="280"/>
      <c r="H818" s="280"/>
      <c r="I818" s="280"/>
      <c r="J818" s="280"/>
      <c r="K818" s="280"/>
      <c r="L818" s="280"/>
      <c r="M818" s="280"/>
      <c r="N818" s="280"/>
      <c r="O818" s="280"/>
      <c r="P818" s="280"/>
      <c r="Q818" s="280"/>
      <c r="R818" s="280"/>
      <c r="S818" s="280"/>
      <c r="T818" s="280"/>
      <c r="U818" s="280"/>
      <c r="V818" s="280"/>
      <c r="W818" s="280"/>
      <c r="X818" s="280"/>
      <c r="Y818" s="280"/>
      <c r="Z818" s="280"/>
    </row>
    <row r="819" spans="1:26" ht="15.75" customHeight="1">
      <c r="A819" s="280"/>
      <c r="B819" s="280"/>
      <c r="C819" s="280"/>
      <c r="D819" s="280"/>
      <c r="E819" s="280"/>
      <c r="F819" s="280"/>
      <c r="G819" s="280"/>
      <c r="H819" s="280"/>
      <c r="I819" s="280"/>
      <c r="J819" s="280"/>
      <c r="K819" s="280"/>
      <c r="L819" s="280"/>
      <c r="M819" s="280"/>
      <c r="N819" s="280"/>
      <c r="O819" s="280"/>
      <c r="P819" s="280"/>
      <c r="Q819" s="280"/>
      <c r="R819" s="280"/>
      <c r="S819" s="280"/>
      <c r="T819" s="280"/>
      <c r="U819" s="280"/>
      <c r="V819" s="280"/>
      <c r="W819" s="280"/>
      <c r="X819" s="280"/>
      <c r="Y819" s="280"/>
      <c r="Z819" s="280"/>
    </row>
    <row r="820" spans="1:26" ht="15.75" customHeight="1">
      <c r="A820" s="280"/>
      <c r="B820" s="280"/>
      <c r="C820" s="280"/>
      <c r="D820" s="280"/>
      <c r="E820" s="280"/>
      <c r="F820" s="280"/>
      <c r="G820" s="280"/>
      <c r="H820" s="280"/>
      <c r="I820" s="280"/>
      <c r="J820" s="280"/>
      <c r="K820" s="280"/>
      <c r="L820" s="280"/>
      <c r="M820" s="280"/>
      <c r="N820" s="280"/>
      <c r="O820" s="280"/>
      <c r="P820" s="280"/>
      <c r="Q820" s="280"/>
      <c r="R820" s="280"/>
      <c r="S820" s="280"/>
      <c r="T820" s="280"/>
      <c r="U820" s="280"/>
      <c r="V820" s="280"/>
      <c r="W820" s="280"/>
      <c r="X820" s="280"/>
      <c r="Y820" s="280"/>
      <c r="Z820" s="280"/>
    </row>
    <row r="821" spans="1:26" ht="15.75" customHeight="1">
      <c r="A821" s="280"/>
      <c r="B821" s="280"/>
      <c r="C821" s="280"/>
      <c r="D821" s="280"/>
      <c r="E821" s="280"/>
      <c r="F821" s="280"/>
      <c r="G821" s="280"/>
      <c r="H821" s="280"/>
      <c r="I821" s="280"/>
      <c r="J821" s="280"/>
      <c r="K821" s="280"/>
      <c r="L821" s="280"/>
      <c r="M821" s="280"/>
      <c r="N821" s="280"/>
      <c r="O821" s="280"/>
      <c r="P821" s="280"/>
      <c r="Q821" s="280"/>
      <c r="R821" s="280"/>
      <c r="S821" s="280"/>
      <c r="T821" s="280"/>
      <c r="U821" s="280"/>
      <c r="V821" s="280"/>
      <c r="W821" s="280"/>
      <c r="X821" s="280"/>
      <c r="Y821" s="280"/>
      <c r="Z821" s="280"/>
    </row>
    <row r="822" spans="1:26" ht="15.75" customHeight="1">
      <c r="A822" s="280"/>
      <c r="B822" s="280"/>
      <c r="C822" s="280"/>
      <c r="D822" s="280"/>
      <c r="E822" s="280"/>
      <c r="F822" s="280"/>
      <c r="G822" s="280"/>
      <c r="H822" s="280"/>
      <c r="I822" s="280"/>
      <c r="J822" s="280"/>
      <c r="K822" s="280"/>
      <c r="L822" s="280"/>
      <c r="M822" s="280"/>
      <c r="N822" s="280"/>
      <c r="O822" s="280"/>
      <c r="P822" s="280"/>
      <c r="Q822" s="280"/>
      <c r="R822" s="280"/>
      <c r="S822" s="280"/>
      <c r="T822" s="280"/>
      <c r="U822" s="280"/>
      <c r="V822" s="280"/>
      <c r="W822" s="280"/>
      <c r="X822" s="280"/>
      <c r="Y822" s="280"/>
      <c r="Z822" s="280"/>
    </row>
    <row r="823" spans="1:26" ht="15.75" customHeight="1">
      <c r="A823" s="280"/>
      <c r="B823" s="280"/>
      <c r="C823" s="280"/>
      <c r="D823" s="280"/>
      <c r="E823" s="280"/>
      <c r="F823" s="280"/>
      <c r="G823" s="280"/>
      <c r="H823" s="280"/>
      <c r="I823" s="280"/>
      <c r="J823" s="280"/>
      <c r="K823" s="280"/>
      <c r="L823" s="280"/>
      <c r="M823" s="280"/>
      <c r="N823" s="280"/>
      <c r="O823" s="280"/>
      <c r="P823" s="280"/>
      <c r="Q823" s="280"/>
      <c r="R823" s="280"/>
      <c r="S823" s="280"/>
      <c r="T823" s="280"/>
      <c r="U823" s="280"/>
      <c r="V823" s="280"/>
      <c r="W823" s="280"/>
      <c r="X823" s="280"/>
      <c r="Y823" s="280"/>
      <c r="Z823" s="280"/>
    </row>
    <row r="824" spans="1:26" ht="15.75" customHeight="1">
      <c r="A824" s="280"/>
      <c r="B824" s="280"/>
      <c r="C824" s="280"/>
      <c r="D824" s="280"/>
      <c r="E824" s="280"/>
      <c r="F824" s="280"/>
      <c r="G824" s="280"/>
      <c r="H824" s="280"/>
      <c r="I824" s="280"/>
      <c r="J824" s="280"/>
      <c r="K824" s="280"/>
      <c r="L824" s="280"/>
      <c r="M824" s="280"/>
      <c r="N824" s="280"/>
      <c r="O824" s="280"/>
      <c r="P824" s="280"/>
      <c r="Q824" s="280"/>
      <c r="R824" s="280"/>
      <c r="S824" s="280"/>
      <c r="T824" s="280"/>
      <c r="U824" s="280"/>
      <c r="V824" s="280"/>
      <c r="W824" s="280"/>
      <c r="X824" s="280"/>
      <c r="Y824" s="280"/>
      <c r="Z824" s="280"/>
    </row>
    <row r="825" spans="1:26" ht="15.75" customHeight="1">
      <c r="A825" s="280"/>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row>
    <row r="826" spans="1:26" ht="15.75" customHeight="1">
      <c r="A826" s="280"/>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row>
    <row r="827" spans="1:26" ht="15.75" customHeight="1">
      <c r="A827" s="280"/>
      <c r="B827" s="280"/>
      <c r="C827" s="280"/>
      <c r="D827" s="280"/>
      <c r="E827" s="280"/>
      <c r="F827" s="280"/>
      <c r="G827" s="280"/>
      <c r="H827" s="280"/>
      <c r="I827" s="280"/>
      <c r="J827" s="280"/>
      <c r="K827" s="280"/>
      <c r="L827" s="280"/>
      <c r="M827" s="280"/>
      <c r="N827" s="280"/>
      <c r="O827" s="280"/>
      <c r="P827" s="280"/>
      <c r="Q827" s="280"/>
      <c r="R827" s="280"/>
      <c r="S827" s="280"/>
      <c r="T827" s="280"/>
      <c r="U827" s="280"/>
      <c r="V827" s="280"/>
      <c r="W827" s="280"/>
      <c r="X827" s="280"/>
      <c r="Y827" s="280"/>
      <c r="Z827" s="280"/>
    </row>
    <row r="828" spans="1:26" ht="15.75" customHeight="1">
      <c r="A828" s="280"/>
      <c r="B828" s="280"/>
      <c r="C828" s="280"/>
      <c r="D828" s="280"/>
      <c r="E828" s="280"/>
      <c r="F828" s="280"/>
      <c r="G828" s="280"/>
      <c r="H828" s="280"/>
      <c r="I828" s="280"/>
      <c r="J828" s="280"/>
      <c r="K828" s="280"/>
      <c r="L828" s="280"/>
      <c r="M828" s="280"/>
      <c r="N828" s="280"/>
      <c r="O828" s="280"/>
      <c r="P828" s="280"/>
      <c r="Q828" s="280"/>
      <c r="R828" s="280"/>
      <c r="S828" s="280"/>
      <c r="T828" s="280"/>
      <c r="U828" s="280"/>
      <c r="V828" s="280"/>
      <c r="W828" s="280"/>
      <c r="X828" s="280"/>
      <c r="Y828" s="280"/>
      <c r="Z828" s="280"/>
    </row>
    <row r="829" spans="1:26" ht="15.75" customHeight="1">
      <c r="A829" s="280"/>
      <c r="B829" s="280"/>
      <c r="C829" s="280"/>
      <c r="D829" s="280"/>
      <c r="E829" s="280"/>
      <c r="F829" s="280"/>
      <c r="G829" s="280"/>
      <c r="H829" s="280"/>
      <c r="I829" s="280"/>
      <c r="J829" s="280"/>
      <c r="K829" s="280"/>
      <c r="L829" s="280"/>
      <c r="M829" s="280"/>
      <c r="N829" s="280"/>
      <c r="O829" s="280"/>
      <c r="P829" s="280"/>
      <c r="Q829" s="280"/>
      <c r="R829" s="280"/>
      <c r="S829" s="280"/>
      <c r="T829" s="280"/>
      <c r="U829" s="280"/>
      <c r="V829" s="280"/>
      <c r="W829" s="280"/>
      <c r="X829" s="280"/>
      <c r="Y829" s="280"/>
      <c r="Z829" s="280"/>
    </row>
    <row r="830" spans="1:26" ht="15.75" customHeight="1">
      <c r="A830" s="280"/>
      <c r="B830" s="280"/>
      <c r="C830" s="280"/>
      <c r="D830" s="280"/>
      <c r="E830" s="280"/>
      <c r="F830" s="280"/>
      <c r="G830" s="280"/>
      <c r="H830" s="280"/>
      <c r="I830" s="280"/>
      <c r="J830" s="280"/>
      <c r="K830" s="280"/>
      <c r="L830" s="280"/>
      <c r="M830" s="280"/>
      <c r="N830" s="280"/>
      <c r="O830" s="280"/>
      <c r="P830" s="280"/>
      <c r="Q830" s="280"/>
      <c r="R830" s="280"/>
      <c r="S830" s="280"/>
      <c r="T830" s="280"/>
      <c r="U830" s="280"/>
      <c r="V830" s="280"/>
      <c r="W830" s="280"/>
      <c r="X830" s="280"/>
      <c r="Y830" s="280"/>
      <c r="Z830" s="280"/>
    </row>
    <row r="831" spans="1:26" ht="15.75" customHeight="1">
      <c r="A831" s="280"/>
      <c r="B831" s="280"/>
      <c r="C831" s="280"/>
      <c r="D831" s="280"/>
      <c r="E831" s="280"/>
      <c r="F831" s="280"/>
      <c r="G831" s="280"/>
      <c r="H831" s="280"/>
      <c r="I831" s="280"/>
      <c r="J831" s="280"/>
      <c r="K831" s="280"/>
      <c r="L831" s="280"/>
      <c r="M831" s="280"/>
      <c r="N831" s="280"/>
      <c r="O831" s="280"/>
      <c r="P831" s="280"/>
      <c r="Q831" s="280"/>
      <c r="R831" s="280"/>
      <c r="S831" s="280"/>
      <c r="T831" s="280"/>
      <c r="U831" s="280"/>
      <c r="V831" s="280"/>
      <c r="W831" s="280"/>
      <c r="X831" s="280"/>
      <c r="Y831" s="280"/>
      <c r="Z831" s="280"/>
    </row>
    <row r="832" spans="1:26" ht="15.75" customHeight="1">
      <c r="A832" s="280"/>
      <c r="B832" s="280"/>
      <c r="C832" s="280"/>
      <c r="D832" s="280"/>
      <c r="E832" s="280"/>
      <c r="F832" s="280"/>
      <c r="G832" s="280"/>
      <c r="H832" s="280"/>
      <c r="I832" s="280"/>
      <c r="J832" s="280"/>
      <c r="K832" s="280"/>
      <c r="L832" s="280"/>
      <c r="M832" s="280"/>
      <c r="N832" s="280"/>
      <c r="O832" s="280"/>
      <c r="P832" s="280"/>
      <c r="Q832" s="280"/>
      <c r="R832" s="280"/>
      <c r="S832" s="280"/>
      <c r="T832" s="280"/>
      <c r="U832" s="280"/>
      <c r="V832" s="280"/>
      <c r="W832" s="280"/>
      <c r="X832" s="280"/>
      <c r="Y832" s="280"/>
      <c r="Z832" s="280"/>
    </row>
    <row r="833" spans="1:26" ht="15.75" customHeight="1">
      <c r="A833" s="280"/>
      <c r="B833" s="280"/>
      <c r="C833" s="280"/>
      <c r="D833" s="280"/>
      <c r="E833" s="280"/>
      <c r="F833" s="280"/>
      <c r="G833" s="280"/>
      <c r="H833" s="280"/>
      <c r="I833" s="280"/>
      <c r="J833" s="280"/>
      <c r="K833" s="280"/>
      <c r="L833" s="280"/>
      <c r="M833" s="280"/>
      <c r="N833" s="280"/>
      <c r="O833" s="280"/>
      <c r="P833" s="280"/>
      <c r="Q833" s="280"/>
      <c r="R833" s="280"/>
      <c r="S833" s="280"/>
      <c r="T833" s="280"/>
      <c r="U833" s="280"/>
      <c r="V833" s="280"/>
      <c r="W833" s="280"/>
      <c r="X833" s="280"/>
      <c r="Y833" s="280"/>
      <c r="Z833" s="280"/>
    </row>
    <row r="834" spans="1:26" ht="15.75" customHeight="1">
      <c r="A834" s="280"/>
      <c r="B834" s="280"/>
      <c r="C834" s="280"/>
      <c r="D834" s="280"/>
      <c r="E834" s="280"/>
      <c r="F834" s="280"/>
      <c r="G834" s="280"/>
      <c r="H834" s="280"/>
      <c r="I834" s="280"/>
      <c r="J834" s="280"/>
      <c r="K834" s="280"/>
      <c r="L834" s="280"/>
      <c r="M834" s="280"/>
      <c r="N834" s="280"/>
      <c r="O834" s="280"/>
      <c r="P834" s="280"/>
      <c r="Q834" s="280"/>
      <c r="R834" s="280"/>
      <c r="S834" s="280"/>
      <c r="T834" s="280"/>
      <c r="U834" s="280"/>
      <c r="V834" s="280"/>
      <c r="W834" s="280"/>
      <c r="X834" s="280"/>
      <c r="Y834" s="280"/>
      <c r="Z834" s="280"/>
    </row>
    <row r="835" spans="1:26" ht="15.75" customHeight="1">
      <c r="A835" s="280"/>
      <c r="B835" s="280"/>
      <c r="C835" s="280"/>
      <c r="D835" s="280"/>
      <c r="E835" s="280"/>
      <c r="F835" s="280"/>
      <c r="G835" s="280"/>
      <c r="H835" s="280"/>
      <c r="I835" s="280"/>
      <c r="J835" s="280"/>
      <c r="K835" s="280"/>
      <c r="L835" s="280"/>
      <c r="M835" s="280"/>
      <c r="N835" s="280"/>
      <c r="O835" s="280"/>
      <c r="P835" s="280"/>
      <c r="Q835" s="280"/>
      <c r="R835" s="280"/>
      <c r="S835" s="280"/>
      <c r="T835" s="280"/>
      <c r="U835" s="280"/>
      <c r="V835" s="280"/>
      <c r="W835" s="280"/>
      <c r="X835" s="280"/>
      <c r="Y835" s="280"/>
      <c r="Z835" s="280"/>
    </row>
    <row r="836" spans="1:26" ht="15.75" customHeight="1">
      <c r="A836" s="280"/>
      <c r="B836" s="280"/>
      <c r="C836" s="280"/>
      <c r="D836" s="280"/>
      <c r="E836" s="280"/>
      <c r="F836" s="280"/>
      <c r="G836" s="280"/>
      <c r="H836" s="280"/>
      <c r="I836" s="280"/>
      <c r="J836" s="280"/>
      <c r="K836" s="280"/>
      <c r="L836" s="280"/>
      <c r="M836" s="280"/>
      <c r="N836" s="280"/>
      <c r="O836" s="280"/>
      <c r="P836" s="280"/>
      <c r="Q836" s="280"/>
      <c r="R836" s="280"/>
      <c r="S836" s="280"/>
      <c r="T836" s="280"/>
      <c r="U836" s="280"/>
      <c r="V836" s="280"/>
      <c r="W836" s="280"/>
      <c r="X836" s="280"/>
      <c r="Y836" s="280"/>
      <c r="Z836" s="280"/>
    </row>
    <row r="837" spans="1:26" ht="15.75" customHeight="1">
      <c r="A837" s="280"/>
      <c r="B837" s="280"/>
      <c r="C837" s="280"/>
      <c r="D837" s="280"/>
      <c r="E837" s="280"/>
      <c r="F837" s="280"/>
      <c r="G837" s="280"/>
      <c r="H837" s="280"/>
      <c r="I837" s="280"/>
      <c r="J837" s="280"/>
      <c r="K837" s="280"/>
      <c r="L837" s="280"/>
      <c r="M837" s="280"/>
      <c r="N837" s="280"/>
      <c r="O837" s="280"/>
      <c r="P837" s="280"/>
      <c r="Q837" s="280"/>
      <c r="R837" s="280"/>
      <c r="S837" s="280"/>
      <c r="T837" s="280"/>
      <c r="U837" s="280"/>
      <c r="V837" s="280"/>
      <c r="W837" s="280"/>
      <c r="X837" s="280"/>
      <c r="Y837" s="280"/>
      <c r="Z837" s="280"/>
    </row>
    <row r="838" spans="1:26" ht="15.75" customHeight="1">
      <c r="A838" s="280"/>
      <c r="B838" s="280"/>
      <c r="C838" s="280"/>
      <c r="D838" s="280"/>
      <c r="E838" s="280"/>
      <c r="F838" s="280"/>
      <c r="G838" s="280"/>
      <c r="H838" s="280"/>
      <c r="I838" s="280"/>
      <c r="J838" s="280"/>
      <c r="K838" s="280"/>
      <c r="L838" s="280"/>
      <c r="M838" s="280"/>
      <c r="N838" s="280"/>
      <c r="O838" s="280"/>
      <c r="P838" s="280"/>
      <c r="Q838" s="280"/>
      <c r="R838" s="280"/>
      <c r="S838" s="280"/>
      <c r="T838" s="280"/>
      <c r="U838" s="280"/>
      <c r="V838" s="280"/>
      <c r="W838" s="280"/>
      <c r="X838" s="280"/>
      <c r="Y838" s="280"/>
      <c r="Z838" s="280"/>
    </row>
    <row r="839" spans="1:26" ht="15.75" customHeight="1">
      <c r="A839" s="280"/>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row>
    <row r="840" spans="1:26" ht="15.75" customHeight="1">
      <c r="A840" s="280"/>
      <c r="B840" s="280"/>
      <c r="C840" s="280"/>
      <c r="D840" s="280"/>
      <c r="E840" s="280"/>
      <c r="F840" s="280"/>
      <c r="G840" s="280"/>
      <c r="H840" s="280"/>
      <c r="I840" s="280"/>
      <c r="J840" s="280"/>
      <c r="K840" s="280"/>
      <c r="L840" s="280"/>
      <c r="M840" s="280"/>
      <c r="N840" s="280"/>
      <c r="O840" s="280"/>
      <c r="P840" s="280"/>
      <c r="Q840" s="280"/>
      <c r="R840" s="280"/>
      <c r="S840" s="280"/>
      <c r="T840" s="280"/>
      <c r="U840" s="280"/>
      <c r="V840" s="280"/>
      <c r="W840" s="280"/>
      <c r="X840" s="280"/>
      <c r="Y840" s="280"/>
      <c r="Z840" s="280"/>
    </row>
    <row r="841" spans="1:26" ht="15.75" customHeight="1">
      <c r="A841" s="280"/>
      <c r="B841" s="280"/>
      <c r="C841" s="280"/>
      <c r="D841" s="280"/>
      <c r="E841" s="280"/>
      <c r="F841" s="280"/>
      <c r="G841" s="280"/>
      <c r="H841" s="280"/>
      <c r="I841" s="280"/>
      <c r="J841" s="280"/>
      <c r="K841" s="280"/>
      <c r="L841" s="280"/>
      <c r="M841" s="280"/>
      <c r="N841" s="280"/>
      <c r="O841" s="280"/>
      <c r="P841" s="280"/>
      <c r="Q841" s="280"/>
      <c r="R841" s="280"/>
      <c r="S841" s="280"/>
      <c r="T841" s="280"/>
      <c r="U841" s="280"/>
      <c r="V841" s="280"/>
      <c r="W841" s="280"/>
      <c r="X841" s="280"/>
      <c r="Y841" s="280"/>
      <c r="Z841" s="280"/>
    </row>
    <row r="842" spans="1:26" ht="15.75" customHeight="1">
      <c r="A842" s="280"/>
      <c r="B842" s="280"/>
      <c r="C842" s="280"/>
      <c r="D842" s="280"/>
      <c r="E842" s="280"/>
      <c r="F842" s="280"/>
      <c r="G842" s="280"/>
      <c r="H842" s="280"/>
      <c r="I842" s="280"/>
      <c r="J842" s="280"/>
      <c r="K842" s="280"/>
      <c r="L842" s="280"/>
      <c r="M842" s="280"/>
      <c r="N842" s="280"/>
      <c r="O842" s="280"/>
      <c r="P842" s="280"/>
      <c r="Q842" s="280"/>
      <c r="R842" s="280"/>
      <c r="S842" s="280"/>
      <c r="T842" s="280"/>
      <c r="U842" s="280"/>
      <c r="V842" s="280"/>
      <c r="W842" s="280"/>
      <c r="X842" s="280"/>
      <c r="Y842" s="280"/>
      <c r="Z842" s="280"/>
    </row>
    <row r="843" spans="1:26" ht="15.75" customHeight="1">
      <c r="A843" s="280"/>
      <c r="B843" s="280"/>
      <c r="C843" s="280"/>
      <c r="D843" s="280"/>
      <c r="E843" s="280"/>
      <c r="F843" s="280"/>
      <c r="G843" s="280"/>
      <c r="H843" s="280"/>
      <c r="I843" s="280"/>
      <c r="J843" s="280"/>
      <c r="K843" s="280"/>
      <c r="L843" s="280"/>
      <c r="M843" s="280"/>
      <c r="N843" s="280"/>
      <c r="O843" s="280"/>
      <c r="P843" s="280"/>
      <c r="Q843" s="280"/>
      <c r="R843" s="280"/>
      <c r="S843" s="280"/>
      <c r="T843" s="280"/>
      <c r="U843" s="280"/>
      <c r="V843" s="280"/>
      <c r="W843" s="280"/>
      <c r="X843" s="280"/>
      <c r="Y843" s="280"/>
      <c r="Z843" s="280"/>
    </row>
    <row r="844" spans="1:26" ht="15.75" customHeight="1">
      <c r="A844" s="280"/>
      <c r="B844" s="280"/>
      <c r="C844" s="280"/>
      <c r="D844" s="280"/>
      <c r="E844" s="280"/>
      <c r="F844" s="280"/>
      <c r="G844" s="280"/>
      <c r="H844" s="280"/>
      <c r="I844" s="280"/>
      <c r="J844" s="280"/>
      <c r="K844" s="280"/>
      <c r="L844" s="280"/>
      <c r="M844" s="280"/>
      <c r="N844" s="280"/>
      <c r="O844" s="280"/>
      <c r="P844" s="280"/>
      <c r="Q844" s="280"/>
      <c r="R844" s="280"/>
      <c r="S844" s="280"/>
      <c r="T844" s="280"/>
      <c r="U844" s="280"/>
      <c r="V844" s="280"/>
      <c r="W844" s="280"/>
      <c r="X844" s="280"/>
      <c r="Y844" s="280"/>
      <c r="Z844" s="280"/>
    </row>
    <row r="845" spans="1:26" ht="15.75" customHeight="1">
      <c r="A845" s="280"/>
      <c r="B845" s="280"/>
      <c r="C845" s="280"/>
      <c r="D845" s="280"/>
      <c r="E845" s="280"/>
      <c r="F845" s="280"/>
      <c r="G845" s="280"/>
      <c r="H845" s="280"/>
      <c r="I845" s="280"/>
      <c r="J845" s="280"/>
      <c r="K845" s="280"/>
      <c r="L845" s="280"/>
      <c r="M845" s="280"/>
      <c r="N845" s="280"/>
      <c r="O845" s="280"/>
      <c r="P845" s="280"/>
      <c r="Q845" s="280"/>
      <c r="R845" s="280"/>
      <c r="S845" s="280"/>
      <c r="T845" s="280"/>
      <c r="U845" s="280"/>
      <c r="V845" s="280"/>
      <c r="W845" s="280"/>
      <c r="X845" s="280"/>
      <c r="Y845" s="280"/>
      <c r="Z845" s="280"/>
    </row>
    <row r="846" spans="1:26" ht="15.75" customHeight="1">
      <c r="A846" s="280"/>
      <c r="B846" s="280"/>
      <c r="C846" s="280"/>
      <c r="D846" s="280"/>
      <c r="E846" s="280"/>
      <c r="F846" s="280"/>
      <c r="G846" s="280"/>
      <c r="H846" s="280"/>
      <c r="I846" s="280"/>
      <c r="J846" s="280"/>
      <c r="K846" s="280"/>
      <c r="L846" s="280"/>
      <c r="M846" s="280"/>
      <c r="N846" s="280"/>
      <c r="O846" s="280"/>
      <c r="P846" s="280"/>
      <c r="Q846" s="280"/>
      <c r="R846" s="280"/>
      <c r="S846" s="280"/>
      <c r="T846" s="280"/>
      <c r="U846" s="280"/>
      <c r="V846" s="280"/>
      <c r="W846" s="280"/>
      <c r="X846" s="280"/>
      <c r="Y846" s="280"/>
      <c r="Z846" s="280"/>
    </row>
    <row r="847" spans="1:26" ht="15.75" customHeight="1">
      <c r="A847" s="280"/>
      <c r="B847" s="280"/>
      <c r="C847" s="280"/>
      <c r="D847" s="280"/>
      <c r="E847" s="280"/>
      <c r="F847" s="280"/>
      <c r="G847" s="280"/>
      <c r="H847" s="280"/>
      <c r="I847" s="280"/>
      <c r="J847" s="280"/>
      <c r="K847" s="280"/>
      <c r="L847" s="280"/>
      <c r="M847" s="280"/>
      <c r="N847" s="280"/>
      <c r="O847" s="280"/>
      <c r="P847" s="280"/>
      <c r="Q847" s="280"/>
      <c r="R847" s="280"/>
      <c r="S847" s="280"/>
      <c r="T847" s="280"/>
      <c r="U847" s="280"/>
      <c r="V847" s="280"/>
      <c r="W847" s="280"/>
      <c r="X847" s="280"/>
      <c r="Y847" s="280"/>
      <c r="Z847" s="280"/>
    </row>
    <row r="848" spans="1:26" ht="15.75" customHeight="1">
      <c r="A848" s="280"/>
      <c r="B848" s="280"/>
      <c r="C848" s="280"/>
      <c r="D848" s="280"/>
      <c r="E848" s="280"/>
      <c r="F848" s="280"/>
      <c r="G848" s="280"/>
      <c r="H848" s="280"/>
      <c r="I848" s="280"/>
      <c r="J848" s="280"/>
      <c r="K848" s="280"/>
      <c r="L848" s="280"/>
      <c r="M848" s="280"/>
      <c r="N848" s="280"/>
      <c r="O848" s="280"/>
      <c r="P848" s="280"/>
      <c r="Q848" s="280"/>
      <c r="R848" s="280"/>
      <c r="S848" s="280"/>
      <c r="T848" s="280"/>
      <c r="U848" s="280"/>
      <c r="V848" s="280"/>
      <c r="W848" s="280"/>
      <c r="X848" s="280"/>
      <c r="Y848" s="280"/>
      <c r="Z848" s="280"/>
    </row>
    <row r="849" spans="1:26" ht="15.75" customHeight="1">
      <c r="A849" s="280"/>
      <c r="B849" s="280"/>
      <c r="C849" s="280"/>
      <c r="D849" s="280"/>
      <c r="E849" s="280"/>
      <c r="F849" s="280"/>
      <c r="G849" s="280"/>
      <c r="H849" s="280"/>
      <c r="I849" s="280"/>
      <c r="J849" s="280"/>
      <c r="K849" s="280"/>
      <c r="L849" s="280"/>
      <c r="M849" s="280"/>
      <c r="N849" s="280"/>
      <c r="O849" s="280"/>
      <c r="P849" s="280"/>
      <c r="Q849" s="280"/>
      <c r="R849" s="280"/>
      <c r="S849" s="280"/>
      <c r="T849" s="280"/>
      <c r="U849" s="280"/>
      <c r="V849" s="280"/>
      <c r="W849" s="280"/>
      <c r="X849" s="280"/>
      <c r="Y849" s="280"/>
      <c r="Z849" s="280"/>
    </row>
    <row r="850" spans="1:26" ht="15.75" customHeight="1">
      <c r="A850" s="280"/>
      <c r="B850" s="280"/>
      <c r="C850" s="280"/>
      <c r="D850" s="280"/>
      <c r="E850" s="280"/>
      <c r="F850" s="280"/>
      <c r="G850" s="280"/>
      <c r="H850" s="280"/>
      <c r="I850" s="280"/>
      <c r="J850" s="280"/>
      <c r="K850" s="280"/>
      <c r="L850" s="280"/>
      <c r="M850" s="280"/>
      <c r="N850" s="280"/>
      <c r="O850" s="280"/>
      <c r="P850" s="280"/>
      <c r="Q850" s="280"/>
      <c r="R850" s="280"/>
      <c r="S850" s="280"/>
      <c r="T850" s="280"/>
      <c r="U850" s="280"/>
      <c r="V850" s="280"/>
      <c r="W850" s="280"/>
      <c r="X850" s="280"/>
      <c r="Y850" s="280"/>
      <c r="Z850" s="280"/>
    </row>
    <row r="851" spans="1:26" ht="15.75" customHeight="1">
      <c r="A851" s="280"/>
      <c r="B851" s="280"/>
      <c r="C851" s="280"/>
      <c r="D851" s="280"/>
      <c r="E851" s="280"/>
      <c r="F851" s="280"/>
      <c r="G851" s="280"/>
      <c r="H851" s="280"/>
      <c r="I851" s="280"/>
      <c r="J851" s="280"/>
      <c r="K851" s="280"/>
      <c r="L851" s="280"/>
      <c r="M851" s="280"/>
      <c r="N851" s="280"/>
      <c r="O851" s="280"/>
      <c r="P851" s="280"/>
      <c r="Q851" s="280"/>
      <c r="R851" s="280"/>
      <c r="S851" s="280"/>
      <c r="T851" s="280"/>
      <c r="U851" s="280"/>
      <c r="V851" s="280"/>
      <c r="W851" s="280"/>
      <c r="X851" s="280"/>
      <c r="Y851" s="280"/>
      <c r="Z851" s="280"/>
    </row>
    <row r="852" spans="1:26" ht="15.75" customHeight="1">
      <c r="A852" s="280"/>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row>
    <row r="853" spans="1:26" ht="15.75" customHeight="1">
      <c r="A853" s="280"/>
      <c r="B853" s="280"/>
      <c r="C853" s="280"/>
      <c r="D853" s="280"/>
      <c r="E853" s="280"/>
      <c r="F853" s="280"/>
      <c r="G853" s="280"/>
      <c r="H853" s="280"/>
      <c r="I853" s="280"/>
      <c r="J853" s="280"/>
      <c r="K853" s="280"/>
      <c r="L853" s="280"/>
      <c r="M853" s="280"/>
      <c r="N853" s="280"/>
      <c r="O853" s="280"/>
      <c r="P853" s="280"/>
      <c r="Q853" s="280"/>
      <c r="R853" s="280"/>
      <c r="S853" s="280"/>
      <c r="T853" s="280"/>
      <c r="U853" s="280"/>
      <c r="V853" s="280"/>
      <c r="W853" s="280"/>
      <c r="X853" s="280"/>
      <c r="Y853" s="280"/>
      <c r="Z853" s="280"/>
    </row>
    <row r="854" spans="1:26" ht="15.75" customHeight="1">
      <c r="A854" s="280"/>
      <c r="B854" s="280"/>
      <c r="C854" s="280"/>
      <c r="D854" s="280"/>
      <c r="E854" s="280"/>
      <c r="F854" s="280"/>
      <c r="G854" s="280"/>
      <c r="H854" s="280"/>
      <c r="I854" s="280"/>
      <c r="J854" s="280"/>
      <c r="K854" s="280"/>
      <c r="L854" s="280"/>
      <c r="M854" s="280"/>
      <c r="N854" s="280"/>
      <c r="O854" s="280"/>
      <c r="P854" s="280"/>
      <c r="Q854" s="280"/>
      <c r="R854" s="280"/>
      <c r="S854" s="280"/>
      <c r="T854" s="280"/>
      <c r="U854" s="280"/>
      <c r="V854" s="280"/>
      <c r="W854" s="280"/>
      <c r="X854" s="280"/>
      <c r="Y854" s="280"/>
      <c r="Z854" s="280"/>
    </row>
    <row r="855" spans="1:26" ht="15.75" customHeight="1">
      <c r="A855" s="280"/>
      <c r="B855" s="280"/>
      <c r="C855" s="280"/>
      <c r="D855" s="280"/>
      <c r="E855" s="280"/>
      <c r="F855" s="280"/>
      <c r="G855" s="280"/>
      <c r="H855" s="280"/>
      <c r="I855" s="280"/>
      <c r="J855" s="280"/>
      <c r="K855" s="280"/>
      <c r="L855" s="280"/>
      <c r="M855" s="280"/>
      <c r="N855" s="280"/>
      <c r="O855" s="280"/>
      <c r="P855" s="280"/>
      <c r="Q855" s="280"/>
      <c r="R855" s="280"/>
      <c r="S855" s="280"/>
      <c r="T855" s="280"/>
      <c r="U855" s="280"/>
      <c r="V855" s="280"/>
      <c r="W855" s="280"/>
      <c r="X855" s="280"/>
      <c r="Y855" s="280"/>
      <c r="Z855" s="280"/>
    </row>
    <row r="856" spans="1:26" ht="15.75" customHeight="1">
      <c r="A856" s="280"/>
      <c r="B856" s="280"/>
      <c r="C856" s="280"/>
      <c r="D856" s="280"/>
      <c r="E856" s="280"/>
      <c r="F856" s="280"/>
      <c r="G856" s="280"/>
      <c r="H856" s="280"/>
      <c r="I856" s="280"/>
      <c r="J856" s="280"/>
      <c r="K856" s="280"/>
      <c r="L856" s="280"/>
      <c r="M856" s="280"/>
      <c r="N856" s="280"/>
      <c r="O856" s="280"/>
      <c r="P856" s="280"/>
      <c r="Q856" s="280"/>
      <c r="R856" s="280"/>
      <c r="S856" s="280"/>
      <c r="T856" s="280"/>
      <c r="U856" s="280"/>
      <c r="V856" s="280"/>
      <c r="W856" s="280"/>
      <c r="X856" s="280"/>
      <c r="Y856" s="280"/>
      <c r="Z856" s="280"/>
    </row>
    <row r="857" spans="1:26" ht="15.75" customHeight="1">
      <c r="A857" s="280"/>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row>
    <row r="858" spans="1:26" ht="15.75" customHeight="1">
      <c r="A858" s="280"/>
      <c r="B858" s="280"/>
      <c r="C858" s="280"/>
      <c r="D858" s="280"/>
      <c r="E858" s="280"/>
      <c r="F858" s="280"/>
      <c r="G858" s="280"/>
      <c r="H858" s="280"/>
      <c r="I858" s="280"/>
      <c r="J858" s="280"/>
      <c r="K858" s="280"/>
      <c r="L858" s="280"/>
      <c r="M858" s="280"/>
      <c r="N858" s="280"/>
      <c r="O858" s="280"/>
      <c r="P858" s="280"/>
      <c r="Q858" s="280"/>
      <c r="R858" s="280"/>
      <c r="S858" s="280"/>
      <c r="T858" s="280"/>
      <c r="U858" s="280"/>
      <c r="V858" s="280"/>
      <c r="W858" s="280"/>
      <c r="X858" s="280"/>
      <c r="Y858" s="280"/>
      <c r="Z858" s="280"/>
    </row>
    <row r="859" spans="1:26" ht="15.75" customHeight="1">
      <c r="A859" s="280"/>
      <c r="B859" s="280"/>
      <c r="C859" s="280"/>
      <c r="D859" s="280"/>
      <c r="E859" s="280"/>
      <c r="F859" s="280"/>
      <c r="G859" s="280"/>
      <c r="H859" s="280"/>
      <c r="I859" s="280"/>
      <c r="J859" s="280"/>
      <c r="K859" s="280"/>
      <c r="L859" s="280"/>
      <c r="M859" s="280"/>
      <c r="N859" s="280"/>
      <c r="O859" s="280"/>
      <c r="P859" s="280"/>
      <c r="Q859" s="280"/>
      <c r="R859" s="280"/>
      <c r="S859" s="280"/>
      <c r="T859" s="280"/>
      <c r="U859" s="280"/>
      <c r="V859" s="280"/>
      <c r="W859" s="280"/>
      <c r="X859" s="280"/>
      <c r="Y859" s="280"/>
      <c r="Z859" s="280"/>
    </row>
    <row r="860" spans="1:26" ht="15.75" customHeight="1">
      <c r="A860" s="280"/>
      <c r="B860" s="280"/>
      <c r="C860" s="280"/>
      <c r="D860" s="280"/>
      <c r="E860" s="280"/>
      <c r="F860" s="280"/>
      <c r="G860" s="280"/>
      <c r="H860" s="280"/>
      <c r="I860" s="280"/>
      <c r="J860" s="280"/>
      <c r="K860" s="280"/>
      <c r="L860" s="280"/>
      <c r="M860" s="280"/>
      <c r="N860" s="280"/>
      <c r="O860" s="280"/>
      <c r="P860" s="280"/>
      <c r="Q860" s="280"/>
      <c r="R860" s="280"/>
      <c r="S860" s="280"/>
      <c r="T860" s="280"/>
      <c r="U860" s="280"/>
      <c r="V860" s="280"/>
      <c r="W860" s="280"/>
      <c r="X860" s="280"/>
      <c r="Y860" s="280"/>
      <c r="Z860" s="280"/>
    </row>
    <row r="861" spans="1:26" ht="15.75" customHeight="1">
      <c r="A861" s="280"/>
      <c r="B861" s="280"/>
      <c r="C861" s="280"/>
      <c r="D861" s="280"/>
      <c r="E861" s="280"/>
      <c r="F861" s="280"/>
      <c r="G861" s="280"/>
      <c r="H861" s="280"/>
      <c r="I861" s="280"/>
      <c r="J861" s="280"/>
      <c r="K861" s="280"/>
      <c r="L861" s="280"/>
      <c r="M861" s="280"/>
      <c r="N861" s="280"/>
      <c r="O861" s="280"/>
      <c r="P861" s="280"/>
      <c r="Q861" s="280"/>
      <c r="R861" s="280"/>
      <c r="S861" s="280"/>
      <c r="T861" s="280"/>
      <c r="U861" s="280"/>
      <c r="V861" s="280"/>
      <c r="W861" s="280"/>
      <c r="X861" s="280"/>
      <c r="Y861" s="280"/>
      <c r="Z861" s="280"/>
    </row>
    <row r="862" spans="1:26" ht="15.75" customHeight="1">
      <c r="A862" s="280"/>
      <c r="B862" s="280"/>
      <c r="C862" s="280"/>
      <c r="D862" s="280"/>
      <c r="E862" s="280"/>
      <c r="F862" s="280"/>
      <c r="G862" s="280"/>
      <c r="H862" s="280"/>
      <c r="I862" s="280"/>
      <c r="J862" s="280"/>
      <c r="K862" s="280"/>
      <c r="L862" s="280"/>
      <c r="M862" s="280"/>
      <c r="N862" s="280"/>
      <c r="O862" s="280"/>
      <c r="P862" s="280"/>
      <c r="Q862" s="280"/>
      <c r="R862" s="280"/>
      <c r="S862" s="280"/>
      <c r="T862" s="280"/>
      <c r="U862" s="280"/>
      <c r="V862" s="280"/>
      <c r="W862" s="280"/>
      <c r="X862" s="280"/>
      <c r="Y862" s="280"/>
      <c r="Z862" s="280"/>
    </row>
    <row r="863" spans="1:26" ht="15.75" customHeight="1">
      <c r="A863" s="280"/>
      <c r="B863" s="280"/>
      <c r="C863" s="280"/>
      <c r="D863" s="280"/>
      <c r="E863" s="280"/>
      <c r="F863" s="280"/>
      <c r="G863" s="280"/>
      <c r="H863" s="280"/>
      <c r="I863" s="280"/>
      <c r="J863" s="280"/>
      <c r="K863" s="280"/>
      <c r="L863" s="280"/>
      <c r="M863" s="280"/>
      <c r="N863" s="280"/>
      <c r="O863" s="280"/>
      <c r="P863" s="280"/>
      <c r="Q863" s="280"/>
      <c r="R863" s="280"/>
      <c r="S863" s="280"/>
      <c r="T863" s="280"/>
      <c r="U863" s="280"/>
      <c r="V863" s="280"/>
      <c r="W863" s="280"/>
      <c r="X863" s="280"/>
      <c r="Y863" s="280"/>
      <c r="Z863" s="280"/>
    </row>
    <row r="864" spans="1:26" ht="15.75" customHeight="1">
      <c r="A864" s="280"/>
      <c r="B864" s="280"/>
      <c r="C864" s="280"/>
      <c r="D864" s="280"/>
      <c r="E864" s="280"/>
      <c r="F864" s="280"/>
      <c r="G864" s="280"/>
      <c r="H864" s="280"/>
      <c r="I864" s="280"/>
      <c r="J864" s="280"/>
      <c r="K864" s="280"/>
      <c r="L864" s="280"/>
      <c r="M864" s="280"/>
      <c r="N864" s="280"/>
      <c r="O864" s="280"/>
      <c r="P864" s="280"/>
      <c r="Q864" s="280"/>
      <c r="R864" s="280"/>
      <c r="S864" s="280"/>
      <c r="T864" s="280"/>
      <c r="U864" s="280"/>
      <c r="V864" s="280"/>
      <c r="W864" s="280"/>
      <c r="X864" s="280"/>
      <c r="Y864" s="280"/>
      <c r="Z864" s="280"/>
    </row>
    <row r="865" spans="1:26" ht="15.75" customHeight="1">
      <c r="A865" s="280"/>
      <c r="B865" s="280"/>
      <c r="C865" s="280"/>
      <c r="D865" s="280"/>
      <c r="E865" s="280"/>
      <c r="F865" s="280"/>
      <c r="G865" s="280"/>
      <c r="H865" s="280"/>
      <c r="I865" s="280"/>
      <c r="J865" s="280"/>
      <c r="K865" s="280"/>
      <c r="L865" s="280"/>
      <c r="M865" s="280"/>
      <c r="N865" s="280"/>
      <c r="O865" s="280"/>
      <c r="P865" s="280"/>
      <c r="Q865" s="280"/>
      <c r="R865" s="280"/>
      <c r="S865" s="280"/>
      <c r="T865" s="280"/>
      <c r="U865" s="280"/>
      <c r="V865" s="280"/>
      <c r="W865" s="280"/>
      <c r="X865" s="280"/>
      <c r="Y865" s="280"/>
      <c r="Z865" s="280"/>
    </row>
    <row r="866" spans="1:26" ht="15.75" customHeight="1">
      <c r="A866" s="280"/>
      <c r="B866" s="280"/>
      <c r="C866" s="280"/>
      <c r="D866" s="280"/>
      <c r="E866" s="280"/>
      <c r="F866" s="280"/>
      <c r="G866" s="280"/>
      <c r="H866" s="280"/>
      <c r="I866" s="280"/>
      <c r="J866" s="280"/>
      <c r="K866" s="280"/>
      <c r="L866" s="280"/>
      <c r="M866" s="280"/>
      <c r="N866" s="280"/>
      <c r="O866" s="280"/>
      <c r="P866" s="280"/>
      <c r="Q866" s="280"/>
      <c r="R866" s="280"/>
      <c r="S866" s="280"/>
      <c r="T866" s="280"/>
      <c r="U866" s="280"/>
      <c r="V866" s="280"/>
      <c r="W866" s="280"/>
      <c r="X866" s="280"/>
      <c r="Y866" s="280"/>
      <c r="Z866" s="280"/>
    </row>
    <row r="867" spans="1:26" ht="15.75" customHeight="1">
      <c r="A867" s="280"/>
      <c r="B867" s="280"/>
      <c r="C867" s="280"/>
      <c r="D867" s="280"/>
      <c r="E867" s="280"/>
      <c r="F867" s="280"/>
      <c r="G867" s="280"/>
      <c r="H867" s="280"/>
      <c r="I867" s="280"/>
      <c r="J867" s="280"/>
      <c r="K867" s="280"/>
      <c r="L867" s="280"/>
      <c r="M867" s="280"/>
      <c r="N867" s="280"/>
      <c r="O867" s="280"/>
      <c r="P867" s="280"/>
      <c r="Q867" s="280"/>
      <c r="R867" s="280"/>
      <c r="S867" s="280"/>
      <c r="T867" s="280"/>
      <c r="U867" s="280"/>
      <c r="V867" s="280"/>
      <c r="W867" s="280"/>
      <c r="X867" s="280"/>
      <c r="Y867" s="280"/>
      <c r="Z867" s="280"/>
    </row>
    <row r="868" spans="1:26" ht="15.75" customHeight="1">
      <c r="A868" s="280"/>
      <c r="B868" s="280"/>
      <c r="C868" s="280"/>
      <c r="D868" s="280"/>
      <c r="E868" s="280"/>
      <c r="F868" s="280"/>
      <c r="G868" s="280"/>
      <c r="H868" s="280"/>
      <c r="I868" s="280"/>
      <c r="J868" s="280"/>
      <c r="K868" s="280"/>
      <c r="L868" s="280"/>
      <c r="M868" s="280"/>
      <c r="N868" s="280"/>
      <c r="O868" s="280"/>
      <c r="P868" s="280"/>
      <c r="Q868" s="280"/>
      <c r="R868" s="280"/>
      <c r="S868" s="280"/>
      <c r="T868" s="280"/>
      <c r="U868" s="280"/>
      <c r="V868" s="280"/>
      <c r="W868" s="280"/>
      <c r="X868" s="280"/>
      <c r="Y868" s="280"/>
      <c r="Z868" s="280"/>
    </row>
    <row r="869" spans="1:26" ht="15.75" customHeight="1">
      <c r="A869" s="280"/>
      <c r="B869" s="280"/>
      <c r="C869" s="280"/>
      <c r="D869" s="280"/>
      <c r="E869" s="280"/>
      <c r="F869" s="280"/>
      <c r="G869" s="280"/>
      <c r="H869" s="280"/>
      <c r="I869" s="280"/>
      <c r="J869" s="280"/>
      <c r="K869" s="280"/>
      <c r="L869" s="280"/>
      <c r="M869" s="280"/>
      <c r="N869" s="280"/>
      <c r="O869" s="280"/>
      <c r="P869" s="280"/>
      <c r="Q869" s="280"/>
      <c r="R869" s="280"/>
      <c r="S869" s="280"/>
      <c r="T869" s="280"/>
      <c r="U869" s="280"/>
      <c r="V869" s="280"/>
      <c r="W869" s="280"/>
      <c r="X869" s="280"/>
      <c r="Y869" s="280"/>
      <c r="Z869" s="280"/>
    </row>
    <row r="870" spans="1:26" ht="15.75" customHeight="1">
      <c r="A870" s="280"/>
      <c r="B870" s="280"/>
      <c r="C870" s="280"/>
      <c r="D870" s="280"/>
      <c r="E870" s="280"/>
      <c r="F870" s="280"/>
      <c r="G870" s="280"/>
      <c r="H870" s="280"/>
      <c r="I870" s="280"/>
      <c r="J870" s="280"/>
      <c r="K870" s="280"/>
      <c r="L870" s="280"/>
      <c r="M870" s="280"/>
      <c r="N870" s="280"/>
      <c r="O870" s="280"/>
      <c r="P870" s="280"/>
      <c r="Q870" s="280"/>
      <c r="R870" s="280"/>
      <c r="S870" s="280"/>
      <c r="T870" s="280"/>
      <c r="U870" s="280"/>
      <c r="V870" s="280"/>
      <c r="W870" s="280"/>
      <c r="X870" s="280"/>
      <c r="Y870" s="280"/>
      <c r="Z870" s="280"/>
    </row>
    <row r="871" spans="1:26" ht="15.75" customHeight="1">
      <c r="A871" s="280"/>
      <c r="B871" s="280"/>
      <c r="C871" s="280"/>
      <c r="D871" s="280"/>
      <c r="E871" s="280"/>
      <c r="F871" s="280"/>
      <c r="G871" s="280"/>
      <c r="H871" s="280"/>
      <c r="I871" s="280"/>
      <c r="J871" s="280"/>
      <c r="K871" s="280"/>
      <c r="L871" s="280"/>
      <c r="M871" s="280"/>
      <c r="N871" s="280"/>
      <c r="O871" s="280"/>
      <c r="P871" s="280"/>
      <c r="Q871" s="280"/>
      <c r="R871" s="280"/>
      <c r="S871" s="280"/>
      <c r="T871" s="280"/>
      <c r="U871" s="280"/>
      <c r="V871" s="280"/>
      <c r="W871" s="280"/>
      <c r="X871" s="280"/>
      <c r="Y871" s="280"/>
      <c r="Z871" s="280"/>
    </row>
    <row r="872" spans="1:26" ht="15.75" customHeight="1">
      <c r="A872" s="280"/>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row>
    <row r="873" spans="1:26" ht="15.75" customHeight="1">
      <c r="A873" s="280"/>
      <c r="B873" s="280"/>
      <c r="C873" s="280"/>
      <c r="D873" s="280"/>
      <c r="E873" s="280"/>
      <c r="F873" s="280"/>
      <c r="G873" s="280"/>
      <c r="H873" s="280"/>
      <c r="I873" s="280"/>
      <c r="J873" s="280"/>
      <c r="K873" s="280"/>
      <c r="L873" s="280"/>
      <c r="M873" s="280"/>
      <c r="N873" s="280"/>
      <c r="O873" s="280"/>
      <c r="P873" s="280"/>
      <c r="Q873" s="280"/>
      <c r="R873" s="280"/>
      <c r="S873" s="280"/>
      <c r="T873" s="280"/>
      <c r="U873" s="280"/>
      <c r="V873" s="280"/>
      <c r="W873" s="280"/>
      <c r="X873" s="280"/>
      <c r="Y873" s="280"/>
      <c r="Z873" s="280"/>
    </row>
    <row r="874" spans="1:26" ht="15.75" customHeight="1">
      <c r="A874" s="280"/>
      <c r="B874" s="280"/>
      <c r="C874" s="280"/>
      <c r="D874" s="280"/>
      <c r="E874" s="280"/>
      <c r="F874" s="280"/>
      <c r="G874" s="280"/>
      <c r="H874" s="280"/>
      <c r="I874" s="280"/>
      <c r="J874" s="280"/>
      <c r="K874" s="280"/>
      <c r="L874" s="280"/>
      <c r="M874" s="280"/>
      <c r="N874" s="280"/>
      <c r="O874" s="280"/>
      <c r="P874" s="280"/>
      <c r="Q874" s="280"/>
      <c r="R874" s="280"/>
      <c r="S874" s="280"/>
      <c r="T874" s="280"/>
      <c r="U874" s="280"/>
      <c r="V874" s="280"/>
      <c r="W874" s="280"/>
      <c r="X874" s="280"/>
      <c r="Y874" s="280"/>
      <c r="Z874" s="280"/>
    </row>
    <row r="875" spans="1:26" ht="15.75" customHeight="1">
      <c r="A875" s="280"/>
      <c r="B875" s="280"/>
      <c r="C875" s="280"/>
      <c r="D875" s="280"/>
      <c r="E875" s="280"/>
      <c r="F875" s="280"/>
      <c r="G875" s="280"/>
      <c r="H875" s="280"/>
      <c r="I875" s="280"/>
      <c r="J875" s="280"/>
      <c r="K875" s="280"/>
      <c r="L875" s="280"/>
      <c r="M875" s="280"/>
      <c r="N875" s="280"/>
      <c r="O875" s="280"/>
      <c r="P875" s="280"/>
      <c r="Q875" s="280"/>
      <c r="R875" s="280"/>
      <c r="S875" s="280"/>
      <c r="T875" s="280"/>
      <c r="U875" s="280"/>
      <c r="V875" s="280"/>
      <c r="W875" s="280"/>
      <c r="X875" s="280"/>
      <c r="Y875" s="280"/>
      <c r="Z875" s="280"/>
    </row>
    <row r="876" spans="1:26" ht="15.75" customHeight="1">
      <c r="A876" s="280"/>
      <c r="B876" s="280"/>
      <c r="C876" s="280"/>
      <c r="D876" s="280"/>
      <c r="E876" s="280"/>
      <c r="F876" s="280"/>
      <c r="G876" s="280"/>
      <c r="H876" s="280"/>
      <c r="I876" s="280"/>
      <c r="J876" s="280"/>
      <c r="K876" s="280"/>
      <c r="L876" s="280"/>
      <c r="M876" s="280"/>
      <c r="N876" s="280"/>
      <c r="O876" s="280"/>
      <c r="P876" s="280"/>
      <c r="Q876" s="280"/>
      <c r="R876" s="280"/>
      <c r="S876" s="280"/>
      <c r="T876" s="280"/>
      <c r="U876" s="280"/>
      <c r="V876" s="280"/>
      <c r="W876" s="280"/>
      <c r="X876" s="280"/>
      <c r="Y876" s="280"/>
      <c r="Z876" s="280"/>
    </row>
    <row r="877" spans="1:26" ht="15.75" customHeight="1">
      <c r="A877" s="280"/>
      <c r="B877" s="280"/>
      <c r="C877" s="280"/>
      <c r="D877" s="280"/>
      <c r="E877" s="280"/>
      <c r="F877" s="280"/>
      <c r="G877" s="280"/>
      <c r="H877" s="280"/>
      <c r="I877" s="280"/>
      <c r="J877" s="280"/>
      <c r="K877" s="280"/>
      <c r="L877" s="280"/>
      <c r="M877" s="280"/>
      <c r="N877" s="280"/>
      <c r="O877" s="280"/>
      <c r="P877" s="280"/>
      <c r="Q877" s="280"/>
      <c r="R877" s="280"/>
      <c r="S877" s="280"/>
      <c r="T877" s="280"/>
      <c r="U877" s="280"/>
      <c r="V877" s="280"/>
      <c r="W877" s="280"/>
      <c r="X877" s="280"/>
      <c r="Y877" s="280"/>
      <c r="Z877" s="280"/>
    </row>
    <row r="878" spans="1:26" ht="15.75" customHeight="1">
      <c r="A878" s="280"/>
      <c r="B878" s="280"/>
      <c r="C878" s="280"/>
      <c r="D878" s="280"/>
      <c r="E878" s="280"/>
      <c r="F878" s="280"/>
      <c r="G878" s="280"/>
      <c r="H878" s="280"/>
      <c r="I878" s="280"/>
      <c r="J878" s="280"/>
      <c r="K878" s="280"/>
      <c r="L878" s="280"/>
      <c r="M878" s="280"/>
      <c r="N878" s="280"/>
      <c r="O878" s="280"/>
      <c r="P878" s="280"/>
      <c r="Q878" s="280"/>
      <c r="R878" s="280"/>
      <c r="S878" s="280"/>
      <c r="T878" s="280"/>
      <c r="U878" s="280"/>
      <c r="V878" s="280"/>
      <c r="W878" s="280"/>
      <c r="X878" s="280"/>
      <c r="Y878" s="280"/>
      <c r="Z878" s="280"/>
    </row>
    <row r="879" spans="1:26" ht="15.75" customHeight="1">
      <c r="A879" s="280"/>
      <c r="B879" s="280"/>
      <c r="C879" s="280"/>
      <c r="D879" s="280"/>
      <c r="E879" s="280"/>
      <c r="F879" s="280"/>
      <c r="G879" s="280"/>
      <c r="H879" s="280"/>
      <c r="I879" s="280"/>
      <c r="J879" s="280"/>
      <c r="K879" s="280"/>
      <c r="L879" s="280"/>
      <c r="M879" s="280"/>
      <c r="N879" s="280"/>
      <c r="O879" s="280"/>
      <c r="P879" s="280"/>
      <c r="Q879" s="280"/>
      <c r="R879" s="280"/>
      <c r="S879" s="280"/>
      <c r="T879" s="280"/>
      <c r="U879" s="280"/>
      <c r="V879" s="280"/>
      <c r="W879" s="280"/>
      <c r="X879" s="280"/>
      <c r="Y879" s="280"/>
      <c r="Z879" s="280"/>
    </row>
    <row r="880" spans="1:26" ht="15.75" customHeight="1">
      <c r="A880" s="280"/>
      <c r="B880" s="280"/>
      <c r="C880" s="280"/>
      <c r="D880" s="280"/>
      <c r="E880" s="280"/>
      <c r="F880" s="280"/>
      <c r="G880" s="280"/>
      <c r="H880" s="280"/>
      <c r="I880" s="280"/>
      <c r="J880" s="280"/>
      <c r="K880" s="280"/>
      <c r="L880" s="280"/>
      <c r="M880" s="280"/>
      <c r="N880" s="280"/>
      <c r="O880" s="280"/>
      <c r="P880" s="280"/>
      <c r="Q880" s="280"/>
      <c r="R880" s="280"/>
      <c r="S880" s="280"/>
      <c r="T880" s="280"/>
      <c r="U880" s="280"/>
      <c r="V880" s="280"/>
      <c r="W880" s="280"/>
      <c r="X880" s="280"/>
      <c r="Y880" s="280"/>
      <c r="Z880" s="280"/>
    </row>
    <row r="881" spans="1:26" ht="15.75" customHeight="1">
      <c r="A881" s="280"/>
      <c r="B881" s="280"/>
      <c r="C881" s="280"/>
      <c r="D881" s="280"/>
      <c r="E881" s="280"/>
      <c r="F881" s="280"/>
      <c r="G881" s="280"/>
      <c r="H881" s="280"/>
      <c r="I881" s="280"/>
      <c r="J881" s="280"/>
      <c r="K881" s="280"/>
      <c r="L881" s="280"/>
      <c r="M881" s="280"/>
      <c r="N881" s="280"/>
      <c r="O881" s="280"/>
      <c r="P881" s="280"/>
      <c r="Q881" s="280"/>
      <c r="R881" s="280"/>
      <c r="S881" s="280"/>
      <c r="T881" s="280"/>
      <c r="U881" s="280"/>
      <c r="V881" s="280"/>
      <c r="W881" s="280"/>
      <c r="X881" s="280"/>
      <c r="Y881" s="280"/>
      <c r="Z881" s="280"/>
    </row>
    <row r="882" spans="1:26" ht="15.75" customHeight="1">
      <c r="A882" s="280"/>
      <c r="B882" s="280"/>
      <c r="C882" s="280"/>
      <c r="D882" s="280"/>
      <c r="E882" s="280"/>
      <c r="F882" s="280"/>
      <c r="G882" s="280"/>
      <c r="H882" s="280"/>
      <c r="I882" s="280"/>
      <c r="J882" s="280"/>
      <c r="K882" s="280"/>
      <c r="L882" s="280"/>
      <c r="M882" s="280"/>
      <c r="N882" s="280"/>
      <c r="O882" s="280"/>
      <c r="P882" s="280"/>
      <c r="Q882" s="280"/>
      <c r="R882" s="280"/>
      <c r="S882" s="280"/>
      <c r="T882" s="280"/>
      <c r="U882" s="280"/>
      <c r="V882" s="280"/>
      <c r="W882" s="280"/>
      <c r="X882" s="280"/>
      <c r="Y882" s="280"/>
      <c r="Z882" s="280"/>
    </row>
    <row r="883" spans="1:26" ht="15.75" customHeight="1">
      <c r="A883" s="280"/>
      <c r="B883" s="280"/>
      <c r="C883" s="280"/>
      <c r="D883" s="280"/>
      <c r="E883" s="280"/>
      <c r="F883" s="280"/>
      <c r="G883" s="280"/>
      <c r="H883" s="280"/>
      <c r="I883" s="280"/>
      <c r="J883" s="280"/>
      <c r="K883" s="280"/>
      <c r="L883" s="280"/>
      <c r="M883" s="280"/>
      <c r="N883" s="280"/>
      <c r="O883" s="280"/>
      <c r="P883" s="280"/>
      <c r="Q883" s="280"/>
      <c r="R883" s="280"/>
      <c r="S883" s="280"/>
      <c r="T883" s="280"/>
      <c r="U883" s="280"/>
      <c r="V883" s="280"/>
      <c r="W883" s="280"/>
      <c r="X883" s="280"/>
      <c r="Y883" s="280"/>
      <c r="Z883" s="280"/>
    </row>
    <row r="884" spans="1:26" ht="15.75" customHeight="1">
      <c r="A884" s="280"/>
      <c r="B884" s="280"/>
      <c r="C884" s="280"/>
      <c r="D884" s="280"/>
      <c r="E884" s="280"/>
      <c r="F884" s="280"/>
      <c r="G884" s="280"/>
      <c r="H884" s="280"/>
      <c r="I884" s="280"/>
      <c r="J884" s="280"/>
      <c r="K884" s="280"/>
      <c r="L884" s="280"/>
      <c r="M884" s="280"/>
      <c r="N884" s="280"/>
      <c r="O884" s="280"/>
      <c r="P884" s="280"/>
      <c r="Q884" s="280"/>
      <c r="R884" s="280"/>
      <c r="S884" s="280"/>
      <c r="T884" s="280"/>
      <c r="U884" s="280"/>
      <c r="V884" s="280"/>
      <c r="W884" s="280"/>
      <c r="X884" s="280"/>
      <c r="Y884" s="280"/>
      <c r="Z884" s="280"/>
    </row>
    <row r="885" spans="1:26" ht="15.75" customHeight="1">
      <c r="A885" s="280"/>
      <c r="B885" s="280"/>
      <c r="C885" s="280"/>
      <c r="D885" s="280"/>
      <c r="E885" s="280"/>
      <c r="F885" s="280"/>
      <c r="G885" s="280"/>
      <c r="H885" s="280"/>
      <c r="I885" s="280"/>
      <c r="J885" s="280"/>
      <c r="K885" s="280"/>
      <c r="L885" s="280"/>
      <c r="M885" s="280"/>
      <c r="N885" s="280"/>
      <c r="O885" s="280"/>
      <c r="P885" s="280"/>
      <c r="Q885" s="280"/>
      <c r="R885" s="280"/>
      <c r="S885" s="280"/>
      <c r="T885" s="280"/>
      <c r="U885" s="280"/>
      <c r="V885" s="280"/>
      <c r="W885" s="280"/>
      <c r="X885" s="280"/>
      <c r="Y885" s="280"/>
      <c r="Z885" s="280"/>
    </row>
    <row r="886" spans="1:26" ht="15.75" customHeight="1">
      <c r="A886" s="280"/>
      <c r="B886" s="280"/>
      <c r="C886" s="280"/>
      <c r="D886" s="280"/>
      <c r="E886" s="280"/>
      <c r="F886" s="280"/>
      <c r="G886" s="280"/>
      <c r="H886" s="280"/>
      <c r="I886" s="280"/>
      <c r="J886" s="280"/>
      <c r="K886" s="280"/>
      <c r="L886" s="280"/>
      <c r="M886" s="280"/>
      <c r="N886" s="280"/>
      <c r="O886" s="280"/>
      <c r="P886" s="280"/>
      <c r="Q886" s="280"/>
      <c r="R886" s="280"/>
      <c r="S886" s="280"/>
      <c r="T886" s="280"/>
      <c r="U886" s="280"/>
      <c r="V886" s="280"/>
      <c r="W886" s="280"/>
      <c r="X886" s="280"/>
      <c r="Y886" s="280"/>
      <c r="Z886" s="280"/>
    </row>
    <row r="887" spans="1:26" ht="15.75" customHeight="1">
      <c r="A887" s="280"/>
      <c r="B887" s="280"/>
      <c r="C887" s="280"/>
      <c r="D887" s="280"/>
      <c r="E887" s="280"/>
      <c r="F887" s="280"/>
      <c r="G887" s="280"/>
      <c r="H887" s="280"/>
      <c r="I887" s="280"/>
      <c r="J887" s="280"/>
      <c r="K887" s="280"/>
      <c r="L887" s="280"/>
      <c r="M887" s="280"/>
      <c r="N887" s="280"/>
      <c r="O887" s="280"/>
      <c r="P887" s="280"/>
      <c r="Q887" s="280"/>
      <c r="R887" s="280"/>
      <c r="S887" s="280"/>
      <c r="T887" s="280"/>
      <c r="U887" s="280"/>
      <c r="V887" s="280"/>
      <c r="W887" s="280"/>
      <c r="X887" s="280"/>
      <c r="Y887" s="280"/>
      <c r="Z887" s="280"/>
    </row>
    <row r="888" spans="1:26" ht="15.75" customHeight="1">
      <c r="A888" s="280"/>
      <c r="B888" s="280"/>
      <c r="C888" s="280"/>
      <c r="D888" s="280"/>
      <c r="E888" s="280"/>
      <c r="F888" s="280"/>
      <c r="G888" s="280"/>
      <c r="H888" s="280"/>
      <c r="I888" s="280"/>
      <c r="J888" s="280"/>
      <c r="K888" s="280"/>
      <c r="L888" s="280"/>
      <c r="M888" s="280"/>
      <c r="N888" s="280"/>
      <c r="O888" s="280"/>
      <c r="P888" s="280"/>
      <c r="Q888" s="280"/>
      <c r="R888" s="280"/>
      <c r="S888" s="280"/>
      <c r="T888" s="280"/>
      <c r="U888" s="280"/>
      <c r="V888" s="280"/>
      <c r="W888" s="280"/>
      <c r="X888" s="280"/>
      <c r="Y888" s="280"/>
      <c r="Z888" s="280"/>
    </row>
    <row r="889" spans="1:26" ht="15.75" customHeight="1">
      <c r="A889" s="280"/>
      <c r="B889" s="280"/>
      <c r="C889" s="280"/>
      <c r="D889" s="280"/>
      <c r="E889" s="280"/>
      <c r="F889" s="280"/>
      <c r="G889" s="280"/>
      <c r="H889" s="280"/>
      <c r="I889" s="280"/>
      <c r="J889" s="280"/>
      <c r="K889" s="280"/>
      <c r="L889" s="280"/>
      <c r="M889" s="280"/>
      <c r="N889" s="280"/>
      <c r="O889" s="280"/>
      <c r="P889" s="280"/>
      <c r="Q889" s="280"/>
      <c r="R889" s="280"/>
      <c r="S889" s="280"/>
      <c r="T889" s="280"/>
      <c r="U889" s="280"/>
      <c r="V889" s="280"/>
      <c r="W889" s="280"/>
      <c r="X889" s="280"/>
      <c r="Y889" s="280"/>
      <c r="Z889" s="280"/>
    </row>
    <row r="890" spans="1:26" ht="15.75" customHeight="1">
      <c r="A890" s="280"/>
      <c r="B890" s="280"/>
      <c r="C890" s="280"/>
      <c r="D890" s="280"/>
      <c r="E890" s="280"/>
      <c r="F890" s="280"/>
      <c r="G890" s="280"/>
      <c r="H890" s="280"/>
      <c r="I890" s="280"/>
      <c r="J890" s="280"/>
      <c r="K890" s="280"/>
      <c r="L890" s="280"/>
      <c r="M890" s="280"/>
      <c r="N890" s="280"/>
      <c r="O890" s="280"/>
      <c r="P890" s="280"/>
      <c r="Q890" s="280"/>
      <c r="R890" s="280"/>
      <c r="S890" s="280"/>
      <c r="T890" s="280"/>
      <c r="U890" s="280"/>
      <c r="V890" s="280"/>
      <c r="W890" s="280"/>
      <c r="X890" s="280"/>
      <c r="Y890" s="280"/>
      <c r="Z890" s="280"/>
    </row>
    <row r="891" spans="1:26" ht="15.75" customHeight="1">
      <c r="A891" s="280"/>
      <c r="B891" s="280"/>
      <c r="C891" s="280"/>
      <c r="D891" s="280"/>
      <c r="E891" s="280"/>
      <c r="F891" s="280"/>
      <c r="G891" s="280"/>
      <c r="H891" s="280"/>
      <c r="I891" s="280"/>
      <c r="J891" s="280"/>
      <c r="K891" s="280"/>
      <c r="L891" s="280"/>
      <c r="M891" s="280"/>
      <c r="N891" s="280"/>
      <c r="O891" s="280"/>
      <c r="P891" s="280"/>
      <c r="Q891" s="280"/>
      <c r="R891" s="280"/>
      <c r="S891" s="280"/>
      <c r="T891" s="280"/>
      <c r="U891" s="280"/>
      <c r="V891" s="280"/>
      <c r="W891" s="280"/>
      <c r="X891" s="280"/>
      <c r="Y891" s="280"/>
      <c r="Z891" s="280"/>
    </row>
    <row r="892" spans="1:26" ht="15.75" customHeight="1">
      <c r="A892" s="280"/>
      <c r="B892" s="280"/>
      <c r="C892" s="280"/>
      <c r="D892" s="280"/>
      <c r="E892" s="280"/>
      <c r="F892" s="280"/>
      <c r="G892" s="280"/>
      <c r="H892" s="280"/>
      <c r="I892" s="280"/>
      <c r="J892" s="280"/>
      <c r="K892" s="280"/>
      <c r="L892" s="280"/>
      <c r="M892" s="280"/>
      <c r="N892" s="280"/>
      <c r="O892" s="280"/>
      <c r="P892" s="280"/>
      <c r="Q892" s="280"/>
      <c r="R892" s="280"/>
      <c r="S892" s="280"/>
      <c r="T892" s="280"/>
      <c r="U892" s="280"/>
      <c r="V892" s="280"/>
      <c r="W892" s="280"/>
      <c r="X892" s="280"/>
      <c r="Y892" s="280"/>
      <c r="Z892" s="280"/>
    </row>
    <row r="893" spans="1:26" ht="15.75" customHeight="1">
      <c r="A893" s="280"/>
      <c r="B893" s="280"/>
      <c r="C893" s="280"/>
      <c r="D893" s="280"/>
      <c r="E893" s="280"/>
      <c r="F893" s="280"/>
      <c r="G893" s="280"/>
      <c r="H893" s="280"/>
      <c r="I893" s="280"/>
      <c r="J893" s="280"/>
      <c r="K893" s="280"/>
      <c r="L893" s="280"/>
      <c r="M893" s="280"/>
      <c r="N893" s="280"/>
      <c r="O893" s="280"/>
      <c r="P893" s="280"/>
      <c r="Q893" s="280"/>
      <c r="R893" s="280"/>
      <c r="S893" s="280"/>
      <c r="T893" s="280"/>
      <c r="U893" s="280"/>
      <c r="V893" s="280"/>
      <c r="W893" s="280"/>
      <c r="X893" s="280"/>
      <c r="Y893" s="280"/>
      <c r="Z893" s="280"/>
    </row>
    <row r="894" spans="1:26" ht="15.75" customHeight="1">
      <c r="A894" s="280"/>
      <c r="B894" s="280"/>
      <c r="C894" s="280"/>
      <c r="D894" s="280"/>
      <c r="E894" s="280"/>
      <c r="F894" s="280"/>
      <c r="G894" s="280"/>
      <c r="H894" s="280"/>
      <c r="I894" s="280"/>
      <c r="J894" s="280"/>
      <c r="K894" s="280"/>
      <c r="L894" s="280"/>
      <c r="M894" s="280"/>
      <c r="N894" s="280"/>
      <c r="O894" s="280"/>
      <c r="P894" s="280"/>
      <c r="Q894" s="280"/>
      <c r="R894" s="280"/>
      <c r="S894" s="280"/>
      <c r="T894" s="280"/>
      <c r="U894" s="280"/>
      <c r="V894" s="280"/>
      <c r="W894" s="280"/>
      <c r="X894" s="280"/>
      <c r="Y894" s="280"/>
      <c r="Z894" s="280"/>
    </row>
    <row r="895" spans="1:26" ht="15.75" customHeight="1">
      <c r="A895" s="280"/>
      <c r="B895" s="280"/>
      <c r="C895" s="280"/>
      <c r="D895" s="280"/>
      <c r="E895" s="280"/>
      <c r="F895" s="280"/>
      <c r="G895" s="280"/>
      <c r="H895" s="280"/>
      <c r="I895" s="280"/>
      <c r="J895" s="280"/>
      <c r="K895" s="280"/>
      <c r="L895" s="280"/>
      <c r="M895" s="280"/>
      <c r="N895" s="280"/>
      <c r="O895" s="280"/>
      <c r="P895" s="280"/>
      <c r="Q895" s="280"/>
      <c r="R895" s="280"/>
      <c r="S895" s="280"/>
      <c r="T895" s="280"/>
      <c r="U895" s="280"/>
      <c r="V895" s="280"/>
      <c r="W895" s="280"/>
      <c r="X895" s="280"/>
      <c r="Y895" s="280"/>
      <c r="Z895" s="280"/>
    </row>
    <row r="896" spans="1:26" ht="15.75" customHeight="1">
      <c r="A896" s="280"/>
      <c r="B896" s="280"/>
      <c r="C896" s="280"/>
      <c r="D896" s="280"/>
      <c r="E896" s="280"/>
      <c r="F896" s="280"/>
      <c r="G896" s="280"/>
      <c r="H896" s="280"/>
      <c r="I896" s="280"/>
      <c r="J896" s="280"/>
      <c r="K896" s="280"/>
      <c r="L896" s="280"/>
      <c r="M896" s="280"/>
      <c r="N896" s="280"/>
      <c r="O896" s="280"/>
      <c r="P896" s="280"/>
      <c r="Q896" s="280"/>
      <c r="R896" s="280"/>
      <c r="S896" s="280"/>
      <c r="T896" s="280"/>
      <c r="U896" s="280"/>
      <c r="V896" s="280"/>
      <c r="W896" s="280"/>
      <c r="X896" s="280"/>
      <c r="Y896" s="280"/>
      <c r="Z896" s="280"/>
    </row>
    <row r="897" spans="1:26" ht="15.75" customHeight="1">
      <c r="A897" s="280"/>
      <c r="B897" s="280"/>
      <c r="C897" s="280"/>
      <c r="D897" s="280"/>
      <c r="E897" s="280"/>
      <c r="F897" s="280"/>
      <c r="G897" s="280"/>
      <c r="H897" s="280"/>
      <c r="I897" s="280"/>
      <c r="J897" s="280"/>
      <c r="K897" s="280"/>
      <c r="L897" s="280"/>
      <c r="M897" s="280"/>
      <c r="N897" s="280"/>
      <c r="O897" s="280"/>
      <c r="P897" s="280"/>
      <c r="Q897" s="280"/>
      <c r="R897" s="280"/>
      <c r="S897" s="280"/>
      <c r="T897" s="280"/>
      <c r="U897" s="280"/>
      <c r="V897" s="280"/>
      <c r="W897" s="280"/>
      <c r="X897" s="280"/>
      <c r="Y897" s="280"/>
      <c r="Z897" s="280"/>
    </row>
    <row r="898" spans="1:26" ht="15.75" customHeight="1">
      <c r="A898" s="280"/>
      <c r="B898" s="280"/>
      <c r="C898" s="280"/>
      <c r="D898" s="280"/>
      <c r="E898" s="280"/>
      <c r="F898" s="280"/>
      <c r="G898" s="280"/>
      <c r="H898" s="280"/>
      <c r="I898" s="280"/>
      <c r="J898" s="280"/>
      <c r="K898" s="280"/>
      <c r="L898" s="280"/>
      <c r="M898" s="280"/>
      <c r="N898" s="280"/>
      <c r="O898" s="280"/>
      <c r="P898" s="280"/>
      <c r="Q898" s="280"/>
      <c r="R898" s="280"/>
      <c r="S898" s="280"/>
      <c r="T898" s="280"/>
      <c r="U898" s="280"/>
      <c r="V898" s="280"/>
      <c r="W898" s="280"/>
      <c r="X898" s="280"/>
      <c r="Y898" s="280"/>
      <c r="Z898" s="280"/>
    </row>
    <row r="899" spans="1:26" ht="15.75" customHeight="1">
      <c r="A899" s="280"/>
      <c r="B899" s="280"/>
      <c r="C899" s="280"/>
      <c r="D899" s="280"/>
      <c r="E899" s="280"/>
      <c r="F899" s="280"/>
      <c r="G899" s="280"/>
      <c r="H899" s="280"/>
      <c r="I899" s="280"/>
      <c r="J899" s="280"/>
      <c r="K899" s="280"/>
      <c r="L899" s="280"/>
      <c r="M899" s="280"/>
      <c r="N899" s="280"/>
      <c r="O899" s="280"/>
      <c r="P899" s="280"/>
      <c r="Q899" s="280"/>
      <c r="R899" s="280"/>
      <c r="S899" s="280"/>
      <c r="T899" s="280"/>
      <c r="U899" s="280"/>
      <c r="V899" s="280"/>
      <c r="W899" s="280"/>
      <c r="X899" s="280"/>
      <c r="Y899" s="280"/>
      <c r="Z899" s="280"/>
    </row>
    <row r="900" spans="1:26" ht="15.75" customHeight="1">
      <c r="A900" s="280"/>
      <c r="B900" s="280"/>
      <c r="C900" s="280"/>
      <c r="D900" s="280"/>
      <c r="E900" s="280"/>
      <c r="F900" s="280"/>
      <c r="G900" s="280"/>
      <c r="H900" s="280"/>
      <c r="I900" s="280"/>
      <c r="J900" s="280"/>
      <c r="K900" s="280"/>
      <c r="L900" s="280"/>
      <c r="M900" s="280"/>
      <c r="N900" s="280"/>
      <c r="O900" s="280"/>
      <c r="P900" s="280"/>
      <c r="Q900" s="280"/>
      <c r="R900" s="280"/>
      <c r="S900" s="280"/>
      <c r="T900" s="280"/>
      <c r="U900" s="280"/>
      <c r="V900" s="280"/>
      <c r="W900" s="280"/>
      <c r="X900" s="280"/>
      <c r="Y900" s="280"/>
      <c r="Z900" s="280"/>
    </row>
    <row r="901" spans="1:26" ht="15.75" customHeight="1">
      <c r="A901" s="280"/>
      <c r="B901" s="280"/>
      <c r="C901" s="280"/>
      <c r="D901" s="280"/>
      <c r="E901" s="280"/>
      <c r="F901" s="280"/>
      <c r="G901" s="280"/>
      <c r="H901" s="280"/>
      <c r="I901" s="280"/>
      <c r="J901" s="280"/>
      <c r="K901" s="280"/>
      <c r="L901" s="280"/>
      <c r="M901" s="280"/>
      <c r="N901" s="280"/>
      <c r="O901" s="280"/>
      <c r="P901" s="280"/>
      <c r="Q901" s="280"/>
      <c r="R901" s="280"/>
      <c r="S901" s="280"/>
      <c r="T901" s="280"/>
      <c r="U901" s="280"/>
      <c r="V901" s="280"/>
      <c r="W901" s="280"/>
      <c r="X901" s="280"/>
      <c r="Y901" s="280"/>
      <c r="Z901" s="280"/>
    </row>
    <row r="902" spans="1:26" ht="15.75" customHeight="1">
      <c r="A902" s="280"/>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row>
    <row r="903" spans="1:26" ht="15.75" customHeight="1">
      <c r="A903" s="280"/>
      <c r="B903" s="280"/>
      <c r="C903" s="280"/>
      <c r="D903" s="280"/>
      <c r="E903" s="280"/>
      <c r="F903" s="280"/>
      <c r="G903" s="280"/>
      <c r="H903" s="280"/>
      <c r="I903" s="280"/>
      <c r="J903" s="280"/>
      <c r="K903" s="280"/>
      <c r="L903" s="280"/>
      <c r="M903" s="280"/>
      <c r="N903" s="280"/>
      <c r="O903" s="280"/>
      <c r="P903" s="280"/>
      <c r="Q903" s="280"/>
      <c r="R903" s="280"/>
      <c r="S903" s="280"/>
      <c r="T903" s="280"/>
      <c r="U903" s="280"/>
      <c r="V903" s="280"/>
      <c r="W903" s="280"/>
      <c r="X903" s="280"/>
      <c r="Y903" s="280"/>
      <c r="Z903" s="280"/>
    </row>
    <row r="904" spans="1:26" ht="15.75" customHeight="1">
      <c r="A904" s="280"/>
      <c r="B904" s="280"/>
      <c r="C904" s="280"/>
      <c r="D904" s="280"/>
      <c r="E904" s="280"/>
      <c r="F904" s="280"/>
      <c r="G904" s="280"/>
      <c r="H904" s="280"/>
      <c r="I904" s="280"/>
      <c r="J904" s="280"/>
      <c r="K904" s="280"/>
      <c r="L904" s="280"/>
      <c r="M904" s="280"/>
      <c r="N904" s="280"/>
      <c r="O904" s="280"/>
      <c r="P904" s="280"/>
      <c r="Q904" s="280"/>
      <c r="R904" s="280"/>
      <c r="S904" s="280"/>
      <c r="T904" s="280"/>
      <c r="U904" s="280"/>
      <c r="V904" s="280"/>
      <c r="W904" s="280"/>
      <c r="X904" s="280"/>
      <c r="Y904" s="280"/>
      <c r="Z904" s="280"/>
    </row>
    <row r="905" spans="1:26" ht="15.75" customHeight="1">
      <c r="A905" s="280"/>
      <c r="B905" s="280"/>
      <c r="C905" s="280"/>
      <c r="D905" s="280"/>
      <c r="E905" s="280"/>
      <c r="F905" s="280"/>
      <c r="G905" s="280"/>
      <c r="H905" s="280"/>
      <c r="I905" s="280"/>
      <c r="J905" s="280"/>
      <c r="K905" s="280"/>
      <c r="L905" s="280"/>
      <c r="M905" s="280"/>
      <c r="N905" s="280"/>
      <c r="O905" s="280"/>
      <c r="P905" s="280"/>
      <c r="Q905" s="280"/>
      <c r="R905" s="280"/>
      <c r="S905" s="280"/>
      <c r="T905" s="280"/>
      <c r="U905" s="280"/>
      <c r="V905" s="280"/>
      <c r="W905" s="280"/>
      <c r="X905" s="280"/>
      <c r="Y905" s="280"/>
      <c r="Z905" s="280"/>
    </row>
    <row r="906" spans="1:26" ht="15.75" customHeight="1">
      <c r="A906" s="280"/>
      <c r="B906" s="280"/>
      <c r="C906" s="280"/>
      <c r="D906" s="280"/>
      <c r="E906" s="280"/>
      <c r="F906" s="280"/>
      <c r="G906" s="280"/>
      <c r="H906" s="280"/>
      <c r="I906" s="280"/>
      <c r="J906" s="280"/>
      <c r="K906" s="280"/>
      <c r="L906" s="280"/>
      <c r="M906" s="280"/>
      <c r="N906" s="280"/>
      <c r="O906" s="280"/>
      <c r="P906" s="280"/>
      <c r="Q906" s="280"/>
      <c r="R906" s="280"/>
      <c r="S906" s="280"/>
      <c r="T906" s="280"/>
      <c r="U906" s="280"/>
      <c r="V906" s="280"/>
      <c r="W906" s="280"/>
      <c r="X906" s="280"/>
      <c r="Y906" s="280"/>
      <c r="Z906" s="280"/>
    </row>
    <row r="907" spans="1:26" ht="15.75" customHeight="1">
      <c r="A907" s="280"/>
      <c r="B907" s="280"/>
      <c r="C907" s="280"/>
      <c r="D907" s="280"/>
      <c r="E907" s="280"/>
      <c r="F907" s="280"/>
      <c r="G907" s="280"/>
      <c r="H907" s="280"/>
      <c r="I907" s="280"/>
      <c r="J907" s="280"/>
      <c r="K907" s="280"/>
      <c r="L907" s="280"/>
      <c r="M907" s="280"/>
      <c r="N907" s="280"/>
      <c r="O907" s="280"/>
      <c r="P907" s="280"/>
      <c r="Q907" s="280"/>
      <c r="R907" s="280"/>
      <c r="S907" s="280"/>
      <c r="T907" s="280"/>
      <c r="U907" s="280"/>
      <c r="V907" s="280"/>
      <c r="W907" s="280"/>
      <c r="X907" s="280"/>
      <c r="Y907" s="280"/>
      <c r="Z907" s="280"/>
    </row>
    <row r="908" spans="1:26" ht="15.75" customHeight="1">
      <c r="A908" s="280"/>
      <c r="B908" s="280"/>
      <c r="C908" s="280"/>
      <c r="D908" s="280"/>
      <c r="E908" s="280"/>
      <c r="F908" s="280"/>
      <c r="G908" s="280"/>
      <c r="H908" s="280"/>
      <c r="I908" s="280"/>
      <c r="J908" s="280"/>
      <c r="K908" s="280"/>
      <c r="L908" s="280"/>
      <c r="M908" s="280"/>
      <c r="N908" s="280"/>
      <c r="O908" s="280"/>
      <c r="P908" s="280"/>
      <c r="Q908" s="280"/>
      <c r="R908" s="280"/>
      <c r="S908" s="280"/>
      <c r="T908" s="280"/>
      <c r="U908" s="280"/>
      <c r="V908" s="280"/>
      <c r="W908" s="280"/>
      <c r="X908" s="280"/>
      <c r="Y908" s="280"/>
      <c r="Z908" s="280"/>
    </row>
    <row r="909" spans="1:26" ht="15.75" customHeight="1">
      <c r="A909" s="280"/>
      <c r="B909" s="280"/>
      <c r="C909" s="280"/>
      <c r="D909" s="280"/>
      <c r="E909" s="280"/>
      <c r="F909" s="280"/>
      <c r="G909" s="280"/>
      <c r="H909" s="280"/>
      <c r="I909" s="280"/>
      <c r="J909" s="280"/>
      <c r="K909" s="280"/>
      <c r="L909" s="280"/>
      <c r="M909" s="280"/>
      <c r="N909" s="280"/>
      <c r="O909" s="280"/>
      <c r="P909" s="280"/>
      <c r="Q909" s="280"/>
      <c r="R909" s="280"/>
      <c r="S909" s="280"/>
      <c r="T909" s="280"/>
      <c r="U909" s="280"/>
      <c r="V909" s="280"/>
      <c r="W909" s="280"/>
      <c r="X909" s="280"/>
      <c r="Y909" s="280"/>
      <c r="Z909" s="280"/>
    </row>
    <row r="910" spans="1:26" ht="15.75" customHeight="1">
      <c r="A910" s="280"/>
      <c r="B910" s="280"/>
      <c r="C910" s="280"/>
      <c r="D910" s="280"/>
      <c r="E910" s="280"/>
      <c r="F910" s="280"/>
      <c r="G910" s="280"/>
      <c r="H910" s="280"/>
      <c r="I910" s="280"/>
      <c r="J910" s="280"/>
      <c r="K910" s="280"/>
      <c r="L910" s="280"/>
      <c r="M910" s="280"/>
      <c r="N910" s="280"/>
      <c r="O910" s="280"/>
      <c r="P910" s="280"/>
      <c r="Q910" s="280"/>
      <c r="R910" s="280"/>
      <c r="S910" s="280"/>
      <c r="T910" s="280"/>
      <c r="U910" s="280"/>
      <c r="V910" s="280"/>
      <c r="W910" s="280"/>
      <c r="X910" s="280"/>
      <c r="Y910" s="280"/>
      <c r="Z910" s="280"/>
    </row>
    <row r="911" spans="1:26" ht="15.75" customHeight="1">
      <c r="A911" s="280"/>
      <c r="B911" s="280"/>
      <c r="C911" s="280"/>
      <c r="D911" s="280"/>
      <c r="E911" s="280"/>
      <c r="F911" s="280"/>
      <c r="G911" s="280"/>
      <c r="H911" s="280"/>
      <c r="I911" s="280"/>
      <c r="J911" s="280"/>
      <c r="K911" s="280"/>
      <c r="L911" s="280"/>
      <c r="M911" s="280"/>
      <c r="N911" s="280"/>
      <c r="O911" s="280"/>
      <c r="P911" s="280"/>
      <c r="Q911" s="280"/>
      <c r="R911" s="280"/>
      <c r="S911" s="280"/>
      <c r="T911" s="280"/>
      <c r="U911" s="280"/>
      <c r="V911" s="280"/>
      <c r="W911" s="280"/>
      <c r="X911" s="280"/>
      <c r="Y911" s="280"/>
      <c r="Z911" s="280"/>
    </row>
    <row r="912" spans="1:26" ht="15.75" customHeight="1">
      <c r="A912" s="280"/>
      <c r="B912" s="280"/>
      <c r="C912" s="280"/>
      <c r="D912" s="280"/>
      <c r="E912" s="280"/>
      <c r="F912" s="280"/>
      <c r="G912" s="280"/>
      <c r="H912" s="280"/>
      <c r="I912" s="280"/>
      <c r="J912" s="280"/>
      <c r="K912" s="280"/>
      <c r="L912" s="280"/>
      <c r="M912" s="280"/>
      <c r="N912" s="280"/>
      <c r="O912" s="280"/>
      <c r="P912" s="280"/>
      <c r="Q912" s="280"/>
      <c r="R912" s="280"/>
      <c r="S912" s="280"/>
      <c r="T912" s="280"/>
      <c r="U912" s="280"/>
      <c r="V912" s="280"/>
      <c r="W912" s="280"/>
      <c r="X912" s="280"/>
      <c r="Y912" s="280"/>
      <c r="Z912" s="280"/>
    </row>
    <row r="913" spans="1:26" ht="15.75" customHeight="1">
      <c r="A913" s="280"/>
      <c r="B913" s="280"/>
      <c r="C913" s="280"/>
      <c r="D913" s="280"/>
      <c r="E913" s="280"/>
      <c r="F913" s="280"/>
      <c r="G913" s="280"/>
      <c r="H913" s="280"/>
      <c r="I913" s="280"/>
      <c r="J913" s="280"/>
      <c r="K913" s="280"/>
      <c r="L913" s="280"/>
      <c r="M913" s="280"/>
      <c r="N913" s="280"/>
      <c r="O913" s="280"/>
      <c r="P913" s="280"/>
      <c r="Q913" s="280"/>
      <c r="R913" s="280"/>
      <c r="S913" s="280"/>
      <c r="T913" s="280"/>
      <c r="U913" s="280"/>
      <c r="V913" s="280"/>
      <c r="W913" s="280"/>
      <c r="X913" s="280"/>
      <c r="Y913" s="280"/>
      <c r="Z913" s="280"/>
    </row>
    <row r="914" spans="1:26" ht="15.75" customHeight="1">
      <c r="A914" s="280"/>
      <c r="B914" s="280"/>
      <c r="C914" s="280"/>
      <c r="D914" s="280"/>
      <c r="E914" s="280"/>
      <c r="F914" s="280"/>
      <c r="G914" s="280"/>
      <c r="H914" s="280"/>
      <c r="I914" s="280"/>
      <c r="J914" s="280"/>
      <c r="K914" s="280"/>
      <c r="L914" s="280"/>
      <c r="M914" s="280"/>
      <c r="N914" s="280"/>
      <c r="O914" s="280"/>
      <c r="P914" s="280"/>
      <c r="Q914" s="280"/>
      <c r="R914" s="280"/>
      <c r="S914" s="280"/>
      <c r="T914" s="280"/>
      <c r="U914" s="280"/>
      <c r="V914" s="280"/>
      <c r="W914" s="280"/>
      <c r="X914" s="280"/>
      <c r="Y914" s="280"/>
      <c r="Z914" s="280"/>
    </row>
    <row r="915" spans="1:26" ht="15.75" customHeight="1">
      <c r="A915" s="280"/>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row>
    <row r="916" spans="1:26" ht="15.75" customHeight="1">
      <c r="A916" s="280"/>
      <c r="B916" s="280"/>
      <c r="C916" s="280"/>
      <c r="D916" s="280"/>
      <c r="E916" s="280"/>
      <c r="F916" s="280"/>
      <c r="G916" s="280"/>
      <c r="H916" s="280"/>
      <c r="I916" s="280"/>
      <c r="J916" s="280"/>
      <c r="K916" s="280"/>
      <c r="L916" s="280"/>
      <c r="M916" s="280"/>
      <c r="N916" s="280"/>
      <c r="O916" s="280"/>
      <c r="P916" s="280"/>
      <c r="Q916" s="280"/>
      <c r="R916" s="280"/>
      <c r="S916" s="280"/>
      <c r="T916" s="280"/>
      <c r="U916" s="280"/>
      <c r="V916" s="280"/>
      <c r="W916" s="280"/>
      <c r="X916" s="280"/>
      <c r="Y916" s="280"/>
      <c r="Z916" s="280"/>
    </row>
    <row r="917" spans="1:26" ht="15.75" customHeight="1">
      <c r="A917" s="280"/>
      <c r="B917" s="280"/>
      <c r="C917" s="280"/>
      <c r="D917" s="280"/>
      <c r="E917" s="280"/>
      <c r="F917" s="280"/>
      <c r="G917" s="280"/>
      <c r="H917" s="280"/>
      <c r="I917" s="280"/>
      <c r="J917" s="280"/>
      <c r="K917" s="280"/>
      <c r="L917" s="280"/>
      <c r="M917" s="280"/>
      <c r="N917" s="280"/>
      <c r="O917" s="280"/>
      <c r="P917" s="280"/>
      <c r="Q917" s="280"/>
      <c r="R917" s="280"/>
      <c r="S917" s="280"/>
      <c r="T917" s="280"/>
      <c r="U917" s="280"/>
      <c r="V917" s="280"/>
      <c r="W917" s="280"/>
      <c r="X917" s="280"/>
      <c r="Y917" s="280"/>
      <c r="Z917" s="280"/>
    </row>
    <row r="918" spans="1:26" ht="15.75" customHeight="1">
      <c r="A918" s="280"/>
      <c r="B918" s="280"/>
      <c r="C918" s="280"/>
      <c r="D918" s="280"/>
      <c r="E918" s="280"/>
      <c r="F918" s="280"/>
      <c r="G918" s="280"/>
      <c r="H918" s="280"/>
      <c r="I918" s="280"/>
      <c r="J918" s="280"/>
      <c r="K918" s="280"/>
      <c r="L918" s="280"/>
      <c r="M918" s="280"/>
      <c r="N918" s="280"/>
      <c r="O918" s="280"/>
      <c r="P918" s="280"/>
      <c r="Q918" s="280"/>
      <c r="R918" s="280"/>
      <c r="S918" s="280"/>
      <c r="T918" s="280"/>
      <c r="U918" s="280"/>
      <c r="V918" s="280"/>
      <c r="W918" s="280"/>
      <c r="X918" s="280"/>
      <c r="Y918" s="280"/>
      <c r="Z918" s="280"/>
    </row>
    <row r="919" spans="1:26" ht="15.75" customHeight="1">
      <c r="A919" s="280"/>
      <c r="B919" s="280"/>
      <c r="C919" s="280"/>
      <c r="D919" s="280"/>
      <c r="E919" s="280"/>
      <c r="F919" s="280"/>
      <c r="G919" s="280"/>
      <c r="H919" s="280"/>
      <c r="I919" s="280"/>
      <c r="J919" s="280"/>
      <c r="K919" s="280"/>
      <c r="L919" s="280"/>
      <c r="M919" s="280"/>
      <c r="N919" s="280"/>
      <c r="O919" s="280"/>
      <c r="P919" s="280"/>
      <c r="Q919" s="280"/>
      <c r="R919" s="280"/>
      <c r="S919" s="280"/>
      <c r="T919" s="280"/>
      <c r="U919" s="280"/>
      <c r="V919" s="280"/>
      <c r="W919" s="280"/>
      <c r="X919" s="280"/>
      <c r="Y919" s="280"/>
      <c r="Z919" s="280"/>
    </row>
    <row r="920" spans="1:26" ht="15.75" customHeight="1">
      <c r="A920" s="280"/>
      <c r="B920" s="280"/>
      <c r="C920" s="280"/>
      <c r="D920" s="280"/>
      <c r="E920" s="280"/>
      <c r="F920" s="280"/>
      <c r="G920" s="280"/>
      <c r="H920" s="280"/>
      <c r="I920" s="280"/>
      <c r="J920" s="280"/>
      <c r="K920" s="280"/>
      <c r="L920" s="280"/>
      <c r="M920" s="280"/>
      <c r="N920" s="280"/>
      <c r="O920" s="280"/>
      <c r="P920" s="280"/>
      <c r="Q920" s="280"/>
      <c r="R920" s="280"/>
      <c r="S920" s="280"/>
      <c r="T920" s="280"/>
      <c r="U920" s="280"/>
      <c r="V920" s="280"/>
      <c r="W920" s="280"/>
      <c r="X920" s="280"/>
      <c r="Y920" s="280"/>
      <c r="Z920" s="280"/>
    </row>
    <row r="921" spans="1:26" ht="15.75" customHeight="1">
      <c r="A921" s="280"/>
      <c r="B921" s="280"/>
      <c r="C921" s="280"/>
      <c r="D921" s="280"/>
      <c r="E921" s="280"/>
      <c r="F921" s="280"/>
      <c r="G921" s="280"/>
      <c r="H921" s="280"/>
      <c r="I921" s="280"/>
      <c r="J921" s="280"/>
      <c r="K921" s="280"/>
      <c r="L921" s="280"/>
      <c r="M921" s="280"/>
      <c r="N921" s="280"/>
      <c r="O921" s="280"/>
      <c r="P921" s="280"/>
      <c r="Q921" s="280"/>
      <c r="R921" s="280"/>
      <c r="S921" s="280"/>
      <c r="T921" s="280"/>
      <c r="U921" s="280"/>
      <c r="V921" s="280"/>
      <c r="W921" s="280"/>
      <c r="X921" s="280"/>
      <c r="Y921" s="280"/>
      <c r="Z921" s="280"/>
    </row>
    <row r="922" spans="1:26" ht="15.75" customHeight="1">
      <c r="A922" s="280"/>
      <c r="B922" s="280"/>
      <c r="C922" s="280"/>
      <c r="D922" s="280"/>
      <c r="E922" s="280"/>
      <c r="F922" s="280"/>
      <c r="G922" s="280"/>
      <c r="H922" s="280"/>
      <c r="I922" s="280"/>
      <c r="J922" s="280"/>
      <c r="K922" s="280"/>
      <c r="L922" s="280"/>
      <c r="M922" s="280"/>
      <c r="N922" s="280"/>
      <c r="O922" s="280"/>
      <c r="P922" s="280"/>
      <c r="Q922" s="280"/>
      <c r="R922" s="280"/>
      <c r="S922" s="280"/>
      <c r="T922" s="280"/>
      <c r="U922" s="280"/>
      <c r="V922" s="280"/>
      <c r="W922" s="280"/>
      <c r="X922" s="280"/>
      <c r="Y922" s="280"/>
      <c r="Z922" s="280"/>
    </row>
    <row r="923" spans="1:26" ht="15.75" customHeight="1">
      <c r="A923" s="280"/>
      <c r="B923" s="280"/>
      <c r="C923" s="280"/>
      <c r="D923" s="280"/>
      <c r="E923" s="280"/>
      <c r="F923" s="280"/>
      <c r="G923" s="280"/>
      <c r="H923" s="280"/>
      <c r="I923" s="280"/>
      <c r="J923" s="280"/>
      <c r="K923" s="280"/>
      <c r="L923" s="280"/>
      <c r="M923" s="280"/>
      <c r="N923" s="280"/>
      <c r="O923" s="280"/>
      <c r="P923" s="280"/>
      <c r="Q923" s="280"/>
      <c r="R923" s="280"/>
      <c r="S923" s="280"/>
      <c r="T923" s="280"/>
      <c r="U923" s="280"/>
      <c r="V923" s="280"/>
      <c r="W923" s="280"/>
      <c r="X923" s="280"/>
      <c r="Y923" s="280"/>
      <c r="Z923" s="280"/>
    </row>
    <row r="924" spans="1:26" ht="15.75" customHeight="1">
      <c r="A924" s="280"/>
      <c r="B924" s="280"/>
      <c r="C924" s="280"/>
      <c r="D924" s="280"/>
      <c r="E924" s="280"/>
      <c r="F924" s="280"/>
      <c r="G924" s="280"/>
      <c r="H924" s="280"/>
      <c r="I924" s="280"/>
      <c r="J924" s="280"/>
      <c r="K924" s="280"/>
      <c r="L924" s="280"/>
      <c r="M924" s="280"/>
      <c r="N924" s="280"/>
      <c r="O924" s="280"/>
      <c r="P924" s="280"/>
      <c r="Q924" s="280"/>
      <c r="R924" s="280"/>
      <c r="S924" s="280"/>
      <c r="T924" s="280"/>
      <c r="U924" s="280"/>
      <c r="V924" s="280"/>
      <c r="W924" s="280"/>
      <c r="X924" s="280"/>
      <c r="Y924" s="280"/>
      <c r="Z924" s="280"/>
    </row>
    <row r="925" spans="1:26" ht="15.75" customHeight="1">
      <c r="A925" s="280"/>
      <c r="B925" s="280"/>
      <c r="C925" s="280"/>
      <c r="D925" s="280"/>
      <c r="E925" s="280"/>
      <c r="F925" s="280"/>
      <c r="G925" s="280"/>
      <c r="H925" s="280"/>
      <c r="I925" s="280"/>
      <c r="J925" s="280"/>
      <c r="K925" s="280"/>
      <c r="L925" s="280"/>
      <c r="M925" s="280"/>
      <c r="N925" s="280"/>
      <c r="O925" s="280"/>
      <c r="P925" s="280"/>
      <c r="Q925" s="280"/>
      <c r="R925" s="280"/>
      <c r="S925" s="280"/>
      <c r="T925" s="280"/>
      <c r="U925" s="280"/>
      <c r="V925" s="280"/>
      <c r="W925" s="280"/>
      <c r="X925" s="280"/>
      <c r="Y925" s="280"/>
      <c r="Z925" s="280"/>
    </row>
    <row r="926" spans="1:26" ht="15.75" customHeight="1">
      <c r="A926" s="280"/>
      <c r="B926" s="280"/>
      <c r="C926" s="280"/>
      <c r="D926" s="280"/>
      <c r="E926" s="280"/>
      <c r="F926" s="280"/>
      <c r="G926" s="280"/>
      <c r="H926" s="280"/>
      <c r="I926" s="280"/>
      <c r="J926" s="280"/>
      <c r="K926" s="280"/>
      <c r="L926" s="280"/>
      <c r="M926" s="280"/>
      <c r="N926" s="280"/>
      <c r="O926" s="280"/>
      <c r="P926" s="280"/>
      <c r="Q926" s="280"/>
      <c r="R926" s="280"/>
      <c r="S926" s="280"/>
      <c r="T926" s="280"/>
      <c r="U926" s="280"/>
      <c r="V926" s="280"/>
      <c r="W926" s="280"/>
      <c r="X926" s="280"/>
      <c r="Y926" s="280"/>
      <c r="Z926" s="280"/>
    </row>
    <row r="927" spans="1:26" ht="15.75" customHeight="1">
      <c r="A927" s="280"/>
      <c r="B927" s="280"/>
      <c r="C927" s="280"/>
      <c r="D927" s="280"/>
      <c r="E927" s="280"/>
      <c r="F927" s="280"/>
      <c r="G927" s="280"/>
      <c r="H927" s="280"/>
      <c r="I927" s="280"/>
      <c r="J927" s="280"/>
      <c r="K927" s="280"/>
      <c r="L927" s="280"/>
      <c r="M927" s="280"/>
      <c r="N927" s="280"/>
      <c r="O927" s="280"/>
      <c r="P927" s="280"/>
      <c r="Q927" s="280"/>
      <c r="R927" s="280"/>
      <c r="S927" s="280"/>
      <c r="T927" s="280"/>
      <c r="U927" s="280"/>
      <c r="V927" s="280"/>
      <c r="W927" s="280"/>
      <c r="X927" s="280"/>
      <c r="Y927" s="280"/>
      <c r="Z927" s="280"/>
    </row>
    <row r="928" spans="1:26" ht="15.75" customHeight="1">
      <c r="A928" s="280"/>
      <c r="B928" s="280"/>
      <c r="C928" s="280"/>
      <c r="D928" s="280"/>
      <c r="E928" s="280"/>
      <c r="F928" s="280"/>
      <c r="G928" s="280"/>
      <c r="H928" s="280"/>
      <c r="I928" s="280"/>
      <c r="J928" s="280"/>
      <c r="K928" s="280"/>
      <c r="L928" s="280"/>
      <c r="M928" s="280"/>
      <c r="N928" s="280"/>
      <c r="O928" s="280"/>
      <c r="P928" s="280"/>
      <c r="Q928" s="280"/>
      <c r="R928" s="280"/>
      <c r="S928" s="280"/>
      <c r="T928" s="280"/>
      <c r="U928" s="280"/>
      <c r="V928" s="280"/>
      <c r="W928" s="280"/>
      <c r="X928" s="280"/>
      <c r="Y928" s="280"/>
      <c r="Z928" s="280"/>
    </row>
    <row r="929" spans="1:26" ht="15.75" customHeight="1">
      <c r="A929" s="280"/>
      <c r="B929" s="280"/>
      <c r="C929" s="280"/>
      <c r="D929" s="280"/>
      <c r="E929" s="280"/>
      <c r="F929" s="280"/>
      <c r="G929" s="280"/>
      <c r="H929" s="280"/>
      <c r="I929" s="280"/>
      <c r="J929" s="280"/>
      <c r="K929" s="280"/>
      <c r="L929" s="280"/>
      <c r="M929" s="280"/>
      <c r="N929" s="280"/>
      <c r="O929" s="280"/>
      <c r="P929" s="280"/>
      <c r="Q929" s="280"/>
      <c r="R929" s="280"/>
      <c r="S929" s="280"/>
      <c r="T929" s="280"/>
      <c r="U929" s="280"/>
      <c r="V929" s="280"/>
      <c r="W929" s="280"/>
      <c r="X929" s="280"/>
      <c r="Y929" s="280"/>
      <c r="Z929" s="280"/>
    </row>
    <row r="930" spans="1:26" ht="15.75" customHeight="1">
      <c r="A930" s="280"/>
      <c r="B930" s="280"/>
      <c r="C930" s="280"/>
      <c r="D930" s="280"/>
      <c r="E930" s="280"/>
      <c r="F930" s="280"/>
      <c r="G930" s="280"/>
      <c r="H930" s="280"/>
      <c r="I930" s="280"/>
      <c r="J930" s="280"/>
      <c r="K930" s="280"/>
      <c r="L930" s="280"/>
      <c r="M930" s="280"/>
      <c r="N930" s="280"/>
      <c r="O930" s="280"/>
      <c r="P930" s="280"/>
      <c r="Q930" s="280"/>
      <c r="R930" s="280"/>
      <c r="S930" s="280"/>
      <c r="T930" s="280"/>
      <c r="U930" s="280"/>
      <c r="V930" s="280"/>
      <c r="W930" s="280"/>
      <c r="X930" s="280"/>
      <c r="Y930" s="280"/>
      <c r="Z930" s="280"/>
    </row>
    <row r="931" spans="1:26" ht="15.75" customHeight="1">
      <c r="A931" s="280"/>
      <c r="B931" s="280"/>
      <c r="C931" s="280"/>
      <c r="D931" s="280"/>
      <c r="E931" s="280"/>
      <c r="F931" s="280"/>
      <c r="G931" s="280"/>
      <c r="H931" s="280"/>
      <c r="I931" s="280"/>
      <c r="J931" s="280"/>
      <c r="K931" s="280"/>
      <c r="L931" s="280"/>
      <c r="M931" s="280"/>
      <c r="N931" s="280"/>
      <c r="O931" s="280"/>
      <c r="P931" s="280"/>
      <c r="Q931" s="280"/>
      <c r="R931" s="280"/>
      <c r="S931" s="280"/>
      <c r="T931" s="280"/>
      <c r="U931" s="280"/>
      <c r="V931" s="280"/>
      <c r="W931" s="280"/>
      <c r="X931" s="280"/>
      <c r="Y931" s="280"/>
      <c r="Z931" s="280"/>
    </row>
    <row r="932" spans="1:26" ht="15.75" customHeight="1">
      <c r="A932" s="280"/>
      <c r="B932" s="280"/>
      <c r="C932" s="280"/>
      <c r="D932" s="280"/>
      <c r="E932" s="280"/>
      <c r="F932" s="280"/>
      <c r="G932" s="280"/>
      <c r="H932" s="280"/>
      <c r="I932" s="280"/>
      <c r="J932" s="280"/>
      <c r="K932" s="280"/>
      <c r="L932" s="280"/>
      <c r="M932" s="280"/>
      <c r="N932" s="280"/>
      <c r="O932" s="280"/>
      <c r="P932" s="280"/>
      <c r="Q932" s="280"/>
      <c r="R932" s="280"/>
      <c r="S932" s="280"/>
      <c r="T932" s="280"/>
      <c r="U932" s="280"/>
      <c r="V932" s="280"/>
      <c r="W932" s="280"/>
      <c r="X932" s="280"/>
      <c r="Y932" s="280"/>
      <c r="Z932" s="280"/>
    </row>
    <row r="933" spans="1:26" ht="15.75" customHeight="1">
      <c r="A933" s="280"/>
      <c r="B933" s="280"/>
      <c r="C933" s="280"/>
      <c r="D933" s="280"/>
      <c r="E933" s="280"/>
      <c r="F933" s="280"/>
      <c r="G933" s="280"/>
      <c r="H933" s="280"/>
      <c r="I933" s="280"/>
      <c r="J933" s="280"/>
      <c r="K933" s="280"/>
      <c r="L933" s="280"/>
      <c r="M933" s="280"/>
      <c r="N933" s="280"/>
      <c r="O933" s="280"/>
      <c r="P933" s="280"/>
      <c r="Q933" s="280"/>
      <c r="R933" s="280"/>
      <c r="S933" s="280"/>
      <c r="T933" s="280"/>
      <c r="U933" s="280"/>
      <c r="V933" s="280"/>
      <c r="W933" s="280"/>
      <c r="X933" s="280"/>
      <c r="Y933" s="280"/>
      <c r="Z933" s="280"/>
    </row>
    <row r="934" spans="1:26" ht="15.75" customHeight="1">
      <c r="A934" s="280"/>
      <c r="B934" s="280"/>
      <c r="C934" s="280"/>
      <c r="D934" s="280"/>
      <c r="E934" s="280"/>
      <c r="F934" s="280"/>
      <c r="G934" s="280"/>
      <c r="H934" s="280"/>
      <c r="I934" s="280"/>
      <c r="J934" s="280"/>
      <c r="K934" s="280"/>
      <c r="L934" s="280"/>
      <c r="M934" s="280"/>
      <c r="N934" s="280"/>
      <c r="O934" s="280"/>
      <c r="P934" s="280"/>
      <c r="Q934" s="280"/>
      <c r="R934" s="280"/>
      <c r="S934" s="280"/>
      <c r="T934" s="280"/>
      <c r="U934" s="280"/>
      <c r="V934" s="280"/>
      <c r="W934" s="280"/>
      <c r="X934" s="280"/>
      <c r="Y934" s="280"/>
      <c r="Z934" s="280"/>
    </row>
    <row r="935" spans="1:26" ht="15.75" customHeight="1">
      <c r="A935" s="280"/>
      <c r="B935" s="280"/>
      <c r="C935" s="280"/>
      <c r="D935" s="280"/>
      <c r="E935" s="280"/>
      <c r="F935" s="280"/>
      <c r="G935" s="280"/>
      <c r="H935" s="280"/>
      <c r="I935" s="280"/>
      <c r="J935" s="280"/>
      <c r="K935" s="280"/>
      <c r="L935" s="280"/>
      <c r="M935" s="280"/>
      <c r="N935" s="280"/>
      <c r="O935" s="280"/>
      <c r="P935" s="280"/>
      <c r="Q935" s="280"/>
      <c r="R935" s="280"/>
      <c r="S935" s="280"/>
      <c r="T935" s="280"/>
      <c r="U935" s="280"/>
      <c r="V935" s="280"/>
      <c r="W935" s="280"/>
      <c r="X935" s="280"/>
      <c r="Y935" s="280"/>
      <c r="Z935" s="280"/>
    </row>
    <row r="936" spans="1:26" ht="15.75" customHeight="1">
      <c r="A936" s="280"/>
      <c r="B936" s="280"/>
      <c r="C936" s="280"/>
      <c r="D936" s="280"/>
      <c r="E936" s="280"/>
      <c r="F936" s="280"/>
      <c r="G936" s="280"/>
      <c r="H936" s="280"/>
      <c r="I936" s="280"/>
      <c r="J936" s="280"/>
      <c r="K936" s="280"/>
      <c r="L936" s="280"/>
      <c r="M936" s="280"/>
      <c r="N936" s="280"/>
      <c r="O936" s="280"/>
      <c r="P936" s="280"/>
      <c r="Q936" s="280"/>
      <c r="R936" s="280"/>
      <c r="S936" s="280"/>
      <c r="T936" s="280"/>
      <c r="U936" s="280"/>
      <c r="V936" s="280"/>
      <c r="W936" s="280"/>
      <c r="X936" s="280"/>
      <c r="Y936" s="280"/>
      <c r="Z936" s="280"/>
    </row>
    <row r="937" spans="1:26" ht="15.75" customHeight="1">
      <c r="A937" s="280"/>
      <c r="B937" s="280"/>
      <c r="C937" s="280"/>
      <c r="D937" s="280"/>
      <c r="E937" s="280"/>
      <c r="F937" s="280"/>
      <c r="G937" s="280"/>
      <c r="H937" s="280"/>
      <c r="I937" s="280"/>
      <c r="J937" s="280"/>
      <c r="K937" s="280"/>
      <c r="L937" s="280"/>
      <c r="M937" s="280"/>
      <c r="N937" s="280"/>
      <c r="O937" s="280"/>
      <c r="P937" s="280"/>
      <c r="Q937" s="280"/>
      <c r="R937" s="280"/>
      <c r="S937" s="280"/>
      <c r="T937" s="280"/>
      <c r="U937" s="280"/>
      <c r="V937" s="280"/>
      <c r="W937" s="280"/>
      <c r="X937" s="280"/>
      <c r="Y937" s="280"/>
      <c r="Z937" s="280"/>
    </row>
    <row r="938" spans="1:26" ht="15.75" customHeight="1">
      <c r="A938" s="280"/>
      <c r="B938" s="280"/>
      <c r="C938" s="280"/>
      <c r="D938" s="280"/>
      <c r="E938" s="280"/>
      <c r="F938" s="280"/>
      <c r="G938" s="280"/>
      <c r="H938" s="280"/>
      <c r="I938" s="280"/>
      <c r="J938" s="280"/>
      <c r="K938" s="280"/>
      <c r="L938" s="280"/>
      <c r="M938" s="280"/>
      <c r="N938" s="280"/>
      <c r="O938" s="280"/>
      <c r="P938" s="280"/>
      <c r="Q938" s="280"/>
      <c r="R938" s="280"/>
      <c r="S938" s="280"/>
      <c r="T938" s="280"/>
      <c r="U938" s="280"/>
      <c r="V938" s="280"/>
      <c r="W938" s="280"/>
      <c r="X938" s="280"/>
      <c r="Y938" s="280"/>
      <c r="Z938" s="280"/>
    </row>
    <row r="939" spans="1:26" ht="15.75" customHeight="1">
      <c r="A939" s="280"/>
      <c r="B939" s="280"/>
      <c r="C939" s="280"/>
      <c r="D939" s="280"/>
      <c r="E939" s="280"/>
      <c r="F939" s="280"/>
      <c r="G939" s="280"/>
      <c r="H939" s="280"/>
      <c r="I939" s="280"/>
      <c r="J939" s="280"/>
      <c r="K939" s="280"/>
      <c r="L939" s="280"/>
      <c r="M939" s="280"/>
      <c r="N939" s="280"/>
      <c r="O939" s="280"/>
      <c r="P939" s="280"/>
      <c r="Q939" s="280"/>
      <c r="R939" s="280"/>
      <c r="S939" s="280"/>
      <c r="T939" s="280"/>
      <c r="U939" s="280"/>
      <c r="V939" s="280"/>
      <c r="W939" s="280"/>
      <c r="X939" s="280"/>
      <c r="Y939" s="280"/>
      <c r="Z939" s="280"/>
    </row>
    <row r="940" spans="1:26" ht="15.75" customHeight="1">
      <c r="A940" s="280"/>
      <c r="B940" s="280"/>
      <c r="C940" s="280"/>
      <c r="D940" s="280"/>
      <c r="E940" s="280"/>
      <c r="F940" s="280"/>
      <c r="G940" s="280"/>
      <c r="H940" s="280"/>
      <c r="I940" s="280"/>
      <c r="J940" s="280"/>
      <c r="K940" s="280"/>
      <c r="L940" s="280"/>
      <c r="M940" s="280"/>
      <c r="N940" s="280"/>
      <c r="O940" s="280"/>
      <c r="P940" s="280"/>
      <c r="Q940" s="280"/>
      <c r="R940" s="280"/>
      <c r="S940" s="280"/>
      <c r="T940" s="280"/>
      <c r="U940" s="280"/>
      <c r="V940" s="280"/>
      <c r="W940" s="280"/>
      <c r="X940" s="280"/>
      <c r="Y940" s="280"/>
      <c r="Z940" s="280"/>
    </row>
    <row r="941" spans="1:26" ht="15.75" customHeight="1">
      <c r="A941" s="280"/>
      <c r="B941" s="280"/>
      <c r="C941" s="280"/>
      <c r="D941" s="280"/>
      <c r="E941" s="280"/>
      <c r="F941" s="280"/>
      <c r="G941" s="280"/>
      <c r="H941" s="280"/>
      <c r="I941" s="280"/>
      <c r="J941" s="280"/>
      <c r="K941" s="280"/>
      <c r="L941" s="280"/>
      <c r="M941" s="280"/>
      <c r="N941" s="280"/>
      <c r="O941" s="280"/>
      <c r="P941" s="280"/>
      <c r="Q941" s="280"/>
      <c r="R941" s="280"/>
      <c r="S941" s="280"/>
      <c r="T941" s="280"/>
      <c r="U941" s="280"/>
      <c r="V941" s="280"/>
      <c r="W941" s="280"/>
      <c r="X941" s="280"/>
      <c r="Y941" s="280"/>
      <c r="Z941" s="280"/>
    </row>
    <row r="942" spans="1:26" ht="15.75" customHeight="1">
      <c r="A942" s="280"/>
      <c r="B942" s="280"/>
      <c r="C942" s="280"/>
      <c r="D942" s="280"/>
      <c r="E942" s="280"/>
      <c r="F942" s="280"/>
      <c r="G942" s="280"/>
      <c r="H942" s="280"/>
      <c r="I942" s="280"/>
      <c r="J942" s="280"/>
      <c r="K942" s="280"/>
      <c r="L942" s="280"/>
      <c r="M942" s="280"/>
      <c r="N942" s="280"/>
      <c r="O942" s="280"/>
      <c r="P942" s="280"/>
      <c r="Q942" s="280"/>
      <c r="R942" s="280"/>
      <c r="S942" s="280"/>
      <c r="T942" s="280"/>
      <c r="U942" s="280"/>
      <c r="V942" s="280"/>
      <c r="W942" s="280"/>
      <c r="X942" s="280"/>
      <c r="Y942" s="280"/>
      <c r="Z942" s="280"/>
    </row>
    <row r="943" spans="1:26" ht="15.75" customHeight="1">
      <c r="A943" s="280"/>
      <c r="B943" s="280"/>
      <c r="C943" s="280"/>
      <c r="D943" s="280"/>
      <c r="E943" s="280"/>
      <c r="F943" s="280"/>
      <c r="G943" s="280"/>
      <c r="H943" s="280"/>
      <c r="I943" s="280"/>
      <c r="J943" s="280"/>
      <c r="K943" s="280"/>
      <c r="L943" s="280"/>
      <c r="M943" s="280"/>
      <c r="N943" s="280"/>
      <c r="O943" s="280"/>
      <c r="P943" s="280"/>
      <c r="Q943" s="280"/>
      <c r="R943" s="280"/>
      <c r="S943" s="280"/>
      <c r="T943" s="280"/>
      <c r="U943" s="280"/>
      <c r="V943" s="280"/>
      <c r="W943" s="280"/>
      <c r="X943" s="280"/>
      <c r="Y943" s="280"/>
      <c r="Z943" s="280"/>
    </row>
    <row r="944" spans="1:26" ht="15.75" customHeight="1">
      <c r="A944" s="280"/>
      <c r="B944" s="280"/>
      <c r="C944" s="280"/>
      <c r="D944" s="280"/>
      <c r="E944" s="280"/>
      <c r="F944" s="280"/>
      <c r="G944" s="280"/>
      <c r="H944" s="280"/>
      <c r="I944" s="280"/>
      <c r="J944" s="280"/>
      <c r="K944" s="280"/>
      <c r="L944" s="280"/>
      <c r="M944" s="280"/>
      <c r="N944" s="280"/>
      <c r="O944" s="280"/>
      <c r="P944" s="280"/>
      <c r="Q944" s="280"/>
      <c r="R944" s="280"/>
      <c r="S944" s="280"/>
      <c r="T944" s="280"/>
      <c r="U944" s="280"/>
      <c r="V944" s="280"/>
      <c r="W944" s="280"/>
      <c r="X944" s="280"/>
      <c r="Y944" s="280"/>
      <c r="Z944" s="280"/>
    </row>
    <row r="945" spans="1:26" ht="15.75" customHeight="1">
      <c r="A945" s="280"/>
      <c r="B945" s="280"/>
      <c r="C945" s="280"/>
      <c r="D945" s="280"/>
      <c r="E945" s="280"/>
      <c r="F945" s="280"/>
      <c r="G945" s="280"/>
      <c r="H945" s="280"/>
      <c r="I945" s="280"/>
      <c r="J945" s="280"/>
      <c r="K945" s="280"/>
      <c r="L945" s="280"/>
      <c r="M945" s="280"/>
      <c r="N945" s="280"/>
      <c r="O945" s="280"/>
      <c r="P945" s="280"/>
      <c r="Q945" s="280"/>
      <c r="R945" s="280"/>
      <c r="S945" s="280"/>
      <c r="T945" s="280"/>
      <c r="U945" s="280"/>
      <c r="V945" s="280"/>
      <c r="W945" s="280"/>
      <c r="X945" s="280"/>
      <c r="Y945" s="280"/>
      <c r="Z945" s="280"/>
    </row>
    <row r="946" spans="1:26" ht="15.75" customHeight="1">
      <c r="A946" s="280"/>
      <c r="B946" s="280"/>
      <c r="C946" s="280"/>
      <c r="D946" s="280"/>
      <c r="E946" s="280"/>
      <c r="F946" s="280"/>
      <c r="G946" s="280"/>
      <c r="H946" s="280"/>
      <c r="I946" s="280"/>
      <c r="J946" s="280"/>
      <c r="K946" s="280"/>
      <c r="L946" s="280"/>
      <c r="M946" s="280"/>
      <c r="N946" s="280"/>
      <c r="O946" s="280"/>
      <c r="P946" s="280"/>
      <c r="Q946" s="280"/>
      <c r="R946" s="280"/>
      <c r="S946" s="280"/>
      <c r="T946" s="280"/>
      <c r="U946" s="280"/>
      <c r="V946" s="280"/>
      <c r="W946" s="280"/>
      <c r="X946" s="280"/>
      <c r="Y946" s="280"/>
      <c r="Z946" s="280"/>
    </row>
    <row r="947" spans="1:26" ht="15.75" customHeight="1">
      <c r="A947" s="280"/>
      <c r="B947" s="280"/>
      <c r="C947" s="280"/>
      <c r="D947" s="280"/>
      <c r="E947" s="280"/>
      <c r="F947" s="280"/>
      <c r="G947" s="280"/>
      <c r="H947" s="280"/>
      <c r="I947" s="280"/>
      <c r="J947" s="280"/>
      <c r="K947" s="280"/>
      <c r="L947" s="280"/>
      <c r="M947" s="280"/>
      <c r="N947" s="280"/>
      <c r="O947" s="280"/>
      <c r="P947" s="280"/>
      <c r="Q947" s="280"/>
      <c r="R947" s="280"/>
      <c r="S947" s="280"/>
      <c r="T947" s="280"/>
      <c r="U947" s="280"/>
      <c r="V947" s="280"/>
      <c r="W947" s="280"/>
      <c r="X947" s="280"/>
      <c r="Y947" s="280"/>
      <c r="Z947" s="280"/>
    </row>
    <row r="948" spans="1:26" ht="15.75" customHeight="1">
      <c r="A948" s="280"/>
      <c r="B948" s="280"/>
      <c r="C948" s="280"/>
      <c r="D948" s="280"/>
      <c r="E948" s="280"/>
      <c r="F948" s="280"/>
      <c r="G948" s="280"/>
      <c r="H948" s="280"/>
      <c r="I948" s="280"/>
      <c r="J948" s="280"/>
      <c r="K948" s="280"/>
      <c r="L948" s="280"/>
      <c r="M948" s="280"/>
      <c r="N948" s="280"/>
      <c r="O948" s="280"/>
      <c r="P948" s="280"/>
      <c r="Q948" s="280"/>
      <c r="R948" s="280"/>
      <c r="S948" s="280"/>
      <c r="T948" s="280"/>
      <c r="U948" s="280"/>
      <c r="V948" s="280"/>
      <c r="W948" s="280"/>
      <c r="X948" s="280"/>
      <c r="Y948" s="280"/>
      <c r="Z948" s="280"/>
    </row>
    <row r="949" spans="1:26" ht="15.75" customHeight="1">
      <c r="A949" s="280"/>
      <c r="B949" s="280"/>
      <c r="C949" s="280"/>
      <c r="D949" s="280"/>
      <c r="E949" s="280"/>
      <c r="F949" s="280"/>
      <c r="G949" s="280"/>
      <c r="H949" s="280"/>
      <c r="I949" s="280"/>
      <c r="J949" s="280"/>
      <c r="K949" s="280"/>
      <c r="L949" s="280"/>
      <c r="M949" s="280"/>
      <c r="N949" s="280"/>
      <c r="O949" s="280"/>
      <c r="P949" s="280"/>
      <c r="Q949" s="280"/>
      <c r="R949" s="280"/>
      <c r="S949" s="280"/>
      <c r="T949" s="280"/>
      <c r="U949" s="280"/>
      <c r="V949" s="280"/>
      <c r="W949" s="280"/>
      <c r="X949" s="280"/>
      <c r="Y949" s="280"/>
      <c r="Z949" s="280"/>
    </row>
    <row r="950" spans="1:26" ht="15.75" customHeight="1">
      <c r="A950" s="280"/>
      <c r="B950" s="280"/>
      <c r="C950" s="280"/>
      <c r="D950" s="280"/>
      <c r="E950" s="280"/>
      <c r="F950" s="280"/>
      <c r="G950" s="280"/>
      <c r="H950" s="280"/>
      <c r="I950" s="280"/>
      <c r="J950" s="280"/>
      <c r="K950" s="280"/>
      <c r="L950" s="280"/>
      <c r="M950" s="280"/>
      <c r="N950" s="280"/>
      <c r="O950" s="280"/>
      <c r="P950" s="280"/>
      <c r="Q950" s="280"/>
      <c r="R950" s="280"/>
      <c r="S950" s="280"/>
      <c r="T950" s="280"/>
      <c r="U950" s="280"/>
      <c r="V950" s="280"/>
      <c r="W950" s="280"/>
      <c r="X950" s="280"/>
      <c r="Y950" s="280"/>
      <c r="Z950" s="280"/>
    </row>
    <row r="951" spans="1:26" ht="15.75" customHeight="1">
      <c r="A951" s="280"/>
      <c r="B951" s="280"/>
      <c r="C951" s="280"/>
      <c r="D951" s="280"/>
      <c r="E951" s="280"/>
      <c r="F951" s="280"/>
      <c r="G951" s="280"/>
      <c r="H951" s="280"/>
      <c r="I951" s="280"/>
      <c r="J951" s="280"/>
      <c r="K951" s="280"/>
      <c r="L951" s="280"/>
      <c r="M951" s="280"/>
      <c r="N951" s="280"/>
      <c r="O951" s="280"/>
      <c r="P951" s="280"/>
      <c r="Q951" s="280"/>
      <c r="R951" s="280"/>
      <c r="S951" s="280"/>
      <c r="T951" s="280"/>
      <c r="U951" s="280"/>
      <c r="V951" s="280"/>
      <c r="W951" s="280"/>
      <c r="X951" s="280"/>
      <c r="Y951" s="280"/>
      <c r="Z951" s="280"/>
    </row>
    <row r="952" spans="1:26" ht="15.75" customHeight="1">
      <c r="A952" s="280"/>
      <c r="B952" s="280"/>
      <c r="C952" s="280"/>
      <c r="D952" s="280"/>
      <c r="E952" s="280"/>
      <c r="F952" s="280"/>
      <c r="G952" s="280"/>
      <c r="H952" s="280"/>
      <c r="I952" s="280"/>
      <c r="J952" s="280"/>
      <c r="K952" s="280"/>
      <c r="L952" s="280"/>
      <c r="M952" s="280"/>
      <c r="N952" s="280"/>
      <c r="O952" s="280"/>
      <c r="P952" s="280"/>
      <c r="Q952" s="280"/>
      <c r="R952" s="280"/>
      <c r="S952" s="280"/>
      <c r="T952" s="280"/>
      <c r="U952" s="280"/>
      <c r="V952" s="280"/>
      <c r="W952" s="280"/>
      <c r="X952" s="280"/>
      <c r="Y952" s="280"/>
      <c r="Z952" s="280"/>
    </row>
    <row r="953" spans="1:26" ht="15.75" customHeight="1">
      <c r="A953" s="280"/>
      <c r="B953" s="280"/>
      <c r="C953" s="280"/>
      <c r="D953" s="280"/>
      <c r="E953" s="280"/>
      <c r="F953" s="280"/>
      <c r="G953" s="280"/>
      <c r="H953" s="280"/>
      <c r="I953" s="280"/>
      <c r="J953" s="280"/>
      <c r="K953" s="280"/>
      <c r="L953" s="280"/>
      <c r="M953" s="280"/>
      <c r="N953" s="280"/>
      <c r="O953" s="280"/>
      <c r="P953" s="280"/>
      <c r="Q953" s="280"/>
      <c r="R953" s="280"/>
      <c r="S953" s="280"/>
      <c r="T953" s="280"/>
      <c r="U953" s="280"/>
      <c r="V953" s="280"/>
      <c r="W953" s="280"/>
      <c r="X953" s="280"/>
      <c r="Y953" s="280"/>
      <c r="Z953" s="280"/>
    </row>
    <row r="954" spans="1:26" ht="15.75" customHeight="1">
      <c r="A954" s="280"/>
      <c r="B954" s="280"/>
      <c r="C954" s="280"/>
      <c r="D954" s="280"/>
      <c r="E954" s="280"/>
      <c r="F954" s="280"/>
      <c r="G954" s="280"/>
      <c r="H954" s="280"/>
      <c r="I954" s="280"/>
      <c r="J954" s="280"/>
      <c r="K954" s="280"/>
      <c r="L954" s="280"/>
      <c r="M954" s="280"/>
      <c r="N954" s="280"/>
      <c r="O954" s="280"/>
      <c r="P954" s="280"/>
      <c r="Q954" s="280"/>
      <c r="R954" s="280"/>
      <c r="S954" s="280"/>
      <c r="T954" s="280"/>
      <c r="U954" s="280"/>
      <c r="V954" s="280"/>
      <c r="W954" s="280"/>
      <c r="X954" s="280"/>
      <c r="Y954" s="280"/>
      <c r="Z954" s="280"/>
    </row>
    <row r="955" spans="1:26" ht="15.75" customHeight="1">
      <c r="A955" s="280"/>
      <c r="B955" s="280"/>
      <c r="C955" s="280"/>
      <c r="D955" s="280"/>
      <c r="E955" s="280"/>
      <c r="F955" s="280"/>
      <c r="G955" s="280"/>
      <c r="H955" s="280"/>
      <c r="I955" s="280"/>
      <c r="J955" s="280"/>
      <c r="K955" s="280"/>
      <c r="L955" s="280"/>
      <c r="M955" s="280"/>
      <c r="N955" s="280"/>
      <c r="O955" s="280"/>
      <c r="P955" s="280"/>
      <c r="Q955" s="280"/>
      <c r="R955" s="280"/>
      <c r="S955" s="280"/>
      <c r="T955" s="280"/>
      <c r="U955" s="280"/>
      <c r="V955" s="280"/>
      <c r="W955" s="280"/>
      <c r="X955" s="280"/>
      <c r="Y955" s="280"/>
      <c r="Z955" s="280"/>
    </row>
    <row r="956" spans="1:26" ht="15.75" customHeight="1">
      <c r="A956" s="280"/>
      <c r="B956" s="280"/>
      <c r="C956" s="280"/>
      <c r="D956" s="280"/>
      <c r="E956" s="280"/>
      <c r="F956" s="280"/>
      <c r="G956" s="280"/>
      <c r="H956" s="280"/>
      <c r="I956" s="280"/>
      <c r="J956" s="280"/>
      <c r="K956" s="280"/>
      <c r="L956" s="280"/>
      <c r="M956" s="280"/>
      <c r="N956" s="280"/>
      <c r="O956" s="280"/>
      <c r="P956" s="280"/>
      <c r="Q956" s="280"/>
      <c r="R956" s="280"/>
      <c r="S956" s="280"/>
      <c r="T956" s="280"/>
      <c r="U956" s="280"/>
      <c r="V956" s="280"/>
      <c r="W956" s="280"/>
      <c r="X956" s="280"/>
      <c r="Y956" s="280"/>
      <c r="Z956" s="280"/>
    </row>
    <row r="957" spans="1:26" ht="15.75" customHeight="1">
      <c r="A957" s="280"/>
      <c r="B957" s="280"/>
      <c r="C957" s="280"/>
      <c r="D957" s="280"/>
      <c r="E957" s="280"/>
      <c r="F957" s="280"/>
      <c r="G957" s="280"/>
      <c r="H957" s="280"/>
      <c r="I957" s="280"/>
      <c r="J957" s="280"/>
      <c r="K957" s="280"/>
      <c r="L957" s="280"/>
      <c r="M957" s="280"/>
      <c r="N957" s="280"/>
      <c r="O957" s="280"/>
      <c r="P957" s="280"/>
      <c r="Q957" s="280"/>
      <c r="R957" s="280"/>
      <c r="S957" s="280"/>
      <c r="T957" s="280"/>
      <c r="U957" s="280"/>
      <c r="V957" s="280"/>
      <c r="W957" s="280"/>
      <c r="X957" s="280"/>
      <c r="Y957" s="280"/>
      <c r="Z957" s="280"/>
    </row>
    <row r="958" spans="1:26" ht="15.75" customHeight="1">
      <c r="A958" s="280"/>
      <c r="B958" s="280"/>
      <c r="C958" s="280"/>
      <c r="D958" s="280"/>
      <c r="E958" s="280"/>
      <c r="F958" s="280"/>
      <c r="G958" s="280"/>
      <c r="H958" s="280"/>
      <c r="I958" s="280"/>
      <c r="J958" s="280"/>
      <c r="K958" s="280"/>
      <c r="L958" s="280"/>
      <c r="M958" s="280"/>
      <c r="N958" s="280"/>
      <c r="O958" s="280"/>
      <c r="P958" s="280"/>
      <c r="Q958" s="280"/>
      <c r="R958" s="280"/>
      <c r="S958" s="280"/>
      <c r="T958" s="280"/>
      <c r="U958" s="280"/>
      <c r="V958" s="280"/>
      <c r="W958" s="280"/>
      <c r="X958" s="280"/>
      <c r="Y958" s="280"/>
      <c r="Z958" s="280"/>
    </row>
    <row r="959" spans="1:26" ht="15.75" customHeight="1">
      <c r="A959" s="280"/>
      <c r="B959" s="280"/>
      <c r="C959" s="280"/>
      <c r="D959" s="280"/>
      <c r="E959" s="280"/>
      <c r="F959" s="280"/>
      <c r="G959" s="280"/>
      <c r="H959" s="280"/>
      <c r="I959" s="280"/>
      <c r="J959" s="280"/>
      <c r="K959" s="280"/>
      <c r="L959" s="280"/>
      <c r="M959" s="280"/>
      <c r="N959" s="280"/>
      <c r="O959" s="280"/>
      <c r="P959" s="280"/>
      <c r="Q959" s="280"/>
      <c r="R959" s="280"/>
      <c r="S959" s="280"/>
      <c r="T959" s="280"/>
      <c r="U959" s="280"/>
      <c r="V959" s="280"/>
      <c r="W959" s="280"/>
      <c r="X959" s="280"/>
      <c r="Y959" s="280"/>
      <c r="Z959" s="280"/>
    </row>
    <row r="960" spans="1:26" ht="15.75" customHeight="1">
      <c r="A960" s="280"/>
      <c r="B960" s="280"/>
      <c r="C960" s="280"/>
      <c r="D960" s="280"/>
      <c r="E960" s="280"/>
      <c r="F960" s="280"/>
      <c r="G960" s="280"/>
      <c r="H960" s="280"/>
      <c r="I960" s="280"/>
      <c r="J960" s="280"/>
      <c r="K960" s="280"/>
      <c r="L960" s="280"/>
      <c r="M960" s="280"/>
      <c r="N960" s="280"/>
      <c r="O960" s="280"/>
      <c r="P960" s="280"/>
      <c r="Q960" s="280"/>
      <c r="R960" s="280"/>
      <c r="S960" s="280"/>
      <c r="T960" s="280"/>
      <c r="U960" s="280"/>
      <c r="V960" s="280"/>
      <c r="W960" s="280"/>
      <c r="X960" s="280"/>
      <c r="Y960" s="280"/>
      <c r="Z960" s="280"/>
    </row>
    <row r="961" spans="1:26" ht="15.75" customHeight="1">
      <c r="A961" s="280"/>
      <c r="B961" s="280"/>
      <c r="C961" s="280"/>
      <c r="D961" s="280"/>
      <c r="E961" s="280"/>
      <c r="F961" s="280"/>
      <c r="G961" s="280"/>
      <c r="H961" s="280"/>
      <c r="I961" s="280"/>
      <c r="J961" s="280"/>
      <c r="K961" s="280"/>
      <c r="L961" s="280"/>
      <c r="M961" s="280"/>
      <c r="N961" s="280"/>
      <c r="O961" s="280"/>
      <c r="P961" s="280"/>
      <c r="Q961" s="280"/>
      <c r="R961" s="280"/>
      <c r="S961" s="280"/>
      <c r="T961" s="280"/>
      <c r="U961" s="280"/>
      <c r="V961" s="280"/>
      <c r="W961" s="280"/>
      <c r="X961" s="280"/>
      <c r="Y961" s="280"/>
      <c r="Z961" s="280"/>
    </row>
    <row r="962" spans="1:26" ht="15.75" customHeight="1">
      <c r="A962" s="280"/>
      <c r="B962" s="280"/>
      <c r="C962" s="280"/>
      <c r="D962" s="280"/>
      <c r="E962" s="280"/>
      <c r="F962" s="280"/>
      <c r="G962" s="280"/>
      <c r="H962" s="280"/>
      <c r="I962" s="280"/>
      <c r="J962" s="280"/>
      <c r="K962" s="280"/>
      <c r="L962" s="280"/>
      <c r="M962" s="280"/>
      <c r="N962" s="280"/>
      <c r="O962" s="280"/>
      <c r="P962" s="280"/>
      <c r="Q962" s="280"/>
      <c r="R962" s="280"/>
      <c r="S962" s="280"/>
      <c r="T962" s="280"/>
      <c r="U962" s="280"/>
      <c r="V962" s="280"/>
      <c r="W962" s="280"/>
      <c r="X962" s="280"/>
      <c r="Y962" s="280"/>
      <c r="Z962" s="280"/>
    </row>
    <row r="963" spans="1:26" ht="15.75" customHeight="1">
      <c r="A963" s="280"/>
      <c r="B963" s="280"/>
      <c r="C963" s="280"/>
      <c r="D963" s="280"/>
      <c r="E963" s="280"/>
      <c r="F963" s="280"/>
      <c r="G963" s="280"/>
      <c r="H963" s="280"/>
      <c r="I963" s="280"/>
      <c r="J963" s="280"/>
      <c r="K963" s="280"/>
      <c r="L963" s="280"/>
      <c r="M963" s="280"/>
      <c r="N963" s="280"/>
      <c r="O963" s="280"/>
      <c r="P963" s="280"/>
      <c r="Q963" s="280"/>
      <c r="R963" s="280"/>
      <c r="S963" s="280"/>
      <c r="T963" s="280"/>
      <c r="U963" s="280"/>
      <c r="V963" s="280"/>
      <c r="W963" s="280"/>
      <c r="X963" s="280"/>
      <c r="Y963" s="280"/>
      <c r="Z963" s="280"/>
    </row>
    <row r="964" spans="1:26" ht="15.75" customHeight="1">
      <c r="A964" s="280"/>
      <c r="B964" s="280"/>
      <c r="C964" s="280"/>
      <c r="D964" s="280"/>
      <c r="E964" s="280"/>
      <c r="F964" s="280"/>
      <c r="G964" s="280"/>
      <c r="H964" s="280"/>
      <c r="I964" s="280"/>
      <c r="J964" s="280"/>
      <c r="K964" s="280"/>
      <c r="L964" s="280"/>
      <c r="M964" s="280"/>
      <c r="N964" s="280"/>
      <c r="O964" s="280"/>
      <c r="P964" s="280"/>
      <c r="Q964" s="280"/>
      <c r="R964" s="280"/>
      <c r="S964" s="280"/>
      <c r="T964" s="280"/>
      <c r="U964" s="280"/>
      <c r="V964" s="280"/>
      <c r="W964" s="280"/>
      <c r="X964" s="280"/>
      <c r="Y964" s="280"/>
      <c r="Z964" s="280"/>
    </row>
    <row r="965" spans="1:26" ht="15.75" customHeight="1">
      <c r="A965" s="280"/>
      <c r="B965" s="280"/>
      <c r="C965" s="280"/>
      <c r="D965" s="280"/>
      <c r="E965" s="280"/>
      <c r="F965" s="280"/>
      <c r="G965" s="280"/>
      <c r="H965" s="280"/>
      <c r="I965" s="280"/>
      <c r="J965" s="280"/>
      <c r="K965" s="280"/>
      <c r="L965" s="280"/>
      <c r="M965" s="280"/>
      <c r="N965" s="280"/>
      <c r="O965" s="280"/>
      <c r="P965" s="280"/>
      <c r="Q965" s="280"/>
      <c r="R965" s="280"/>
      <c r="S965" s="280"/>
      <c r="T965" s="280"/>
      <c r="U965" s="280"/>
      <c r="V965" s="280"/>
      <c r="W965" s="280"/>
      <c r="X965" s="280"/>
      <c r="Y965" s="280"/>
      <c r="Z965" s="280"/>
    </row>
    <row r="966" spans="1:26" ht="15.75" customHeight="1">
      <c r="A966" s="280"/>
      <c r="B966" s="280"/>
      <c r="C966" s="280"/>
      <c r="D966" s="280"/>
      <c r="E966" s="280"/>
      <c r="F966" s="280"/>
      <c r="G966" s="280"/>
      <c r="H966" s="280"/>
      <c r="I966" s="280"/>
      <c r="J966" s="280"/>
      <c r="K966" s="280"/>
      <c r="L966" s="280"/>
      <c r="M966" s="280"/>
      <c r="N966" s="280"/>
      <c r="O966" s="280"/>
      <c r="P966" s="280"/>
      <c r="Q966" s="280"/>
      <c r="R966" s="280"/>
      <c r="S966" s="280"/>
      <c r="T966" s="280"/>
      <c r="U966" s="280"/>
      <c r="V966" s="280"/>
      <c r="W966" s="280"/>
      <c r="X966" s="280"/>
      <c r="Y966" s="280"/>
      <c r="Z966" s="280"/>
    </row>
    <row r="967" spans="1:26" ht="15.75" customHeight="1">
      <c r="A967" s="280"/>
      <c r="B967" s="280"/>
      <c r="C967" s="280"/>
      <c r="D967" s="280"/>
      <c r="E967" s="280"/>
      <c r="F967" s="280"/>
      <c r="G967" s="280"/>
      <c r="H967" s="280"/>
      <c r="I967" s="280"/>
      <c r="J967" s="280"/>
      <c r="K967" s="280"/>
      <c r="L967" s="280"/>
      <c r="M967" s="280"/>
      <c r="N967" s="280"/>
      <c r="O967" s="280"/>
      <c r="P967" s="280"/>
      <c r="Q967" s="280"/>
      <c r="R967" s="280"/>
      <c r="S967" s="280"/>
      <c r="T967" s="280"/>
      <c r="U967" s="280"/>
      <c r="V967" s="280"/>
      <c r="W967" s="280"/>
      <c r="X967" s="280"/>
      <c r="Y967" s="280"/>
      <c r="Z967" s="280"/>
    </row>
    <row r="968" spans="1:26" ht="15.75" customHeight="1">
      <c r="A968" s="280"/>
      <c r="B968" s="280"/>
      <c r="C968" s="280"/>
      <c r="D968" s="280"/>
      <c r="E968" s="280"/>
      <c r="F968" s="280"/>
      <c r="G968" s="280"/>
      <c r="H968" s="280"/>
      <c r="I968" s="280"/>
      <c r="J968" s="280"/>
      <c r="K968" s="280"/>
      <c r="L968" s="280"/>
      <c r="M968" s="280"/>
      <c r="N968" s="280"/>
      <c r="O968" s="280"/>
      <c r="P968" s="280"/>
      <c r="Q968" s="280"/>
      <c r="R968" s="280"/>
      <c r="S968" s="280"/>
      <c r="T968" s="280"/>
      <c r="U968" s="280"/>
      <c r="V968" s="280"/>
      <c r="W968" s="280"/>
      <c r="X968" s="280"/>
      <c r="Y968" s="280"/>
      <c r="Z968" s="280"/>
    </row>
    <row r="969" spans="1:26" ht="15.75" customHeight="1">
      <c r="A969" s="280"/>
      <c r="B969" s="280"/>
      <c r="C969" s="280"/>
      <c r="D969" s="280"/>
      <c r="E969" s="280"/>
      <c r="F969" s="280"/>
      <c r="G969" s="280"/>
      <c r="H969" s="280"/>
      <c r="I969" s="280"/>
      <c r="J969" s="280"/>
      <c r="K969" s="280"/>
      <c r="L969" s="280"/>
      <c r="M969" s="280"/>
      <c r="N969" s="280"/>
      <c r="O969" s="280"/>
      <c r="P969" s="280"/>
      <c r="Q969" s="280"/>
      <c r="R969" s="280"/>
      <c r="S969" s="280"/>
      <c r="T969" s="280"/>
      <c r="U969" s="280"/>
      <c r="V969" s="280"/>
      <c r="W969" s="280"/>
      <c r="X969" s="280"/>
      <c r="Y969" s="280"/>
      <c r="Z969" s="280"/>
    </row>
    <row r="970" spans="1:26" ht="15.75" customHeight="1">
      <c r="A970" s="280"/>
      <c r="B970" s="280"/>
      <c r="C970" s="280"/>
      <c r="D970" s="280"/>
      <c r="E970" s="280"/>
      <c r="F970" s="280"/>
      <c r="G970" s="280"/>
      <c r="H970" s="280"/>
      <c r="I970" s="280"/>
      <c r="J970" s="280"/>
      <c r="K970" s="280"/>
      <c r="L970" s="280"/>
      <c r="M970" s="280"/>
      <c r="N970" s="280"/>
      <c r="O970" s="280"/>
      <c r="P970" s="280"/>
      <c r="Q970" s="280"/>
      <c r="R970" s="280"/>
      <c r="S970" s="280"/>
      <c r="T970" s="280"/>
      <c r="U970" s="280"/>
      <c r="V970" s="280"/>
      <c r="W970" s="280"/>
      <c r="X970" s="280"/>
      <c r="Y970" s="280"/>
      <c r="Z970" s="280"/>
    </row>
    <row r="971" spans="1:26" ht="15.75" customHeight="1">
      <c r="A971" s="280"/>
      <c r="B971" s="280"/>
      <c r="C971" s="280"/>
      <c r="D971" s="280"/>
      <c r="E971" s="280"/>
      <c r="F971" s="280"/>
      <c r="G971" s="280"/>
      <c r="H971" s="280"/>
      <c r="I971" s="280"/>
      <c r="J971" s="280"/>
      <c r="K971" s="280"/>
      <c r="L971" s="280"/>
      <c r="M971" s="280"/>
      <c r="N971" s="280"/>
      <c r="O971" s="280"/>
      <c r="P971" s="280"/>
      <c r="Q971" s="280"/>
      <c r="R971" s="280"/>
      <c r="S971" s="280"/>
      <c r="T971" s="280"/>
      <c r="U971" s="280"/>
      <c r="V971" s="280"/>
      <c r="W971" s="280"/>
      <c r="X971" s="280"/>
      <c r="Y971" s="280"/>
      <c r="Z971" s="280"/>
    </row>
    <row r="972" spans="1:26" ht="15.75" customHeight="1">
      <c r="A972" s="280"/>
      <c r="B972" s="280"/>
      <c r="C972" s="280"/>
      <c r="D972" s="280"/>
      <c r="E972" s="280"/>
      <c r="F972" s="280"/>
      <c r="G972" s="280"/>
      <c r="H972" s="280"/>
      <c r="I972" s="280"/>
      <c r="J972" s="280"/>
      <c r="K972" s="280"/>
      <c r="L972" s="280"/>
      <c r="M972" s="280"/>
      <c r="N972" s="280"/>
      <c r="O972" s="280"/>
      <c r="P972" s="280"/>
      <c r="Q972" s="280"/>
      <c r="R972" s="280"/>
      <c r="S972" s="280"/>
      <c r="T972" s="280"/>
      <c r="U972" s="280"/>
      <c r="V972" s="280"/>
      <c r="W972" s="280"/>
      <c r="X972" s="280"/>
      <c r="Y972" s="280"/>
      <c r="Z972" s="280"/>
    </row>
    <row r="973" spans="1:26" ht="15.75" customHeight="1">
      <c r="A973" s="280"/>
      <c r="B973" s="280"/>
      <c r="C973" s="280"/>
      <c r="D973" s="280"/>
      <c r="E973" s="280"/>
      <c r="F973" s="280"/>
      <c r="G973" s="280"/>
      <c r="H973" s="280"/>
      <c r="I973" s="280"/>
      <c r="J973" s="280"/>
      <c r="K973" s="280"/>
      <c r="L973" s="280"/>
      <c r="M973" s="280"/>
      <c r="N973" s="280"/>
      <c r="O973" s="280"/>
      <c r="P973" s="280"/>
      <c r="Q973" s="280"/>
      <c r="R973" s="280"/>
      <c r="S973" s="280"/>
      <c r="T973" s="280"/>
      <c r="U973" s="280"/>
      <c r="V973" s="280"/>
      <c r="W973" s="280"/>
      <c r="X973" s="280"/>
      <c r="Y973" s="280"/>
      <c r="Z973" s="280"/>
    </row>
    <row r="974" spans="1:26" ht="15.75" customHeight="1">
      <c r="A974" s="280"/>
      <c r="B974" s="280"/>
      <c r="C974" s="280"/>
      <c r="D974" s="280"/>
      <c r="E974" s="280"/>
      <c r="F974" s="280"/>
      <c r="G974" s="280"/>
      <c r="H974" s="280"/>
      <c r="I974" s="280"/>
      <c r="J974" s="280"/>
      <c r="K974" s="280"/>
      <c r="L974" s="280"/>
      <c r="M974" s="280"/>
      <c r="N974" s="280"/>
      <c r="O974" s="280"/>
      <c r="P974" s="280"/>
      <c r="Q974" s="280"/>
      <c r="R974" s="280"/>
      <c r="S974" s="280"/>
      <c r="T974" s="280"/>
      <c r="U974" s="280"/>
      <c r="V974" s="280"/>
      <c r="W974" s="280"/>
      <c r="X974" s="280"/>
      <c r="Y974" s="280"/>
      <c r="Z974" s="280"/>
    </row>
    <row r="975" spans="1:26" ht="15.75" customHeight="1">
      <c r="A975" s="280"/>
      <c r="B975" s="280"/>
      <c r="C975" s="280"/>
      <c r="D975" s="280"/>
      <c r="E975" s="280"/>
      <c r="F975" s="280"/>
      <c r="G975" s="280"/>
      <c r="H975" s="280"/>
      <c r="I975" s="280"/>
      <c r="J975" s="280"/>
      <c r="K975" s="280"/>
      <c r="L975" s="280"/>
      <c r="M975" s="280"/>
      <c r="N975" s="280"/>
      <c r="O975" s="280"/>
      <c r="P975" s="280"/>
      <c r="Q975" s="280"/>
      <c r="R975" s="280"/>
      <c r="S975" s="280"/>
      <c r="T975" s="280"/>
      <c r="U975" s="280"/>
      <c r="V975" s="280"/>
      <c r="W975" s="280"/>
      <c r="X975" s="280"/>
      <c r="Y975" s="280"/>
      <c r="Z975" s="280"/>
    </row>
    <row r="976" spans="1:26" ht="15.75" customHeight="1">
      <c r="A976" s="280"/>
      <c r="B976" s="280"/>
      <c r="C976" s="280"/>
      <c r="D976" s="280"/>
      <c r="E976" s="280"/>
      <c r="F976" s="280"/>
      <c r="G976" s="280"/>
      <c r="H976" s="280"/>
      <c r="I976" s="280"/>
      <c r="J976" s="280"/>
      <c r="K976" s="280"/>
      <c r="L976" s="280"/>
      <c r="M976" s="280"/>
      <c r="N976" s="280"/>
      <c r="O976" s="280"/>
      <c r="P976" s="280"/>
      <c r="Q976" s="280"/>
      <c r="R976" s="280"/>
      <c r="S976" s="280"/>
      <c r="T976" s="280"/>
      <c r="U976" s="280"/>
      <c r="V976" s="280"/>
      <c r="W976" s="280"/>
      <c r="X976" s="280"/>
      <c r="Y976" s="280"/>
      <c r="Z976" s="280"/>
    </row>
    <row r="977" spans="1:26" ht="15.75" customHeight="1">
      <c r="A977" s="280"/>
      <c r="B977" s="280"/>
      <c r="C977" s="280"/>
      <c r="D977" s="280"/>
      <c r="E977" s="280"/>
      <c r="F977" s="280"/>
      <c r="G977" s="280"/>
      <c r="H977" s="280"/>
      <c r="I977" s="280"/>
      <c r="J977" s="280"/>
      <c r="K977" s="280"/>
      <c r="L977" s="280"/>
      <c r="M977" s="280"/>
      <c r="N977" s="280"/>
      <c r="O977" s="280"/>
      <c r="P977" s="280"/>
      <c r="Q977" s="280"/>
      <c r="R977" s="280"/>
      <c r="S977" s="280"/>
      <c r="T977" s="280"/>
      <c r="U977" s="280"/>
      <c r="V977" s="280"/>
      <c r="W977" s="280"/>
      <c r="X977" s="280"/>
      <c r="Y977" s="280"/>
      <c r="Z977" s="280"/>
    </row>
    <row r="978" spans="1:26" ht="15.75" customHeight="1">
      <c r="A978" s="280"/>
      <c r="B978" s="280"/>
      <c r="C978" s="280"/>
      <c r="D978" s="280"/>
      <c r="E978" s="280"/>
      <c r="F978" s="280"/>
      <c r="G978" s="280"/>
      <c r="H978" s="280"/>
      <c r="I978" s="280"/>
      <c r="J978" s="280"/>
      <c r="K978" s="280"/>
      <c r="L978" s="280"/>
      <c r="M978" s="280"/>
      <c r="N978" s="280"/>
      <c r="O978" s="280"/>
      <c r="P978" s="280"/>
      <c r="Q978" s="280"/>
      <c r="R978" s="280"/>
      <c r="S978" s="280"/>
      <c r="T978" s="280"/>
      <c r="U978" s="280"/>
      <c r="V978" s="280"/>
      <c r="W978" s="280"/>
      <c r="X978" s="280"/>
      <c r="Y978" s="280"/>
      <c r="Z978" s="280"/>
    </row>
    <row r="979" spans="1:26" ht="15.75" customHeight="1">
      <c r="A979" s="280"/>
      <c r="B979" s="280"/>
      <c r="C979" s="280"/>
      <c r="D979" s="280"/>
      <c r="E979" s="280"/>
      <c r="F979" s="280"/>
      <c r="G979" s="280"/>
      <c r="H979" s="280"/>
      <c r="I979" s="280"/>
      <c r="J979" s="280"/>
      <c r="K979" s="280"/>
      <c r="L979" s="280"/>
      <c r="M979" s="280"/>
      <c r="N979" s="280"/>
      <c r="O979" s="280"/>
      <c r="P979" s="280"/>
      <c r="Q979" s="280"/>
      <c r="R979" s="280"/>
      <c r="S979" s="280"/>
      <c r="T979" s="280"/>
      <c r="U979" s="280"/>
      <c r="V979" s="280"/>
      <c r="W979" s="280"/>
      <c r="X979" s="280"/>
      <c r="Y979" s="280"/>
      <c r="Z979" s="280"/>
    </row>
    <row r="980" spans="1:26" ht="15.75" customHeight="1">
      <c r="A980" s="280"/>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row>
    <row r="981" spans="1:26" ht="15.75" customHeight="1">
      <c r="A981" s="280"/>
      <c r="B981" s="280"/>
      <c r="C981" s="280"/>
      <c r="D981" s="280"/>
      <c r="E981" s="280"/>
      <c r="F981" s="280"/>
      <c r="G981" s="280"/>
      <c r="H981" s="280"/>
      <c r="I981" s="280"/>
      <c r="J981" s="280"/>
      <c r="K981" s="280"/>
      <c r="L981" s="280"/>
      <c r="M981" s="280"/>
      <c r="N981" s="280"/>
      <c r="O981" s="280"/>
      <c r="P981" s="280"/>
      <c r="Q981" s="280"/>
      <c r="R981" s="280"/>
      <c r="S981" s="280"/>
      <c r="T981" s="280"/>
      <c r="U981" s="280"/>
      <c r="V981" s="280"/>
      <c r="W981" s="280"/>
      <c r="X981" s="280"/>
      <c r="Y981" s="280"/>
      <c r="Z981" s="280"/>
    </row>
    <row r="982" spans="1:26" ht="15.75" customHeight="1">
      <c r="A982" s="280"/>
      <c r="B982" s="280"/>
      <c r="C982" s="280"/>
      <c r="D982" s="280"/>
      <c r="E982" s="280"/>
      <c r="F982" s="280"/>
      <c r="G982" s="280"/>
      <c r="H982" s="280"/>
      <c r="I982" s="280"/>
      <c r="J982" s="280"/>
      <c r="K982" s="280"/>
      <c r="L982" s="280"/>
      <c r="M982" s="280"/>
      <c r="N982" s="280"/>
      <c r="O982" s="280"/>
      <c r="P982" s="280"/>
      <c r="Q982" s="280"/>
      <c r="R982" s="280"/>
      <c r="S982" s="280"/>
      <c r="T982" s="280"/>
      <c r="U982" s="280"/>
      <c r="V982" s="280"/>
      <c r="W982" s="280"/>
      <c r="X982" s="280"/>
      <c r="Y982" s="280"/>
      <c r="Z982" s="280"/>
    </row>
    <row r="983" spans="1:26" ht="15.75" customHeight="1">
      <c r="A983" s="280"/>
      <c r="B983" s="280"/>
      <c r="C983" s="280"/>
      <c r="D983" s="280"/>
      <c r="E983" s="280"/>
      <c r="F983" s="280"/>
      <c r="G983" s="280"/>
      <c r="H983" s="280"/>
      <c r="I983" s="280"/>
      <c r="J983" s="280"/>
      <c r="K983" s="280"/>
      <c r="L983" s="280"/>
      <c r="M983" s="280"/>
      <c r="N983" s="280"/>
      <c r="O983" s="280"/>
      <c r="P983" s="280"/>
      <c r="Q983" s="280"/>
      <c r="R983" s="280"/>
      <c r="S983" s="280"/>
      <c r="T983" s="280"/>
      <c r="U983" s="280"/>
      <c r="V983" s="280"/>
      <c r="W983" s="280"/>
      <c r="X983" s="280"/>
      <c r="Y983" s="280"/>
      <c r="Z983" s="280"/>
    </row>
    <row r="984" spans="1:26" ht="15.75" customHeight="1">
      <c r="A984" s="280"/>
      <c r="B984" s="280"/>
      <c r="C984" s="280"/>
      <c r="D984" s="280"/>
      <c r="E984" s="280"/>
      <c r="F984" s="280"/>
      <c r="G984" s="280"/>
      <c r="H984" s="280"/>
      <c r="I984" s="280"/>
      <c r="J984" s="280"/>
      <c r="K984" s="280"/>
      <c r="L984" s="280"/>
      <c r="M984" s="280"/>
      <c r="N984" s="280"/>
      <c r="O984" s="280"/>
      <c r="P984" s="280"/>
      <c r="Q984" s="280"/>
      <c r="R984" s="280"/>
      <c r="S984" s="280"/>
      <c r="T984" s="280"/>
      <c r="U984" s="280"/>
      <c r="V984" s="280"/>
      <c r="W984" s="280"/>
      <c r="X984" s="280"/>
      <c r="Y984" s="280"/>
      <c r="Z984" s="280"/>
    </row>
    <row r="985" spans="1:26" ht="15.75" customHeight="1">
      <c r="A985" s="280"/>
      <c r="B985" s="280"/>
      <c r="C985" s="280"/>
      <c r="D985" s="280"/>
      <c r="E985" s="280"/>
      <c r="F985" s="280"/>
      <c r="G985" s="280"/>
      <c r="H985" s="280"/>
      <c r="I985" s="280"/>
      <c r="J985" s="280"/>
      <c r="K985" s="280"/>
      <c r="L985" s="280"/>
      <c r="M985" s="280"/>
      <c r="N985" s="280"/>
      <c r="O985" s="280"/>
      <c r="P985" s="280"/>
      <c r="Q985" s="280"/>
      <c r="R985" s="280"/>
      <c r="S985" s="280"/>
      <c r="T985" s="280"/>
      <c r="U985" s="280"/>
      <c r="V985" s="280"/>
      <c r="W985" s="280"/>
      <c r="X985" s="280"/>
      <c r="Y985" s="280"/>
      <c r="Z985" s="280"/>
    </row>
    <row r="986" spans="1:26" ht="15.75" customHeight="1">
      <c r="A986" s="280"/>
      <c r="B986" s="280"/>
      <c r="C986" s="280"/>
      <c r="D986" s="280"/>
      <c r="E986" s="280"/>
      <c r="F986" s="280"/>
      <c r="G986" s="280"/>
      <c r="H986" s="280"/>
      <c r="I986" s="280"/>
      <c r="J986" s="280"/>
      <c r="K986" s="280"/>
      <c r="L986" s="280"/>
      <c r="M986" s="280"/>
      <c r="N986" s="280"/>
      <c r="O986" s="280"/>
      <c r="P986" s="280"/>
      <c r="Q986" s="280"/>
      <c r="R986" s="280"/>
      <c r="S986" s="280"/>
      <c r="T986" s="280"/>
      <c r="U986" s="280"/>
      <c r="V986" s="280"/>
      <c r="W986" s="280"/>
      <c r="X986" s="280"/>
      <c r="Y986" s="280"/>
      <c r="Z986" s="280"/>
    </row>
    <row r="987" spans="1:26" ht="15.75" customHeight="1">
      <c r="A987" s="280"/>
      <c r="B987" s="280"/>
      <c r="C987" s="280"/>
      <c r="D987" s="280"/>
      <c r="E987" s="280"/>
      <c r="F987" s="280"/>
      <c r="G987" s="280"/>
      <c r="H987" s="280"/>
      <c r="I987" s="280"/>
      <c r="J987" s="280"/>
      <c r="K987" s="280"/>
      <c r="L987" s="280"/>
      <c r="M987" s="280"/>
      <c r="N987" s="280"/>
      <c r="O987" s="280"/>
      <c r="P987" s="280"/>
      <c r="Q987" s="280"/>
      <c r="R987" s="280"/>
      <c r="S987" s="280"/>
      <c r="T987" s="280"/>
      <c r="U987" s="280"/>
      <c r="V987" s="280"/>
      <c r="W987" s="280"/>
      <c r="X987" s="280"/>
      <c r="Y987" s="280"/>
      <c r="Z987" s="280"/>
    </row>
    <row r="988" spans="1:26" ht="15.75" customHeight="1">
      <c r="A988" s="280"/>
      <c r="B988" s="280"/>
      <c r="C988" s="280"/>
      <c r="D988" s="280"/>
      <c r="E988" s="280"/>
      <c r="F988" s="280"/>
      <c r="G988" s="280"/>
      <c r="H988" s="280"/>
      <c r="I988" s="280"/>
      <c r="J988" s="280"/>
      <c r="K988" s="280"/>
      <c r="L988" s="280"/>
      <c r="M988" s="280"/>
      <c r="N988" s="280"/>
      <c r="O988" s="280"/>
      <c r="P988" s="280"/>
      <c r="Q988" s="280"/>
      <c r="R988" s="280"/>
      <c r="S988" s="280"/>
      <c r="T988" s="280"/>
      <c r="U988" s="280"/>
      <c r="V988" s="280"/>
      <c r="W988" s="280"/>
      <c r="X988" s="280"/>
      <c r="Y988" s="280"/>
      <c r="Z988" s="280"/>
    </row>
    <row r="989" spans="1:26" ht="15.75" customHeight="1">
      <c r="A989" s="280"/>
      <c r="B989" s="280"/>
      <c r="C989" s="280"/>
      <c r="D989" s="280"/>
      <c r="E989" s="280"/>
      <c r="F989" s="280"/>
      <c r="G989" s="280"/>
      <c r="H989" s="280"/>
      <c r="I989" s="280"/>
      <c r="J989" s="280"/>
      <c r="K989" s="280"/>
      <c r="L989" s="280"/>
      <c r="M989" s="280"/>
      <c r="N989" s="280"/>
      <c r="O989" s="280"/>
      <c r="P989" s="280"/>
      <c r="Q989" s="280"/>
      <c r="R989" s="280"/>
      <c r="S989" s="280"/>
      <c r="T989" s="280"/>
      <c r="U989" s="280"/>
      <c r="V989" s="280"/>
      <c r="W989" s="280"/>
      <c r="X989" s="280"/>
      <c r="Y989" s="280"/>
      <c r="Z989" s="280"/>
    </row>
    <row r="990" spans="1:26" ht="15.75" customHeight="1">
      <c r="A990" s="280"/>
      <c r="B990" s="280"/>
      <c r="C990" s="280"/>
      <c r="D990" s="280"/>
      <c r="E990" s="280"/>
      <c r="F990" s="280"/>
      <c r="G990" s="280"/>
      <c r="H990" s="280"/>
      <c r="I990" s="280"/>
      <c r="J990" s="280"/>
      <c r="K990" s="280"/>
      <c r="L990" s="280"/>
      <c r="M990" s="280"/>
      <c r="N990" s="280"/>
      <c r="O990" s="280"/>
      <c r="P990" s="280"/>
      <c r="Q990" s="280"/>
      <c r="R990" s="280"/>
      <c r="S990" s="280"/>
      <c r="T990" s="280"/>
      <c r="U990" s="280"/>
      <c r="V990" s="280"/>
      <c r="W990" s="280"/>
      <c r="X990" s="280"/>
      <c r="Y990" s="280"/>
      <c r="Z990" s="280"/>
    </row>
    <row r="991" spans="1:26" ht="15.75" customHeight="1">
      <c r="A991" s="280"/>
      <c r="B991" s="280"/>
      <c r="C991" s="280"/>
      <c r="D991" s="280"/>
      <c r="E991" s="280"/>
      <c r="F991" s="280"/>
      <c r="G991" s="280"/>
      <c r="H991" s="280"/>
      <c r="I991" s="280"/>
      <c r="J991" s="280"/>
      <c r="K991" s="280"/>
      <c r="L991" s="280"/>
      <c r="M991" s="280"/>
      <c r="N991" s="280"/>
      <c r="O991" s="280"/>
      <c r="P991" s="280"/>
      <c r="Q991" s="280"/>
      <c r="R991" s="280"/>
      <c r="S991" s="280"/>
      <c r="T991" s="280"/>
      <c r="U991" s="280"/>
      <c r="V991" s="280"/>
      <c r="W991" s="280"/>
      <c r="X991" s="280"/>
      <c r="Y991" s="280"/>
      <c r="Z991" s="280"/>
    </row>
    <row r="992" spans="1:26" ht="15.75" customHeight="1">
      <c r="A992" s="280"/>
      <c r="B992" s="280"/>
      <c r="C992" s="280"/>
      <c r="D992" s="280"/>
      <c r="E992" s="280"/>
      <c r="F992" s="280"/>
      <c r="G992" s="280"/>
      <c r="H992" s="280"/>
      <c r="I992" s="280"/>
      <c r="J992" s="280"/>
      <c r="K992" s="280"/>
      <c r="L992" s="280"/>
      <c r="M992" s="280"/>
      <c r="N992" s="280"/>
      <c r="O992" s="280"/>
      <c r="P992" s="280"/>
      <c r="Q992" s="280"/>
      <c r="R992" s="280"/>
      <c r="S992" s="280"/>
      <c r="T992" s="280"/>
      <c r="U992" s="280"/>
      <c r="V992" s="280"/>
      <c r="W992" s="280"/>
      <c r="X992" s="280"/>
      <c r="Y992" s="280"/>
      <c r="Z992" s="280"/>
    </row>
    <row r="993" spans="1:26" ht="15.75" customHeight="1">
      <c r="A993" s="280"/>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row>
    <row r="994" spans="1:26" ht="15.75" customHeight="1">
      <c r="A994" s="280"/>
      <c r="B994" s="280"/>
      <c r="C994" s="280"/>
      <c r="D994" s="280"/>
      <c r="E994" s="280"/>
      <c r="F994" s="280"/>
      <c r="G994" s="280"/>
      <c r="H994" s="280"/>
      <c r="I994" s="280"/>
      <c r="J994" s="280"/>
      <c r="K994" s="280"/>
      <c r="L994" s="280"/>
      <c r="M994" s="280"/>
      <c r="N994" s="280"/>
      <c r="O994" s="280"/>
      <c r="P994" s="280"/>
      <c r="Q994" s="280"/>
      <c r="R994" s="280"/>
      <c r="S994" s="280"/>
      <c r="T994" s="280"/>
      <c r="U994" s="280"/>
      <c r="V994" s="280"/>
      <c r="W994" s="280"/>
      <c r="X994" s="280"/>
      <c r="Y994" s="280"/>
      <c r="Z994" s="280"/>
    </row>
    <row r="995" spans="1:26" ht="15.75" customHeight="1">
      <c r="A995" s="280"/>
      <c r="B995" s="280"/>
      <c r="C995" s="280"/>
      <c r="D995" s="280"/>
      <c r="E995" s="280"/>
      <c r="F995" s="280"/>
      <c r="G995" s="280"/>
      <c r="H995" s="280"/>
      <c r="I995" s="280"/>
      <c r="J995" s="280"/>
      <c r="K995" s="280"/>
      <c r="L995" s="280"/>
      <c r="M995" s="280"/>
      <c r="N995" s="280"/>
      <c r="O995" s="280"/>
      <c r="P995" s="280"/>
      <c r="Q995" s="280"/>
      <c r="R995" s="280"/>
      <c r="S995" s="280"/>
      <c r="T995" s="280"/>
      <c r="U995" s="280"/>
      <c r="V995" s="280"/>
      <c r="W995" s="280"/>
      <c r="X995" s="280"/>
      <c r="Y995" s="280"/>
      <c r="Z995" s="280"/>
    </row>
    <row r="996" spans="1:26" ht="15.75" customHeight="1">
      <c r="A996" s="280"/>
      <c r="B996" s="280"/>
      <c r="C996" s="280"/>
      <c r="D996" s="280"/>
      <c r="E996" s="280"/>
      <c r="F996" s="280"/>
      <c r="G996" s="280"/>
      <c r="H996" s="280"/>
      <c r="I996" s="280"/>
      <c r="J996" s="280"/>
      <c r="K996" s="280"/>
      <c r="L996" s="280"/>
      <c r="M996" s="280"/>
      <c r="N996" s="280"/>
      <c r="O996" s="280"/>
      <c r="P996" s="280"/>
      <c r="Q996" s="280"/>
      <c r="R996" s="280"/>
      <c r="S996" s="280"/>
      <c r="T996" s="280"/>
      <c r="U996" s="280"/>
      <c r="V996" s="280"/>
      <c r="W996" s="280"/>
      <c r="X996" s="280"/>
      <c r="Y996" s="280"/>
      <c r="Z996" s="280"/>
    </row>
    <row r="997" spans="1:26" ht="15.75" customHeight="1">
      <c r="A997" s="280"/>
      <c r="B997" s="280"/>
      <c r="C997" s="280"/>
      <c r="D997" s="280"/>
      <c r="E997" s="280"/>
      <c r="F997" s="280"/>
      <c r="G997" s="280"/>
      <c r="H997" s="280"/>
      <c r="I997" s="280"/>
      <c r="J997" s="280"/>
      <c r="K997" s="280"/>
      <c r="L997" s="280"/>
      <c r="M997" s="280"/>
      <c r="N997" s="280"/>
      <c r="O997" s="280"/>
      <c r="P997" s="280"/>
      <c r="Q997" s="280"/>
      <c r="R997" s="280"/>
      <c r="S997" s="280"/>
      <c r="T997" s="280"/>
      <c r="U997" s="280"/>
      <c r="V997" s="280"/>
      <c r="W997" s="280"/>
      <c r="X997" s="280"/>
      <c r="Y997" s="280"/>
      <c r="Z997" s="280"/>
    </row>
    <row r="998" spans="1:26" ht="15.75" customHeight="1">
      <c r="A998" s="280"/>
      <c r="B998" s="280"/>
      <c r="C998" s="280"/>
      <c r="D998" s="280"/>
      <c r="E998" s="280"/>
      <c r="F998" s="280"/>
      <c r="G998" s="280"/>
      <c r="H998" s="280"/>
      <c r="I998" s="280"/>
      <c r="J998" s="280"/>
      <c r="K998" s="280"/>
      <c r="L998" s="280"/>
      <c r="M998" s="280"/>
      <c r="N998" s="280"/>
      <c r="O998" s="280"/>
      <c r="P998" s="280"/>
      <c r="Q998" s="280"/>
      <c r="R998" s="280"/>
      <c r="S998" s="280"/>
      <c r="T998" s="280"/>
      <c r="U998" s="280"/>
      <c r="V998" s="280"/>
      <c r="W998" s="280"/>
      <c r="X998" s="280"/>
      <c r="Y998" s="280"/>
      <c r="Z998" s="280"/>
    </row>
    <row r="999" spans="1:26" ht="15.75" customHeight="1">
      <c r="A999" s="280"/>
      <c r="B999" s="280"/>
      <c r="C999" s="280"/>
      <c r="D999" s="280"/>
      <c r="E999" s="280"/>
      <c r="F999" s="280"/>
      <c r="G999" s="280"/>
      <c r="H999" s="280"/>
      <c r="I999" s="280"/>
      <c r="J999" s="280"/>
      <c r="K999" s="280"/>
      <c r="L999" s="280"/>
      <c r="M999" s="280"/>
      <c r="N999" s="280"/>
      <c r="O999" s="280"/>
      <c r="P999" s="280"/>
      <c r="Q999" s="280"/>
      <c r="R999" s="280"/>
      <c r="S999" s="280"/>
      <c r="T999" s="280"/>
      <c r="U999" s="280"/>
      <c r="V999" s="280"/>
      <c r="W999" s="280"/>
      <c r="X999" s="280"/>
      <c r="Y999" s="280"/>
      <c r="Z999" s="280"/>
    </row>
  </sheetData>
  <mergeCells count="6">
    <mergeCell ref="A21:B21"/>
    <mergeCell ref="A30:B30"/>
    <mergeCell ref="C3:C4"/>
    <mergeCell ref="A13:B13"/>
    <mergeCell ref="A3:B4"/>
    <mergeCell ref="A5:C6"/>
  </mergeCells>
  <pageMargins left="0.98425196850393704" right="0.19685039370078741" top="0.78740157480314965" bottom="0.59055118110236227" header="0" footer="0"/>
  <pageSetup paperSize="9" orientation="portrait" r:id="rId1"/>
  <headerFooter>
    <oddFooter xml:space="preserve">&amp;C&amp;"Arial Narrow,Normal"&amp;9&amp;P TRIB. ADMIN. DE ADMIS. Y CONCURSOS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66FF33"/>
  </sheetPr>
  <dimension ref="A1:IP231"/>
  <sheetViews>
    <sheetView zoomScaleNormal="100" workbookViewId="0">
      <selection activeCell="C19" sqref="C19"/>
    </sheetView>
  </sheetViews>
  <sheetFormatPr baseColWidth="10" defaultColWidth="12.5703125" defaultRowHeight="15" customHeight="1"/>
  <cols>
    <col min="1" max="1" width="9.7109375" customWidth="1"/>
    <col min="2" max="2" width="61.28515625" customWidth="1"/>
    <col min="3" max="3" width="14.28515625" customWidth="1"/>
    <col min="4" max="4" width="10.7109375" customWidth="1"/>
    <col min="5" max="5" width="13.7109375" customWidth="1"/>
    <col min="6" max="8" width="11.28515625" customWidth="1"/>
    <col min="9" max="9" width="13.7109375" customWidth="1"/>
    <col min="10" max="10" width="11.28515625" customWidth="1"/>
    <col min="11" max="11" width="12.85546875" customWidth="1"/>
    <col min="12" max="250" width="11.28515625" customWidth="1"/>
  </cols>
  <sheetData>
    <row r="1" spans="1:250" ht="12.75" customHeight="1">
      <c r="A1" s="116" t="s">
        <v>698</v>
      </c>
      <c r="B1" s="29"/>
      <c r="C1" s="26"/>
      <c r="D1" s="26"/>
      <c r="E1" s="26"/>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c r="CG1" s="29"/>
      <c r="CH1" s="29"/>
      <c r="CI1" s="29"/>
      <c r="CJ1" s="29"/>
      <c r="CK1" s="29"/>
      <c r="CL1" s="29"/>
      <c r="CM1" s="29"/>
      <c r="CN1" s="29"/>
      <c r="CO1" s="29"/>
      <c r="CP1" s="29"/>
      <c r="CQ1" s="29"/>
      <c r="CR1" s="29"/>
      <c r="CS1" s="29"/>
      <c r="CT1" s="29"/>
      <c r="CU1" s="29"/>
      <c r="CV1" s="29"/>
      <c r="CW1" s="29"/>
      <c r="CX1" s="29"/>
      <c r="CY1" s="29"/>
      <c r="CZ1" s="29"/>
      <c r="DA1" s="29"/>
      <c r="DB1" s="29"/>
      <c r="DC1" s="29"/>
      <c r="DD1" s="29"/>
      <c r="DE1" s="29"/>
      <c r="DF1" s="29"/>
      <c r="DG1" s="29"/>
      <c r="DH1" s="29"/>
      <c r="DI1" s="29"/>
      <c r="DJ1" s="29"/>
      <c r="DK1" s="29"/>
      <c r="DL1" s="29"/>
      <c r="DM1" s="29"/>
      <c r="DN1" s="29"/>
      <c r="DO1" s="29"/>
      <c r="DP1" s="29"/>
      <c r="DQ1" s="29"/>
      <c r="DR1" s="29"/>
      <c r="DS1" s="29"/>
      <c r="DT1" s="29"/>
      <c r="DU1" s="29"/>
      <c r="DV1" s="29"/>
      <c r="DW1" s="29"/>
      <c r="DX1" s="29"/>
      <c r="DY1" s="29"/>
      <c r="DZ1" s="29"/>
      <c r="EA1" s="29"/>
      <c r="EB1" s="29"/>
      <c r="EC1" s="29"/>
      <c r="ED1" s="29"/>
      <c r="EE1" s="29"/>
      <c r="EF1" s="29"/>
      <c r="EG1" s="29"/>
      <c r="EH1" s="29"/>
      <c r="EI1" s="29"/>
      <c r="EJ1" s="29"/>
      <c r="EK1" s="29"/>
      <c r="EL1" s="29"/>
      <c r="EM1" s="29"/>
      <c r="EN1" s="29"/>
      <c r="EO1" s="29"/>
      <c r="EP1" s="29"/>
      <c r="EQ1" s="29"/>
      <c r="ER1" s="29"/>
      <c r="ES1" s="29"/>
      <c r="ET1" s="29"/>
      <c r="EU1" s="29"/>
      <c r="EV1" s="29"/>
      <c r="EW1" s="29"/>
      <c r="EX1" s="29"/>
      <c r="EY1" s="29"/>
      <c r="EZ1" s="29"/>
      <c r="FA1" s="29"/>
      <c r="FB1" s="29"/>
      <c r="FC1" s="29"/>
      <c r="FD1" s="29"/>
      <c r="FE1" s="29"/>
      <c r="FF1" s="29"/>
      <c r="FG1" s="29"/>
      <c r="FH1" s="29"/>
      <c r="FI1" s="29"/>
      <c r="FJ1" s="29"/>
      <c r="FK1" s="29"/>
      <c r="FL1" s="29"/>
      <c r="FM1" s="29"/>
      <c r="FN1" s="29"/>
      <c r="FO1" s="29"/>
      <c r="FP1" s="29"/>
      <c r="FQ1" s="29"/>
      <c r="FR1" s="29"/>
      <c r="FS1" s="29"/>
      <c r="FT1" s="29"/>
      <c r="FU1" s="29"/>
      <c r="FV1" s="29"/>
      <c r="FW1" s="29"/>
      <c r="FX1" s="29"/>
      <c r="FY1" s="29"/>
      <c r="FZ1" s="29"/>
      <c r="GA1" s="29"/>
      <c r="GB1" s="29"/>
      <c r="GC1" s="29"/>
      <c r="GD1" s="29"/>
      <c r="GE1" s="29"/>
      <c r="GF1" s="29"/>
      <c r="GG1" s="29"/>
      <c r="GH1" s="29"/>
      <c r="GI1" s="29"/>
      <c r="GJ1" s="29"/>
      <c r="GK1" s="29"/>
      <c r="GL1" s="29"/>
      <c r="GM1" s="29"/>
      <c r="GN1" s="29"/>
      <c r="GO1" s="29"/>
      <c r="GP1" s="29"/>
      <c r="GQ1" s="29"/>
      <c r="GR1" s="29"/>
      <c r="GS1" s="29"/>
      <c r="GT1" s="29"/>
      <c r="GU1" s="29"/>
      <c r="GV1" s="29"/>
      <c r="GW1" s="29"/>
      <c r="GX1" s="29"/>
      <c r="GY1" s="29"/>
      <c r="GZ1" s="29"/>
      <c r="HA1" s="29"/>
      <c r="HB1" s="29"/>
      <c r="HC1" s="29"/>
      <c r="HD1" s="29"/>
      <c r="HE1" s="29"/>
      <c r="HF1" s="29"/>
      <c r="HG1" s="29"/>
      <c r="HH1" s="29"/>
      <c r="HI1" s="29"/>
      <c r="HJ1" s="29"/>
      <c r="HK1" s="29"/>
      <c r="HL1" s="29"/>
      <c r="HM1" s="29"/>
      <c r="HN1" s="29"/>
      <c r="HO1" s="29"/>
      <c r="HP1" s="29"/>
      <c r="HQ1" s="29"/>
      <c r="HR1" s="29"/>
      <c r="HS1" s="29"/>
      <c r="HT1" s="29"/>
      <c r="HU1" s="29"/>
      <c r="HV1" s="29"/>
      <c r="HW1" s="29"/>
      <c r="HX1" s="29"/>
      <c r="HY1" s="29"/>
      <c r="HZ1" s="29"/>
      <c r="IA1" s="29"/>
      <c r="IB1" s="29"/>
      <c r="IC1" s="29"/>
      <c r="ID1" s="29"/>
      <c r="IE1" s="29"/>
      <c r="IF1" s="29"/>
      <c r="IG1" s="29"/>
      <c r="IH1" s="29"/>
      <c r="II1" s="29"/>
      <c r="IJ1" s="29"/>
      <c r="IK1" s="29"/>
      <c r="IL1" s="29"/>
      <c r="IM1" s="29"/>
      <c r="IN1" s="29"/>
      <c r="IO1" s="29"/>
      <c r="IP1" s="29"/>
    </row>
    <row r="2" spans="1:250" ht="12.75" customHeight="1" thickBot="1">
      <c r="A2" s="402"/>
      <c r="B2" s="402"/>
      <c r="C2" s="28"/>
      <c r="D2" s="28"/>
      <c r="E2" s="28"/>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row>
    <row r="3" spans="1:250" ht="12.75" customHeight="1">
      <c r="A3" s="862" t="s">
        <v>699</v>
      </c>
      <c r="B3" s="863"/>
      <c r="C3" s="866" t="s">
        <v>700</v>
      </c>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29"/>
      <c r="CT3" s="29"/>
      <c r="CU3" s="29"/>
      <c r="CV3" s="29"/>
      <c r="CW3" s="29"/>
      <c r="CX3" s="29"/>
      <c r="CY3" s="29"/>
      <c r="CZ3" s="29"/>
      <c r="DA3" s="29"/>
      <c r="DB3" s="29"/>
      <c r="DC3" s="29"/>
      <c r="DD3" s="29"/>
      <c r="DE3" s="29"/>
      <c r="DF3" s="29"/>
      <c r="DG3" s="29"/>
      <c r="DH3" s="29"/>
      <c r="DI3" s="29"/>
      <c r="DJ3" s="29"/>
      <c r="DK3" s="29"/>
      <c r="DL3" s="29"/>
      <c r="DM3" s="29"/>
      <c r="DN3" s="29"/>
      <c r="DO3" s="29"/>
      <c r="DP3" s="29"/>
      <c r="DQ3" s="29"/>
      <c r="DR3" s="29"/>
      <c r="DS3" s="29"/>
      <c r="DT3" s="29"/>
      <c r="DU3" s="29"/>
      <c r="DV3" s="29"/>
      <c r="DW3" s="29"/>
      <c r="DX3" s="29"/>
      <c r="DY3" s="29"/>
      <c r="DZ3" s="29"/>
      <c r="EA3" s="29"/>
      <c r="EB3" s="29"/>
      <c r="EC3" s="29"/>
      <c r="ED3" s="29"/>
      <c r="EE3" s="29"/>
      <c r="EF3" s="29"/>
      <c r="EG3" s="29"/>
      <c r="EH3" s="29"/>
      <c r="EI3" s="29"/>
      <c r="EJ3" s="29"/>
      <c r="EK3" s="29"/>
      <c r="EL3" s="29"/>
      <c r="EM3" s="29"/>
      <c r="EN3" s="29"/>
      <c r="EO3" s="29"/>
      <c r="EP3" s="29"/>
      <c r="EQ3" s="29"/>
      <c r="ER3" s="29"/>
      <c r="ES3" s="29"/>
      <c r="ET3" s="29"/>
      <c r="EU3" s="29"/>
      <c r="EV3" s="29"/>
      <c r="EW3" s="29"/>
      <c r="EX3" s="29"/>
      <c r="EY3" s="29"/>
      <c r="EZ3" s="29"/>
      <c r="FA3" s="29"/>
      <c r="FB3" s="29"/>
      <c r="FC3" s="29"/>
      <c r="FD3" s="29"/>
      <c r="FE3" s="29"/>
      <c r="FF3" s="29"/>
      <c r="FG3" s="29"/>
      <c r="FH3" s="29"/>
      <c r="FI3" s="29"/>
      <c r="FJ3" s="29"/>
      <c r="FK3" s="29"/>
      <c r="FL3" s="29"/>
      <c r="FM3" s="29"/>
      <c r="FN3" s="29"/>
      <c r="FO3" s="29"/>
      <c r="FP3" s="29"/>
      <c r="FQ3" s="29"/>
      <c r="FR3" s="29"/>
      <c r="FS3" s="29"/>
      <c r="FT3" s="29"/>
      <c r="FU3" s="29"/>
      <c r="FV3" s="29"/>
      <c r="FW3" s="29"/>
      <c r="FX3" s="29"/>
      <c r="FY3" s="29"/>
      <c r="FZ3" s="29"/>
      <c r="GA3" s="29"/>
      <c r="GB3" s="29"/>
      <c r="GC3" s="29"/>
      <c r="GD3" s="29"/>
      <c r="GE3" s="29"/>
      <c r="GF3" s="29"/>
      <c r="GG3" s="29"/>
      <c r="GH3" s="29"/>
      <c r="GI3" s="29"/>
      <c r="GJ3" s="29"/>
      <c r="GK3" s="29"/>
      <c r="GL3" s="29"/>
      <c r="GM3" s="29"/>
      <c r="GN3" s="29"/>
      <c r="GO3" s="29"/>
      <c r="GP3" s="29"/>
      <c r="GQ3" s="29"/>
      <c r="GR3" s="29"/>
      <c r="GS3" s="29"/>
      <c r="GT3" s="29"/>
      <c r="GU3" s="29"/>
      <c r="GV3" s="29"/>
      <c r="GW3" s="29"/>
      <c r="GX3" s="29"/>
      <c r="GY3" s="29"/>
      <c r="GZ3" s="29"/>
      <c r="HA3" s="29"/>
      <c r="HB3" s="29"/>
      <c r="HC3" s="29"/>
      <c r="HD3" s="29"/>
      <c r="HE3" s="29"/>
      <c r="HF3" s="29"/>
      <c r="HG3" s="29"/>
      <c r="HH3" s="29"/>
      <c r="HI3" s="29"/>
      <c r="HJ3" s="29"/>
      <c r="HK3" s="29"/>
      <c r="HL3" s="29"/>
      <c r="HM3" s="29"/>
      <c r="HN3" s="29"/>
      <c r="HO3" s="29"/>
      <c r="HP3" s="29"/>
      <c r="HQ3" s="29"/>
      <c r="HR3" s="29"/>
      <c r="HS3" s="29"/>
      <c r="HT3" s="29"/>
      <c r="HU3" s="29"/>
      <c r="HV3" s="29"/>
      <c r="HW3" s="29"/>
      <c r="HX3" s="29"/>
      <c r="HY3" s="29"/>
      <c r="HZ3" s="29"/>
      <c r="IA3" s="29"/>
      <c r="IB3" s="29"/>
      <c r="IC3" s="29"/>
      <c r="ID3" s="29"/>
      <c r="IE3" s="29"/>
      <c r="IF3" s="29"/>
      <c r="IG3" s="29"/>
      <c r="IH3" s="29"/>
      <c r="II3" s="29"/>
      <c r="IJ3" s="29"/>
      <c r="IK3" s="29"/>
      <c r="IL3" s="29"/>
      <c r="IM3" s="29"/>
      <c r="IN3" s="29"/>
      <c r="IO3" s="29"/>
    </row>
    <row r="4" spans="1:250" ht="12.75" customHeight="1" thickBot="1">
      <c r="A4" s="864"/>
      <c r="B4" s="865"/>
      <c r="C4" s="662"/>
      <c r="E4" s="29"/>
      <c r="F4" s="29"/>
      <c r="G4" s="29"/>
      <c r="H4" s="29"/>
      <c r="I4" s="29"/>
      <c r="J4" s="29"/>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c r="DK4" s="29"/>
      <c r="DL4" s="29"/>
      <c r="DM4" s="29"/>
      <c r="DN4" s="29"/>
      <c r="DO4" s="29"/>
      <c r="DP4" s="29"/>
      <c r="DQ4" s="29"/>
      <c r="DR4" s="29"/>
      <c r="DS4" s="29"/>
      <c r="DT4" s="29"/>
      <c r="DU4" s="29"/>
      <c r="DV4" s="29"/>
      <c r="DW4" s="29"/>
      <c r="DX4" s="29"/>
      <c r="DY4" s="29"/>
      <c r="DZ4" s="29"/>
      <c r="EA4" s="29"/>
      <c r="EB4" s="29"/>
      <c r="EC4" s="29"/>
      <c r="ED4" s="29"/>
      <c r="EE4" s="29"/>
      <c r="EF4" s="29"/>
      <c r="EG4" s="29"/>
      <c r="EH4" s="29"/>
      <c r="EI4" s="29"/>
      <c r="EJ4" s="29"/>
      <c r="EK4" s="29"/>
      <c r="EL4" s="29"/>
      <c r="EM4" s="29"/>
      <c r="EN4" s="29"/>
      <c r="EO4" s="29"/>
      <c r="EP4" s="29"/>
      <c r="EQ4" s="29"/>
      <c r="ER4" s="29"/>
      <c r="ES4" s="29"/>
      <c r="ET4" s="29"/>
      <c r="EU4" s="29"/>
      <c r="EV4" s="29"/>
      <c r="EW4" s="29"/>
      <c r="EX4" s="29"/>
      <c r="EY4" s="29"/>
      <c r="EZ4" s="29"/>
      <c r="FA4" s="29"/>
      <c r="FB4" s="29"/>
      <c r="FC4" s="29"/>
      <c r="FD4" s="29"/>
      <c r="FE4" s="29"/>
      <c r="FF4" s="29"/>
      <c r="FG4" s="29"/>
      <c r="FH4" s="29"/>
      <c r="FI4" s="29"/>
      <c r="FJ4" s="29"/>
      <c r="FK4" s="29"/>
      <c r="FL4" s="29"/>
      <c r="FM4" s="29"/>
      <c r="FN4" s="29"/>
      <c r="FO4" s="29"/>
      <c r="FP4" s="29"/>
      <c r="FQ4" s="29"/>
      <c r="FR4" s="29"/>
      <c r="FS4" s="29"/>
      <c r="FT4" s="29"/>
      <c r="FU4" s="29"/>
      <c r="FV4" s="29"/>
      <c r="FW4" s="29"/>
      <c r="FX4" s="29"/>
      <c r="FY4" s="29"/>
      <c r="FZ4" s="29"/>
      <c r="GA4" s="29"/>
      <c r="GB4" s="29"/>
      <c r="GC4" s="29"/>
      <c r="GD4" s="29"/>
      <c r="GE4" s="29"/>
      <c r="GF4" s="29"/>
      <c r="GG4" s="29"/>
      <c r="GH4" s="29"/>
      <c r="GI4" s="29"/>
      <c r="GJ4" s="29"/>
      <c r="GK4" s="29"/>
      <c r="GL4" s="29"/>
      <c r="GM4" s="29"/>
      <c r="GN4" s="29"/>
      <c r="GO4" s="29"/>
      <c r="GP4" s="29"/>
      <c r="GQ4" s="29"/>
      <c r="GR4" s="29"/>
      <c r="GS4" s="29"/>
      <c r="GT4" s="29"/>
      <c r="GU4" s="29"/>
      <c r="GV4" s="29"/>
      <c r="GW4" s="29"/>
      <c r="GX4" s="29"/>
      <c r="GY4" s="29"/>
      <c r="GZ4" s="29"/>
      <c r="HA4" s="29"/>
      <c r="HB4" s="29"/>
      <c r="HC4" s="29"/>
      <c r="HD4" s="29"/>
      <c r="HE4" s="29"/>
      <c r="HF4" s="29"/>
      <c r="HG4" s="29"/>
      <c r="HH4" s="29"/>
      <c r="HI4" s="29"/>
      <c r="HJ4" s="29"/>
      <c r="HK4" s="29"/>
      <c r="HL4" s="29"/>
      <c r="HM4" s="29"/>
      <c r="HN4" s="29"/>
      <c r="HO4" s="29"/>
      <c r="HP4" s="29"/>
      <c r="HQ4" s="29"/>
      <c r="HR4" s="29"/>
      <c r="HS4" s="29"/>
      <c r="HT4" s="29"/>
      <c r="HU4" s="29"/>
      <c r="HV4" s="29"/>
      <c r="HW4" s="29"/>
      <c r="HX4" s="29"/>
      <c r="HY4" s="29"/>
      <c r="HZ4" s="29"/>
      <c r="IA4" s="29"/>
      <c r="IB4" s="29"/>
      <c r="IC4" s="29"/>
      <c r="ID4" s="29"/>
      <c r="IE4" s="29"/>
      <c r="IF4" s="29"/>
      <c r="IG4" s="29"/>
      <c r="IH4" s="29"/>
      <c r="II4" s="29"/>
      <c r="IJ4" s="29"/>
      <c r="IK4" s="29"/>
      <c r="IL4" s="29"/>
      <c r="IM4" s="29"/>
      <c r="IN4" s="29"/>
      <c r="IO4" s="29"/>
    </row>
    <row r="5" spans="1:250" ht="12.75" customHeight="1">
      <c r="A5" s="881" t="s">
        <v>701</v>
      </c>
      <c r="B5" s="882"/>
      <c r="C5" s="883"/>
      <c r="E5" s="29"/>
      <c r="F5" s="29"/>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c r="CH5" s="29"/>
      <c r="CI5" s="29"/>
      <c r="CJ5" s="29"/>
      <c r="CK5" s="29"/>
      <c r="CL5" s="29"/>
      <c r="CM5" s="29"/>
      <c r="CN5" s="29"/>
      <c r="CO5" s="29"/>
      <c r="CP5" s="29"/>
      <c r="CQ5" s="29"/>
      <c r="CR5" s="29"/>
      <c r="CS5" s="29"/>
      <c r="CT5" s="29"/>
      <c r="CU5" s="29"/>
      <c r="CV5" s="29"/>
      <c r="CW5" s="29"/>
      <c r="CX5" s="29"/>
      <c r="CY5" s="29"/>
      <c r="CZ5" s="29"/>
      <c r="DA5" s="29"/>
      <c r="DB5" s="29"/>
      <c r="DC5" s="29"/>
      <c r="DD5" s="29"/>
      <c r="DE5" s="29"/>
      <c r="DF5" s="29"/>
      <c r="DG5" s="29"/>
      <c r="DH5" s="29"/>
      <c r="DI5" s="29"/>
      <c r="DJ5" s="29"/>
      <c r="DK5" s="29"/>
      <c r="DL5" s="29"/>
      <c r="DM5" s="29"/>
      <c r="DN5" s="29"/>
      <c r="DO5" s="29"/>
      <c r="DP5" s="29"/>
      <c r="DQ5" s="29"/>
      <c r="DR5" s="29"/>
      <c r="DS5" s="29"/>
      <c r="DT5" s="29"/>
      <c r="DU5" s="29"/>
      <c r="DV5" s="29"/>
      <c r="DW5" s="29"/>
      <c r="DX5" s="29"/>
      <c r="DY5" s="29"/>
      <c r="DZ5" s="29"/>
      <c r="EA5" s="29"/>
      <c r="EB5" s="29"/>
      <c r="EC5" s="29"/>
      <c r="ED5" s="29"/>
      <c r="EE5" s="29"/>
      <c r="EF5" s="29"/>
      <c r="EG5" s="29"/>
      <c r="EH5" s="29"/>
      <c r="EI5" s="29"/>
      <c r="EJ5" s="29"/>
      <c r="EK5" s="29"/>
      <c r="EL5" s="29"/>
      <c r="EM5" s="29"/>
      <c r="EN5" s="29"/>
      <c r="EO5" s="29"/>
      <c r="EP5" s="29"/>
      <c r="EQ5" s="29"/>
      <c r="ER5" s="29"/>
      <c r="ES5" s="29"/>
      <c r="ET5" s="29"/>
      <c r="EU5" s="29"/>
      <c r="EV5" s="29"/>
      <c r="EW5" s="29"/>
      <c r="EX5" s="29"/>
      <c r="EY5" s="29"/>
      <c r="EZ5" s="29"/>
      <c r="FA5" s="29"/>
      <c r="FB5" s="29"/>
      <c r="FC5" s="29"/>
      <c r="FD5" s="29"/>
      <c r="FE5" s="29"/>
      <c r="FF5" s="29"/>
      <c r="FG5" s="29"/>
      <c r="FH5" s="29"/>
      <c r="FI5" s="29"/>
      <c r="FJ5" s="29"/>
      <c r="FK5" s="29"/>
      <c r="FL5" s="29"/>
      <c r="FM5" s="29"/>
      <c r="FN5" s="29"/>
      <c r="FO5" s="29"/>
      <c r="FP5" s="29"/>
      <c r="FQ5" s="29"/>
      <c r="FR5" s="29"/>
      <c r="FS5" s="29"/>
      <c r="FT5" s="29"/>
      <c r="FU5" s="29"/>
      <c r="FV5" s="29"/>
      <c r="FW5" s="29"/>
      <c r="FX5" s="29"/>
      <c r="FY5" s="29"/>
      <c r="FZ5" s="29"/>
      <c r="GA5" s="29"/>
      <c r="GB5" s="29"/>
      <c r="GC5" s="29"/>
      <c r="GD5" s="29"/>
      <c r="GE5" s="29"/>
      <c r="GF5" s="29"/>
      <c r="GG5" s="29"/>
      <c r="GH5" s="29"/>
      <c r="GI5" s="29"/>
      <c r="GJ5" s="29"/>
      <c r="GK5" s="29"/>
      <c r="GL5" s="29"/>
      <c r="GM5" s="29"/>
      <c r="GN5" s="29"/>
      <c r="GO5" s="29"/>
      <c r="GP5" s="29"/>
      <c r="GQ5" s="29"/>
      <c r="GR5" s="29"/>
      <c r="GS5" s="29"/>
      <c r="GT5" s="29"/>
      <c r="GU5" s="29"/>
      <c r="GV5" s="29"/>
      <c r="GW5" s="29"/>
      <c r="GX5" s="29"/>
      <c r="GY5" s="29"/>
      <c r="GZ5" s="29"/>
      <c r="HA5" s="29"/>
      <c r="HB5" s="29"/>
      <c r="HC5" s="29"/>
      <c r="HD5" s="29"/>
      <c r="HE5" s="29"/>
      <c r="HF5" s="29"/>
      <c r="HG5" s="29"/>
      <c r="HH5" s="29"/>
      <c r="HI5" s="29"/>
      <c r="HJ5" s="29"/>
      <c r="HK5" s="29"/>
      <c r="HL5" s="29"/>
      <c r="HM5" s="29"/>
      <c r="HN5" s="29"/>
      <c r="HO5" s="29"/>
      <c r="HP5" s="29"/>
      <c r="HQ5" s="29"/>
      <c r="HR5" s="29"/>
      <c r="HS5" s="29"/>
      <c r="HT5" s="29"/>
      <c r="HU5" s="29"/>
      <c r="HV5" s="29"/>
      <c r="HW5" s="29"/>
      <c r="HX5" s="29"/>
      <c r="HY5" s="29"/>
      <c r="HZ5" s="29"/>
      <c r="IA5" s="29"/>
      <c r="IB5" s="29"/>
      <c r="IC5" s="29"/>
      <c r="ID5" s="29"/>
      <c r="IE5" s="29"/>
      <c r="IF5" s="29"/>
      <c r="IG5" s="29"/>
      <c r="IH5" s="29"/>
      <c r="II5" s="29"/>
      <c r="IJ5" s="29"/>
      <c r="IK5" s="29"/>
      <c r="IL5" s="29"/>
      <c r="IM5" s="29"/>
      <c r="IN5" s="29"/>
      <c r="IO5" s="29"/>
    </row>
    <row r="6" spans="1:250" ht="12.75" customHeight="1">
      <c r="A6" s="884"/>
      <c r="B6" s="885"/>
      <c r="C6" s="886"/>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DV6" s="29"/>
      <c r="DW6" s="29"/>
      <c r="DX6" s="29"/>
      <c r="DY6" s="29"/>
      <c r="DZ6" s="29"/>
      <c r="EA6" s="29"/>
      <c r="EB6" s="29"/>
      <c r="EC6" s="29"/>
      <c r="ED6" s="29"/>
      <c r="EE6" s="29"/>
      <c r="EF6" s="29"/>
      <c r="EG6" s="29"/>
      <c r="EH6" s="29"/>
      <c r="EI6" s="29"/>
      <c r="EJ6" s="29"/>
      <c r="EK6" s="29"/>
      <c r="EL6" s="29"/>
      <c r="EM6" s="29"/>
      <c r="EN6" s="29"/>
      <c r="EO6" s="29"/>
      <c r="EP6" s="29"/>
      <c r="EQ6" s="29"/>
      <c r="ER6" s="29"/>
      <c r="ES6" s="29"/>
      <c r="ET6" s="29"/>
      <c r="EU6" s="29"/>
      <c r="EV6" s="29"/>
      <c r="EW6" s="29"/>
      <c r="EX6" s="29"/>
      <c r="EY6" s="29"/>
      <c r="EZ6" s="29"/>
      <c r="FA6" s="29"/>
      <c r="FB6" s="29"/>
      <c r="FC6" s="29"/>
      <c r="FD6" s="29"/>
      <c r="FE6" s="29"/>
      <c r="FF6" s="29"/>
      <c r="FG6" s="29"/>
      <c r="FH6" s="29"/>
      <c r="FI6" s="29"/>
      <c r="FJ6" s="29"/>
      <c r="FK6" s="29"/>
      <c r="FL6" s="29"/>
      <c r="FM6" s="29"/>
      <c r="FN6" s="29"/>
      <c r="FO6" s="29"/>
      <c r="FP6" s="29"/>
      <c r="FQ6" s="29"/>
      <c r="FR6" s="29"/>
      <c r="FS6" s="29"/>
      <c r="FT6" s="29"/>
      <c r="FU6" s="29"/>
      <c r="FV6" s="29"/>
      <c r="FW6" s="29"/>
      <c r="FX6" s="29"/>
      <c r="FY6" s="29"/>
      <c r="FZ6" s="29"/>
      <c r="GA6" s="29"/>
      <c r="GB6" s="29"/>
      <c r="GC6" s="29"/>
      <c r="GD6" s="29"/>
      <c r="GE6" s="29"/>
      <c r="GF6" s="29"/>
      <c r="GG6" s="29"/>
      <c r="GH6" s="29"/>
      <c r="GI6" s="29"/>
      <c r="GJ6" s="29"/>
      <c r="GK6" s="29"/>
      <c r="GL6" s="29"/>
      <c r="GM6" s="29"/>
      <c r="GN6" s="29"/>
      <c r="GO6" s="29"/>
      <c r="GP6" s="29"/>
      <c r="GQ6" s="29"/>
      <c r="GR6" s="29"/>
      <c r="GS6" s="29"/>
      <c r="GT6" s="29"/>
      <c r="GU6" s="29"/>
      <c r="GV6" s="29"/>
      <c r="GW6" s="29"/>
      <c r="GX6" s="29"/>
      <c r="GY6" s="29"/>
      <c r="GZ6" s="29"/>
      <c r="HA6" s="29"/>
      <c r="HB6" s="29"/>
      <c r="HC6" s="29"/>
      <c r="HD6" s="29"/>
      <c r="HE6" s="29"/>
      <c r="HF6" s="29"/>
      <c r="HG6" s="29"/>
      <c r="HH6" s="29"/>
      <c r="HI6" s="29"/>
      <c r="HJ6" s="29"/>
      <c r="HK6" s="29"/>
      <c r="HL6" s="29"/>
      <c r="HM6" s="29"/>
      <c r="HN6" s="29"/>
      <c r="HO6" s="29"/>
      <c r="HP6" s="29"/>
      <c r="HQ6" s="29"/>
      <c r="HR6" s="29"/>
      <c r="HS6" s="29"/>
      <c r="HT6" s="29"/>
      <c r="HU6" s="29"/>
      <c r="HV6" s="29"/>
      <c r="HW6" s="29"/>
      <c r="HX6" s="29"/>
      <c r="HY6" s="29"/>
      <c r="HZ6" s="29"/>
      <c r="IA6" s="29"/>
      <c r="IB6" s="29"/>
      <c r="IC6" s="29"/>
      <c r="ID6" s="29"/>
      <c r="IE6" s="29"/>
      <c r="IF6" s="29"/>
      <c r="IG6" s="29"/>
      <c r="IH6" s="29"/>
      <c r="II6" s="29"/>
      <c r="IJ6" s="29"/>
      <c r="IK6" s="29"/>
      <c r="IL6" s="29"/>
      <c r="IM6" s="29"/>
      <c r="IN6" s="29"/>
      <c r="IO6" s="29"/>
    </row>
    <row r="7" spans="1:250" ht="16.5" customHeight="1" thickBot="1">
      <c r="A7" s="887"/>
      <c r="B7" s="888"/>
      <c r="C7" s="88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9"/>
      <c r="GU7" s="29"/>
      <c r="GV7" s="29"/>
      <c r="GW7" s="29"/>
      <c r="GX7" s="29"/>
      <c r="GY7" s="29"/>
      <c r="GZ7" s="29"/>
      <c r="HA7" s="29"/>
      <c r="HB7" s="29"/>
      <c r="HC7" s="29"/>
      <c r="HD7" s="29"/>
      <c r="HE7" s="29"/>
      <c r="HF7" s="29"/>
      <c r="HG7" s="29"/>
      <c r="HH7" s="29"/>
      <c r="HI7" s="29"/>
      <c r="HJ7" s="29"/>
      <c r="HK7" s="29"/>
      <c r="HL7" s="29"/>
      <c r="HM7" s="29"/>
      <c r="HN7" s="29"/>
      <c r="HO7" s="29"/>
      <c r="HP7" s="29"/>
      <c r="HQ7" s="29"/>
      <c r="HR7" s="29"/>
      <c r="HS7" s="29"/>
      <c r="HT7" s="29"/>
      <c r="HU7" s="29"/>
      <c r="HV7" s="29"/>
      <c r="HW7" s="29"/>
      <c r="HX7" s="29"/>
      <c r="HY7" s="29"/>
      <c r="HZ7" s="29"/>
      <c r="IA7" s="29"/>
      <c r="IB7" s="29"/>
      <c r="IC7" s="29"/>
      <c r="ID7" s="29"/>
      <c r="IE7" s="29"/>
      <c r="IF7" s="29"/>
      <c r="IG7" s="29"/>
      <c r="IH7" s="29"/>
      <c r="II7" s="29"/>
      <c r="IJ7" s="29"/>
      <c r="IK7" s="29"/>
      <c r="IL7" s="29"/>
      <c r="IM7" s="29"/>
      <c r="IN7" s="29"/>
      <c r="IO7" s="29"/>
    </row>
    <row r="8" spans="1:250" ht="12.75" customHeight="1">
      <c r="A8" s="398" t="s">
        <v>4</v>
      </c>
      <c r="B8" s="399"/>
      <c r="C8" s="400"/>
      <c r="E8" s="29"/>
      <c r="F8" s="29"/>
      <c r="G8" s="29"/>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c r="HN8" s="29"/>
      <c r="HO8" s="29"/>
      <c r="HP8" s="29"/>
      <c r="HQ8" s="29"/>
      <c r="HR8" s="29"/>
      <c r="HS8" s="29"/>
      <c r="HT8" s="29"/>
      <c r="HU8" s="29"/>
      <c r="HV8" s="29"/>
      <c r="HW8" s="29"/>
      <c r="HX8" s="29"/>
      <c r="HY8" s="29"/>
      <c r="HZ8" s="29"/>
      <c r="IA8" s="29"/>
      <c r="IB8" s="29"/>
      <c r="IC8" s="29"/>
      <c r="ID8" s="29"/>
      <c r="IE8" s="29"/>
      <c r="IF8" s="29"/>
      <c r="IG8" s="29"/>
      <c r="IH8" s="29"/>
      <c r="II8" s="29"/>
      <c r="IJ8" s="29"/>
      <c r="IK8" s="29"/>
      <c r="IL8" s="29"/>
      <c r="IM8" s="29"/>
      <c r="IN8" s="29"/>
      <c r="IO8" s="29"/>
    </row>
    <row r="9" spans="1:250" ht="12.75" customHeight="1">
      <c r="A9" s="401" t="s">
        <v>702</v>
      </c>
      <c r="B9" s="402"/>
      <c r="C9" s="403"/>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c r="HZ9" s="29"/>
      <c r="IA9" s="29"/>
      <c r="IB9" s="29"/>
      <c r="IC9" s="29"/>
      <c r="ID9" s="29"/>
      <c r="IE9" s="29"/>
      <c r="IF9" s="29"/>
      <c r="IG9" s="29"/>
      <c r="IH9" s="29"/>
      <c r="II9" s="29"/>
      <c r="IJ9" s="29"/>
      <c r="IK9" s="29"/>
      <c r="IL9" s="29"/>
      <c r="IM9" s="29"/>
      <c r="IN9" s="29"/>
      <c r="IO9" s="29"/>
    </row>
    <row r="10" spans="1:250" ht="12.75" customHeight="1">
      <c r="A10" s="401" t="s">
        <v>634</v>
      </c>
      <c r="B10" s="402"/>
      <c r="C10" s="403"/>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c r="HW10" s="29"/>
      <c r="HX10" s="29"/>
      <c r="HY10" s="29"/>
      <c r="HZ10" s="29"/>
      <c r="IA10" s="29"/>
      <c r="IB10" s="29"/>
      <c r="IC10" s="29"/>
      <c r="ID10" s="29"/>
      <c r="IE10" s="29"/>
      <c r="IF10" s="29"/>
      <c r="IG10" s="29"/>
      <c r="IH10" s="29"/>
      <c r="II10" s="29"/>
      <c r="IJ10" s="29"/>
      <c r="IK10" s="29"/>
      <c r="IL10" s="29"/>
      <c r="IM10" s="29"/>
      <c r="IN10" s="29"/>
      <c r="IO10" s="29"/>
    </row>
    <row r="11" spans="1:250" ht="12.75" customHeight="1" thickBot="1">
      <c r="A11" s="404" t="s">
        <v>7</v>
      </c>
      <c r="B11" s="405"/>
      <c r="C11" s="406"/>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row>
    <row r="12" spans="1:250" ht="12.75" customHeight="1" thickBot="1">
      <c r="A12" s="407" t="s">
        <v>8</v>
      </c>
      <c r="B12" s="408"/>
      <c r="C12" s="409">
        <f>C14+C22+C31</f>
        <v>3300000</v>
      </c>
      <c r="E12" s="29"/>
      <c r="F12" s="461"/>
      <c r="G12" s="461"/>
      <c r="H12" s="461"/>
      <c r="I12" s="461"/>
      <c r="J12" s="461"/>
      <c r="K12" s="461"/>
      <c r="L12" s="461"/>
      <c r="M12" s="461"/>
      <c r="N12" s="461"/>
      <c r="O12" s="461"/>
      <c r="P12" s="461"/>
      <c r="Q12" s="461"/>
      <c r="R12" s="461"/>
      <c r="S12" s="461"/>
      <c r="T12" s="461"/>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row>
    <row r="13" spans="1:250" ht="12.75" customHeight="1" thickBot="1">
      <c r="A13" s="29"/>
      <c r="B13" s="29"/>
      <c r="C13" s="26"/>
      <c r="D13" s="26"/>
      <c r="E13" s="26"/>
      <c r="F13" s="461"/>
      <c r="G13" s="464"/>
      <c r="H13" s="464"/>
      <c r="I13" s="464"/>
      <c r="J13" s="464"/>
      <c r="K13" s="464"/>
      <c r="L13" s="461"/>
      <c r="M13" s="461"/>
      <c r="N13" s="461"/>
      <c r="O13" s="461"/>
      <c r="P13" s="461"/>
      <c r="Q13" s="461"/>
      <c r="R13" s="461"/>
      <c r="S13" s="461"/>
      <c r="T13" s="461"/>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row>
    <row r="14" spans="1:250" ht="12.75" customHeight="1" thickBot="1">
      <c r="A14" s="690" t="s">
        <v>32</v>
      </c>
      <c r="B14" s="657"/>
      <c r="C14" s="83">
        <f>C15+C17+C19</f>
        <v>900000</v>
      </c>
      <c r="D14" s="26"/>
      <c r="E14" s="101"/>
      <c r="F14" s="461"/>
      <c r="G14" s="602"/>
      <c r="H14" s="602"/>
      <c r="I14" s="602"/>
      <c r="J14" s="602"/>
      <c r="K14" s="602"/>
      <c r="L14" s="461"/>
      <c r="M14" s="461"/>
      <c r="N14" s="461"/>
      <c r="O14" s="461"/>
      <c r="P14" s="461"/>
      <c r="Q14" s="461"/>
      <c r="R14" s="461"/>
      <c r="S14" s="461"/>
      <c r="T14" s="461"/>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row>
    <row r="15" spans="1:250" ht="13.5" customHeight="1">
      <c r="A15" s="21">
        <v>211203</v>
      </c>
      <c r="B15" s="21" t="s">
        <v>35</v>
      </c>
      <c r="C15" s="50">
        <f>SUM(C16)</f>
        <v>350000</v>
      </c>
      <c r="D15" s="51"/>
      <c r="E15" s="23"/>
      <c r="F15" s="461"/>
      <c r="G15" s="599"/>
      <c r="H15" s="599"/>
      <c r="I15" s="599"/>
      <c r="J15" s="599"/>
      <c r="K15" s="599"/>
      <c r="L15" s="461"/>
      <c r="M15" s="461"/>
      <c r="N15" s="461"/>
      <c r="O15" s="461"/>
      <c r="P15" s="461"/>
      <c r="Q15" s="461"/>
      <c r="R15" s="461"/>
      <c r="S15" s="461"/>
      <c r="T15" s="461"/>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row>
    <row r="16" spans="1:250" ht="13.5" customHeight="1">
      <c r="A16" s="25">
        <v>21120302</v>
      </c>
      <c r="B16" s="29" t="s">
        <v>37</v>
      </c>
      <c r="C16" s="26">
        <v>350000</v>
      </c>
      <c r="D16" s="51"/>
      <c r="E16" s="23"/>
      <c r="F16" s="461"/>
      <c r="G16" s="605"/>
      <c r="H16" s="605"/>
      <c r="I16" s="605"/>
      <c r="J16" s="605"/>
      <c r="K16" s="605"/>
      <c r="L16" s="461"/>
      <c r="M16" s="461"/>
      <c r="N16" s="461"/>
      <c r="O16" s="461"/>
      <c r="P16" s="461"/>
      <c r="Q16" s="461"/>
      <c r="R16" s="461"/>
      <c r="S16" s="461"/>
      <c r="T16" s="461"/>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row>
    <row r="17" spans="1:250" ht="13.5" customHeight="1">
      <c r="A17" s="21">
        <v>211204</v>
      </c>
      <c r="B17" s="49" t="s">
        <v>38</v>
      </c>
      <c r="C17" s="23">
        <f>SUM(C18)</f>
        <v>350000</v>
      </c>
      <c r="D17" s="51"/>
      <c r="E17" s="23"/>
      <c r="F17" s="461"/>
      <c r="G17" s="605"/>
      <c r="H17" s="605"/>
      <c r="I17" s="605"/>
      <c r="J17" s="605"/>
      <c r="K17" s="605"/>
      <c r="L17" s="461"/>
      <c r="M17" s="461"/>
      <c r="N17" s="461"/>
      <c r="O17" s="461"/>
      <c r="P17" s="461"/>
      <c r="Q17" s="461"/>
      <c r="R17" s="461"/>
      <c r="S17" s="461"/>
      <c r="T17" s="461"/>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row>
    <row r="18" spans="1:250" ht="13.5" customHeight="1">
      <c r="A18" s="25">
        <v>21120401</v>
      </c>
      <c r="B18" s="26" t="s">
        <v>39</v>
      </c>
      <c r="C18" s="26">
        <v>350000</v>
      </c>
      <c r="D18" s="51"/>
      <c r="E18" s="23"/>
      <c r="F18" s="461"/>
      <c r="G18" s="605"/>
      <c r="H18" s="605"/>
      <c r="I18" s="612"/>
      <c r="J18" s="605"/>
      <c r="K18" s="605"/>
      <c r="L18" s="461"/>
      <c r="M18" s="461"/>
      <c r="N18" s="461"/>
      <c r="O18" s="461"/>
      <c r="P18" s="461"/>
      <c r="Q18" s="461"/>
      <c r="R18" s="461"/>
      <c r="S18" s="461"/>
      <c r="T18" s="461"/>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c r="HZ18" s="29"/>
      <c r="IA18" s="29"/>
      <c r="IB18" s="29"/>
      <c r="IC18" s="29"/>
      <c r="ID18" s="29"/>
      <c r="IE18" s="29"/>
      <c r="IF18" s="29"/>
      <c r="IG18" s="29"/>
      <c r="IH18" s="29"/>
      <c r="II18" s="29"/>
      <c r="IJ18" s="29"/>
      <c r="IK18" s="29"/>
      <c r="IL18" s="29"/>
      <c r="IM18" s="29"/>
      <c r="IN18" s="29"/>
      <c r="IO18" s="29"/>
      <c r="IP18" s="29"/>
    </row>
    <row r="19" spans="1:250" ht="13.5" customHeight="1">
      <c r="A19" s="21">
        <v>211209</v>
      </c>
      <c r="B19" s="23" t="s">
        <v>50</v>
      </c>
      <c r="C19" s="23">
        <f>SUM(C20)</f>
        <v>200000</v>
      </c>
      <c r="D19" s="51"/>
      <c r="E19" s="23"/>
      <c r="F19" s="461"/>
      <c r="G19" s="539"/>
      <c r="H19" s="539"/>
      <c r="I19" s="539"/>
      <c r="J19" s="539"/>
      <c r="K19" s="539"/>
      <c r="L19" s="461"/>
      <c r="M19" s="461"/>
      <c r="N19" s="461"/>
      <c r="O19" s="461"/>
      <c r="P19" s="461"/>
      <c r="Q19" s="461"/>
      <c r="R19" s="461"/>
      <c r="S19" s="461"/>
      <c r="T19" s="461"/>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c r="HZ19" s="29"/>
      <c r="IA19" s="29"/>
      <c r="IB19" s="29"/>
      <c r="IC19" s="29"/>
      <c r="ID19" s="29"/>
      <c r="IE19" s="29"/>
      <c r="IF19" s="29"/>
      <c r="IG19" s="29"/>
      <c r="IH19" s="29"/>
      <c r="II19" s="29"/>
      <c r="IJ19" s="29"/>
      <c r="IK19" s="29"/>
      <c r="IL19" s="29"/>
      <c r="IM19" s="29"/>
      <c r="IN19" s="29"/>
      <c r="IO19" s="29"/>
      <c r="IP19" s="29"/>
    </row>
    <row r="20" spans="1:250" ht="12.75" customHeight="1">
      <c r="A20" s="25">
        <v>21120906</v>
      </c>
      <c r="B20" s="26" t="s">
        <v>52</v>
      </c>
      <c r="C20" s="26">
        <v>200000</v>
      </c>
      <c r="D20" s="26"/>
      <c r="E20" s="26"/>
      <c r="F20" s="461"/>
      <c r="G20" s="539"/>
      <c r="H20" s="539"/>
      <c r="I20" s="539"/>
      <c r="J20" s="539"/>
      <c r="K20" s="539"/>
      <c r="L20" s="461"/>
      <c r="M20" s="461"/>
      <c r="N20" s="461"/>
      <c r="O20" s="461"/>
      <c r="P20" s="461"/>
      <c r="Q20" s="461"/>
      <c r="R20" s="461"/>
      <c r="S20" s="461"/>
      <c r="T20" s="461"/>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9"/>
      <c r="GU20" s="29"/>
      <c r="GV20" s="29"/>
      <c r="GW20" s="29"/>
      <c r="GX20" s="29"/>
      <c r="GY20" s="29"/>
      <c r="GZ20" s="29"/>
      <c r="HA20" s="29"/>
      <c r="HB20" s="29"/>
      <c r="HC20" s="29"/>
      <c r="HD20" s="29"/>
      <c r="HE20" s="29"/>
      <c r="HF20" s="29"/>
      <c r="HG20" s="29"/>
      <c r="HH20" s="29"/>
      <c r="HI20" s="29"/>
      <c r="HJ20" s="29"/>
      <c r="HK20" s="29"/>
      <c r="HL20" s="29"/>
      <c r="HM20" s="29"/>
      <c r="HN20" s="29"/>
      <c r="HO20" s="29"/>
      <c r="HP20" s="29"/>
      <c r="HQ20" s="29"/>
      <c r="HR20" s="29"/>
      <c r="HS20" s="29"/>
      <c r="HT20" s="29"/>
      <c r="HU20" s="29"/>
      <c r="HV20" s="29"/>
      <c r="HW20" s="29"/>
      <c r="HX20" s="29"/>
      <c r="HY20" s="29"/>
      <c r="HZ20" s="29"/>
      <c r="IA20" s="29"/>
      <c r="IB20" s="29"/>
      <c r="IC20" s="29"/>
      <c r="ID20" s="29"/>
      <c r="IE20" s="29"/>
      <c r="IF20" s="29"/>
      <c r="IG20" s="29"/>
      <c r="IH20" s="29"/>
      <c r="II20" s="29"/>
      <c r="IJ20" s="29"/>
      <c r="IK20" s="29"/>
      <c r="IL20" s="29"/>
      <c r="IM20" s="29"/>
      <c r="IN20" s="29"/>
      <c r="IO20" s="29"/>
      <c r="IP20" s="29"/>
    </row>
    <row r="21" spans="1:250" ht="12.75" customHeight="1" thickBot="1">
      <c r="A21" s="29"/>
      <c r="B21" s="26"/>
      <c r="C21" s="26"/>
      <c r="D21" s="47"/>
      <c r="E21" s="47"/>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row>
    <row r="22" spans="1:250" ht="13.5" customHeight="1">
      <c r="A22" s="683" t="s">
        <v>10</v>
      </c>
      <c r="B22" s="657"/>
      <c r="C22" s="69">
        <f>C23+C25+C27</f>
        <v>1400000</v>
      </c>
      <c r="D22" s="51"/>
      <c r="E22" s="23"/>
      <c r="F22" s="29"/>
      <c r="G22" s="29"/>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row>
    <row r="23" spans="1:250" ht="12.75" customHeight="1">
      <c r="A23" s="21">
        <v>211306</v>
      </c>
      <c r="B23" s="23" t="s">
        <v>57</v>
      </c>
      <c r="C23" s="23">
        <f>SUM(C24)</f>
        <v>250000</v>
      </c>
      <c r="D23" s="26"/>
      <c r="E23" s="26"/>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row>
    <row r="24" spans="1:250" ht="12.75" customHeight="1">
      <c r="A24" s="25">
        <v>21130607</v>
      </c>
      <c r="B24" s="26" t="s">
        <v>60</v>
      </c>
      <c r="C24" s="26">
        <v>250000</v>
      </c>
      <c r="D24" s="26"/>
      <c r="E24" s="26"/>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row>
    <row r="25" spans="1:250" ht="13.5" customHeight="1">
      <c r="A25" s="21">
        <v>211307</v>
      </c>
      <c r="B25" s="49" t="s">
        <v>102</v>
      </c>
      <c r="C25" s="23">
        <f>SUM(C26)</f>
        <v>400000</v>
      </c>
      <c r="D25" s="47"/>
      <c r="E25" s="23"/>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6">
        <f>SUM(C25:IO25)</f>
        <v>400000</v>
      </c>
    </row>
    <row r="26" spans="1:250" ht="12.75" customHeight="1">
      <c r="A26" s="25">
        <v>21130701</v>
      </c>
      <c r="B26" s="29" t="s">
        <v>103</v>
      </c>
      <c r="C26" s="26">
        <v>400000</v>
      </c>
      <c r="D26" s="26"/>
      <c r="E26" s="26"/>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c r="IM26" s="29"/>
      <c r="IN26" s="29"/>
      <c r="IO26" s="29"/>
      <c r="IP26" s="29"/>
    </row>
    <row r="27" spans="1:250" ht="12.75" customHeight="1">
      <c r="A27" s="21">
        <v>211309</v>
      </c>
      <c r="B27" s="23" t="s">
        <v>61</v>
      </c>
      <c r="C27" s="23">
        <f>SUM(C28:C29)</f>
        <v>750000</v>
      </c>
      <c r="D27" s="26"/>
      <c r="E27" s="26"/>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c r="HZ27" s="29"/>
      <c r="IA27" s="29"/>
      <c r="IB27" s="29"/>
      <c r="IC27" s="29"/>
      <c r="ID27" s="29"/>
      <c r="IE27" s="29"/>
      <c r="IF27" s="29"/>
      <c r="IG27" s="29"/>
      <c r="IH27" s="29"/>
      <c r="II27" s="29"/>
      <c r="IJ27" s="29"/>
      <c r="IK27" s="29"/>
      <c r="IL27" s="29"/>
      <c r="IM27" s="29"/>
      <c r="IN27" s="29"/>
      <c r="IO27" s="29"/>
      <c r="IP27" s="29"/>
    </row>
    <row r="28" spans="1:250" ht="12.75" customHeight="1">
      <c r="A28" s="25">
        <v>21130901</v>
      </c>
      <c r="B28" s="26" t="s">
        <v>62</v>
      </c>
      <c r="C28" s="26">
        <v>500000</v>
      </c>
      <c r="D28" s="47"/>
      <c r="E28" s="47"/>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row>
    <row r="29" spans="1:250" ht="12.75" customHeight="1">
      <c r="A29" s="25">
        <v>21130908</v>
      </c>
      <c r="B29" s="26" t="s">
        <v>64</v>
      </c>
      <c r="C29" s="26">
        <v>250000</v>
      </c>
      <c r="D29" s="26"/>
      <c r="E29" s="26"/>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c r="HB29" s="29"/>
      <c r="HC29" s="29"/>
      <c r="HD29" s="29"/>
      <c r="HE29" s="29"/>
      <c r="HF29" s="29"/>
      <c r="HG29" s="29"/>
      <c r="HH29" s="29"/>
      <c r="HI29" s="29"/>
      <c r="HJ29" s="29"/>
      <c r="HK29" s="29"/>
      <c r="HL29" s="29"/>
      <c r="HM29" s="29"/>
      <c r="HN29" s="29"/>
      <c r="HO29" s="29"/>
      <c r="HP29" s="29"/>
      <c r="HQ29" s="29"/>
      <c r="HR29" s="29"/>
      <c r="HS29" s="29"/>
      <c r="HT29" s="29"/>
      <c r="HU29" s="29"/>
      <c r="HV29" s="29"/>
      <c r="HW29" s="29"/>
      <c r="HX29" s="29"/>
      <c r="HY29" s="29"/>
      <c r="HZ29" s="29"/>
      <c r="IA29" s="29"/>
      <c r="IB29" s="29"/>
      <c r="IC29" s="29"/>
      <c r="ID29" s="29"/>
      <c r="IE29" s="29"/>
      <c r="IF29" s="29"/>
      <c r="IG29" s="29"/>
      <c r="IH29" s="29"/>
      <c r="II29" s="29"/>
      <c r="IJ29" s="29"/>
      <c r="IK29" s="29"/>
      <c r="IL29" s="29"/>
      <c r="IM29" s="29"/>
      <c r="IN29" s="29"/>
      <c r="IO29" s="29"/>
      <c r="IP29" s="29"/>
    </row>
    <row r="30" spans="1:250" ht="12.75" customHeight="1">
      <c r="A30" s="29"/>
      <c r="B30" s="29"/>
      <c r="C30" s="26"/>
      <c r="D30" s="26"/>
      <c r="E30" s="26"/>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c r="HW30" s="29"/>
      <c r="HX30" s="29"/>
      <c r="HY30" s="29"/>
      <c r="HZ30" s="29"/>
      <c r="IA30" s="29"/>
      <c r="IB30" s="29"/>
      <c r="IC30" s="29"/>
      <c r="ID30" s="29"/>
      <c r="IE30" s="29"/>
      <c r="IF30" s="29"/>
      <c r="IG30" s="29"/>
      <c r="IH30" s="29"/>
      <c r="II30" s="29"/>
      <c r="IJ30" s="29"/>
      <c r="IK30" s="29"/>
      <c r="IL30" s="29"/>
      <c r="IM30" s="29"/>
      <c r="IN30" s="29"/>
      <c r="IO30" s="29"/>
      <c r="IP30" s="29"/>
    </row>
    <row r="31" spans="1:250" ht="12.75" customHeight="1">
      <c r="A31" s="698" t="s">
        <v>74</v>
      </c>
      <c r="B31" s="657"/>
      <c r="C31" s="86">
        <f>C32+C34</f>
        <v>1000000</v>
      </c>
      <c r="D31" s="26"/>
      <c r="E31" s="26"/>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29"/>
      <c r="IK31" s="29"/>
      <c r="IL31" s="29"/>
      <c r="IM31" s="29"/>
      <c r="IN31" s="29"/>
      <c r="IO31" s="29"/>
      <c r="IP31" s="29"/>
    </row>
    <row r="32" spans="1:250" ht="12.75" customHeight="1">
      <c r="A32" s="21">
        <v>221104</v>
      </c>
      <c r="B32" s="23" t="s">
        <v>78</v>
      </c>
      <c r="C32" s="23">
        <f>SUM(C33)</f>
        <v>500000</v>
      </c>
      <c r="D32" s="26"/>
      <c r="E32" s="26"/>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row>
    <row r="33" spans="1:250" ht="12.75" customHeight="1">
      <c r="A33" s="25">
        <v>22110401</v>
      </c>
      <c r="B33" s="29" t="s">
        <v>79</v>
      </c>
      <c r="C33" s="26">
        <v>500000</v>
      </c>
      <c r="D33" s="26"/>
      <c r="E33" s="26"/>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c r="HB33" s="29"/>
      <c r="HC33" s="29"/>
      <c r="HD33" s="29"/>
      <c r="HE33" s="29"/>
      <c r="HF33" s="29"/>
      <c r="HG33" s="29"/>
      <c r="HH33" s="29"/>
      <c r="HI33" s="29"/>
      <c r="HJ33" s="29"/>
      <c r="HK33" s="29"/>
      <c r="HL33" s="29"/>
      <c r="HM33" s="29"/>
      <c r="HN33" s="29"/>
      <c r="HO33" s="29"/>
      <c r="HP33" s="29"/>
      <c r="HQ33" s="29"/>
      <c r="HR33" s="29"/>
      <c r="HS33" s="29"/>
      <c r="HT33" s="29"/>
      <c r="HU33" s="29"/>
      <c r="HV33" s="29"/>
      <c r="HW33" s="29"/>
      <c r="HX33" s="29"/>
      <c r="HY33" s="29"/>
      <c r="HZ33" s="29"/>
      <c r="IA33" s="29"/>
      <c r="IB33" s="29"/>
      <c r="IC33" s="29"/>
      <c r="ID33" s="29"/>
      <c r="IE33" s="29"/>
      <c r="IF33" s="29"/>
      <c r="IG33" s="29"/>
      <c r="IH33" s="29"/>
      <c r="II33" s="29"/>
      <c r="IJ33" s="29"/>
      <c r="IK33" s="29"/>
      <c r="IL33" s="29"/>
      <c r="IM33" s="29"/>
      <c r="IN33" s="29"/>
      <c r="IO33" s="29"/>
      <c r="IP33" s="29"/>
    </row>
    <row r="34" spans="1:250" ht="12.75" customHeight="1">
      <c r="A34" s="21">
        <v>221107</v>
      </c>
      <c r="B34" s="23" t="s">
        <v>81</v>
      </c>
      <c r="C34" s="50">
        <f>SUM(C35)</f>
        <v>500000</v>
      </c>
      <c r="D34" s="26"/>
      <c r="E34" s="26"/>
      <c r="F34" s="29"/>
      <c r="G34" s="29"/>
      <c r="H34" s="29"/>
      <c r="I34" s="29"/>
      <c r="J34" s="29"/>
      <c r="K34" s="29"/>
      <c r="L34" s="29"/>
      <c r="M34" s="29"/>
      <c r="N34" s="29"/>
      <c r="O34" s="29"/>
      <c r="P34" s="29"/>
      <c r="Q34" s="29"/>
      <c r="R34" s="29"/>
      <c r="S34" s="29"/>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c r="HH34" s="29"/>
      <c r="HI34" s="29"/>
      <c r="HJ34" s="29"/>
      <c r="HK34" s="29"/>
      <c r="HL34" s="29"/>
      <c r="HM34" s="29"/>
      <c r="HN34" s="29"/>
      <c r="HO34" s="29"/>
      <c r="HP34" s="29"/>
      <c r="HQ34" s="29"/>
      <c r="HR34" s="29"/>
      <c r="HS34" s="29"/>
      <c r="HT34" s="29"/>
      <c r="HU34" s="29"/>
      <c r="HV34" s="29"/>
      <c r="HW34" s="29"/>
      <c r="HX34" s="29"/>
      <c r="HY34" s="29"/>
      <c r="HZ34" s="29"/>
      <c r="IA34" s="29"/>
      <c r="IB34" s="29"/>
      <c r="IC34" s="29"/>
      <c r="ID34" s="29"/>
      <c r="IE34" s="29"/>
      <c r="IF34" s="29"/>
      <c r="IG34" s="29"/>
      <c r="IH34" s="29"/>
      <c r="II34" s="29"/>
      <c r="IJ34" s="29"/>
      <c r="IK34" s="29"/>
      <c r="IL34" s="29"/>
      <c r="IM34" s="29"/>
      <c r="IN34" s="29"/>
      <c r="IO34" s="29"/>
      <c r="IP34" s="29"/>
    </row>
    <row r="35" spans="1:250" ht="12.75" customHeight="1">
      <c r="A35" s="25">
        <v>22110702</v>
      </c>
      <c r="B35" s="26" t="s">
        <v>82</v>
      </c>
      <c r="C35" s="26">
        <v>500000</v>
      </c>
      <c r="D35" s="26"/>
      <c r="E35" s="26"/>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c r="HW35" s="29"/>
      <c r="HX35" s="29"/>
      <c r="HY35" s="29"/>
      <c r="HZ35" s="29"/>
      <c r="IA35" s="29"/>
      <c r="IB35" s="29"/>
      <c r="IC35" s="29"/>
      <c r="ID35" s="29"/>
      <c r="IE35" s="29"/>
      <c r="IF35" s="29"/>
      <c r="IG35" s="29"/>
      <c r="IH35" s="29"/>
      <c r="II35" s="29"/>
      <c r="IJ35" s="29"/>
      <c r="IK35" s="29"/>
      <c r="IL35" s="29"/>
      <c r="IM35" s="29"/>
      <c r="IN35" s="29"/>
      <c r="IO35" s="29"/>
      <c r="IP35" s="29"/>
    </row>
    <row r="36" spans="1:250" ht="12.75" customHeight="1">
      <c r="A36" s="29"/>
      <c r="B36" s="29"/>
      <c r="C36" s="26"/>
      <c r="D36" s="26"/>
      <c r="E36" s="26"/>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9"/>
      <c r="EQ36" s="29"/>
      <c r="ER36" s="29"/>
      <c r="ES36" s="29"/>
      <c r="ET36" s="29"/>
      <c r="EU36" s="29"/>
      <c r="EV36" s="29"/>
      <c r="EW36" s="29"/>
      <c r="EX36" s="29"/>
      <c r="EY36" s="29"/>
      <c r="EZ36" s="29"/>
      <c r="FA36" s="29"/>
      <c r="FB36" s="29"/>
      <c r="FC36" s="29"/>
      <c r="FD36" s="29"/>
      <c r="FE36" s="29"/>
      <c r="FF36" s="29"/>
      <c r="FG36" s="29"/>
      <c r="FH36" s="29"/>
      <c r="FI36" s="29"/>
      <c r="FJ36" s="29"/>
      <c r="FK36" s="29"/>
      <c r="FL36" s="29"/>
      <c r="FM36" s="29"/>
      <c r="FN36" s="29"/>
      <c r="FO36" s="29"/>
      <c r="FP36" s="29"/>
      <c r="FQ36" s="29"/>
      <c r="FR36" s="29"/>
      <c r="FS36" s="29"/>
      <c r="FT36" s="29"/>
      <c r="FU36" s="29"/>
      <c r="FV36" s="29"/>
      <c r="FW36" s="29"/>
      <c r="FX36" s="29"/>
      <c r="FY36" s="29"/>
      <c r="FZ36" s="29"/>
      <c r="GA36" s="29"/>
      <c r="GB36" s="29"/>
      <c r="GC36" s="29"/>
      <c r="GD36" s="29"/>
      <c r="GE36" s="29"/>
      <c r="GF36" s="29"/>
      <c r="GG36" s="29"/>
      <c r="GH36" s="29"/>
      <c r="GI36" s="29"/>
      <c r="GJ36" s="29"/>
      <c r="GK36" s="29"/>
      <c r="GL36" s="29"/>
      <c r="GM36" s="29"/>
      <c r="GN36" s="29"/>
      <c r="GO36" s="29"/>
      <c r="GP36" s="29"/>
      <c r="GQ36" s="29"/>
      <c r="GR36" s="29"/>
      <c r="GS36" s="29"/>
      <c r="GT36" s="29"/>
      <c r="GU36" s="29"/>
      <c r="GV36" s="29"/>
      <c r="GW36" s="29"/>
      <c r="GX36" s="29"/>
      <c r="GY36" s="29"/>
      <c r="GZ36" s="29"/>
      <c r="HA36" s="29"/>
      <c r="HB36" s="29"/>
      <c r="HC36" s="29"/>
      <c r="HD36" s="29"/>
      <c r="HE36" s="29"/>
      <c r="HF36" s="29"/>
      <c r="HG36" s="29"/>
      <c r="HH36" s="29"/>
      <c r="HI36" s="29"/>
      <c r="HJ36" s="29"/>
      <c r="HK36" s="29"/>
      <c r="HL36" s="29"/>
      <c r="HM36" s="29"/>
      <c r="HN36" s="29"/>
      <c r="HO36" s="29"/>
      <c r="HP36" s="29"/>
      <c r="HQ36" s="29"/>
      <c r="HR36" s="29"/>
      <c r="HS36" s="29"/>
      <c r="HT36" s="29"/>
      <c r="HU36" s="29"/>
      <c r="HV36" s="29"/>
      <c r="HW36" s="29"/>
      <c r="HX36" s="29"/>
      <c r="HY36" s="29"/>
      <c r="HZ36" s="29"/>
      <c r="IA36" s="29"/>
      <c r="IB36" s="29"/>
      <c r="IC36" s="29"/>
      <c r="ID36" s="29"/>
      <c r="IE36" s="29"/>
      <c r="IF36" s="29"/>
      <c r="IG36" s="29"/>
      <c r="IH36" s="29"/>
      <c r="II36" s="29"/>
      <c r="IJ36" s="29"/>
      <c r="IK36" s="29"/>
      <c r="IL36" s="29"/>
      <c r="IM36" s="29"/>
      <c r="IN36" s="29"/>
      <c r="IO36" s="29"/>
      <c r="IP36" s="29"/>
    </row>
    <row r="37" spans="1:250" ht="12.75" customHeight="1">
      <c r="A37" s="29"/>
      <c r="B37" s="29"/>
      <c r="C37" s="26"/>
      <c r="D37" s="26"/>
      <c r="E37" s="26"/>
      <c r="F37" s="29"/>
      <c r="G37" s="29"/>
      <c r="H37" s="29"/>
      <c r="I37" s="29"/>
      <c r="J37" s="29"/>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c r="HW37" s="29"/>
      <c r="HX37" s="29"/>
      <c r="HY37" s="29"/>
      <c r="HZ37" s="29"/>
      <c r="IA37" s="29"/>
      <c r="IB37" s="29"/>
      <c r="IC37" s="29"/>
      <c r="ID37" s="29"/>
      <c r="IE37" s="29"/>
      <c r="IF37" s="29"/>
      <c r="IG37" s="29"/>
      <c r="IH37" s="29"/>
      <c r="II37" s="29"/>
      <c r="IJ37" s="29"/>
      <c r="IK37" s="29"/>
      <c r="IL37" s="29"/>
      <c r="IM37" s="29"/>
      <c r="IN37" s="29"/>
      <c r="IO37" s="29"/>
      <c r="IP37" s="29"/>
    </row>
    <row r="38" spans="1:250" ht="12.75" customHeight="1">
      <c r="A38" s="29"/>
      <c r="B38" s="29"/>
      <c r="C38" s="26"/>
      <c r="D38" s="26"/>
      <c r="E38" s="26"/>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c r="HW38" s="29"/>
      <c r="HX38" s="29"/>
      <c r="HY38" s="29"/>
      <c r="HZ38" s="29"/>
      <c r="IA38" s="29"/>
      <c r="IB38" s="29"/>
      <c r="IC38" s="29"/>
      <c r="ID38" s="29"/>
      <c r="IE38" s="29"/>
      <c r="IF38" s="29"/>
      <c r="IG38" s="29"/>
      <c r="IH38" s="29"/>
      <c r="II38" s="29"/>
      <c r="IJ38" s="29"/>
      <c r="IK38" s="29"/>
      <c r="IL38" s="29"/>
      <c r="IM38" s="29"/>
      <c r="IN38" s="29"/>
      <c r="IO38" s="29"/>
      <c r="IP38" s="29"/>
    </row>
    <row r="39" spans="1:250" ht="12.75" customHeight="1">
      <c r="A39" s="29"/>
      <c r="B39" s="29"/>
      <c r="C39" s="26"/>
      <c r="D39" s="26"/>
      <c r="E39" s="26"/>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c r="HF39" s="29"/>
      <c r="HG39" s="29"/>
      <c r="HH39" s="29"/>
      <c r="HI39" s="29"/>
      <c r="HJ39" s="29"/>
      <c r="HK39" s="29"/>
      <c r="HL39" s="29"/>
      <c r="HM39" s="29"/>
      <c r="HN39" s="29"/>
      <c r="HO39" s="29"/>
      <c r="HP39" s="29"/>
      <c r="HQ39" s="29"/>
      <c r="HR39" s="29"/>
      <c r="HS39" s="29"/>
      <c r="HT39" s="29"/>
      <c r="HU39" s="29"/>
      <c r="HV39" s="29"/>
      <c r="HW39" s="29"/>
      <c r="HX39" s="29"/>
      <c r="HY39" s="29"/>
      <c r="HZ39" s="29"/>
      <c r="IA39" s="29"/>
      <c r="IB39" s="29"/>
      <c r="IC39" s="29"/>
      <c r="ID39" s="29"/>
      <c r="IE39" s="29"/>
      <c r="IF39" s="29"/>
      <c r="IG39" s="29"/>
      <c r="IH39" s="29"/>
      <c r="II39" s="29"/>
      <c r="IJ39" s="29"/>
      <c r="IK39" s="29"/>
      <c r="IL39" s="29"/>
      <c r="IM39" s="29"/>
      <c r="IN39" s="29"/>
      <c r="IO39" s="29"/>
      <c r="IP39" s="29"/>
    </row>
    <row r="40" spans="1:250" ht="12.75" customHeight="1">
      <c r="A40" s="29"/>
      <c r="B40" s="29"/>
      <c r="C40" s="26"/>
      <c r="D40" s="26"/>
      <c r="E40" s="26"/>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c r="HF40" s="29"/>
      <c r="HG40" s="29"/>
      <c r="HH40" s="29"/>
      <c r="HI40" s="29"/>
      <c r="HJ40" s="29"/>
      <c r="HK40" s="29"/>
      <c r="HL40" s="29"/>
      <c r="HM40" s="29"/>
      <c r="HN40" s="29"/>
      <c r="HO40" s="29"/>
      <c r="HP40" s="29"/>
      <c r="HQ40" s="29"/>
      <c r="HR40" s="29"/>
      <c r="HS40" s="29"/>
      <c r="HT40" s="29"/>
      <c r="HU40" s="29"/>
      <c r="HV40" s="29"/>
      <c r="HW40" s="29"/>
      <c r="HX40" s="29"/>
      <c r="HY40" s="29"/>
      <c r="HZ40" s="29"/>
      <c r="IA40" s="29"/>
      <c r="IB40" s="29"/>
      <c r="IC40" s="29"/>
      <c r="ID40" s="29"/>
      <c r="IE40" s="29"/>
      <c r="IF40" s="29"/>
      <c r="IG40" s="29"/>
      <c r="IH40" s="29"/>
      <c r="II40" s="29"/>
      <c r="IJ40" s="29"/>
      <c r="IK40" s="29"/>
      <c r="IL40" s="29"/>
      <c r="IM40" s="29"/>
      <c r="IN40" s="29"/>
      <c r="IO40" s="29"/>
      <c r="IP40" s="29"/>
    </row>
    <row r="41" spans="1:250" ht="12.75" customHeight="1">
      <c r="A41" s="29"/>
      <c r="B41" s="29"/>
      <c r="C41" s="26"/>
      <c r="D41" s="26"/>
      <c r="E41" s="26"/>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c r="HW41" s="29"/>
      <c r="HX41" s="29"/>
      <c r="HY41" s="29"/>
      <c r="HZ41" s="29"/>
      <c r="IA41" s="29"/>
      <c r="IB41" s="29"/>
      <c r="IC41" s="29"/>
      <c r="ID41" s="29"/>
      <c r="IE41" s="29"/>
      <c r="IF41" s="29"/>
      <c r="IG41" s="29"/>
      <c r="IH41" s="29"/>
      <c r="II41" s="29"/>
      <c r="IJ41" s="29"/>
      <c r="IK41" s="29"/>
      <c r="IL41" s="29"/>
      <c r="IM41" s="29"/>
      <c r="IN41" s="29"/>
      <c r="IO41" s="29"/>
      <c r="IP41" s="29"/>
    </row>
    <row r="42" spans="1:250" ht="12.75" customHeight="1">
      <c r="A42" s="29"/>
      <c r="B42" s="29"/>
      <c r="C42" s="26"/>
      <c r="D42" s="26"/>
      <c r="E42" s="26"/>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9"/>
      <c r="GU42" s="29"/>
      <c r="GV42" s="29"/>
      <c r="GW42" s="29"/>
      <c r="GX42" s="29"/>
      <c r="GY42" s="29"/>
      <c r="GZ42" s="29"/>
      <c r="HA42" s="29"/>
      <c r="HB42" s="29"/>
      <c r="HC42" s="29"/>
      <c r="HD42" s="29"/>
      <c r="HE42" s="29"/>
      <c r="HF42" s="29"/>
      <c r="HG42" s="29"/>
      <c r="HH42" s="29"/>
      <c r="HI42" s="29"/>
      <c r="HJ42" s="29"/>
      <c r="HK42" s="29"/>
      <c r="HL42" s="29"/>
      <c r="HM42" s="29"/>
      <c r="HN42" s="29"/>
      <c r="HO42" s="29"/>
      <c r="HP42" s="29"/>
      <c r="HQ42" s="29"/>
      <c r="HR42" s="29"/>
      <c r="HS42" s="29"/>
      <c r="HT42" s="29"/>
      <c r="HU42" s="29"/>
      <c r="HV42" s="29"/>
      <c r="HW42" s="29"/>
      <c r="HX42" s="29"/>
      <c r="HY42" s="29"/>
      <c r="HZ42" s="29"/>
      <c r="IA42" s="29"/>
      <c r="IB42" s="29"/>
      <c r="IC42" s="29"/>
      <c r="ID42" s="29"/>
      <c r="IE42" s="29"/>
      <c r="IF42" s="29"/>
      <c r="IG42" s="29"/>
      <c r="IH42" s="29"/>
      <c r="II42" s="29"/>
      <c r="IJ42" s="29"/>
      <c r="IK42" s="29"/>
      <c r="IL42" s="29"/>
      <c r="IM42" s="29"/>
      <c r="IN42" s="29"/>
      <c r="IO42" s="29"/>
      <c r="IP42" s="29"/>
    </row>
    <row r="43" spans="1:250" ht="12.75" customHeight="1">
      <c r="A43" s="29"/>
      <c r="B43" s="29"/>
      <c r="C43" s="26"/>
      <c r="D43" s="26"/>
      <c r="E43" s="26"/>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c r="CH43" s="29"/>
      <c r="CI43" s="29"/>
      <c r="CJ43" s="29"/>
      <c r="CK43" s="29"/>
      <c r="CL43" s="29"/>
      <c r="CM43" s="29"/>
      <c r="CN43" s="29"/>
      <c r="CO43" s="29"/>
      <c r="CP43" s="29"/>
      <c r="CQ43" s="29"/>
      <c r="CR43" s="29"/>
      <c r="CS43" s="29"/>
      <c r="CT43" s="29"/>
      <c r="CU43" s="29"/>
      <c r="CV43" s="29"/>
      <c r="CW43" s="29"/>
      <c r="CX43" s="29"/>
      <c r="CY43" s="29"/>
      <c r="CZ43" s="29"/>
      <c r="DA43" s="29"/>
      <c r="DB43" s="29"/>
      <c r="DC43" s="29"/>
      <c r="DD43" s="29"/>
      <c r="DE43" s="29"/>
      <c r="DF43" s="29"/>
      <c r="DG43" s="29"/>
      <c r="DH43" s="29"/>
      <c r="DI43" s="29"/>
      <c r="DJ43" s="29"/>
      <c r="DK43" s="29"/>
      <c r="DL43" s="29"/>
      <c r="DM43" s="29"/>
      <c r="DN43" s="29"/>
      <c r="DO43" s="29"/>
      <c r="DP43" s="29"/>
      <c r="DQ43" s="29"/>
      <c r="DR43" s="29"/>
      <c r="DS43" s="29"/>
      <c r="DT43" s="29"/>
      <c r="DU43" s="29"/>
      <c r="DV43" s="29"/>
      <c r="DW43" s="29"/>
      <c r="DX43" s="29"/>
      <c r="DY43" s="29"/>
      <c r="DZ43" s="29"/>
      <c r="EA43" s="29"/>
      <c r="EB43" s="29"/>
      <c r="EC43" s="29"/>
      <c r="ED43" s="29"/>
      <c r="EE43" s="29"/>
      <c r="EF43" s="29"/>
      <c r="EG43" s="29"/>
      <c r="EH43" s="29"/>
      <c r="EI43" s="29"/>
      <c r="EJ43" s="29"/>
      <c r="EK43" s="29"/>
      <c r="EL43" s="29"/>
      <c r="EM43" s="29"/>
      <c r="EN43" s="29"/>
      <c r="EO43" s="29"/>
      <c r="EP43" s="29"/>
      <c r="EQ43" s="29"/>
      <c r="ER43" s="29"/>
      <c r="ES43" s="29"/>
      <c r="ET43" s="29"/>
      <c r="EU43" s="29"/>
      <c r="EV43" s="29"/>
      <c r="EW43" s="29"/>
      <c r="EX43" s="29"/>
      <c r="EY43" s="29"/>
      <c r="EZ43" s="29"/>
      <c r="FA43" s="29"/>
      <c r="FB43" s="29"/>
      <c r="FC43" s="29"/>
      <c r="FD43" s="29"/>
      <c r="FE43" s="29"/>
      <c r="FF43" s="29"/>
      <c r="FG43" s="29"/>
      <c r="FH43" s="29"/>
      <c r="FI43" s="29"/>
      <c r="FJ43" s="29"/>
      <c r="FK43" s="29"/>
      <c r="FL43" s="29"/>
      <c r="FM43" s="29"/>
      <c r="FN43" s="29"/>
      <c r="FO43" s="29"/>
      <c r="FP43" s="29"/>
      <c r="FQ43" s="29"/>
      <c r="FR43" s="29"/>
      <c r="FS43" s="29"/>
      <c r="FT43" s="29"/>
      <c r="FU43" s="29"/>
      <c r="FV43" s="29"/>
      <c r="FW43" s="29"/>
      <c r="FX43" s="29"/>
      <c r="FY43" s="29"/>
      <c r="FZ43" s="29"/>
      <c r="GA43" s="29"/>
      <c r="GB43" s="29"/>
      <c r="GC43" s="29"/>
      <c r="GD43" s="29"/>
      <c r="GE43" s="29"/>
      <c r="GF43" s="29"/>
      <c r="GG43" s="29"/>
      <c r="GH43" s="29"/>
      <c r="GI43" s="29"/>
      <c r="GJ43" s="29"/>
      <c r="GK43" s="29"/>
      <c r="GL43" s="29"/>
      <c r="GM43" s="29"/>
      <c r="GN43" s="29"/>
      <c r="GO43" s="29"/>
      <c r="GP43" s="29"/>
      <c r="GQ43" s="29"/>
      <c r="GR43" s="29"/>
      <c r="GS43" s="29"/>
      <c r="GT43" s="29"/>
      <c r="GU43" s="29"/>
      <c r="GV43" s="29"/>
      <c r="GW43" s="29"/>
      <c r="GX43" s="29"/>
      <c r="GY43" s="29"/>
      <c r="GZ43" s="29"/>
      <c r="HA43" s="29"/>
      <c r="HB43" s="29"/>
      <c r="HC43" s="29"/>
      <c r="HD43" s="29"/>
      <c r="HE43" s="29"/>
      <c r="HF43" s="29"/>
      <c r="HG43" s="29"/>
      <c r="HH43" s="29"/>
      <c r="HI43" s="29"/>
      <c r="HJ43" s="29"/>
      <c r="HK43" s="29"/>
      <c r="HL43" s="29"/>
      <c r="HM43" s="29"/>
      <c r="HN43" s="29"/>
      <c r="HO43" s="29"/>
      <c r="HP43" s="29"/>
      <c r="HQ43" s="29"/>
      <c r="HR43" s="29"/>
      <c r="HS43" s="29"/>
      <c r="HT43" s="29"/>
      <c r="HU43" s="29"/>
      <c r="HV43" s="29"/>
      <c r="HW43" s="29"/>
      <c r="HX43" s="29"/>
      <c r="HY43" s="29"/>
      <c r="HZ43" s="29"/>
      <c r="IA43" s="29"/>
      <c r="IB43" s="29"/>
      <c r="IC43" s="29"/>
      <c r="ID43" s="29"/>
      <c r="IE43" s="29"/>
      <c r="IF43" s="29"/>
      <c r="IG43" s="29"/>
      <c r="IH43" s="29"/>
      <c r="II43" s="29"/>
      <c r="IJ43" s="29"/>
      <c r="IK43" s="29"/>
      <c r="IL43" s="29"/>
      <c r="IM43" s="29"/>
      <c r="IN43" s="29"/>
      <c r="IO43" s="29"/>
      <c r="IP43" s="29"/>
    </row>
    <row r="44" spans="1:250" ht="12.75" customHeight="1">
      <c r="A44" s="29"/>
      <c r="B44" s="29"/>
      <c r="C44" s="26"/>
      <c r="D44" s="26"/>
      <c r="E44" s="26"/>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c r="GJ44" s="29"/>
      <c r="GK44" s="29"/>
      <c r="GL44" s="29"/>
      <c r="GM44" s="29"/>
      <c r="GN44" s="29"/>
      <c r="GO44" s="29"/>
      <c r="GP44" s="29"/>
      <c r="GQ44" s="29"/>
      <c r="GR44" s="29"/>
      <c r="GS44" s="29"/>
      <c r="GT44" s="29"/>
      <c r="GU44" s="29"/>
      <c r="GV44" s="29"/>
      <c r="GW44" s="29"/>
      <c r="GX44" s="29"/>
      <c r="GY44" s="29"/>
      <c r="GZ44" s="29"/>
      <c r="HA44" s="29"/>
      <c r="HB44" s="29"/>
      <c r="HC44" s="29"/>
      <c r="HD44" s="29"/>
      <c r="HE44" s="29"/>
      <c r="HF44" s="29"/>
      <c r="HG44" s="29"/>
      <c r="HH44" s="29"/>
      <c r="HI44" s="29"/>
      <c r="HJ44" s="29"/>
      <c r="HK44" s="29"/>
      <c r="HL44" s="29"/>
      <c r="HM44" s="29"/>
      <c r="HN44" s="29"/>
      <c r="HO44" s="29"/>
      <c r="HP44" s="29"/>
      <c r="HQ44" s="29"/>
      <c r="HR44" s="29"/>
      <c r="HS44" s="29"/>
      <c r="HT44" s="29"/>
      <c r="HU44" s="29"/>
      <c r="HV44" s="29"/>
      <c r="HW44" s="29"/>
      <c r="HX44" s="29"/>
      <c r="HY44" s="29"/>
      <c r="HZ44" s="29"/>
      <c r="IA44" s="29"/>
      <c r="IB44" s="29"/>
      <c r="IC44" s="29"/>
      <c r="ID44" s="29"/>
      <c r="IE44" s="29"/>
      <c r="IF44" s="29"/>
      <c r="IG44" s="29"/>
      <c r="IH44" s="29"/>
      <c r="II44" s="29"/>
      <c r="IJ44" s="29"/>
      <c r="IK44" s="29"/>
      <c r="IL44" s="29"/>
      <c r="IM44" s="29"/>
      <c r="IN44" s="29"/>
      <c r="IO44" s="29"/>
      <c r="IP44" s="29"/>
    </row>
    <row r="45" spans="1:250" ht="12.75" customHeight="1">
      <c r="A45" s="29"/>
      <c r="B45" s="29"/>
      <c r="C45" s="26"/>
      <c r="D45" s="26"/>
      <c r="E45" s="26"/>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c r="CU45" s="29"/>
      <c r="CV45" s="29"/>
      <c r="CW45" s="29"/>
      <c r="CX45" s="29"/>
      <c r="CY45" s="29"/>
      <c r="CZ45" s="29"/>
      <c r="DA45" s="29"/>
      <c r="DB45" s="29"/>
      <c r="DC45" s="29"/>
      <c r="DD45" s="29"/>
      <c r="DE45" s="29"/>
      <c r="DF45" s="29"/>
      <c r="DG45" s="29"/>
      <c r="DH45" s="29"/>
      <c r="DI45" s="29"/>
      <c r="DJ45" s="29"/>
      <c r="DK45" s="29"/>
      <c r="DL45" s="29"/>
      <c r="DM45" s="29"/>
      <c r="DN45" s="29"/>
      <c r="DO45" s="29"/>
      <c r="DP45" s="29"/>
      <c r="DQ45" s="29"/>
      <c r="DR45" s="29"/>
      <c r="DS45" s="29"/>
      <c r="DT45" s="29"/>
      <c r="DU45" s="29"/>
      <c r="DV45" s="29"/>
      <c r="DW45" s="29"/>
      <c r="DX45" s="29"/>
      <c r="DY45" s="29"/>
      <c r="DZ45" s="29"/>
      <c r="EA45" s="29"/>
      <c r="EB45" s="29"/>
      <c r="EC45" s="29"/>
      <c r="ED45" s="29"/>
      <c r="EE45" s="29"/>
      <c r="EF45" s="29"/>
      <c r="EG45" s="29"/>
      <c r="EH45" s="29"/>
      <c r="EI45" s="29"/>
      <c r="EJ45" s="29"/>
      <c r="EK45" s="29"/>
      <c r="EL45" s="29"/>
      <c r="EM45" s="29"/>
      <c r="EN45" s="29"/>
      <c r="EO45" s="29"/>
      <c r="EP45" s="29"/>
      <c r="EQ45" s="29"/>
      <c r="ER45" s="29"/>
      <c r="ES45" s="29"/>
      <c r="ET45" s="29"/>
      <c r="EU45" s="29"/>
      <c r="EV45" s="29"/>
      <c r="EW45" s="29"/>
      <c r="EX45" s="29"/>
      <c r="EY45" s="29"/>
      <c r="EZ45" s="29"/>
      <c r="FA45" s="29"/>
      <c r="FB45" s="29"/>
      <c r="FC45" s="29"/>
      <c r="FD45" s="29"/>
      <c r="FE45" s="29"/>
      <c r="FF45" s="29"/>
      <c r="FG45" s="29"/>
      <c r="FH45" s="29"/>
      <c r="FI45" s="29"/>
      <c r="FJ45" s="29"/>
      <c r="FK45" s="29"/>
      <c r="FL45" s="29"/>
      <c r="FM45" s="29"/>
      <c r="FN45" s="29"/>
      <c r="FO45" s="29"/>
      <c r="FP45" s="29"/>
      <c r="FQ45" s="29"/>
      <c r="FR45" s="29"/>
      <c r="FS45" s="29"/>
      <c r="FT45" s="29"/>
      <c r="FU45" s="29"/>
      <c r="FV45" s="29"/>
      <c r="FW45" s="29"/>
      <c r="FX45" s="29"/>
      <c r="FY45" s="29"/>
      <c r="FZ45" s="29"/>
      <c r="GA45" s="29"/>
      <c r="GB45" s="29"/>
      <c r="GC45" s="29"/>
      <c r="GD45" s="29"/>
      <c r="GE45" s="29"/>
      <c r="GF45" s="29"/>
      <c r="GG45" s="29"/>
      <c r="GH45" s="29"/>
      <c r="GI45" s="29"/>
      <c r="GJ45" s="29"/>
      <c r="GK45" s="29"/>
      <c r="GL45" s="29"/>
      <c r="GM45" s="29"/>
      <c r="GN45" s="29"/>
      <c r="GO45" s="29"/>
      <c r="GP45" s="29"/>
      <c r="GQ45" s="29"/>
      <c r="GR45" s="29"/>
      <c r="GS45" s="29"/>
      <c r="GT45" s="29"/>
      <c r="GU45" s="29"/>
      <c r="GV45" s="29"/>
      <c r="GW45" s="29"/>
      <c r="GX45" s="29"/>
      <c r="GY45" s="29"/>
      <c r="GZ45" s="29"/>
      <c r="HA45" s="29"/>
      <c r="HB45" s="29"/>
      <c r="HC45" s="29"/>
      <c r="HD45" s="29"/>
      <c r="HE45" s="29"/>
      <c r="HF45" s="29"/>
      <c r="HG45" s="29"/>
      <c r="HH45" s="29"/>
      <c r="HI45" s="29"/>
      <c r="HJ45" s="29"/>
      <c r="HK45" s="29"/>
      <c r="HL45" s="29"/>
      <c r="HM45" s="29"/>
      <c r="HN45" s="29"/>
      <c r="HO45" s="29"/>
      <c r="HP45" s="29"/>
      <c r="HQ45" s="29"/>
      <c r="HR45" s="29"/>
      <c r="HS45" s="29"/>
      <c r="HT45" s="29"/>
      <c r="HU45" s="29"/>
      <c r="HV45" s="29"/>
      <c r="HW45" s="29"/>
      <c r="HX45" s="29"/>
      <c r="HY45" s="29"/>
      <c r="HZ45" s="29"/>
      <c r="IA45" s="29"/>
      <c r="IB45" s="29"/>
      <c r="IC45" s="29"/>
      <c r="ID45" s="29"/>
      <c r="IE45" s="29"/>
      <c r="IF45" s="29"/>
      <c r="IG45" s="29"/>
      <c r="IH45" s="29"/>
      <c r="II45" s="29"/>
      <c r="IJ45" s="29"/>
      <c r="IK45" s="29"/>
      <c r="IL45" s="29"/>
      <c r="IM45" s="29"/>
      <c r="IN45" s="29"/>
      <c r="IO45" s="29"/>
      <c r="IP45" s="29"/>
    </row>
    <row r="46" spans="1:250" ht="12.75" customHeight="1">
      <c r="A46" s="29"/>
      <c r="B46" s="29"/>
      <c r="C46" s="26"/>
      <c r="D46" s="26"/>
      <c r="E46" s="26"/>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29"/>
      <c r="FJ46" s="29"/>
      <c r="FK46" s="29"/>
      <c r="FL46" s="29"/>
      <c r="FM46" s="29"/>
      <c r="FN46" s="29"/>
      <c r="FO46" s="29"/>
      <c r="FP46" s="29"/>
      <c r="FQ46" s="29"/>
      <c r="FR46" s="29"/>
      <c r="FS46" s="29"/>
      <c r="FT46" s="29"/>
      <c r="FU46" s="29"/>
      <c r="FV46" s="29"/>
      <c r="FW46" s="29"/>
      <c r="FX46" s="29"/>
      <c r="FY46" s="29"/>
      <c r="FZ46" s="29"/>
      <c r="GA46" s="29"/>
      <c r="GB46" s="29"/>
      <c r="GC46" s="29"/>
      <c r="GD46" s="29"/>
      <c r="GE46" s="29"/>
      <c r="GF46" s="29"/>
      <c r="GG46" s="29"/>
      <c r="GH46" s="29"/>
      <c r="GI46" s="29"/>
      <c r="GJ46" s="29"/>
      <c r="GK46" s="29"/>
      <c r="GL46" s="29"/>
      <c r="GM46" s="29"/>
      <c r="GN46" s="29"/>
      <c r="GO46" s="29"/>
      <c r="GP46" s="29"/>
      <c r="GQ46" s="29"/>
      <c r="GR46" s="29"/>
      <c r="GS46" s="29"/>
      <c r="GT46" s="29"/>
      <c r="GU46" s="29"/>
      <c r="GV46" s="29"/>
      <c r="GW46" s="29"/>
      <c r="GX46" s="29"/>
      <c r="GY46" s="29"/>
      <c r="GZ46" s="29"/>
      <c r="HA46" s="29"/>
      <c r="HB46" s="29"/>
      <c r="HC46" s="29"/>
      <c r="HD46" s="29"/>
      <c r="HE46" s="29"/>
      <c r="HF46" s="29"/>
      <c r="HG46" s="29"/>
      <c r="HH46" s="29"/>
      <c r="HI46" s="29"/>
      <c r="HJ46" s="29"/>
      <c r="HK46" s="29"/>
      <c r="HL46" s="29"/>
      <c r="HM46" s="29"/>
      <c r="HN46" s="29"/>
      <c r="HO46" s="29"/>
      <c r="HP46" s="29"/>
      <c r="HQ46" s="29"/>
      <c r="HR46" s="29"/>
      <c r="HS46" s="29"/>
      <c r="HT46" s="29"/>
      <c r="HU46" s="29"/>
      <c r="HV46" s="29"/>
      <c r="HW46" s="29"/>
      <c r="HX46" s="29"/>
      <c r="HY46" s="29"/>
      <c r="HZ46" s="29"/>
      <c r="IA46" s="29"/>
      <c r="IB46" s="29"/>
      <c r="IC46" s="29"/>
      <c r="ID46" s="29"/>
      <c r="IE46" s="29"/>
      <c r="IF46" s="29"/>
      <c r="IG46" s="29"/>
      <c r="IH46" s="29"/>
      <c r="II46" s="29"/>
      <c r="IJ46" s="29"/>
      <c r="IK46" s="29"/>
      <c r="IL46" s="29"/>
      <c r="IM46" s="29"/>
      <c r="IN46" s="29"/>
      <c r="IO46" s="29"/>
      <c r="IP46" s="29"/>
    </row>
    <row r="47" spans="1:250" ht="12.75" customHeight="1">
      <c r="A47" s="29"/>
      <c r="B47" s="29"/>
      <c r="C47" s="26"/>
      <c r="D47" s="26"/>
      <c r="E47" s="26"/>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c r="CH47" s="29"/>
      <c r="CI47" s="29"/>
      <c r="CJ47" s="29"/>
      <c r="CK47" s="29"/>
      <c r="CL47" s="29"/>
      <c r="CM47" s="29"/>
      <c r="CN47" s="29"/>
      <c r="CO47" s="29"/>
      <c r="CP47" s="29"/>
      <c r="CQ47" s="29"/>
      <c r="CR47" s="29"/>
      <c r="CS47" s="29"/>
      <c r="CT47" s="29"/>
      <c r="CU47" s="29"/>
      <c r="CV47" s="29"/>
      <c r="CW47" s="29"/>
      <c r="CX47" s="29"/>
      <c r="CY47" s="29"/>
      <c r="CZ47" s="29"/>
      <c r="DA47" s="29"/>
      <c r="DB47" s="29"/>
      <c r="DC47" s="29"/>
      <c r="DD47" s="29"/>
      <c r="DE47" s="29"/>
      <c r="DF47" s="29"/>
      <c r="DG47" s="29"/>
      <c r="DH47" s="29"/>
      <c r="DI47" s="29"/>
      <c r="DJ47" s="29"/>
      <c r="DK47" s="29"/>
      <c r="DL47" s="29"/>
      <c r="DM47" s="29"/>
      <c r="DN47" s="29"/>
      <c r="DO47" s="29"/>
      <c r="DP47" s="29"/>
      <c r="DQ47" s="29"/>
      <c r="DR47" s="29"/>
      <c r="DS47" s="29"/>
      <c r="DT47" s="29"/>
      <c r="DU47" s="29"/>
      <c r="DV47" s="29"/>
      <c r="DW47" s="29"/>
      <c r="DX47" s="29"/>
      <c r="DY47" s="29"/>
      <c r="DZ47" s="29"/>
      <c r="EA47" s="29"/>
      <c r="EB47" s="29"/>
      <c r="EC47" s="29"/>
      <c r="ED47" s="29"/>
      <c r="EE47" s="29"/>
      <c r="EF47" s="29"/>
      <c r="EG47" s="29"/>
      <c r="EH47" s="29"/>
      <c r="EI47" s="29"/>
      <c r="EJ47" s="29"/>
      <c r="EK47" s="29"/>
      <c r="EL47" s="29"/>
      <c r="EM47" s="29"/>
      <c r="EN47" s="29"/>
      <c r="EO47" s="29"/>
      <c r="EP47" s="29"/>
      <c r="EQ47" s="29"/>
      <c r="ER47" s="29"/>
      <c r="ES47" s="29"/>
      <c r="ET47" s="29"/>
      <c r="EU47" s="29"/>
      <c r="EV47" s="29"/>
      <c r="EW47" s="29"/>
      <c r="EX47" s="29"/>
      <c r="EY47" s="29"/>
      <c r="EZ47" s="29"/>
      <c r="FA47" s="29"/>
      <c r="FB47" s="29"/>
      <c r="FC47" s="29"/>
      <c r="FD47" s="29"/>
      <c r="FE47" s="29"/>
      <c r="FF47" s="29"/>
      <c r="FG47" s="29"/>
      <c r="FH47" s="29"/>
      <c r="FI47" s="29"/>
      <c r="FJ47" s="29"/>
      <c r="FK47" s="29"/>
      <c r="FL47" s="29"/>
      <c r="FM47" s="29"/>
      <c r="FN47" s="29"/>
      <c r="FO47" s="29"/>
      <c r="FP47" s="29"/>
      <c r="FQ47" s="29"/>
      <c r="FR47" s="29"/>
      <c r="FS47" s="29"/>
      <c r="FT47" s="29"/>
      <c r="FU47" s="29"/>
      <c r="FV47" s="29"/>
      <c r="FW47" s="29"/>
      <c r="FX47" s="29"/>
      <c r="FY47" s="29"/>
      <c r="FZ47" s="29"/>
      <c r="GA47" s="29"/>
      <c r="GB47" s="29"/>
      <c r="GC47" s="29"/>
      <c r="GD47" s="29"/>
      <c r="GE47" s="29"/>
      <c r="GF47" s="29"/>
      <c r="GG47" s="29"/>
      <c r="GH47" s="29"/>
      <c r="GI47" s="29"/>
      <c r="GJ47" s="29"/>
      <c r="GK47" s="29"/>
      <c r="GL47" s="29"/>
      <c r="GM47" s="29"/>
      <c r="GN47" s="29"/>
      <c r="GO47" s="29"/>
      <c r="GP47" s="29"/>
      <c r="GQ47" s="29"/>
      <c r="GR47" s="29"/>
      <c r="GS47" s="29"/>
      <c r="GT47" s="29"/>
      <c r="GU47" s="29"/>
      <c r="GV47" s="29"/>
      <c r="GW47" s="29"/>
      <c r="GX47" s="29"/>
      <c r="GY47" s="29"/>
      <c r="GZ47" s="29"/>
      <c r="HA47" s="29"/>
      <c r="HB47" s="29"/>
      <c r="HC47" s="29"/>
      <c r="HD47" s="29"/>
      <c r="HE47" s="29"/>
      <c r="HF47" s="29"/>
      <c r="HG47" s="29"/>
      <c r="HH47" s="29"/>
      <c r="HI47" s="29"/>
      <c r="HJ47" s="29"/>
      <c r="HK47" s="29"/>
      <c r="HL47" s="29"/>
      <c r="HM47" s="29"/>
      <c r="HN47" s="29"/>
      <c r="HO47" s="29"/>
      <c r="HP47" s="29"/>
      <c r="HQ47" s="29"/>
      <c r="HR47" s="29"/>
      <c r="HS47" s="29"/>
      <c r="HT47" s="29"/>
      <c r="HU47" s="29"/>
      <c r="HV47" s="29"/>
      <c r="HW47" s="29"/>
      <c r="HX47" s="29"/>
      <c r="HY47" s="29"/>
      <c r="HZ47" s="29"/>
      <c r="IA47" s="29"/>
      <c r="IB47" s="29"/>
      <c r="IC47" s="29"/>
      <c r="ID47" s="29"/>
      <c r="IE47" s="29"/>
      <c r="IF47" s="29"/>
      <c r="IG47" s="29"/>
      <c r="IH47" s="29"/>
      <c r="II47" s="29"/>
      <c r="IJ47" s="29"/>
      <c r="IK47" s="29"/>
      <c r="IL47" s="29"/>
      <c r="IM47" s="29"/>
      <c r="IN47" s="29"/>
      <c r="IO47" s="29"/>
      <c r="IP47" s="29"/>
    </row>
    <row r="48" spans="1:250" ht="12.75" customHeight="1">
      <c r="A48" s="29"/>
      <c r="B48" s="29"/>
      <c r="C48" s="26"/>
      <c r="D48" s="26"/>
      <c r="E48" s="26"/>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c r="CH48" s="29"/>
      <c r="CI48" s="29"/>
      <c r="CJ48" s="29"/>
      <c r="CK48" s="29"/>
      <c r="CL48" s="29"/>
      <c r="CM48" s="29"/>
      <c r="CN48" s="29"/>
      <c r="CO48" s="29"/>
      <c r="CP48" s="29"/>
      <c r="CQ48" s="29"/>
      <c r="CR48" s="29"/>
      <c r="CS48" s="29"/>
      <c r="CT48" s="29"/>
      <c r="CU48" s="29"/>
      <c r="CV48" s="29"/>
      <c r="CW48" s="29"/>
      <c r="CX48" s="29"/>
      <c r="CY48" s="29"/>
      <c r="CZ48" s="29"/>
      <c r="DA48" s="29"/>
      <c r="DB48" s="29"/>
      <c r="DC48" s="29"/>
      <c r="DD48" s="29"/>
      <c r="DE48" s="29"/>
      <c r="DF48" s="29"/>
      <c r="DG48" s="29"/>
      <c r="DH48" s="29"/>
      <c r="DI48" s="29"/>
      <c r="DJ48" s="29"/>
      <c r="DK48" s="29"/>
      <c r="DL48" s="29"/>
      <c r="DM48" s="29"/>
      <c r="DN48" s="29"/>
      <c r="DO48" s="29"/>
      <c r="DP48" s="29"/>
      <c r="DQ48" s="29"/>
      <c r="DR48" s="29"/>
      <c r="DS48" s="29"/>
      <c r="DT48" s="29"/>
      <c r="DU48" s="29"/>
      <c r="DV48" s="29"/>
      <c r="DW48" s="29"/>
      <c r="DX48" s="29"/>
      <c r="DY48" s="29"/>
      <c r="DZ48" s="29"/>
      <c r="EA48" s="29"/>
      <c r="EB48" s="29"/>
      <c r="EC48" s="29"/>
      <c r="ED48" s="29"/>
      <c r="EE48" s="29"/>
      <c r="EF48" s="29"/>
      <c r="EG48" s="29"/>
      <c r="EH48" s="29"/>
      <c r="EI48" s="29"/>
      <c r="EJ48" s="29"/>
      <c r="EK48" s="29"/>
      <c r="EL48" s="29"/>
      <c r="EM48" s="29"/>
      <c r="EN48" s="29"/>
      <c r="EO48" s="29"/>
      <c r="EP48" s="29"/>
      <c r="EQ48" s="29"/>
      <c r="ER48" s="29"/>
      <c r="ES48" s="29"/>
      <c r="ET48" s="29"/>
      <c r="EU48" s="29"/>
      <c r="EV48" s="29"/>
      <c r="EW48" s="29"/>
      <c r="EX48" s="29"/>
      <c r="EY48" s="29"/>
      <c r="EZ48" s="29"/>
      <c r="FA48" s="29"/>
      <c r="FB48" s="29"/>
      <c r="FC48" s="29"/>
      <c r="FD48" s="29"/>
      <c r="FE48" s="29"/>
      <c r="FF48" s="29"/>
      <c r="FG48" s="29"/>
      <c r="FH48" s="29"/>
      <c r="FI48" s="29"/>
      <c r="FJ48" s="29"/>
      <c r="FK48" s="29"/>
      <c r="FL48" s="29"/>
      <c r="FM48" s="29"/>
      <c r="FN48" s="29"/>
      <c r="FO48" s="29"/>
      <c r="FP48" s="29"/>
      <c r="FQ48" s="29"/>
      <c r="FR48" s="29"/>
      <c r="FS48" s="29"/>
      <c r="FT48" s="29"/>
      <c r="FU48" s="29"/>
      <c r="FV48" s="29"/>
      <c r="FW48" s="29"/>
      <c r="FX48" s="29"/>
      <c r="FY48" s="29"/>
      <c r="FZ48" s="29"/>
      <c r="GA48" s="29"/>
      <c r="GB48" s="29"/>
      <c r="GC48" s="29"/>
      <c r="GD48" s="29"/>
      <c r="GE48" s="29"/>
      <c r="GF48" s="29"/>
      <c r="GG48" s="29"/>
      <c r="GH48" s="29"/>
      <c r="GI48" s="29"/>
      <c r="GJ48" s="29"/>
      <c r="GK48" s="29"/>
      <c r="GL48" s="29"/>
      <c r="GM48" s="29"/>
      <c r="GN48" s="29"/>
      <c r="GO48" s="29"/>
      <c r="GP48" s="29"/>
      <c r="GQ48" s="29"/>
      <c r="GR48" s="29"/>
      <c r="GS48" s="29"/>
      <c r="GT48" s="29"/>
      <c r="GU48" s="29"/>
      <c r="GV48" s="29"/>
      <c r="GW48" s="29"/>
      <c r="GX48" s="29"/>
      <c r="GY48" s="29"/>
      <c r="GZ48" s="29"/>
      <c r="HA48" s="29"/>
      <c r="HB48" s="29"/>
      <c r="HC48" s="29"/>
      <c r="HD48" s="29"/>
      <c r="HE48" s="29"/>
      <c r="HF48" s="29"/>
      <c r="HG48" s="29"/>
      <c r="HH48" s="29"/>
      <c r="HI48" s="29"/>
      <c r="HJ48" s="29"/>
      <c r="HK48" s="29"/>
      <c r="HL48" s="29"/>
      <c r="HM48" s="29"/>
      <c r="HN48" s="29"/>
      <c r="HO48" s="29"/>
      <c r="HP48" s="29"/>
      <c r="HQ48" s="29"/>
      <c r="HR48" s="29"/>
      <c r="HS48" s="29"/>
      <c r="HT48" s="29"/>
      <c r="HU48" s="29"/>
      <c r="HV48" s="29"/>
      <c r="HW48" s="29"/>
      <c r="HX48" s="29"/>
      <c r="HY48" s="29"/>
      <c r="HZ48" s="29"/>
      <c r="IA48" s="29"/>
      <c r="IB48" s="29"/>
      <c r="IC48" s="29"/>
      <c r="ID48" s="29"/>
      <c r="IE48" s="29"/>
      <c r="IF48" s="29"/>
      <c r="IG48" s="29"/>
      <c r="IH48" s="29"/>
      <c r="II48" s="29"/>
      <c r="IJ48" s="29"/>
      <c r="IK48" s="29"/>
      <c r="IL48" s="29"/>
      <c r="IM48" s="29"/>
      <c r="IN48" s="29"/>
      <c r="IO48" s="29"/>
      <c r="IP48" s="29"/>
    </row>
    <row r="49" spans="1:250" ht="12.75" customHeight="1">
      <c r="A49" s="29"/>
      <c r="B49" s="29"/>
      <c r="C49" s="26"/>
      <c r="D49" s="26"/>
      <c r="E49" s="26"/>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c r="CH49" s="29"/>
      <c r="CI49" s="29"/>
      <c r="CJ49" s="29"/>
      <c r="CK49" s="29"/>
      <c r="CL49" s="29"/>
      <c r="CM49" s="29"/>
      <c r="CN49" s="29"/>
      <c r="CO49" s="29"/>
      <c r="CP49" s="29"/>
      <c r="CQ49" s="29"/>
      <c r="CR49" s="29"/>
      <c r="CS49" s="29"/>
      <c r="CT49" s="29"/>
      <c r="CU49" s="29"/>
      <c r="CV49" s="29"/>
      <c r="CW49" s="29"/>
      <c r="CX49" s="29"/>
      <c r="CY49" s="29"/>
      <c r="CZ49" s="29"/>
      <c r="DA49" s="29"/>
      <c r="DB49" s="29"/>
      <c r="DC49" s="29"/>
      <c r="DD49" s="29"/>
      <c r="DE49" s="29"/>
      <c r="DF49" s="29"/>
      <c r="DG49" s="29"/>
      <c r="DH49" s="29"/>
      <c r="DI49" s="29"/>
      <c r="DJ49" s="29"/>
      <c r="DK49" s="29"/>
      <c r="DL49" s="29"/>
      <c r="DM49" s="29"/>
      <c r="DN49" s="29"/>
      <c r="DO49" s="29"/>
      <c r="DP49" s="29"/>
      <c r="DQ49" s="29"/>
      <c r="DR49" s="29"/>
      <c r="DS49" s="29"/>
      <c r="DT49" s="29"/>
      <c r="DU49" s="29"/>
      <c r="DV49" s="29"/>
      <c r="DW49" s="29"/>
      <c r="DX49" s="29"/>
      <c r="DY49" s="29"/>
      <c r="DZ49" s="29"/>
      <c r="EA49" s="29"/>
      <c r="EB49" s="29"/>
      <c r="EC49" s="29"/>
      <c r="ED49" s="29"/>
      <c r="EE49" s="29"/>
      <c r="EF49" s="29"/>
      <c r="EG49" s="29"/>
      <c r="EH49" s="29"/>
      <c r="EI49" s="29"/>
      <c r="EJ49" s="29"/>
      <c r="EK49" s="29"/>
      <c r="EL49" s="29"/>
      <c r="EM49" s="29"/>
      <c r="EN49" s="29"/>
      <c r="EO49" s="29"/>
      <c r="EP49" s="29"/>
      <c r="EQ49" s="29"/>
      <c r="ER49" s="29"/>
      <c r="ES49" s="29"/>
      <c r="ET49" s="29"/>
      <c r="EU49" s="29"/>
      <c r="EV49" s="29"/>
      <c r="EW49" s="29"/>
      <c r="EX49" s="29"/>
      <c r="EY49" s="29"/>
      <c r="EZ49" s="29"/>
      <c r="FA49" s="29"/>
      <c r="FB49" s="29"/>
      <c r="FC49" s="29"/>
      <c r="FD49" s="29"/>
      <c r="FE49" s="29"/>
      <c r="FF49" s="29"/>
      <c r="FG49" s="29"/>
      <c r="FH49" s="29"/>
      <c r="FI49" s="29"/>
      <c r="FJ49" s="29"/>
      <c r="FK49" s="29"/>
      <c r="FL49" s="29"/>
      <c r="FM49" s="29"/>
      <c r="FN49" s="29"/>
      <c r="FO49" s="29"/>
      <c r="FP49" s="29"/>
      <c r="FQ49" s="29"/>
      <c r="FR49" s="29"/>
      <c r="FS49" s="29"/>
      <c r="FT49" s="29"/>
      <c r="FU49" s="29"/>
      <c r="FV49" s="29"/>
      <c r="FW49" s="29"/>
      <c r="FX49" s="29"/>
      <c r="FY49" s="29"/>
      <c r="FZ49" s="29"/>
      <c r="GA49" s="29"/>
      <c r="GB49" s="29"/>
      <c r="GC49" s="29"/>
      <c r="GD49" s="29"/>
      <c r="GE49" s="29"/>
      <c r="GF49" s="29"/>
      <c r="GG49" s="29"/>
      <c r="GH49" s="29"/>
      <c r="GI49" s="29"/>
      <c r="GJ49" s="29"/>
      <c r="GK49" s="29"/>
      <c r="GL49" s="29"/>
      <c r="GM49" s="29"/>
      <c r="GN49" s="29"/>
      <c r="GO49" s="29"/>
      <c r="GP49" s="29"/>
      <c r="GQ49" s="29"/>
      <c r="GR49" s="29"/>
      <c r="GS49" s="29"/>
      <c r="GT49" s="29"/>
      <c r="GU49" s="29"/>
      <c r="GV49" s="29"/>
      <c r="GW49" s="29"/>
      <c r="GX49" s="29"/>
      <c r="GY49" s="29"/>
      <c r="GZ49" s="29"/>
      <c r="HA49" s="29"/>
      <c r="HB49" s="29"/>
      <c r="HC49" s="29"/>
      <c r="HD49" s="29"/>
      <c r="HE49" s="29"/>
      <c r="HF49" s="29"/>
      <c r="HG49" s="29"/>
      <c r="HH49" s="29"/>
      <c r="HI49" s="29"/>
      <c r="HJ49" s="29"/>
      <c r="HK49" s="29"/>
      <c r="HL49" s="29"/>
      <c r="HM49" s="29"/>
      <c r="HN49" s="29"/>
      <c r="HO49" s="29"/>
      <c r="HP49" s="29"/>
      <c r="HQ49" s="29"/>
      <c r="HR49" s="29"/>
      <c r="HS49" s="29"/>
      <c r="HT49" s="29"/>
      <c r="HU49" s="29"/>
      <c r="HV49" s="29"/>
      <c r="HW49" s="29"/>
      <c r="HX49" s="29"/>
      <c r="HY49" s="29"/>
      <c r="HZ49" s="29"/>
      <c r="IA49" s="29"/>
      <c r="IB49" s="29"/>
      <c r="IC49" s="29"/>
      <c r="ID49" s="29"/>
      <c r="IE49" s="29"/>
      <c r="IF49" s="29"/>
      <c r="IG49" s="29"/>
      <c r="IH49" s="29"/>
      <c r="II49" s="29"/>
      <c r="IJ49" s="29"/>
      <c r="IK49" s="29"/>
      <c r="IL49" s="29"/>
      <c r="IM49" s="29"/>
      <c r="IN49" s="29"/>
      <c r="IO49" s="29"/>
      <c r="IP49" s="29"/>
    </row>
    <row r="50" spans="1:250" ht="12.75" customHeight="1">
      <c r="A50" s="29"/>
      <c r="B50" s="29"/>
      <c r="C50" s="26"/>
      <c r="D50" s="26"/>
      <c r="E50" s="26"/>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N50" s="29"/>
      <c r="BO50" s="29"/>
      <c r="BP50" s="29"/>
      <c r="BQ50" s="29"/>
      <c r="BR50" s="29"/>
      <c r="BS50" s="29"/>
      <c r="BT50" s="29"/>
      <c r="BU50" s="29"/>
      <c r="BV50" s="29"/>
      <c r="BW50" s="29"/>
      <c r="BX50" s="29"/>
      <c r="BY50" s="29"/>
      <c r="BZ50" s="29"/>
      <c r="CA50" s="29"/>
      <c r="CB50" s="29"/>
      <c r="CC50" s="29"/>
      <c r="CD50" s="29"/>
      <c r="CE50" s="29"/>
      <c r="CF50" s="29"/>
      <c r="CG50" s="29"/>
      <c r="CH50" s="29"/>
      <c r="CI50" s="29"/>
      <c r="CJ50" s="29"/>
      <c r="CK50" s="29"/>
      <c r="CL50" s="29"/>
      <c r="CM50" s="29"/>
      <c r="CN50" s="29"/>
      <c r="CO50" s="29"/>
      <c r="CP50" s="29"/>
      <c r="CQ50" s="29"/>
      <c r="CR50" s="29"/>
      <c r="CS50" s="29"/>
      <c r="CT50" s="29"/>
      <c r="CU50" s="29"/>
      <c r="CV50" s="29"/>
      <c r="CW50" s="29"/>
      <c r="CX50" s="29"/>
      <c r="CY50" s="29"/>
      <c r="CZ50" s="29"/>
      <c r="DA50" s="29"/>
      <c r="DB50" s="29"/>
      <c r="DC50" s="29"/>
      <c r="DD50" s="29"/>
      <c r="DE50" s="29"/>
      <c r="DF50" s="29"/>
      <c r="DG50" s="29"/>
      <c r="DH50" s="29"/>
      <c r="DI50" s="29"/>
      <c r="DJ50" s="29"/>
      <c r="DK50" s="29"/>
      <c r="DL50" s="29"/>
      <c r="DM50" s="29"/>
      <c r="DN50" s="29"/>
      <c r="DO50" s="29"/>
      <c r="DP50" s="29"/>
      <c r="DQ50" s="29"/>
      <c r="DR50" s="29"/>
      <c r="DS50" s="29"/>
      <c r="DT50" s="29"/>
      <c r="DU50" s="29"/>
      <c r="DV50" s="29"/>
      <c r="DW50" s="29"/>
      <c r="DX50" s="29"/>
      <c r="DY50" s="29"/>
      <c r="DZ50" s="29"/>
      <c r="EA50" s="29"/>
      <c r="EB50" s="29"/>
      <c r="EC50" s="29"/>
      <c r="ED50" s="29"/>
      <c r="EE50" s="29"/>
      <c r="EF50" s="29"/>
      <c r="EG50" s="29"/>
      <c r="EH50" s="29"/>
      <c r="EI50" s="29"/>
      <c r="EJ50" s="29"/>
      <c r="EK50" s="29"/>
      <c r="EL50" s="29"/>
      <c r="EM50" s="29"/>
      <c r="EN50" s="29"/>
      <c r="EO50" s="29"/>
      <c r="EP50" s="29"/>
      <c r="EQ50" s="29"/>
      <c r="ER50" s="29"/>
      <c r="ES50" s="29"/>
      <c r="ET50" s="29"/>
      <c r="EU50" s="29"/>
      <c r="EV50" s="29"/>
      <c r="EW50" s="29"/>
      <c r="EX50" s="29"/>
      <c r="EY50" s="29"/>
      <c r="EZ50" s="29"/>
      <c r="FA50" s="29"/>
      <c r="FB50" s="29"/>
      <c r="FC50" s="29"/>
      <c r="FD50" s="29"/>
      <c r="FE50" s="29"/>
      <c r="FF50" s="29"/>
      <c r="FG50" s="29"/>
      <c r="FH50" s="29"/>
      <c r="FI50" s="29"/>
      <c r="FJ50" s="29"/>
      <c r="FK50" s="29"/>
      <c r="FL50" s="29"/>
      <c r="FM50" s="29"/>
      <c r="FN50" s="29"/>
      <c r="FO50" s="29"/>
      <c r="FP50" s="29"/>
      <c r="FQ50" s="29"/>
      <c r="FR50" s="29"/>
      <c r="FS50" s="29"/>
      <c r="FT50" s="29"/>
      <c r="FU50" s="29"/>
      <c r="FV50" s="29"/>
      <c r="FW50" s="29"/>
      <c r="FX50" s="29"/>
      <c r="FY50" s="29"/>
      <c r="FZ50" s="29"/>
      <c r="GA50" s="29"/>
      <c r="GB50" s="29"/>
      <c r="GC50" s="29"/>
      <c r="GD50" s="29"/>
      <c r="GE50" s="29"/>
      <c r="GF50" s="29"/>
      <c r="GG50" s="29"/>
      <c r="GH50" s="29"/>
      <c r="GI50" s="29"/>
      <c r="GJ50" s="29"/>
      <c r="GK50" s="29"/>
      <c r="GL50" s="29"/>
      <c r="GM50" s="29"/>
      <c r="GN50" s="29"/>
      <c r="GO50" s="29"/>
      <c r="GP50" s="29"/>
      <c r="GQ50" s="29"/>
      <c r="GR50" s="29"/>
      <c r="GS50" s="29"/>
      <c r="GT50" s="29"/>
      <c r="GU50" s="29"/>
      <c r="GV50" s="29"/>
      <c r="GW50" s="29"/>
      <c r="GX50" s="29"/>
      <c r="GY50" s="29"/>
      <c r="GZ50" s="29"/>
      <c r="HA50" s="29"/>
      <c r="HB50" s="29"/>
      <c r="HC50" s="29"/>
      <c r="HD50" s="29"/>
      <c r="HE50" s="29"/>
      <c r="HF50" s="29"/>
      <c r="HG50" s="29"/>
      <c r="HH50" s="29"/>
      <c r="HI50" s="29"/>
      <c r="HJ50" s="29"/>
      <c r="HK50" s="29"/>
      <c r="HL50" s="29"/>
      <c r="HM50" s="29"/>
      <c r="HN50" s="29"/>
      <c r="HO50" s="29"/>
      <c r="HP50" s="29"/>
      <c r="HQ50" s="29"/>
      <c r="HR50" s="29"/>
      <c r="HS50" s="29"/>
      <c r="HT50" s="29"/>
      <c r="HU50" s="29"/>
      <c r="HV50" s="29"/>
      <c r="HW50" s="29"/>
      <c r="HX50" s="29"/>
      <c r="HY50" s="29"/>
      <c r="HZ50" s="29"/>
      <c r="IA50" s="29"/>
      <c r="IB50" s="29"/>
      <c r="IC50" s="29"/>
      <c r="ID50" s="29"/>
      <c r="IE50" s="29"/>
      <c r="IF50" s="29"/>
      <c r="IG50" s="29"/>
      <c r="IH50" s="29"/>
      <c r="II50" s="29"/>
      <c r="IJ50" s="29"/>
      <c r="IK50" s="29"/>
      <c r="IL50" s="29"/>
      <c r="IM50" s="29"/>
      <c r="IN50" s="29"/>
      <c r="IO50" s="29"/>
      <c r="IP50" s="29"/>
    </row>
    <row r="51" spans="1:250" ht="12.75" customHeight="1">
      <c r="A51" s="29"/>
      <c r="B51" s="29"/>
      <c r="C51" s="26"/>
      <c r="D51" s="26"/>
      <c r="E51" s="26"/>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c r="AG51" s="29"/>
      <c r="AH51" s="29"/>
      <c r="AI51" s="29"/>
      <c r="AJ51" s="29"/>
      <c r="AK51" s="29"/>
      <c r="AL51" s="29"/>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c r="BS51" s="29"/>
      <c r="BT51" s="29"/>
      <c r="BU51" s="29"/>
      <c r="BV51" s="29"/>
      <c r="BW51" s="29"/>
      <c r="BX51" s="29"/>
      <c r="BY51" s="29"/>
      <c r="BZ51" s="29"/>
      <c r="CA51" s="29"/>
      <c r="CB51" s="29"/>
      <c r="CC51" s="29"/>
      <c r="CD51" s="29"/>
      <c r="CE51" s="29"/>
      <c r="CF51" s="29"/>
      <c r="CG51" s="29"/>
      <c r="CH51" s="29"/>
      <c r="CI51" s="29"/>
      <c r="CJ51" s="29"/>
      <c r="CK51" s="29"/>
      <c r="CL51" s="29"/>
      <c r="CM51" s="29"/>
      <c r="CN51" s="29"/>
      <c r="CO51" s="29"/>
      <c r="CP51" s="29"/>
      <c r="CQ51" s="29"/>
      <c r="CR51" s="29"/>
      <c r="CS51" s="29"/>
      <c r="CT51" s="29"/>
      <c r="CU51" s="29"/>
      <c r="CV51" s="29"/>
      <c r="CW51" s="29"/>
      <c r="CX51" s="29"/>
      <c r="CY51" s="29"/>
      <c r="CZ51" s="29"/>
      <c r="DA51" s="29"/>
      <c r="DB51" s="29"/>
      <c r="DC51" s="29"/>
      <c r="DD51" s="29"/>
      <c r="DE51" s="29"/>
      <c r="DF51" s="29"/>
      <c r="DG51" s="29"/>
      <c r="DH51" s="29"/>
      <c r="DI51" s="29"/>
      <c r="DJ51" s="29"/>
      <c r="DK51" s="29"/>
      <c r="DL51" s="29"/>
      <c r="DM51" s="29"/>
      <c r="DN51" s="29"/>
      <c r="DO51" s="29"/>
      <c r="DP51" s="29"/>
      <c r="DQ51" s="29"/>
      <c r="DR51" s="29"/>
      <c r="DS51" s="29"/>
      <c r="DT51" s="29"/>
      <c r="DU51" s="29"/>
      <c r="DV51" s="29"/>
      <c r="DW51" s="29"/>
      <c r="DX51" s="29"/>
      <c r="DY51" s="29"/>
      <c r="DZ51" s="29"/>
      <c r="EA51" s="29"/>
      <c r="EB51" s="29"/>
      <c r="EC51" s="29"/>
      <c r="ED51" s="29"/>
      <c r="EE51" s="29"/>
      <c r="EF51" s="29"/>
      <c r="EG51" s="29"/>
      <c r="EH51" s="29"/>
      <c r="EI51" s="29"/>
      <c r="EJ51" s="29"/>
      <c r="EK51" s="29"/>
      <c r="EL51" s="29"/>
      <c r="EM51" s="29"/>
      <c r="EN51" s="29"/>
      <c r="EO51" s="29"/>
      <c r="EP51" s="29"/>
      <c r="EQ51" s="29"/>
      <c r="ER51" s="29"/>
      <c r="ES51" s="29"/>
      <c r="ET51" s="29"/>
      <c r="EU51" s="29"/>
      <c r="EV51" s="29"/>
      <c r="EW51" s="29"/>
      <c r="EX51" s="29"/>
      <c r="EY51" s="29"/>
      <c r="EZ51" s="29"/>
      <c r="FA51" s="29"/>
      <c r="FB51" s="29"/>
      <c r="FC51" s="29"/>
      <c r="FD51" s="29"/>
      <c r="FE51" s="29"/>
      <c r="FF51" s="29"/>
      <c r="FG51" s="29"/>
      <c r="FH51" s="29"/>
      <c r="FI51" s="29"/>
      <c r="FJ51" s="29"/>
      <c r="FK51" s="29"/>
      <c r="FL51" s="29"/>
      <c r="FM51" s="29"/>
      <c r="FN51" s="29"/>
      <c r="FO51" s="29"/>
      <c r="FP51" s="29"/>
      <c r="FQ51" s="29"/>
      <c r="FR51" s="29"/>
      <c r="FS51" s="29"/>
      <c r="FT51" s="29"/>
      <c r="FU51" s="29"/>
      <c r="FV51" s="29"/>
      <c r="FW51" s="29"/>
      <c r="FX51" s="29"/>
      <c r="FY51" s="29"/>
      <c r="FZ51" s="29"/>
      <c r="GA51" s="29"/>
      <c r="GB51" s="29"/>
      <c r="GC51" s="29"/>
      <c r="GD51" s="29"/>
      <c r="GE51" s="29"/>
      <c r="GF51" s="29"/>
      <c r="GG51" s="29"/>
      <c r="GH51" s="29"/>
      <c r="GI51" s="29"/>
      <c r="GJ51" s="29"/>
      <c r="GK51" s="29"/>
      <c r="GL51" s="29"/>
      <c r="GM51" s="29"/>
      <c r="GN51" s="29"/>
      <c r="GO51" s="29"/>
      <c r="GP51" s="29"/>
      <c r="GQ51" s="29"/>
      <c r="GR51" s="29"/>
      <c r="GS51" s="29"/>
      <c r="GT51" s="29"/>
      <c r="GU51" s="29"/>
      <c r="GV51" s="29"/>
      <c r="GW51" s="29"/>
      <c r="GX51" s="29"/>
      <c r="GY51" s="29"/>
      <c r="GZ51" s="29"/>
      <c r="HA51" s="29"/>
      <c r="HB51" s="29"/>
      <c r="HC51" s="29"/>
      <c r="HD51" s="29"/>
      <c r="HE51" s="29"/>
      <c r="HF51" s="29"/>
      <c r="HG51" s="29"/>
      <c r="HH51" s="29"/>
      <c r="HI51" s="29"/>
      <c r="HJ51" s="29"/>
      <c r="HK51" s="29"/>
      <c r="HL51" s="29"/>
      <c r="HM51" s="29"/>
      <c r="HN51" s="29"/>
      <c r="HO51" s="29"/>
      <c r="HP51" s="29"/>
      <c r="HQ51" s="29"/>
      <c r="HR51" s="29"/>
      <c r="HS51" s="29"/>
      <c r="HT51" s="29"/>
      <c r="HU51" s="29"/>
      <c r="HV51" s="29"/>
      <c r="HW51" s="29"/>
      <c r="HX51" s="29"/>
      <c r="HY51" s="29"/>
      <c r="HZ51" s="29"/>
      <c r="IA51" s="29"/>
      <c r="IB51" s="29"/>
      <c r="IC51" s="29"/>
      <c r="ID51" s="29"/>
      <c r="IE51" s="29"/>
      <c r="IF51" s="29"/>
      <c r="IG51" s="29"/>
      <c r="IH51" s="29"/>
      <c r="II51" s="29"/>
      <c r="IJ51" s="29"/>
      <c r="IK51" s="29"/>
      <c r="IL51" s="29"/>
      <c r="IM51" s="29"/>
      <c r="IN51" s="29"/>
      <c r="IO51" s="29"/>
      <c r="IP51" s="29"/>
    </row>
    <row r="52" spans="1:250" ht="12.75" customHeight="1">
      <c r="A52" s="29"/>
      <c r="B52" s="29"/>
      <c r="C52" s="26"/>
      <c r="D52" s="26"/>
      <c r="E52" s="26"/>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c r="AG52" s="29"/>
      <c r="AH52" s="29"/>
      <c r="AI52" s="29"/>
      <c r="AJ52" s="29"/>
      <c r="AK52" s="29"/>
      <c r="AL52" s="29"/>
      <c r="AM52" s="29"/>
      <c r="AN52" s="29"/>
      <c r="AO52" s="29"/>
      <c r="AP52" s="29"/>
      <c r="AQ52" s="29"/>
      <c r="AR52" s="29"/>
      <c r="AS52" s="29"/>
      <c r="AT52" s="29"/>
      <c r="AU52" s="29"/>
      <c r="AV52" s="29"/>
      <c r="AW52" s="29"/>
      <c r="AX52" s="29"/>
      <c r="AY52" s="29"/>
      <c r="AZ52" s="29"/>
      <c r="BA52" s="29"/>
      <c r="BB52" s="29"/>
      <c r="BC52" s="29"/>
      <c r="BD52" s="29"/>
      <c r="BE52" s="29"/>
      <c r="BF52" s="29"/>
      <c r="BG52" s="29"/>
      <c r="BH52" s="29"/>
      <c r="BI52" s="29"/>
      <c r="BJ52" s="29"/>
      <c r="BK52" s="29"/>
      <c r="BL52" s="29"/>
      <c r="BM52" s="29"/>
      <c r="BN52" s="29"/>
      <c r="BO52" s="29"/>
      <c r="BP52" s="29"/>
      <c r="BQ52" s="29"/>
      <c r="BR52" s="29"/>
      <c r="BS52" s="29"/>
      <c r="BT52" s="29"/>
      <c r="BU52" s="29"/>
      <c r="BV52" s="29"/>
      <c r="BW52" s="29"/>
      <c r="BX52" s="29"/>
      <c r="BY52" s="29"/>
      <c r="BZ52" s="29"/>
      <c r="CA52" s="29"/>
      <c r="CB52" s="29"/>
      <c r="CC52" s="29"/>
      <c r="CD52" s="29"/>
      <c r="CE52" s="29"/>
      <c r="CF52" s="29"/>
      <c r="CG52" s="29"/>
      <c r="CH52" s="29"/>
      <c r="CI52" s="29"/>
      <c r="CJ52" s="29"/>
      <c r="CK52" s="29"/>
      <c r="CL52" s="29"/>
      <c r="CM52" s="29"/>
      <c r="CN52" s="29"/>
      <c r="CO52" s="29"/>
      <c r="CP52" s="29"/>
      <c r="CQ52" s="29"/>
      <c r="CR52" s="29"/>
      <c r="CS52" s="29"/>
      <c r="CT52" s="29"/>
      <c r="CU52" s="29"/>
      <c r="CV52" s="29"/>
      <c r="CW52" s="29"/>
      <c r="CX52" s="29"/>
      <c r="CY52" s="29"/>
      <c r="CZ52" s="29"/>
      <c r="DA52" s="29"/>
      <c r="DB52" s="29"/>
      <c r="DC52" s="29"/>
      <c r="DD52" s="29"/>
      <c r="DE52" s="29"/>
      <c r="DF52" s="29"/>
      <c r="DG52" s="29"/>
      <c r="DH52" s="29"/>
      <c r="DI52" s="29"/>
      <c r="DJ52" s="29"/>
      <c r="DK52" s="29"/>
      <c r="DL52" s="29"/>
      <c r="DM52" s="29"/>
      <c r="DN52" s="29"/>
      <c r="DO52" s="29"/>
      <c r="DP52" s="29"/>
      <c r="DQ52" s="29"/>
      <c r="DR52" s="29"/>
      <c r="DS52" s="29"/>
      <c r="DT52" s="29"/>
      <c r="DU52" s="29"/>
      <c r="DV52" s="29"/>
      <c r="DW52" s="29"/>
      <c r="DX52" s="29"/>
      <c r="DY52" s="29"/>
      <c r="DZ52" s="29"/>
      <c r="EA52" s="29"/>
      <c r="EB52" s="29"/>
      <c r="EC52" s="29"/>
      <c r="ED52" s="29"/>
      <c r="EE52" s="29"/>
      <c r="EF52" s="29"/>
      <c r="EG52" s="29"/>
      <c r="EH52" s="29"/>
      <c r="EI52" s="29"/>
      <c r="EJ52" s="29"/>
      <c r="EK52" s="29"/>
      <c r="EL52" s="29"/>
      <c r="EM52" s="29"/>
      <c r="EN52" s="29"/>
      <c r="EO52" s="29"/>
      <c r="EP52" s="29"/>
      <c r="EQ52" s="29"/>
      <c r="ER52" s="29"/>
      <c r="ES52" s="29"/>
      <c r="ET52" s="29"/>
      <c r="EU52" s="29"/>
      <c r="EV52" s="29"/>
      <c r="EW52" s="29"/>
      <c r="EX52" s="29"/>
      <c r="EY52" s="29"/>
      <c r="EZ52" s="29"/>
      <c r="FA52" s="29"/>
      <c r="FB52" s="29"/>
      <c r="FC52" s="29"/>
      <c r="FD52" s="29"/>
      <c r="FE52" s="29"/>
      <c r="FF52" s="29"/>
      <c r="FG52" s="29"/>
      <c r="FH52" s="29"/>
      <c r="FI52" s="29"/>
      <c r="FJ52" s="29"/>
      <c r="FK52" s="29"/>
      <c r="FL52" s="29"/>
      <c r="FM52" s="29"/>
      <c r="FN52" s="29"/>
      <c r="FO52" s="29"/>
      <c r="FP52" s="29"/>
      <c r="FQ52" s="29"/>
      <c r="FR52" s="29"/>
      <c r="FS52" s="29"/>
      <c r="FT52" s="29"/>
      <c r="FU52" s="29"/>
      <c r="FV52" s="29"/>
      <c r="FW52" s="29"/>
      <c r="FX52" s="29"/>
      <c r="FY52" s="29"/>
      <c r="FZ52" s="29"/>
      <c r="GA52" s="29"/>
      <c r="GB52" s="29"/>
      <c r="GC52" s="29"/>
      <c r="GD52" s="29"/>
      <c r="GE52" s="29"/>
      <c r="GF52" s="29"/>
      <c r="GG52" s="29"/>
      <c r="GH52" s="29"/>
      <c r="GI52" s="29"/>
      <c r="GJ52" s="29"/>
      <c r="GK52" s="29"/>
      <c r="GL52" s="29"/>
      <c r="GM52" s="29"/>
      <c r="GN52" s="29"/>
      <c r="GO52" s="29"/>
      <c r="GP52" s="29"/>
      <c r="GQ52" s="29"/>
      <c r="GR52" s="29"/>
      <c r="GS52" s="29"/>
      <c r="GT52" s="29"/>
      <c r="GU52" s="29"/>
      <c r="GV52" s="29"/>
      <c r="GW52" s="29"/>
      <c r="GX52" s="29"/>
      <c r="GY52" s="29"/>
      <c r="GZ52" s="29"/>
      <c r="HA52" s="29"/>
      <c r="HB52" s="29"/>
      <c r="HC52" s="29"/>
      <c r="HD52" s="29"/>
      <c r="HE52" s="29"/>
      <c r="HF52" s="29"/>
      <c r="HG52" s="29"/>
      <c r="HH52" s="29"/>
      <c r="HI52" s="29"/>
      <c r="HJ52" s="29"/>
      <c r="HK52" s="29"/>
      <c r="HL52" s="29"/>
      <c r="HM52" s="29"/>
      <c r="HN52" s="29"/>
      <c r="HO52" s="29"/>
      <c r="HP52" s="29"/>
      <c r="HQ52" s="29"/>
      <c r="HR52" s="29"/>
      <c r="HS52" s="29"/>
      <c r="HT52" s="29"/>
      <c r="HU52" s="29"/>
      <c r="HV52" s="29"/>
      <c r="HW52" s="29"/>
      <c r="HX52" s="29"/>
      <c r="HY52" s="29"/>
      <c r="HZ52" s="29"/>
      <c r="IA52" s="29"/>
      <c r="IB52" s="29"/>
      <c r="IC52" s="29"/>
      <c r="ID52" s="29"/>
      <c r="IE52" s="29"/>
      <c r="IF52" s="29"/>
      <c r="IG52" s="29"/>
      <c r="IH52" s="29"/>
      <c r="II52" s="29"/>
      <c r="IJ52" s="29"/>
      <c r="IK52" s="29"/>
      <c r="IL52" s="29"/>
      <c r="IM52" s="29"/>
      <c r="IN52" s="29"/>
      <c r="IO52" s="29"/>
      <c r="IP52" s="29"/>
    </row>
    <row r="53" spans="1:250" ht="12.75" customHeight="1">
      <c r="A53" s="29"/>
      <c r="B53" s="29"/>
      <c r="C53" s="26"/>
      <c r="D53" s="26"/>
      <c r="E53" s="26"/>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c r="AH53" s="29"/>
      <c r="AI53" s="29"/>
      <c r="AJ53" s="29"/>
      <c r="AK53" s="29"/>
      <c r="AL53" s="29"/>
      <c r="AM53" s="29"/>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29"/>
      <c r="BM53" s="29"/>
      <c r="BN53" s="29"/>
      <c r="BO53" s="29"/>
      <c r="BP53" s="29"/>
      <c r="BQ53" s="29"/>
      <c r="BR53" s="29"/>
      <c r="BS53" s="29"/>
      <c r="BT53" s="29"/>
      <c r="BU53" s="29"/>
      <c r="BV53" s="29"/>
      <c r="BW53" s="29"/>
      <c r="BX53" s="29"/>
      <c r="BY53" s="29"/>
      <c r="BZ53" s="29"/>
      <c r="CA53" s="29"/>
      <c r="CB53" s="29"/>
      <c r="CC53" s="29"/>
      <c r="CD53" s="29"/>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29"/>
      <c r="EQ53" s="29"/>
      <c r="ER53" s="29"/>
      <c r="ES53" s="29"/>
      <c r="ET53" s="29"/>
      <c r="EU53" s="29"/>
      <c r="EV53" s="29"/>
      <c r="EW53" s="29"/>
      <c r="EX53" s="29"/>
      <c r="EY53" s="29"/>
      <c r="EZ53" s="29"/>
      <c r="FA53" s="29"/>
      <c r="FB53" s="29"/>
      <c r="FC53" s="29"/>
      <c r="FD53" s="29"/>
      <c r="FE53" s="29"/>
      <c r="FF53" s="29"/>
      <c r="FG53" s="29"/>
      <c r="FH53" s="29"/>
      <c r="FI53" s="29"/>
      <c r="FJ53" s="29"/>
      <c r="FK53" s="29"/>
      <c r="FL53" s="29"/>
      <c r="FM53" s="29"/>
      <c r="FN53" s="29"/>
      <c r="FO53" s="29"/>
      <c r="FP53" s="29"/>
      <c r="FQ53" s="29"/>
      <c r="FR53" s="29"/>
      <c r="FS53" s="29"/>
      <c r="FT53" s="29"/>
      <c r="FU53" s="29"/>
      <c r="FV53" s="29"/>
      <c r="FW53" s="29"/>
      <c r="FX53" s="29"/>
      <c r="FY53" s="29"/>
      <c r="FZ53" s="29"/>
      <c r="GA53" s="29"/>
      <c r="GB53" s="29"/>
      <c r="GC53" s="29"/>
      <c r="GD53" s="29"/>
      <c r="GE53" s="29"/>
      <c r="GF53" s="29"/>
      <c r="GG53" s="29"/>
      <c r="GH53" s="29"/>
      <c r="GI53" s="29"/>
      <c r="GJ53" s="29"/>
      <c r="GK53" s="29"/>
      <c r="GL53" s="29"/>
      <c r="GM53" s="29"/>
      <c r="GN53" s="29"/>
      <c r="GO53" s="29"/>
      <c r="GP53" s="29"/>
      <c r="GQ53" s="29"/>
      <c r="GR53" s="29"/>
      <c r="GS53" s="29"/>
      <c r="GT53" s="29"/>
      <c r="GU53" s="29"/>
      <c r="GV53" s="29"/>
      <c r="GW53" s="29"/>
      <c r="GX53" s="29"/>
      <c r="GY53" s="29"/>
      <c r="GZ53" s="29"/>
      <c r="HA53" s="29"/>
      <c r="HB53" s="29"/>
      <c r="HC53" s="29"/>
      <c r="HD53" s="29"/>
      <c r="HE53" s="29"/>
      <c r="HF53" s="29"/>
      <c r="HG53" s="29"/>
      <c r="HH53" s="29"/>
      <c r="HI53" s="29"/>
      <c r="HJ53" s="29"/>
      <c r="HK53" s="29"/>
      <c r="HL53" s="29"/>
      <c r="HM53" s="29"/>
      <c r="HN53" s="29"/>
      <c r="HO53" s="29"/>
      <c r="HP53" s="29"/>
      <c r="HQ53" s="29"/>
      <c r="HR53" s="29"/>
      <c r="HS53" s="29"/>
      <c r="HT53" s="29"/>
      <c r="HU53" s="29"/>
      <c r="HV53" s="29"/>
      <c r="HW53" s="29"/>
      <c r="HX53" s="29"/>
      <c r="HY53" s="29"/>
      <c r="HZ53" s="29"/>
      <c r="IA53" s="29"/>
      <c r="IB53" s="29"/>
      <c r="IC53" s="29"/>
      <c r="ID53" s="29"/>
      <c r="IE53" s="29"/>
      <c r="IF53" s="29"/>
      <c r="IG53" s="29"/>
      <c r="IH53" s="29"/>
      <c r="II53" s="29"/>
      <c r="IJ53" s="29"/>
      <c r="IK53" s="29"/>
      <c r="IL53" s="29"/>
      <c r="IM53" s="29"/>
      <c r="IN53" s="29"/>
      <c r="IO53" s="29"/>
      <c r="IP53" s="29"/>
    </row>
    <row r="54" spans="1:250" ht="12.75" customHeight="1">
      <c r="A54" s="29"/>
      <c r="B54" s="29"/>
      <c r="C54" s="26"/>
      <c r="D54" s="26"/>
      <c r="E54" s="26"/>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29"/>
      <c r="BL54" s="29"/>
      <c r="BM54" s="29"/>
      <c r="BN54" s="29"/>
      <c r="BO54" s="29"/>
      <c r="BP54" s="29"/>
      <c r="BQ54" s="29"/>
      <c r="BR54" s="29"/>
      <c r="BS54" s="29"/>
      <c r="BT54" s="29"/>
      <c r="BU54" s="29"/>
      <c r="BV54" s="29"/>
      <c r="BW54" s="29"/>
      <c r="BX54" s="29"/>
      <c r="BY54" s="29"/>
      <c r="BZ54" s="29"/>
      <c r="CA54" s="29"/>
      <c r="CB54" s="29"/>
      <c r="CC54" s="29"/>
      <c r="CD54" s="29"/>
      <c r="CE54" s="29"/>
      <c r="CF54" s="29"/>
      <c r="CG54" s="29"/>
      <c r="CH54" s="29"/>
      <c r="CI54" s="29"/>
      <c r="CJ54" s="29"/>
      <c r="CK54" s="29"/>
      <c r="CL54" s="29"/>
      <c r="CM54" s="29"/>
      <c r="CN54" s="29"/>
      <c r="CO54" s="29"/>
      <c r="CP54" s="29"/>
      <c r="CQ54" s="29"/>
      <c r="CR54" s="29"/>
      <c r="CS54" s="29"/>
      <c r="CT54" s="29"/>
      <c r="CU54" s="29"/>
      <c r="CV54" s="29"/>
      <c r="CW54" s="29"/>
      <c r="CX54" s="29"/>
      <c r="CY54" s="29"/>
      <c r="CZ54" s="29"/>
      <c r="DA54" s="29"/>
      <c r="DB54" s="29"/>
      <c r="DC54" s="29"/>
      <c r="DD54" s="29"/>
      <c r="DE54" s="29"/>
      <c r="DF54" s="29"/>
      <c r="DG54" s="29"/>
      <c r="DH54" s="29"/>
      <c r="DI54" s="29"/>
      <c r="DJ54" s="29"/>
      <c r="DK54" s="29"/>
      <c r="DL54" s="29"/>
      <c r="DM54" s="29"/>
      <c r="DN54" s="29"/>
      <c r="DO54" s="29"/>
      <c r="DP54" s="29"/>
      <c r="DQ54" s="29"/>
      <c r="DR54" s="29"/>
      <c r="DS54" s="29"/>
      <c r="DT54" s="29"/>
      <c r="DU54" s="29"/>
      <c r="DV54" s="29"/>
      <c r="DW54" s="29"/>
      <c r="DX54" s="29"/>
      <c r="DY54" s="29"/>
      <c r="DZ54" s="29"/>
      <c r="EA54" s="29"/>
      <c r="EB54" s="29"/>
      <c r="EC54" s="29"/>
      <c r="ED54" s="29"/>
      <c r="EE54" s="29"/>
      <c r="EF54" s="29"/>
      <c r="EG54" s="29"/>
      <c r="EH54" s="29"/>
      <c r="EI54" s="29"/>
      <c r="EJ54" s="29"/>
      <c r="EK54" s="29"/>
      <c r="EL54" s="29"/>
      <c r="EM54" s="29"/>
      <c r="EN54" s="29"/>
      <c r="EO54" s="29"/>
      <c r="EP54" s="29"/>
      <c r="EQ54" s="29"/>
      <c r="ER54" s="29"/>
      <c r="ES54" s="29"/>
      <c r="ET54" s="29"/>
      <c r="EU54" s="29"/>
      <c r="EV54" s="29"/>
      <c r="EW54" s="29"/>
      <c r="EX54" s="29"/>
      <c r="EY54" s="29"/>
      <c r="EZ54" s="29"/>
      <c r="FA54" s="29"/>
      <c r="FB54" s="29"/>
      <c r="FC54" s="29"/>
      <c r="FD54" s="29"/>
      <c r="FE54" s="29"/>
      <c r="FF54" s="29"/>
      <c r="FG54" s="29"/>
      <c r="FH54" s="29"/>
      <c r="FI54" s="29"/>
      <c r="FJ54" s="29"/>
      <c r="FK54" s="29"/>
      <c r="FL54" s="29"/>
      <c r="FM54" s="29"/>
      <c r="FN54" s="29"/>
      <c r="FO54" s="29"/>
      <c r="FP54" s="29"/>
      <c r="FQ54" s="29"/>
      <c r="FR54" s="29"/>
      <c r="FS54" s="29"/>
      <c r="FT54" s="29"/>
      <c r="FU54" s="29"/>
      <c r="FV54" s="29"/>
      <c r="FW54" s="29"/>
      <c r="FX54" s="29"/>
      <c r="FY54" s="29"/>
      <c r="FZ54" s="29"/>
      <c r="GA54" s="29"/>
      <c r="GB54" s="29"/>
      <c r="GC54" s="29"/>
      <c r="GD54" s="29"/>
      <c r="GE54" s="29"/>
      <c r="GF54" s="29"/>
      <c r="GG54" s="29"/>
      <c r="GH54" s="29"/>
      <c r="GI54" s="29"/>
      <c r="GJ54" s="29"/>
      <c r="GK54" s="29"/>
      <c r="GL54" s="29"/>
      <c r="GM54" s="29"/>
      <c r="GN54" s="29"/>
      <c r="GO54" s="29"/>
      <c r="GP54" s="29"/>
      <c r="GQ54" s="29"/>
      <c r="GR54" s="29"/>
      <c r="GS54" s="29"/>
      <c r="GT54" s="29"/>
      <c r="GU54" s="29"/>
      <c r="GV54" s="29"/>
      <c r="GW54" s="29"/>
      <c r="GX54" s="29"/>
      <c r="GY54" s="29"/>
      <c r="GZ54" s="29"/>
      <c r="HA54" s="29"/>
      <c r="HB54" s="29"/>
      <c r="HC54" s="29"/>
      <c r="HD54" s="29"/>
      <c r="HE54" s="29"/>
      <c r="HF54" s="29"/>
      <c r="HG54" s="29"/>
      <c r="HH54" s="29"/>
      <c r="HI54" s="29"/>
      <c r="HJ54" s="29"/>
      <c r="HK54" s="29"/>
      <c r="HL54" s="29"/>
      <c r="HM54" s="29"/>
      <c r="HN54" s="29"/>
      <c r="HO54" s="29"/>
      <c r="HP54" s="29"/>
      <c r="HQ54" s="29"/>
      <c r="HR54" s="29"/>
      <c r="HS54" s="29"/>
      <c r="HT54" s="29"/>
      <c r="HU54" s="29"/>
      <c r="HV54" s="29"/>
      <c r="HW54" s="29"/>
      <c r="HX54" s="29"/>
      <c r="HY54" s="29"/>
      <c r="HZ54" s="29"/>
      <c r="IA54" s="29"/>
      <c r="IB54" s="29"/>
      <c r="IC54" s="29"/>
      <c r="ID54" s="29"/>
      <c r="IE54" s="29"/>
      <c r="IF54" s="29"/>
      <c r="IG54" s="29"/>
      <c r="IH54" s="29"/>
      <c r="II54" s="29"/>
      <c r="IJ54" s="29"/>
      <c r="IK54" s="29"/>
      <c r="IL54" s="29"/>
      <c r="IM54" s="29"/>
      <c r="IN54" s="29"/>
      <c r="IO54" s="29"/>
      <c r="IP54" s="29"/>
    </row>
    <row r="55" spans="1:250" ht="12.75" customHeight="1">
      <c r="A55" s="29"/>
      <c r="B55" s="29"/>
      <c r="C55" s="26"/>
      <c r="D55" s="26"/>
      <c r="E55" s="26"/>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29"/>
      <c r="BL55" s="29"/>
      <c r="BM55" s="29"/>
      <c r="BN55" s="29"/>
      <c r="BO55" s="29"/>
      <c r="BP55" s="29"/>
      <c r="BQ55" s="29"/>
      <c r="BR55" s="29"/>
      <c r="BS55" s="29"/>
      <c r="BT55" s="29"/>
      <c r="BU55" s="29"/>
      <c r="BV55" s="29"/>
      <c r="BW55" s="29"/>
      <c r="BX55" s="29"/>
      <c r="BY55" s="29"/>
      <c r="BZ55" s="29"/>
      <c r="CA55" s="29"/>
      <c r="CB55" s="29"/>
      <c r="CC55" s="29"/>
      <c r="CD55" s="29"/>
      <c r="CE55" s="29"/>
      <c r="CF55" s="29"/>
      <c r="CG55" s="29"/>
      <c r="CH55" s="29"/>
      <c r="CI55" s="29"/>
      <c r="CJ55" s="29"/>
      <c r="CK55" s="29"/>
      <c r="CL55" s="29"/>
      <c r="CM55" s="29"/>
      <c r="CN55" s="29"/>
      <c r="CO55" s="29"/>
      <c r="CP55" s="29"/>
      <c r="CQ55" s="29"/>
      <c r="CR55" s="29"/>
      <c r="CS55" s="29"/>
      <c r="CT55" s="29"/>
      <c r="CU55" s="29"/>
      <c r="CV55" s="29"/>
      <c r="CW55" s="29"/>
      <c r="CX55" s="29"/>
      <c r="CY55" s="29"/>
      <c r="CZ55" s="29"/>
      <c r="DA55" s="29"/>
      <c r="DB55" s="29"/>
      <c r="DC55" s="29"/>
      <c r="DD55" s="29"/>
      <c r="DE55" s="29"/>
      <c r="DF55" s="29"/>
      <c r="DG55" s="29"/>
      <c r="DH55" s="29"/>
      <c r="DI55" s="29"/>
      <c r="DJ55" s="29"/>
      <c r="DK55" s="29"/>
      <c r="DL55" s="29"/>
      <c r="DM55" s="29"/>
      <c r="DN55" s="29"/>
      <c r="DO55" s="29"/>
      <c r="DP55" s="29"/>
      <c r="DQ55" s="29"/>
      <c r="DR55" s="29"/>
      <c r="DS55" s="29"/>
      <c r="DT55" s="29"/>
      <c r="DU55" s="29"/>
      <c r="DV55" s="29"/>
      <c r="DW55" s="29"/>
      <c r="DX55" s="29"/>
      <c r="DY55" s="29"/>
      <c r="DZ55" s="29"/>
      <c r="EA55" s="29"/>
      <c r="EB55" s="29"/>
      <c r="EC55" s="29"/>
      <c r="ED55" s="29"/>
      <c r="EE55" s="29"/>
      <c r="EF55" s="29"/>
      <c r="EG55" s="29"/>
      <c r="EH55" s="29"/>
      <c r="EI55" s="29"/>
      <c r="EJ55" s="29"/>
      <c r="EK55" s="29"/>
      <c r="EL55" s="29"/>
      <c r="EM55" s="29"/>
      <c r="EN55" s="29"/>
      <c r="EO55" s="29"/>
      <c r="EP55" s="29"/>
      <c r="EQ55" s="29"/>
      <c r="ER55" s="29"/>
      <c r="ES55" s="29"/>
      <c r="ET55" s="29"/>
      <c r="EU55" s="29"/>
      <c r="EV55" s="29"/>
      <c r="EW55" s="29"/>
      <c r="EX55" s="29"/>
      <c r="EY55" s="29"/>
      <c r="EZ55" s="29"/>
      <c r="FA55" s="29"/>
      <c r="FB55" s="29"/>
      <c r="FC55" s="29"/>
      <c r="FD55" s="29"/>
      <c r="FE55" s="29"/>
      <c r="FF55" s="29"/>
      <c r="FG55" s="29"/>
      <c r="FH55" s="29"/>
      <c r="FI55" s="29"/>
      <c r="FJ55" s="29"/>
      <c r="FK55" s="29"/>
      <c r="FL55" s="29"/>
      <c r="FM55" s="29"/>
      <c r="FN55" s="29"/>
      <c r="FO55" s="29"/>
      <c r="FP55" s="29"/>
      <c r="FQ55" s="29"/>
      <c r="FR55" s="29"/>
      <c r="FS55" s="29"/>
      <c r="FT55" s="29"/>
      <c r="FU55" s="29"/>
      <c r="FV55" s="29"/>
      <c r="FW55" s="29"/>
      <c r="FX55" s="29"/>
      <c r="FY55" s="29"/>
      <c r="FZ55" s="29"/>
      <c r="GA55" s="29"/>
      <c r="GB55" s="29"/>
      <c r="GC55" s="29"/>
      <c r="GD55" s="29"/>
      <c r="GE55" s="29"/>
      <c r="GF55" s="29"/>
      <c r="GG55" s="29"/>
      <c r="GH55" s="29"/>
      <c r="GI55" s="29"/>
      <c r="GJ55" s="29"/>
      <c r="GK55" s="29"/>
      <c r="GL55" s="29"/>
      <c r="GM55" s="29"/>
      <c r="GN55" s="29"/>
      <c r="GO55" s="29"/>
      <c r="GP55" s="29"/>
      <c r="GQ55" s="29"/>
      <c r="GR55" s="29"/>
      <c r="GS55" s="29"/>
      <c r="GT55" s="29"/>
      <c r="GU55" s="29"/>
      <c r="GV55" s="29"/>
      <c r="GW55" s="29"/>
      <c r="GX55" s="29"/>
      <c r="GY55" s="29"/>
      <c r="GZ55" s="29"/>
      <c r="HA55" s="29"/>
      <c r="HB55" s="29"/>
      <c r="HC55" s="29"/>
      <c r="HD55" s="29"/>
      <c r="HE55" s="29"/>
      <c r="HF55" s="29"/>
      <c r="HG55" s="29"/>
      <c r="HH55" s="29"/>
      <c r="HI55" s="29"/>
      <c r="HJ55" s="29"/>
      <c r="HK55" s="29"/>
      <c r="HL55" s="29"/>
      <c r="HM55" s="29"/>
      <c r="HN55" s="29"/>
      <c r="HO55" s="29"/>
      <c r="HP55" s="29"/>
      <c r="HQ55" s="29"/>
      <c r="HR55" s="29"/>
      <c r="HS55" s="29"/>
      <c r="HT55" s="29"/>
      <c r="HU55" s="29"/>
      <c r="HV55" s="29"/>
      <c r="HW55" s="29"/>
      <c r="HX55" s="29"/>
      <c r="HY55" s="29"/>
      <c r="HZ55" s="29"/>
      <c r="IA55" s="29"/>
      <c r="IB55" s="29"/>
      <c r="IC55" s="29"/>
      <c r="ID55" s="29"/>
      <c r="IE55" s="29"/>
      <c r="IF55" s="29"/>
      <c r="IG55" s="29"/>
      <c r="IH55" s="29"/>
      <c r="II55" s="29"/>
      <c r="IJ55" s="29"/>
      <c r="IK55" s="29"/>
      <c r="IL55" s="29"/>
      <c r="IM55" s="29"/>
      <c r="IN55" s="29"/>
      <c r="IO55" s="29"/>
      <c r="IP55" s="29"/>
    </row>
    <row r="56" spans="1:250" ht="12.75" customHeight="1">
      <c r="A56" s="29"/>
      <c r="B56" s="29"/>
      <c r="C56" s="26"/>
      <c r="D56" s="26"/>
      <c r="E56" s="26"/>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29"/>
      <c r="AJ56" s="29"/>
      <c r="AK56" s="29"/>
      <c r="AL56" s="29"/>
      <c r="AM56" s="29"/>
      <c r="AN56" s="29"/>
      <c r="AO56" s="29"/>
      <c r="AP56" s="29"/>
      <c r="AQ56" s="29"/>
      <c r="AR56" s="29"/>
      <c r="AS56" s="29"/>
      <c r="AT56" s="29"/>
      <c r="AU56" s="29"/>
      <c r="AV56" s="29"/>
      <c r="AW56" s="29"/>
      <c r="AX56" s="29"/>
      <c r="AY56" s="29"/>
      <c r="AZ56" s="29"/>
      <c r="BA56" s="29"/>
      <c r="BB56" s="29"/>
      <c r="BC56" s="29"/>
      <c r="BD56" s="29"/>
      <c r="BE56" s="29"/>
      <c r="BF56" s="29"/>
      <c r="BG56" s="29"/>
      <c r="BH56" s="29"/>
      <c r="BI56" s="29"/>
      <c r="BJ56" s="29"/>
      <c r="BK56" s="29"/>
      <c r="BL56" s="29"/>
      <c r="BM56" s="29"/>
      <c r="BN56" s="29"/>
      <c r="BO56" s="29"/>
      <c r="BP56" s="29"/>
      <c r="BQ56" s="29"/>
      <c r="BR56" s="29"/>
      <c r="BS56" s="29"/>
      <c r="BT56" s="29"/>
      <c r="BU56" s="29"/>
      <c r="BV56" s="29"/>
      <c r="BW56" s="29"/>
      <c r="BX56" s="29"/>
      <c r="BY56" s="29"/>
      <c r="BZ56" s="29"/>
      <c r="CA56" s="29"/>
      <c r="CB56" s="29"/>
      <c r="CC56" s="29"/>
      <c r="CD56" s="29"/>
      <c r="CE56" s="29"/>
      <c r="CF56" s="29"/>
      <c r="CG56" s="29"/>
      <c r="CH56" s="29"/>
      <c r="CI56" s="29"/>
      <c r="CJ56" s="29"/>
      <c r="CK56" s="29"/>
      <c r="CL56" s="29"/>
      <c r="CM56" s="29"/>
      <c r="CN56" s="29"/>
      <c r="CO56" s="29"/>
      <c r="CP56" s="29"/>
      <c r="CQ56" s="29"/>
      <c r="CR56" s="29"/>
      <c r="CS56" s="29"/>
      <c r="CT56" s="29"/>
      <c r="CU56" s="29"/>
      <c r="CV56" s="29"/>
      <c r="CW56" s="29"/>
      <c r="CX56" s="29"/>
      <c r="CY56" s="29"/>
      <c r="CZ56" s="29"/>
      <c r="DA56" s="29"/>
      <c r="DB56" s="29"/>
      <c r="DC56" s="29"/>
      <c r="DD56" s="29"/>
      <c r="DE56" s="29"/>
      <c r="DF56" s="29"/>
      <c r="DG56" s="29"/>
      <c r="DH56" s="29"/>
      <c r="DI56" s="29"/>
      <c r="DJ56" s="29"/>
      <c r="DK56" s="29"/>
      <c r="DL56" s="29"/>
      <c r="DM56" s="29"/>
      <c r="DN56" s="29"/>
      <c r="DO56" s="29"/>
      <c r="DP56" s="29"/>
      <c r="DQ56" s="29"/>
      <c r="DR56" s="29"/>
      <c r="DS56" s="29"/>
      <c r="DT56" s="29"/>
      <c r="DU56" s="29"/>
      <c r="DV56" s="29"/>
      <c r="DW56" s="29"/>
      <c r="DX56" s="29"/>
      <c r="DY56" s="29"/>
      <c r="DZ56" s="29"/>
      <c r="EA56" s="29"/>
      <c r="EB56" s="29"/>
      <c r="EC56" s="29"/>
      <c r="ED56" s="29"/>
      <c r="EE56" s="29"/>
      <c r="EF56" s="29"/>
      <c r="EG56" s="29"/>
      <c r="EH56" s="29"/>
      <c r="EI56" s="29"/>
      <c r="EJ56" s="29"/>
      <c r="EK56" s="29"/>
      <c r="EL56" s="29"/>
      <c r="EM56" s="29"/>
      <c r="EN56" s="29"/>
      <c r="EO56" s="29"/>
      <c r="EP56" s="29"/>
      <c r="EQ56" s="29"/>
      <c r="ER56" s="29"/>
      <c r="ES56" s="29"/>
      <c r="ET56" s="29"/>
      <c r="EU56" s="29"/>
      <c r="EV56" s="29"/>
      <c r="EW56" s="29"/>
      <c r="EX56" s="29"/>
      <c r="EY56" s="29"/>
      <c r="EZ56" s="29"/>
      <c r="FA56" s="29"/>
      <c r="FB56" s="29"/>
      <c r="FC56" s="29"/>
      <c r="FD56" s="29"/>
      <c r="FE56" s="29"/>
      <c r="FF56" s="29"/>
      <c r="FG56" s="29"/>
      <c r="FH56" s="29"/>
      <c r="FI56" s="29"/>
      <c r="FJ56" s="29"/>
      <c r="FK56" s="29"/>
      <c r="FL56" s="29"/>
      <c r="FM56" s="29"/>
      <c r="FN56" s="29"/>
      <c r="FO56" s="29"/>
      <c r="FP56" s="29"/>
      <c r="FQ56" s="29"/>
      <c r="FR56" s="29"/>
      <c r="FS56" s="29"/>
      <c r="FT56" s="29"/>
      <c r="FU56" s="29"/>
      <c r="FV56" s="29"/>
      <c r="FW56" s="29"/>
      <c r="FX56" s="29"/>
      <c r="FY56" s="29"/>
      <c r="FZ56" s="29"/>
      <c r="GA56" s="29"/>
      <c r="GB56" s="29"/>
      <c r="GC56" s="29"/>
      <c r="GD56" s="29"/>
      <c r="GE56" s="29"/>
      <c r="GF56" s="29"/>
      <c r="GG56" s="29"/>
      <c r="GH56" s="29"/>
      <c r="GI56" s="29"/>
      <c r="GJ56" s="29"/>
      <c r="GK56" s="29"/>
      <c r="GL56" s="29"/>
      <c r="GM56" s="29"/>
      <c r="GN56" s="29"/>
      <c r="GO56" s="29"/>
      <c r="GP56" s="29"/>
      <c r="GQ56" s="29"/>
      <c r="GR56" s="29"/>
      <c r="GS56" s="29"/>
      <c r="GT56" s="29"/>
      <c r="GU56" s="29"/>
      <c r="GV56" s="29"/>
      <c r="GW56" s="29"/>
      <c r="GX56" s="29"/>
      <c r="GY56" s="29"/>
      <c r="GZ56" s="29"/>
      <c r="HA56" s="29"/>
      <c r="HB56" s="29"/>
      <c r="HC56" s="29"/>
      <c r="HD56" s="29"/>
      <c r="HE56" s="29"/>
      <c r="HF56" s="29"/>
      <c r="HG56" s="29"/>
      <c r="HH56" s="29"/>
      <c r="HI56" s="29"/>
      <c r="HJ56" s="29"/>
      <c r="HK56" s="29"/>
      <c r="HL56" s="29"/>
      <c r="HM56" s="29"/>
      <c r="HN56" s="29"/>
      <c r="HO56" s="29"/>
      <c r="HP56" s="29"/>
      <c r="HQ56" s="29"/>
      <c r="HR56" s="29"/>
      <c r="HS56" s="29"/>
      <c r="HT56" s="29"/>
      <c r="HU56" s="29"/>
      <c r="HV56" s="29"/>
      <c r="HW56" s="29"/>
      <c r="HX56" s="29"/>
      <c r="HY56" s="29"/>
      <c r="HZ56" s="29"/>
      <c r="IA56" s="29"/>
      <c r="IB56" s="29"/>
      <c r="IC56" s="29"/>
      <c r="ID56" s="29"/>
      <c r="IE56" s="29"/>
      <c r="IF56" s="29"/>
      <c r="IG56" s="29"/>
      <c r="IH56" s="29"/>
      <c r="II56" s="29"/>
      <c r="IJ56" s="29"/>
      <c r="IK56" s="29"/>
      <c r="IL56" s="29"/>
      <c r="IM56" s="29"/>
      <c r="IN56" s="29"/>
      <c r="IO56" s="29"/>
      <c r="IP56" s="29"/>
    </row>
    <row r="57" spans="1:250" ht="12.75" customHeight="1">
      <c r="A57" s="29"/>
      <c r="B57" s="29"/>
      <c r="C57" s="26"/>
      <c r="D57" s="26"/>
      <c r="E57" s="26"/>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9"/>
      <c r="EQ57" s="29"/>
      <c r="ER57" s="29"/>
      <c r="ES57" s="29"/>
      <c r="ET57" s="29"/>
      <c r="EU57" s="29"/>
      <c r="EV57" s="29"/>
      <c r="EW57" s="29"/>
      <c r="EX57" s="29"/>
      <c r="EY57" s="29"/>
      <c r="EZ57" s="29"/>
      <c r="FA57" s="29"/>
      <c r="FB57" s="29"/>
      <c r="FC57" s="29"/>
      <c r="FD57" s="29"/>
      <c r="FE57" s="29"/>
      <c r="FF57" s="29"/>
      <c r="FG57" s="29"/>
      <c r="FH57" s="29"/>
      <c r="FI57" s="29"/>
      <c r="FJ57" s="29"/>
      <c r="FK57" s="29"/>
      <c r="FL57" s="29"/>
      <c r="FM57" s="29"/>
      <c r="FN57" s="29"/>
      <c r="FO57" s="29"/>
      <c r="FP57" s="29"/>
      <c r="FQ57" s="29"/>
      <c r="FR57" s="29"/>
      <c r="FS57" s="29"/>
      <c r="FT57" s="29"/>
      <c r="FU57" s="29"/>
      <c r="FV57" s="29"/>
      <c r="FW57" s="29"/>
      <c r="FX57" s="29"/>
      <c r="FY57" s="29"/>
      <c r="FZ57" s="29"/>
      <c r="GA57" s="29"/>
      <c r="GB57" s="29"/>
      <c r="GC57" s="29"/>
      <c r="GD57" s="29"/>
      <c r="GE57" s="29"/>
      <c r="GF57" s="29"/>
      <c r="GG57" s="29"/>
      <c r="GH57" s="29"/>
      <c r="GI57" s="29"/>
      <c r="GJ57" s="29"/>
      <c r="GK57" s="29"/>
      <c r="GL57" s="29"/>
      <c r="GM57" s="29"/>
      <c r="GN57" s="29"/>
      <c r="GO57" s="29"/>
      <c r="GP57" s="29"/>
      <c r="GQ57" s="29"/>
      <c r="GR57" s="29"/>
      <c r="GS57" s="29"/>
      <c r="GT57" s="29"/>
      <c r="GU57" s="29"/>
      <c r="GV57" s="29"/>
      <c r="GW57" s="29"/>
      <c r="GX57" s="29"/>
      <c r="GY57" s="29"/>
      <c r="GZ57" s="29"/>
      <c r="HA57" s="29"/>
      <c r="HB57" s="29"/>
      <c r="HC57" s="29"/>
      <c r="HD57" s="29"/>
      <c r="HE57" s="29"/>
      <c r="HF57" s="29"/>
      <c r="HG57" s="29"/>
      <c r="HH57" s="29"/>
      <c r="HI57" s="29"/>
      <c r="HJ57" s="29"/>
      <c r="HK57" s="29"/>
      <c r="HL57" s="29"/>
      <c r="HM57" s="29"/>
      <c r="HN57" s="29"/>
      <c r="HO57" s="29"/>
      <c r="HP57" s="29"/>
      <c r="HQ57" s="29"/>
      <c r="HR57" s="29"/>
      <c r="HS57" s="29"/>
      <c r="HT57" s="29"/>
      <c r="HU57" s="29"/>
      <c r="HV57" s="29"/>
      <c r="HW57" s="29"/>
      <c r="HX57" s="29"/>
      <c r="HY57" s="29"/>
      <c r="HZ57" s="29"/>
      <c r="IA57" s="29"/>
      <c r="IB57" s="29"/>
      <c r="IC57" s="29"/>
      <c r="ID57" s="29"/>
      <c r="IE57" s="29"/>
      <c r="IF57" s="29"/>
      <c r="IG57" s="29"/>
      <c r="IH57" s="29"/>
      <c r="II57" s="29"/>
      <c r="IJ57" s="29"/>
      <c r="IK57" s="29"/>
      <c r="IL57" s="29"/>
      <c r="IM57" s="29"/>
      <c r="IN57" s="29"/>
      <c r="IO57" s="29"/>
      <c r="IP57" s="29"/>
    </row>
    <row r="58" spans="1:250" ht="12.75" customHeight="1">
      <c r="A58" s="29"/>
      <c r="B58" s="29"/>
      <c r="C58" s="26"/>
      <c r="D58" s="26"/>
      <c r="E58" s="26"/>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c r="AM58" s="29"/>
      <c r="AN58" s="29"/>
      <c r="AO58" s="29"/>
      <c r="AP58" s="29"/>
      <c r="AQ58" s="29"/>
      <c r="AR58" s="29"/>
      <c r="AS58" s="29"/>
      <c r="AT58" s="29"/>
      <c r="AU58" s="29"/>
      <c r="AV58" s="29"/>
      <c r="AW58" s="29"/>
      <c r="AX58" s="29"/>
      <c r="AY58" s="29"/>
      <c r="AZ58" s="29"/>
      <c r="BA58" s="29"/>
      <c r="BB58" s="29"/>
      <c r="BC58" s="29"/>
      <c r="BD58" s="29"/>
      <c r="BE58" s="29"/>
      <c r="BF58" s="29"/>
      <c r="BG58" s="29"/>
      <c r="BH58" s="29"/>
      <c r="BI58" s="29"/>
      <c r="BJ58" s="29"/>
      <c r="BK58" s="29"/>
      <c r="BL58" s="29"/>
      <c r="BM58" s="29"/>
      <c r="BN58" s="29"/>
      <c r="BO58" s="29"/>
      <c r="BP58" s="29"/>
      <c r="BQ58" s="29"/>
      <c r="BR58" s="29"/>
      <c r="BS58" s="29"/>
      <c r="BT58" s="29"/>
      <c r="BU58" s="29"/>
      <c r="BV58" s="29"/>
      <c r="BW58" s="29"/>
      <c r="BX58" s="29"/>
      <c r="BY58" s="29"/>
      <c r="BZ58" s="29"/>
      <c r="CA58" s="29"/>
      <c r="CB58" s="29"/>
      <c r="CC58" s="29"/>
      <c r="CD58" s="29"/>
      <c r="CE58" s="29"/>
      <c r="CF58" s="29"/>
      <c r="CG58" s="29"/>
      <c r="CH58" s="29"/>
      <c r="CI58" s="29"/>
      <c r="CJ58" s="29"/>
      <c r="CK58" s="29"/>
      <c r="CL58" s="29"/>
      <c r="CM58" s="29"/>
      <c r="CN58" s="29"/>
      <c r="CO58" s="29"/>
      <c r="CP58" s="29"/>
      <c r="CQ58" s="29"/>
      <c r="CR58" s="29"/>
      <c r="CS58" s="29"/>
      <c r="CT58" s="29"/>
      <c r="CU58" s="29"/>
      <c r="CV58" s="29"/>
      <c r="CW58" s="29"/>
      <c r="CX58" s="29"/>
      <c r="CY58" s="29"/>
      <c r="CZ58" s="29"/>
      <c r="DA58" s="29"/>
      <c r="DB58" s="29"/>
      <c r="DC58" s="29"/>
      <c r="DD58" s="29"/>
      <c r="DE58" s="29"/>
      <c r="DF58" s="29"/>
      <c r="DG58" s="29"/>
      <c r="DH58" s="29"/>
      <c r="DI58" s="29"/>
      <c r="DJ58" s="29"/>
      <c r="DK58" s="29"/>
      <c r="DL58" s="29"/>
      <c r="DM58" s="29"/>
      <c r="DN58" s="29"/>
      <c r="DO58" s="29"/>
      <c r="DP58" s="29"/>
      <c r="DQ58" s="29"/>
      <c r="DR58" s="29"/>
      <c r="DS58" s="29"/>
      <c r="DT58" s="29"/>
      <c r="DU58" s="29"/>
      <c r="DV58" s="29"/>
      <c r="DW58" s="29"/>
      <c r="DX58" s="29"/>
      <c r="DY58" s="29"/>
      <c r="DZ58" s="29"/>
      <c r="EA58" s="29"/>
      <c r="EB58" s="29"/>
      <c r="EC58" s="29"/>
      <c r="ED58" s="29"/>
      <c r="EE58" s="29"/>
      <c r="EF58" s="29"/>
      <c r="EG58" s="29"/>
      <c r="EH58" s="29"/>
      <c r="EI58" s="29"/>
      <c r="EJ58" s="29"/>
      <c r="EK58" s="29"/>
      <c r="EL58" s="29"/>
      <c r="EM58" s="29"/>
      <c r="EN58" s="29"/>
      <c r="EO58" s="29"/>
      <c r="EP58" s="29"/>
      <c r="EQ58" s="29"/>
      <c r="ER58" s="29"/>
      <c r="ES58" s="29"/>
      <c r="ET58" s="29"/>
      <c r="EU58" s="29"/>
      <c r="EV58" s="29"/>
      <c r="EW58" s="29"/>
      <c r="EX58" s="29"/>
      <c r="EY58" s="29"/>
      <c r="EZ58" s="29"/>
      <c r="FA58" s="29"/>
      <c r="FB58" s="29"/>
      <c r="FC58" s="29"/>
      <c r="FD58" s="29"/>
      <c r="FE58" s="29"/>
      <c r="FF58" s="29"/>
      <c r="FG58" s="29"/>
      <c r="FH58" s="29"/>
      <c r="FI58" s="29"/>
      <c r="FJ58" s="29"/>
      <c r="FK58" s="29"/>
      <c r="FL58" s="29"/>
      <c r="FM58" s="29"/>
      <c r="FN58" s="29"/>
      <c r="FO58" s="29"/>
      <c r="FP58" s="29"/>
      <c r="FQ58" s="29"/>
      <c r="FR58" s="29"/>
      <c r="FS58" s="29"/>
      <c r="FT58" s="29"/>
      <c r="FU58" s="29"/>
      <c r="FV58" s="29"/>
      <c r="FW58" s="29"/>
      <c r="FX58" s="29"/>
      <c r="FY58" s="29"/>
      <c r="FZ58" s="29"/>
      <c r="GA58" s="29"/>
      <c r="GB58" s="29"/>
      <c r="GC58" s="29"/>
      <c r="GD58" s="29"/>
      <c r="GE58" s="29"/>
      <c r="GF58" s="29"/>
      <c r="GG58" s="29"/>
      <c r="GH58" s="29"/>
      <c r="GI58" s="29"/>
      <c r="GJ58" s="29"/>
      <c r="GK58" s="29"/>
      <c r="GL58" s="29"/>
      <c r="GM58" s="29"/>
      <c r="GN58" s="29"/>
      <c r="GO58" s="29"/>
      <c r="GP58" s="29"/>
      <c r="GQ58" s="29"/>
      <c r="GR58" s="29"/>
      <c r="GS58" s="29"/>
      <c r="GT58" s="29"/>
      <c r="GU58" s="29"/>
      <c r="GV58" s="29"/>
      <c r="GW58" s="29"/>
      <c r="GX58" s="29"/>
      <c r="GY58" s="29"/>
      <c r="GZ58" s="29"/>
      <c r="HA58" s="29"/>
      <c r="HB58" s="29"/>
      <c r="HC58" s="29"/>
      <c r="HD58" s="29"/>
      <c r="HE58" s="29"/>
      <c r="HF58" s="29"/>
      <c r="HG58" s="29"/>
      <c r="HH58" s="29"/>
      <c r="HI58" s="29"/>
      <c r="HJ58" s="29"/>
      <c r="HK58" s="29"/>
      <c r="HL58" s="29"/>
      <c r="HM58" s="29"/>
      <c r="HN58" s="29"/>
      <c r="HO58" s="29"/>
      <c r="HP58" s="29"/>
      <c r="HQ58" s="29"/>
      <c r="HR58" s="29"/>
      <c r="HS58" s="29"/>
      <c r="HT58" s="29"/>
      <c r="HU58" s="29"/>
      <c r="HV58" s="29"/>
      <c r="HW58" s="29"/>
      <c r="HX58" s="29"/>
      <c r="HY58" s="29"/>
      <c r="HZ58" s="29"/>
      <c r="IA58" s="29"/>
      <c r="IB58" s="29"/>
      <c r="IC58" s="29"/>
      <c r="ID58" s="29"/>
      <c r="IE58" s="29"/>
      <c r="IF58" s="29"/>
      <c r="IG58" s="29"/>
      <c r="IH58" s="29"/>
      <c r="II58" s="29"/>
      <c r="IJ58" s="29"/>
      <c r="IK58" s="29"/>
      <c r="IL58" s="29"/>
      <c r="IM58" s="29"/>
      <c r="IN58" s="29"/>
      <c r="IO58" s="29"/>
      <c r="IP58" s="29"/>
    </row>
    <row r="59" spans="1:250" ht="12.75" customHeight="1">
      <c r="A59" s="29"/>
      <c r="B59" s="29"/>
      <c r="C59" s="26"/>
      <c r="D59" s="26"/>
      <c r="E59" s="26"/>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c r="AG59" s="29"/>
      <c r="AH59" s="29"/>
      <c r="AI59" s="29"/>
      <c r="AJ59" s="29"/>
      <c r="AK59" s="29"/>
      <c r="AL59" s="29"/>
      <c r="AM59" s="29"/>
      <c r="AN59" s="29"/>
      <c r="AO59" s="29"/>
      <c r="AP59" s="29"/>
      <c r="AQ59" s="29"/>
      <c r="AR59" s="29"/>
      <c r="AS59" s="29"/>
      <c r="AT59" s="29"/>
      <c r="AU59" s="29"/>
      <c r="AV59" s="29"/>
      <c r="AW59" s="29"/>
      <c r="AX59" s="29"/>
      <c r="AY59" s="29"/>
      <c r="AZ59" s="29"/>
      <c r="BA59" s="29"/>
      <c r="BB59" s="29"/>
      <c r="BC59" s="29"/>
      <c r="BD59" s="29"/>
      <c r="BE59" s="29"/>
      <c r="BF59" s="29"/>
      <c r="BG59" s="29"/>
      <c r="BH59" s="29"/>
      <c r="BI59" s="29"/>
      <c r="BJ59" s="29"/>
      <c r="BK59" s="29"/>
      <c r="BL59" s="29"/>
      <c r="BM59" s="29"/>
      <c r="BN59" s="29"/>
      <c r="BO59" s="29"/>
      <c r="BP59" s="29"/>
      <c r="BQ59" s="29"/>
      <c r="BR59" s="29"/>
      <c r="BS59" s="29"/>
      <c r="BT59" s="29"/>
      <c r="BU59" s="29"/>
      <c r="BV59" s="29"/>
      <c r="BW59" s="29"/>
      <c r="BX59" s="29"/>
      <c r="BY59" s="29"/>
      <c r="BZ59" s="29"/>
      <c r="CA59" s="29"/>
      <c r="CB59" s="29"/>
      <c r="CC59" s="29"/>
      <c r="CD59" s="29"/>
      <c r="CE59" s="29"/>
      <c r="CF59" s="29"/>
      <c r="CG59" s="29"/>
      <c r="CH59" s="29"/>
      <c r="CI59" s="29"/>
      <c r="CJ59" s="29"/>
      <c r="CK59" s="29"/>
      <c r="CL59" s="29"/>
      <c r="CM59" s="29"/>
      <c r="CN59" s="29"/>
      <c r="CO59" s="29"/>
      <c r="CP59" s="29"/>
      <c r="CQ59" s="29"/>
      <c r="CR59" s="29"/>
      <c r="CS59" s="29"/>
      <c r="CT59" s="29"/>
      <c r="CU59" s="29"/>
      <c r="CV59" s="29"/>
      <c r="CW59" s="29"/>
      <c r="CX59" s="29"/>
      <c r="CY59" s="29"/>
      <c r="CZ59" s="29"/>
      <c r="DA59" s="29"/>
      <c r="DB59" s="29"/>
      <c r="DC59" s="29"/>
      <c r="DD59" s="29"/>
      <c r="DE59" s="29"/>
      <c r="DF59" s="29"/>
      <c r="DG59" s="29"/>
      <c r="DH59" s="29"/>
      <c r="DI59" s="29"/>
      <c r="DJ59" s="29"/>
      <c r="DK59" s="29"/>
      <c r="DL59" s="29"/>
      <c r="DM59" s="29"/>
      <c r="DN59" s="29"/>
      <c r="DO59" s="29"/>
      <c r="DP59" s="29"/>
      <c r="DQ59" s="29"/>
      <c r="DR59" s="29"/>
      <c r="DS59" s="29"/>
      <c r="DT59" s="29"/>
      <c r="DU59" s="29"/>
      <c r="DV59" s="29"/>
      <c r="DW59" s="29"/>
      <c r="DX59" s="29"/>
      <c r="DY59" s="29"/>
      <c r="DZ59" s="29"/>
      <c r="EA59" s="29"/>
      <c r="EB59" s="29"/>
      <c r="EC59" s="29"/>
      <c r="ED59" s="29"/>
      <c r="EE59" s="29"/>
      <c r="EF59" s="29"/>
      <c r="EG59" s="29"/>
      <c r="EH59" s="29"/>
      <c r="EI59" s="29"/>
      <c r="EJ59" s="29"/>
      <c r="EK59" s="29"/>
      <c r="EL59" s="29"/>
      <c r="EM59" s="29"/>
      <c r="EN59" s="29"/>
      <c r="EO59" s="29"/>
      <c r="EP59" s="29"/>
      <c r="EQ59" s="29"/>
      <c r="ER59" s="29"/>
      <c r="ES59" s="29"/>
      <c r="ET59" s="29"/>
      <c r="EU59" s="29"/>
      <c r="EV59" s="29"/>
      <c r="EW59" s="29"/>
      <c r="EX59" s="29"/>
      <c r="EY59" s="29"/>
      <c r="EZ59" s="29"/>
      <c r="FA59" s="29"/>
      <c r="FB59" s="29"/>
      <c r="FC59" s="29"/>
      <c r="FD59" s="29"/>
      <c r="FE59" s="29"/>
      <c r="FF59" s="29"/>
      <c r="FG59" s="29"/>
      <c r="FH59" s="29"/>
      <c r="FI59" s="29"/>
      <c r="FJ59" s="29"/>
      <c r="FK59" s="29"/>
      <c r="FL59" s="29"/>
      <c r="FM59" s="29"/>
      <c r="FN59" s="29"/>
      <c r="FO59" s="29"/>
      <c r="FP59" s="29"/>
      <c r="FQ59" s="29"/>
      <c r="FR59" s="29"/>
      <c r="FS59" s="29"/>
      <c r="FT59" s="29"/>
      <c r="FU59" s="29"/>
      <c r="FV59" s="29"/>
      <c r="FW59" s="29"/>
      <c r="FX59" s="29"/>
      <c r="FY59" s="29"/>
      <c r="FZ59" s="29"/>
      <c r="GA59" s="29"/>
      <c r="GB59" s="29"/>
      <c r="GC59" s="29"/>
      <c r="GD59" s="29"/>
      <c r="GE59" s="29"/>
      <c r="GF59" s="29"/>
      <c r="GG59" s="29"/>
      <c r="GH59" s="29"/>
      <c r="GI59" s="29"/>
      <c r="GJ59" s="29"/>
      <c r="GK59" s="29"/>
      <c r="GL59" s="29"/>
      <c r="GM59" s="29"/>
      <c r="GN59" s="29"/>
      <c r="GO59" s="29"/>
      <c r="GP59" s="29"/>
      <c r="GQ59" s="29"/>
      <c r="GR59" s="29"/>
      <c r="GS59" s="29"/>
      <c r="GT59" s="29"/>
      <c r="GU59" s="29"/>
      <c r="GV59" s="29"/>
      <c r="GW59" s="29"/>
      <c r="GX59" s="29"/>
      <c r="GY59" s="29"/>
      <c r="GZ59" s="29"/>
      <c r="HA59" s="29"/>
      <c r="HB59" s="29"/>
      <c r="HC59" s="29"/>
      <c r="HD59" s="29"/>
      <c r="HE59" s="29"/>
      <c r="HF59" s="29"/>
      <c r="HG59" s="29"/>
      <c r="HH59" s="29"/>
      <c r="HI59" s="29"/>
      <c r="HJ59" s="29"/>
      <c r="HK59" s="29"/>
      <c r="HL59" s="29"/>
      <c r="HM59" s="29"/>
      <c r="HN59" s="29"/>
      <c r="HO59" s="29"/>
      <c r="HP59" s="29"/>
      <c r="HQ59" s="29"/>
      <c r="HR59" s="29"/>
      <c r="HS59" s="29"/>
      <c r="HT59" s="29"/>
      <c r="HU59" s="29"/>
      <c r="HV59" s="29"/>
      <c r="HW59" s="29"/>
      <c r="HX59" s="29"/>
      <c r="HY59" s="29"/>
      <c r="HZ59" s="29"/>
      <c r="IA59" s="29"/>
      <c r="IB59" s="29"/>
      <c r="IC59" s="29"/>
      <c r="ID59" s="29"/>
      <c r="IE59" s="29"/>
      <c r="IF59" s="29"/>
      <c r="IG59" s="29"/>
      <c r="IH59" s="29"/>
      <c r="II59" s="29"/>
      <c r="IJ59" s="29"/>
      <c r="IK59" s="29"/>
      <c r="IL59" s="29"/>
      <c r="IM59" s="29"/>
      <c r="IN59" s="29"/>
      <c r="IO59" s="29"/>
      <c r="IP59" s="29"/>
    </row>
    <row r="60" spans="1:250" ht="12.75" customHeight="1">
      <c r="A60" s="29"/>
      <c r="B60" s="29"/>
      <c r="C60" s="26"/>
      <c r="D60" s="26"/>
      <c r="E60" s="26"/>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9"/>
      <c r="BL60" s="29"/>
      <c r="BM60" s="29"/>
      <c r="BN60" s="29"/>
      <c r="BO60" s="29"/>
      <c r="BP60" s="29"/>
      <c r="BQ60" s="29"/>
      <c r="BR60" s="29"/>
      <c r="BS60" s="29"/>
      <c r="BT60" s="29"/>
      <c r="BU60" s="29"/>
      <c r="BV60" s="29"/>
      <c r="BW60" s="29"/>
      <c r="BX60" s="29"/>
      <c r="BY60" s="29"/>
      <c r="BZ60" s="29"/>
      <c r="CA60" s="29"/>
      <c r="CB60" s="29"/>
      <c r="CC60" s="29"/>
      <c r="CD60" s="29"/>
      <c r="CE60" s="29"/>
      <c r="CF60" s="29"/>
      <c r="CG60" s="29"/>
      <c r="CH60" s="29"/>
      <c r="CI60" s="29"/>
      <c r="CJ60" s="29"/>
      <c r="CK60" s="29"/>
      <c r="CL60" s="29"/>
      <c r="CM60" s="29"/>
      <c r="CN60" s="29"/>
      <c r="CO60" s="29"/>
      <c r="CP60" s="29"/>
      <c r="CQ60" s="29"/>
      <c r="CR60" s="29"/>
      <c r="CS60" s="29"/>
      <c r="CT60" s="29"/>
      <c r="CU60" s="29"/>
      <c r="CV60" s="29"/>
      <c r="CW60" s="29"/>
      <c r="CX60" s="29"/>
      <c r="CY60" s="29"/>
      <c r="CZ60" s="29"/>
      <c r="DA60" s="29"/>
      <c r="DB60" s="29"/>
      <c r="DC60" s="29"/>
      <c r="DD60" s="29"/>
      <c r="DE60" s="29"/>
      <c r="DF60" s="29"/>
      <c r="DG60" s="29"/>
      <c r="DH60" s="29"/>
      <c r="DI60" s="29"/>
      <c r="DJ60" s="29"/>
      <c r="DK60" s="29"/>
      <c r="DL60" s="29"/>
      <c r="DM60" s="29"/>
      <c r="DN60" s="29"/>
      <c r="DO60" s="29"/>
      <c r="DP60" s="29"/>
      <c r="DQ60" s="29"/>
      <c r="DR60" s="29"/>
      <c r="DS60" s="29"/>
      <c r="DT60" s="29"/>
      <c r="DU60" s="29"/>
      <c r="DV60" s="29"/>
      <c r="DW60" s="29"/>
      <c r="DX60" s="29"/>
      <c r="DY60" s="29"/>
      <c r="DZ60" s="29"/>
      <c r="EA60" s="29"/>
      <c r="EB60" s="29"/>
      <c r="EC60" s="29"/>
      <c r="ED60" s="29"/>
      <c r="EE60" s="29"/>
      <c r="EF60" s="29"/>
      <c r="EG60" s="29"/>
      <c r="EH60" s="29"/>
      <c r="EI60" s="29"/>
      <c r="EJ60" s="29"/>
      <c r="EK60" s="29"/>
      <c r="EL60" s="29"/>
      <c r="EM60" s="29"/>
      <c r="EN60" s="29"/>
      <c r="EO60" s="29"/>
      <c r="EP60" s="29"/>
      <c r="EQ60" s="29"/>
      <c r="ER60" s="29"/>
      <c r="ES60" s="29"/>
      <c r="ET60" s="29"/>
      <c r="EU60" s="29"/>
      <c r="EV60" s="29"/>
      <c r="EW60" s="29"/>
      <c r="EX60" s="29"/>
      <c r="EY60" s="29"/>
      <c r="EZ60" s="29"/>
      <c r="FA60" s="29"/>
      <c r="FB60" s="29"/>
      <c r="FC60" s="29"/>
      <c r="FD60" s="29"/>
      <c r="FE60" s="29"/>
      <c r="FF60" s="29"/>
      <c r="FG60" s="29"/>
      <c r="FH60" s="29"/>
      <c r="FI60" s="29"/>
      <c r="FJ60" s="29"/>
      <c r="FK60" s="29"/>
      <c r="FL60" s="29"/>
      <c r="FM60" s="29"/>
      <c r="FN60" s="29"/>
      <c r="FO60" s="29"/>
      <c r="FP60" s="29"/>
      <c r="FQ60" s="29"/>
      <c r="FR60" s="29"/>
      <c r="FS60" s="29"/>
      <c r="FT60" s="29"/>
      <c r="FU60" s="29"/>
      <c r="FV60" s="29"/>
      <c r="FW60" s="29"/>
      <c r="FX60" s="29"/>
      <c r="FY60" s="29"/>
      <c r="FZ60" s="29"/>
      <c r="GA60" s="29"/>
      <c r="GB60" s="29"/>
      <c r="GC60" s="29"/>
      <c r="GD60" s="29"/>
      <c r="GE60" s="29"/>
      <c r="GF60" s="29"/>
      <c r="GG60" s="29"/>
      <c r="GH60" s="29"/>
      <c r="GI60" s="29"/>
      <c r="GJ60" s="29"/>
      <c r="GK60" s="29"/>
      <c r="GL60" s="29"/>
      <c r="GM60" s="29"/>
      <c r="GN60" s="29"/>
      <c r="GO60" s="29"/>
      <c r="GP60" s="29"/>
      <c r="GQ60" s="29"/>
      <c r="GR60" s="29"/>
      <c r="GS60" s="29"/>
      <c r="GT60" s="29"/>
      <c r="GU60" s="29"/>
      <c r="GV60" s="29"/>
      <c r="GW60" s="29"/>
      <c r="GX60" s="29"/>
      <c r="GY60" s="29"/>
      <c r="GZ60" s="29"/>
      <c r="HA60" s="29"/>
      <c r="HB60" s="29"/>
      <c r="HC60" s="29"/>
      <c r="HD60" s="29"/>
      <c r="HE60" s="29"/>
      <c r="HF60" s="29"/>
      <c r="HG60" s="29"/>
      <c r="HH60" s="29"/>
      <c r="HI60" s="29"/>
      <c r="HJ60" s="29"/>
      <c r="HK60" s="29"/>
      <c r="HL60" s="29"/>
      <c r="HM60" s="29"/>
      <c r="HN60" s="29"/>
      <c r="HO60" s="29"/>
      <c r="HP60" s="29"/>
      <c r="HQ60" s="29"/>
      <c r="HR60" s="29"/>
      <c r="HS60" s="29"/>
      <c r="HT60" s="29"/>
      <c r="HU60" s="29"/>
      <c r="HV60" s="29"/>
      <c r="HW60" s="29"/>
      <c r="HX60" s="29"/>
      <c r="HY60" s="29"/>
      <c r="HZ60" s="29"/>
      <c r="IA60" s="29"/>
      <c r="IB60" s="29"/>
      <c r="IC60" s="29"/>
      <c r="ID60" s="29"/>
      <c r="IE60" s="29"/>
      <c r="IF60" s="29"/>
      <c r="IG60" s="29"/>
      <c r="IH60" s="29"/>
      <c r="II60" s="29"/>
      <c r="IJ60" s="29"/>
      <c r="IK60" s="29"/>
      <c r="IL60" s="29"/>
      <c r="IM60" s="29"/>
      <c r="IN60" s="29"/>
      <c r="IO60" s="29"/>
      <c r="IP60" s="29"/>
    </row>
    <row r="61" spans="1:250" ht="12.75" customHeight="1">
      <c r="A61" s="29"/>
      <c r="B61" s="29"/>
      <c r="C61" s="26"/>
      <c r="D61" s="26"/>
      <c r="E61" s="26"/>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c r="BM61" s="29"/>
      <c r="BN61" s="29"/>
      <c r="BO61" s="29"/>
      <c r="BP61" s="29"/>
      <c r="BQ61" s="29"/>
      <c r="BR61" s="29"/>
      <c r="BS61" s="29"/>
      <c r="BT61" s="29"/>
      <c r="BU61" s="29"/>
      <c r="BV61" s="29"/>
      <c r="BW61" s="29"/>
      <c r="BX61" s="29"/>
      <c r="BY61" s="29"/>
      <c r="BZ61" s="29"/>
      <c r="CA61" s="29"/>
      <c r="CB61" s="29"/>
      <c r="CC61" s="29"/>
      <c r="CD61" s="29"/>
      <c r="CE61" s="29"/>
      <c r="CF61" s="29"/>
      <c r="CG61" s="29"/>
      <c r="CH61" s="29"/>
      <c r="CI61" s="29"/>
      <c r="CJ61" s="29"/>
      <c r="CK61" s="29"/>
      <c r="CL61" s="29"/>
      <c r="CM61" s="29"/>
      <c r="CN61" s="29"/>
      <c r="CO61" s="29"/>
      <c r="CP61" s="29"/>
      <c r="CQ61" s="29"/>
      <c r="CR61" s="29"/>
      <c r="CS61" s="29"/>
      <c r="CT61" s="29"/>
      <c r="CU61" s="29"/>
      <c r="CV61" s="29"/>
      <c r="CW61" s="29"/>
      <c r="CX61" s="29"/>
      <c r="CY61" s="29"/>
      <c r="CZ61" s="29"/>
      <c r="DA61" s="29"/>
      <c r="DB61" s="29"/>
      <c r="DC61" s="29"/>
      <c r="DD61" s="29"/>
      <c r="DE61" s="29"/>
      <c r="DF61" s="29"/>
      <c r="DG61" s="29"/>
      <c r="DH61" s="29"/>
      <c r="DI61" s="29"/>
      <c r="DJ61" s="29"/>
      <c r="DK61" s="29"/>
      <c r="DL61" s="29"/>
      <c r="DM61" s="29"/>
      <c r="DN61" s="29"/>
      <c r="DO61" s="29"/>
      <c r="DP61" s="29"/>
      <c r="DQ61" s="29"/>
      <c r="DR61" s="29"/>
      <c r="DS61" s="29"/>
      <c r="DT61" s="29"/>
      <c r="DU61" s="29"/>
      <c r="DV61" s="29"/>
      <c r="DW61" s="29"/>
      <c r="DX61" s="29"/>
      <c r="DY61" s="29"/>
      <c r="DZ61" s="29"/>
      <c r="EA61" s="29"/>
      <c r="EB61" s="29"/>
      <c r="EC61" s="29"/>
      <c r="ED61" s="29"/>
      <c r="EE61" s="29"/>
      <c r="EF61" s="29"/>
      <c r="EG61" s="29"/>
      <c r="EH61" s="29"/>
      <c r="EI61" s="29"/>
      <c r="EJ61" s="29"/>
      <c r="EK61" s="29"/>
      <c r="EL61" s="29"/>
      <c r="EM61" s="29"/>
      <c r="EN61" s="29"/>
      <c r="EO61" s="29"/>
      <c r="EP61" s="29"/>
      <c r="EQ61" s="29"/>
      <c r="ER61" s="29"/>
      <c r="ES61" s="29"/>
      <c r="ET61" s="29"/>
      <c r="EU61" s="29"/>
      <c r="EV61" s="29"/>
      <c r="EW61" s="29"/>
      <c r="EX61" s="29"/>
      <c r="EY61" s="29"/>
      <c r="EZ61" s="29"/>
      <c r="FA61" s="29"/>
      <c r="FB61" s="29"/>
      <c r="FC61" s="29"/>
      <c r="FD61" s="29"/>
      <c r="FE61" s="29"/>
      <c r="FF61" s="29"/>
      <c r="FG61" s="29"/>
      <c r="FH61" s="29"/>
      <c r="FI61" s="29"/>
      <c r="FJ61" s="29"/>
      <c r="FK61" s="29"/>
      <c r="FL61" s="29"/>
      <c r="FM61" s="29"/>
      <c r="FN61" s="29"/>
      <c r="FO61" s="29"/>
      <c r="FP61" s="29"/>
      <c r="FQ61" s="29"/>
      <c r="FR61" s="29"/>
      <c r="FS61" s="29"/>
      <c r="FT61" s="29"/>
      <c r="FU61" s="29"/>
      <c r="FV61" s="29"/>
      <c r="FW61" s="29"/>
      <c r="FX61" s="29"/>
      <c r="FY61" s="29"/>
      <c r="FZ61" s="29"/>
      <c r="GA61" s="29"/>
      <c r="GB61" s="29"/>
      <c r="GC61" s="29"/>
      <c r="GD61" s="29"/>
      <c r="GE61" s="29"/>
      <c r="GF61" s="29"/>
      <c r="GG61" s="29"/>
      <c r="GH61" s="29"/>
      <c r="GI61" s="29"/>
      <c r="GJ61" s="29"/>
      <c r="GK61" s="29"/>
      <c r="GL61" s="29"/>
      <c r="GM61" s="29"/>
      <c r="GN61" s="29"/>
      <c r="GO61" s="29"/>
      <c r="GP61" s="29"/>
      <c r="GQ61" s="29"/>
      <c r="GR61" s="29"/>
      <c r="GS61" s="29"/>
      <c r="GT61" s="29"/>
      <c r="GU61" s="29"/>
      <c r="GV61" s="29"/>
      <c r="GW61" s="29"/>
      <c r="GX61" s="29"/>
      <c r="GY61" s="29"/>
      <c r="GZ61" s="29"/>
      <c r="HA61" s="29"/>
      <c r="HB61" s="29"/>
      <c r="HC61" s="29"/>
      <c r="HD61" s="29"/>
      <c r="HE61" s="29"/>
      <c r="HF61" s="29"/>
      <c r="HG61" s="29"/>
      <c r="HH61" s="29"/>
      <c r="HI61" s="29"/>
      <c r="HJ61" s="29"/>
      <c r="HK61" s="29"/>
      <c r="HL61" s="29"/>
      <c r="HM61" s="29"/>
      <c r="HN61" s="29"/>
      <c r="HO61" s="29"/>
      <c r="HP61" s="29"/>
      <c r="HQ61" s="29"/>
      <c r="HR61" s="29"/>
      <c r="HS61" s="29"/>
      <c r="HT61" s="29"/>
      <c r="HU61" s="29"/>
      <c r="HV61" s="29"/>
      <c r="HW61" s="29"/>
      <c r="HX61" s="29"/>
      <c r="HY61" s="29"/>
      <c r="HZ61" s="29"/>
      <c r="IA61" s="29"/>
      <c r="IB61" s="29"/>
      <c r="IC61" s="29"/>
      <c r="ID61" s="29"/>
      <c r="IE61" s="29"/>
      <c r="IF61" s="29"/>
      <c r="IG61" s="29"/>
      <c r="IH61" s="29"/>
      <c r="II61" s="29"/>
      <c r="IJ61" s="29"/>
      <c r="IK61" s="29"/>
      <c r="IL61" s="29"/>
      <c r="IM61" s="29"/>
      <c r="IN61" s="29"/>
      <c r="IO61" s="29"/>
      <c r="IP61" s="29"/>
    </row>
    <row r="62" spans="1:250" ht="12.75" customHeight="1">
      <c r="A62" s="29"/>
      <c r="B62" s="29"/>
      <c r="C62" s="26"/>
      <c r="D62" s="26"/>
      <c r="E62" s="26"/>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9"/>
      <c r="BL62" s="29"/>
      <c r="BM62" s="29"/>
      <c r="BN62" s="29"/>
      <c r="BO62" s="29"/>
      <c r="BP62" s="29"/>
      <c r="BQ62" s="29"/>
      <c r="BR62" s="29"/>
      <c r="BS62" s="29"/>
      <c r="BT62" s="29"/>
      <c r="BU62" s="29"/>
      <c r="BV62" s="29"/>
      <c r="BW62" s="29"/>
      <c r="BX62" s="29"/>
      <c r="BY62" s="29"/>
      <c r="BZ62" s="29"/>
      <c r="CA62" s="29"/>
      <c r="CB62" s="29"/>
      <c r="CC62" s="29"/>
      <c r="CD62" s="29"/>
      <c r="CE62" s="29"/>
      <c r="CF62" s="29"/>
      <c r="CG62" s="29"/>
      <c r="CH62" s="29"/>
      <c r="CI62" s="29"/>
      <c r="CJ62" s="29"/>
      <c r="CK62" s="29"/>
      <c r="CL62" s="29"/>
      <c r="CM62" s="29"/>
      <c r="CN62" s="29"/>
      <c r="CO62" s="29"/>
      <c r="CP62" s="29"/>
      <c r="CQ62" s="29"/>
      <c r="CR62" s="29"/>
      <c r="CS62" s="29"/>
      <c r="CT62" s="29"/>
      <c r="CU62" s="29"/>
      <c r="CV62" s="29"/>
      <c r="CW62" s="29"/>
      <c r="CX62" s="29"/>
      <c r="CY62" s="29"/>
      <c r="CZ62" s="29"/>
      <c r="DA62" s="29"/>
      <c r="DB62" s="29"/>
      <c r="DC62" s="29"/>
      <c r="DD62" s="29"/>
      <c r="DE62" s="29"/>
      <c r="DF62" s="29"/>
      <c r="DG62" s="29"/>
      <c r="DH62" s="29"/>
      <c r="DI62" s="29"/>
      <c r="DJ62" s="29"/>
      <c r="DK62" s="29"/>
      <c r="DL62" s="29"/>
      <c r="DM62" s="29"/>
      <c r="DN62" s="29"/>
      <c r="DO62" s="29"/>
      <c r="DP62" s="29"/>
      <c r="DQ62" s="29"/>
      <c r="DR62" s="29"/>
      <c r="DS62" s="29"/>
      <c r="DT62" s="29"/>
      <c r="DU62" s="29"/>
      <c r="DV62" s="29"/>
      <c r="DW62" s="29"/>
      <c r="DX62" s="29"/>
      <c r="DY62" s="29"/>
      <c r="DZ62" s="29"/>
      <c r="EA62" s="29"/>
      <c r="EB62" s="29"/>
      <c r="EC62" s="29"/>
      <c r="ED62" s="29"/>
      <c r="EE62" s="29"/>
      <c r="EF62" s="29"/>
      <c r="EG62" s="29"/>
      <c r="EH62" s="29"/>
      <c r="EI62" s="29"/>
      <c r="EJ62" s="29"/>
      <c r="EK62" s="29"/>
      <c r="EL62" s="29"/>
      <c r="EM62" s="29"/>
      <c r="EN62" s="29"/>
      <c r="EO62" s="29"/>
      <c r="EP62" s="29"/>
      <c r="EQ62" s="29"/>
      <c r="ER62" s="29"/>
      <c r="ES62" s="29"/>
      <c r="ET62" s="29"/>
      <c r="EU62" s="29"/>
      <c r="EV62" s="29"/>
      <c r="EW62" s="29"/>
      <c r="EX62" s="29"/>
      <c r="EY62" s="29"/>
      <c r="EZ62" s="29"/>
      <c r="FA62" s="29"/>
      <c r="FB62" s="29"/>
      <c r="FC62" s="29"/>
      <c r="FD62" s="29"/>
      <c r="FE62" s="29"/>
      <c r="FF62" s="29"/>
      <c r="FG62" s="29"/>
      <c r="FH62" s="29"/>
      <c r="FI62" s="29"/>
      <c r="FJ62" s="29"/>
      <c r="FK62" s="29"/>
      <c r="FL62" s="29"/>
      <c r="FM62" s="29"/>
      <c r="FN62" s="29"/>
      <c r="FO62" s="29"/>
      <c r="FP62" s="29"/>
      <c r="FQ62" s="29"/>
      <c r="FR62" s="29"/>
      <c r="FS62" s="29"/>
      <c r="FT62" s="29"/>
      <c r="FU62" s="29"/>
      <c r="FV62" s="29"/>
      <c r="FW62" s="29"/>
      <c r="FX62" s="29"/>
      <c r="FY62" s="29"/>
      <c r="FZ62" s="29"/>
      <c r="GA62" s="29"/>
      <c r="GB62" s="29"/>
      <c r="GC62" s="29"/>
      <c r="GD62" s="29"/>
      <c r="GE62" s="29"/>
      <c r="GF62" s="29"/>
      <c r="GG62" s="29"/>
      <c r="GH62" s="29"/>
      <c r="GI62" s="29"/>
      <c r="GJ62" s="29"/>
      <c r="GK62" s="29"/>
      <c r="GL62" s="29"/>
      <c r="GM62" s="29"/>
      <c r="GN62" s="29"/>
      <c r="GO62" s="29"/>
      <c r="GP62" s="29"/>
      <c r="GQ62" s="29"/>
      <c r="GR62" s="29"/>
      <c r="GS62" s="29"/>
      <c r="GT62" s="29"/>
      <c r="GU62" s="29"/>
      <c r="GV62" s="29"/>
      <c r="GW62" s="29"/>
      <c r="GX62" s="29"/>
      <c r="GY62" s="29"/>
      <c r="GZ62" s="29"/>
      <c r="HA62" s="29"/>
      <c r="HB62" s="29"/>
      <c r="HC62" s="29"/>
      <c r="HD62" s="29"/>
      <c r="HE62" s="29"/>
      <c r="HF62" s="29"/>
      <c r="HG62" s="29"/>
      <c r="HH62" s="29"/>
      <c r="HI62" s="29"/>
      <c r="HJ62" s="29"/>
      <c r="HK62" s="29"/>
      <c r="HL62" s="29"/>
      <c r="HM62" s="29"/>
      <c r="HN62" s="29"/>
      <c r="HO62" s="29"/>
      <c r="HP62" s="29"/>
      <c r="HQ62" s="29"/>
      <c r="HR62" s="29"/>
      <c r="HS62" s="29"/>
      <c r="HT62" s="29"/>
      <c r="HU62" s="29"/>
      <c r="HV62" s="29"/>
      <c r="HW62" s="29"/>
      <c r="HX62" s="29"/>
      <c r="HY62" s="29"/>
      <c r="HZ62" s="29"/>
      <c r="IA62" s="29"/>
      <c r="IB62" s="29"/>
      <c r="IC62" s="29"/>
      <c r="ID62" s="29"/>
      <c r="IE62" s="29"/>
      <c r="IF62" s="29"/>
      <c r="IG62" s="29"/>
      <c r="IH62" s="29"/>
      <c r="II62" s="29"/>
      <c r="IJ62" s="29"/>
      <c r="IK62" s="29"/>
      <c r="IL62" s="29"/>
      <c r="IM62" s="29"/>
      <c r="IN62" s="29"/>
      <c r="IO62" s="29"/>
      <c r="IP62" s="29"/>
    </row>
    <row r="63" spans="1:250" ht="12.75" customHeight="1">
      <c r="A63" s="29"/>
      <c r="B63" s="29"/>
      <c r="C63" s="26"/>
      <c r="D63" s="26"/>
      <c r="E63" s="26"/>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c r="BM63" s="29"/>
      <c r="BN63" s="29"/>
      <c r="BO63" s="29"/>
      <c r="BP63" s="29"/>
      <c r="BQ63" s="29"/>
      <c r="BR63" s="29"/>
      <c r="BS63" s="29"/>
      <c r="BT63" s="29"/>
      <c r="BU63" s="29"/>
      <c r="BV63" s="29"/>
      <c r="BW63" s="29"/>
      <c r="BX63" s="29"/>
      <c r="BY63" s="29"/>
      <c r="BZ63" s="29"/>
      <c r="CA63" s="29"/>
      <c r="CB63" s="29"/>
      <c r="CC63" s="29"/>
      <c r="CD63" s="29"/>
      <c r="CE63" s="29"/>
      <c r="CF63" s="29"/>
      <c r="CG63" s="29"/>
      <c r="CH63" s="29"/>
      <c r="CI63" s="29"/>
      <c r="CJ63" s="29"/>
      <c r="CK63" s="29"/>
      <c r="CL63" s="29"/>
      <c r="CM63" s="29"/>
      <c r="CN63" s="29"/>
      <c r="CO63" s="29"/>
      <c r="CP63" s="29"/>
      <c r="CQ63" s="29"/>
      <c r="CR63" s="29"/>
      <c r="CS63" s="29"/>
      <c r="CT63" s="29"/>
      <c r="CU63" s="29"/>
      <c r="CV63" s="29"/>
      <c r="CW63" s="29"/>
      <c r="CX63" s="29"/>
      <c r="CY63" s="29"/>
      <c r="CZ63" s="29"/>
      <c r="DA63" s="29"/>
      <c r="DB63" s="29"/>
      <c r="DC63" s="29"/>
      <c r="DD63" s="29"/>
      <c r="DE63" s="29"/>
      <c r="DF63" s="29"/>
      <c r="DG63" s="29"/>
      <c r="DH63" s="29"/>
      <c r="DI63" s="29"/>
      <c r="DJ63" s="29"/>
      <c r="DK63" s="29"/>
      <c r="DL63" s="29"/>
      <c r="DM63" s="29"/>
      <c r="DN63" s="29"/>
      <c r="DO63" s="29"/>
      <c r="DP63" s="29"/>
      <c r="DQ63" s="29"/>
      <c r="DR63" s="29"/>
      <c r="DS63" s="29"/>
      <c r="DT63" s="29"/>
      <c r="DU63" s="29"/>
      <c r="DV63" s="29"/>
      <c r="DW63" s="29"/>
      <c r="DX63" s="29"/>
      <c r="DY63" s="29"/>
      <c r="DZ63" s="29"/>
      <c r="EA63" s="29"/>
      <c r="EB63" s="29"/>
      <c r="EC63" s="29"/>
      <c r="ED63" s="29"/>
      <c r="EE63" s="29"/>
      <c r="EF63" s="29"/>
      <c r="EG63" s="29"/>
      <c r="EH63" s="29"/>
      <c r="EI63" s="29"/>
      <c r="EJ63" s="29"/>
      <c r="EK63" s="29"/>
      <c r="EL63" s="29"/>
      <c r="EM63" s="29"/>
      <c r="EN63" s="29"/>
      <c r="EO63" s="29"/>
      <c r="EP63" s="29"/>
      <c r="EQ63" s="29"/>
      <c r="ER63" s="29"/>
      <c r="ES63" s="29"/>
      <c r="ET63" s="29"/>
      <c r="EU63" s="29"/>
      <c r="EV63" s="29"/>
      <c r="EW63" s="29"/>
      <c r="EX63" s="29"/>
      <c r="EY63" s="29"/>
      <c r="EZ63" s="29"/>
      <c r="FA63" s="29"/>
      <c r="FB63" s="29"/>
      <c r="FC63" s="29"/>
      <c r="FD63" s="29"/>
      <c r="FE63" s="29"/>
      <c r="FF63" s="29"/>
      <c r="FG63" s="29"/>
      <c r="FH63" s="29"/>
      <c r="FI63" s="29"/>
      <c r="FJ63" s="29"/>
      <c r="FK63" s="29"/>
      <c r="FL63" s="29"/>
      <c r="FM63" s="29"/>
      <c r="FN63" s="29"/>
      <c r="FO63" s="29"/>
      <c r="FP63" s="29"/>
      <c r="FQ63" s="29"/>
      <c r="FR63" s="29"/>
      <c r="FS63" s="29"/>
      <c r="FT63" s="29"/>
      <c r="FU63" s="29"/>
      <c r="FV63" s="29"/>
      <c r="FW63" s="29"/>
      <c r="FX63" s="29"/>
      <c r="FY63" s="29"/>
      <c r="FZ63" s="29"/>
      <c r="GA63" s="29"/>
      <c r="GB63" s="29"/>
      <c r="GC63" s="29"/>
      <c r="GD63" s="29"/>
      <c r="GE63" s="29"/>
      <c r="GF63" s="29"/>
      <c r="GG63" s="29"/>
      <c r="GH63" s="29"/>
      <c r="GI63" s="29"/>
      <c r="GJ63" s="29"/>
      <c r="GK63" s="29"/>
      <c r="GL63" s="29"/>
      <c r="GM63" s="29"/>
      <c r="GN63" s="29"/>
      <c r="GO63" s="29"/>
      <c r="GP63" s="29"/>
      <c r="GQ63" s="29"/>
      <c r="GR63" s="29"/>
      <c r="GS63" s="29"/>
      <c r="GT63" s="29"/>
      <c r="GU63" s="29"/>
      <c r="GV63" s="29"/>
      <c r="GW63" s="29"/>
      <c r="GX63" s="29"/>
      <c r="GY63" s="29"/>
      <c r="GZ63" s="29"/>
      <c r="HA63" s="29"/>
      <c r="HB63" s="29"/>
      <c r="HC63" s="29"/>
      <c r="HD63" s="29"/>
      <c r="HE63" s="29"/>
      <c r="HF63" s="29"/>
      <c r="HG63" s="29"/>
      <c r="HH63" s="29"/>
      <c r="HI63" s="29"/>
      <c r="HJ63" s="29"/>
      <c r="HK63" s="29"/>
      <c r="HL63" s="29"/>
      <c r="HM63" s="29"/>
      <c r="HN63" s="29"/>
      <c r="HO63" s="29"/>
      <c r="HP63" s="29"/>
      <c r="HQ63" s="29"/>
      <c r="HR63" s="29"/>
      <c r="HS63" s="29"/>
      <c r="HT63" s="29"/>
      <c r="HU63" s="29"/>
      <c r="HV63" s="29"/>
      <c r="HW63" s="29"/>
      <c r="HX63" s="29"/>
      <c r="HY63" s="29"/>
      <c r="HZ63" s="29"/>
      <c r="IA63" s="29"/>
      <c r="IB63" s="29"/>
      <c r="IC63" s="29"/>
      <c r="ID63" s="29"/>
      <c r="IE63" s="29"/>
      <c r="IF63" s="29"/>
      <c r="IG63" s="29"/>
      <c r="IH63" s="29"/>
      <c r="II63" s="29"/>
      <c r="IJ63" s="29"/>
      <c r="IK63" s="29"/>
      <c r="IL63" s="29"/>
      <c r="IM63" s="29"/>
      <c r="IN63" s="29"/>
      <c r="IO63" s="29"/>
      <c r="IP63" s="29"/>
    </row>
    <row r="64" spans="1:250" ht="12.75" customHeight="1">
      <c r="A64" s="29"/>
      <c r="B64" s="29"/>
      <c r="C64" s="26"/>
      <c r="D64" s="26"/>
      <c r="E64" s="26"/>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c r="CA64" s="29"/>
      <c r="CB64" s="29"/>
      <c r="CC64" s="29"/>
      <c r="CD64" s="29"/>
      <c r="CE64" s="29"/>
      <c r="CF64" s="29"/>
      <c r="CG64" s="29"/>
      <c r="CH64" s="29"/>
      <c r="CI64" s="29"/>
      <c r="CJ64" s="29"/>
      <c r="CK64" s="29"/>
      <c r="CL64" s="29"/>
      <c r="CM64" s="29"/>
      <c r="CN64" s="29"/>
      <c r="CO64" s="29"/>
      <c r="CP64" s="29"/>
      <c r="CQ64" s="29"/>
      <c r="CR64" s="29"/>
      <c r="CS64" s="29"/>
      <c r="CT64" s="29"/>
      <c r="CU64" s="29"/>
      <c r="CV64" s="29"/>
      <c r="CW64" s="29"/>
      <c r="CX64" s="29"/>
      <c r="CY64" s="29"/>
      <c r="CZ64" s="29"/>
      <c r="DA64" s="29"/>
      <c r="DB64" s="29"/>
      <c r="DC64" s="29"/>
      <c r="DD64" s="29"/>
      <c r="DE64" s="29"/>
      <c r="DF64" s="29"/>
      <c r="DG64" s="29"/>
      <c r="DH64" s="29"/>
      <c r="DI64" s="29"/>
      <c r="DJ64" s="29"/>
      <c r="DK64" s="29"/>
      <c r="DL64" s="29"/>
      <c r="DM64" s="29"/>
      <c r="DN64" s="29"/>
      <c r="DO64" s="29"/>
      <c r="DP64" s="29"/>
      <c r="DQ64" s="29"/>
      <c r="DR64" s="29"/>
      <c r="DS64" s="29"/>
      <c r="DT64" s="29"/>
      <c r="DU64" s="29"/>
      <c r="DV64" s="29"/>
      <c r="DW64" s="29"/>
      <c r="DX64" s="29"/>
      <c r="DY64" s="29"/>
      <c r="DZ64" s="29"/>
      <c r="EA64" s="29"/>
      <c r="EB64" s="29"/>
      <c r="EC64" s="29"/>
      <c r="ED64" s="29"/>
      <c r="EE64" s="29"/>
      <c r="EF64" s="29"/>
      <c r="EG64" s="29"/>
      <c r="EH64" s="29"/>
      <c r="EI64" s="29"/>
      <c r="EJ64" s="29"/>
      <c r="EK64" s="29"/>
      <c r="EL64" s="29"/>
      <c r="EM64" s="29"/>
      <c r="EN64" s="29"/>
      <c r="EO64" s="29"/>
      <c r="EP64" s="29"/>
      <c r="EQ64" s="29"/>
      <c r="ER64" s="29"/>
      <c r="ES64" s="29"/>
      <c r="ET64" s="29"/>
      <c r="EU64" s="29"/>
      <c r="EV64" s="29"/>
      <c r="EW64" s="29"/>
      <c r="EX64" s="29"/>
      <c r="EY64" s="29"/>
      <c r="EZ64" s="29"/>
      <c r="FA64" s="29"/>
      <c r="FB64" s="29"/>
      <c r="FC64" s="29"/>
      <c r="FD64" s="29"/>
      <c r="FE64" s="29"/>
      <c r="FF64" s="29"/>
      <c r="FG64" s="29"/>
      <c r="FH64" s="29"/>
      <c r="FI64" s="29"/>
      <c r="FJ64" s="29"/>
      <c r="FK64" s="29"/>
      <c r="FL64" s="29"/>
      <c r="FM64" s="29"/>
      <c r="FN64" s="29"/>
      <c r="FO64" s="29"/>
      <c r="FP64" s="29"/>
      <c r="FQ64" s="29"/>
      <c r="FR64" s="29"/>
      <c r="FS64" s="29"/>
      <c r="FT64" s="29"/>
      <c r="FU64" s="29"/>
      <c r="FV64" s="29"/>
      <c r="FW64" s="29"/>
      <c r="FX64" s="29"/>
      <c r="FY64" s="29"/>
      <c r="FZ64" s="29"/>
      <c r="GA64" s="29"/>
      <c r="GB64" s="29"/>
      <c r="GC64" s="29"/>
      <c r="GD64" s="29"/>
      <c r="GE64" s="29"/>
      <c r="GF64" s="29"/>
      <c r="GG64" s="29"/>
      <c r="GH64" s="29"/>
      <c r="GI64" s="29"/>
      <c r="GJ64" s="29"/>
      <c r="GK64" s="29"/>
      <c r="GL64" s="29"/>
      <c r="GM64" s="29"/>
      <c r="GN64" s="29"/>
      <c r="GO64" s="29"/>
      <c r="GP64" s="29"/>
      <c r="GQ64" s="29"/>
      <c r="GR64" s="29"/>
      <c r="GS64" s="29"/>
      <c r="GT64" s="29"/>
      <c r="GU64" s="29"/>
      <c r="GV64" s="29"/>
      <c r="GW64" s="29"/>
      <c r="GX64" s="29"/>
      <c r="GY64" s="29"/>
      <c r="GZ64" s="29"/>
      <c r="HA64" s="29"/>
      <c r="HB64" s="29"/>
      <c r="HC64" s="29"/>
      <c r="HD64" s="29"/>
      <c r="HE64" s="29"/>
      <c r="HF64" s="29"/>
      <c r="HG64" s="29"/>
      <c r="HH64" s="29"/>
      <c r="HI64" s="29"/>
      <c r="HJ64" s="29"/>
      <c r="HK64" s="29"/>
      <c r="HL64" s="29"/>
      <c r="HM64" s="29"/>
      <c r="HN64" s="29"/>
      <c r="HO64" s="29"/>
      <c r="HP64" s="29"/>
      <c r="HQ64" s="29"/>
      <c r="HR64" s="29"/>
      <c r="HS64" s="29"/>
      <c r="HT64" s="29"/>
      <c r="HU64" s="29"/>
      <c r="HV64" s="29"/>
      <c r="HW64" s="29"/>
      <c r="HX64" s="29"/>
      <c r="HY64" s="29"/>
      <c r="HZ64" s="29"/>
      <c r="IA64" s="29"/>
      <c r="IB64" s="29"/>
      <c r="IC64" s="29"/>
      <c r="ID64" s="29"/>
      <c r="IE64" s="29"/>
      <c r="IF64" s="29"/>
      <c r="IG64" s="29"/>
      <c r="IH64" s="29"/>
      <c r="II64" s="29"/>
      <c r="IJ64" s="29"/>
      <c r="IK64" s="29"/>
      <c r="IL64" s="29"/>
      <c r="IM64" s="29"/>
      <c r="IN64" s="29"/>
      <c r="IO64" s="29"/>
      <c r="IP64" s="29"/>
    </row>
    <row r="65" spans="1:250" ht="12.75" customHeight="1">
      <c r="A65" s="29"/>
      <c r="B65" s="29"/>
      <c r="C65" s="26"/>
      <c r="D65" s="26"/>
      <c r="E65" s="26"/>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c r="CA65" s="29"/>
      <c r="CB65" s="29"/>
      <c r="CC65" s="29"/>
      <c r="CD65" s="29"/>
      <c r="CE65" s="29"/>
      <c r="CF65" s="29"/>
      <c r="CG65" s="29"/>
      <c r="CH65" s="29"/>
      <c r="CI65" s="29"/>
      <c r="CJ65" s="29"/>
      <c r="CK65" s="29"/>
      <c r="CL65" s="29"/>
      <c r="CM65" s="29"/>
      <c r="CN65" s="29"/>
      <c r="CO65" s="29"/>
      <c r="CP65" s="29"/>
      <c r="CQ65" s="29"/>
      <c r="CR65" s="29"/>
      <c r="CS65" s="29"/>
      <c r="CT65" s="29"/>
      <c r="CU65" s="29"/>
      <c r="CV65" s="29"/>
      <c r="CW65" s="29"/>
      <c r="CX65" s="29"/>
      <c r="CY65" s="29"/>
      <c r="CZ65" s="29"/>
      <c r="DA65" s="29"/>
      <c r="DB65" s="29"/>
      <c r="DC65" s="29"/>
      <c r="DD65" s="29"/>
      <c r="DE65" s="29"/>
      <c r="DF65" s="29"/>
      <c r="DG65" s="29"/>
      <c r="DH65" s="29"/>
      <c r="DI65" s="29"/>
      <c r="DJ65" s="29"/>
      <c r="DK65" s="29"/>
      <c r="DL65" s="29"/>
      <c r="DM65" s="29"/>
      <c r="DN65" s="29"/>
      <c r="DO65" s="29"/>
      <c r="DP65" s="29"/>
      <c r="DQ65" s="29"/>
      <c r="DR65" s="29"/>
      <c r="DS65" s="29"/>
      <c r="DT65" s="29"/>
      <c r="DU65" s="29"/>
      <c r="DV65" s="29"/>
      <c r="DW65" s="29"/>
      <c r="DX65" s="29"/>
      <c r="DY65" s="29"/>
      <c r="DZ65" s="29"/>
      <c r="EA65" s="29"/>
      <c r="EB65" s="29"/>
      <c r="EC65" s="29"/>
      <c r="ED65" s="29"/>
      <c r="EE65" s="29"/>
      <c r="EF65" s="29"/>
      <c r="EG65" s="29"/>
      <c r="EH65" s="29"/>
      <c r="EI65" s="29"/>
      <c r="EJ65" s="29"/>
      <c r="EK65" s="29"/>
      <c r="EL65" s="29"/>
      <c r="EM65" s="29"/>
      <c r="EN65" s="29"/>
      <c r="EO65" s="29"/>
      <c r="EP65" s="29"/>
      <c r="EQ65" s="29"/>
      <c r="ER65" s="29"/>
      <c r="ES65" s="29"/>
      <c r="ET65" s="29"/>
      <c r="EU65" s="29"/>
      <c r="EV65" s="29"/>
      <c r="EW65" s="29"/>
      <c r="EX65" s="29"/>
      <c r="EY65" s="29"/>
      <c r="EZ65" s="29"/>
      <c r="FA65" s="29"/>
      <c r="FB65" s="29"/>
      <c r="FC65" s="29"/>
      <c r="FD65" s="29"/>
      <c r="FE65" s="29"/>
      <c r="FF65" s="29"/>
      <c r="FG65" s="29"/>
      <c r="FH65" s="29"/>
      <c r="FI65" s="29"/>
      <c r="FJ65" s="29"/>
      <c r="FK65" s="29"/>
      <c r="FL65" s="29"/>
      <c r="FM65" s="29"/>
      <c r="FN65" s="29"/>
      <c r="FO65" s="29"/>
      <c r="FP65" s="29"/>
      <c r="FQ65" s="29"/>
      <c r="FR65" s="29"/>
      <c r="FS65" s="29"/>
      <c r="FT65" s="29"/>
      <c r="FU65" s="29"/>
      <c r="FV65" s="29"/>
      <c r="FW65" s="29"/>
      <c r="FX65" s="29"/>
      <c r="FY65" s="29"/>
      <c r="FZ65" s="29"/>
      <c r="GA65" s="29"/>
      <c r="GB65" s="29"/>
      <c r="GC65" s="29"/>
      <c r="GD65" s="29"/>
      <c r="GE65" s="29"/>
      <c r="GF65" s="29"/>
      <c r="GG65" s="29"/>
      <c r="GH65" s="29"/>
      <c r="GI65" s="29"/>
      <c r="GJ65" s="29"/>
      <c r="GK65" s="29"/>
      <c r="GL65" s="29"/>
      <c r="GM65" s="29"/>
      <c r="GN65" s="29"/>
      <c r="GO65" s="29"/>
      <c r="GP65" s="29"/>
      <c r="GQ65" s="29"/>
      <c r="GR65" s="29"/>
      <c r="GS65" s="29"/>
      <c r="GT65" s="29"/>
      <c r="GU65" s="29"/>
      <c r="GV65" s="29"/>
      <c r="GW65" s="29"/>
      <c r="GX65" s="29"/>
      <c r="GY65" s="29"/>
      <c r="GZ65" s="29"/>
      <c r="HA65" s="29"/>
      <c r="HB65" s="29"/>
      <c r="HC65" s="29"/>
      <c r="HD65" s="29"/>
      <c r="HE65" s="29"/>
      <c r="HF65" s="29"/>
      <c r="HG65" s="29"/>
      <c r="HH65" s="29"/>
      <c r="HI65" s="29"/>
      <c r="HJ65" s="29"/>
      <c r="HK65" s="29"/>
      <c r="HL65" s="29"/>
      <c r="HM65" s="29"/>
      <c r="HN65" s="29"/>
      <c r="HO65" s="29"/>
      <c r="HP65" s="29"/>
      <c r="HQ65" s="29"/>
      <c r="HR65" s="29"/>
      <c r="HS65" s="29"/>
      <c r="HT65" s="29"/>
      <c r="HU65" s="29"/>
      <c r="HV65" s="29"/>
      <c r="HW65" s="29"/>
      <c r="HX65" s="29"/>
      <c r="HY65" s="29"/>
      <c r="HZ65" s="29"/>
      <c r="IA65" s="29"/>
      <c r="IB65" s="29"/>
      <c r="IC65" s="29"/>
      <c r="ID65" s="29"/>
      <c r="IE65" s="29"/>
      <c r="IF65" s="29"/>
      <c r="IG65" s="29"/>
      <c r="IH65" s="29"/>
      <c r="II65" s="29"/>
      <c r="IJ65" s="29"/>
      <c r="IK65" s="29"/>
      <c r="IL65" s="29"/>
      <c r="IM65" s="29"/>
      <c r="IN65" s="29"/>
      <c r="IO65" s="29"/>
      <c r="IP65" s="29"/>
    </row>
    <row r="66" spans="1:250" ht="12.75" customHeight="1">
      <c r="A66" s="29"/>
      <c r="B66" s="29"/>
      <c r="C66" s="26"/>
      <c r="D66" s="26"/>
      <c r="E66" s="26"/>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c r="CA66" s="29"/>
      <c r="CB66" s="29"/>
      <c r="CC66" s="29"/>
      <c r="CD66" s="29"/>
      <c r="CE66" s="29"/>
      <c r="CF66" s="29"/>
      <c r="CG66" s="29"/>
      <c r="CH66" s="29"/>
      <c r="CI66" s="29"/>
      <c r="CJ66" s="29"/>
      <c r="CK66" s="29"/>
      <c r="CL66" s="29"/>
      <c r="CM66" s="29"/>
      <c r="CN66" s="29"/>
      <c r="CO66" s="29"/>
      <c r="CP66" s="29"/>
      <c r="CQ66" s="29"/>
      <c r="CR66" s="29"/>
      <c r="CS66" s="29"/>
      <c r="CT66" s="29"/>
      <c r="CU66" s="29"/>
      <c r="CV66" s="29"/>
      <c r="CW66" s="29"/>
      <c r="CX66" s="29"/>
      <c r="CY66" s="29"/>
      <c r="CZ66" s="29"/>
      <c r="DA66" s="29"/>
      <c r="DB66" s="29"/>
      <c r="DC66" s="29"/>
      <c r="DD66" s="29"/>
      <c r="DE66" s="29"/>
      <c r="DF66" s="29"/>
      <c r="DG66" s="29"/>
      <c r="DH66" s="29"/>
      <c r="DI66" s="29"/>
      <c r="DJ66" s="29"/>
      <c r="DK66" s="29"/>
      <c r="DL66" s="29"/>
      <c r="DM66" s="29"/>
      <c r="DN66" s="29"/>
      <c r="DO66" s="29"/>
      <c r="DP66" s="29"/>
      <c r="DQ66" s="29"/>
      <c r="DR66" s="29"/>
      <c r="DS66" s="29"/>
      <c r="DT66" s="29"/>
      <c r="DU66" s="29"/>
      <c r="DV66" s="29"/>
      <c r="DW66" s="29"/>
      <c r="DX66" s="29"/>
      <c r="DY66" s="29"/>
      <c r="DZ66" s="29"/>
      <c r="EA66" s="29"/>
      <c r="EB66" s="29"/>
      <c r="EC66" s="29"/>
      <c r="ED66" s="29"/>
      <c r="EE66" s="29"/>
      <c r="EF66" s="29"/>
      <c r="EG66" s="29"/>
      <c r="EH66" s="29"/>
      <c r="EI66" s="29"/>
      <c r="EJ66" s="29"/>
      <c r="EK66" s="29"/>
      <c r="EL66" s="29"/>
      <c r="EM66" s="29"/>
      <c r="EN66" s="29"/>
      <c r="EO66" s="29"/>
      <c r="EP66" s="29"/>
      <c r="EQ66" s="29"/>
      <c r="ER66" s="29"/>
      <c r="ES66" s="29"/>
      <c r="ET66" s="29"/>
      <c r="EU66" s="29"/>
      <c r="EV66" s="29"/>
      <c r="EW66" s="29"/>
      <c r="EX66" s="29"/>
      <c r="EY66" s="29"/>
      <c r="EZ66" s="29"/>
      <c r="FA66" s="29"/>
      <c r="FB66" s="29"/>
      <c r="FC66" s="29"/>
      <c r="FD66" s="29"/>
      <c r="FE66" s="29"/>
      <c r="FF66" s="29"/>
      <c r="FG66" s="29"/>
      <c r="FH66" s="29"/>
      <c r="FI66" s="29"/>
      <c r="FJ66" s="29"/>
      <c r="FK66" s="29"/>
      <c r="FL66" s="29"/>
      <c r="FM66" s="29"/>
      <c r="FN66" s="29"/>
      <c r="FO66" s="29"/>
      <c r="FP66" s="29"/>
      <c r="FQ66" s="29"/>
      <c r="FR66" s="29"/>
      <c r="FS66" s="29"/>
      <c r="FT66" s="29"/>
      <c r="FU66" s="29"/>
      <c r="FV66" s="29"/>
      <c r="FW66" s="29"/>
      <c r="FX66" s="29"/>
      <c r="FY66" s="29"/>
      <c r="FZ66" s="29"/>
      <c r="GA66" s="29"/>
      <c r="GB66" s="29"/>
      <c r="GC66" s="29"/>
      <c r="GD66" s="29"/>
      <c r="GE66" s="29"/>
      <c r="GF66" s="29"/>
      <c r="GG66" s="29"/>
      <c r="GH66" s="29"/>
      <c r="GI66" s="29"/>
      <c r="GJ66" s="29"/>
      <c r="GK66" s="29"/>
      <c r="GL66" s="29"/>
      <c r="GM66" s="29"/>
      <c r="GN66" s="29"/>
      <c r="GO66" s="29"/>
      <c r="GP66" s="29"/>
      <c r="GQ66" s="29"/>
      <c r="GR66" s="29"/>
      <c r="GS66" s="29"/>
      <c r="GT66" s="29"/>
      <c r="GU66" s="29"/>
      <c r="GV66" s="29"/>
      <c r="GW66" s="29"/>
      <c r="GX66" s="29"/>
      <c r="GY66" s="29"/>
      <c r="GZ66" s="29"/>
      <c r="HA66" s="29"/>
      <c r="HB66" s="29"/>
      <c r="HC66" s="29"/>
      <c r="HD66" s="29"/>
      <c r="HE66" s="29"/>
      <c r="HF66" s="29"/>
      <c r="HG66" s="29"/>
      <c r="HH66" s="29"/>
      <c r="HI66" s="29"/>
      <c r="HJ66" s="29"/>
      <c r="HK66" s="29"/>
      <c r="HL66" s="29"/>
      <c r="HM66" s="29"/>
      <c r="HN66" s="29"/>
      <c r="HO66" s="29"/>
      <c r="HP66" s="29"/>
      <c r="HQ66" s="29"/>
      <c r="HR66" s="29"/>
      <c r="HS66" s="29"/>
      <c r="HT66" s="29"/>
      <c r="HU66" s="29"/>
      <c r="HV66" s="29"/>
      <c r="HW66" s="29"/>
      <c r="HX66" s="29"/>
      <c r="HY66" s="29"/>
      <c r="HZ66" s="29"/>
      <c r="IA66" s="29"/>
      <c r="IB66" s="29"/>
      <c r="IC66" s="29"/>
      <c r="ID66" s="29"/>
      <c r="IE66" s="29"/>
      <c r="IF66" s="29"/>
      <c r="IG66" s="29"/>
      <c r="IH66" s="29"/>
      <c r="II66" s="29"/>
      <c r="IJ66" s="29"/>
      <c r="IK66" s="29"/>
      <c r="IL66" s="29"/>
      <c r="IM66" s="29"/>
      <c r="IN66" s="29"/>
      <c r="IO66" s="29"/>
      <c r="IP66" s="29"/>
    </row>
    <row r="67" spans="1:250" ht="12.75" customHeight="1">
      <c r="A67" s="29"/>
      <c r="B67" s="29"/>
      <c r="C67" s="26"/>
      <c r="D67" s="26"/>
      <c r="E67" s="26"/>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c r="AS67" s="29"/>
      <c r="AT67" s="29"/>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29"/>
      <c r="CA67" s="29"/>
      <c r="CB67" s="29"/>
      <c r="CC67" s="29"/>
      <c r="CD67" s="29"/>
      <c r="CE67" s="29"/>
      <c r="CF67" s="29"/>
      <c r="CG67" s="29"/>
      <c r="CH67" s="29"/>
      <c r="CI67" s="29"/>
      <c r="CJ67" s="29"/>
      <c r="CK67" s="29"/>
      <c r="CL67" s="29"/>
      <c r="CM67" s="29"/>
      <c r="CN67" s="29"/>
      <c r="CO67" s="29"/>
      <c r="CP67" s="29"/>
      <c r="CQ67" s="29"/>
      <c r="CR67" s="29"/>
      <c r="CS67" s="29"/>
      <c r="CT67" s="29"/>
      <c r="CU67" s="29"/>
      <c r="CV67" s="29"/>
      <c r="CW67" s="29"/>
      <c r="CX67" s="29"/>
      <c r="CY67" s="29"/>
      <c r="CZ67" s="29"/>
      <c r="DA67" s="29"/>
      <c r="DB67" s="29"/>
      <c r="DC67" s="29"/>
      <c r="DD67" s="29"/>
      <c r="DE67" s="29"/>
      <c r="DF67" s="29"/>
      <c r="DG67" s="29"/>
      <c r="DH67" s="29"/>
      <c r="DI67" s="29"/>
      <c r="DJ67" s="29"/>
      <c r="DK67" s="29"/>
      <c r="DL67" s="29"/>
      <c r="DM67" s="29"/>
      <c r="DN67" s="29"/>
      <c r="DO67" s="29"/>
      <c r="DP67" s="29"/>
      <c r="DQ67" s="29"/>
      <c r="DR67" s="29"/>
      <c r="DS67" s="29"/>
      <c r="DT67" s="29"/>
      <c r="DU67" s="29"/>
      <c r="DV67" s="29"/>
      <c r="DW67" s="29"/>
      <c r="DX67" s="29"/>
      <c r="DY67" s="29"/>
      <c r="DZ67" s="29"/>
      <c r="EA67" s="29"/>
      <c r="EB67" s="29"/>
      <c r="EC67" s="29"/>
      <c r="ED67" s="29"/>
      <c r="EE67" s="29"/>
      <c r="EF67" s="29"/>
      <c r="EG67" s="29"/>
      <c r="EH67" s="29"/>
      <c r="EI67" s="29"/>
      <c r="EJ67" s="29"/>
      <c r="EK67" s="29"/>
      <c r="EL67" s="29"/>
      <c r="EM67" s="29"/>
      <c r="EN67" s="29"/>
      <c r="EO67" s="29"/>
      <c r="EP67" s="29"/>
      <c r="EQ67" s="29"/>
      <c r="ER67" s="29"/>
      <c r="ES67" s="29"/>
      <c r="ET67" s="29"/>
      <c r="EU67" s="29"/>
      <c r="EV67" s="29"/>
      <c r="EW67" s="29"/>
      <c r="EX67" s="29"/>
      <c r="EY67" s="29"/>
      <c r="EZ67" s="29"/>
      <c r="FA67" s="29"/>
      <c r="FB67" s="29"/>
      <c r="FC67" s="29"/>
      <c r="FD67" s="29"/>
      <c r="FE67" s="29"/>
      <c r="FF67" s="29"/>
      <c r="FG67" s="29"/>
      <c r="FH67" s="29"/>
      <c r="FI67" s="29"/>
      <c r="FJ67" s="29"/>
      <c r="FK67" s="29"/>
      <c r="FL67" s="29"/>
      <c r="FM67" s="29"/>
      <c r="FN67" s="29"/>
      <c r="FO67" s="29"/>
      <c r="FP67" s="29"/>
      <c r="FQ67" s="29"/>
      <c r="FR67" s="29"/>
      <c r="FS67" s="29"/>
      <c r="FT67" s="29"/>
      <c r="FU67" s="29"/>
      <c r="FV67" s="29"/>
      <c r="FW67" s="29"/>
      <c r="FX67" s="29"/>
      <c r="FY67" s="29"/>
      <c r="FZ67" s="29"/>
      <c r="GA67" s="29"/>
      <c r="GB67" s="29"/>
      <c r="GC67" s="29"/>
      <c r="GD67" s="29"/>
      <c r="GE67" s="29"/>
      <c r="GF67" s="29"/>
      <c r="GG67" s="29"/>
      <c r="GH67" s="29"/>
      <c r="GI67" s="29"/>
      <c r="GJ67" s="29"/>
      <c r="GK67" s="29"/>
      <c r="GL67" s="29"/>
      <c r="GM67" s="29"/>
      <c r="GN67" s="29"/>
      <c r="GO67" s="29"/>
      <c r="GP67" s="29"/>
      <c r="GQ67" s="29"/>
      <c r="GR67" s="29"/>
      <c r="GS67" s="29"/>
      <c r="GT67" s="29"/>
      <c r="GU67" s="29"/>
      <c r="GV67" s="29"/>
      <c r="GW67" s="29"/>
      <c r="GX67" s="29"/>
      <c r="GY67" s="29"/>
      <c r="GZ67" s="29"/>
      <c r="HA67" s="29"/>
      <c r="HB67" s="29"/>
      <c r="HC67" s="29"/>
      <c r="HD67" s="29"/>
      <c r="HE67" s="29"/>
      <c r="HF67" s="29"/>
      <c r="HG67" s="29"/>
      <c r="HH67" s="29"/>
      <c r="HI67" s="29"/>
      <c r="HJ67" s="29"/>
      <c r="HK67" s="29"/>
      <c r="HL67" s="29"/>
      <c r="HM67" s="29"/>
      <c r="HN67" s="29"/>
      <c r="HO67" s="29"/>
      <c r="HP67" s="29"/>
      <c r="HQ67" s="29"/>
      <c r="HR67" s="29"/>
      <c r="HS67" s="29"/>
      <c r="HT67" s="29"/>
      <c r="HU67" s="29"/>
      <c r="HV67" s="29"/>
      <c r="HW67" s="29"/>
      <c r="HX67" s="29"/>
      <c r="HY67" s="29"/>
      <c r="HZ67" s="29"/>
      <c r="IA67" s="29"/>
      <c r="IB67" s="29"/>
      <c r="IC67" s="29"/>
      <c r="ID67" s="29"/>
      <c r="IE67" s="29"/>
      <c r="IF67" s="29"/>
      <c r="IG67" s="29"/>
      <c r="IH67" s="29"/>
      <c r="II67" s="29"/>
      <c r="IJ67" s="29"/>
      <c r="IK67" s="29"/>
      <c r="IL67" s="29"/>
      <c r="IM67" s="29"/>
      <c r="IN67" s="29"/>
      <c r="IO67" s="29"/>
      <c r="IP67" s="29"/>
    </row>
    <row r="68" spans="1:250" ht="12.75" customHeight="1">
      <c r="A68" s="29"/>
      <c r="B68" s="29"/>
      <c r="C68" s="26"/>
      <c r="D68" s="26"/>
      <c r="E68" s="26"/>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c r="AS68" s="29"/>
      <c r="AT68" s="29"/>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29"/>
      <c r="CA68" s="29"/>
      <c r="CB68" s="29"/>
      <c r="CC68" s="29"/>
      <c r="CD68" s="29"/>
      <c r="CE68" s="29"/>
      <c r="CF68" s="29"/>
      <c r="CG68" s="29"/>
      <c r="CH68" s="29"/>
      <c r="CI68" s="29"/>
      <c r="CJ68" s="29"/>
      <c r="CK68" s="29"/>
      <c r="CL68" s="29"/>
      <c r="CM68" s="29"/>
      <c r="CN68" s="29"/>
      <c r="CO68" s="29"/>
      <c r="CP68" s="29"/>
      <c r="CQ68" s="29"/>
      <c r="CR68" s="29"/>
      <c r="CS68" s="29"/>
      <c r="CT68" s="29"/>
      <c r="CU68" s="29"/>
      <c r="CV68" s="29"/>
      <c r="CW68" s="29"/>
      <c r="CX68" s="29"/>
      <c r="CY68" s="29"/>
      <c r="CZ68" s="29"/>
      <c r="DA68" s="29"/>
      <c r="DB68" s="29"/>
      <c r="DC68" s="29"/>
      <c r="DD68" s="29"/>
      <c r="DE68" s="29"/>
      <c r="DF68" s="29"/>
      <c r="DG68" s="29"/>
      <c r="DH68" s="29"/>
      <c r="DI68" s="29"/>
      <c r="DJ68" s="29"/>
      <c r="DK68" s="29"/>
      <c r="DL68" s="29"/>
      <c r="DM68" s="29"/>
      <c r="DN68" s="29"/>
      <c r="DO68" s="29"/>
      <c r="DP68" s="29"/>
      <c r="DQ68" s="29"/>
      <c r="DR68" s="29"/>
      <c r="DS68" s="29"/>
      <c r="DT68" s="29"/>
      <c r="DU68" s="29"/>
      <c r="DV68" s="29"/>
      <c r="DW68" s="29"/>
      <c r="DX68" s="29"/>
      <c r="DY68" s="29"/>
      <c r="DZ68" s="29"/>
      <c r="EA68" s="29"/>
      <c r="EB68" s="29"/>
      <c r="EC68" s="29"/>
      <c r="ED68" s="29"/>
      <c r="EE68" s="29"/>
      <c r="EF68" s="29"/>
      <c r="EG68" s="29"/>
      <c r="EH68" s="29"/>
      <c r="EI68" s="29"/>
      <c r="EJ68" s="29"/>
      <c r="EK68" s="29"/>
      <c r="EL68" s="29"/>
      <c r="EM68" s="29"/>
      <c r="EN68" s="29"/>
      <c r="EO68" s="29"/>
      <c r="EP68" s="29"/>
      <c r="EQ68" s="29"/>
      <c r="ER68" s="29"/>
      <c r="ES68" s="29"/>
      <c r="ET68" s="29"/>
      <c r="EU68" s="29"/>
      <c r="EV68" s="29"/>
      <c r="EW68" s="29"/>
      <c r="EX68" s="29"/>
      <c r="EY68" s="29"/>
      <c r="EZ68" s="29"/>
      <c r="FA68" s="29"/>
      <c r="FB68" s="29"/>
      <c r="FC68" s="29"/>
      <c r="FD68" s="29"/>
      <c r="FE68" s="29"/>
      <c r="FF68" s="29"/>
      <c r="FG68" s="29"/>
      <c r="FH68" s="29"/>
      <c r="FI68" s="29"/>
      <c r="FJ68" s="29"/>
      <c r="FK68" s="29"/>
      <c r="FL68" s="29"/>
      <c r="FM68" s="29"/>
      <c r="FN68" s="29"/>
      <c r="FO68" s="29"/>
      <c r="FP68" s="29"/>
      <c r="FQ68" s="29"/>
      <c r="FR68" s="29"/>
      <c r="FS68" s="29"/>
      <c r="FT68" s="29"/>
      <c r="FU68" s="29"/>
      <c r="FV68" s="29"/>
      <c r="FW68" s="29"/>
      <c r="FX68" s="29"/>
      <c r="FY68" s="29"/>
      <c r="FZ68" s="29"/>
      <c r="GA68" s="29"/>
      <c r="GB68" s="29"/>
      <c r="GC68" s="29"/>
      <c r="GD68" s="29"/>
      <c r="GE68" s="29"/>
      <c r="GF68" s="29"/>
      <c r="GG68" s="29"/>
      <c r="GH68" s="29"/>
      <c r="GI68" s="29"/>
      <c r="GJ68" s="29"/>
      <c r="GK68" s="29"/>
      <c r="GL68" s="29"/>
      <c r="GM68" s="29"/>
      <c r="GN68" s="29"/>
      <c r="GO68" s="29"/>
      <c r="GP68" s="29"/>
      <c r="GQ68" s="29"/>
      <c r="GR68" s="29"/>
      <c r="GS68" s="29"/>
      <c r="GT68" s="29"/>
      <c r="GU68" s="29"/>
      <c r="GV68" s="29"/>
      <c r="GW68" s="29"/>
      <c r="GX68" s="29"/>
      <c r="GY68" s="29"/>
      <c r="GZ68" s="29"/>
      <c r="HA68" s="29"/>
      <c r="HB68" s="29"/>
      <c r="HC68" s="29"/>
      <c r="HD68" s="29"/>
      <c r="HE68" s="29"/>
      <c r="HF68" s="29"/>
      <c r="HG68" s="29"/>
      <c r="HH68" s="29"/>
      <c r="HI68" s="29"/>
      <c r="HJ68" s="29"/>
      <c r="HK68" s="29"/>
      <c r="HL68" s="29"/>
      <c r="HM68" s="29"/>
      <c r="HN68" s="29"/>
      <c r="HO68" s="29"/>
      <c r="HP68" s="29"/>
      <c r="HQ68" s="29"/>
      <c r="HR68" s="29"/>
      <c r="HS68" s="29"/>
      <c r="HT68" s="29"/>
      <c r="HU68" s="29"/>
      <c r="HV68" s="29"/>
      <c r="HW68" s="29"/>
      <c r="HX68" s="29"/>
      <c r="HY68" s="29"/>
      <c r="HZ68" s="29"/>
      <c r="IA68" s="29"/>
      <c r="IB68" s="29"/>
      <c r="IC68" s="29"/>
      <c r="ID68" s="29"/>
      <c r="IE68" s="29"/>
      <c r="IF68" s="29"/>
      <c r="IG68" s="29"/>
      <c r="IH68" s="29"/>
      <c r="II68" s="29"/>
      <c r="IJ68" s="29"/>
      <c r="IK68" s="29"/>
      <c r="IL68" s="29"/>
      <c r="IM68" s="29"/>
      <c r="IN68" s="29"/>
      <c r="IO68" s="29"/>
      <c r="IP68" s="29"/>
    </row>
    <row r="69" spans="1:250" ht="12.75" customHeight="1">
      <c r="A69" s="29"/>
      <c r="B69" s="29"/>
      <c r="C69" s="26"/>
      <c r="D69" s="26"/>
      <c r="E69" s="26"/>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29"/>
      <c r="CA69" s="29"/>
      <c r="CB69" s="29"/>
      <c r="CC69" s="29"/>
      <c r="CD69" s="29"/>
      <c r="CE69" s="29"/>
      <c r="CF69" s="29"/>
      <c r="CG69" s="29"/>
      <c r="CH69" s="29"/>
      <c r="CI69" s="29"/>
      <c r="CJ69" s="29"/>
      <c r="CK69" s="29"/>
      <c r="CL69" s="29"/>
      <c r="CM69" s="29"/>
      <c r="CN69" s="29"/>
      <c r="CO69" s="29"/>
      <c r="CP69" s="29"/>
      <c r="CQ69" s="29"/>
      <c r="CR69" s="29"/>
      <c r="CS69" s="29"/>
      <c r="CT69" s="29"/>
      <c r="CU69" s="29"/>
      <c r="CV69" s="29"/>
      <c r="CW69" s="29"/>
      <c r="CX69" s="29"/>
      <c r="CY69" s="29"/>
      <c r="CZ69" s="29"/>
      <c r="DA69" s="29"/>
      <c r="DB69" s="29"/>
      <c r="DC69" s="29"/>
      <c r="DD69" s="29"/>
      <c r="DE69" s="29"/>
      <c r="DF69" s="29"/>
      <c r="DG69" s="29"/>
      <c r="DH69" s="29"/>
      <c r="DI69" s="29"/>
      <c r="DJ69" s="29"/>
      <c r="DK69" s="29"/>
      <c r="DL69" s="29"/>
      <c r="DM69" s="29"/>
      <c r="DN69" s="29"/>
      <c r="DO69" s="29"/>
      <c r="DP69" s="29"/>
      <c r="DQ69" s="29"/>
      <c r="DR69" s="29"/>
      <c r="DS69" s="29"/>
      <c r="DT69" s="29"/>
      <c r="DU69" s="29"/>
      <c r="DV69" s="29"/>
      <c r="DW69" s="29"/>
      <c r="DX69" s="29"/>
      <c r="DY69" s="29"/>
      <c r="DZ69" s="29"/>
      <c r="EA69" s="29"/>
      <c r="EB69" s="29"/>
      <c r="EC69" s="29"/>
      <c r="ED69" s="29"/>
      <c r="EE69" s="29"/>
      <c r="EF69" s="29"/>
      <c r="EG69" s="29"/>
      <c r="EH69" s="29"/>
      <c r="EI69" s="29"/>
      <c r="EJ69" s="29"/>
      <c r="EK69" s="29"/>
      <c r="EL69" s="29"/>
      <c r="EM69" s="29"/>
      <c r="EN69" s="29"/>
      <c r="EO69" s="29"/>
      <c r="EP69" s="29"/>
      <c r="EQ69" s="29"/>
      <c r="ER69" s="29"/>
      <c r="ES69" s="29"/>
      <c r="ET69" s="29"/>
      <c r="EU69" s="29"/>
      <c r="EV69" s="29"/>
      <c r="EW69" s="29"/>
      <c r="EX69" s="29"/>
      <c r="EY69" s="29"/>
      <c r="EZ69" s="29"/>
      <c r="FA69" s="29"/>
      <c r="FB69" s="29"/>
      <c r="FC69" s="29"/>
      <c r="FD69" s="29"/>
      <c r="FE69" s="29"/>
      <c r="FF69" s="29"/>
      <c r="FG69" s="29"/>
      <c r="FH69" s="29"/>
      <c r="FI69" s="29"/>
      <c r="FJ69" s="29"/>
      <c r="FK69" s="29"/>
      <c r="FL69" s="29"/>
      <c r="FM69" s="29"/>
      <c r="FN69" s="29"/>
      <c r="FO69" s="29"/>
      <c r="FP69" s="29"/>
      <c r="FQ69" s="29"/>
      <c r="FR69" s="29"/>
      <c r="FS69" s="29"/>
      <c r="FT69" s="29"/>
      <c r="FU69" s="29"/>
      <c r="FV69" s="29"/>
      <c r="FW69" s="29"/>
      <c r="FX69" s="29"/>
      <c r="FY69" s="29"/>
      <c r="FZ69" s="29"/>
      <c r="GA69" s="29"/>
      <c r="GB69" s="29"/>
      <c r="GC69" s="29"/>
      <c r="GD69" s="29"/>
      <c r="GE69" s="29"/>
      <c r="GF69" s="29"/>
      <c r="GG69" s="29"/>
      <c r="GH69" s="29"/>
      <c r="GI69" s="29"/>
      <c r="GJ69" s="29"/>
      <c r="GK69" s="29"/>
      <c r="GL69" s="29"/>
      <c r="GM69" s="29"/>
      <c r="GN69" s="29"/>
      <c r="GO69" s="29"/>
      <c r="GP69" s="29"/>
      <c r="GQ69" s="29"/>
      <c r="GR69" s="29"/>
      <c r="GS69" s="29"/>
      <c r="GT69" s="29"/>
      <c r="GU69" s="29"/>
      <c r="GV69" s="29"/>
      <c r="GW69" s="29"/>
      <c r="GX69" s="29"/>
      <c r="GY69" s="29"/>
      <c r="GZ69" s="29"/>
      <c r="HA69" s="29"/>
      <c r="HB69" s="29"/>
      <c r="HC69" s="29"/>
      <c r="HD69" s="29"/>
      <c r="HE69" s="29"/>
      <c r="HF69" s="29"/>
      <c r="HG69" s="29"/>
      <c r="HH69" s="29"/>
      <c r="HI69" s="29"/>
      <c r="HJ69" s="29"/>
      <c r="HK69" s="29"/>
      <c r="HL69" s="29"/>
      <c r="HM69" s="29"/>
      <c r="HN69" s="29"/>
      <c r="HO69" s="29"/>
      <c r="HP69" s="29"/>
      <c r="HQ69" s="29"/>
      <c r="HR69" s="29"/>
      <c r="HS69" s="29"/>
      <c r="HT69" s="29"/>
      <c r="HU69" s="29"/>
      <c r="HV69" s="29"/>
      <c r="HW69" s="29"/>
      <c r="HX69" s="29"/>
      <c r="HY69" s="29"/>
      <c r="HZ69" s="29"/>
      <c r="IA69" s="29"/>
      <c r="IB69" s="29"/>
      <c r="IC69" s="29"/>
      <c r="ID69" s="29"/>
      <c r="IE69" s="29"/>
      <c r="IF69" s="29"/>
      <c r="IG69" s="29"/>
      <c r="IH69" s="29"/>
      <c r="II69" s="29"/>
      <c r="IJ69" s="29"/>
      <c r="IK69" s="29"/>
      <c r="IL69" s="29"/>
      <c r="IM69" s="29"/>
      <c r="IN69" s="29"/>
      <c r="IO69" s="29"/>
      <c r="IP69" s="29"/>
    </row>
    <row r="70" spans="1:250" ht="12.75" customHeight="1">
      <c r="A70" s="29"/>
      <c r="B70" s="29"/>
      <c r="C70" s="26"/>
      <c r="D70" s="26"/>
      <c r="E70" s="26"/>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c r="CA70" s="29"/>
      <c r="CB70" s="29"/>
      <c r="CC70" s="29"/>
      <c r="CD70" s="29"/>
      <c r="CE70" s="29"/>
      <c r="CF70" s="29"/>
      <c r="CG70" s="29"/>
      <c r="CH70" s="29"/>
      <c r="CI70" s="29"/>
      <c r="CJ70" s="29"/>
      <c r="CK70" s="29"/>
      <c r="CL70" s="29"/>
      <c r="CM70" s="29"/>
      <c r="CN70" s="29"/>
      <c r="CO70" s="29"/>
      <c r="CP70" s="29"/>
      <c r="CQ70" s="29"/>
      <c r="CR70" s="29"/>
      <c r="CS70" s="29"/>
      <c r="CT70" s="29"/>
      <c r="CU70" s="29"/>
      <c r="CV70" s="29"/>
      <c r="CW70" s="29"/>
      <c r="CX70" s="29"/>
      <c r="CY70" s="29"/>
      <c r="CZ70" s="29"/>
      <c r="DA70" s="29"/>
      <c r="DB70" s="29"/>
      <c r="DC70" s="29"/>
      <c r="DD70" s="29"/>
      <c r="DE70" s="29"/>
      <c r="DF70" s="29"/>
      <c r="DG70" s="29"/>
      <c r="DH70" s="29"/>
      <c r="DI70" s="29"/>
      <c r="DJ70" s="29"/>
      <c r="DK70" s="29"/>
      <c r="DL70" s="29"/>
      <c r="DM70" s="29"/>
      <c r="DN70" s="29"/>
      <c r="DO70" s="29"/>
      <c r="DP70" s="29"/>
      <c r="DQ70" s="29"/>
      <c r="DR70" s="29"/>
      <c r="DS70" s="29"/>
      <c r="DT70" s="29"/>
      <c r="DU70" s="29"/>
      <c r="DV70" s="29"/>
      <c r="DW70" s="29"/>
      <c r="DX70" s="29"/>
      <c r="DY70" s="29"/>
      <c r="DZ70" s="29"/>
      <c r="EA70" s="29"/>
      <c r="EB70" s="29"/>
      <c r="EC70" s="29"/>
      <c r="ED70" s="29"/>
      <c r="EE70" s="29"/>
      <c r="EF70" s="29"/>
      <c r="EG70" s="29"/>
      <c r="EH70" s="29"/>
      <c r="EI70" s="29"/>
      <c r="EJ70" s="29"/>
      <c r="EK70" s="29"/>
      <c r="EL70" s="29"/>
      <c r="EM70" s="29"/>
      <c r="EN70" s="29"/>
      <c r="EO70" s="29"/>
      <c r="EP70" s="29"/>
      <c r="EQ70" s="29"/>
      <c r="ER70" s="29"/>
      <c r="ES70" s="29"/>
      <c r="ET70" s="29"/>
      <c r="EU70" s="29"/>
      <c r="EV70" s="29"/>
      <c r="EW70" s="29"/>
      <c r="EX70" s="29"/>
      <c r="EY70" s="29"/>
      <c r="EZ70" s="29"/>
      <c r="FA70" s="29"/>
      <c r="FB70" s="29"/>
      <c r="FC70" s="29"/>
      <c r="FD70" s="29"/>
      <c r="FE70" s="29"/>
      <c r="FF70" s="29"/>
      <c r="FG70" s="29"/>
      <c r="FH70" s="29"/>
      <c r="FI70" s="29"/>
      <c r="FJ70" s="29"/>
      <c r="FK70" s="29"/>
      <c r="FL70" s="29"/>
      <c r="FM70" s="29"/>
      <c r="FN70" s="29"/>
      <c r="FO70" s="29"/>
      <c r="FP70" s="29"/>
      <c r="FQ70" s="29"/>
      <c r="FR70" s="29"/>
      <c r="FS70" s="29"/>
      <c r="FT70" s="29"/>
      <c r="FU70" s="29"/>
      <c r="FV70" s="29"/>
      <c r="FW70" s="29"/>
      <c r="FX70" s="29"/>
      <c r="FY70" s="29"/>
      <c r="FZ70" s="29"/>
      <c r="GA70" s="29"/>
      <c r="GB70" s="29"/>
      <c r="GC70" s="29"/>
      <c r="GD70" s="29"/>
      <c r="GE70" s="29"/>
      <c r="GF70" s="29"/>
      <c r="GG70" s="29"/>
      <c r="GH70" s="29"/>
      <c r="GI70" s="29"/>
      <c r="GJ70" s="29"/>
      <c r="GK70" s="29"/>
      <c r="GL70" s="29"/>
      <c r="GM70" s="29"/>
      <c r="GN70" s="29"/>
      <c r="GO70" s="29"/>
      <c r="GP70" s="29"/>
      <c r="GQ70" s="29"/>
      <c r="GR70" s="29"/>
      <c r="GS70" s="29"/>
      <c r="GT70" s="29"/>
      <c r="GU70" s="29"/>
      <c r="GV70" s="29"/>
      <c r="GW70" s="29"/>
      <c r="GX70" s="29"/>
      <c r="GY70" s="29"/>
      <c r="GZ70" s="29"/>
      <c r="HA70" s="29"/>
      <c r="HB70" s="29"/>
      <c r="HC70" s="29"/>
      <c r="HD70" s="29"/>
      <c r="HE70" s="29"/>
      <c r="HF70" s="29"/>
      <c r="HG70" s="29"/>
      <c r="HH70" s="29"/>
      <c r="HI70" s="29"/>
      <c r="HJ70" s="29"/>
      <c r="HK70" s="29"/>
      <c r="HL70" s="29"/>
      <c r="HM70" s="29"/>
      <c r="HN70" s="29"/>
      <c r="HO70" s="29"/>
      <c r="HP70" s="29"/>
      <c r="HQ70" s="29"/>
      <c r="HR70" s="29"/>
      <c r="HS70" s="29"/>
      <c r="HT70" s="29"/>
      <c r="HU70" s="29"/>
      <c r="HV70" s="29"/>
      <c r="HW70" s="29"/>
      <c r="HX70" s="29"/>
      <c r="HY70" s="29"/>
      <c r="HZ70" s="29"/>
      <c r="IA70" s="29"/>
      <c r="IB70" s="29"/>
      <c r="IC70" s="29"/>
      <c r="ID70" s="29"/>
      <c r="IE70" s="29"/>
      <c r="IF70" s="29"/>
      <c r="IG70" s="29"/>
      <c r="IH70" s="29"/>
      <c r="II70" s="29"/>
      <c r="IJ70" s="29"/>
      <c r="IK70" s="29"/>
      <c r="IL70" s="29"/>
      <c r="IM70" s="29"/>
      <c r="IN70" s="29"/>
      <c r="IO70" s="29"/>
      <c r="IP70" s="29"/>
    </row>
    <row r="71" spans="1:250" ht="12.75" customHeight="1">
      <c r="A71" s="29"/>
      <c r="B71" s="29"/>
      <c r="C71" s="26"/>
      <c r="D71" s="26"/>
      <c r="E71" s="26"/>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9"/>
      <c r="AJ71" s="29"/>
      <c r="AK71" s="29"/>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29"/>
      <c r="BK71" s="29"/>
      <c r="BL71" s="29"/>
      <c r="BM71" s="29"/>
      <c r="BN71" s="29"/>
      <c r="BO71" s="29"/>
      <c r="BP71" s="29"/>
      <c r="BQ71" s="29"/>
      <c r="BR71" s="29"/>
      <c r="BS71" s="29"/>
      <c r="BT71" s="29"/>
      <c r="BU71" s="29"/>
      <c r="BV71" s="29"/>
      <c r="BW71" s="29"/>
      <c r="BX71" s="29"/>
      <c r="BY71" s="29"/>
      <c r="BZ71" s="29"/>
      <c r="CA71" s="29"/>
      <c r="CB71" s="29"/>
      <c r="CC71" s="29"/>
      <c r="CD71" s="29"/>
      <c r="CE71" s="29"/>
      <c r="CF71" s="29"/>
      <c r="CG71" s="29"/>
      <c r="CH71" s="29"/>
      <c r="CI71" s="29"/>
      <c r="CJ71" s="29"/>
      <c r="CK71" s="29"/>
      <c r="CL71" s="29"/>
      <c r="CM71" s="29"/>
      <c r="CN71" s="29"/>
      <c r="CO71" s="29"/>
      <c r="CP71" s="29"/>
      <c r="CQ71" s="29"/>
      <c r="CR71" s="29"/>
      <c r="CS71" s="29"/>
      <c r="CT71" s="29"/>
      <c r="CU71" s="29"/>
      <c r="CV71" s="29"/>
      <c r="CW71" s="29"/>
      <c r="CX71" s="29"/>
      <c r="CY71" s="29"/>
      <c r="CZ71" s="29"/>
      <c r="DA71" s="29"/>
      <c r="DB71" s="29"/>
      <c r="DC71" s="29"/>
      <c r="DD71" s="29"/>
      <c r="DE71" s="29"/>
      <c r="DF71" s="29"/>
      <c r="DG71" s="29"/>
      <c r="DH71" s="29"/>
      <c r="DI71" s="29"/>
      <c r="DJ71" s="29"/>
      <c r="DK71" s="29"/>
      <c r="DL71" s="29"/>
      <c r="DM71" s="29"/>
      <c r="DN71" s="29"/>
      <c r="DO71" s="29"/>
      <c r="DP71" s="29"/>
      <c r="DQ71" s="29"/>
      <c r="DR71" s="29"/>
      <c r="DS71" s="29"/>
      <c r="DT71" s="29"/>
      <c r="DU71" s="29"/>
      <c r="DV71" s="29"/>
      <c r="DW71" s="29"/>
      <c r="DX71" s="29"/>
      <c r="DY71" s="29"/>
      <c r="DZ71" s="29"/>
      <c r="EA71" s="29"/>
      <c r="EB71" s="29"/>
      <c r="EC71" s="29"/>
      <c r="ED71" s="29"/>
      <c r="EE71" s="29"/>
      <c r="EF71" s="29"/>
      <c r="EG71" s="29"/>
      <c r="EH71" s="29"/>
      <c r="EI71" s="29"/>
      <c r="EJ71" s="29"/>
      <c r="EK71" s="29"/>
      <c r="EL71" s="29"/>
      <c r="EM71" s="29"/>
      <c r="EN71" s="29"/>
      <c r="EO71" s="29"/>
      <c r="EP71" s="29"/>
      <c r="EQ71" s="29"/>
      <c r="ER71" s="29"/>
      <c r="ES71" s="29"/>
      <c r="ET71" s="29"/>
      <c r="EU71" s="29"/>
      <c r="EV71" s="29"/>
      <c r="EW71" s="29"/>
      <c r="EX71" s="29"/>
      <c r="EY71" s="29"/>
      <c r="EZ71" s="29"/>
      <c r="FA71" s="29"/>
      <c r="FB71" s="29"/>
      <c r="FC71" s="29"/>
      <c r="FD71" s="29"/>
      <c r="FE71" s="29"/>
      <c r="FF71" s="29"/>
      <c r="FG71" s="29"/>
      <c r="FH71" s="29"/>
      <c r="FI71" s="29"/>
      <c r="FJ71" s="29"/>
      <c r="FK71" s="29"/>
      <c r="FL71" s="29"/>
      <c r="FM71" s="29"/>
      <c r="FN71" s="29"/>
      <c r="FO71" s="29"/>
      <c r="FP71" s="29"/>
      <c r="FQ71" s="29"/>
      <c r="FR71" s="29"/>
      <c r="FS71" s="29"/>
      <c r="FT71" s="29"/>
      <c r="FU71" s="29"/>
      <c r="FV71" s="29"/>
      <c r="FW71" s="29"/>
      <c r="FX71" s="29"/>
      <c r="FY71" s="29"/>
      <c r="FZ71" s="29"/>
      <c r="GA71" s="29"/>
      <c r="GB71" s="29"/>
      <c r="GC71" s="29"/>
      <c r="GD71" s="29"/>
      <c r="GE71" s="29"/>
      <c r="GF71" s="29"/>
      <c r="GG71" s="29"/>
      <c r="GH71" s="29"/>
      <c r="GI71" s="29"/>
      <c r="GJ71" s="29"/>
      <c r="GK71" s="29"/>
      <c r="GL71" s="29"/>
      <c r="GM71" s="29"/>
      <c r="GN71" s="29"/>
      <c r="GO71" s="29"/>
      <c r="GP71" s="29"/>
      <c r="GQ71" s="29"/>
      <c r="GR71" s="29"/>
      <c r="GS71" s="29"/>
      <c r="GT71" s="29"/>
      <c r="GU71" s="29"/>
      <c r="GV71" s="29"/>
      <c r="GW71" s="29"/>
      <c r="GX71" s="29"/>
      <c r="GY71" s="29"/>
      <c r="GZ71" s="29"/>
      <c r="HA71" s="29"/>
      <c r="HB71" s="29"/>
      <c r="HC71" s="29"/>
      <c r="HD71" s="29"/>
      <c r="HE71" s="29"/>
      <c r="HF71" s="29"/>
      <c r="HG71" s="29"/>
      <c r="HH71" s="29"/>
      <c r="HI71" s="29"/>
      <c r="HJ71" s="29"/>
      <c r="HK71" s="29"/>
      <c r="HL71" s="29"/>
      <c r="HM71" s="29"/>
      <c r="HN71" s="29"/>
      <c r="HO71" s="29"/>
      <c r="HP71" s="29"/>
      <c r="HQ71" s="29"/>
      <c r="HR71" s="29"/>
      <c r="HS71" s="29"/>
      <c r="HT71" s="29"/>
      <c r="HU71" s="29"/>
      <c r="HV71" s="29"/>
      <c r="HW71" s="29"/>
      <c r="HX71" s="29"/>
      <c r="HY71" s="29"/>
      <c r="HZ71" s="29"/>
      <c r="IA71" s="29"/>
      <c r="IB71" s="29"/>
      <c r="IC71" s="29"/>
      <c r="ID71" s="29"/>
      <c r="IE71" s="29"/>
      <c r="IF71" s="29"/>
      <c r="IG71" s="29"/>
      <c r="IH71" s="29"/>
      <c r="II71" s="29"/>
      <c r="IJ71" s="29"/>
      <c r="IK71" s="29"/>
      <c r="IL71" s="29"/>
      <c r="IM71" s="29"/>
      <c r="IN71" s="29"/>
      <c r="IO71" s="29"/>
      <c r="IP71" s="29"/>
    </row>
    <row r="72" spans="1:250" ht="12.75" customHeight="1">
      <c r="A72" s="29"/>
      <c r="B72" s="29"/>
      <c r="C72" s="26"/>
      <c r="D72" s="26"/>
      <c r="E72" s="26"/>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29"/>
      <c r="BL72" s="29"/>
      <c r="BM72" s="29"/>
      <c r="BN72" s="29"/>
      <c r="BO72" s="29"/>
      <c r="BP72" s="29"/>
      <c r="BQ72" s="29"/>
      <c r="BR72" s="29"/>
      <c r="BS72" s="29"/>
      <c r="BT72" s="29"/>
      <c r="BU72" s="29"/>
      <c r="BV72" s="29"/>
      <c r="BW72" s="29"/>
      <c r="BX72" s="29"/>
      <c r="BY72" s="29"/>
      <c r="BZ72" s="29"/>
      <c r="CA72" s="29"/>
      <c r="CB72" s="29"/>
      <c r="CC72" s="29"/>
      <c r="CD72" s="29"/>
      <c r="CE72" s="29"/>
      <c r="CF72" s="29"/>
      <c r="CG72" s="29"/>
      <c r="CH72" s="29"/>
      <c r="CI72" s="29"/>
      <c r="CJ72" s="29"/>
      <c r="CK72" s="29"/>
      <c r="CL72" s="29"/>
      <c r="CM72" s="29"/>
      <c r="CN72" s="29"/>
      <c r="CO72" s="29"/>
      <c r="CP72" s="29"/>
      <c r="CQ72" s="29"/>
      <c r="CR72" s="29"/>
      <c r="CS72" s="29"/>
      <c r="CT72" s="29"/>
      <c r="CU72" s="29"/>
      <c r="CV72" s="29"/>
      <c r="CW72" s="29"/>
      <c r="CX72" s="29"/>
      <c r="CY72" s="29"/>
      <c r="CZ72" s="29"/>
      <c r="DA72" s="29"/>
      <c r="DB72" s="29"/>
      <c r="DC72" s="29"/>
      <c r="DD72" s="29"/>
      <c r="DE72" s="29"/>
      <c r="DF72" s="29"/>
      <c r="DG72" s="29"/>
      <c r="DH72" s="29"/>
      <c r="DI72" s="29"/>
      <c r="DJ72" s="29"/>
      <c r="DK72" s="29"/>
      <c r="DL72" s="29"/>
      <c r="DM72" s="29"/>
      <c r="DN72" s="29"/>
      <c r="DO72" s="29"/>
      <c r="DP72" s="29"/>
      <c r="DQ72" s="29"/>
      <c r="DR72" s="29"/>
      <c r="DS72" s="29"/>
      <c r="DT72" s="29"/>
      <c r="DU72" s="29"/>
      <c r="DV72" s="29"/>
      <c r="DW72" s="29"/>
      <c r="DX72" s="29"/>
      <c r="DY72" s="29"/>
      <c r="DZ72" s="29"/>
      <c r="EA72" s="29"/>
      <c r="EB72" s="29"/>
      <c r="EC72" s="29"/>
      <c r="ED72" s="29"/>
      <c r="EE72" s="29"/>
      <c r="EF72" s="29"/>
      <c r="EG72" s="29"/>
      <c r="EH72" s="29"/>
      <c r="EI72" s="29"/>
      <c r="EJ72" s="29"/>
      <c r="EK72" s="29"/>
      <c r="EL72" s="29"/>
      <c r="EM72" s="29"/>
      <c r="EN72" s="29"/>
      <c r="EO72" s="29"/>
      <c r="EP72" s="29"/>
      <c r="EQ72" s="29"/>
      <c r="ER72" s="29"/>
      <c r="ES72" s="29"/>
      <c r="ET72" s="29"/>
      <c r="EU72" s="29"/>
      <c r="EV72" s="29"/>
      <c r="EW72" s="29"/>
      <c r="EX72" s="29"/>
      <c r="EY72" s="29"/>
      <c r="EZ72" s="29"/>
      <c r="FA72" s="29"/>
      <c r="FB72" s="29"/>
      <c r="FC72" s="29"/>
      <c r="FD72" s="29"/>
      <c r="FE72" s="29"/>
      <c r="FF72" s="29"/>
      <c r="FG72" s="29"/>
      <c r="FH72" s="29"/>
      <c r="FI72" s="29"/>
      <c r="FJ72" s="29"/>
      <c r="FK72" s="29"/>
      <c r="FL72" s="29"/>
      <c r="FM72" s="29"/>
      <c r="FN72" s="29"/>
      <c r="FO72" s="29"/>
      <c r="FP72" s="29"/>
      <c r="FQ72" s="29"/>
      <c r="FR72" s="29"/>
      <c r="FS72" s="29"/>
      <c r="FT72" s="29"/>
      <c r="FU72" s="29"/>
      <c r="FV72" s="29"/>
      <c r="FW72" s="29"/>
      <c r="FX72" s="29"/>
      <c r="FY72" s="29"/>
      <c r="FZ72" s="29"/>
      <c r="GA72" s="29"/>
      <c r="GB72" s="29"/>
      <c r="GC72" s="29"/>
      <c r="GD72" s="29"/>
      <c r="GE72" s="29"/>
      <c r="GF72" s="29"/>
      <c r="GG72" s="29"/>
      <c r="GH72" s="29"/>
      <c r="GI72" s="29"/>
      <c r="GJ72" s="29"/>
      <c r="GK72" s="29"/>
      <c r="GL72" s="29"/>
      <c r="GM72" s="29"/>
      <c r="GN72" s="29"/>
      <c r="GO72" s="29"/>
      <c r="GP72" s="29"/>
      <c r="GQ72" s="29"/>
      <c r="GR72" s="29"/>
      <c r="GS72" s="29"/>
      <c r="GT72" s="29"/>
      <c r="GU72" s="29"/>
      <c r="GV72" s="29"/>
      <c r="GW72" s="29"/>
      <c r="GX72" s="29"/>
      <c r="GY72" s="29"/>
      <c r="GZ72" s="29"/>
      <c r="HA72" s="29"/>
      <c r="HB72" s="29"/>
      <c r="HC72" s="29"/>
      <c r="HD72" s="29"/>
      <c r="HE72" s="29"/>
      <c r="HF72" s="29"/>
      <c r="HG72" s="29"/>
      <c r="HH72" s="29"/>
      <c r="HI72" s="29"/>
      <c r="HJ72" s="29"/>
      <c r="HK72" s="29"/>
      <c r="HL72" s="29"/>
      <c r="HM72" s="29"/>
      <c r="HN72" s="29"/>
      <c r="HO72" s="29"/>
      <c r="HP72" s="29"/>
      <c r="HQ72" s="29"/>
      <c r="HR72" s="29"/>
      <c r="HS72" s="29"/>
      <c r="HT72" s="29"/>
      <c r="HU72" s="29"/>
      <c r="HV72" s="29"/>
      <c r="HW72" s="29"/>
      <c r="HX72" s="29"/>
      <c r="HY72" s="29"/>
      <c r="HZ72" s="29"/>
      <c r="IA72" s="29"/>
      <c r="IB72" s="29"/>
      <c r="IC72" s="29"/>
      <c r="ID72" s="29"/>
      <c r="IE72" s="29"/>
      <c r="IF72" s="29"/>
      <c r="IG72" s="29"/>
      <c r="IH72" s="29"/>
      <c r="II72" s="29"/>
      <c r="IJ72" s="29"/>
      <c r="IK72" s="29"/>
      <c r="IL72" s="29"/>
      <c r="IM72" s="29"/>
      <c r="IN72" s="29"/>
      <c r="IO72" s="29"/>
      <c r="IP72" s="29"/>
    </row>
    <row r="73" spans="1:250" ht="12.75" customHeight="1">
      <c r="A73" s="29"/>
      <c r="B73" s="29"/>
      <c r="C73" s="26"/>
      <c r="D73" s="26"/>
      <c r="E73" s="26"/>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29"/>
      <c r="CA73" s="29"/>
      <c r="CB73" s="29"/>
      <c r="CC73" s="29"/>
      <c r="CD73" s="29"/>
      <c r="CE73" s="29"/>
      <c r="CF73" s="29"/>
      <c r="CG73" s="29"/>
      <c r="CH73" s="29"/>
      <c r="CI73" s="29"/>
      <c r="CJ73" s="29"/>
      <c r="CK73" s="29"/>
      <c r="CL73" s="29"/>
      <c r="CM73" s="29"/>
      <c r="CN73" s="29"/>
      <c r="CO73" s="29"/>
      <c r="CP73" s="29"/>
      <c r="CQ73" s="29"/>
      <c r="CR73" s="29"/>
      <c r="CS73" s="29"/>
      <c r="CT73" s="29"/>
      <c r="CU73" s="29"/>
      <c r="CV73" s="29"/>
      <c r="CW73" s="29"/>
      <c r="CX73" s="29"/>
      <c r="CY73" s="29"/>
      <c r="CZ73" s="29"/>
      <c r="DA73" s="29"/>
      <c r="DB73" s="29"/>
      <c r="DC73" s="29"/>
      <c r="DD73" s="29"/>
      <c r="DE73" s="29"/>
      <c r="DF73" s="29"/>
      <c r="DG73" s="29"/>
      <c r="DH73" s="29"/>
      <c r="DI73" s="29"/>
      <c r="DJ73" s="29"/>
      <c r="DK73" s="29"/>
      <c r="DL73" s="29"/>
      <c r="DM73" s="29"/>
      <c r="DN73" s="29"/>
      <c r="DO73" s="29"/>
      <c r="DP73" s="29"/>
      <c r="DQ73" s="29"/>
      <c r="DR73" s="29"/>
      <c r="DS73" s="29"/>
      <c r="DT73" s="29"/>
      <c r="DU73" s="29"/>
      <c r="DV73" s="29"/>
      <c r="DW73" s="29"/>
      <c r="DX73" s="29"/>
      <c r="DY73" s="29"/>
      <c r="DZ73" s="29"/>
      <c r="EA73" s="29"/>
      <c r="EB73" s="29"/>
      <c r="EC73" s="29"/>
      <c r="ED73" s="29"/>
      <c r="EE73" s="29"/>
      <c r="EF73" s="29"/>
      <c r="EG73" s="29"/>
      <c r="EH73" s="29"/>
      <c r="EI73" s="29"/>
      <c r="EJ73" s="29"/>
      <c r="EK73" s="29"/>
      <c r="EL73" s="29"/>
      <c r="EM73" s="29"/>
      <c r="EN73" s="29"/>
      <c r="EO73" s="29"/>
      <c r="EP73" s="29"/>
      <c r="EQ73" s="29"/>
      <c r="ER73" s="29"/>
      <c r="ES73" s="29"/>
      <c r="ET73" s="29"/>
      <c r="EU73" s="29"/>
      <c r="EV73" s="29"/>
      <c r="EW73" s="29"/>
      <c r="EX73" s="29"/>
      <c r="EY73" s="29"/>
      <c r="EZ73" s="29"/>
      <c r="FA73" s="29"/>
      <c r="FB73" s="29"/>
      <c r="FC73" s="29"/>
      <c r="FD73" s="29"/>
      <c r="FE73" s="29"/>
      <c r="FF73" s="29"/>
      <c r="FG73" s="29"/>
      <c r="FH73" s="29"/>
      <c r="FI73" s="29"/>
      <c r="FJ73" s="29"/>
      <c r="FK73" s="29"/>
      <c r="FL73" s="29"/>
      <c r="FM73" s="29"/>
      <c r="FN73" s="29"/>
      <c r="FO73" s="29"/>
      <c r="FP73" s="29"/>
      <c r="FQ73" s="29"/>
      <c r="FR73" s="29"/>
      <c r="FS73" s="29"/>
      <c r="FT73" s="29"/>
      <c r="FU73" s="29"/>
      <c r="FV73" s="29"/>
      <c r="FW73" s="29"/>
      <c r="FX73" s="29"/>
      <c r="FY73" s="29"/>
      <c r="FZ73" s="29"/>
      <c r="GA73" s="29"/>
      <c r="GB73" s="29"/>
      <c r="GC73" s="29"/>
      <c r="GD73" s="29"/>
      <c r="GE73" s="29"/>
      <c r="GF73" s="29"/>
      <c r="GG73" s="29"/>
      <c r="GH73" s="29"/>
      <c r="GI73" s="29"/>
      <c r="GJ73" s="29"/>
      <c r="GK73" s="29"/>
      <c r="GL73" s="29"/>
      <c r="GM73" s="29"/>
      <c r="GN73" s="29"/>
      <c r="GO73" s="29"/>
      <c r="GP73" s="29"/>
      <c r="GQ73" s="29"/>
      <c r="GR73" s="29"/>
      <c r="GS73" s="29"/>
      <c r="GT73" s="29"/>
      <c r="GU73" s="29"/>
      <c r="GV73" s="29"/>
      <c r="GW73" s="29"/>
      <c r="GX73" s="29"/>
      <c r="GY73" s="29"/>
      <c r="GZ73" s="29"/>
      <c r="HA73" s="29"/>
      <c r="HB73" s="29"/>
      <c r="HC73" s="29"/>
      <c r="HD73" s="29"/>
      <c r="HE73" s="29"/>
      <c r="HF73" s="29"/>
      <c r="HG73" s="29"/>
      <c r="HH73" s="29"/>
      <c r="HI73" s="29"/>
      <c r="HJ73" s="29"/>
      <c r="HK73" s="29"/>
      <c r="HL73" s="29"/>
      <c r="HM73" s="29"/>
      <c r="HN73" s="29"/>
      <c r="HO73" s="29"/>
      <c r="HP73" s="29"/>
      <c r="HQ73" s="29"/>
      <c r="HR73" s="29"/>
      <c r="HS73" s="29"/>
      <c r="HT73" s="29"/>
      <c r="HU73" s="29"/>
      <c r="HV73" s="29"/>
      <c r="HW73" s="29"/>
      <c r="HX73" s="29"/>
      <c r="HY73" s="29"/>
      <c r="HZ73" s="29"/>
      <c r="IA73" s="29"/>
      <c r="IB73" s="29"/>
      <c r="IC73" s="29"/>
      <c r="ID73" s="29"/>
      <c r="IE73" s="29"/>
      <c r="IF73" s="29"/>
      <c r="IG73" s="29"/>
      <c r="IH73" s="29"/>
      <c r="II73" s="29"/>
      <c r="IJ73" s="29"/>
      <c r="IK73" s="29"/>
      <c r="IL73" s="29"/>
      <c r="IM73" s="29"/>
      <c r="IN73" s="29"/>
      <c r="IO73" s="29"/>
      <c r="IP73" s="29"/>
    </row>
    <row r="74" spans="1:250" ht="12.75" customHeight="1">
      <c r="A74" s="29"/>
      <c r="B74" s="29"/>
      <c r="C74" s="26"/>
      <c r="D74" s="26"/>
      <c r="E74" s="26"/>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c r="BM74" s="29"/>
      <c r="BN74" s="29"/>
      <c r="BO74" s="29"/>
      <c r="BP74" s="29"/>
      <c r="BQ74" s="29"/>
      <c r="BR74" s="29"/>
      <c r="BS74" s="29"/>
      <c r="BT74" s="29"/>
      <c r="BU74" s="29"/>
      <c r="BV74" s="29"/>
      <c r="BW74" s="29"/>
      <c r="BX74" s="29"/>
      <c r="BY74" s="29"/>
      <c r="BZ74" s="29"/>
      <c r="CA74" s="29"/>
      <c r="CB74" s="29"/>
      <c r="CC74" s="29"/>
      <c r="CD74" s="29"/>
      <c r="CE74" s="29"/>
      <c r="CF74" s="29"/>
      <c r="CG74" s="29"/>
      <c r="CH74" s="29"/>
      <c r="CI74" s="29"/>
      <c r="CJ74" s="29"/>
      <c r="CK74" s="29"/>
      <c r="CL74" s="29"/>
      <c r="CM74" s="29"/>
      <c r="CN74" s="29"/>
      <c r="CO74" s="29"/>
      <c r="CP74" s="29"/>
      <c r="CQ74" s="29"/>
      <c r="CR74" s="29"/>
      <c r="CS74" s="29"/>
      <c r="CT74" s="29"/>
      <c r="CU74" s="29"/>
      <c r="CV74" s="29"/>
      <c r="CW74" s="29"/>
      <c r="CX74" s="29"/>
      <c r="CY74" s="29"/>
      <c r="CZ74" s="29"/>
      <c r="DA74" s="29"/>
      <c r="DB74" s="29"/>
      <c r="DC74" s="29"/>
      <c r="DD74" s="29"/>
      <c r="DE74" s="29"/>
      <c r="DF74" s="29"/>
      <c r="DG74" s="29"/>
      <c r="DH74" s="29"/>
      <c r="DI74" s="29"/>
      <c r="DJ74" s="29"/>
      <c r="DK74" s="29"/>
      <c r="DL74" s="29"/>
      <c r="DM74" s="29"/>
      <c r="DN74" s="29"/>
      <c r="DO74" s="29"/>
      <c r="DP74" s="29"/>
      <c r="DQ74" s="29"/>
      <c r="DR74" s="29"/>
      <c r="DS74" s="29"/>
      <c r="DT74" s="29"/>
      <c r="DU74" s="29"/>
      <c r="DV74" s="29"/>
      <c r="DW74" s="29"/>
      <c r="DX74" s="29"/>
      <c r="DY74" s="29"/>
      <c r="DZ74" s="29"/>
      <c r="EA74" s="29"/>
      <c r="EB74" s="29"/>
      <c r="EC74" s="29"/>
      <c r="ED74" s="29"/>
      <c r="EE74" s="29"/>
      <c r="EF74" s="29"/>
      <c r="EG74" s="29"/>
      <c r="EH74" s="29"/>
      <c r="EI74" s="29"/>
      <c r="EJ74" s="29"/>
      <c r="EK74" s="29"/>
      <c r="EL74" s="29"/>
      <c r="EM74" s="29"/>
      <c r="EN74" s="29"/>
      <c r="EO74" s="29"/>
      <c r="EP74" s="29"/>
      <c r="EQ74" s="29"/>
      <c r="ER74" s="29"/>
      <c r="ES74" s="29"/>
      <c r="ET74" s="29"/>
      <c r="EU74" s="29"/>
      <c r="EV74" s="29"/>
      <c r="EW74" s="29"/>
      <c r="EX74" s="29"/>
      <c r="EY74" s="29"/>
      <c r="EZ74" s="29"/>
      <c r="FA74" s="29"/>
      <c r="FB74" s="29"/>
      <c r="FC74" s="29"/>
      <c r="FD74" s="29"/>
      <c r="FE74" s="29"/>
      <c r="FF74" s="29"/>
      <c r="FG74" s="29"/>
      <c r="FH74" s="29"/>
      <c r="FI74" s="29"/>
      <c r="FJ74" s="29"/>
      <c r="FK74" s="29"/>
      <c r="FL74" s="29"/>
      <c r="FM74" s="29"/>
      <c r="FN74" s="29"/>
      <c r="FO74" s="29"/>
      <c r="FP74" s="29"/>
      <c r="FQ74" s="29"/>
      <c r="FR74" s="29"/>
      <c r="FS74" s="29"/>
      <c r="FT74" s="29"/>
      <c r="FU74" s="29"/>
      <c r="FV74" s="29"/>
      <c r="FW74" s="29"/>
      <c r="FX74" s="29"/>
      <c r="FY74" s="29"/>
      <c r="FZ74" s="29"/>
      <c r="GA74" s="29"/>
      <c r="GB74" s="29"/>
      <c r="GC74" s="29"/>
      <c r="GD74" s="29"/>
      <c r="GE74" s="29"/>
      <c r="GF74" s="29"/>
      <c r="GG74" s="29"/>
      <c r="GH74" s="29"/>
      <c r="GI74" s="29"/>
      <c r="GJ74" s="29"/>
      <c r="GK74" s="29"/>
      <c r="GL74" s="29"/>
      <c r="GM74" s="29"/>
      <c r="GN74" s="29"/>
      <c r="GO74" s="29"/>
      <c r="GP74" s="29"/>
      <c r="GQ74" s="29"/>
      <c r="GR74" s="29"/>
      <c r="GS74" s="29"/>
      <c r="GT74" s="29"/>
      <c r="GU74" s="29"/>
      <c r="GV74" s="29"/>
      <c r="GW74" s="29"/>
      <c r="GX74" s="29"/>
      <c r="GY74" s="29"/>
      <c r="GZ74" s="29"/>
      <c r="HA74" s="29"/>
      <c r="HB74" s="29"/>
      <c r="HC74" s="29"/>
      <c r="HD74" s="29"/>
      <c r="HE74" s="29"/>
      <c r="HF74" s="29"/>
      <c r="HG74" s="29"/>
      <c r="HH74" s="29"/>
      <c r="HI74" s="29"/>
      <c r="HJ74" s="29"/>
      <c r="HK74" s="29"/>
      <c r="HL74" s="29"/>
      <c r="HM74" s="29"/>
      <c r="HN74" s="29"/>
      <c r="HO74" s="29"/>
      <c r="HP74" s="29"/>
      <c r="HQ74" s="29"/>
      <c r="HR74" s="29"/>
      <c r="HS74" s="29"/>
      <c r="HT74" s="29"/>
      <c r="HU74" s="29"/>
      <c r="HV74" s="29"/>
      <c r="HW74" s="29"/>
      <c r="HX74" s="29"/>
      <c r="HY74" s="29"/>
      <c r="HZ74" s="29"/>
      <c r="IA74" s="29"/>
      <c r="IB74" s="29"/>
      <c r="IC74" s="29"/>
      <c r="ID74" s="29"/>
      <c r="IE74" s="29"/>
      <c r="IF74" s="29"/>
      <c r="IG74" s="29"/>
      <c r="IH74" s="29"/>
      <c r="II74" s="29"/>
      <c r="IJ74" s="29"/>
      <c r="IK74" s="29"/>
      <c r="IL74" s="29"/>
      <c r="IM74" s="29"/>
      <c r="IN74" s="29"/>
      <c r="IO74" s="29"/>
      <c r="IP74" s="29"/>
    </row>
    <row r="75" spans="1:250" ht="12.75" customHeight="1">
      <c r="A75" s="29"/>
      <c r="B75" s="29"/>
      <c r="C75" s="26"/>
      <c r="D75" s="26"/>
      <c r="E75" s="26"/>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9"/>
      <c r="BL75" s="29"/>
      <c r="BM75" s="29"/>
      <c r="BN75" s="29"/>
      <c r="BO75" s="29"/>
      <c r="BP75" s="29"/>
      <c r="BQ75" s="29"/>
      <c r="BR75" s="29"/>
      <c r="BS75" s="29"/>
      <c r="BT75" s="29"/>
      <c r="BU75" s="29"/>
      <c r="BV75" s="29"/>
      <c r="BW75" s="29"/>
      <c r="BX75" s="29"/>
      <c r="BY75" s="29"/>
      <c r="BZ75" s="29"/>
      <c r="CA75" s="29"/>
      <c r="CB75" s="29"/>
      <c r="CC75" s="29"/>
      <c r="CD75" s="29"/>
      <c r="CE75" s="29"/>
      <c r="CF75" s="29"/>
      <c r="CG75" s="29"/>
      <c r="CH75" s="29"/>
      <c r="CI75" s="29"/>
      <c r="CJ75" s="29"/>
      <c r="CK75" s="29"/>
      <c r="CL75" s="29"/>
      <c r="CM75" s="29"/>
      <c r="CN75" s="29"/>
      <c r="CO75" s="29"/>
      <c r="CP75" s="29"/>
      <c r="CQ75" s="29"/>
      <c r="CR75" s="29"/>
      <c r="CS75" s="29"/>
      <c r="CT75" s="29"/>
      <c r="CU75" s="29"/>
      <c r="CV75" s="29"/>
      <c r="CW75" s="29"/>
      <c r="CX75" s="29"/>
      <c r="CY75" s="29"/>
      <c r="CZ75" s="29"/>
      <c r="DA75" s="29"/>
      <c r="DB75" s="29"/>
      <c r="DC75" s="29"/>
      <c r="DD75" s="29"/>
      <c r="DE75" s="29"/>
      <c r="DF75" s="29"/>
      <c r="DG75" s="29"/>
      <c r="DH75" s="29"/>
      <c r="DI75" s="29"/>
      <c r="DJ75" s="29"/>
      <c r="DK75" s="29"/>
      <c r="DL75" s="29"/>
      <c r="DM75" s="29"/>
      <c r="DN75" s="29"/>
      <c r="DO75" s="29"/>
      <c r="DP75" s="29"/>
      <c r="DQ75" s="29"/>
      <c r="DR75" s="29"/>
      <c r="DS75" s="29"/>
      <c r="DT75" s="29"/>
      <c r="DU75" s="29"/>
      <c r="DV75" s="29"/>
      <c r="DW75" s="29"/>
      <c r="DX75" s="29"/>
      <c r="DY75" s="29"/>
      <c r="DZ75" s="29"/>
      <c r="EA75" s="29"/>
      <c r="EB75" s="29"/>
      <c r="EC75" s="29"/>
      <c r="ED75" s="29"/>
      <c r="EE75" s="29"/>
      <c r="EF75" s="29"/>
      <c r="EG75" s="29"/>
      <c r="EH75" s="29"/>
      <c r="EI75" s="29"/>
      <c r="EJ75" s="29"/>
      <c r="EK75" s="29"/>
      <c r="EL75" s="29"/>
      <c r="EM75" s="29"/>
      <c r="EN75" s="29"/>
      <c r="EO75" s="29"/>
      <c r="EP75" s="29"/>
      <c r="EQ75" s="29"/>
      <c r="ER75" s="29"/>
      <c r="ES75" s="29"/>
      <c r="ET75" s="29"/>
      <c r="EU75" s="29"/>
      <c r="EV75" s="29"/>
      <c r="EW75" s="29"/>
      <c r="EX75" s="29"/>
      <c r="EY75" s="29"/>
      <c r="EZ75" s="29"/>
      <c r="FA75" s="29"/>
      <c r="FB75" s="29"/>
      <c r="FC75" s="29"/>
      <c r="FD75" s="29"/>
      <c r="FE75" s="29"/>
      <c r="FF75" s="29"/>
      <c r="FG75" s="29"/>
      <c r="FH75" s="29"/>
      <c r="FI75" s="29"/>
      <c r="FJ75" s="29"/>
      <c r="FK75" s="29"/>
      <c r="FL75" s="29"/>
      <c r="FM75" s="29"/>
      <c r="FN75" s="29"/>
      <c r="FO75" s="29"/>
      <c r="FP75" s="29"/>
      <c r="FQ75" s="29"/>
      <c r="FR75" s="29"/>
      <c r="FS75" s="29"/>
      <c r="FT75" s="29"/>
      <c r="FU75" s="29"/>
      <c r="FV75" s="29"/>
      <c r="FW75" s="29"/>
      <c r="FX75" s="29"/>
      <c r="FY75" s="29"/>
      <c r="FZ75" s="29"/>
      <c r="GA75" s="29"/>
      <c r="GB75" s="29"/>
      <c r="GC75" s="29"/>
      <c r="GD75" s="29"/>
      <c r="GE75" s="29"/>
      <c r="GF75" s="29"/>
      <c r="GG75" s="29"/>
      <c r="GH75" s="29"/>
      <c r="GI75" s="29"/>
      <c r="GJ75" s="29"/>
      <c r="GK75" s="29"/>
      <c r="GL75" s="29"/>
      <c r="GM75" s="29"/>
      <c r="GN75" s="29"/>
      <c r="GO75" s="29"/>
      <c r="GP75" s="29"/>
      <c r="GQ75" s="29"/>
      <c r="GR75" s="29"/>
      <c r="GS75" s="29"/>
      <c r="GT75" s="29"/>
      <c r="GU75" s="29"/>
      <c r="GV75" s="29"/>
      <c r="GW75" s="29"/>
      <c r="GX75" s="29"/>
      <c r="GY75" s="29"/>
      <c r="GZ75" s="29"/>
      <c r="HA75" s="29"/>
      <c r="HB75" s="29"/>
      <c r="HC75" s="29"/>
      <c r="HD75" s="29"/>
      <c r="HE75" s="29"/>
      <c r="HF75" s="29"/>
      <c r="HG75" s="29"/>
      <c r="HH75" s="29"/>
      <c r="HI75" s="29"/>
      <c r="HJ75" s="29"/>
      <c r="HK75" s="29"/>
      <c r="HL75" s="29"/>
      <c r="HM75" s="29"/>
      <c r="HN75" s="29"/>
      <c r="HO75" s="29"/>
      <c r="HP75" s="29"/>
      <c r="HQ75" s="29"/>
      <c r="HR75" s="29"/>
      <c r="HS75" s="29"/>
      <c r="HT75" s="29"/>
      <c r="HU75" s="29"/>
      <c r="HV75" s="29"/>
      <c r="HW75" s="29"/>
      <c r="HX75" s="29"/>
      <c r="HY75" s="29"/>
      <c r="HZ75" s="29"/>
      <c r="IA75" s="29"/>
      <c r="IB75" s="29"/>
      <c r="IC75" s="29"/>
      <c r="ID75" s="29"/>
      <c r="IE75" s="29"/>
      <c r="IF75" s="29"/>
      <c r="IG75" s="29"/>
      <c r="IH75" s="29"/>
      <c r="II75" s="29"/>
      <c r="IJ75" s="29"/>
      <c r="IK75" s="29"/>
      <c r="IL75" s="29"/>
      <c r="IM75" s="29"/>
      <c r="IN75" s="29"/>
      <c r="IO75" s="29"/>
      <c r="IP75" s="29"/>
    </row>
    <row r="76" spans="1:250" ht="12.75" customHeight="1">
      <c r="A76" s="29"/>
      <c r="B76" s="29"/>
      <c r="C76" s="26"/>
      <c r="D76" s="26"/>
      <c r="E76" s="26"/>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9"/>
      <c r="BL76" s="29"/>
      <c r="BM76" s="29"/>
      <c r="BN76" s="29"/>
      <c r="BO76" s="29"/>
      <c r="BP76" s="29"/>
      <c r="BQ76" s="29"/>
      <c r="BR76" s="29"/>
      <c r="BS76" s="29"/>
      <c r="BT76" s="29"/>
      <c r="BU76" s="29"/>
      <c r="BV76" s="29"/>
      <c r="BW76" s="29"/>
      <c r="BX76" s="29"/>
      <c r="BY76" s="29"/>
      <c r="BZ76" s="29"/>
      <c r="CA76" s="29"/>
      <c r="CB76" s="29"/>
      <c r="CC76" s="29"/>
      <c r="CD76" s="29"/>
      <c r="CE76" s="29"/>
      <c r="CF76" s="29"/>
      <c r="CG76" s="29"/>
      <c r="CH76" s="29"/>
      <c r="CI76" s="29"/>
      <c r="CJ76" s="29"/>
      <c r="CK76" s="29"/>
      <c r="CL76" s="29"/>
      <c r="CM76" s="29"/>
      <c r="CN76" s="29"/>
      <c r="CO76" s="29"/>
      <c r="CP76" s="29"/>
      <c r="CQ76" s="29"/>
      <c r="CR76" s="29"/>
      <c r="CS76" s="29"/>
      <c r="CT76" s="29"/>
      <c r="CU76" s="29"/>
      <c r="CV76" s="29"/>
      <c r="CW76" s="29"/>
      <c r="CX76" s="29"/>
      <c r="CY76" s="29"/>
      <c r="CZ76" s="29"/>
      <c r="DA76" s="29"/>
      <c r="DB76" s="29"/>
      <c r="DC76" s="29"/>
      <c r="DD76" s="29"/>
      <c r="DE76" s="29"/>
      <c r="DF76" s="29"/>
      <c r="DG76" s="29"/>
      <c r="DH76" s="29"/>
      <c r="DI76" s="29"/>
      <c r="DJ76" s="29"/>
      <c r="DK76" s="29"/>
      <c r="DL76" s="29"/>
      <c r="DM76" s="29"/>
      <c r="DN76" s="29"/>
      <c r="DO76" s="29"/>
      <c r="DP76" s="29"/>
      <c r="DQ76" s="29"/>
      <c r="DR76" s="29"/>
      <c r="DS76" s="29"/>
      <c r="DT76" s="29"/>
      <c r="DU76" s="29"/>
      <c r="DV76" s="29"/>
      <c r="DW76" s="29"/>
      <c r="DX76" s="29"/>
      <c r="DY76" s="29"/>
      <c r="DZ76" s="29"/>
      <c r="EA76" s="29"/>
      <c r="EB76" s="29"/>
      <c r="EC76" s="29"/>
      <c r="ED76" s="29"/>
      <c r="EE76" s="29"/>
      <c r="EF76" s="29"/>
      <c r="EG76" s="29"/>
      <c r="EH76" s="29"/>
      <c r="EI76" s="29"/>
      <c r="EJ76" s="29"/>
      <c r="EK76" s="29"/>
      <c r="EL76" s="29"/>
      <c r="EM76" s="29"/>
      <c r="EN76" s="29"/>
      <c r="EO76" s="29"/>
      <c r="EP76" s="29"/>
      <c r="EQ76" s="29"/>
      <c r="ER76" s="29"/>
      <c r="ES76" s="29"/>
      <c r="ET76" s="29"/>
      <c r="EU76" s="29"/>
      <c r="EV76" s="29"/>
      <c r="EW76" s="29"/>
      <c r="EX76" s="29"/>
      <c r="EY76" s="29"/>
      <c r="EZ76" s="29"/>
      <c r="FA76" s="29"/>
      <c r="FB76" s="29"/>
      <c r="FC76" s="29"/>
      <c r="FD76" s="29"/>
      <c r="FE76" s="29"/>
      <c r="FF76" s="29"/>
      <c r="FG76" s="29"/>
      <c r="FH76" s="29"/>
      <c r="FI76" s="29"/>
      <c r="FJ76" s="29"/>
      <c r="FK76" s="29"/>
      <c r="FL76" s="29"/>
      <c r="FM76" s="29"/>
      <c r="FN76" s="29"/>
      <c r="FO76" s="29"/>
      <c r="FP76" s="29"/>
      <c r="FQ76" s="29"/>
      <c r="FR76" s="29"/>
      <c r="FS76" s="29"/>
      <c r="FT76" s="29"/>
      <c r="FU76" s="29"/>
      <c r="FV76" s="29"/>
      <c r="FW76" s="29"/>
      <c r="FX76" s="29"/>
      <c r="FY76" s="29"/>
      <c r="FZ76" s="29"/>
      <c r="GA76" s="29"/>
      <c r="GB76" s="29"/>
      <c r="GC76" s="29"/>
      <c r="GD76" s="29"/>
      <c r="GE76" s="29"/>
      <c r="GF76" s="29"/>
      <c r="GG76" s="29"/>
      <c r="GH76" s="29"/>
      <c r="GI76" s="29"/>
      <c r="GJ76" s="29"/>
      <c r="GK76" s="29"/>
      <c r="GL76" s="29"/>
      <c r="GM76" s="29"/>
      <c r="GN76" s="29"/>
      <c r="GO76" s="29"/>
      <c r="GP76" s="29"/>
      <c r="GQ76" s="29"/>
      <c r="GR76" s="29"/>
      <c r="GS76" s="29"/>
      <c r="GT76" s="29"/>
      <c r="GU76" s="29"/>
      <c r="GV76" s="29"/>
      <c r="GW76" s="29"/>
      <c r="GX76" s="29"/>
      <c r="GY76" s="29"/>
      <c r="GZ76" s="29"/>
      <c r="HA76" s="29"/>
      <c r="HB76" s="29"/>
      <c r="HC76" s="29"/>
      <c r="HD76" s="29"/>
      <c r="HE76" s="29"/>
      <c r="HF76" s="29"/>
      <c r="HG76" s="29"/>
      <c r="HH76" s="29"/>
      <c r="HI76" s="29"/>
      <c r="HJ76" s="29"/>
      <c r="HK76" s="29"/>
      <c r="HL76" s="29"/>
      <c r="HM76" s="29"/>
      <c r="HN76" s="29"/>
      <c r="HO76" s="29"/>
      <c r="HP76" s="29"/>
      <c r="HQ76" s="29"/>
      <c r="HR76" s="29"/>
      <c r="HS76" s="29"/>
      <c r="HT76" s="29"/>
      <c r="HU76" s="29"/>
      <c r="HV76" s="29"/>
      <c r="HW76" s="29"/>
      <c r="HX76" s="29"/>
      <c r="HY76" s="29"/>
      <c r="HZ76" s="29"/>
      <c r="IA76" s="29"/>
      <c r="IB76" s="29"/>
      <c r="IC76" s="29"/>
      <c r="ID76" s="29"/>
      <c r="IE76" s="29"/>
      <c r="IF76" s="29"/>
      <c r="IG76" s="29"/>
      <c r="IH76" s="29"/>
      <c r="II76" s="29"/>
      <c r="IJ76" s="29"/>
      <c r="IK76" s="29"/>
      <c r="IL76" s="29"/>
      <c r="IM76" s="29"/>
      <c r="IN76" s="29"/>
      <c r="IO76" s="29"/>
      <c r="IP76" s="29"/>
    </row>
    <row r="77" spans="1:250" ht="12.75" customHeight="1">
      <c r="A77" s="29"/>
      <c r="B77" s="29"/>
      <c r="C77" s="26"/>
      <c r="D77" s="26"/>
      <c r="E77" s="26"/>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K77" s="29"/>
      <c r="BL77" s="29"/>
      <c r="BM77" s="29"/>
      <c r="BN77" s="29"/>
      <c r="BO77" s="29"/>
      <c r="BP77" s="29"/>
      <c r="BQ77" s="29"/>
      <c r="BR77" s="29"/>
      <c r="BS77" s="29"/>
      <c r="BT77" s="29"/>
      <c r="BU77" s="29"/>
      <c r="BV77" s="29"/>
      <c r="BW77" s="29"/>
      <c r="BX77" s="29"/>
      <c r="BY77" s="29"/>
      <c r="BZ77" s="29"/>
      <c r="CA77" s="29"/>
      <c r="CB77" s="29"/>
      <c r="CC77" s="29"/>
      <c r="CD77" s="29"/>
      <c r="CE77" s="29"/>
      <c r="CF77" s="29"/>
      <c r="CG77" s="29"/>
      <c r="CH77" s="29"/>
      <c r="CI77" s="29"/>
      <c r="CJ77" s="29"/>
      <c r="CK77" s="29"/>
      <c r="CL77" s="29"/>
      <c r="CM77" s="29"/>
      <c r="CN77" s="29"/>
      <c r="CO77" s="29"/>
      <c r="CP77" s="29"/>
      <c r="CQ77" s="29"/>
      <c r="CR77" s="29"/>
      <c r="CS77" s="29"/>
      <c r="CT77" s="29"/>
      <c r="CU77" s="29"/>
      <c r="CV77" s="29"/>
      <c r="CW77" s="29"/>
      <c r="CX77" s="29"/>
      <c r="CY77" s="29"/>
      <c r="CZ77" s="29"/>
      <c r="DA77" s="29"/>
      <c r="DB77" s="29"/>
      <c r="DC77" s="29"/>
      <c r="DD77" s="29"/>
      <c r="DE77" s="29"/>
      <c r="DF77" s="29"/>
      <c r="DG77" s="29"/>
      <c r="DH77" s="29"/>
      <c r="DI77" s="29"/>
      <c r="DJ77" s="29"/>
      <c r="DK77" s="29"/>
      <c r="DL77" s="29"/>
      <c r="DM77" s="29"/>
      <c r="DN77" s="29"/>
      <c r="DO77" s="29"/>
      <c r="DP77" s="29"/>
      <c r="DQ77" s="29"/>
      <c r="DR77" s="29"/>
      <c r="DS77" s="29"/>
      <c r="DT77" s="29"/>
      <c r="DU77" s="29"/>
      <c r="DV77" s="29"/>
      <c r="DW77" s="29"/>
      <c r="DX77" s="29"/>
      <c r="DY77" s="29"/>
      <c r="DZ77" s="29"/>
      <c r="EA77" s="29"/>
      <c r="EB77" s="29"/>
      <c r="EC77" s="29"/>
      <c r="ED77" s="29"/>
      <c r="EE77" s="29"/>
      <c r="EF77" s="29"/>
      <c r="EG77" s="29"/>
      <c r="EH77" s="29"/>
      <c r="EI77" s="29"/>
      <c r="EJ77" s="29"/>
      <c r="EK77" s="29"/>
      <c r="EL77" s="29"/>
      <c r="EM77" s="29"/>
      <c r="EN77" s="29"/>
      <c r="EO77" s="29"/>
      <c r="EP77" s="29"/>
      <c r="EQ77" s="29"/>
      <c r="ER77" s="29"/>
      <c r="ES77" s="29"/>
      <c r="ET77" s="29"/>
      <c r="EU77" s="29"/>
      <c r="EV77" s="29"/>
      <c r="EW77" s="29"/>
      <c r="EX77" s="29"/>
      <c r="EY77" s="29"/>
      <c r="EZ77" s="29"/>
      <c r="FA77" s="29"/>
      <c r="FB77" s="29"/>
      <c r="FC77" s="29"/>
      <c r="FD77" s="29"/>
      <c r="FE77" s="29"/>
      <c r="FF77" s="29"/>
      <c r="FG77" s="29"/>
      <c r="FH77" s="29"/>
      <c r="FI77" s="29"/>
      <c r="FJ77" s="29"/>
      <c r="FK77" s="29"/>
      <c r="FL77" s="29"/>
      <c r="FM77" s="29"/>
      <c r="FN77" s="29"/>
      <c r="FO77" s="29"/>
      <c r="FP77" s="29"/>
      <c r="FQ77" s="29"/>
      <c r="FR77" s="29"/>
      <c r="FS77" s="29"/>
      <c r="FT77" s="29"/>
      <c r="FU77" s="29"/>
      <c r="FV77" s="29"/>
      <c r="FW77" s="29"/>
      <c r="FX77" s="29"/>
      <c r="FY77" s="29"/>
      <c r="FZ77" s="29"/>
      <c r="GA77" s="29"/>
      <c r="GB77" s="29"/>
      <c r="GC77" s="29"/>
      <c r="GD77" s="29"/>
      <c r="GE77" s="29"/>
      <c r="GF77" s="29"/>
      <c r="GG77" s="29"/>
      <c r="GH77" s="29"/>
      <c r="GI77" s="29"/>
      <c r="GJ77" s="29"/>
      <c r="GK77" s="29"/>
      <c r="GL77" s="29"/>
      <c r="GM77" s="29"/>
      <c r="GN77" s="29"/>
      <c r="GO77" s="29"/>
      <c r="GP77" s="29"/>
      <c r="GQ77" s="29"/>
      <c r="GR77" s="29"/>
      <c r="GS77" s="29"/>
      <c r="GT77" s="29"/>
      <c r="GU77" s="29"/>
      <c r="GV77" s="29"/>
      <c r="GW77" s="29"/>
      <c r="GX77" s="29"/>
      <c r="GY77" s="29"/>
      <c r="GZ77" s="29"/>
      <c r="HA77" s="29"/>
      <c r="HB77" s="29"/>
      <c r="HC77" s="29"/>
      <c r="HD77" s="29"/>
      <c r="HE77" s="29"/>
      <c r="HF77" s="29"/>
      <c r="HG77" s="29"/>
      <c r="HH77" s="29"/>
      <c r="HI77" s="29"/>
      <c r="HJ77" s="29"/>
      <c r="HK77" s="29"/>
      <c r="HL77" s="29"/>
      <c r="HM77" s="29"/>
      <c r="HN77" s="29"/>
      <c r="HO77" s="29"/>
      <c r="HP77" s="29"/>
      <c r="HQ77" s="29"/>
      <c r="HR77" s="29"/>
      <c r="HS77" s="29"/>
      <c r="HT77" s="29"/>
      <c r="HU77" s="29"/>
      <c r="HV77" s="29"/>
      <c r="HW77" s="29"/>
      <c r="HX77" s="29"/>
      <c r="HY77" s="29"/>
      <c r="HZ77" s="29"/>
      <c r="IA77" s="29"/>
      <c r="IB77" s="29"/>
      <c r="IC77" s="29"/>
      <c r="ID77" s="29"/>
      <c r="IE77" s="29"/>
      <c r="IF77" s="29"/>
      <c r="IG77" s="29"/>
      <c r="IH77" s="29"/>
      <c r="II77" s="29"/>
      <c r="IJ77" s="29"/>
      <c r="IK77" s="29"/>
      <c r="IL77" s="29"/>
      <c r="IM77" s="29"/>
      <c r="IN77" s="29"/>
      <c r="IO77" s="29"/>
      <c r="IP77" s="29"/>
    </row>
    <row r="78" spans="1:250" ht="12.75" customHeight="1">
      <c r="A78" s="29"/>
      <c r="B78" s="29"/>
      <c r="C78" s="26"/>
      <c r="D78" s="26"/>
      <c r="E78" s="26"/>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29"/>
      <c r="BK78" s="29"/>
      <c r="BL78" s="29"/>
      <c r="BM78" s="29"/>
      <c r="BN78" s="29"/>
      <c r="BO78" s="29"/>
      <c r="BP78" s="29"/>
      <c r="BQ78" s="29"/>
      <c r="BR78" s="29"/>
      <c r="BS78" s="29"/>
      <c r="BT78" s="29"/>
      <c r="BU78" s="29"/>
      <c r="BV78" s="29"/>
      <c r="BW78" s="29"/>
      <c r="BX78" s="29"/>
      <c r="BY78" s="29"/>
      <c r="BZ78" s="29"/>
      <c r="CA78" s="29"/>
      <c r="CB78" s="29"/>
      <c r="CC78" s="29"/>
      <c r="CD78" s="29"/>
      <c r="CE78" s="29"/>
      <c r="CF78" s="29"/>
      <c r="CG78" s="29"/>
      <c r="CH78" s="29"/>
      <c r="CI78" s="29"/>
      <c r="CJ78" s="29"/>
      <c r="CK78" s="29"/>
      <c r="CL78" s="29"/>
      <c r="CM78" s="29"/>
      <c r="CN78" s="29"/>
      <c r="CO78" s="29"/>
      <c r="CP78" s="29"/>
      <c r="CQ78" s="29"/>
      <c r="CR78" s="29"/>
      <c r="CS78" s="29"/>
      <c r="CT78" s="29"/>
      <c r="CU78" s="29"/>
      <c r="CV78" s="29"/>
      <c r="CW78" s="29"/>
      <c r="CX78" s="29"/>
      <c r="CY78" s="29"/>
      <c r="CZ78" s="29"/>
      <c r="DA78" s="29"/>
      <c r="DB78" s="29"/>
      <c r="DC78" s="29"/>
      <c r="DD78" s="29"/>
      <c r="DE78" s="29"/>
      <c r="DF78" s="29"/>
      <c r="DG78" s="29"/>
      <c r="DH78" s="29"/>
      <c r="DI78" s="29"/>
      <c r="DJ78" s="29"/>
      <c r="DK78" s="29"/>
      <c r="DL78" s="29"/>
      <c r="DM78" s="29"/>
      <c r="DN78" s="29"/>
      <c r="DO78" s="29"/>
      <c r="DP78" s="29"/>
      <c r="DQ78" s="29"/>
      <c r="DR78" s="29"/>
      <c r="DS78" s="29"/>
      <c r="DT78" s="29"/>
      <c r="DU78" s="29"/>
      <c r="DV78" s="29"/>
      <c r="DW78" s="29"/>
      <c r="DX78" s="29"/>
      <c r="DY78" s="29"/>
      <c r="DZ78" s="29"/>
      <c r="EA78" s="29"/>
      <c r="EB78" s="29"/>
      <c r="EC78" s="29"/>
      <c r="ED78" s="29"/>
      <c r="EE78" s="29"/>
      <c r="EF78" s="29"/>
      <c r="EG78" s="29"/>
      <c r="EH78" s="29"/>
      <c r="EI78" s="29"/>
      <c r="EJ78" s="29"/>
      <c r="EK78" s="29"/>
      <c r="EL78" s="29"/>
      <c r="EM78" s="29"/>
      <c r="EN78" s="29"/>
      <c r="EO78" s="29"/>
      <c r="EP78" s="29"/>
      <c r="EQ78" s="29"/>
      <c r="ER78" s="29"/>
      <c r="ES78" s="29"/>
      <c r="ET78" s="29"/>
      <c r="EU78" s="29"/>
      <c r="EV78" s="29"/>
      <c r="EW78" s="29"/>
      <c r="EX78" s="29"/>
      <c r="EY78" s="29"/>
      <c r="EZ78" s="29"/>
      <c r="FA78" s="29"/>
      <c r="FB78" s="29"/>
      <c r="FC78" s="29"/>
      <c r="FD78" s="29"/>
      <c r="FE78" s="29"/>
      <c r="FF78" s="29"/>
      <c r="FG78" s="29"/>
      <c r="FH78" s="29"/>
      <c r="FI78" s="29"/>
      <c r="FJ78" s="29"/>
      <c r="FK78" s="29"/>
      <c r="FL78" s="29"/>
      <c r="FM78" s="29"/>
      <c r="FN78" s="29"/>
      <c r="FO78" s="29"/>
      <c r="FP78" s="29"/>
      <c r="FQ78" s="29"/>
      <c r="FR78" s="29"/>
      <c r="FS78" s="29"/>
      <c r="FT78" s="29"/>
      <c r="FU78" s="29"/>
      <c r="FV78" s="29"/>
      <c r="FW78" s="29"/>
      <c r="FX78" s="29"/>
      <c r="FY78" s="29"/>
      <c r="FZ78" s="29"/>
      <c r="GA78" s="29"/>
      <c r="GB78" s="29"/>
      <c r="GC78" s="29"/>
      <c r="GD78" s="29"/>
      <c r="GE78" s="29"/>
      <c r="GF78" s="29"/>
      <c r="GG78" s="29"/>
      <c r="GH78" s="29"/>
      <c r="GI78" s="29"/>
      <c r="GJ78" s="29"/>
      <c r="GK78" s="29"/>
      <c r="GL78" s="29"/>
      <c r="GM78" s="29"/>
      <c r="GN78" s="29"/>
      <c r="GO78" s="29"/>
      <c r="GP78" s="29"/>
      <c r="GQ78" s="29"/>
      <c r="GR78" s="29"/>
      <c r="GS78" s="29"/>
      <c r="GT78" s="29"/>
      <c r="GU78" s="29"/>
      <c r="GV78" s="29"/>
      <c r="GW78" s="29"/>
      <c r="GX78" s="29"/>
      <c r="GY78" s="29"/>
      <c r="GZ78" s="29"/>
      <c r="HA78" s="29"/>
      <c r="HB78" s="29"/>
      <c r="HC78" s="29"/>
      <c r="HD78" s="29"/>
      <c r="HE78" s="29"/>
      <c r="HF78" s="29"/>
      <c r="HG78" s="29"/>
      <c r="HH78" s="29"/>
      <c r="HI78" s="29"/>
      <c r="HJ78" s="29"/>
      <c r="HK78" s="29"/>
      <c r="HL78" s="29"/>
      <c r="HM78" s="29"/>
      <c r="HN78" s="29"/>
      <c r="HO78" s="29"/>
      <c r="HP78" s="29"/>
      <c r="HQ78" s="29"/>
      <c r="HR78" s="29"/>
      <c r="HS78" s="29"/>
      <c r="HT78" s="29"/>
      <c r="HU78" s="29"/>
      <c r="HV78" s="29"/>
      <c r="HW78" s="29"/>
      <c r="HX78" s="29"/>
      <c r="HY78" s="29"/>
      <c r="HZ78" s="29"/>
      <c r="IA78" s="29"/>
      <c r="IB78" s="29"/>
      <c r="IC78" s="29"/>
      <c r="ID78" s="29"/>
      <c r="IE78" s="29"/>
      <c r="IF78" s="29"/>
      <c r="IG78" s="29"/>
      <c r="IH78" s="29"/>
      <c r="II78" s="29"/>
      <c r="IJ78" s="29"/>
      <c r="IK78" s="29"/>
      <c r="IL78" s="29"/>
      <c r="IM78" s="29"/>
      <c r="IN78" s="29"/>
      <c r="IO78" s="29"/>
      <c r="IP78" s="29"/>
    </row>
    <row r="79" spans="1:250" ht="12.75" customHeight="1">
      <c r="A79" s="29"/>
      <c r="B79" s="29"/>
      <c r="C79" s="26"/>
      <c r="D79" s="26"/>
      <c r="E79" s="26"/>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29"/>
      <c r="CA79" s="29"/>
      <c r="CB79" s="29"/>
      <c r="CC79" s="29"/>
      <c r="CD79" s="29"/>
      <c r="CE79" s="29"/>
      <c r="CF79" s="29"/>
      <c r="CG79" s="29"/>
      <c r="CH79" s="29"/>
      <c r="CI79" s="29"/>
      <c r="CJ79" s="29"/>
      <c r="CK79" s="29"/>
      <c r="CL79" s="29"/>
      <c r="CM79" s="29"/>
      <c r="CN79" s="29"/>
      <c r="CO79" s="29"/>
      <c r="CP79" s="29"/>
      <c r="CQ79" s="29"/>
      <c r="CR79" s="29"/>
      <c r="CS79" s="29"/>
      <c r="CT79" s="29"/>
      <c r="CU79" s="29"/>
      <c r="CV79" s="29"/>
      <c r="CW79" s="29"/>
      <c r="CX79" s="29"/>
      <c r="CY79" s="29"/>
      <c r="CZ79" s="29"/>
      <c r="DA79" s="29"/>
      <c r="DB79" s="29"/>
      <c r="DC79" s="29"/>
      <c r="DD79" s="29"/>
      <c r="DE79" s="29"/>
      <c r="DF79" s="29"/>
      <c r="DG79" s="29"/>
      <c r="DH79" s="29"/>
      <c r="DI79" s="29"/>
      <c r="DJ79" s="29"/>
      <c r="DK79" s="29"/>
      <c r="DL79" s="29"/>
      <c r="DM79" s="29"/>
      <c r="DN79" s="29"/>
      <c r="DO79" s="29"/>
      <c r="DP79" s="29"/>
      <c r="DQ79" s="29"/>
      <c r="DR79" s="29"/>
      <c r="DS79" s="29"/>
      <c r="DT79" s="29"/>
      <c r="DU79" s="29"/>
      <c r="DV79" s="29"/>
      <c r="DW79" s="29"/>
      <c r="DX79" s="29"/>
      <c r="DY79" s="29"/>
      <c r="DZ79" s="29"/>
      <c r="EA79" s="29"/>
      <c r="EB79" s="29"/>
      <c r="EC79" s="29"/>
      <c r="ED79" s="29"/>
      <c r="EE79" s="29"/>
      <c r="EF79" s="29"/>
      <c r="EG79" s="29"/>
      <c r="EH79" s="29"/>
      <c r="EI79" s="29"/>
      <c r="EJ79" s="29"/>
      <c r="EK79" s="29"/>
      <c r="EL79" s="29"/>
      <c r="EM79" s="29"/>
      <c r="EN79" s="29"/>
      <c r="EO79" s="29"/>
      <c r="EP79" s="29"/>
      <c r="EQ79" s="29"/>
      <c r="ER79" s="29"/>
      <c r="ES79" s="29"/>
      <c r="ET79" s="29"/>
      <c r="EU79" s="29"/>
      <c r="EV79" s="29"/>
      <c r="EW79" s="29"/>
      <c r="EX79" s="29"/>
      <c r="EY79" s="29"/>
      <c r="EZ79" s="29"/>
      <c r="FA79" s="29"/>
      <c r="FB79" s="29"/>
      <c r="FC79" s="29"/>
      <c r="FD79" s="29"/>
      <c r="FE79" s="29"/>
      <c r="FF79" s="29"/>
      <c r="FG79" s="29"/>
      <c r="FH79" s="29"/>
      <c r="FI79" s="29"/>
      <c r="FJ79" s="29"/>
      <c r="FK79" s="29"/>
      <c r="FL79" s="29"/>
      <c r="FM79" s="29"/>
      <c r="FN79" s="29"/>
      <c r="FO79" s="29"/>
      <c r="FP79" s="29"/>
      <c r="FQ79" s="29"/>
      <c r="FR79" s="29"/>
      <c r="FS79" s="29"/>
      <c r="FT79" s="29"/>
      <c r="FU79" s="29"/>
      <c r="FV79" s="29"/>
      <c r="FW79" s="29"/>
      <c r="FX79" s="29"/>
      <c r="FY79" s="29"/>
      <c r="FZ79" s="29"/>
      <c r="GA79" s="29"/>
      <c r="GB79" s="29"/>
      <c r="GC79" s="29"/>
      <c r="GD79" s="29"/>
      <c r="GE79" s="29"/>
      <c r="GF79" s="29"/>
      <c r="GG79" s="29"/>
      <c r="GH79" s="29"/>
      <c r="GI79" s="29"/>
      <c r="GJ79" s="29"/>
      <c r="GK79" s="29"/>
      <c r="GL79" s="29"/>
      <c r="GM79" s="29"/>
      <c r="GN79" s="29"/>
      <c r="GO79" s="29"/>
      <c r="GP79" s="29"/>
      <c r="GQ79" s="29"/>
      <c r="GR79" s="29"/>
      <c r="GS79" s="29"/>
      <c r="GT79" s="29"/>
      <c r="GU79" s="29"/>
      <c r="GV79" s="29"/>
      <c r="GW79" s="29"/>
      <c r="GX79" s="29"/>
      <c r="GY79" s="29"/>
      <c r="GZ79" s="29"/>
      <c r="HA79" s="29"/>
      <c r="HB79" s="29"/>
      <c r="HC79" s="29"/>
      <c r="HD79" s="29"/>
      <c r="HE79" s="29"/>
      <c r="HF79" s="29"/>
      <c r="HG79" s="29"/>
      <c r="HH79" s="29"/>
      <c r="HI79" s="29"/>
      <c r="HJ79" s="29"/>
      <c r="HK79" s="29"/>
      <c r="HL79" s="29"/>
      <c r="HM79" s="29"/>
      <c r="HN79" s="29"/>
      <c r="HO79" s="29"/>
      <c r="HP79" s="29"/>
      <c r="HQ79" s="29"/>
      <c r="HR79" s="29"/>
      <c r="HS79" s="29"/>
      <c r="HT79" s="29"/>
      <c r="HU79" s="29"/>
      <c r="HV79" s="29"/>
      <c r="HW79" s="29"/>
      <c r="HX79" s="29"/>
      <c r="HY79" s="29"/>
      <c r="HZ79" s="29"/>
      <c r="IA79" s="29"/>
      <c r="IB79" s="29"/>
      <c r="IC79" s="29"/>
      <c r="ID79" s="29"/>
      <c r="IE79" s="29"/>
      <c r="IF79" s="29"/>
      <c r="IG79" s="29"/>
      <c r="IH79" s="29"/>
      <c r="II79" s="29"/>
      <c r="IJ79" s="29"/>
      <c r="IK79" s="29"/>
      <c r="IL79" s="29"/>
      <c r="IM79" s="29"/>
      <c r="IN79" s="29"/>
      <c r="IO79" s="29"/>
      <c r="IP79" s="29"/>
    </row>
    <row r="80" spans="1:250" ht="12.75" customHeight="1">
      <c r="A80" s="29"/>
      <c r="B80" s="29"/>
      <c r="C80" s="26"/>
      <c r="D80" s="26"/>
      <c r="E80" s="26"/>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29"/>
      <c r="CA80" s="29"/>
      <c r="CB80" s="29"/>
      <c r="CC80" s="29"/>
      <c r="CD80" s="29"/>
      <c r="CE80" s="29"/>
      <c r="CF80" s="29"/>
      <c r="CG80" s="29"/>
      <c r="CH80" s="29"/>
      <c r="CI80" s="29"/>
      <c r="CJ80" s="29"/>
      <c r="CK80" s="29"/>
      <c r="CL80" s="29"/>
      <c r="CM80" s="29"/>
      <c r="CN80" s="29"/>
      <c r="CO80" s="29"/>
      <c r="CP80" s="29"/>
      <c r="CQ80" s="29"/>
      <c r="CR80" s="29"/>
      <c r="CS80" s="29"/>
      <c r="CT80" s="29"/>
      <c r="CU80" s="29"/>
      <c r="CV80" s="29"/>
      <c r="CW80" s="29"/>
      <c r="CX80" s="29"/>
      <c r="CY80" s="29"/>
      <c r="CZ80" s="29"/>
      <c r="DA80" s="29"/>
      <c r="DB80" s="29"/>
      <c r="DC80" s="29"/>
      <c r="DD80" s="29"/>
      <c r="DE80" s="29"/>
      <c r="DF80" s="29"/>
      <c r="DG80" s="29"/>
      <c r="DH80" s="29"/>
      <c r="DI80" s="29"/>
      <c r="DJ80" s="29"/>
      <c r="DK80" s="29"/>
      <c r="DL80" s="29"/>
      <c r="DM80" s="29"/>
      <c r="DN80" s="29"/>
      <c r="DO80" s="29"/>
      <c r="DP80" s="29"/>
      <c r="DQ80" s="29"/>
      <c r="DR80" s="29"/>
      <c r="DS80" s="29"/>
      <c r="DT80" s="29"/>
      <c r="DU80" s="29"/>
      <c r="DV80" s="29"/>
      <c r="DW80" s="29"/>
      <c r="DX80" s="29"/>
      <c r="DY80" s="29"/>
      <c r="DZ80" s="29"/>
      <c r="EA80" s="29"/>
      <c r="EB80" s="29"/>
      <c r="EC80" s="29"/>
      <c r="ED80" s="29"/>
      <c r="EE80" s="29"/>
      <c r="EF80" s="29"/>
      <c r="EG80" s="29"/>
      <c r="EH80" s="29"/>
      <c r="EI80" s="29"/>
      <c r="EJ80" s="29"/>
      <c r="EK80" s="29"/>
      <c r="EL80" s="29"/>
      <c r="EM80" s="29"/>
      <c r="EN80" s="29"/>
      <c r="EO80" s="29"/>
      <c r="EP80" s="29"/>
      <c r="EQ80" s="29"/>
      <c r="ER80" s="29"/>
      <c r="ES80" s="29"/>
      <c r="ET80" s="29"/>
      <c r="EU80" s="29"/>
      <c r="EV80" s="29"/>
      <c r="EW80" s="29"/>
      <c r="EX80" s="29"/>
      <c r="EY80" s="29"/>
      <c r="EZ80" s="29"/>
      <c r="FA80" s="29"/>
      <c r="FB80" s="29"/>
      <c r="FC80" s="29"/>
      <c r="FD80" s="29"/>
      <c r="FE80" s="29"/>
      <c r="FF80" s="29"/>
      <c r="FG80" s="29"/>
      <c r="FH80" s="29"/>
      <c r="FI80" s="29"/>
      <c r="FJ80" s="29"/>
      <c r="FK80" s="29"/>
      <c r="FL80" s="29"/>
      <c r="FM80" s="29"/>
      <c r="FN80" s="29"/>
      <c r="FO80" s="29"/>
      <c r="FP80" s="29"/>
      <c r="FQ80" s="29"/>
      <c r="FR80" s="29"/>
      <c r="FS80" s="29"/>
      <c r="FT80" s="29"/>
      <c r="FU80" s="29"/>
      <c r="FV80" s="29"/>
      <c r="FW80" s="29"/>
      <c r="FX80" s="29"/>
      <c r="FY80" s="29"/>
      <c r="FZ80" s="29"/>
      <c r="GA80" s="29"/>
      <c r="GB80" s="29"/>
      <c r="GC80" s="29"/>
      <c r="GD80" s="29"/>
      <c r="GE80" s="29"/>
      <c r="GF80" s="29"/>
      <c r="GG80" s="29"/>
      <c r="GH80" s="29"/>
      <c r="GI80" s="29"/>
      <c r="GJ80" s="29"/>
      <c r="GK80" s="29"/>
      <c r="GL80" s="29"/>
      <c r="GM80" s="29"/>
      <c r="GN80" s="29"/>
      <c r="GO80" s="29"/>
      <c r="GP80" s="29"/>
      <c r="GQ80" s="29"/>
      <c r="GR80" s="29"/>
      <c r="GS80" s="29"/>
      <c r="GT80" s="29"/>
      <c r="GU80" s="29"/>
      <c r="GV80" s="29"/>
      <c r="GW80" s="29"/>
      <c r="GX80" s="29"/>
      <c r="GY80" s="29"/>
      <c r="GZ80" s="29"/>
      <c r="HA80" s="29"/>
      <c r="HB80" s="29"/>
      <c r="HC80" s="29"/>
      <c r="HD80" s="29"/>
      <c r="HE80" s="29"/>
      <c r="HF80" s="29"/>
      <c r="HG80" s="29"/>
      <c r="HH80" s="29"/>
      <c r="HI80" s="29"/>
      <c r="HJ80" s="29"/>
      <c r="HK80" s="29"/>
      <c r="HL80" s="29"/>
      <c r="HM80" s="29"/>
      <c r="HN80" s="29"/>
      <c r="HO80" s="29"/>
      <c r="HP80" s="29"/>
      <c r="HQ80" s="29"/>
      <c r="HR80" s="29"/>
      <c r="HS80" s="29"/>
      <c r="HT80" s="29"/>
      <c r="HU80" s="29"/>
      <c r="HV80" s="29"/>
      <c r="HW80" s="29"/>
      <c r="HX80" s="29"/>
      <c r="HY80" s="29"/>
      <c r="HZ80" s="29"/>
      <c r="IA80" s="29"/>
      <c r="IB80" s="29"/>
      <c r="IC80" s="29"/>
      <c r="ID80" s="29"/>
      <c r="IE80" s="29"/>
      <c r="IF80" s="29"/>
      <c r="IG80" s="29"/>
      <c r="IH80" s="29"/>
      <c r="II80" s="29"/>
      <c r="IJ80" s="29"/>
      <c r="IK80" s="29"/>
      <c r="IL80" s="29"/>
      <c r="IM80" s="29"/>
      <c r="IN80" s="29"/>
      <c r="IO80" s="29"/>
      <c r="IP80" s="29"/>
    </row>
    <row r="81" spans="1:250" ht="12.75" customHeight="1">
      <c r="A81" s="29"/>
      <c r="B81" s="29"/>
      <c r="C81" s="26"/>
      <c r="D81" s="26"/>
      <c r="E81" s="26"/>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c r="CA81" s="29"/>
      <c r="CB81" s="29"/>
      <c r="CC81" s="29"/>
      <c r="CD81" s="29"/>
      <c r="CE81" s="29"/>
      <c r="CF81" s="29"/>
      <c r="CG81" s="29"/>
      <c r="CH81" s="29"/>
      <c r="CI81" s="29"/>
      <c r="CJ81" s="29"/>
      <c r="CK81" s="29"/>
      <c r="CL81" s="29"/>
      <c r="CM81" s="29"/>
      <c r="CN81" s="29"/>
      <c r="CO81" s="29"/>
      <c r="CP81" s="29"/>
      <c r="CQ81" s="29"/>
      <c r="CR81" s="29"/>
      <c r="CS81" s="29"/>
      <c r="CT81" s="29"/>
      <c r="CU81" s="29"/>
      <c r="CV81" s="29"/>
      <c r="CW81" s="29"/>
      <c r="CX81" s="29"/>
      <c r="CY81" s="29"/>
      <c r="CZ81" s="29"/>
      <c r="DA81" s="29"/>
      <c r="DB81" s="29"/>
      <c r="DC81" s="29"/>
      <c r="DD81" s="29"/>
      <c r="DE81" s="29"/>
      <c r="DF81" s="29"/>
      <c r="DG81" s="29"/>
      <c r="DH81" s="29"/>
      <c r="DI81" s="29"/>
      <c r="DJ81" s="29"/>
      <c r="DK81" s="29"/>
      <c r="DL81" s="29"/>
      <c r="DM81" s="29"/>
      <c r="DN81" s="29"/>
      <c r="DO81" s="29"/>
      <c r="DP81" s="29"/>
      <c r="DQ81" s="29"/>
      <c r="DR81" s="29"/>
      <c r="DS81" s="29"/>
      <c r="DT81" s="29"/>
      <c r="DU81" s="29"/>
      <c r="DV81" s="29"/>
      <c r="DW81" s="29"/>
      <c r="DX81" s="29"/>
      <c r="DY81" s="29"/>
      <c r="DZ81" s="29"/>
      <c r="EA81" s="29"/>
      <c r="EB81" s="29"/>
      <c r="EC81" s="29"/>
      <c r="ED81" s="29"/>
      <c r="EE81" s="29"/>
      <c r="EF81" s="29"/>
      <c r="EG81" s="29"/>
      <c r="EH81" s="29"/>
      <c r="EI81" s="29"/>
      <c r="EJ81" s="29"/>
      <c r="EK81" s="29"/>
      <c r="EL81" s="29"/>
      <c r="EM81" s="29"/>
      <c r="EN81" s="29"/>
      <c r="EO81" s="29"/>
      <c r="EP81" s="29"/>
      <c r="EQ81" s="29"/>
      <c r="ER81" s="29"/>
      <c r="ES81" s="29"/>
      <c r="ET81" s="29"/>
      <c r="EU81" s="29"/>
      <c r="EV81" s="29"/>
      <c r="EW81" s="29"/>
      <c r="EX81" s="29"/>
      <c r="EY81" s="29"/>
      <c r="EZ81" s="29"/>
      <c r="FA81" s="29"/>
      <c r="FB81" s="29"/>
      <c r="FC81" s="29"/>
      <c r="FD81" s="29"/>
      <c r="FE81" s="29"/>
      <c r="FF81" s="29"/>
      <c r="FG81" s="29"/>
      <c r="FH81" s="29"/>
      <c r="FI81" s="29"/>
      <c r="FJ81" s="29"/>
      <c r="FK81" s="29"/>
      <c r="FL81" s="29"/>
      <c r="FM81" s="29"/>
      <c r="FN81" s="29"/>
      <c r="FO81" s="29"/>
      <c r="FP81" s="29"/>
      <c r="FQ81" s="29"/>
      <c r="FR81" s="29"/>
      <c r="FS81" s="29"/>
      <c r="FT81" s="29"/>
      <c r="FU81" s="29"/>
      <c r="FV81" s="29"/>
      <c r="FW81" s="29"/>
      <c r="FX81" s="29"/>
      <c r="FY81" s="29"/>
      <c r="FZ81" s="29"/>
      <c r="GA81" s="29"/>
      <c r="GB81" s="29"/>
      <c r="GC81" s="29"/>
      <c r="GD81" s="29"/>
      <c r="GE81" s="29"/>
      <c r="GF81" s="29"/>
      <c r="GG81" s="29"/>
      <c r="GH81" s="29"/>
      <c r="GI81" s="29"/>
      <c r="GJ81" s="29"/>
      <c r="GK81" s="29"/>
      <c r="GL81" s="29"/>
      <c r="GM81" s="29"/>
      <c r="GN81" s="29"/>
      <c r="GO81" s="29"/>
      <c r="GP81" s="29"/>
      <c r="GQ81" s="29"/>
      <c r="GR81" s="29"/>
      <c r="GS81" s="29"/>
      <c r="GT81" s="29"/>
      <c r="GU81" s="29"/>
      <c r="GV81" s="29"/>
      <c r="GW81" s="29"/>
      <c r="GX81" s="29"/>
      <c r="GY81" s="29"/>
      <c r="GZ81" s="29"/>
      <c r="HA81" s="29"/>
      <c r="HB81" s="29"/>
      <c r="HC81" s="29"/>
      <c r="HD81" s="29"/>
      <c r="HE81" s="29"/>
      <c r="HF81" s="29"/>
      <c r="HG81" s="29"/>
      <c r="HH81" s="29"/>
      <c r="HI81" s="29"/>
      <c r="HJ81" s="29"/>
      <c r="HK81" s="29"/>
      <c r="HL81" s="29"/>
      <c r="HM81" s="29"/>
      <c r="HN81" s="29"/>
      <c r="HO81" s="29"/>
      <c r="HP81" s="29"/>
      <c r="HQ81" s="29"/>
      <c r="HR81" s="29"/>
      <c r="HS81" s="29"/>
      <c r="HT81" s="29"/>
      <c r="HU81" s="29"/>
      <c r="HV81" s="29"/>
      <c r="HW81" s="29"/>
      <c r="HX81" s="29"/>
      <c r="HY81" s="29"/>
      <c r="HZ81" s="29"/>
      <c r="IA81" s="29"/>
      <c r="IB81" s="29"/>
      <c r="IC81" s="29"/>
      <c r="ID81" s="29"/>
      <c r="IE81" s="29"/>
      <c r="IF81" s="29"/>
      <c r="IG81" s="29"/>
      <c r="IH81" s="29"/>
      <c r="II81" s="29"/>
      <c r="IJ81" s="29"/>
      <c r="IK81" s="29"/>
      <c r="IL81" s="29"/>
      <c r="IM81" s="29"/>
      <c r="IN81" s="29"/>
      <c r="IO81" s="29"/>
      <c r="IP81" s="29"/>
    </row>
    <row r="82" spans="1:250" ht="12.75" customHeight="1">
      <c r="A82" s="29"/>
      <c r="B82" s="29"/>
      <c r="C82" s="26"/>
      <c r="D82" s="26"/>
      <c r="E82" s="26"/>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29"/>
      <c r="CA82" s="29"/>
      <c r="CB82" s="29"/>
      <c r="CC82" s="29"/>
      <c r="CD82" s="29"/>
      <c r="CE82" s="29"/>
      <c r="CF82" s="29"/>
      <c r="CG82" s="29"/>
      <c r="CH82" s="29"/>
      <c r="CI82" s="29"/>
      <c r="CJ82" s="29"/>
      <c r="CK82" s="29"/>
      <c r="CL82" s="29"/>
      <c r="CM82" s="29"/>
      <c r="CN82" s="29"/>
      <c r="CO82" s="29"/>
      <c r="CP82" s="29"/>
      <c r="CQ82" s="29"/>
      <c r="CR82" s="29"/>
      <c r="CS82" s="29"/>
      <c r="CT82" s="29"/>
      <c r="CU82" s="29"/>
      <c r="CV82" s="29"/>
      <c r="CW82" s="29"/>
      <c r="CX82" s="29"/>
      <c r="CY82" s="29"/>
      <c r="CZ82" s="29"/>
      <c r="DA82" s="29"/>
      <c r="DB82" s="29"/>
      <c r="DC82" s="29"/>
      <c r="DD82" s="29"/>
      <c r="DE82" s="29"/>
      <c r="DF82" s="29"/>
      <c r="DG82" s="29"/>
      <c r="DH82" s="29"/>
      <c r="DI82" s="29"/>
      <c r="DJ82" s="29"/>
      <c r="DK82" s="29"/>
      <c r="DL82" s="29"/>
      <c r="DM82" s="29"/>
      <c r="DN82" s="29"/>
      <c r="DO82" s="29"/>
      <c r="DP82" s="29"/>
      <c r="DQ82" s="29"/>
      <c r="DR82" s="29"/>
      <c r="DS82" s="29"/>
      <c r="DT82" s="29"/>
      <c r="DU82" s="29"/>
      <c r="DV82" s="29"/>
      <c r="DW82" s="29"/>
      <c r="DX82" s="29"/>
      <c r="DY82" s="29"/>
      <c r="DZ82" s="29"/>
      <c r="EA82" s="29"/>
      <c r="EB82" s="29"/>
      <c r="EC82" s="29"/>
      <c r="ED82" s="29"/>
      <c r="EE82" s="29"/>
      <c r="EF82" s="29"/>
      <c r="EG82" s="29"/>
      <c r="EH82" s="29"/>
      <c r="EI82" s="29"/>
      <c r="EJ82" s="29"/>
      <c r="EK82" s="29"/>
      <c r="EL82" s="29"/>
      <c r="EM82" s="29"/>
      <c r="EN82" s="29"/>
      <c r="EO82" s="29"/>
      <c r="EP82" s="29"/>
      <c r="EQ82" s="29"/>
      <c r="ER82" s="29"/>
      <c r="ES82" s="29"/>
      <c r="ET82" s="29"/>
      <c r="EU82" s="29"/>
      <c r="EV82" s="29"/>
      <c r="EW82" s="29"/>
      <c r="EX82" s="29"/>
      <c r="EY82" s="29"/>
      <c r="EZ82" s="29"/>
      <c r="FA82" s="29"/>
      <c r="FB82" s="29"/>
      <c r="FC82" s="29"/>
      <c r="FD82" s="29"/>
      <c r="FE82" s="29"/>
      <c r="FF82" s="29"/>
      <c r="FG82" s="29"/>
      <c r="FH82" s="29"/>
      <c r="FI82" s="29"/>
      <c r="FJ82" s="29"/>
      <c r="FK82" s="29"/>
      <c r="FL82" s="29"/>
      <c r="FM82" s="29"/>
      <c r="FN82" s="29"/>
      <c r="FO82" s="29"/>
      <c r="FP82" s="29"/>
      <c r="FQ82" s="29"/>
      <c r="FR82" s="29"/>
      <c r="FS82" s="29"/>
      <c r="FT82" s="29"/>
      <c r="FU82" s="29"/>
      <c r="FV82" s="29"/>
      <c r="FW82" s="29"/>
      <c r="FX82" s="29"/>
      <c r="FY82" s="29"/>
      <c r="FZ82" s="29"/>
      <c r="GA82" s="29"/>
      <c r="GB82" s="29"/>
      <c r="GC82" s="29"/>
      <c r="GD82" s="29"/>
      <c r="GE82" s="29"/>
      <c r="GF82" s="29"/>
      <c r="GG82" s="29"/>
      <c r="GH82" s="29"/>
      <c r="GI82" s="29"/>
      <c r="GJ82" s="29"/>
      <c r="GK82" s="29"/>
      <c r="GL82" s="29"/>
      <c r="GM82" s="29"/>
      <c r="GN82" s="29"/>
      <c r="GO82" s="29"/>
      <c r="GP82" s="29"/>
      <c r="GQ82" s="29"/>
      <c r="GR82" s="29"/>
      <c r="GS82" s="29"/>
      <c r="GT82" s="29"/>
      <c r="GU82" s="29"/>
      <c r="GV82" s="29"/>
      <c r="GW82" s="29"/>
      <c r="GX82" s="29"/>
      <c r="GY82" s="29"/>
      <c r="GZ82" s="29"/>
      <c r="HA82" s="29"/>
      <c r="HB82" s="29"/>
      <c r="HC82" s="29"/>
      <c r="HD82" s="29"/>
      <c r="HE82" s="29"/>
      <c r="HF82" s="29"/>
      <c r="HG82" s="29"/>
      <c r="HH82" s="29"/>
      <c r="HI82" s="29"/>
      <c r="HJ82" s="29"/>
      <c r="HK82" s="29"/>
      <c r="HL82" s="29"/>
      <c r="HM82" s="29"/>
      <c r="HN82" s="29"/>
      <c r="HO82" s="29"/>
      <c r="HP82" s="29"/>
      <c r="HQ82" s="29"/>
      <c r="HR82" s="29"/>
      <c r="HS82" s="29"/>
      <c r="HT82" s="29"/>
      <c r="HU82" s="29"/>
      <c r="HV82" s="29"/>
      <c r="HW82" s="29"/>
      <c r="HX82" s="29"/>
      <c r="HY82" s="29"/>
      <c r="HZ82" s="29"/>
      <c r="IA82" s="29"/>
      <c r="IB82" s="29"/>
      <c r="IC82" s="29"/>
      <c r="ID82" s="29"/>
      <c r="IE82" s="29"/>
      <c r="IF82" s="29"/>
      <c r="IG82" s="29"/>
      <c r="IH82" s="29"/>
      <c r="II82" s="29"/>
      <c r="IJ82" s="29"/>
      <c r="IK82" s="29"/>
      <c r="IL82" s="29"/>
      <c r="IM82" s="29"/>
      <c r="IN82" s="29"/>
      <c r="IO82" s="29"/>
      <c r="IP82" s="29"/>
    </row>
    <row r="83" spans="1:250" ht="12.75" customHeight="1">
      <c r="A83" s="29"/>
      <c r="B83" s="29"/>
      <c r="C83" s="26"/>
      <c r="D83" s="26"/>
      <c r="E83" s="26"/>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c r="CA83" s="29"/>
      <c r="CB83" s="29"/>
      <c r="CC83" s="29"/>
      <c r="CD83" s="29"/>
      <c r="CE83" s="29"/>
      <c r="CF83" s="29"/>
      <c r="CG83" s="29"/>
      <c r="CH83" s="29"/>
      <c r="CI83" s="29"/>
      <c r="CJ83" s="29"/>
      <c r="CK83" s="29"/>
      <c r="CL83" s="29"/>
      <c r="CM83" s="29"/>
      <c r="CN83" s="29"/>
      <c r="CO83" s="29"/>
      <c r="CP83" s="29"/>
      <c r="CQ83" s="29"/>
      <c r="CR83" s="29"/>
      <c r="CS83" s="29"/>
      <c r="CT83" s="29"/>
      <c r="CU83" s="29"/>
      <c r="CV83" s="29"/>
      <c r="CW83" s="29"/>
      <c r="CX83" s="29"/>
      <c r="CY83" s="29"/>
      <c r="CZ83" s="29"/>
      <c r="DA83" s="29"/>
      <c r="DB83" s="29"/>
      <c r="DC83" s="29"/>
      <c r="DD83" s="29"/>
      <c r="DE83" s="29"/>
      <c r="DF83" s="29"/>
      <c r="DG83" s="29"/>
      <c r="DH83" s="29"/>
      <c r="DI83" s="29"/>
      <c r="DJ83" s="29"/>
      <c r="DK83" s="29"/>
      <c r="DL83" s="29"/>
      <c r="DM83" s="29"/>
      <c r="DN83" s="29"/>
      <c r="DO83" s="29"/>
      <c r="DP83" s="29"/>
      <c r="DQ83" s="29"/>
      <c r="DR83" s="29"/>
      <c r="DS83" s="29"/>
      <c r="DT83" s="29"/>
      <c r="DU83" s="29"/>
      <c r="DV83" s="29"/>
      <c r="DW83" s="29"/>
      <c r="DX83" s="29"/>
      <c r="DY83" s="29"/>
      <c r="DZ83" s="29"/>
      <c r="EA83" s="29"/>
      <c r="EB83" s="29"/>
      <c r="EC83" s="29"/>
      <c r="ED83" s="29"/>
      <c r="EE83" s="29"/>
      <c r="EF83" s="29"/>
      <c r="EG83" s="29"/>
      <c r="EH83" s="29"/>
      <c r="EI83" s="29"/>
      <c r="EJ83" s="29"/>
      <c r="EK83" s="29"/>
      <c r="EL83" s="29"/>
      <c r="EM83" s="29"/>
      <c r="EN83" s="29"/>
      <c r="EO83" s="29"/>
      <c r="EP83" s="29"/>
      <c r="EQ83" s="29"/>
      <c r="ER83" s="29"/>
      <c r="ES83" s="29"/>
      <c r="ET83" s="29"/>
      <c r="EU83" s="29"/>
      <c r="EV83" s="29"/>
      <c r="EW83" s="29"/>
      <c r="EX83" s="29"/>
      <c r="EY83" s="29"/>
      <c r="EZ83" s="29"/>
      <c r="FA83" s="29"/>
      <c r="FB83" s="29"/>
      <c r="FC83" s="29"/>
      <c r="FD83" s="29"/>
      <c r="FE83" s="29"/>
      <c r="FF83" s="29"/>
      <c r="FG83" s="29"/>
      <c r="FH83" s="29"/>
      <c r="FI83" s="29"/>
      <c r="FJ83" s="29"/>
      <c r="FK83" s="29"/>
      <c r="FL83" s="29"/>
      <c r="FM83" s="29"/>
      <c r="FN83" s="29"/>
      <c r="FO83" s="29"/>
      <c r="FP83" s="29"/>
      <c r="FQ83" s="29"/>
      <c r="FR83" s="29"/>
      <c r="FS83" s="29"/>
      <c r="FT83" s="29"/>
      <c r="FU83" s="29"/>
      <c r="FV83" s="29"/>
      <c r="FW83" s="29"/>
      <c r="FX83" s="29"/>
      <c r="FY83" s="29"/>
      <c r="FZ83" s="29"/>
      <c r="GA83" s="29"/>
      <c r="GB83" s="29"/>
      <c r="GC83" s="29"/>
      <c r="GD83" s="29"/>
      <c r="GE83" s="29"/>
      <c r="GF83" s="29"/>
      <c r="GG83" s="29"/>
      <c r="GH83" s="29"/>
      <c r="GI83" s="29"/>
      <c r="GJ83" s="29"/>
      <c r="GK83" s="29"/>
      <c r="GL83" s="29"/>
      <c r="GM83" s="29"/>
      <c r="GN83" s="29"/>
      <c r="GO83" s="29"/>
      <c r="GP83" s="29"/>
      <c r="GQ83" s="29"/>
      <c r="GR83" s="29"/>
      <c r="GS83" s="29"/>
      <c r="GT83" s="29"/>
      <c r="GU83" s="29"/>
      <c r="GV83" s="29"/>
      <c r="GW83" s="29"/>
      <c r="GX83" s="29"/>
      <c r="GY83" s="29"/>
      <c r="GZ83" s="29"/>
      <c r="HA83" s="29"/>
      <c r="HB83" s="29"/>
      <c r="HC83" s="29"/>
      <c r="HD83" s="29"/>
      <c r="HE83" s="29"/>
      <c r="HF83" s="29"/>
      <c r="HG83" s="29"/>
      <c r="HH83" s="29"/>
      <c r="HI83" s="29"/>
      <c r="HJ83" s="29"/>
      <c r="HK83" s="29"/>
      <c r="HL83" s="29"/>
      <c r="HM83" s="29"/>
      <c r="HN83" s="29"/>
      <c r="HO83" s="29"/>
      <c r="HP83" s="29"/>
      <c r="HQ83" s="29"/>
      <c r="HR83" s="29"/>
      <c r="HS83" s="29"/>
      <c r="HT83" s="29"/>
      <c r="HU83" s="29"/>
      <c r="HV83" s="29"/>
      <c r="HW83" s="29"/>
      <c r="HX83" s="29"/>
      <c r="HY83" s="29"/>
      <c r="HZ83" s="29"/>
      <c r="IA83" s="29"/>
      <c r="IB83" s="29"/>
      <c r="IC83" s="29"/>
      <c r="ID83" s="29"/>
      <c r="IE83" s="29"/>
      <c r="IF83" s="29"/>
      <c r="IG83" s="29"/>
      <c r="IH83" s="29"/>
      <c r="II83" s="29"/>
      <c r="IJ83" s="29"/>
      <c r="IK83" s="29"/>
      <c r="IL83" s="29"/>
      <c r="IM83" s="29"/>
      <c r="IN83" s="29"/>
      <c r="IO83" s="29"/>
      <c r="IP83" s="29"/>
    </row>
    <row r="84" spans="1:250" ht="12.75" customHeight="1">
      <c r="A84" s="29"/>
      <c r="B84" s="29"/>
      <c r="C84" s="26"/>
      <c r="D84" s="26"/>
      <c r="E84" s="26"/>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29"/>
      <c r="CA84" s="29"/>
      <c r="CB84" s="29"/>
      <c r="CC84" s="29"/>
      <c r="CD84" s="29"/>
      <c r="CE84" s="29"/>
      <c r="CF84" s="29"/>
      <c r="CG84" s="29"/>
      <c r="CH84" s="29"/>
      <c r="CI84" s="29"/>
      <c r="CJ84" s="29"/>
      <c r="CK84" s="29"/>
      <c r="CL84" s="29"/>
      <c r="CM84" s="29"/>
      <c r="CN84" s="29"/>
      <c r="CO84" s="29"/>
      <c r="CP84" s="29"/>
      <c r="CQ84" s="29"/>
      <c r="CR84" s="29"/>
      <c r="CS84" s="29"/>
      <c r="CT84" s="29"/>
      <c r="CU84" s="29"/>
      <c r="CV84" s="29"/>
      <c r="CW84" s="29"/>
      <c r="CX84" s="29"/>
      <c r="CY84" s="29"/>
      <c r="CZ84" s="29"/>
      <c r="DA84" s="29"/>
      <c r="DB84" s="29"/>
      <c r="DC84" s="29"/>
      <c r="DD84" s="29"/>
      <c r="DE84" s="29"/>
      <c r="DF84" s="29"/>
      <c r="DG84" s="29"/>
      <c r="DH84" s="29"/>
      <c r="DI84" s="29"/>
      <c r="DJ84" s="29"/>
      <c r="DK84" s="29"/>
      <c r="DL84" s="29"/>
      <c r="DM84" s="29"/>
      <c r="DN84" s="29"/>
      <c r="DO84" s="29"/>
      <c r="DP84" s="29"/>
      <c r="DQ84" s="29"/>
      <c r="DR84" s="29"/>
      <c r="DS84" s="29"/>
      <c r="DT84" s="29"/>
      <c r="DU84" s="29"/>
      <c r="DV84" s="29"/>
      <c r="DW84" s="29"/>
      <c r="DX84" s="29"/>
      <c r="DY84" s="29"/>
      <c r="DZ84" s="29"/>
      <c r="EA84" s="29"/>
      <c r="EB84" s="29"/>
      <c r="EC84" s="29"/>
      <c r="ED84" s="29"/>
      <c r="EE84" s="29"/>
      <c r="EF84" s="29"/>
      <c r="EG84" s="29"/>
      <c r="EH84" s="29"/>
      <c r="EI84" s="29"/>
      <c r="EJ84" s="29"/>
      <c r="EK84" s="29"/>
      <c r="EL84" s="29"/>
      <c r="EM84" s="29"/>
      <c r="EN84" s="29"/>
      <c r="EO84" s="29"/>
      <c r="EP84" s="29"/>
      <c r="EQ84" s="29"/>
      <c r="ER84" s="29"/>
      <c r="ES84" s="29"/>
      <c r="ET84" s="29"/>
      <c r="EU84" s="29"/>
      <c r="EV84" s="29"/>
      <c r="EW84" s="29"/>
      <c r="EX84" s="29"/>
      <c r="EY84" s="29"/>
      <c r="EZ84" s="29"/>
      <c r="FA84" s="29"/>
      <c r="FB84" s="29"/>
      <c r="FC84" s="29"/>
      <c r="FD84" s="29"/>
      <c r="FE84" s="29"/>
      <c r="FF84" s="29"/>
      <c r="FG84" s="29"/>
      <c r="FH84" s="29"/>
      <c r="FI84" s="29"/>
      <c r="FJ84" s="29"/>
      <c r="FK84" s="29"/>
      <c r="FL84" s="29"/>
      <c r="FM84" s="29"/>
      <c r="FN84" s="29"/>
      <c r="FO84" s="29"/>
      <c r="FP84" s="29"/>
      <c r="FQ84" s="29"/>
      <c r="FR84" s="29"/>
      <c r="FS84" s="29"/>
      <c r="FT84" s="29"/>
      <c r="FU84" s="29"/>
      <c r="FV84" s="29"/>
      <c r="FW84" s="29"/>
      <c r="FX84" s="29"/>
      <c r="FY84" s="29"/>
      <c r="FZ84" s="29"/>
      <c r="GA84" s="29"/>
      <c r="GB84" s="29"/>
      <c r="GC84" s="29"/>
      <c r="GD84" s="29"/>
      <c r="GE84" s="29"/>
      <c r="GF84" s="29"/>
      <c r="GG84" s="29"/>
      <c r="GH84" s="29"/>
      <c r="GI84" s="29"/>
      <c r="GJ84" s="29"/>
      <c r="GK84" s="29"/>
      <c r="GL84" s="29"/>
      <c r="GM84" s="29"/>
      <c r="GN84" s="29"/>
      <c r="GO84" s="29"/>
      <c r="GP84" s="29"/>
      <c r="GQ84" s="29"/>
      <c r="GR84" s="29"/>
      <c r="GS84" s="29"/>
      <c r="GT84" s="29"/>
      <c r="GU84" s="29"/>
      <c r="GV84" s="29"/>
      <c r="GW84" s="29"/>
      <c r="GX84" s="29"/>
      <c r="GY84" s="29"/>
      <c r="GZ84" s="29"/>
      <c r="HA84" s="29"/>
      <c r="HB84" s="29"/>
      <c r="HC84" s="29"/>
      <c r="HD84" s="29"/>
      <c r="HE84" s="29"/>
      <c r="HF84" s="29"/>
      <c r="HG84" s="29"/>
      <c r="HH84" s="29"/>
      <c r="HI84" s="29"/>
      <c r="HJ84" s="29"/>
      <c r="HK84" s="29"/>
      <c r="HL84" s="29"/>
      <c r="HM84" s="29"/>
      <c r="HN84" s="29"/>
      <c r="HO84" s="29"/>
      <c r="HP84" s="29"/>
      <c r="HQ84" s="29"/>
      <c r="HR84" s="29"/>
      <c r="HS84" s="29"/>
      <c r="HT84" s="29"/>
      <c r="HU84" s="29"/>
      <c r="HV84" s="29"/>
      <c r="HW84" s="29"/>
      <c r="HX84" s="29"/>
      <c r="HY84" s="29"/>
      <c r="HZ84" s="29"/>
      <c r="IA84" s="29"/>
      <c r="IB84" s="29"/>
      <c r="IC84" s="29"/>
      <c r="ID84" s="29"/>
      <c r="IE84" s="29"/>
      <c r="IF84" s="29"/>
      <c r="IG84" s="29"/>
      <c r="IH84" s="29"/>
      <c r="II84" s="29"/>
      <c r="IJ84" s="29"/>
      <c r="IK84" s="29"/>
      <c r="IL84" s="29"/>
      <c r="IM84" s="29"/>
      <c r="IN84" s="29"/>
      <c r="IO84" s="29"/>
      <c r="IP84" s="29"/>
    </row>
    <row r="85" spans="1:250" ht="12.75" customHeight="1">
      <c r="A85" s="29"/>
      <c r="B85" s="29"/>
      <c r="C85" s="26"/>
      <c r="D85" s="26"/>
      <c r="E85" s="26"/>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c r="CA85" s="29"/>
      <c r="CB85" s="29"/>
      <c r="CC85" s="29"/>
      <c r="CD85" s="29"/>
      <c r="CE85" s="29"/>
      <c r="CF85" s="29"/>
      <c r="CG85" s="29"/>
      <c r="CH85" s="29"/>
      <c r="CI85" s="29"/>
      <c r="CJ85" s="29"/>
      <c r="CK85" s="29"/>
      <c r="CL85" s="29"/>
      <c r="CM85" s="29"/>
      <c r="CN85" s="29"/>
      <c r="CO85" s="29"/>
      <c r="CP85" s="29"/>
      <c r="CQ85" s="29"/>
      <c r="CR85" s="29"/>
      <c r="CS85" s="29"/>
      <c r="CT85" s="29"/>
      <c r="CU85" s="29"/>
      <c r="CV85" s="29"/>
      <c r="CW85" s="29"/>
      <c r="CX85" s="29"/>
      <c r="CY85" s="29"/>
      <c r="CZ85" s="29"/>
      <c r="DA85" s="29"/>
      <c r="DB85" s="29"/>
      <c r="DC85" s="29"/>
      <c r="DD85" s="29"/>
      <c r="DE85" s="29"/>
      <c r="DF85" s="29"/>
      <c r="DG85" s="29"/>
      <c r="DH85" s="29"/>
      <c r="DI85" s="29"/>
      <c r="DJ85" s="29"/>
      <c r="DK85" s="29"/>
      <c r="DL85" s="29"/>
      <c r="DM85" s="29"/>
      <c r="DN85" s="29"/>
      <c r="DO85" s="29"/>
      <c r="DP85" s="29"/>
      <c r="DQ85" s="29"/>
      <c r="DR85" s="29"/>
      <c r="DS85" s="29"/>
      <c r="DT85" s="29"/>
      <c r="DU85" s="29"/>
      <c r="DV85" s="29"/>
      <c r="DW85" s="29"/>
      <c r="DX85" s="29"/>
      <c r="DY85" s="29"/>
      <c r="DZ85" s="29"/>
      <c r="EA85" s="29"/>
      <c r="EB85" s="29"/>
      <c r="EC85" s="29"/>
      <c r="ED85" s="29"/>
      <c r="EE85" s="29"/>
      <c r="EF85" s="29"/>
      <c r="EG85" s="29"/>
      <c r="EH85" s="29"/>
      <c r="EI85" s="29"/>
      <c r="EJ85" s="29"/>
      <c r="EK85" s="29"/>
      <c r="EL85" s="29"/>
      <c r="EM85" s="29"/>
      <c r="EN85" s="29"/>
      <c r="EO85" s="29"/>
      <c r="EP85" s="29"/>
      <c r="EQ85" s="29"/>
      <c r="ER85" s="29"/>
      <c r="ES85" s="29"/>
      <c r="ET85" s="29"/>
      <c r="EU85" s="29"/>
      <c r="EV85" s="29"/>
      <c r="EW85" s="29"/>
      <c r="EX85" s="29"/>
      <c r="EY85" s="29"/>
      <c r="EZ85" s="29"/>
      <c r="FA85" s="29"/>
      <c r="FB85" s="29"/>
      <c r="FC85" s="29"/>
      <c r="FD85" s="29"/>
      <c r="FE85" s="29"/>
      <c r="FF85" s="29"/>
      <c r="FG85" s="29"/>
      <c r="FH85" s="29"/>
      <c r="FI85" s="29"/>
      <c r="FJ85" s="29"/>
      <c r="FK85" s="29"/>
      <c r="FL85" s="29"/>
      <c r="FM85" s="29"/>
      <c r="FN85" s="29"/>
      <c r="FO85" s="29"/>
      <c r="FP85" s="29"/>
      <c r="FQ85" s="29"/>
      <c r="FR85" s="29"/>
      <c r="FS85" s="29"/>
      <c r="FT85" s="29"/>
      <c r="FU85" s="29"/>
      <c r="FV85" s="29"/>
      <c r="FW85" s="29"/>
      <c r="FX85" s="29"/>
      <c r="FY85" s="29"/>
      <c r="FZ85" s="29"/>
      <c r="GA85" s="29"/>
      <c r="GB85" s="29"/>
      <c r="GC85" s="29"/>
      <c r="GD85" s="29"/>
      <c r="GE85" s="29"/>
      <c r="GF85" s="29"/>
      <c r="GG85" s="29"/>
      <c r="GH85" s="29"/>
      <c r="GI85" s="29"/>
      <c r="GJ85" s="29"/>
      <c r="GK85" s="29"/>
      <c r="GL85" s="29"/>
      <c r="GM85" s="29"/>
      <c r="GN85" s="29"/>
      <c r="GO85" s="29"/>
      <c r="GP85" s="29"/>
      <c r="GQ85" s="29"/>
      <c r="GR85" s="29"/>
      <c r="GS85" s="29"/>
      <c r="GT85" s="29"/>
      <c r="GU85" s="29"/>
      <c r="GV85" s="29"/>
      <c r="GW85" s="29"/>
      <c r="GX85" s="29"/>
      <c r="GY85" s="29"/>
      <c r="GZ85" s="29"/>
      <c r="HA85" s="29"/>
      <c r="HB85" s="29"/>
      <c r="HC85" s="29"/>
      <c r="HD85" s="29"/>
      <c r="HE85" s="29"/>
      <c r="HF85" s="29"/>
      <c r="HG85" s="29"/>
      <c r="HH85" s="29"/>
      <c r="HI85" s="29"/>
      <c r="HJ85" s="29"/>
      <c r="HK85" s="29"/>
      <c r="HL85" s="29"/>
      <c r="HM85" s="29"/>
      <c r="HN85" s="29"/>
      <c r="HO85" s="29"/>
      <c r="HP85" s="29"/>
      <c r="HQ85" s="29"/>
      <c r="HR85" s="29"/>
      <c r="HS85" s="29"/>
      <c r="HT85" s="29"/>
      <c r="HU85" s="29"/>
      <c r="HV85" s="29"/>
      <c r="HW85" s="29"/>
      <c r="HX85" s="29"/>
      <c r="HY85" s="29"/>
      <c r="HZ85" s="29"/>
      <c r="IA85" s="29"/>
      <c r="IB85" s="29"/>
      <c r="IC85" s="29"/>
      <c r="ID85" s="29"/>
      <c r="IE85" s="29"/>
      <c r="IF85" s="29"/>
      <c r="IG85" s="29"/>
      <c r="IH85" s="29"/>
      <c r="II85" s="29"/>
      <c r="IJ85" s="29"/>
      <c r="IK85" s="29"/>
      <c r="IL85" s="29"/>
      <c r="IM85" s="29"/>
      <c r="IN85" s="29"/>
      <c r="IO85" s="29"/>
      <c r="IP85" s="29"/>
    </row>
    <row r="86" spans="1:250" ht="12.75" customHeight="1">
      <c r="A86" s="29"/>
      <c r="B86" s="29"/>
      <c r="C86" s="26"/>
      <c r="D86" s="26"/>
      <c r="E86" s="26"/>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29"/>
      <c r="CA86" s="29"/>
      <c r="CB86" s="29"/>
      <c r="CC86" s="29"/>
      <c r="CD86" s="29"/>
      <c r="CE86" s="29"/>
      <c r="CF86" s="29"/>
      <c r="CG86" s="29"/>
      <c r="CH86" s="29"/>
      <c r="CI86" s="29"/>
      <c r="CJ86" s="29"/>
      <c r="CK86" s="29"/>
      <c r="CL86" s="29"/>
      <c r="CM86" s="29"/>
      <c r="CN86" s="29"/>
      <c r="CO86" s="29"/>
      <c r="CP86" s="29"/>
      <c r="CQ86" s="29"/>
      <c r="CR86" s="29"/>
      <c r="CS86" s="29"/>
      <c r="CT86" s="29"/>
      <c r="CU86" s="29"/>
      <c r="CV86" s="29"/>
      <c r="CW86" s="29"/>
      <c r="CX86" s="29"/>
      <c r="CY86" s="29"/>
      <c r="CZ86" s="29"/>
      <c r="DA86" s="29"/>
      <c r="DB86" s="29"/>
      <c r="DC86" s="29"/>
      <c r="DD86" s="29"/>
      <c r="DE86" s="29"/>
      <c r="DF86" s="29"/>
      <c r="DG86" s="29"/>
      <c r="DH86" s="29"/>
      <c r="DI86" s="29"/>
      <c r="DJ86" s="29"/>
      <c r="DK86" s="29"/>
      <c r="DL86" s="29"/>
      <c r="DM86" s="29"/>
      <c r="DN86" s="29"/>
      <c r="DO86" s="29"/>
      <c r="DP86" s="29"/>
      <c r="DQ86" s="29"/>
      <c r="DR86" s="29"/>
      <c r="DS86" s="29"/>
      <c r="DT86" s="29"/>
      <c r="DU86" s="29"/>
      <c r="DV86" s="29"/>
      <c r="DW86" s="29"/>
      <c r="DX86" s="29"/>
      <c r="DY86" s="29"/>
      <c r="DZ86" s="29"/>
      <c r="EA86" s="29"/>
      <c r="EB86" s="29"/>
      <c r="EC86" s="29"/>
      <c r="ED86" s="29"/>
      <c r="EE86" s="29"/>
      <c r="EF86" s="29"/>
      <c r="EG86" s="29"/>
      <c r="EH86" s="29"/>
      <c r="EI86" s="29"/>
      <c r="EJ86" s="29"/>
      <c r="EK86" s="29"/>
      <c r="EL86" s="29"/>
      <c r="EM86" s="29"/>
      <c r="EN86" s="29"/>
      <c r="EO86" s="29"/>
      <c r="EP86" s="29"/>
      <c r="EQ86" s="29"/>
      <c r="ER86" s="29"/>
      <c r="ES86" s="29"/>
      <c r="ET86" s="29"/>
      <c r="EU86" s="29"/>
      <c r="EV86" s="29"/>
      <c r="EW86" s="29"/>
      <c r="EX86" s="29"/>
      <c r="EY86" s="29"/>
      <c r="EZ86" s="29"/>
      <c r="FA86" s="29"/>
      <c r="FB86" s="29"/>
      <c r="FC86" s="29"/>
      <c r="FD86" s="29"/>
      <c r="FE86" s="29"/>
      <c r="FF86" s="29"/>
      <c r="FG86" s="29"/>
      <c r="FH86" s="29"/>
      <c r="FI86" s="29"/>
      <c r="FJ86" s="29"/>
      <c r="FK86" s="29"/>
      <c r="FL86" s="29"/>
      <c r="FM86" s="29"/>
      <c r="FN86" s="29"/>
      <c r="FO86" s="29"/>
      <c r="FP86" s="29"/>
      <c r="FQ86" s="29"/>
      <c r="FR86" s="29"/>
      <c r="FS86" s="29"/>
      <c r="FT86" s="29"/>
      <c r="FU86" s="29"/>
      <c r="FV86" s="29"/>
      <c r="FW86" s="29"/>
      <c r="FX86" s="29"/>
      <c r="FY86" s="29"/>
      <c r="FZ86" s="29"/>
      <c r="GA86" s="29"/>
      <c r="GB86" s="29"/>
      <c r="GC86" s="29"/>
      <c r="GD86" s="29"/>
      <c r="GE86" s="29"/>
      <c r="GF86" s="29"/>
      <c r="GG86" s="29"/>
      <c r="GH86" s="29"/>
      <c r="GI86" s="29"/>
      <c r="GJ86" s="29"/>
      <c r="GK86" s="29"/>
      <c r="GL86" s="29"/>
      <c r="GM86" s="29"/>
      <c r="GN86" s="29"/>
      <c r="GO86" s="29"/>
      <c r="GP86" s="29"/>
      <c r="GQ86" s="29"/>
      <c r="GR86" s="29"/>
      <c r="GS86" s="29"/>
      <c r="GT86" s="29"/>
      <c r="GU86" s="29"/>
      <c r="GV86" s="29"/>
      <c r="GW86" s="29"/>
      <c r="GX86" s="29"/>
      <c r="GY86" s="29"/>
      <c r="GZ86" s="29"/>
      <c r="HA86" s="29"/>
      <c r="HB86" s="29"/>
      <c r="HC86" s="29"/>
      <c r="HD86" s="29"/>
      <c r="HE86" s="29"/>
      <c r="HF86" s="29"/>
      <c r="HG86" s="29"/>
      <c r="HH86" s="29"/>
      <c r="HI86" s="29"/>
      <c r="HJ86" s="29"/>
      <c r="HK86" s="29"/>
      <c r="HL86" s="29"/>
      <c r="HM86" s="29"/>
      <c r="HN86" s="29"/>
      <c r="HO86" s="29"/>
      <c r="HP86" s="29"/>
      <c r="HQ86" s="29"/>
      <c r="HR86" s="29"/>
      <c r="HS86" s="29"/>
      <c r="HT86" s="29"/>
      <c r="HU86" s="29"/>
      <c r="HV86" s="29"/>
      <c r="HW86" s="29"/>
      <c r="HX86" s="29"/>
      <c r="HY86" s="29"/>
      <c r="HZ86" s="29"/>
      <c r="IA86" s="29"/>
      <c r="IB86" s="29"/>
      <c r="IC86" s="29"/>
      <c r="ID86" s="29"/>
      <c r="IE86" s="29"/>
      <c r="IF86" s="29"/>
      <c r="IG86" s="29"/>
      <c r="IH86" s="29"/>
      <c r="II86" s="29"/>
      <c r="IJ86" s="29"/>
      <c r="IK86" s="29"/>
      <c r="IL86" s="29"/>
      <c r="IM86" s="29"/>
      <c r="IN86" s="29"/>
      <c r="IO86" s="29"/>
      <c r="IP86" s="29"/>
    </row>
    <row r="87" spans="1:250" ht="12.75" customHeight="1">
      <c r="A87" s="29"/>
      <c r="B87" s="29"/>
      <c r="C87" s="26"/>
      <c r="D87" s="26"/>
      <c r="E87" s="26"/>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c r="BX87" s="29"/>
      <c r="BY87" s="29"/>
      <c r="BZ87" s="29"/>
      <c r="CA87" s="29"/>
      <c r="CB87" s="29"/>
      <c r="CC87" s="29"/>
      <c r="CD87" s="29"/>
      <c r="CE87" s="29"/>
      <c r="CF87" s="29"/>
      <c r="CG87" s="29"/>
      <c r="CH87" s="29"/>
      <c r="CI87" s="29"/>
      <c r="CJ87" s="29"/>
      <c r="CK87" s="29"/>
      <c r="CL87" s="29"/>
      <c r="CM87" s="29"/>
      <c r="CN87" s="29"/>
      <c r="CO87" s="29"/>
      <c r="CP87" s="29"/>
      <c r="CQ87" s="29"/>
      <c r="CR87" s="29"/>
      <c r="CS87" s="29"/>
      <c r="CT87" s="29"/>
      <c r="CU87" s="29"/>
      <c r="CV87" s="29"/>
      <c r="CW87" s="29"/>
      <c r="CX87" s="29"/>
      <c r="CY87" s="29"/>
      <c r="CZ87" s="29"/>
      <c r="DA87" s="29"/>
      <c r="DB87" s="29"/>
      <c r="DC87" s="29"/>
      <c r="DD87" s="29"/>
      <c r="DE87" s="29"/>
      <c r="DF87" s="29"/>
      <c r="DG87" s="29"/>
      <c r="DH87" s="29"/>
      <c r="DI87" s="29"/>
      <c r="DJ87" s="29"/>
      <c r="DK87" s="29"/>
      <c r="DL87" s="29"/>
      <c r="DM87" s="29"/>
      <c r="DN87" s="29"/>
      <c r="DO87" s="29"/>
      <c r="DP87" s="29"/>
      <c r="DQ87" s="29"/>
      <c r="DR87" s="29"/>
      <c r="DS87" s="29"/>
      <c r="DT87" s="29"/>
      <c r="DU87" s="29"/>
      <c r="DV87" s="29"/>
      <c r="DW87" s="29"/>
      <c r="DX87" s="29"/>
      <c r="DY87" s="29"/>
      <c r="DZ87" s="29"/>
      <c r="EA87" s="29"/>
      <c r="EB87" s="29"/>
      <c r="EC87" s="29"/>
      <c r="ED87" s="29"/>
      <c r="EE87" s="29"/>
      <c r="EF87" s="29"/>
      <c r="EG87" s="29"/>
      <c r="EH87" s="29"/>
      <c r="EI87" s="29"/>
      <c r="EJ87" s="29"/>
      <c r="EK87" s="29"/>
      <c r="EL87" s="29"/>
      <c r="EM87" s="29"/>
      <c r="EN87" s="29"/>
      <c r="EO87" s="29"/>
      <c r="EP87" s="29"/>
      <c r="EQ87" s="29"/>
      <c r="ER87" s="29"/>
      <c r="ES87" s="29"/>
      <c r="ET87" s="29"/>
      <c r="EU87" s="29"/>
      <c r="EV87" s="29"/>
      <c r="EW87" s="29"/>
      <c r="EX87" s="29"/>
      <c r="EY87" s="29"/>
      <c r="EZ87" s="29"/>
      <c r="FA87" s="29"/>
      <c r="FB87" s="29"/>
      <c r="FC87" s="29"/>
      <c r="FD87" s="29"/>
      <c r="FE87" s="29"/>
      <c r="FF87" s="29"/>
      <c r="FG87" s="29"/>
      <c r="FH87" s="29"/>
      <c r="FI87" s="29"/>
      <c r="FJ87" s="29"/>
      <c r="FK87" s="29"/>
      <c r="FL87" s="29"/>
      <c r="FM87" s="29"/>
      <c r="FN87" s="29"/>
      <c r="FO87" s="29"/>
      <c r="FP87" s="29"/>
      <c r="FQ87" s="29"/>
      <c r="FR87" s="29"/>
      <c r="FS87" s="29"/>
      <c r="FT87" s="29"/>
      <c r="FU87" s="29"/>
      <c r="FV87" s="29"/>
      <c r="FW87" s="29"/>
      <c r="FX87" s="29"/>
      <c r="FY87" s="29"/>
      <c r="FZ87" s="29"/>
      <c r="GA87" s="29"/>
      <c r="GB87" s="29"/>
      <c r="GC87" s="29"/>
      <c r="GD87" s="29"/>
      <c r="GE87" s="29"/>
      <c r="GF87" s="29"/>
      <c r="GG87" s="29"/>
      <c r="GH87" s="29"/>
      <c r="GI87" s="29"/>
      <c r="GJ87" s="29"/>
      <c r="GK87" s="29"/>
      <c r="GL87" s="29"/>
      <c r="GM87" s="29"/>
      <c r="GN87" s="29"/>
      <c r="GO87" s="29"/>
      <c r="GP87" s="29"/>
      <c r="GQ87" s="29"/>
      <c r="GR87" s="29"/>
      <c r="GS87" s="29"/>
      <c r="GT87" s="29"/>
      <c r="GU87" s="29"/>
      <c r="GV87" s="29"/>
      <c r="GW87" s="29"/>
      <c r="GX87" s="29"/>
      <c r="GY87" s="29"/>
      <c r="GZ87" s="29"/>
      <c r="HA87" s="29"/>
      <c r="HB87" s="29"/>
      <c r="HC87" s="29"/>
      <c r="HD87" s="29"/>
      <c r="HE87" s="29"/>
      <c r="HF87" s="29"/>
      <c r="HG87" s="29"/>
      <c r="HH87" s="29"/>
      <c r="HI87" s="29"/>
      <c r="HJ87" s="29"/>
      <c r="HK87" s="29"/>
      <c r="HL87" s="29"/>
      <c r="HM87" s="29"/>
      <c r="HN87" s="29"/>
      <c r="HO87" s="29"/>
      <c r="HP87" s="29"/>
      <c r="HQ87" s="29"/>
      <c r="HR87" s="29"/>
      <c r="HS87" s="29"/>
      <c r="HT87" s="29"/>
      <c r="HU87" s="29"/>
      <c r="HV87" s="29"/>
      <c r="HW87" s="29"/>
      <c r="HX87" s="29"/>
      <c r="HY87" s="29"/>
      <c r="HZ87" s="29"/>
      <c r="IA87" s="29"/>
      <c r="IB87" s="29"/>
      <c r="IC87" s="29"/>
      <c r="ID87" s="29"/>
      <c r="IE87" s="29"/>
      <c r="IF87" s="29"/>
      <c r="IG87" s="29"/>
      <c r="IH87" s="29"/>
      <c r="II87" s="29"/>
      <c r="IJ87" s="29"/>
      <c r="IK87" s="29"/>
      <c r="IL87" s="29"/>
      <c r="IM87" s="29"/>
      <c r="IN87" s="29"/>
      <c r="IO87" s="29"/>
      <c r="IP87" s="29"/>
    </row>
    <row r="88" spans="1:250" ht="12.75" customHeight="1">
      <c r="A88" s="29"/>
      <c r="B88" s="29"/>
      <c r="C88" s="26"/>
      <c r="D88" s="26"/>
      <c r="E88" s="26"/>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c r="AH88" s="29"/>
      <c r="AI88" s="29"/>
      <c r="AJ88" s="29"/>
      <c r="AK88" s="29"/>
      <c r="AL88" s="29"/>
      <c r="AM88" s="29"/>
      <c r="AN88" s="29"/>
      <c r="AO88" s="29"/>
      <c r="AP88" s="29"/>
      <c r="AQ88" s="29"/>
      <c r="AR88" s="29"/>
      <c r="AS88" s="29"/>
      <c r="AT88" s="29"/>
      <c r="AU88" s="29"/>
      <c r="AV88" s="29"/>
      <c r="AW88" s="29"/>
      <c r="AX88" s="29"/>
      <c r="AY88" s="29"/>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c r="BX88" s="29"/>
      <c r="BY88" s="29"/>
      <c r="BZ88" s="29"/>
      <c r="CA88" s="29"/>
      <c r="CB88" s="29"/>
      <c r="CC88" s="29"/>
      <c r="CD88" s="29"/>
      <c r="CE88" s="29"/>
      <c r="CF88" s="29"/>
      <c r="CG88" s="29"/>
      <c r="CH88" s="29"/>
      <c r="CI88" s="29"/>
      <c r="CJ88" s="29"/>
      <c r="CK88" s="29"/>
      <c r="CL88" s="29"/>
      <c r="CM88" s="29"/>
      <c r="CN88" s="29"/>
      <c r="CO88" s="29"/>
      <c r="CP88" s="29"/>
      <c r="CQ88" s="29"/>
      <c r="CR88" s="29"/>
      <c r="CS88" s="29"/>
      <c r="CT88" s="29"/>
      <c r="CU88" s="29"/>
      <c r="CV88" s="29"/>
      <c r="CW88" s="29"/>
      <c r="CX88" s="29"/>
      <c r="CY88" s="29"/>
      <c r="CZ88" s="29"/>
      <c r="DA88" s="29"/>
      <c r="DB88" s="29"/>
      <c r="DC88" s="29"/>
      <c r="DD88" s="29"/>
      <c r="DE88" s="29"/>
      <c r="DF88" s="29"/>
      <c r="DG88" s="29"/>
      <c r="DH88" s="29"/>
      <c r="DI88" s="29"/>
      <c r="DJ88" s="29"/>
      <c r="DK88" s="29"/>
      <c r="DL88" s="29"/>
      <c r="DM88" s="29"/>
      <c r="DN88" s="29"/>
      <c r="DO88" s="29"/>
      <c r="DP88" s="29"/>
      <c r="DQ88" s="29"/>
      <c r="DR88" s="29"/>
      <c r="DS88" s="29"/>
      <c r="DT88" s="29"/>
      <c r="DU88" s="29"/>
      <c r="DV88" s="29"/>
      <c r="DW88" s="29"/>
      <c r="DX88" s="29"/>
      <c r="DY88" s="29"/>
      <c r="DZ88" s="29"/>
      <c r="EA88" s="29"/>
      <c r="EB88" s="29"/>
      <c r="EC88" s="29"/>
      <c r="ED88" s="29"/>
      <c r="EE88" s="29"/>
      <c r="EF88" s="29"/>
      <c r="EG88" s="29"/>
      <c r="EH88" s="29"/>
      <c r="EI88" s="29"/>
      <c r="EJ88" s="29"/>
      <c r="EK88" s="29"/>
      <c r="EL88" s="29"/>
      <c r="EM88" s="29"/>
      <c r="EN88" s="29"/>
      <c r="EO88" s="29"/>
      <c r="EP88" s="29"/>
      <c r="EQ88" s="29"/>
      <c r="ER88" s="29"/>
      <c r="ES88" s="29"/>
      <c r="ET88" s="29"/>
      <c r="EU88" s="29"/>
      <c r="EV88" s="29"/>
      <c r="EW88" s="29"/>
      <c r="EX88" s="29"/>
      <c r="EY88" s="29"/>
      <c r="EZ88" s="29"/>
      <c r="FA88" s="29"/>
      <c r="FB88" s="29"/>
      <c r="FC88" s="29"/>
      <c r="FD88" s="29"/>
      <c r="FE88" s="29"/>
      <c r="FF88" s="29"/>
      <c r="FG88" s="29"/>
      <c r="FH88" s="29"/>
      <c r="FI88" s="29"/>
      <c r="FJ88" s="29"/>
      <c r="FK88" s="29"/>
      <c r="FL88" s="29"/>
      <c r="FM88" s="29"/>
      <c r="FN88" s="29"/>
      <c r="FO88" s="29"/>
      <c r="FP88" s="29"/>
      <c r="FQ88" s="29"/>
      <c r="FR88" s="29"/>
      <c r="FS88" s="29"/>
      <c r="FT88" s="29"/>
      <c r="FU88" s="29"/>
      <c r="FV88" s="29"/>
      <c r="FW88" s="29"/>
      <c r="FX88" s="29"/>
      <c r="FY88" s="29"/>
      <c r="FZ88" s="29"/>
      <c r="GA88" s="29"/>
      <c r="GB88" s="29"/>
      <c r="GC88" s="29"/>
      <c r="GD88" s="29"/>
      <c r="GE88" s="29"/>
      <c r="GF88" s="29"/>
      <c r="GG88" s="29"/>
      <c r="GH88" s="29"/>
      <c r="GI88" s="29"/>
      <c r="GJ88" s="29"/>
      <c r="GK88" s="29"/>
      <c r="GL88" s="29"/>
      <c r="GM88" s="29"/>
      <c r="GN88" s="29"/>
      <c r="GO88" s="29"/>
      <c r="GP88" s="29"/>
      <c r="GQ88" s="29"/>
      <c r="GR88" s="29"/>
      <c r="GS88" s="29"/>
      <c r="GT88" s="29"/>
      <c r="GU88" s="29"/>
      <c r="GV88" s="29"/>
      <c r="GW88" s="29"/>
      <c r="GX88" s="29"/>
      <c r="GY88" s="29"/>
      <c r="GZ88" s="29"/>
      <c r="HA88" s="29"/>
      <c r="HB88" s="29"/>
      <c r="HC88" s="29"/>
      <c r="HD88" s="29"/>
      <c r="HE88" s="29"/>
      <c r="HF88" s="29"/>
      <c r="HG88" s="29"/>
      <c r="HH88" s="29"/>
      <c r="HI88" s="29"/>
      <c r="HJ88" s="29"/>
      <c r="HK88" s="29"/>
      <c r="HL88" s="29"/>
      <c r="HM88" s="29"/>
      <c r="HN88" s="29"/>
      <c r="HO88" s="29"/>
      <c r="HP88" s="29"/>
      <c r="HQ88" s="29"/>
      <c r="HR88" s="29"/>
      <c r="HS88" s="29"/>
      <c r="HT88" s="29"/>
      <c r="HU88" s="29"/>
      <c r="HV88" s="29"/>
      <c r="HW88" s="29"/>
      <c r="HX88" s="29"/>
      <c r="HY88" s="29"/>
      <c r="HZ88" s="29"/>
      <c r="IA88" s="29"/>
      <c r="IB88" s="29"/>
      <c r="IC88" s="29"/>
      <c r="ID88" s="29"/>
      <c r="IE88" s="29"/>
      <c r="IF88" s="29"/>
      <c r="IG88" s="29"/>
      <c r="IH88" s="29"/>
      <c r="II88" s="29"/>
      <c r="IJ88" s="29"/>
      <c r="IK88" s="29"/>
      <c r="IL88" s="29"/>
      <c r="IM88" s="29"/>
      <c r="IN88" s="29"/>
      <c r="IO88" s="29"/>
      <c r="IP88" s="29"/>
    </row>
    <row r="89" spans="1:250" ht="12.75" customHeight="1">
      <c r="A89" s="29"/>
      <c r="B89" s="29"/>
      <c r="C89" s="26"/>
      <c r="D89" s="26"/>
      <c r="E89" s="26"/>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c r="BX89" s="29"/>
      <c r="BY89" s="29"/>
      <c r="BZ89" s="29"/>
      <c r="CA89" s="29"/>
      <c r="CB89" s="29"/>
      <c r="CC89" s="29"/>
      <c r="CD89" s="29"/>
      <c r="CE89" s="29"/>
      <c r="CF89" s="29"/>
      <c r="CG89" s="29"/>
      <c r="CH89" s="29"/>
      <c r="CI89" s="29"/>
      <c r="CJ89" s="29"/>
      <c r="CK89" s="29"/>
      <c r="CL89" s="29"/>
      <c r="CM89" s="29"/>
      <c r="CN89" s="29"/>
      <c r="CO89" s="29"/>
      <c r="CP89" s="29"/>
      <c r="CQ89" s="29"/>
      <c r="CR89" s="29"/>
      <c r="CS89" s="29"/>
      <c r="CT89" s="29"/>
      <c r="CU89" s="29"/>
      <c r="CV89" s="29"/>
      <c r="CW89" s="29"/>
      <c r="CX89" s="29"/>
      <c r="CY89" s="29"/>
      <c r="CZ89" s="29"/>
      <c r="DA89" s="29"/>
      <c r="DB89" s="29"/>
      <c r="DC89" s="29"/>
      <c r="DD89" s="29"/>
      <c r="DE89" s="29"/>
      <c r="DF89" s="29"/>
      <c r="DG89" s="29"/>
      <c r="DH89" s="29"/>
      <c r="DI89" s="29"/>
      <c r="DJ89" s="29"/>
      <c r="DK89" s="29"/>
      <c r="DL89" s="29"/>
      <c r="DM89" s="29"/>
      <c r="DN89" s="29"/>
      <c r="DO89" s="29"/>
      <c r="DP89" s="29"/>
      <c r="DQ89" s="29"/>
      <c r="DR89" s="29"/>
      <c r="DS89" s="29"/>
      <c r="DT89" s="29"/>
      <c r="DU89" s="29"/>
      <c r="DV89" s="29"/>
      <c r="DW89" s="29"/>
      <c r="DX89" s="29"/>
      <c r="DY89" s="29"/>
      <c r="DZ89" s="29"/>
      <c r="EA89" s="29"/>
      <c r="EB89" s="29"/>
      <c r="EC89" s="29"/>
      <c r="ED89" s="29"/>
      <c r="EE89" s="29"/>
      <c r="EF89" s="29"/>
      <c r="EG89" s="29"/>
      <c r="EH89" s="29"/>
      <c r="EI89" s="29"/>
      <c r="EJ89" s="29"/>
      <c r="EK89" s="29"/>
      <c r="EL89" s="29"/>
      <c r="EM89" s="29"/>
      <c r="EN89" s="29"/>
      <c r="EO89" s="29"/>
      <c r="EP89" s="29"/>
      <c r="EQ89" s="29"/>
      <c r="ER89" s="29"/>
      <c r="ES89" s="29"/>
      <c r="ET89" s="29"/>
      <c r="EU89" s="29"/>
      <c r="EV89" s="29"/>
      <c r="EW89" s="29"/>
      <c r="EX89" s="29"/>
      <c r="EY89" s="29"/>
      <c r="EZ89" s="29"/>
      <c r="FA89" s="29"/>
      <c r="FB89" s="29"/>
      <c r="FC89" s="29"/>
      <c r="FD89" s="29"/>
      <c r="FE89" s="29"/>
      <c r="FF89" s="29"/>
      <c r="FG89" s="29"/>
      <c r="FH89" s="29"/>
      <c r="FI89" s="29"/>
      <c r="FJ89" s="29"/>
      <c r="FK89" s="29"/>
      <c r="FL89" s="29"/>
      <c r="FM89" s="29"/>
      <c r="FN89" s="29"/>
      <c r="FO89" s="29"/>
      <c r="FP89" s="29"/>
      <c r="FQ89" s="29"/>
      <c r="FR89" s="29"/>
      <c r="FS89" s="29"/>
      <c r="FT89" s="29"/>
      <c r="FU89" s="29"/>
      <c r="FV89" s="29"/>
      <c r="FW89" s="29"/>
      <c r="FX89" s="29"/>
      <c r="FY89" s="29"/>
      <c r="FZ89" s="29"/>
      <c r="GA89" s="29"/>
      <c r="GB89" s="29"/>
      <c r="GC89" s="29"/>
      <c r="GD89" s="29"/>
      <c r="GE89" s="29"/>
      <c r="GF89" s="29"/>
      <c r="GG89" s="29"/>
      <c r="GH89" s="29"/>
      <c r="GI89" s="29"/>
      <c r="GJ89" s="29"/>
      <c r="GK89" s="29"/>
      <c r="GL89" s="29"/>
      <c r="GM89" s="29"/>
      <c r="GN89" s="29"/>
      <c r="GO89" s="29"/>
      <c r="GP89" s="29"/>
      <c r="GQ89" s="29"/>
      <c r="GR89" s="29"/>
      <c r="GS89" s="29"/>
      <c r="GT89" s="29"/>
      <c r="GU89" s="29"/>
      <c r="GV89" s="29"/>
      <c r="GW89" s="29"/>
      <c r="GX89" s="29"/>
      <c r="GY89" s="29"/>
      <c r="GZ89" s="29"/>
      <c r="HA89" s="29"/>
      <c r="HB89" s="29"/>
      <c r="HC89" s="29"/>
      <c r="HD89" s="29"/>
      <c r="HE89" s="29"/>
      <c r="HF89" s="29"/>
      <c r="HG89" s="29"/>
      <c r="HH89" s="29"/>
      <c r="HI89" s="29"/>
      <c r="HJ89" s="29"/>
      <c r="HK89" s="29"/>
      <c r="HL89" s="29"/>
      <c r="HM89" s="29"/>
      <c r="HN89" s="29"/>
      <c r="HO89" s="29"/>
      <c r="HP89" s="29"/>
      <c r="HQ89" s="29"/>
      <c r="HR89" s="29"/>
      <c r="HS89" s="29"/>
      <c r="HT89" s="29"/>
      <c r="HU89" s="29"/>
      <c r="HV89" s="29"/>
      <c r="HW89" s="29"/>
      <c r="HX89" s="29"/>
      <c r="HY89" s="29"/>
      <c r="HZ89" s="29"/>
      <c r="IA89" s="29"/>
      <c r="IB89" s="29"/>
      <c r="IC89" s="29"/>
      <c r="ID89" s="29"/>
      <c r="IE89" s="29"/>
      <c r="IF89" s="29"/>
      <c r="IG89" s="29"/>
      <c r="IH89" s="29"/>
      <c r="II89" s="29"/>
      <c r="IJ89" s="29"/>
      <c r="IK89" s="29"/>
      <c r="IL89" s="29"/>
      <c r="IM89" s="29"/>
      <c r="IN89" s="29"/>
      <c r="IO89" s="29"/>
      <c r="IP89" s="29"/>
    </row>
    <row r="90" spans="1:250" ht="12.75" customHeight="1">
      <c r="A90" s="29"/>
      <c r="B90" s="29"/>
      <c r="C90" s="26"/>
      <c r="D90" s="26"/>
      <c r="E90" s="26"/>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c r="CA90" s="29"/>
      <c r="CB90" s="29"/>
      <c r="CC90" s="29"/>
      <c r="CD90" s="29"/>
      <c r="CE90" s="29"/>
      <c r="CF90" s="29"/>
      <c r="CG90" s="29"/>
      <c r="CH90" s="29"/>
      <c r="CI90" s="29"/>
      <c r="CJ90" s="29"/>
      <c r="CK90" s="29"/>
      <c r="CL90" s="29"/>
      <c r="CM90" s="29"/>
      <c r="CN90" s="29"/>
      <c r="CO90" s="29"/>
      <c r="CP90" s="29"/>
      <c r="CQ90" s="29"/>
      <c r="CR90" s="29"/>
      <c r="CS90" s="29"/>
      <c r="CT90" s="29"/>
      <c r="CU90" s="29"/>
      <c r="CV90" s="29"/>
      <c r="CW90" s="29"/>
      <c r="CX90" s="29"/>
      <c r="CY90" s="29"/>
      <c r="CZ90" s="29"/>
      <c r="DA90" s="29"/>
      <c r="DB90" s="29"/>
      <c r="DC90" s="29"/>
      <c r="DD90" s="29"/>
      <c r="DE90" s="29"/>
      <c r="DF90" s="29"/>
      <c r="DG90" s="29"/>
      <c r="DH90" s="29"/>
      <c r="DI90" s="29"/>
      <c r="DJ90" s="29"/>
      <c r="DK90" s="29"/>
      <c r="DL90" s="29"/>
      <c r="DM90" s="29"/>
      <c r="DN90" s="29"/>
      <c r="DO90" s="29"/>
      <c r="DP90" s="29"/>
      <c r="DQ90" s="29"/>
      <c r="DR90" s="29"/>
      <c r="DS90" s="29"/>
      <c r="DT90" s="29"/>
      <c r="DU90" s="29"/>
      <c r="DV90" s="29"/>
      <c r="DW90" s="29"/>
      <c r="DX90" s="29"/>
      <c r="DY90" s="29"/>
      <c r="DZ90" s="29"/>
      <c r="EA90" s="29"/>
      <c r="EB90" s="29"/>
      <c r="EC90" s="29"/>
      <c r="ED90" s="29"/>
      <c r="EE90" s="29"/>
      <c r="EF90" s="29"/>
      <c r="EG90" s="29"/>
      <c r="EH90" s="29"/>
      <c r="EI90" s="29"/>
      <c r="EJ90" s="29"/>
      <c r="EK90" s="29"/>
      <c r="EL90" s="29"/>
      <c r="EM90" s="29"/>
      <c r="EN90" s="29"/>
      <c r="EO90" s="29"/>
      <c r="EP90" s="29"/>
      <c r="EQ90" s="29"/>
      <c r="ER90" s="29"/>
      <c r="ES90" s="29"/>
      <c r="ET90" s="29"/>
      <c r="EU90" s="29"/>
      <c r="EV90" s="29"/>
      <c r="EW90" s="29"/>
      <c r="EX90" s="29"/>
      <c r="EY90" s="29"/>
      <c r="EZ90" s="29"/>
      <c r="FA90" s="29"/>
      <c r="FB90" s="29"/>
      <c r="FC90" s="29"/>
      <c r="FD90" s="29"/>
      <c r="FE90" s="29"/>
      <c r="FF90" s="29"/>
      <c r="FG90" s="29"/>
      <c r="FH90" s="29"/>
      <c r="FI90" s="29"/>
      <c r="FJ90" s="29"/>
      <c r="FK90" s="29"/>
      <c r="FL90" s="29"/>
      <c r="FM90" s="29"/>
      <c r="FN90" s="29"/>
      <c r="FO90" s="29"/>
      <c r="FP90" s="29"/>
      <c r="FQ90" s="29"/>
      <c r="FR90" s="29"/>
      <c r="FS90" s="29"/>
      <c r="FT90" s="29"/>
      <c r="FU90" s="29"/>
      <c r="FV90" s="29"/>
      <c r="FW90" s="29"/>
      <c r="FX90" s="29"/>
      <c r="FY90" s="29"/>
      <c r="FZ90" s="29"/>
      <c r="GA90" s="29"/>
      <c r="GB90" s="29"/>
      <c r="GC90" s="29"/>
      <c r="GD90" s="29"/>
      <c r="GE90" s="29"/>
      <c r="GF90" s="29"/>
      <c r="GG90" s="29"/>
      <c r="GH90" s="29"/>
      <c r="GI90" s="29"/>
      <c r="GJ90" s="29"/>
      <c r="GK90" s="29"/>
      <c r="GL90" s="29"/>
      <c r="GM90" s="29"/>
      <c r="GN90" s="29"/>
      <c r="GO90" s="29"/>
      <c r="GP90" s="29"/>
      <c r="GQ90" s="29"/>
      <c r="GR90" s="29"/>
      <c r="GS90" s="29"/>
      <c r="GT90" s="29"/>
      <c r="GU90" s="29"/>
      <c r="GV90" s="29"/>
      <c r="GW90" s="29"/>
      <c r="GX90" s="29"/>
      <c r="GY90" s="29"/>
      <c r="GZ90" s="29"/>
      <c r="HA90" s="29"/>
      <c r="HB90" s="29"/>
      <c r="HC90" s="29"/>
      <c r="HD90" s="29"/>
      <c r="HE90" s="29"/>
      <c r="HF90" s="29"/>
      <c r="HG90" s="29"/>
      <c r="HH90" s="29"/>
      <c r="HI90" s="29"/>
      <c r="HJ90" s="29"/>
      <c r="HK90" s="29"/>
      <c r="HL90" s="29"/>
      <c r="HM90" s="29"/>
      <c r="HN90" s="29"/>
      <c r="HO90" s="29"/>
      <c r="HP90" s="29"/>
      <c r="HQ90" s="29"/>
      <c r="HR90" s="29"/>
      <c r="HS90" s="29"/>
      <c r="HT90" s="29"/>
      <c r="HU90" s="29"/>
      <c r="HV90" s="29"/>
      <c r="HW90" s="29"/>
      <c r="HX90" s="29"/>
      <c r="HY90" s="29"/>
      <c r="HZ90" s="29"/>
      <c r="IA90" s="29"/>
      <c r="IB90" s="29"/>
      <c r="IC90" s="29"/>
      <c r="ID90" s="29"/>
      <c r="IE90" s="29"/>
      <c r="IF90" s="29"/>
      <c r="IG90" s="29"/>
      <c r="IH90" s="29"/>
      <c r="II90" s="29"/>
      <c r="IJ90" s="29"/>
      <c r="IK90" s="29"/>
      <c r="IL90" s="29"/>
      <c r="IM90" s="29"/>
      <c r="IN90" s="29"/>
      <c r="IO90" s="29"/>
      <c r="IP90" s="29"/>
    </row>
    <row r="91" spans="1:250" ht="12.75" customHeight="1">
      <c r="A91" s="29"/>
      <c r="B91" s="29"/>
      <c r="C91" s="26"/>
      <c r="D91" s="26"/>
      <c r="E91" s="26"/>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c r="AH91" s="29"/>
      <c r="AI91" s="29"/>
      <c r="AJ91" s="29"/>
      <c r="AK91" s="29"/>
      <c r="AL91" s="29"/>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c r="CA91" s="29"/>
      <c r="CB91" s="29"/>
      <c r="CC91" s="29"/>
      <c r="CD91" s="29"/>
      <c r="CE91" s="29"/>
      <c r="CF91" s="29"/>
      <c r="CG91" s="29"/>
      <c r="CH91" s="29"/>
      <c r="CI91" s="29"/>
      <c r="CJ91" s="29"/>
      <c r="CK91" s="29"/>
      <c r="CL91" s="29"/>
      <c r="CM91" s="29"/>
      <c r="CN91" s="29"/>
      <c r="CO91" s="29"/>
      <c r="CP91" s="29"/>
      <c r="CQ91" s="29"/>
      <c r="CR91" s="29"/>
      <c r="CS91" s="29"/>
      <c r="CT91" s="29"/>
      <c r="CU91" s="29"/>
      <c r="CV91" s="29"/>
      <c r="CW91" s="29"/>
      <c r="CX91" s="29"/>
      <c r="CY91" s="29"/>
      <c r="CZ91" s="29"/>
      <c r="DA91" s="29"/>
      <c r="DB91" s="29"/>
      <c r="DC91" s="29"/>
      <c r="DD91" s="29"/>
      <c r="DE91" s="29"/>
      <c r="DF91" s="29"/>
      <c r="DG91" s="29"/>
      <c r="DH91" s="29"/>
      <c r="DI91" s="29"/>
      <c r="DJ91" s="29"/>
      <c r="DK91" s="29"/>
      <c r="DL91" s="29"/>
      <c r="DM91" s="29"/>
      <c r="DN91" s="29"/>
      <c r="DO91" s="29"/>
      <c r="DP91" s="29"/>
      <c r="DQ91" s="29"/>
      <c r="DR91" s="29"/>
      <c r="DS91" s="29"/>
      <c r="DT91" s="29"/>
      <c r="DU91" s="29"/>
      <c r="DV91" s="29"/>
      <c r="DW91" s="29"/>
      <c r="DX91" s="29"/>
      <c r="DY91" s="29"/>
      <c r="DZ91" s="29"/>
      <c r="EA91" s="29"/>
      <c r="EB91" s="29"/>
      <c r="EC91" s="29"/>
      <c r="ED91" s="29"/>
      <c r="EE91" s="29"/>
      <c r="EF91" s="29"/>
      <c r="EG91" s="29"/>
      <c r="EH91" s="29"/>
      <c r="EI91" s="29"/>
      <c r="EJ91" s="29"/>
      <c r="EK91" s="29"/>
      <c r="EL91" s="29"/>
      <c r="EM91" s="29"/>
      <c r="EN91" s="29"/>
      <c r="EO91" s="29"/>
      <c r="EP91" s="29"/>
      <c r="EQ91" s="29"/>
      <c r="ER91" s="29"/>
      <c r="ES91" s="29"/>
      <c r="ET91" s="29"/>
      <c r="EU91" s="29"/>
      <c r="EV91" s="29"/>
      <c r="EW91" s="29"/>
      <c r="EX91" s="29"/>
      <c r="EY91" s="29"/>
      <c r="EZ91" s="29"/>
      <c r="FA91" s="29"/>
      <c r="FB91" s="29"/>
      <c r="FC91" s="29"/>
      <c r="FD91" s="29"/>
      <c r="FE91" s="29"/>
      <c r="FF91" s="29"/>
      <c r="FG91" s="29"/>
      <c r="FH91" s="29"/>
      <c r="FI91" s="29"/>
      <c r="FJ91" s="29"/>
      <c r="FK91" s="29"/>
      <c r="FL91" s="29"/>
      <c r="FM91" s="29"/>
      <c r="FN91" s="29"/>
      <c r="FO91" s="29"/>
      <c r="FP91" s="29"/>
      <c r="FQ91" s="29"/>
      <c r="FR91" s="29"/>
      <c r="FS91" s="29"/>
      <c r="FT91" s="29"/>
      <c r="FU91" s="29"/>
      <c r="FV91" s="29"/>
      <c r="FW91" s="29"/>
      <c r="FX91" s="29"/>
      <c r="FY91" s="29"/>
      <c r="FZ91" s="29"/>
      <c r="GA91" s="29"/>
      <c r="GB91" s="29"/>
      <c r="GC91" s="29"/>
      <c r="GD91" s="29"/>
      <c r="GE91" s="29"/>
      <c r="GF91" s="29"/>
      <c r="GG91" s="29"/>
      <c r="GH91" s="29"/>
      <c r="GI91" s="29"/>
      <c r="GJ91" s="29"/>
      <c r="GK91" s="29"/>
      <c r="GL91" s="29"/>
      <c r="GM91" s="29"/>
      <c r="GN91" s="29"/>
      <c r="GO91" s="29"/>
      <c r="GP91" s="29"/>
      <c r="GQ91" s="29"/>
      <c r="GR91" s="29"/>
      <c r="GS91" s="29"/>
      <c r="GT91" s="29"/>
      <c r="GU91" s="29"/>
      <c r="GV91" s="29"/>
      <c r="GW91" s="29"/>
      <c r="GX91" s="29"/>
      <c r="GY91" s="29"/>
      <c r="GZ91" s="29"/>
      <c r="HA91" s="29"/>
      <c r="HB91" s="29"/>
      <c r="HC91" s="29"/>
      <c r="HD91" s="29"/>
      <c r="HE91" s="29"/>
      <c r="HF91" s="29"/>
      <c r="HG91" s="29"/>
      <c r="HH91" s="29"/>
      <c r="HI91" s="29"/>
      <c r="HJ91" s="29"/>
      <c r="HK91" s="29"/>
      <c r="HL91" s="29"/>
      <c r="HM91" s="29"/>
      <c r="HN91" s="29"/>
      <c r="HO91" s="29"/>
      <c r="HP91" s="29"/>
      <c r="HQ91" s="29"/>
      <c r="HR91" s="29"/>
      <c r="HS91" s="29"/>
      <c r="HT91" s="29"/>
      <c r="HU91" s="29"/>
      <c r="HV91" s="29"/>
      <c r="HW91" s="29"/>
      <c r="HX91" s="29"/>
      <c r="HY91" s="29"/>
      <c r="HZ91" s="29"/>
      <c r="IA91" s="29"/>
      <c r="IB91" s="29"/>
      <c r="IC91" s="29"/>
      <c r="ID91" s="29"/>
      <c r="IE91" s="29"/>
      <c r="IF91" s="29"/>
      <c r="IG91" s="29"/>
      <c r="IH91" s="29"/>
      <c r="II91" s="29"/>
      <c r="IJ91" s="29"/>
      <c r="IK91" s="29"/>
      <c r="IL91" s="29"/>
      <c r="IM91" s="29"/>
      <c r="IN91" s="29"/>
      <c r="IO91" s="29"/>
      <c r="IP91" s="29"/>
    </row>
    <row r="92" spans="1:250" ht="12.75" customHeight="1">
      <c r="A92" s="29"/>
      <c r="B92" s="29"/>
      <c r="C92" s="26"/>
      <c r="D92" s="26"/>
      <c r="E92" s="26"/>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c r="CA92" s="29"/>
      <c r="CB92" s="29"/>
      <c r="CC92" s="29"/>
      <c r="CD92" s="29"/>
      <c r="CE92" s="29"/>
      <c r="CF92" s="29"/>
      <c r="CG92" s="29"/>
      <c r="CH92" s="29"/>
      <c r="CI92" s="29"/>
      <c r="CJ92" s="29"/>
      <c r="CK92" s="29"/>
      <c r="CL92" s="29"/>
      <c r="CM92" s="29"/>
      <c r="CN92" s="29"/>
      <c r="CO92" s="29"/>
      <c r="CP92" s="29"/>
      <c r="CQ92" s="29"/>
      <c r="CR92" s="29"/>
      <c r="CS92" s="29"/>
      <c r="CT92" s="29"/>
      <c r="CU92" s="29"/>
      <c r="CV92" s="29"/>
      <c r="CW92" s="29"/>
      <c r="CX92" s="29"/>
      <c r="CY92" s="29"/>
      <c r="CZ92" s="29"/>
      <c r="DA92" s="29"/>
      <c r="DB92" s="29"/>
      <c r="DC92" s="29"/>
      <c r="DD92" s="29"/>
      <c r="DE92" s="29"/>
      <c r="DF92" s="29"/>
      <c r="DG92" s="29"/>
      <c r="DH92" s="29"/>
      <c r="DI92" s="29"/>
      <c r="DJ92" s="29"/>
      <c r="DK92" s="29"/>
      <c r="DL92" s="29"/>
      <c r="DM92" s="29"/>
      <c r="DN92" s="29"/>
      <c r="DO92" s="29"/>
      <c r="DP92" s="29"/>
      <c r="DQ92" s="29"/>
      <c r="DR92" s="29"/>
      <c r="DS92" s="29"/>
      <c r="DT92" s="29"/>
      <c r="DU92" s="29"/>
      <c r="DV92" s="29"/>
      <c r="DW92" s="29"/>
      <c r="DX92" s="29"/>
      <c r="DY92" s="29"/>
      <c r="DZ92" s="29"/>
      <c r="EA92" s="29"/>
      <c r="EB92" s="29"/>
      <c r="EC92" s="29"/>
      <c r="ED92" s="29"/>
      <c r="EE92" s="29"/>
      <c r="EF92" s="29"/>
      <c r="EG92" s="29"/>
      <c r="EH92" s="29"/>
      <c r="EI92" s="29"/>
      <c r="EJ92" s="29"/>
      <c r="EK92" s="29"/>
      <c r="EL92" s="29"/>
      <c r="EM92" s="29"/>
      <c r="EN92" s="29"/>
      <c r="EO92" s="29"/>
      <c r="EP92" s="29"/>
      <c r="EQ92" s="29"/>
      <c r="ER92" s="29"/>
      <c r="ES92" s="29"/>
      <c r="ET92" s="29"/>
      <c r="EU92" s="29"/>
      <c r="EV92" s="29"/>
      <c r="EW92" s="29"/>
      <c r="EX92" s="29"/>
      <c r="EY92" s="29"/>
      <c r="EZ92" s="29"/>
      <c r="FA92" s="29"/>
      <c r="FB92" s="29"/>
      <c r="FC92" s="29"/>
      <c r="FD92" s="29"/>
      <c r="FE92" s="29"/>
      <c r="FF92" s="29"/>
      <c r="FG92" s="29"/>
      <c r="FH92" s="29"/>
      <c r="FI92" s="29"/>
      <c r="FJ92" s="29"/>
      <c r="FK92" s="29"/>
      <c r="FL92" s="29"/>
      <c r="FM92" s="29"/>
      <c r="FN92" s="29"/>
      <c r="FO92" s="29"/>
      <c r="FP92" s="29"/>
      <c r="FQ92" s="29"/>
      <c r="FR92" s="29"/>
      <c r="FS92" s="29"/>
      <c r="FT92" s="29"/>
      <c r="FU92" s="29"/>
      <c r="FV92" s="29"/>
      <c r="FW92" s="29"/>
      <c r="FX92" s="29"/>
      <c r="FY92" s="29"/>
      <c r="FZ92" s="29"/>
      <c r="GA92" s="29"/>
      <c r="GB92" s="29"/>
      <c r="GC92" s="29"/>
      <c r="GD92" s="29"/>
      <c r="GE92" s="29"/>
      <c r="GF92" s="29"/>
      <c r="GG92" s="29"/>
      <c r="GH92" s="29"/>
      <c r="GI92" s="29"/>
      <c r="GJ92" s="29"/>
      <c r="GK92" s="29"/>
      <c r="GL92" s="29"/>
      <c r="GM92" s="29"/>
      <c r="GN92" s="29"/>
      <c r="GO92" s="29"/>
      <c r="GP92" s="29"/>
      <c r="GQ92" s="29"/>
      <c r="GR92" s="29"/>
      <c r="GS92" s="29"/>
      <c r="GT92" s="29"/>
      <c r="GU92" s="29"/>
      <c r="GV92" s="29"/>
      <c r="GW92" s="29"/>
      <c r="GX92" s="29"/>
      <c r="GY92" s="29"/>
      <c r="GZ92" s="29"/>
      <c r="HA92" s="29"/>
      <c r="HB92" s="29"/>
      <c r="HC92" s="29"/>
      <c r="HD92" s="29"/>
      <c r="HE92" s="29"/>
      <c r="HF92" s="29"/>
      <c r="HG92" s="29"/>
      <c r="HH92" s="29"/>
      <c r="HI92" s="29"/>
      <c r="HJ92" s="29"/>
      <c r="HK92" s="29"/>
      <c r="HL92" s="29"/>
      <c r="HM92" s="29"/>
      <c r="HN92" s="29"/>
      <c r="HO92" s="29"/>
      <c r="HP92" s="29"/>
      <c r="HQ92" s="29"/>
      <c r="HR92" s="29"/>
      <c r="HS92" s="29"/>
      <c r="HT92" s="29"/>
      <c r="HU92" s="29"/>
      <c r="HV92" s="29"/>
      <c r="HW92" s="29"/>
      <c r="HX92" s="29"/>
      <c r="HY92" s="29"/>
      <c r="HZ92" s="29"/>
      <c r="IA92" s="29"/>
      <c r="IB92" s="29"/>
      <c r="IC92" s="29"/>
      <c r="ID92" s="29"/>
      <c r="IE92" s="29"/>
      <c r="IF92" s="29"/>
      <c r="IG92" s="29"/>
      <c r="IH92" s="29"/>
      <c r="II92" s="29"/>
      <c r="IJ92" s="29"/>
      <c r="IK92" s="29"/>
      <c r="IL92" s="29"/>
      <c r="IM92" s="29"/>
      <c r="IN92" s="29"/>
      <c r="IO92" s="29"/>
      <c r="IP92" s="29"/>
    </row>
    <row r="93" spans="1:250" ht="12.75" customHeight="1">
      <c r="A93" s="29"/>
      <c r="B93" s="29"/>
      <c r="C93" s="26"/>
      <c r="D93" s="26"/>
      <c r="E93" s="26"/>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c r="CA93" s="29"/>
      <c r="CB93" s="29"/>
      <c r="CC93" s="29"/>
      <c r="CD93" s="29"/>
      <c r="CE93" s="29"/>
      <c r="CF93" s="29"/>
      <c r="CG93" s="29"/>
      <c r="CH93" s="29"/>
      <c r="CI93" s="29"/>
      <c r="CJ93" s="29"/>
      <c r="CK93" s="29"/>
      <c r="CL93" s="29"/>
      <c r="CM93" s="29"/>
      <c r="CN93" s="29"/>
      <c r="CO93" s="29"/>
      <c r="CP93" s="29"/>
      <c r="CQ93" s="29"/>
      <c r="CR93" s="29"/>
      <c r="CS93" s="29"/>
      <c r="CT93" s="29"/>
      <c r="CU93" s="29"/>
      <c r="CV93" s="29"/>
      <c r="CW93" s="29"/>
      <c r="CX93" s="29"/>
      <c r="CY93" s="29"/>
      <c r="CZ93" s="29"/>
      <c r="DA93" s="29"/>
      <c r="DB93" s="29"/>
      <c r="DC93" s="29"/>
      <c r="DD93" s="29"/>
      <c r="DE93" s="29"/>
      <c r="DF93" s="29"/>
      <c r="DG93" s="29"/>
      <c r="DH93" s="29"/>
      <c r="DI93" s="29"/>
      <c r="DJ93" s="29"/>
      <c r="DK93" s="29"/>
      <c r="DL93" s="29"/>
      <c r="DM93" s="29"/>
      <c r="DN93" s="29"/>
      <c r="DO93" s="29"/>
      <c r="DP93" s="29"/>
      <c r="DQ93" s="29"/>
      <c r="DR93" s="29"/>
      <c r="DS93" s="29"/>
      <c r="DT93" s="29"/>
      <c r="DU93" s="29"/>
      <c r="DV93" s="29"/>
      <c r="DW93" s="29"/>
      <c r="DX93" s="29"/>
      <c r="DY93" s="29"/>
      <c r="DZ93" s="29"/>
      <c r="EA93" s="29"/>
      <c r="EB93" s="29"/>
      <c r="EC93" s="29"/>
      <c r="ED93" s="29"/>
      <c r="EE93" s="29"/>
      <c r="EF93" s="29"/>
      <c r="EG93" s="29"/>
      <c r="EH93" s="29"/>
      <c r="EI93" s="29"/>
      <c r="EJ93" s="29"/>
      <c r="EK93" s="29"/>
      <c r="EL93" s="29"/>
      <c r="EM93" s="29"/>
      <c r="EN93" s="29"/>
      <c r="EO93" s="29"/>
      <c r="EP93" s="29"/>
      <c r="EQ93" s="29"/>
      <c r="ER93" s="29"/>
      <c r="ES93" s="29"/>
      <c r="ET93" s="29"/>
      <c r="EU93" s="29"/>
      <c r="EV93" s="29"/>
      <c r="EW93" s="29"/>
      <c r="EX93" s="29"/>
      <c r="EY93" s="29"/>
      <c r="EZ93" s="29"/>
      <c r="FA93" s="29"/>
      <c r="FB93" s="29"/>
      <c r="FC93" s="29"/>
      <c r="FD93" s="29"/>
      <c r="FE93" s="29"/>
      <c r="FF93" s="29"/>
      <c r="FG93" s="29"/>
      <c r="FH93" s="29"/>
      <c r="FI93" s="29"/>
      <c r="FJ93" s="29"/>
      <c r="FK93" s="29"/>
      <c r="FL93" s="29"/>
      <c r="FM93" s="29"/>
      <c r="FN93" s="29"/>
      <c r="FO93" s="29"/>
      <c r="FP93" s="29"/>
      <c r="FQ93" s="29"/>
      <c r="FR93" s="29"/>
      <c r="FS93" s="29"/>
      <c r="FT93" s="29"/>
      <c r="FU93" s="29"/>
      <c r="FV93" s="29"/>
      <c r="FW93" s="29"/>
      <c r="FX93" s="29"/>
      <c r="FY93" s="29"/>
      <c r="FZ93" s="29"/>
      <c r="GA93" s="29"/>
      <c r="GB93" s="29"/>
      <c r="GC93" s="29"/>
      <c r="GD93" s="29"/>
      <c r="GE93" s="29"/>
      <c r="GF93" s="29"/>
      <c r="GG93" s="29"/>
      <c r="GH93" s="29"/>
      <c r="GI93" s="29"/>
      <c r="GJ93" s="29"/>
      <c r="GK93" s="29"/>
      <c r="GL93" s="29"/>
      <c r="GM93" s="29"/>
      <c r="GN93" s="29"/>
      <c r="GO93" s="29"/>
      <c r="GP93" s="29"/>
      <c r="GQ93" s="29"/>
      <c r="GR93" s="29"/>
      <c r="GS93" s="29"/>
      <c r="GT93" s="29"/>
      <c r="GU93" s="29"/>
      <c r="GV93" s="29"/>
      <c r="GW93" s="29"/>
      <c r="GX93" s="29"/>
      <c r="GY93" s="29"/>
      <c r="GZ93" s="29"/>
      <c r="HA93" s="29"/>
      <c r="HB93" s="29"/>
      <c r="HC93" s="29"/>
      <c r="HD93" s="29"/>
      <c r="HE93" s="29"/>
      <c r="HF93" s="29"/>
      <c r="HG93" s="29"/>
      <c r="HH93" s="29"/>
      <c r="HI93" s="29"/>
      <c r="HJ93" s="29"/>
      <c r="HK93" s="29"/>
      <c r="HL93" s="29"/>
      <c r="HM93" s="29"/>
      <c r="HN93" s="29"/>
      <c r="HO93" s="29"/>
      <c r="HP93" s="29"/>
      <c r="HQ93" s="29"/>
      <c r="HR93" s="29"/>
      <c r="HS93" s="29"/>
      <c r="HT93" s="29"/>
      <c r="HU93" s="29"/>
      <c r="HV93" s="29"/>
      <c r="HW93" s="29"/>
      <c r="HX93" s="29"/>
      <c r="HY93" s="29"/>
      <c r="HZ93" s="29"/>
      <c r="IA93" s="29"/>
      <c r="IB93" s="29"/>
      <c r="IC93" s="29"/>
      <c r="ID93" s="29"/>
      <c r="IE93" s="29"/>
      <c r="IF93" s="29"/>
      <c r="IG93" s="29"/>
      <c r="IH93" s="29"/>
      <c r="II93" s="29"/>
      <c r="IJ93" s="29"/>
      <c r="IK93" s="29"/>
      <c r="IL93" s="29"/>
      <c r="IM93" s="29"/>
      <c r="IN93" s="29"/>
      <c r="IO93" s="29"/>
      <c r="IP93" s="29"/>
    </row>
    <row r="94" spans="1:250" ht="12.75" customHeight="1">
      <c r="A94" s="29"/>
      <c r="B94" s="29"/>
      <c r="C94" s="26"/>
      <c r="D94" s="26"/>
      <c r="E94" s="26"/>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29"/>
      <c r="CA94" s="29"/>
      <c r="CB94" s="29"/>
      <c r="CC94" s="29"/>
      <c r="CD94" s="29"/>
      <c r="CE94" s="29"/>
      <c r="CF94" s="29"/>
      <c r="CG94" s="29"/>
      <c r="CH94" s="29"/>
      <c r="CI94" s="29"/>
      <c r="CJ94" s="29"/>
      <c r="CK94" s="29"/>
      <c r="CL94" s="29"/>
      <c r="CM94" s="29"/>
      <c r="CN94" s="29"/>
      <c r="CO94" s="29"/>
      <c r="CP94" s="29"/>
      <c r="CQ94" s="29"/>
      <c r="CR94" s="29"/>
      <c r="CS94" s="29"/>
      <c r="CT94" s="29"/>
      <c r="CU94" s="29"/>
      <c r="CV94" s="29"/>
      <c r="CW94" s="29"/>
      <c r="CX94" s="29"/>
      <c r="CY94" s="29"/>
      <c r="CZ94" s="29"/>
      <c r="DA94" s="29"/>
      <c r="DB94" s="29"/>
      <c r="DC94" s="29"/>
      <c r="DD94" s="29"/>
      <c r="DE94" s="29"/>
      <c r="DF94" s="29"/>
      <c r="DG94" s="29"/>
      <c r="DH94" s="29"/>
      <c r="DI94" s="29"/>
      <c r="DJ94" s="29"/>
      <c r="DK94" s="29"/>
      <c r="DL94" s="29"/>
      <c r="DM94" s="29"/>
      <c r="DN94" s="29"/>
      <c r="DO94" s="29"/>
      <c r="DP94" s="29"/>
      <c r="DQ94" s="29"/>
      <c r="DR94" s="29"/>
      <c r="DS94" s="29"/>
      <c r="DT94" s="29"/>
      <c r="DU94" s="29"/>
      <c r="DV94" s="29"/>
      <c r="DW94" s="29"/>
      <c r="DX94" s="29"/>
      <c r="DY94" s="29"/>
      <c r="DZ94" s="29"/>
      <c r="EA94" s="29"/>
      <c r="EB94" s="29"/>
      <c r="EC94" s="29"/>
      <c r="ED94" s="29"/>
      <c r="EE94" s="29"/>
      <c r="EF94" s="29"/>
      <c r="EG94" s="29"/>
      <c r="EH94" s="29"/>
      <c r="EI94" s="29"/>
      <c r="EJ94" s="29"/>
      <c r="EK94" s="29"/>
      <c r="EL94" s="29"/>
      <c r="EM94" s="29"/>
      <c r="EN94" s="29"/>
      <c r="EO94" s="29"/>
      <c r="EP94" s="29"/>
      <c r="EQ94" s="29"/>
      <c r="ER94" s="29"/>
      <c r="ES94" s="29"/>
      <c r="ET94" s="29"/>
      <c r="EU94" s="29"/>
      <c r="EV94" s="29"/>
      <c r="EW94" s="29"/>
      <c r="EX94" s="29"/>
      <c r="EY94" s="29"/>
      <c r="EZ94" s="29"/>
      <c r="FA94" s="29"/>
      <c r="FB94" s="29"/>
      <c r="FC94" s="29"/>
      <c r="FD94" s="29"/>
      <c r="FE94" s="29"/>
      <c r="FF94" s="29"/>
      <c r="FG94" s="29"/>
      <c r="FH94" s="29"/>
      <c r="FI94" s="29"/>
      <c r="FJ94" s="29"/>
      <c r="FK94" s="29"/>
      <c r="FL94" s="29"/>
      <c r="FM94" s="29"/>
      <c r="FN94" s="29"/>
      <c r="FO94" s="29"/>
      <c r="FP94" s="29"/>
      <c r="FQ94" s="29"/>
      <c r="FR94" s="29"/>
      <c r="FS94" s="29"/>
      <c r="FT94" s="29"/>
      <c r="FU94" s="29"/>
      <c r="FV94" s="29"/>
      <c r="FW94" s="29"/>
      <c r="FX94" s="29"/>
      <c r="FY94" s="29"/>
      <c r="FZ94" s="29"/>
      <c r="GA94" s="29"/>
      <c r="GB94" s="29"/>
      <c r="GC94" s="29"/>
      <c r="GD94" s="29"/>
      <c r="GE94" s="29"/>
      <c r="GF94" s="29"/>
      <c r="GG94" s="29"/>
      <c r="GH94" s="29"/>
      <c r="GI94" s="29"/>
      <c r="GJ94" s="29"/>
      <c r="GK94" s="29"/>
      <c r="GL94" s="29"/>
      <c r="GM94" s="29"/>
      <c r="GN94" s="29"/>
      <c r="GO94" s="29"/>
      <c r="GP94" s="29"/>
      <c r="GQ94" s="29"/>
      <c r="GR94" s="29"/>
      <c r="GS94" s="29"/>
      <c r="GT94" s="29"/>
      <c r="GU94" s="29"/>
      <c r="GV94" s="29"/>
      <c r="GW94" s="29"/>
      <c r="GX94" s="29"/>
      <c r="GY94" s="29"/>
      <c r="GZ94" s="29"/>
      <c r="HA94" s="29"/>
      <c r="HB94" s="29"/>
      <c r="HC94" s="29"/>
      <c r="HD94" s="29"/>
      <c r="HE94" s="29"/>
      <c r="HF94" s="29"/>
      <c r="HG94" s="29"/>
      <c r="HH94" s="29"/>
      <c r="HI94" s="29"/>
      <c r="HJ94" s="29"/>
      <c r="HK94" s="29"/>
      <c r="HL94" s="29"/>
      <c r="HM94" s="29"/>
      <c r="HN94" s="29"/>
      <c r="HO94" s="29"/>
      <c r="HP94" s="29"/>
      <c r="HQ94" s="29"/>
      <c r="HR94" s="29"/>
      <c r="HS94" s="29"/>
      <c r="HT94" s="29"/>
      <c r="HU94" s="29"/>
      <c r="HV94" s="29"/>
      <c r="HW94" s="29"/>
      <c r="HX94" s="29"/>
      <c r="HY94" s="29"/>
      <c r="HZ94" s="29"/>
      <c r="IA94" s="29"/>
      <c r="IB94" s="29"/>
      <c r="IC94" s="29"/>
      <c r="ID94" s="29"/>
      <c r="IE94" s="29"/>
      <c r="IF94" s="29"/>
      <c r="IG94" s="29"/>
      <c r="IH94" s="29"/>
      <c r="II94" s="29"/>
      <c r="IJ94" s="29"/>
      <c r="IK94" s="29"/>
      <c r="IL94" s="29"/>
      <c r="IM94" s="29"/>
      <c r="IN94" s="29"/>
      <c r="IO94" s="29"/>
      <c r="IP94" s="29"/>
    </row>
    <row r="95" spans="1:250" ht="12.75" customHeight="1">
      <c r="A95" s="29"/>
      <c r="B95" s="29"/>
      <c r="C95" s="26"/>
      <c r="D95" s="26"/>
      <c r="E95" s="26"/>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c r="AH95" s="29"/>
      <c r="AI95" s="29"/>
      <c r="AJ95" s="29"/>
      <c r="AK95" s="29"/>
      <c r="AL95" s="29"/>
      <c r="AM95" s="29"/>
      <c r="AN95" s="29"/>
      <c r="AO95" s="29"/>
      <c r="AP95" s="29"/>
      <c r="AQ95" s="29"/>
      <c r="AR95" s="29"/>
      <c r="AS95" s="29"/>
      <c r="AT95" s="29"/>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29"/>
      <c r="CA95" s="29"/>
      <c r="CB95" s="29"/>
      <c r="CC95" s="29"/>
      <c r="CD95" s="29"/>
      <c r="CE95" s="29"/>
      <c r="CF95" s="29"/>
      <c r="CG95" s="29"/>
      <c r="CH95" s="29"/>
      <c r="CI95" s="29"/>
      <c r="CJ95" s="29"/>
      <c r="CK95" s="29"/>
      <c r="CL95" s="29"/>
      <c r="CM95" s="29"/>
      <c r="CN95" s="29"/>
      <c r="CO95" s="29"/>
      <c r="CP95" s="29"/>
      <c r="CQ95" s="29"/>
      <c r="CR95" s="29"/>
      <c r="CS95" s="29"/>
      <c r="CT95" s="29"/>
      <c r="CU95" s="29"/>
      <c r="CV95" s="29"/>
      <c r="CW95" s="29"/>
      <c r="CX95" s="29"/>
      <c r="CY95" s="29"/>
      <c r="CZ95" s="29"/>
      <c r="DA95" s="29"/>
      <c r="DB95" s="29"/>
      <c r="DC95" s="29"/>
      <c r="DD95" s="29"/>
      <c r="DE95" s="29"/>
      <c r="DF95" s="29"/>
      <c r="DG95" s="29"/>
      <c r="DH95" s="29"/>
      <c r="DI95" s="29"/>
      <c r="DJ95" s="29"/>
      <c r="DK95" s="29"/>
      <c r="DL95" s="29"/>
      <c r="DM95" s="29"/>
      <c r="DN95" s="29"/>
      <c r="DO95" s="29"/>
      <c r="DP95" s="29"/>
      <c r="DQ95" s="29"/>
      <c r="DR95" s="29"/>
      <c r="DS95" s="29"/>
      <c r="DT95" s="29"/>
      <c r="DU95" s="29"/>
      <c r="DV95" s="29"/>
      <c r="DW95" s="29"/>
      <c r="DX95" s="29"/>
      <c r="DY95" s="29"/>
      <c r="DZ95" s="29"/>
      <c r="EA95" s="29"/>
      <c r="EB95" s="29"/>
      <c r="EC95" s="29"/>
      <c r="ED95" s="29"/>
      <c r="EE95" s="29"/>
      <c r="EF95" s="29"/>
      <c r="EG95" s="29"/>
      <c r="EH95" s="29"/>
      <c r="EI95" s="29"/>
      <c r="EJ95" s="29"/>
      <c r="EK95" s="29"/>
      <c r="EL95" s="29"/>
      <c r="EM95" s="29"/>
      <c r="EN95" s="29"/>
      <c r="EO95" s="29"/>
      <c r="EP95" s="29"/>
      <c r="EQ95" s="29"/>
      <c r="ER95" s="29"/>
      <c r="ES95" s="29"/>
      <c r="ET95" s="29"/>
      <c r="EU95" s="29"/>
      <c r="EV95" s="29"/>
      <c r="EW95" s="29"/>
      <c r="EX95" s="29"/>
      <c r="EY95" s="29"/>
      <c r="EZ95" s="29"/>
      <c r="FA95" s="29"/>
      <c r="FB95" s="29"/>
      <c r="FC95" s="29"/>
      <c r="FD95" s="29"/>
      <c r="FE95" s="29"/>
      <c r="FF95" s="29"/>
      <c r="FG95" s="29"/>
      <c r="FH95" s="29"/>
      <c r="FI95" s="29"/>
      <c r="FJ95" s="29"/>
      <c r="FK95" s="29"/>
      <c r="FL95" s="29"/>
      <c r="FM95" s="29"/>
      <c r="FN95" s="29"/>
      <c r="FO95" s="29"/>
      <c r="FP95" s="29"/>
      <c r="FQ95" s="29"/>
      <c r="FR95" s="29"/>
      <c r="FS95" s="29"/>
      <c r="FT95" s="29"/>
      <c r="FU95" s="29"/>
      <c r="FV95" s="29"/>
      <c r="FW95" s="29"/>
      <c r="FX95" s="29"/>
      <c r="FY95" s="29"/>
      <c r="FZ95" s="29"/>
      <c r="GA95" s="29"/>
      <c r="GB95" s="29"/>
      <c r="GC95" s="29"/>
      <c r="GD95" s="29"/>
      <c r="GE95" s="29"/>
      <c r="GF95" s="29"/>
      <c r="GG95" s="29"/>
      <c r="GH95" s="29"/>
      <c r="GI95" s="29"/>
      <c r="GJ95" s="29"/>
      <c r="GK95" s="29"/>
      <c r="GL95" s="29"/>
      <c r="GM95" s="29"/>
      <c r="GN95" s="29"/>
      <c r="GO95" s="29"/>
      <c r="GP95" s="29"/>
      <c r="GQ95" s="29"/>
      <c r="GR95" s="29"/>
      <c r="GS95" s="29"/>
      <c r="GT95" s="29"/>
      <c r="GU95" s="29"/>
      <c r="GV95" s="29"/>
      <c r="GW95" s="29"/>
      <c r="GX95" s="29"/>
      <c r="GY95" s="29"/>
      <c r="GZ95" s="29"/>
      <c r="HA95" s="29"/>
      <c r="HB95" s="29"/>
      <c r="HC95" s="29"/>
      <c r="HD95" s="29"/>
      <c r="HE95" s="29"/>
      <c r="HF95" s="29"/>
      <c r="HG95" s="29"/>
      <c r="HH95" s="29"/>
      <c r="HI95" s="29"/>
      <c r="HJ95" s="29"/>
      <c r="HK95" s="29"/>
      <c r="HL95" s="29"/>
      <c r="HM95" s="29"/>
      <c r="HN95" s="29"/>
      <c r="HO95" s="29"/>
      <c r="HP95" s="29"/>
      <c r="HQ95" s="29"/>
      <c r="HR95" s="29"/>
      <c r="HS95" s="29"/>
      <c r="HT95" s="29"/>
      <c r="HU95" s="29"/>
      <c r="HV95" s="29"/>
      <c r="HW95" s="29"/>
      <c r="HX95" s="29"/>
      <c r="HY95" s="29"/>
      <c r="HZ95" s="29"/>
      <c r="IA95" s="29"/>
      <c r="IB95" s="29"/>
      <c r="IC95" s="29"/>
      <c r="ID95" s="29"/>
      <c r="IE95" s="29"/>
      <c r="IF95" s="29"/>
      <c r="IG95" s="29"/>
      <c r="IH95" s="29"/>
      <c r="II95" s="29"/>
      <c r="IJ95" s="29"/>
      <c r="IK95" s="29"/>
      <c r="IL95" s="29"/>
      <c r="IM95" s="29"/>
      <c r="IN95" s="29"/>
      <c r="IO95" s="29"/>
      <c r="IP95" s="29"/>
    </row>
    <row r="96" spans="1:250" ht="12.75" customHeight="1">
      <c r="A96" s="29"/>
      <c r="B96" s="29"/>
      <c r="C96" s="26"/>
      <c r="D96" s="26"/>
      <c r="E96" s="26"/>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c r="AH96" s="29"/>
      <c r="AI96" s="29"/>
      <c r="AJ96" s="29"/>
      <c r="AK96" s="29"/>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29"/>
      <c r="CA96" s="29"/>
      <c r="CB96" s="29"/>
      <c r="CC96" s="29"/>
      <c r="CD96" s="29"/>
      <c r="CE96" s="29"/>
      <c r="CF96" s="29"/>
      <c r="CG96" s="29"/>
      <c r="CH96" s="29"/>
      <c r="CI96" s="29"/>
      <c r="CJ96" s="29"/>
      <c r="CK96" s="29"/>
      <c r="CL96" s="29"/>
      <c r="CM96" s="29"/>
      <c r="CN96" s="29"/>
      <c r="CO96" s="29"/>
      <c r="CP96" s="29"/>
      <c r="CQ96" s="29"/>
      <c r="CR96" s="29"/>
      <c r="CS96" s="29"/>
      <c r="CT96" s="29"/>
      <c r="CU96" s="29"/>
      <c r="CV96" s="29"/>
      <c r="CW96" s="29"/>
      <c r="CX96" s="29"/>
      <c r="CY96" s="29"/>
      <c r="CZ96" s="29"/>
      <c r="DA96" s="29"/>
      <c r="DB96" s="29"/>
      <c r="DC96" s="29"/>
      <c r="DD96" s="29"/>
      <c r="DE96" s="29"/>
      <c r="DF96" s="29"/>
      <c r="DG96" s="29"/>
      <c r="DH96" s="29"/>
      <c r="DI96" s="29"/>
      <c r="DJ96" s="29"/>
      <c r="DK96" s="29"/>
      <c r="DL96" s="29"/>
      <c r="DM96" s="29"/>
      <c r="DN96" s="29"/>
      <c r="DO96" s="29"/>
      <c r="DP96" s="29"/>
      <c r="DQ96" s="29"/>
      <c r="DR96" s="29"/>
      <c r="DS96" s="29"/>
      <c r="DT96" s="29"/>
      <c r="DU96" s="29"/>
      <c r="DV96" s="29"/>
      <c r="DW96" s="29"/>
      <c r="DX96" s="29"/>
      <c r="DY96" s="29"/>
      <c r="DZ96" s="29"/>
      <c r="EA96" s="29"/>
      <c r="EB96" s="29"/>
      <c r="EC96" s="29"/>
      <c r="ED96" s="29"/>
      <c r="EE96" s="29"/>
      <c r="EF96" s="29"/>
      <c r="EG96" s="29"/>
      <c r="EH96" s="29"/>
      <c r="EI96" s="29"/>
      <c r="EJ96" s="29"/>
      <c r="EK96" s="29"/>
      <c r="EL96" s="29"/>
      <c r="EM96" s="29"/>
      <c r="EN96" s="29"/>
      <c r="EO96" s="29"/>
      <c r="EP96" s="29"/>
      <c r="EQ96" s="29"/>
      <c r="ER96" s="29"/>
      <c r="ES96" s="29"/>
      <c r="ET96" s="29"/>
      <c r="EU96" s="29"/>
      <c r="EV96" s="29"/>
      <c r="EW96" s="29"/>
      <c r="EX96" s="29"/>
      <c r="EY96" s="29"/>
      <c r="EZ96" s="29"/>
      <c r="FA96" s="29"/>
      <c r="FB96" s="29"/>
      <c r="FC96" s="29"/>
      <c r="FD96" s="29"/>
      <c r="FE96" s="29"/>
      <c r="FF96" s="29"/>
      <c r="FG96" s="29"/>
      <c r="FH96" s="29"/>
      <c r="FI96" s="29"/>
      <c r="FJ96" s="29"/>
      <c r="FK96" s="29"/>
      <c r="FL96" s="29"/>
      <c r="FM96" s="29"/>
      <c r="FN96" s="29"/>
      <c r="FO96" s="29"/>
      <c r="FP96" s="29"/>
      <c r="FQ96" s="29"/>
      <c r="FR96" s="29"/>
      <c r="FS96" s="29"/>
      <c r="FT96" s="29"/>
      <c r="FU96" s="29"/>
      <c r="FV96" s="29"/>
      <c r="FW96" s="29"/>
      <c r="FX96" s="29"/>
      <c r="FY96" s="29"/>
      <c r="FZ96" s="29"/>
      <c r="GA96" s="29"/>
      <c r="GB96" s="29"/>
      <c r="GC96" s="29"/>
      <c r="GD96" s="29"/>
      <c r="GE96" s="29"/>
      <c r="GF96" s="29"/>
      <c r="GG96" s="29"/>
      <c r="GH96" s="29"/>
      <c r="GI96" s="29"/>
      <c r="GJ96" s="29"/>
      <c r="GK96" s="29"/>
      <c r="GL96" s="29"/>
      <c r="GM96" s="29"/>
      <c r="GN96" s="29"/>
      <c r="GO96" s="29"/>
      <c r="GP96" s="29"/>
      <c r="GQ96" s="29"/>
      <c r="GR96" s="29"/>
      <c r="GS96" s="29"/>
      <c r="GT96" s="29"/>
      <c r="GU96" s="29"/>
      <c r="GV96" s="29"/>
      <c r="GW96" s="29"/>
      <c r="GX96" s="29"/>
      <c r="GY96" s="29"/>
      <c r="GZ96" s="29"/>
      <c r="HA96" s="29"/>
      <c r="HB96" s="29"/>
      <c r="HC96" s="29"/>
      <c r="HD96" s="29"/>
      <c r="HE96" s="29"/>
      <c r="HF96" s="29"/>
      <c r="HG96" s="29"/>
      <c r="HH96" s="29"/>
      <c r="HI96" s="29"/>
      <c r="HJ96" s="29"/>
      <c r="HK96" s="29"/>
      <c r="HL96" s="29"/>
      <c r="HM96" s="29"/>
      <c r="HN96" s="29"/>
      <c r="HO96" s="29"/>
      <c r="HP96" s="29"/>
      <c r="HQ96" s="29"/>
      <c r="HR96" s="29"/>
      <c r="HS96" s="29"/>
      <c r="HT96" s="29"/>
      <c r="HU96" s="29"/>
      <c r="HV96" s="29"/>
      <c r="HW96" s="29"/>
      <c r="HX96" s="29"/>
      <c r="HY96" s="29"/>
      <c r="HZ96" s="29"/>
      <c r="IA96" s="29"/>
      <c r="IB96" s="29"/>
      <c r="IC96" s="29"/>
      <c r="ID96" s="29"/>
      <c r="IE96" s="29"/>
      <c r="IF96" s="29"/>
      <c r="IG96" s="29"/>
      <c r="IH96" s="29"/>
      <c r="II96" s="29"/>
      <c r="IJ96" s="29"/>
      <c r="IK96" s="29"/>
      <c r="IL96" s="29"/>
      <c r="IM96" s="29"/>
      <c r="IN96" s="29"/>
      <c r="IO96" s="29"/>
      <c r="IP96" s="29"/>
    </row>
    <row r="97" spans="1:250" ht="12.75" customHeight="1">
      <c r="A97" s="29"/>
      <c r="B97" s="29"/>
      <c r="C97" s="26"/>
      <c r="D97" s="26"/>
      <c r="E97" s="26"/>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c r="CA97" s="29"/>
      <c r="CB97" s="29"/>
      <c r="CC97" s="29"/>
      <c r="CD97" s="29"/>
      <c r="CE97" s="29"/>
      <c r="CF97" s="29"/>
      <c r="CG97" s="29"/>
      <c r="CH97" s="29"/>
      <c r="CI97" s="29"/>
      <c r="CJ97" s="29"/>
      <c r="CK97" s="29"/>
      <c r="CL97" s="29"/>
      <c r="CM97" s="29"/>
      <c r="CN97" s="29"/>
      <c r="CO97" s="29"/>
      <c r="CP97" s="29"/>
      <c r="CQ97" s="29"/>
      <c r="CR97" s="29"/>
      <c r="CS97" s="29"/>
      <c r="CT97" s="29"/>
      <c r="CU97" s="29"/>
      <c r="CV97" s="29"/>
      <c r="CW97" s="29"/>
      <c r="CX97" s="29"/>
      <c r="CY97" s="29"/>
      <c r="CZ97" s="29"/>
      <c r="DA97" s="29"/>
      <c r="DB97" s="29"/>
      <c r="DC97" s="29"/>
      <c r="DD97" s="29"/>
      <c r="DE97" s="29"/>
      <c r="DF97" s="29"/>
      <c r="DG97" s="29"/>
      <c r="DH97" s="29"/>
      <c r="DI97" s="29"/>
      <c r="DJ97" s="29"/>
      <c r="DK97" s="29"/>
      <c r="DL97" s="29"/>
      <c r="DM97" s="29"/>
      <c r="DN97" s="29"/>
      <c r="DO97" s="29"/>
      <c r="DP97" s="29"/>
      <c r="DQ97" s="29"/>
      <c r="DR97" s="29"/>
      <c r="DS97" s="29"/>
      <c r="DT97" s="29"/>
      <c r="DU97" s="29"/>
      <c r="DV97" s="29"/>
      <c r="DW97" s="29"/>
      <c r="DX97" s="29"/>
      <c r="DY97" s="29"/>
      <c r="DZ97" s="29"/>
      <c r="EA97" s="29"/>
      <c r="EB97" s="29"/>
      <c r="EC97" s="29"/>
      <c r="ED97" s="29"/>
      <c r="EE97" s="29"/>
      <c r="EF97" s="29"/>
      <c r="EG97" s="29"/>
      <c r="EH97" s="29"/>
      <c r="EI97" s="29"/>
      <c r="EJ97" s="29"/>
      <c r="EK97" s="29"/>
      <c r="EL97" s="29"/>
      <c r="EM97" s="29"/>
      <c r="EN97" s="29"/>
      <c r="EO97" s="29"/>
      <c r="EP97" s="29"/>
      <c r="EQ97" s="29"/>
      <c r="ER97" s="29"/>
      <c r="ES97" s="29"/>
      <c r="ET97" s="29"/>
      <c r="EU97" s="29"/>
      <c r="EV97" s="29"/>
      <c r="EW97" s="29"/>
      <c r="EX97" s="29"/>
      <c r="EY97" s="29"/>
      <c r="EZ97" s="29"/>
      <c r="FA97" s="29"/>
      <c r="FB97" s="29"/>
      <c r="FC97" s="29"/>
      <c r="FD97" s="29"/>
      <c r="FE97" s="29"/>
      <c r="FF97" s="29"/>
      <c r="FG97" s="29"/>
      <c r="FH97" s="29"/>
      <c r="FI97" s="29"/>
      <c r="FJ97" s="29"/>
      <c r="FK97" s="29"/>
      <c r="FL97" s="29"/>
      <c r="FM97" s="29"/>
      <c r="FN97" s="29"/>
      <c r="FO97" s="29"/>
      <c r="FP97" s="29"/>
      <c r="FQ97" s="29"/>
      <c r="FR97" s="29"/>
      <c r="FS97" s="29"/>
      <c r="FT97" s="29"/>
      <c r="FU97" s="29"/>
      <c r="FV97" s="29"/>
      <c r="FW97" s="29"/>
      <c r="FX97" s="29"/>
      <c r="FY97" s="29"/>
      <c r="FZ97" s="29"/>
      <c r="GA97" s="29"/>
      <c r="GB97" s="29"/>
      <c r="GC97" s="29"/>
      <c r="GD97" s="29"/>
      <c r="GE97" s="29"/>
      <c r="GF97" s="29"/>
      <c r="GG97" s="29"/>
      <c r="GH97" s="29"/>
      <c r="GI97" s="29"/>
      <c r="GJ97" s="29"/>
      <c r="GK97" s="29"/>
      <c r="GL97" s="29"/>
      <c r="GM97" s="29"/>
      <c r="GN97" s="29"/>
      <c r="GO97" s="29"/>
      <c r="GP97" s="29"/>
      <c r="GQ97" s="29"/>
      <c r="GR97" s="29"/>
      <c r="GS97" s="29"/>
      <c r="GT97" s="29"/>
      <c r="GU97" s="29"/>
      <c r="GV97" s="29"/>
      <c r="GW97" s="29"/>
      <c r="GX97" s="29"/>
      <c r="GY97" s="29"/>
      <c r="GZ97" s="29"/>
      <c r="HA97" s="29"/>
      <c r="HB97" s="29"/>
      <c r="HC97" s="29"/>
      <c r="HD97" s="29"/>
      <c r="HE97" s="29"/>
      <c r="HF97" s="29"/>
      <c r="HG97" s="29"/>
      <c r="HH97" s="29"/>
      <c r="HI97" s="29"/>
      <c r="HJ97" s="29"/>
      <c r="HK97" s="29"/>
      <c r="HL97" s="29"/>
      <c r="HM97" s="29"/>
      <c r="HN97" s="29"/>
      <c r="HO97" s="29"/>
      <c r="HP97" s="29"/>
      <c r="HQ97" s="29"/>
      <c r="HR97" s="29"/>
      <c r="HS97" s="29"/>
      <c r="HT97" s="29"/>
      <c r="HU97" s="29"/>
      <c r="HV97" s="29"/>
      <c r="HW97" s="29"/>
      <c r="HX97" s="29"/>
      <c r="HY97" s="29"/>
      <c r="HZ97" s="29"/>
      <c r="IA97" s="29"/>
      <c r="IB97" s="29"/>
      <c r="IC97" s="29"/>
      <c r="ID97" s="29"/>
      <c r="IE97" s="29"/>
      <c r="IF97" s="29"/>
      <c r="IG97" s="29"/>
      <c r="IH97" s="29"/>
      <c r="II97" s="29"/>
      <c r="IJ97" s="29"/>
      <c r="IK97" s="29"/>
      <c r="IL97" s="29"/>
      <c r="IM97" s="29"/>
      <c r="IN97" s="29"/>
      <c r="IO97" s="29"/>
      <c r="IP97" s="29"/>
    </row>
    <row r="98" spans="1:250" ht="12.75" customHeight="1">
      <c r="A98" s="29"/>
      <c r="B98" s="29"/>
      <c r="C98" s="26"/>
      <c r="D98" s="26"/>
      <c r="E98" s="26"/>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c r="AH98" s="29"/>
      <c r="AI98" s="29"/>
      <c r="AJ98" s="29"/>
      <c r="AK98" s="29"/>
      <c r="AL98" s="29"/>
      <c r="AM98" s="29"/>
      <c r="AN98" s="29"/>
      <c r="AO98" s="29"/>
      <c r="AP98" s="29"/>
      <c r="AQ98" s="29"/>
      <c r="AR98" s="29"/>
      <c r="AS98" s="29"/>
      <c r="AT98" s="29"/>
      <c r="AU98" s="29"/>
      <c r="AV98" s="29"/>
      <c r="AW98" s="29"/>
      <c r="AX98" s="29"/>
      <c r="AY98" s="29"/>
      <c r="AZ98" s="29"/>
      <c r="BA98" s="29"/>
      <c r="BB98" s="29"/>
      <c r="BC98" s="29"/>
      <c r="BD98" s="29"/>
      <c r="BE98" s="29"/>
      <c r="BF98" s="29"/>
      <c r="BG98" s="29"/>
      <c r="BH98" s="29"/>
      <c r="BI98" s="29"/>
      <c r="BJ98" s="29"/>
      <c r="BK98" s="29"/>
      <c r="BL98" s="29"/>
      <c r="BM98" s="29"/>
      <c r="BN98" s="29"/>
      <c r="BO98" s="29"/>
      <c r="BP98" s="29"/>
      <c r="BQ98" s="29"/>
      <c r="BR98" s="29"/>
      <c r="BS98" s="29"/>
      <c r="BT98" s="29"/>
      <c r="BU98" s="29"/>
      <c r="BV98" s="29"/>
      <c r="BW98" s="29"/>
      <c r="BX98" s="29"/>
      <c r="BY98" s="29"/>
      <c r="BZ98" s="29"/>
      <c r="CA98" s="29"/>
      <c r="CB98" s="29"/>
      <c r="CC98" s="29"/>
      <c r="CD98" s="29"/>
      <c r="CE98" s="29"/>
      <c r="CF98" s="29"/>
      <c r="CG98" s="29"/>
      <c r="CH98" s="29"/>
      <c r="CI98" s="29"/>
      <c r="CJ98" s="29"/>
      <c r="CK98" s="29"/>
      <c r="CL98" s="29"/>
      <c r="CM98" s="29"/>
      <c r="CN98" s="29"/>
      <c r="CO98" s="29"/>
      <c r="CP98" s="29"/>
      <c r="CQ98" s="29"/>
      <c r="CR98" s="29"/>
      <c r="CS98" s="29"/>
      <c r="CT98" s="29"/>
      <c r="CU98" s="29"/>
      <c r="CV98" s="29"/>
      <c r="CW98" s="29"/>
      <c r="CX98" s="29"/>
      <c r="CY98" s="29"/>
      <c r="CZ98" s="29"/>
      <c r="DA98" s="29"/>
      <c r="DB98" s="29"/>
      <c r="DC98" s="29"/>
      <c r="DD98" s="29"/>
      <c r="DE98" s="29"/>
      <c r="DF98" s="29"/>
      <c r="DG98" s="29"/>
      <c r="DH98" s="29"/>
      <c r="DI98" s="29"/>
      <c r="DJ98" s="29"/>
      <c r="DK98" s="29"/>
      <c r="DL98" s="29"/>
      <c r="DM98" s="29"/>
      <c r="DN98" s="29"/>
      <c r="DO98" s="29"/>
      <c r="DP98" s="29"/>
      <c r="DQ98" s="29"/>
      <c r="DR98" s="29"/>
      <c r="DS98" s="29"/>
      <c r="DT98" s="29"/>
      <c r="DU98" s="29"/>
      <c r="DV98" s="29"/>
      <c r="DW98" s="29"/>
      <c r="DX98" s="29"/>
      <c r="DY98" s="29"/>
      <c r="DZ98" s="29"/>
      <c r="EA98" s="29"/>
      <c r="EB98" s="29"/>
      <c r="EC98" s="29"/>
      <c r="ED98" s="29"/>
      <c r="EE98" s="29"/>
      <c r="EF98" s="29"/>
      <c r="EG98" s="29"/>
      <c r="EH98" s="29"/>
      <c r="EI98" s="29"/>
      <c r="EJ98" s="29"/>
      <c r="EK98" s="29"/>
      <c r="EL98" s="29"/>
      <c r="EM98" s="29"/>
      <c r="EN98" s="29"/>
      <c r="EO98" s="29"/>
      <c r="EP98" s="29"/>
      <c r="EQ98" s="29"/>
      <c r="ER98" s="29"/>
      <c r="ES98" s="29"/>
      <c r="ET98" s="29"/>
      <c r="EU98" s="29"/>
      <c r="EV98" s="29"/>
      <c r="EW98" s="29"/>
      <c r="EX98" s="29"/>
      <c r="EY98" s="29"/>
      <c r="EZ98" s="29"/>
      <c r="FA98" s="29"/>
      <c r="FB98" s="29"/>
      <c r="FC98" s="29"/>
      <c r="FD98" s="29"/>
      <c r="FE98" s="29"/>
      <c r="FF98" s="29"/>
      <c r="FG98" s="29"/>
      <c r="FH98" s="29"/>
      <c r="FI98" s="29"/>
      <c r="FJ98" s="29"/>
      <c r="FK98" s="29"/>
      <c r="FL98" s="29"/>
      <c r="FM98" s="29"/>
      <c r="FN98" s="29"/>
      <c r="FO98" s="29"/>
      <c r="FP98" s="29"/>
      <c r="FQ98" s="29"/>
      <c r="FR98" s="29"/>
      <c r="FS98" s="29"/>
      <c r="FT98" s="29"/>
      <c r="FU98" s="29"/>
      <c r="FV98" s="29"/>
      <c r="FW98" s="29"/>
      <c r="FX98" s="29"/>
      <c r="FY98" s="29"/>
      <c r="FZ98" s="29"/>
      <c r="GA98" s="29"/>
      <c r="GB98" s="29"/>
      <c r="GC98" s="29"/>
      <c r="GD98" s="29"/>
      <c r="GE98" s="29"/>
      <c r="GF98" s="29"/>
      <c r="GG98" s="29"/>
      <c r="GH98" s="29"/>
      <c r="GI98" s="29"/>
      <c r="GJ98" s="29"/>
      <c r="GK98" s="29"/>
      <c r="GL98" s="29"/>
      <c r="GM98" s="29"/>
      <c r="GN98" s="29"/>
      <c r="GO98" s="29"/>
      <c r="GP98" s="29"/>
      <c r="GQ98" s="29"/>
      <c r="GR98" s="29"/>
      <c r="GS98" s="29"/>
      <c r="GT98" s="29"/>
      <c r="GU98" s="29"/>
      <c r="GV98" s="29"/>
      <c r="GW98" s="29"/>
      <c r="GX98" s="29"/>
      <c r="GY98" s="29"/>
      <c r="GZ98" s="29"/>
      <c r="HA98" s="29"/>
      <c r="HB98" s="29"/>
      <c r="HC98" s="29"/>
      <c r="HD98" s="29"/>
      <c r="HE98" s="29"/>
      <c r="HF98" s="29"/>
      <c r="HG98" s="29"/>
      <c r="HH98" s="29"/>
      <c r="HI98" s="29"/>
      <c r="HJ98" s="29"/>
      <c r="HK98" s="29"/>
      <c r="HL98" s="29"/>
      <c r="HM98" s="29"/>
      <c r="HN98" s="29"/>
      <c r="HO98" s="29"/>
      <c r="HP98" s="29"/>
      <c r="HQ98" s="29"/>
      <c r="HR98" s="29"/>
      <c r="HS98" s="29"/>
      <c r="HT98" s="29"/>
      <c r="HU98" s="29"/>
      <c r="HV98" s="29"/>
      <c r="HW98" s="29"/>
      <c r="HX98" s="29"/>
      <c r="HY98" s="29"/>
      <c r="HZ98" s="29"/>
      <c r="IA98" s="29"/>
      <c r="IB98" s="29"/>
      <c r="IC98" s="29"/>
      <c r="ID98" s="29"/>
      <c r="IE98" s="29"/>
      <c r="IF98" s="29"/>
      <c r="IG98" s="29"/>
      <c r="IH98" s="29"/>
      <c r="II98" s="29"/>
      <c r="IJ98" s="29"/>
      <c r="IK98" s="29"/>
      <c r="IL98" s="29"/>
      <c r="IM98" s="29"/>
      <c r="IN98" s="29"/>
      <c r="IO98" s="29"/>
      <c r="IP98" s="29"/>
    </row>
    <row r="99" spans="1:250" ht="12.75" customHeight="1">
      <c r="A99" s="29"/>
      <c r="B99" s="29"/>
      <c r="C99" s="26"/>
      <c r="D99" s="26"/>
      <c r="E99" s="26"/>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c r="BM99" s="29"/>
      <c r="BN99" s="29"/>
      <c r="BO99" s="29"/>
      <c r="BP99" s="29"/>
      <c r="BQ99" s="29"/>
      <c r="BR99" s="29"/>
      <c r="BS99" s="29"/>
      <c r="BT99" s="29"/>
      <c r="BU99" s="29"/>
      <c r="BV99" s="29"/>
      <c r="BW99" s="29"/>
      <c r="BX99" s="29"/>
      <c r="BY99" s="29"/>
      <c r="BZ99" s="29"/>
      <c r="CA99" s="29"/>
      <c r="CB99" s="29"/>
      <c r="CC99" s="29"/>
      <c r="CD99" s="29"/>
      <c r="CE99" s="29"/>
      <c r="CF99" s="29"/>
      <c r="CG99" s="29"/>
      <c r="CH99" s="29"/>
      <c r="CI99" s="29"/>
      <c r="CJ99" s="29"/>
      <c r="CK99" s="29"/>
      <c r="CL99" s="29"/>
      <c r="CM99" s="29"/>
      <c r="CN99" s="29"/>
      <c r="CO99" s="29"/>
      <c r="CP99" s="29"/>
      <c r="CQ99" s="29"/>
      <c r="CR99" s="29"/>
      <c r="CS99" s="29"/>
      <c r="CT99" s="29"/>
      <c r="CU99" s="29"/>
      <c r="CV99" s="29"/>
      <c r="CW99" s="29"/>
      <c r="CX99" s="29"/>
      <c r="CY99" s="29"/>
      <c r="CZ99" s="29"/>
      <c r="DA99" s="29"/>
      <c r="DB99" s="29"/>
      <c r="DC99" s="29"/>
      <c r="DD99" s="29"/>
      <c r="DE99" s="29"/>
      <c r="DF99" s="29"/>
      <c r="DG99" s="29"/>
      <c r="DH99" s="29"/>
      <c r="DI99" s="29"/>
      <c r="DJ99" s="29"/>
      <c r="DK99" s="29"/>
      <c r="DL99" s="29"/>
      <c r="DM99" s="29"/>
      <c r="DN99" s="29"/>
      <c r="DO99" s="29"/>
      <c r="DP99" s="29"/>
      <c r="DQ99" s="29"/>
      <c r="DR99" s="29"/>
      <c r="DS99" s="29"/>
      <c r="DT99" s="29"/>
      <c r="DU99" s="29"/>
      <c r="DV99" s="29"/>
      <c r="DW99" s="29"/>
      <c r="DX99" s="29"/>
      <c r="DY99" s="29"/>
      <c r="DZ99" s="29"/>
      <c r="EA99" s="29"/>
      <c r="EB99" s="29"/>
      <c r="EC99" s="29"/>
      <c r="ED99" s="29"/>
      <c r="EE99" s="29"/>
      <c r="EF99" s="29"/>
      <c r="EG99" s="29"/>
      <c r="EH99" s="29"/>
      <c r="EI99" s="29"/>
      <c r="EJ99" s="29"/>
      <c r="EK99" s="29"/>
      <c r="EL99" s="29"/>
      <c r="EM99" s="29"/>
      <c r="EN99" s="29"/>
      <c r="EO99" s="29"/>
      <c r="EP99" s="29"/>
      <c r="EQ99" s="29"/>
      <c r="ER99" s="29"/>
      <c r="ES99" s="29"/>
      <c r="ET99" s="29"/>
      <c r="EU99" s="29"/>
      <c r="EV99" s="29"/>
      <c r="EW99" s="29"/>
      <c r="EX99" s="29"/>
      <c r="EY99" s="29"/>
      <c r="EZ99" s="29"/>
      <c r="FA99" s="29"/>
      <c r="FB99" s="29"/>
      <c r="FC99" s="29"/>
      <c r="FD99" s="29"/>
      <c r="FE99" s="29"/>
      <c r="FF99" s="29"/>
      <c r="FG99" s="29"/>
      <c r="FH99" s="29"/>
      <c r="FI99" s="29"/>
      <c r="FJ99" s="29"/>
      <c r="FK99" s="29"/>
      <c r="FL99" s="29"/>
      <c r="FM99" s="29"/>
      <c r="FN99" s="29"/>
      <c r="FO99" s="29"/>
      <c r="FP99" s="29"/>
      <c r="FQ99" s="29"/>
      <c r="FR99" s="29"/>
      <c r="FS99" s="29"/>
      <c r="FT99" s="29"/>
      <c r="FU99" s="29"/>
      <c r="FV99" s="29"/>
      <c r="FW99" s="29"/>
      <c r="FX99" s="29"/>
      <c r="FY99" s="29"/>
      <c r="FZ99" s="29"/>
      <c r="GA99" s="29"/>
      <c r="GB99" s="29"/>
      <c r="GC99" s="29"/>
      <c r="GD99" s="29"/>
      <c r="GE99" s="29"/>
      <c r="GF99" s="29"/>
      <c r="GG99" s="29"/>
      <c r="GH99" s="29"/>
      <c r="GI99" s="29"/>
      <c r="GJ99" s="29"/>
      <c r="GK99" s="29"/>
      <c r="GL99" s="29"/>
      <c r="GM99" s="29"/>
      <c r="GN99" s="29"/>
      <c r="GO99" s="29"/>
      <c r="GP99" s="29"/>
      <c r="GQ99" s="29"/>
      <c r="GR99" s="29"/>
      <c r="GS99" s="29"/>
      <c r="GT99" s="29"/>
      <c r="GU99" s="29"/>
      <c r="GV99" s="29"/>
      <c r="GW99" s="29"/>
      <c r="GX99" s="29"/>
      <c r="GY99" s="29"/>
      <c r="GZ99" s="29"/>
      <c r="HA99" s="29"/>
      <c r="HB99" s="29"/>
      <c r="HC99" s="29"/>
      <c r="HD99" s="29"/>
      <c r="HE99" s="29"/>
      <c r="HF99" s="29"/>
      <c r="HG99" s="29"/>
      <c r="HH99" s="29"/>
      <c r="HI99" s="29"/>
      <c r="HJ99" s="29"/>
      <c r="HK99" s="29"/>
      <c r="HL99" s="29"/>
      <c r="HM99" s="29"/>
      <c r="HN99" s="29"/>
      <c r="HO99" s="29"/>
      <c r="HP99" s="29"/>
      <c r="HQ99" s="29"/>
      <c r="HR99" s="29"/>
      <c r="HS99" s="29"/>
      <c r="HT99" s="29"/>
      <c r="HU99" s="29"/>
      <c r="HV99" s="29"/>
      <c r="HW99" s="29"/>
      <c r="HX99" s="29"/>
      <c r="HY99" s="29"/>
      <c r="HZ99" s="29"/>
      <c r="IA99" s="29"/>
      <c r="IB99" s="29"/>
      <c r="IC99" s="29"/>
      <c r="ID99" s="29"/>
      <c r="IE99" s="29"/>
      <c r="IF99" s="29"/>
      <c r="IG99" s="29"/>
      <c r="IH99" s="29"/>
      <c r="II99" s="29"/>
      <c r="IJ99" s="29"/>
      <c r="IK99" s="29"/>
      <c r="IL99" s="29"/>
      <c r="IM99" s="29"/>
      <c r="IN99" s="29"/>
      <c r="IO99" s="29"/>
      <c r="IP99" s="29"/>
    </row>
    <row r="100" spans="1:250" ht="12.75" customHeight="1">
      <c r="A100" s="29"/>
      <c r="B100" s="29"/>
      <c r="C100" s="26"/>
      <c r="D100" s="26"/>
      <c r="E100" s="26"/>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29"/>
      <c r="CA100" s="29"/>
      <c r="CB100" s="29"/>
      <c r="CC100" s="29"/>
      <c r="CD100" s="29"/>
      <c r="CE100" s="29"/>
      <c r="CF100" s="29"/>
      <c r="CG100" s="29"/>
      <c r="CH100" s="29"/>
      <c r="CI100" s="29"/>
      <c r="CJ100" s="29"/>
      <c r="CK100" s="29"/>
      <c r="CL100" s="29"/>
      <c r="CM100" s="29"/>
      <c r="CN100" s="29"/>
      <c r="CO100" s="29"/>
      <c r="CP100" s="29"/>
      <c r="CQ100" s="29"/>
      <c r="CR100" s="29"/>
      <c r="CS100" s="29"/>
      <c r="CT100" s="29"/>
      <c r="CU100" s="29"/>
      <c r="CV100" s="29"/>
      <c r="CW100" s="29"/>
      <c r="CX100" s="29"/>
      <c r="CY100" s="29"/>
      <c r="CZ100" s="29"/>
      <c r="DA100" s="29"/>
      <c r="DB100" s="29"/>
      <c r="DC100" s="29"/>
      <c r="DD100" s="29"/>
      <c r="DE100" s="29"/>
      <c r="DF100" s="29"/>
      <c r="DG100" s="29"/>
      <c r="DH100" s="29"/>
      <c r="DI100" s="29"/>
      <c r="DJ100" s="29"/>
      <c r="DK100" s="29"/>
      <c r="DL100" s="29"/>
      <c r="DM100" s="29"/>
      <c r="DN100" s="29"/>
      <c r="DO100" s="29"/>
      <c r="DP100" s="29"/>
      <c r="DQ100" s="29"/>
      <c r="DR100" s="29"/>
      <c r="DS100" s="29"/>
      <c r="DT100" s="29"/>
      <c r="DU100" s="29"/>
      <c r="DV100" s="29"/>
      <c r="DW100" s="29"/>
      <c r="DX100" s="29"/>
      <c r="DY100" s="29"/>
      <c r="DZ100" s="29"/>
      <c r="EA100" s="29"/>
      <c r="EB100" s="29"/>
      <c r="EC100" s="29"/>
      <c r="ED100" s="29"/>
      <c r="EE100" s="29"/>
      <c r="EF100" s="29"/>
      <c r="EG100" s="29"/>
      <c r="EH100" s="29"/>
      <c r="EI100" s="29"/>
      <c r="EJ100" s="29"/>
      <c r="EK100" s="29"/>
      <c r="EL100" s="29"/>
      <c r="EM100" s="29"/>
      <c r="EN100" s="29"/>
      <c r="EO100" s="29"/>
      <c r="EP100" s="29"/>
      <c r="EQ100" s="29"/>
      <c r="ER100" s="29"/>
      <c r="ES100" s="29"/>
      <c r="ET100" s="29"/>
      <c r="EU100" s="29"/>
      <c r="EV100" s="29"/>
      <c r="EW100" s="29"/>
      <c r="EX100" s="29"/>
      <c r="EY100" s="29"/>
      <c r="EZ100" s="29"/>
      <c r="FA100" s="29"/>
      <c r="FB100" s="29"/>
      <c r="FC100" s="29"/>
      <c r="FD100" s="29"/>
      <c r="FE100" s="29"/>
      <c r="FF100" s="29"/>
      <c r="FG100" s="29"/>
      <c r="FH100" s="29"/>
      <c r="FI100" s="29"/>
      <c r="FJ100" s="29"/>
      <c r="FK100" s="29"/>
      <c r="FL100" s="29"/>
      <c r="FM100" s="29"/>
      <c r="FN100" s="29"/>
      <c r="FO100" s="29"/>
      <c r="FP100" s="29"/>
      <c r="FQ100" s="29"/>
      <c r="FR100" s="29"/>
      <c r="FS100" s="29"/>
      <c r="FT100" s="29"/>
      <c r="FU100" s="29"/>
      <c r="FV100" s="29"/>
      <c r="FW100" s="29"/>
      <c r="FX100" s="29"/>
      <c r="FY100" s="29"/>
      <c r="FZ100" s="29"/>
      <c r="GA100" s="29"/>
      <c r="GB100" s="29"/>
      <c r="GC100" s="29"/>
      <c r="GD100" s="29"/>
      <c r="GE100" s="29"/>
      <c r="GF100" s="29"/>
      <c r="GG100" s="29"/>
      <c r="GH100" s="29"/>
      <c r="GI100" s="29"/>
      <c r="GJ100" s="29"/>
      <c r="GK100" s="29"/>
      <c r="GL100" s="29"/>
      <c r="GM100" s="29"/>
      <c r="GN100" s="29"/>
      <c r="GO100" s="29"/>
      <c r="GP100" s="29"/>
      <c r="GQ100" s="29"/>
      <c r="GR100" s="29"/>
      <c r="GS100" s="29"/>
      <c r="GT100" s="29"/>
      <c r="GU100" s="29"/>
      <c r="GV100" s="29"/>
      <c r="GW100" s="29"/>
      <c r="GX100" s="29"/>
      <c r="GY100" s="29"/>
      <c r="GZ100" s="29"/>
      <c r="HA100" s="29"/>
      <c r="HB100" s="29"/>
      <c r="HC100" s="29"/>
      <c r="HD100" s="29"/>
      <c r="HE100" s="29"/>
      <c r="HF100" s="29"/>
      <c r="HG100" s="29"/>
      <c r="HH100" s="29"/>
      <c r="HI100" s="29"/>
      <c r="HJ100" s="29"/>
      <c r="HK100" s="29"/>
      <c r="HL100" s="29"/>
      <c r="HM100" s="29"/>
      <c r="HN100" s="29"/>
      <c r="HO100" s="29"/>
      <c r="HP100" s="29"/>
      <c r="HQ100" s="29"/>
      <c r="HR100" s="29"/>
      <c r="HS100" s="29"/>
      <c r="HT100" s="29"/>
      <c r="HU100" s="29"/>
      <c r="HV100" s="29"/>
      <c r="HW100" s="29"/>
      <c r="HX100" s="29"/>
      <c r="HY100" s="29"/>
      <c r="HZ100" s="29"/>
      <c r="IA100" s="29"/>
      <c r="IB100" s="29"/>
      <c r="IC100" s="29"/>
      <c r="ID100" s="29"/>
      <c r="IE100" s="29"/>
      <c r="IF100" s="29"/>
      <c r="IG100" s="29"/>
      <c r="IH100" s="29"/>
      <c r="II100" s="29"/>
      <c r="IJ100" s="29"/>
      <c r="IK100" s="29"/>
      <c r="IL100" s="29"/>
      <c r="IM100" s="29"/>
      <c r="IN100" s="29"/>
      <c r="IO100" s="29"/>
      <c r="IP100" s="29"/>
    </row>
    <row r="101" spans="1:250" ht="12.75" customHeight="1">
      <c r="A101" s="29"/>
      <c r="B101" s="29"/>
      <c r="C101" s="26"/>
      <c r="D101" s="26"/>
      <c r="E101" s="26"/>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c r="CH101" s="29"/>
      <c r="CI101" s="29"/>
      <c r="CJ101" s="29"/>
      <c r="CK101" s="29"/>
      <c r="CL101" s="29"/>
      <c r="CM101" s="29"/>
      <c r="CN101" s="29"/>
      <c r="CO101" s="29"/>
      <c r="CP101" s="29"/>
      <c r="CQ101" s="29"/>
      <c r="CR101" s="29"/>
      <c r="CS101" s="29"/>
      <c r="CT101" s="29"/>
      <c r="CU101" s="29"/>
      <c r="CV101" s="29"/>
      <c r="CW101" s="29"/>
      <c r="CX101" s="29"/>
      <c r="CY101" s="29"/>
      <c r="CZ101" s="29"/>
      <c r="DA101" s="29"/>
      <c r="DB101" s="29"/>
      <c r="DC101" s="29"/>
      <c r="DD101" s="29"/>
      <c r="DE101" s="29"/>
      <c r="DF101" s="29"/>
      <c r="DG101" s="29"/>
      <c r="DH101" s="29"/>
      <c r="DI101" s="29"/>
      <c r="DJ101" s="29"/>
      <c r="DK101" s="29"/>
      <c r="DL101" s="29"/>
      <c r="DM101" s="29"/>
      <c r="DN101" s="29"/>
      <c r="DO101" s="29"/>
      <c r="DP101" s="29"/>
      <c r="DQ101" s="29"/>
      <c r="DR101" s="29"/>
      <c r="DS101" s="29"/>
      <c r="DT101" s="29"/>
      <c r="DU101" s="29"/>
      <c r="DV101" s="29"/>
      <c r="DW101" s="29"/>
      <c r="DX101" s="29"/>
      <c r="DY101" s="29"/>
      <c r="DZ101" s="29"/>
      <c r="EA101" s="29"/>
      <c r="EB101" s="29"/>
      <c r="EC101" s="29"/>
      <c r="ED101" s="29"/>
      <c r="EE101" s="29"/>
      <c r="EF101" s="29"/>
      <c r="EG101" s="29"/>
      <c r="EH101" s="29"/>
      <c r="EI101" s="29"/>
      <c r="EJ101" s="29"/>
      <c r="EK101" s="29"/>
      <c r="EL101" s="29"/>
      <c r="EM101" s="29"/>
      <c r="EN101" s="29"/>
      <c r="EO101" s="29"/>
      <c r="EP101" s="29"/>
      <c r="EQ101" s="29"/>
      <c r="ER101" s="29"/>
      <c r="ES101" s="29"/>
      <c r="ET101" s="29"/>
      <c r="EU101" s="29"/>
      <c r="EV101" s="29"/>
      <c r="EW101" s="29"/>
      <c r="EX101" s="29"/>
      <c r="EY101" s="29"/>
      <c r="EZ101" s="29"/>
      <c r="FA101" s="29"/>
      <c r="FB101" s="29"/>
      <c r="FC101" s="29"/>
      <c r="FD101" s="29"/>
      <c r="FE101" s="29"/>
      <c r="FF101" s="29"/>
      <c r="FG101" s="29"/>
      <c r="FH101" s="29"/>
      <c r="FI101" s="29"/>
      <c r="FJ101" s="29"/>
      <c r="FK101" s="29"/>
      <c r="FL101" s="29"/>
      <c r="FM101" s="29"/>
      <c r="FN101" s="29"/>
      <c r="FO101" s="29"/>
      <c r="FP101" s="29"/>
      <c r="FQ101" s="29"/>
      <c r="FR101" s="29"/>
      <c r="FS101" s="29"/>
      <c r="FT101" s="29"/>
      <c r="FU101" s="29"/>
      <c r="FV101" s="29"/>
      <c r="FW101" s="29"/>
      <c r="FX101" s="29"/>
      <c r="FY101" s="29"/>
      <c r="FZ101" s="29"/>
      <c r="GA101" s="29"/>
      <c r="GB101" s="29"/>
      <c r="GC101" s="29"/>
      <c r="GD101" s="29"/>
      <c r="GE101" s="29"/>
      <c r="GF101" s="29"/>
      <c r="GG101" s="29"/>
      <c r="GH101" s="29"/>
      <c r="GI101" s="29"/>
      <c r="GJ101" s="29"/>
      <c r="GK101" s="29"/>
      <c r="GL101" s="29"/>
      <c r="GM101" s="29"/>
      <c r="GN101" s="29"/>
      <c r="GO101" s="29"/>
      <c r="GP101" s="29"/>
      <c r="GQ101" s="29"/>
      <c r="GR101" s="29"/>
      <c r="GS101" s="29"/>
      <c r="GT101" s="29"/>
      <c r="GU101" s="29"/>
      <c r="GV101" s="29"/>
      <c r="GW101" s="29"/>
      <c r="GX101" s="29"/>
      <c r="GY101" s="29"/>
      <c r="GZ101" s="29"/>
      <c r="HA101" s="29"/>
      <c r="HB101" s="29"/>
      <c r="HC101" s="29"/>
      <c r="HD101" s="29"/>
      <c r="HE101" s="29"/>
      <c r="HF101" s="29"/>
      <c r="HG101" s="29"/>
      <c r="HH101" s="29"/>
      <c r="HI101" s="29"/>
      <c r="HJ101" s="29"/>
      <c r="HK101" s="29"/>
      <c r="HL101" s="29"/>
      <c r="HM101" s="29"/>
      <c r="HN101" s="29"/>
      <c r="HO101" s="29"/>
      <c r="HP101" s="29"/>
      <c r="HQ101" s="29"/>
      <c r="HR101" s="29"/>
      <c r="HS101" s="29"/>
      <c r="HT101" s="29"/>
      <c r="HU101" s="29"/>
      <c r="HV101" s="29"/>
      <c r="HW101" s="29"/>
      <c r="HX101" s="29"/>
      <c r="HY101" s="29"/>
      <c r="HZ101" s="29"/>
      <c r="IA101" s="29"/>
      <c r="IB101" s="29"/>
      <c r="IC101" s="29"/>
      <c r="ID101" s="29"/>
      <c r="IE101" s="29"/>
      <c r="IF101" s="29"/>
      <c r="IG101" s="29"/>
      <c r="IH101" s="29"/>
      <c r="II101" s="29"/>
      <c r="IJ101" s="29"/>
      <c r="IK101" s="29"/>
      <c r="IL101" s="29"/>
      <c r="IM101" s="29"/>
      <c r="IN101" s="29"/>
      <c r="IO101" s="29"/>
      <c r="IP101" s="29"/>
    </row>
    <row r="102" spans="1:250" ht="12.75" customHeight="1">
      <c r="A102" s="29"/>
      <c r="B102" s="29"/>
      <c r="C102" s="26"/>
      <c r="D102" s="26"/>
      <c r="E102" s="26"/>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K102" s="29"/>
      <c r="BL102" s="29"/>
      <c r="BM102" s="29"/>
      <c r="BN102" s="29"/>
      <c r="BO102" s="29"/>
      <c r="BP102" s="29"/>
      <c r="BQ102" s="29"/>
      <c r="BR102" s="29"/>
      <c r="BS102" s="29"/>
      <c r="BT102" s="29"/>
      <c r="BU102" s="29"/>
      <c r="BV102" s="29"/>
      <c r="BW102" s="29"/>
      <c r="BX102" s="29"/>
      <c r="BY102" s="29"/>
      <c r="BZ102" s="29"/>
      <c r="CA102" s="29"/>
      <c r="CB102" s="29"/>
      <c r="CC102" s="29"/>
      <c r="CD102" s="29"/>
      <c r="CE102" s="29"/>
      <c r="CF102" s="29"/>
      <c r="CG102" s="29"/>
      <c r="CH102" s="29"/>
      <c r="CI102" s="29"/>
      <c r="CJ102" s="29"/>
      <c r="CK102" s="29"/>
      <c r="CL102" s="29"/>
      <c r="CM102" s="29"/>
      <c r="CN102" s="29"/>
      <c r="CO102" s="29"/>
      <c r="CP102" s="29"/>
      <c r="CQ102" s="29"/>
      <c r="CR102" s="29"/>
      <c r="CS102" s="29"/>
      <c r="CT102" s="29"/>
      <c r="CU102" s="29"/>
      <c r="CV102" s="29"/>
      <c r="CW102" s="29"/>
      <c r="CX102" s="29"/>
      <c r="CY102" s="29"/>
      <c r="CZ102" s="29"/>
      <c r="DA102" s="29"/>
      <c r="DB102" s="29"/>
      <c r="DC102" s="29"/>
      <c r="DD102" s="29"/>
      <c r="DE102" s="29"/>
      <c r="DF102" s="29"/>
      <c r="DG102" s="29"/>
      <c r="DH102" s="29"/>
      <c r="DI102" s="29"/>
      <c r="DJ102" s="29"/>
      <c r="DK102" s="29"/>
      <c r="DL102" s="29"/>
      <c r="DM102" s="29"/>
      <c r="DN102" s="29"/>
      <c r="DO102" s="29"/>
      <c r="DP102" s="29"/>
      <c r="DQ102" s="29"/>
      <c r="DR102" s="29"/>
      <c r="DS102" s="29"/>
      <c r="DT102" s="29"/>
      <c r="DU102" s="29"/>
      <c r="DV102" s="29"/>
      <c r="DW102" s="29"/>
      <c r="DX102" s="29"/>
      <c r="DY102" s="29"/>
      <c r="DZ102" s="29"/>
      <c r="EA102" s="29"/>
      <c r="EB102" s="29"/>
      <c r="EC102" s="29"/>
      <c r="ED102" s="29"/>
      <c r="EE102" s="29"/>
      <c r="EF102" s="29"/>
      <c r="EG102" s="29"/>
      <c r="EH102" s="29"/>
      <c r="EI102" s="29"/>
      <c r="EJ102" s="29"/>
      <c r="EK102" s="29"/>
      <c r="EL102" s="29"/>
      <c r="EM102" s="29"/>
      <c r="EN102" s="29"/>
      <c r="EO102" s="29"/>
      <c r="EP102" s="29"/>
      <c r="EQ102" s="29"/>
      <c r="ER102" s="29"/>
      <c r="ES102" s="29"/>
      <c r="ET102" s="29"/>
      <c r="EU102" s="29"/>
      <c r="EV102" s="29"/>
      <c r="EW102" s="29"/>
      <c r="EX102" s="29"/>
      <c r="EY102" s="29"/>
      <c r="EZ102" s="29"/>
      <c r="FA102" s="29"/>
      <c r="FB102" s="29"/>
      <c r="FC102" s="29"/>
      <c r="FD102" s="29"/>
      <c r="FE102" s="29"/>
      <c r="FF102" s="29"/>
      <c r="FG102" s="29"/>
      <c r="FH102" s="29"/>
      <c r="FI102" s="29"/>
      <c r="FJ102" s="29"/>
      <c r="FK102" s="29"/>
      <c r="FL102" s="29"/>
      <c r="FM102" s="29"/>
      <c r="FN102" s="29"/>
      <c r="FO102" s="29"/>
      <c r="FP102" s="29"/>
      <c r="FQ102" s="29"/>
      <c r="FR102" s="29"/>
      <c r="FS102" s="29"/>
      <c r="FT102" s="29"/>
      <c r="FU102" s="29"/>
      <c r="FV102" s="29"/>
      <c r="FW102" s="29"/>
      <c r="FX102" s="29"/>
      <c r="FY102" s="29"/>
      <c r="FZ102" s="29"/>
      <c r="GA102" s="29"/>
      <c r="GB102" s="29"/>
      <c r="GC102" s="29"/>
      <c r="GD102" s="29"/>
      <c r="GE102" s="29"/>
      <c r="GF102" s="29"/>
      <c r="GG102" s="29"/>
      <c r="GH102" s="29"/>
      <c r="GI102" s="29"/>
      <c r="GJ102" s="29"/>
      <c r="GK102" s="29"/>
      <c r="GL102" s="29"/>
      <c r="GM102" s="29"/>
      <c r="GN102" s="29"/>
      <c r="GO102" s="29"/>
      <c r="GP102" s="29"/>
      <c r="GQ102" s="29"/>
      <c r="GR102" s="29"/>
      <c r="GS102" s="29"/>
      <c r="GT102" s="29"/>
      <c r="GU102" s="29"/>
      <c r="GV102" s="29"/>
      <c r="GW102" s="29"/>
      <c r="GX102" s="29"/>
      <c r="GY102" s="29"/>
      <c r="GZ102" s="29"/>
      <c r="HA102" s="29"/>
      <c r="HB102" s="29"/>
      <c r="HC102" s="29"/>
      <c r="HD102" s="29"/>
      <c r="HE102" s="29"/>
      <c r="HF102" s="29"/>
      <c r="HG102" s="29"/>
      <c r="HH102" s="29"/>
      <c r="HI102" s="29"/>
      <c r="HJ102" s="29"/>
      <c r="HK102" s="29"/>
      <c r="HL102" s="29"/>
      <c r="HM102" s="29"/>
      <c r="HN102" s="29"/>
      <c r="HO102" s="29"/>
      <c r="HP102" s="29"/>
      <c r="HQ102" s="29"/>
      <c r="HR102" s="29"/>
      <c r="HS102" s="29"/>
      <c r="HT102" s="29"/>
      <c r="HU102" s="29"/>
      <c r="HV102" s="29"/>
      <c r="HW102" s="29"/>
      <c r="HX102" s="29"/>
      <c r="HY102" s="29"/>
      <c r="HZ102" s="29"/>
      <c r="IA102" s="29"/>
      <c r="IB102" s="29"/>
      <c r="IC102" s="29"/>
      <c r="ID102" s="29"/>
      <c r="IE102" s="29"/>
      <c r="IF102" s="29"/>
      <c r="IG102" s="29"/>
      <c r="IH102" s="29"/>
      <c r="II102" s="29"/>
      <c r="IJ102" s="29"/>
      <c r="IK102" s="29"/>
      <c r="IL102" s="29"/>
      <c r="IM102" s="29"/>
      <c r="IN102" s="29"/>
      <c r="IO102" s="29"/>
      <c r="IP102" s="29"/>
    </row>
    <row r="103" spans="1:250" ht="12.75" customHeight="1">
      <c r="A103" s="29"/>
      <c r="B103" s="29"/>
      <c r="C103" s="26"/>
      <c r="D103" s="26"/>
      <c r="E103" s="26"/>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K103" s="29"/>
      <c r="BL103" s="29"/>
      <c r="BM103" s="29"/>
      <c r="BN103" s="29"/>
      <c r="BO103" s="29"/>
      <c r="BP103" s="29"/>
      <c r="BQ103" s="29"/>
      <c r="BR103" s="29"/>
      <c r="BS103" s="29"/>
      <c r="BT103" s="29"/>
      <c r="BU103" s="29"/>
      <c r="BV103" s="29"/>
      <c r="BW103" s="29"/>
      <c r="BX103" s="29"/>
      <c r="BY103" s="29"/>
      <c r="BZ103" s="29"/>
      <c r="CA103" s="29"/>
      <c r="CB103" s="29"/>
      <c r="CC103" s="29"/>
      <c r="CD103" s="29"/>
      <c r="CE103" s="29"/>
      <c r="CF103" s="29"/>
      <c r="CG103" s="29"/>
      <c r="CH103" s="29"/>
      <c r="CI103" s="29"/>
      <c r="CJ103" s="29"/>
      <c r="CK103" s="29"/>
      <c r="CL103" s="29"/>
      <c r="CM103" s="29"/>
      <c r="CN103" s="29"/>
      <c r="CO103" s="29"/>
      <c r="CP103" s="29"/>
      <c r="CQ103" s="29"/>
      <c r="CR103" s="29"/>
      <c r="CS103" s="29"/>
      <c r="CT103" s="29"/>
      <c r="CU103" s="29"/>
      <c r="CV103" s="29"/>
      <c r="CW103" s="29"/>
      <c r="CX103" s="29"/>
      <c r="CY103" s="29"/>
      <c r="CZ103" s="29"/>
      <c r="DA103" s="29"/>
      <c r="DB103" s="29"/>
      <c r="DC103" s="29"/>
      <c r="DD103" s="29"/>
      <c r="DE103" s="29"/>
      <c r="DF103" s="29"/>
      <c r="DG103" s="29"/>
      <c r="DH103" s="29"/>
      <c r="DI103" s="29"/>
      <c r="DJ103" s="29"/>
      <c r="DK103" s="29"/>
      <c r="DL103" s="29"/>
      <c r="DM103" s="29"/>
      <c r="DN103" s="29"/>
      <c r="DO103" s="29"/>
      <c r="DP103" s="29"/>
      <c r="DQ103" s="29"/>
      <c r="DR103" s="29"/>
      <c r="DS103" s="29"/>
      <c r="DT103" s="29"/>
      <c r="DU103" s="29"/>
      <c r="DV103" s="29"/>
      <c r="DW103" s="29"/>
      <c r="DX103" s="29"/>
      <c r="DY103" s="29"/>
      <c r="DZ103" s="29"/>
      <c r="EA103" s="29"/>
      <c r="EB103" s="29"/>
      <c r="EC103" s="29"/>
      <c r="ED103" s="29"/>
      <c r="EE103" s="29"/>
      <c r="EF103" s="29"/>
      <c r="EG103" s="29"/>
      <c r="EH103" s="29"/>
      <c r="EI103" s="29"/>
      <c r="EJ103" s="29"/>
      <c r="EK103" s="29"/>
      <c r="EL103" s="29"/>
      <c r="EM103" s="29"/>
      <c r="EN103" s="29"/>
      <c r="EO103" s="29"/>
      <c r="EP103" s="29"/>
      <c r="EQ103" s="29"/>
      <c r="ER103" s="29"/>
      <c r="ES103" s="29"/>
      <c r="ET103" s="29"/>
      <c r="EU103" s="29"/>
      <c r="EV103" s="29"/>
      <c r="EW103" s="29"/>
      <c r="EX103" s="29"/>
      <c r="EY103" s="29"/>
      <c r="EZ103" s="29"/>
      <c r="FA103" s="29"/>
      <c r="FB103" s="29"/>
      <c r="FC103" s="29"/>
      <c r="FD103" s="29"/>
      <c r="FE103" s="29"/>
      <c r="FF103" s="29"/>
      <c r="FG103" s="29"/>
      <c r="FH103" s="29"/>
      <c r="FI103" s="29"/>
      <c r="FJ103" s="29"/>
      <c r="FK103" s="29"/>
      <c r="FL103" s="29"/>
      <c r="FM103" s="29"/>
      <c r="FN103" s="29"/>
      <c r="FO103" s="29"/>
      <c r="FP103" s="29"/>
      <c r="FQ103" s="29"/>
      <c r="FR103" s="29"/>
      <c r="FS103" s="29"/>
      <c r="FT103" s="29"/>
      <c r="FU103" s="29"/>
      <c r="FV103" s="29"/>
      <c r="FW103" s="29"/>
      <c r="FX103" s="29"/>
      <c r="FY103" s="29"/>
      <c r="FZ103" s="29"/>
      <c r="GA103" s="29"/>
      <c r="GB103" s="29"/>
      <c r="GC103" s="29"/>
      <c r="GD103" s="29"/>
      <c r="GE103" s="29"/>
      <c r="GF103" s="29"/>
      <c r="GG103" s="29"/>
      <c r="GH103" s="29"/>
      <c r="GI103" s="29"/>
      <c r="GJ103" s="29"/>
      <c r="GK103" s="29"/>
      <c r="GL103" s="29"/>
      <c r="GM103" s="29"/>
      <c r="GN103" s="29"/>
      <c r="GO103" s="29"/>
      <c r="GP103" s="29"/>
      <c r="GQ103" s="29"/>
      <c r="GR103" s="29"/>
      <c r="GS103" s="29"/>
      <c r="GT103" s="29"/>
      <c r="GU103" s="29"/>
      <c r="GV103" s="29"/>
      <c r="GW103" s="29"/>
      <c r="GX103" s="29"/>
      <c r="GY103" s="29"/>
      <c r="GZ103" s="29"/>
      <c r="HA103" s="29"/>
      <c r="HB103" s="29"/>
      <c r="HC103" s="29"/>
      <c r="HD103" s="29"/>
      <c r="HE103" s="29"/>
      <c r="HF103" s="29"/>
      <c r="HG103" s="29"/>
      <c r="HH103" s="29"/>
      <c r="HI103" s="29"/>
      <c r="HJ103" s="29"/>
      <c r="HK103" s="29"/>
      <c r="HL103" s="29"/>
      <c r="HM103" s="29"/>
      <c r="HN103" s="29"/>
      <c r="HO103" s="29"/>
      <c r="HP103" s="29"/>
      <c r="HQ103" s="29"/>
      <c r="HR103" s="29"/>
      <c r="HS103" s="29"/>
      <c r="HT103" s="29"/>
      <c r="HU103" s="29"/>
      <c r="HV103" s="29"/>
      <c r="HW103" s="29"/>
      <c r="HX103" s="29"/>
      <c r="HY103" s="29"/>
      <c r="HZ103" s="29"/>
      <c r="IA103" s="29"/>
      <c r="IB103" s="29"/>
      <c r="IC103" s="29"/>
      <c r="ID103" s="29"/>
      <c r="IE103" s="29"/>
      <c r="IF103" s="29"/>
      <c r="IG103" s="29"/>
      <c r="IH103" s="29"/>
      <c r="II103" s="29"/>
      <c r="IJ103" s="29"/>
      <c r="IK103" s="29"/>
      <c r="IL103" s="29"/>
      <c r="IM103" s="29"/>
      <c r="IN103" s="29"/>
      <c r="IO103" s="29"/>
      <c r="IP103" s="29"/>
    </row>
    <row r="104" spans="1:250" ht="12.75" customHeight="1">
      <c r="A104" s="29"/>
      <c r="B104" s="29"/>
      <c r="C104" s="26"/>
      <c r="D104" s="26"/>
      <c r="E104" s="26"/>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c r="BM104" s="29"/>
      <c r="BN104" s="29"/>
      <c r="BO104" s="29"/>
      <c r="BP104" s="29"/>
      <c r="BQ104" s="29"/>
      <c r="BR104" s="29"/>
      <c r="BS104" s="29"/>
      <c r="BT104" s="29"/>
      <c r="BU104" s="29"/>
      <c r="BV104" s="29"/>
      <c r="BW104" s="29"/>
      <c r="BX104" s="29"/>
      <c r="BY104" s="29"/>
      <c r="BZ104" s="29"/>
      <c r="CA104" s="29"/>
      <c r="CB104" s="29"/>
      <c r="CC104" s="29"/>
      <c r="CD104" s="29"/>
      <c r="CE104" s="29"/>
      <c r="CF104" s="29"/>
      <c r="CG104" s="29"/>
      <c r="CH104" s="29"/>
      <c r="CI104" s="29"/>
      <c r="CJ104" s="29"/>
      <c r="CK104" s="29"/>
      <c r="CL104" s="29"/>
      <c r="CM104" s="29"/>
      <c r="CN104" s="29"/>
      <c r="CO104" s="29"/>
      <c r="CP104" s="29"/>
      <c r="CQ104" s="29"/>
      <c r="CR104" s="29"/>
      <c r="CS104" s="29"/>
      <c r="CT104" s="29"/>
      <c r="CU104" s="29"/>
      <c r="CV104" s="29"/>
      <c r="CW104" s="29"/>
      <c r="CX104" s="29"/>
      <c r="CY104" s="29"/>
      <c r="CZ104" s="29"/>
      <c r="DA104" s="29"/>
      <c r="DB104" s="29"/>
      <c r="DC104" s="29"/>
      <c r="DD104" s="29"/>
      <c r="DE104" s="29"/>
      <c r="DF104" s="29"/>
      <c r="DG104" s="29"/>
      <c r="DH104" s="29"/>
      <c r="DI104" s="29"/>
      <c r="DJ104" s="29"/>
      <c r="DK104" s="29"/>
      <c r="DL104" s="29"/>
      <c r="DM104" s="29"/>
      <c r="DN104" s="29"/>
      <c r="DO104" s="29"/>
      <c r="DP104" s="29"/>
      <c r="DQ104" s="29"/>
      <c r="DR104" s="29"/>
      <c r="DS104" s="29"/>
      <c r="DT104" s="29"/>
      <c r="DU104" s="29"/>
      <c r="DV104" s="29"/>
      <c r="DW104" s="29"/>
      <c r="DX104" s="29"/>
      <c r="DY104" s="29"/>
      <c r="DZ104" s="29"/>
      <c r="EA104" s="29"/>
      <c r="EB104" s="29"/>
      <c r="EC104" s="29"/>
      <c r="ED104" s="29"/>
      <c r="EE104" s="29"/>
      <c r="EF104" s="29"/>
      <c r="EG104" s="29"/>
      <c r="EH104" s="29"/>
      <c r="EI104" s="29"/>
      <c r="EJ104" s="29"/>
      <c r="EK104" s="29"/>
      <c r="EL104" s="29"/>
      <c r="EM104" s="29"/>
      <c r="EN104" s="29"/>
      <c r="EO104" s="29"/>
      <c r="EP104" s="29"/>
      <c r="EQ104" s="29"/>
      <c r="ER104" s="29"/>
      <c r="ES104" s="29"/>
      <c r="ET104" s="29"/>
      <c r="EU104" s="29"/>
      <c r="EV104" s="29"/>
      <c r="EW104" s="29"/>
      <c r="EX104" s="29"/>
      <c r="EY104" s="29"/>
      <c r="EZ104" s="29"/>
      <c r="FA104" s="29"/>
      <c r="FB104" s="29"/>
      <c r="FC104" s="29"/>
      <c r="FD104" s="29"/>
      <c r="FE104" s="29"/>
      <c r="FF104" s="29"/>
      <c r="FG104" s="29"/>
      <c r="FH104" s="29"/>
      <c r="FI104" s="29"/>
      <c r="FJ104" s="29"/>
      <c r="FK104" s="29"/>
      <c r="FL104" s="29"/>
      <c r="FM104" s="29"/>
      <c r="FN104" s="29"/>
      <c r="FO104" s="29"/>
      <c r="FP104" s="29"/>
      <c r="FQ104" s="29"/>
      <c r="FR104" s="29"/>
      <c r="FS104" s="29"/>
      <c r="FT104" s="29"/>
      <c r="FU104" s="29"/>
      <c r="FV104" s="29"/>
      <c r="FW104" s="29"/>
      <c r="FX104" s="29"/>
      <c r="FY104" s="29"/>
      <c r="FZ104" s="29"/>
      <c r="GA104" s="29"/>
      <c r="GB104" s="29"/>
      <c r="GC104" s="29"/>
      <c r="GD104" s="29"/>
      <c r="GE104" s="29"/>
      <c r="GF104" s="29"/>
      <c r="GG104" s="29"/>
      <c r="GH104" s="29"/>
      <c r="GI104" s="29"/>
      <c r="GJ104" s="29"/>
      <c r="GK104" s="29"/>
      <c r="GL104" s="29"/>
      <c r="GM104" s="29"/>
      <c r="GN104" s="29"/>
      <c r="GO104" s="29"/>
      <c r="GP104" s="29"/>
      <c r="GQ104" s="29"/>
      <c r="GR104" s="29"/>
      <c r="GS104" s="29"/>
      <c r="GT104" s="29"/>
      <c r="GU104" s="29"/>
      <c r="GV104" s="29"/>
      <c r="GW104" s="29"/>
      <c r="GX104" s="29"/>
      <c r="GY104" s="29"/>
      <c r="GZ104" s="29"/>
      <c r="HA104" s="29"/>
      <c r="HB104" s="29"/>
      <c r="HC104" s="29"/>
      <c r="HD104" s="29"/>
      <c r="HE104" s="29"/>
      <c r="HF104" s="29"/>
      <c r="HG104" s="29"/>
      <c r="HH104" s="29"/>
      <c r="HI104" s="29"/>
      <c r="HJ104" s="29"/>
      <c r="HK104" s="29"/>
      <c r="HL104" s="29"/>
      <c r="HM104" s="29"/>
      <c r="HN104" s="29"/>
      <c r="HO104" s="29"/>
      <c r="HP104" s="29"/>
      <c r="HQ104" s="29"/>
      <c r="HR104" s="29"/>
      <c r="HS104" s="29"/>
      <c r="HT104" s="29"/>
      <c r="HU104" s="29"/>
      <c r="HV104" s="29"/>
      <c r="HW104" s="29"/>
      <c r="HX104" s="29"/>
      <c r="HY104" s="29"/>
      <c r="HZ104" s="29"/>
      <c r="IA104" s="29"/>
      <c r="IB104" s="29"/>
      <c r="IC104" s="29"/>
      <c r="ID104" s="29"/>
      <c r="IE104" s="29"/>
      <c r="IF104" s="29"/>
      <c r="IG104" s="29"/>
      <c r="IH104" s="29"/>
      <c r="II104" s="29"/>
      <c r="IJ104" s="29"/>
      <c r="IK104" s="29"/>
      <c r="IL104" s="29"/>
      <c r="IM104" s="29"/>
      <c r="IN104" s="29"/>
      <c r="IO104" s="29"/>
      <c r="IP104" s="29"/>
    </row>
    <row r="105" spans="1:250" ht="12.75" customHeight="1">
      <c r="A105" s="29"/>
      <c r="B105" s="29"/>
      <c r="C105" s="26"/>
      <c r="D105" s="26"/>
      <c r="E105" s="26"/>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9"/>
      <c r="BL105" s="29"/>
      <c r="BM105" s="29"/>
      <c r="BN105" s="29"/>
      <c r="BO105" s="29"/>
      <c r="BP105" s="29"/>
      <c r="BQ105" s="29"/>
      <c r="BR105" s="29"/>
      <c r="BS105" s="29"/>
      <c r="BT105" s="29"/>
      <c r="BU105" s="29"/>
      <c r="BV105" s="29"/>
      <c r="BW105" s="29"/>
      <c r="BX105" s="29"/>
      <c r="BY105" s="29"/>
      <c r="BZ105" s="29"/>
      <c r="CA105" s="29"/>
      <c r="CB105" s="29"/>
      <c r="CC105" s="29"/>
      <c r="CD105" s="29"/>
      <c r="CE105" s="29"/>
      <c r="CF105" s="29"/>
      <c r="CG105" s="29"/>
      <c r="CH105" s="29"/>
      <c r="CI105" s="29"/>
      <c r="CJ105" s="29"/>
      <c r="CK105" s="29"/>
      <c r="CL105" s="29"/>
      <c r="CM105" s="29"/>
      <c r="CN105" s="29"/>
      <c r="CO105" s="29"/>
      <c r="CP105" s="29"/>
      <c r="CQ105" s="29"/>
      <c r="CR105" s="29"/>
      <c r="CS105" s="29"/>
      <c r="CT105" s="29"/>
      <c r="CU105" s="29"/>
      <c r="CV105" s="29"/>
      <c r="CW105" s="29"/>
      <c r="CX105" s="29"/>
      <c r="CY105" s="29"/>
      <c r="CZ105" s="29"/>
      <c r="DA105" s="29"/>
      <c r="DB105" s="29"/>
      <c r="DC105" s="29"/>
      <c r="DD105" s="29"/>
      <c r="DE105" s="29"/>
      <c r="DF105" s="29"/>
      <c r="DG105" s="29"/>
      <c r="DH105" s="29"/>
      <c r="DI105" s="29"/>
      <c r="DJ105" s="29"/>
      <c r="DK105" s="29"/>
      <c r="DL105" s="29"/>
      <c r="DM105" s="29"/>
      <c r="DN105" s="29"/>
      <c r="DO105" s="29"/>
      <c r="DP105" s="29"/>
      <c r="DQ105" s="29"/>
      <c r="DR105" s="29"/>
      <c r="DS105" s="29"/>
      <c r="DT105" s="29"/>
      <c r="DU105" s="29"/>
      <c r="DV105" s="29"/>
      <c r="DW105" s="29"/>
      <c r="DX105" s="29"/>
      <c r="DY105" s="29"/>
      <c r="DZ105" s="29"/>
      <c r="EA105" s="29"/>
      <c r="EB105" s="29"/>
      <c r="EC105" s="29"/>
      <c r="ED105" s="29"/>
      <c r="EE105" s="29"/>
      <c r="EF105" s="29"/>
      <c r="EG105" s="29"/>
      <c r="EH105" s="29"/>
      <c r="EI105" s="29"/>
      <c r="EJ105" s="29"/>
      <c r="EK105" s="29"/>
      <c r="EL105" s="29"/>
      <c r="EM105" s="29"/>
      <c r="EN105" s="29"/>
      <c r="EO105" s="29"/>
      <c r="EP105" s="29"/>
      <c r="EQ105" s="29"/>
      <c r="ER105" s="29"/>
      <c r="ES105" s="29"/>
      <c r="ET105" s="29"/>
      <c r="EU105" s="29"/>
      <c r="EV105" s="29"/>
      <c r="EW105" s="29"/>
      <c r="EX105" s="29"/>
      <c r="EY105" s="29"/>
      <c r="EZ105" s="29"/>
      <c r="FA105" s="29"/>
      <c r="FB105" s="29"/>
      <c r="FC105" s="29"/>
      <c r="FD105" s="29"/>
      <c r="FE105" s="29"/>
      <c r="FF105" s="29"/>
      <c r="FG105" s="29"/>
      <c r="FH105" s="29"/>
      <c r="FI105" s="29"/>
      <c r="FJ105" s="29"/>
      <c r="FK105" s="29"/>
      <c r="FL105" s="29"/>
      <c r="FM105" s="29"/>
      <c r="FN105" s="29"/>
      <c r="FO105" s="29"/>
      <c r="FP105" s="29"/>
      <c r="FQ105" s="29"/>
      <c r="FR105" s="29"/>
      <c r="FS105" s="29"/>
      <c r="FT105" s="29"/>
      <c r="FU105" s="29"/>
      <c r="FV105" s="29"/>
      <c r="FW105" s="29"/>
      <c r="FX105" s="29"/>
      <c r="FY105" s="29"/>
      <c r="FZ105" s="29"/>
      <c r="GA105" s="29"/>
      <c r="GB105" s="29"/>
      <c r="GC105" s="29"/>
      <c r="GD105" s="29"/>
      <c r="GE105" s="29"/>
      <c r="GF105" s="29"/>
      <c r="GG105" s="29"/>
      <c r="GH105" s="29"/>
      <c r="GI105" s="29"/>
      <c r="GJ105" s="29"/>
      <c r="GK105" s="29"/>
      <c r="GL105" s="29"/>
      <c r="GM105" s="29"/>
      <c r="GN105" s="29"/>
      <c r="GO105" s="29"/>
      <c r="GP105" s="29"/>
      <c r="GQ105" s="29"/>
      <c r="GR105" s="29"/>
      <c r="GS105" s="29"/>
      <c r="GT105" s="29"/>
      <c r="GU105" s="29"/>
      <c r="GV105" s="29"/>
      <c r="GW105" s="29"/>
      <c r="GX105" s="29"/>
      <c r="GY105" s="29"/>
      <c r="GZ105" s="29"/>
      <c r="HA105" s="29"/>
      <c r="HB105" s="29"/>
      <c r="HC105" s="29"/>
      <c r="HD105" s="29"/>
      <c r="HE105" s="29"/>
      <c r="HF105" s="29"/>
      <c r="HG105" s="29"/>
      <c r="HH105" s="29"/>
      <c r="HI105" s="29"/>
      <c r="HJ105" s="29"/>
      <c r="HK105" s="29"/>
      <c r="HL105" s="29"/>
      <c r="HM105" s="29"/>
      <c r="HN105" s="29"/>
      <c r="HO105" s="29"/>
      <c r="HP105" s="29"/>
      <c r="HQ105" s="29"/>
      <c r="HR105" s="29"/>
      <c r="HS105" s="29"/>
      <c r="HT105" s="29"/>
      <c r="HU105" s="29"/>
      <c r="HV105" s="29"/>
      <c r="HW105" s="29"/>
      <c r="HX105" s="29"/>
      <c r="HY105" s="29"/>
      <c r="HZ105" s="29"/>
      <c r="IA105" s="29"/>
      <c r="IB105" s="29"/>
      <c r="IC105" s="29"/>
      <c r="ID105" s="29"/>
      <c r="IE105" s="29"/>
      <c r="IF105" s="29"/>
      <c r="IG105" s="29"/>
      <c r="IH105" s="29"/>
      <c r="II105" s="29"/>
      <c r="IJ105" s="29"/>
      <c r="IK105" s="29"/>
      <c r="IL105" s="29"/>
      <c r="IM105" s="29"/>
      <c r="IN105" s="29"/>
      <c r="IO105" s="29"/>
      <c r="IP105" s="29"/>
    </row>
    <row r="106" spans="1:250" ht="12.75" customHeight="1">
      <c r="A106" s="29"/>
      <c r="B106" s="29"/>
      <c r="C106" s="26"/>
      <c r="D106" s="26"/>
      <c r="E106" s="26"/>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29"/>
      <c r="CA106" s="29"/>
      <c r="CB106" s="29"/>
      <c r="CC106" s="29"/>
      <c r="CD106" s="29"/>
      <c r="CE106" s="29"/>
      <c r="CF106" s="29"/>
      <c r="CG106" s="29"/>
      <c r="CH106" s="29"/>
      <c r="CI106" s="29"/>
      <c r="CJ106" s="29"/>
      <c r="CK106" s="29"/>
      <c r="CL106" s="29"/>
      <c r="CM106" s="29"/>
      <c r="CN106" s="29"/>
      <c r="CO106" s="29"/>
      <c r="CP106" s="29"/>
      <c r="CQ106" s="29"/>
      <c r="CR106" s="29"/>
      <c r="CS106" s="29"/>
      <c r="CT106" s="29"/>
      <c r="CU106" s="29"/>
      <c r="CV106" s="29"/>
      <c r="CW106" s="29"/>
      <c r="CX106" s="29"/>
      <c r="CY106" s="29"/>
      <c r="CZ106" s="29"/>
      <c r="DA106" s="29"/>
      <c r="DB106" s="29"/>
      <c r="DC106" s="29"/>
      <c r="DD106" s="29"/>
      <c r="DE106" s="29"/>
      <c r="DF106" s="29"/>
      <c r="DG106" s="29"/>
      <c r="DH106" s="29"/>
      <c r="DI106" s="29"/>
      <c r="DJ106" s="29"/>
      <c r="DK106" s="29"/>
      <c r="DL106" s="29"/>
      <c r="DM106" s="29"/>
      <c r="DN106" s="29"/>
      <c r="DO106" s="29"/>
      <c r="DP106" s="29"/>
      <c r="DQ106" s="29"/>
      <c r="DR106" s="29"/>
      <c r="DS106" s="29"/>
      <c r="DT106" s="29"/>
      <c r="DU106" s="29"/>
      <c r="DV106" s="29"/>
      <c r="DW106" s="29"/>
      <c r="DX106" s="29"/>
      <c r="DY106" s="29"/>
      <c r="DZ106" s="29"/>
      <c r="EA106" s="29"/>
      <c r="EB106" s="29"/>
      <c r="EC106" s="29"/>
      <c r="ED106" s="29"/>
      <c r="EE106" s="29"/>
      <c r="EF106" s="29"/>
      <c r="EG106" s="29"/>
      <c r="EH106" s="29"/>
      <c r="EI106" s="29"/>
      <c r="EJ106" s="29"/>
      <c r="EK106" s="29"/>
      <c r="EL106" s="29"/>
      <c r="EM106" s="29"/>
      <c r="EN106" s="29"/>
      <c r="EO106" s="29"/>
      <c r="EP106" s="29"/>
      <c r="EQ106" s="29"/>
      <c r="ER106" s="29"/>
      <c r="ES106" s="29"/>
      <c r="ET106" s="29"/>
      <c r="EU106" s="29"/>
      <c r="EV106" s="29"/>
      <c r="EW106" s="29"/>
      <c r="EX106" s="29"/>
      <c r="EY106" s="29"/>
      <c r="EZ106" s="29"/>
      <c r="FA106" s="29"/>
      <c r="FB106" s="29"/>
      <c r="FC106" s="29"/>
      <c r="FD106" s="29"/>
      <c r="FE106" s="29"/>
      <c r="FF106" s="29"/>
      <c r="FG106" s="29"/>
      <c r="FH106" s="29"/>
      <c r="FI106" s="29"/>
      <c r="FJ106" s="29"/>
      <c r="FK106" s="29"/>
      <c r="FL106" s="29"/>
      <c r="FM106" s="29"/>
      <c r="FN106" s="29"/>
      <c r="FO106" s="29"/>
      <c r="FP106" s="29"/>
      <c r="FQ106" s="29"/>
      <c r="FR106" s="29"/>
      <c r="FS106" s="29"/>
      <c r="FT106" s="29"/>
      <c r="FU106" s="29"/>
      <c r="FV106" s="29"/>
      <c r="FW106" s="29"/>
      <c r="FX106" s="29"/>
      <c r="FY106" s="29"/>
      <c r="FZ106" s="29"/>
      <c r="GA106" s="29"/>
      <c r="GB106" s="29"/>
      <c r="GC106" s="29"/>
      <c r="GD106" s="29"/>
      <c r="GE106" s="29"/>
      <c r="GF106" s="29"/>
      <c r="GG106" s="29"/>
      <c r="GH106" s="29"/>
      <c r="GI106" s="29"/>
      <c r="GJ106" s="29"/>
      <c r="GK106" s="29"/>
      <c r="GL106" s="29"/>
      <c r="GM106" s="29"/>
      <c r="GN106" s="29"/>
      <c r="GO106" s="29"/>
      <c r="GP106" s="29"/>
      <c r="GQ106" s="29"/>
      <c r="GR106" s="29"/>
      <c r="GS106" s="29"/>
      <c r="GT106" s="29"/>
      <c r="GU106" s="29"/>
      <c r="GV106" s="29"/>
      <c r="GW106" s="29"/>
      <c r="GX106" s="29"/>
      <c r="GY106" s="29"/>
      <c r="GZ106" s="29"/>
      <c r="HA106" s="29"/>
      <c r="HB106" s="29"/>
      <c r="HC106" s="29"/>
      <c r="HD106" s="29"/>
      <c r="HE106" s="29"/>
      <c r="HF106" s="29"/>
      <c r="HG106" s="29"/>
      <c r="HH106" s="29"/>
      <c r="HI106" s="29"/>
      <c r="HJ106" s="29"/>
      <c r="HK106" s="29"/>
      <c r="HL106" s="29"/>
      <c r="HM106" s="29"/>
      <c r="HN106" s="29"/>
      <c r="HO106" s="29"/>
      <c r="HP106" s="29"/>
      <c r="HQ106" s="29"/>
      <c r="HR106" s="29"/>
      <c r="HS106" s="29"/>
      <c r="HT106" s="29"/>
      <c r="HU106" s="29"/>
      <c r="HV106" s="29"/>
      <c r="HW106" s="29"/>
      <c r="HX106" s="29"/>
      <c r="HY106" s="29"/>
      <c r="HZ106" s="29"/>
      <c r="IA106" s="29"/>
      <c r="IB106" s="29"/>
      <c r="IC106" s="29"/>
      <c r="ID106" s="29"/>
      <c r="IE106" s="29"/>
      <c r="IF106" s="29"/>
      <c r="IG106" s="29"/>
      <c r="IH106" s="29"/>
      <c r="II106" s="29"/>
      <c r="IJ106" s="29"/>
      <c r="IK106" s="29"/>
      <c r="IL106" s="29"/>
      <c r="IM106" s="29"/>
      <c r="IN106" s="29"/>
      <c r="IO106" s="29"/>
      <c r="IP106" s="29"/>
    </row>
    <row r="107" spans="1:250" ht="12.75" customHeight="1">
      <c r="A107" s="29"/>
      <c r="B107" s="29"/>
      <c r="C107" s="26"/>
      <c r="D107" s="26"/>
      <c r="E107" s="26"/>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c r="BX107" s="29"/>
      <c r="BY107" s="29"/>
      <c r="BZ107" s="29"/>
      <c r="CA107" s="29"/>
      <c r="CB107" s="29"/>
      <c r="CC107" s="29"/>
      <c r="CD107" s="29"/>
      <c r="CE107" s="29"/>
      <c r="CF107" s="29"/>
      <c r="CG107" s="29"/>
      <c r="CH107" s="29"/>
      <c r="CI107" s="29"/>
      <c r="CJ107" s="29"/>
      <c r="CK107" s="29"/>
      <c r="CL107" s="29"/>
      <c r="CM107" s="29"/>
      <c r="CN107" s="29"/>
      <c r="CO107" s="29"/>
      <c r="CP107" s="29"/>
      <c r="CQ107" s="29"/>
      <c r="CR107" s="29"/>
      <c r="CS107" s="29"/>
      <c r="CT107" s="29"/>
      <c r="CU107" s="29"/>
      <c r="CV107" s="29"/>
      <c r="CW107" s="29"/>
      <c r="CX107" s="29"/>
      <c r="CY107" s="29"/>
      <c r="CZ107" s="29"/>
      <c r="DA107" s="29"/>
      <c r="DB107" s="29"/>
      <c r="DC107" s="29"/>
      <c r="DD107" s="29"/>
      <c r="DE107" s="29"/>
      <c r="DF107" s="29"/>
      <c r="DG107" s="29"/>
      <c r="DH107" s="29"/>
      <c r="DI107" s="29"/>
      <c r="DJ107" s="29"/>
      <c r="DK107" s="29"/>
      <c r="DL107" s="29"/>
      <c r="DM107" s="29"/>
      <c r="DN107" s="29"/>
      <c r="DO107" s="29"/>
      <c r="DP107" s="29"/>
      <c r="DQ107" s="29"/>
      <c r="DR107" s="29"/>
      <c r="DS107" s="29"/>
      <c r="DT107" s="29"/>
      <c r="DU107" s="29"/>
      <c r="DV107" s="29"/>
      <c r="DW107" s="29"/>
      <c r="DX107" s="29"/>
      <c r="DY107" s="29"/>
      <c r="DZ107" s="29"/>
      <c r="EA107" s="29"/>
      <c r="EB107" s="29"/>
      <c r="EC107" s="29"/>
      <c r="ED107" s="29"/>
      <c r="EE107" s="29"/>
      <c r="EF107" s="29"/>
      <c r="EG107" s="29"/>
      <c r="EH107" s="29"/>
      <c r="EI107" s="29"/>
      <c r="EJ107" s="29"/>
      <c r="EK107" s="29"/>
      <c r="EL107" s="29"/>
      <c r="EM107" s="29"/>
      <c r="EN107" s="29"/>
      <c r="EO107" s="29"/>
      <c r="EP107" s="29"/>
      <c r="EQ107" s="29"/>
      <c r="ER107" s="29"/>
      <c r="ES107" s="29"/>
      <c r="ET107" s="29"/>
      <c r="EU107" s="29"/>
      <c r="EV107" s="29"/>
      <c r="EW107" s="29"/>
      <c r="EX107" s="29"/>
      <c r="EY107" s="29"/>
      <c r="EZ107" s="29"/>
      <c r="FA107" s="29"/>
      <c r="FB107" s="29"/>
      <c r="FC107" s="29"/>
      <c r="FD107" s="29"/>
      <c r="FE107" s="29"/>
      <c r="FF107" s="29"/>
      <c r="FG107" s="29"/>
      <c r="FH107" s="29"/>
      <c r="FI107" s="29"/>
      <c r="FJ107" s="29"/>
      <c r="FK107" s="29"/>
      <c r="FL107" s="29"/>
      <c r="FM107" s="29"/>
      <c r="FN107" s="29"/>
      <c r="FO107" s="29"/>
      <c r="FP107" s="29"/>
      <c r="FQ107" s="29"/>
      <c r="FR107" s="29"/>
      <c r="FS107" s="29"/>
      <c r="FT107" s="29"/>
      <c r="FU107" s="29"/>
      <c r="FV107" s="29"/>
      <c r="FW107" s="29"/>
      <c r="FX107" s="29"/>
      <c r="FY107" s="29"/>
      <c r="FZ107" s="29"/>
      <c r="GA107" s="29"/>
      <c r="GB107" s="29"/>
      <c r="GC107" s="29"/>
      <c r="GD107" s="29"/>
      <c r="GE107" s="29"/>
      <c r="GF107" s="29"/>
      <c r="GG107" s="29"/>
      <c r="GH107" s="29"/>
      <c r="GI107" s="29"/>
      <c r="GJ107" s="29"/>
      <c r="GK107" s="29"/>
      <c r="GL107" s="29"/>
      <c r="GM107" s="29"/>
      <c r="GN107" s="29"/>
      <c r="GO107" s="29"/>
      <c r="GP107" s="29"/>
      <c r="GQ107" s="29"/>
      <c r="GR107" s="29"/>
      <c r="GS107" s="29"/>
      <c r="GT107" s="29"/>
      <c r="GU107" s="29"/>
      <c r="GV107" s="29"/>
      <c r="GW107" s="29"/>
      <c r="GX107" s="29"/>
      <c r="GY107" s="29"/>
      <c r="GZ107" s="29"/>
      <c r="HA107" s="29"/>
      <c r="HB107" s="29"/>
      <c r="HC107" s="29"/>
      <c r="HD107" s="29"/>
      <c r="HE107" s="29"/>
      <c r="HF107" s="29"/>
      <c r="HG107" s="29"/>
      <c r="HH107" s="29"/>
      <c r="HI107" s="29"/>
      <c r="HJ107" s="29"/>
      <c r="HK107" s="29"/>
      <c r="HL107" s="29"/>
      <c r="HM107" s="29"/>
      <c r="HN107" s="29"/>
      <c r="HO107" s="29"/>
      <c r="HP107" s="29"/>
      <c r="HQ107" s="29"/>
      <c r="HR107" s="29"/>
      <c r="HS107" s="29"/>
      <c r="HT107" s="29"/>
      <c r="HU107" s="29"/>
      <c r="HV107" s="29"/>
      <c r="HW107" s="29"/>
      <c r="HX107" s="29"/>
      <c r="HY107" s="29"/>
      <c r="HZ107" s="29"/>
      <c r="IA107" s="29"/>
      <c r="IB107" s="29"/>
      <c r="IC107" s="29"/>
      <c r="ID107" s="29"/>
      <c r="IE107" s="29"/>
      <c r="IF107" s="29"/>
      <c r="IG107" s="29"/>
      <c r="IH107" s="29"/>
      <c r="II107" s="29"/>
      <c r="IJ107" s="29"/>
      <c r="IK107" s="29"/>
      <c r="IL107" s="29"/>
      <c r="IM107" s="29"/>
      <c r="IN107" s="29"/>
      <c r="IO107" s="29"/>
      <c r="IP107" s="29"/>
    </row>
    <row r="108" spans="1:250" ht="12.75" customHeight="1">
      <c r="A108" s="29"/>
      <c r="B108" s="29"/>
      <c r="C108" s="26"/>
      <c r="D108" s="26"/>
      <c r="E108" s="26"/>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c r="BX108" s="29"/>
      <c r="BY108" s="29"/>
      <c r="BZ108" s="29"/>
      <c r="CA108" s="29"/>
      <c r="CB108" s="29"/>
      <c r="CC108" s="29"/>
      <c r="CD108" s="29"/>
      <c r="CE108" s="29"/>
      <c r="CF108" s="29"/>
      <c r="CG108" s="29"/>
      <c r="CH108" s="29"/>
      <c r="CI108" s="29"/>
      <c r="CJ108" s="29"/>
      <c r="CK108" s="29"/>
      <c r="CL108" s="29"/>
      <c r="CM108" s="29"/>
      <c r="CN108" s="29"/>
      <c r="CO108" s="29"/>
      <c r="CP108" s="29"/>
      <c r="CQ108" s="29"/>
      <c r="CR108" s="29"/>
      <c r="CS108" s="29"/>
      <c r="CT108" s="29"/>
      <c r="CU108" s="29"/>
      <c r="CV108" s="29"/>
      <c r="CW108" s="29"/>
      <c r="CX108" s="29"/>
      <c r="CY108" s="29"/>
      <c r="CZ108" s="29"/>
      <c r="DA108" s="29"/>
      <c r="DB108" s="29"/>
      <c r="DC108" s="29"/>
      <c r="DD108" s="29"/>
      <c r="DE108" s="29"/>
      <c r="DF108" s="29"/>
      <c r="DG108" s="29"/>
      <c r="DH108" s="29"/>
      <c r="DI108" s="29"/>
      <c r="DJ108" s="29"/>
      <c r="DK108" s="29"/>
      <c r="DL108" s="29"/>
      <c r="DM108" s="29"/>
      <c r="DN108" s="29"/>
      <c r="DO108" s="29"/>
      <c r="DP108" s="29"/>
      <c r="DQ108" s="29"/>
      <c r="DR108" s="29"/>
      <c r="DS108" s="29"/>
      <c r="DT108" s="29"/>
      <c r="DU108" s="29"/>
      <c r="DV108" s="29"/>
      <c r="DW108" s="29"/>
      <c r="DX108" s="29"/>
      <c r="DY108" s="29"/>
      <c r="DZ108" s="29"/>
      <c r="EA108" s="29"/>
      <c r="EB108" s="29"/>
      <c r="EC108" s="29"/>
      <c r="ED108" s="29"/>
      <c r="EE108" s="29"/>
      <c r="EF108" s="29"/>
      <c r="EG108" s="29"/>
      <c r="EH108" s="29"/>
      <c r="EI108" s="29"/>
      <c r="EJ108" s="29"/>
      <c r="EK108" s="29"/>
      <c r="EL108" s="29"/>
      <c r="EM108" s="29"/>
      <c r="EN108" s="29"/>
      <c r="EO108" s="29"/>
      <c r="EP108" s="29"/>
      <c r="EQ108" s="29"/>
      <c r="ER108" s="29"/>
      <c r="ES108" s="29"/>
      <c r="ET108" s="29"/>
      <c r="EU108" s="29"/>
      <c r="EV108" s="29"/>
      <c r="EW108" s="29"/>
      <c r="EX108" s="29"/>
      <c r="EY108" s="29"/>
      <c r="EZ108" s="29"/>
      <c r="FA108" s="29"/>
      <c r="FB108" s="29"/>
      <c r="FC108" s="29"/>
      <c r="FD108" s="29"/>
      <c r="FE108" s="29"/>
      <c r="FF108" s="29"/>
      <c r="FG108" s="29"/>
      <c r="FH108" s="29"/>
      <c r="FI108" s="29"/>
      <c r="FJ108" s="29"/>
      <c r="FK108" s="29"/>
      <c r="FL108" s="29"/>
      <c r="FM108" s="29"/>
      <c r="FN108" s="29"/>
      <c r="FO108" s="29"/>
      <c r="FP108" s="29"/>
      <c r="FQ108" s="29"/>
      <c r="FR108" s="29"/>
      <c r="FS108" s="29"/>
      <c r="FT108" s="29"/>
      <c r="FU108" s="29"/>
      <c r="FV108" s="29"/>
      <c r="FW108" s="29"/>
      <c r="FX108" s="29"/>
      <c r="FY108" s="29"/>
      <c r="FZ108" s="29"/>
      <c r="GA108" s="29"/>
      <c r="GB108" s="29"/>
      <c r="GC108" s="29"/>
      <c r="GD108" s="29"/>
      <c r="GE108" s="29"/>
      <c r="GF108" s="29"/>
      <c r="GG108" s="29"/>
      <c r="GH108" s="29"/>
      <c r="GI108" s="29"/>
      <c r="GJ108" s="29"/>
      <c r="GK108" s="29"/>
      <c r="GL108" s="29"/>
      <c r="GM108" s="29"/>
      <c r="GN108" s="29"/>
      <c r="GO108" s="29"/>
      <c r="GP108" s="29"/>
      <c r="GQ108" s="29"/>
      <c r="GR108" s="29"/>
      <c r="GS108" s="29"/>
      <c r="GT108" s="29"/>
      <c r="GU108" s="29"/>
      <c r="GV108" s="29"/>
      <c r="GW108" s="29"/>
      <c r="GX108" s="29"/>
      <c r="GY108" s="29"/>
      <c r="GZ108" s="29"/>
      <c r="HA108" s="29"/>
      <c r="HB108" s="29"/>
      <c r="HC108" s="29"/>
      <c r="HD108" s="29"/>
      <c r="HE108" s="29"/>
      <c r="HF108" s="29"/>
      <c r="HG108" s="29"/>
      <c r="HH108" s="29"/>
      <c r="HI108" s="29"/>
      <c r="HJ108" s="29"/>
      <c r="HK108" s="29"/>
      <c r="HL108" s="29"/>
      <c r="HM108" s="29"/>
      <c r="HN108" s="29"/>
      <c r="HO108" s="29"/>
      <c r="HP108" s="29"/>
      <c r="HQ108" s="29"/>
      <c r="HR108" s="29"/>
      <c r="HS108" s="29"/>
      <c r="HT108" s="29"/>
      <c r="HU108" s="29"/>
      <c r="HV108" s="29"/>
      <c r="HW108" s="29"/>
      <c r="HX108" s="29"/>
      <c r="HY108" s="29"/>
      <c r="HZ108" s="29"/>
      <c r="IA108" s="29"/>
      <c r="IB108" s="29"/>
      <c r="IC108" s="29"/>
      <c r="ID108" s="29"/>
      <c r="IE108" s="29"/>
      <c r="IF108" s="29"/>
      <c r="IG108" s="29"/>
      <c r="IH108" s="29"/>
      <c r="II108" s="29"/>
      <c r="IJ108" s="29"/>
      <c r="IK108" s="29"/>
      <c r="IL108" s="29"/>
      <c r="IM108" s="29"/>
      <c r="IN108" s="29"/>
      <c r="IO108" s="29"/>
      <c r="IP108" s="29"/>
    </row>
    <row r="109" spans="1:250" ht="12.75" customHeight="1">
      <c r="A109" s="29"/>
      <c r="B109" s="29"/>
      <c r="C109" s="26"/>
      <c r="D109" s="26"/>
      <c r="E109" s="26"/>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29"/>
      <c r="CA109" s="29"/>
      <c r="CB109" s="29"/>
      <c r="CC109" s="29"/>
      <c r="CD109" s="29"/>
      <c r="CE109" s="29"/>
      <c r="CF109" s="29"/>
      <c r="CG109" s="29"/>
      <c r="CH109" s="29"/>
      <c r="CI109" s="29"/>
      <c r="CJ109" s="29"/>
      <c r="CK109" s="29"/>
      <c r="CL109" s="29"/>
      <c r="CM109" s="29"/>
      <c r="CN109" s="29"/>
      <c r="CO109" s="29"/>
      <c r="CP109" s="29"/>
      <c r="CQ109" s="29"/>
      <c r="CR109" s="29"/>
      <c r="CS109" s="29"/>
      <c r="CT109" s="29"/>
      <c r="CU109" s="29"/>
      <c r="CV109" s="29"/>
      <c r="CW109" s="29"/>
      <c r="CX109" s="29"/>
      <c r="CY109" s="29"/>
      <c r="CZ109" s="29"/>
      <c r="DA109" s="29"/>
      <c r="DB109" s="29"/>
      <c r="DC109" s="29"/>
      <c r="DD109" s="29"/>
      <c r="DE109" s="29"/>
      <c r="DF109" s="29"/>
      <c r="DG109" s="29"/>
      <c r="DH109" s="29"/>
      <c r="DI109" s="29"/>
      <c r="DJ109" s="29"/>
      <c r="DK109" s="29"/>
      <c r="DL109" s="29"/>
      <c r="DM109" s="29"/>
      <c r="DN109" s="29"/>
      <c r="DO109" s="29"/>
      <c r="DP109" s="29"/>
      <c r="DQ109" s="29"/>
      <c r="DR109" s="29"/>
      <c r="DS109" s="29"/>
      <c r="DT109" s="29"/>
      <c r="DU109" s="29"/>
      <c r="DV109" s="29"/>
      <c r="DW109" s="29"/>
      <c r="DX109" s="29"/>
      <c r="DY109" s="29"/>
      <c r="DZ109" s="29"/>
      <c r="EA109" s="29"/>
      <c r="EB109" s="29"/>
      <c r="EC109" s="29"/>
      <c r="ED109" s="29"/>
      <c r="EE109" s="29"/>
      <c r="EF109" s="29"/>
      <c r="EG109" s="29"/>
      <c r="EH109" s="29"/>
      <c r="EI109" s="29"/>
      <c r="EJ109" s="29"/>
      <c r="EK109" s="29"/>
      <c r="EL109" s="29"/>
      <c r="EM109" s="29"/>
      <c r="EN109" s="29"/>
      <c r="EO109" s="29"/>
      <c r="EP109" s="29"/>
      <c r="EQ109" s="29"/>
      <c r="ER109" s="29"/>
      <c r="ES109" s="29"/>
      <c r="ET109" s="29"/>
      <c r="EU109" s="29"/>
      <c r="EV109" s="29"/>
      <c r="EW109" s="29"/>
      <c r="EX109" s="29"/>
      <c r="EY109" s="29"/>
      <c r="EZ109" s="29"/>
      <c r="FA109" s="29"/>
      <c r="FB109" s="29"/>
      <c r="FC109" s="29"/>
      <c r="FD109" s="29"/>
      <c r="FE109" s="29"/>
      <c r="FF109" s="29"/>
      <c r="FG109" s="29"/>
      <c r="FH109" s="29"/>
      <c r="FI109" s="29"/>
      <c r="FJ109" s="29"/>
      <c r="FK109" s="29"/>
      <c r="FL109" s="29"/>
      <c r="FM109" s="29"/>
      <c r="FN109" s="29"/>
      <c r="FO109" s="29"/>
      <c r="FP109" s="29"/>
      <c r="FQ109" s="29"/>
      <c r="FR109" s="29"/>
      <c r="FS109" s="29"/>
      <c r="FT109" s="29"/>
      <c r="FU109" s="29"/>
      <c r="FV109" s="29"/>
      <c r="FW109" s="29"/>
      <c r="FX109" s="29"/>
      <c r="FY109" s="29"/>
      <c r="FZ109" s="29"/>
      <c r="GA109" s="29"/>
      <c r="GB109" s="29"/>
      <c r="GC109" s="29"/>
      <c r="GD109" s="29"/>
      <c r="GE109" s="29"/>
      <c r="GF109" s="29"/>
      <c r="GG109" s="29"/>
      <c r="GH109" s="29"/>
      <c r="GI109" s="29"/>
      <c r="GJ109" s="29"/>
      <c r="GK109" s="29"/>
      <c r="GL109" s="29"/>
      <c r="GM109" s="29"/>
      <c r="GN109" s="29"/>
      <c r="GO109" s="29"/>
      <c r="GP109" s="29"/>
      <c r="GQ109" s="29"/>
      <c r="GR109" s="29"/>
      <c r="GS109" s="29"/>
      <c r="GT109" s="29"/>
      <c r="GU109" s="29"/>
      <c r="GV109" s="29"/>
      <c r="GW109" s="29"/>
      <c r="GX109" s="29"/>
      <c r="GY109" s="29"/>
      <c r="GZ109" s="29"/>
      <c r="HA109" s="29"/>
      <c r="HB109" s="29"/>
      <c r="HC109" s="29"/>
      <c r="HD109" s="29"/>
      <c r="HE109" s="29"/>
      <c r="HF109" s="29"/>
      <c r="HG109" s="29"/>
      <c r="HH109" s="29"/>
      <c r="HI109" s="29"/>
      <c r="HJ109" s="29"/>
      <c r="HK109" s="29"/>
      <c r="HL109" s="29"/>
      <c r="HM109" s="29"/>
      <c r="HN109" s="29"/>
      <c r="HO109" s="29"/>
      <c r="HP109" s="29"/>
      <c r="HQ109" s="29"/>
      <c r="HR109" s="29"/>
      <c r="HS109" s="29"/>
      <c r="HT109" s="29"/>
      <c r="HU109" s="29"/>
      <c r="HV109" s="29"/>
      <c r="HW109" s="29"/>
      <c r="HX109" s="29"/>
      <c r="HY109" s="29"/>
      <c r="HZ109" s="29"/>
      <c r="IA109" s="29"/>
      <c r="IB109" s="29"/>
      <c r="IC109" s="29"/>
      <c r="ID109" s="29"/>
      <c r="IE109" s="29"/>
      <c r="IF109" s="29"/>
      <c r="IG109" s="29"/>
      <c r="IH109" s="29"/>
      <c r="II109" s="29"/>
      <c r="IJ109" s="29"/>
      <c r="IK109" s="29"/>
      <c r="IL109" s="29"/>
      <c r="IM109" s="29"/>
      <c r="IN109" s="29"/>
      <c r="IO109" s="29"/>
      <c r="IP109" s="29"/>
    </row>
    <row r="110" spans="1:250" ht="12.75" customHeight="1">
      <c r="A110" s="29"/>
      <c r="B110" s="29"/>
      <c r="C110" s="26"/>
      <c r="D110" s="26"/>
      <c r="E110" s="26"/>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row>
    <row r="111" spans="1:250" ht="12.75" customHeight="1">
      <c r="A111" s="29"/>
      <c r="B111" s="29"/>
      <c r="C111" s="26"/>
      <c r="D111" s="26"/>
      <c r="E111" s="26"/>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c r="BX111" s="29"/>
      <c r="BY111" s="29"/>
      <c r="BZ111" s="29"/>
      <c r="CA111" s="29"/>
      <c r="CB111" s="29"/>
      <c r="CC111" s="29"/>
      <c r="CD111" s="29"/>
      <c r="CE111" s="29"/>
      <c r="CF111" s="29"/>
      <c r="CG111" s="29"/>
      <c r="CH111" s="29"/>
      <c r="CI111" s="29"/>
      <c r="CJ111" s="29"/>
      <c r="CK111" s="29"/>
      <c r="CL111" s="29"/>
      <c r="CM111" s="29"/>
      <c r="CN111" s="29"/>
      <c r="CO111" s="29"/>
      <c r="CP111" s="29"/>
      <c r="CQ111" s="29"/>
      <c r="CR111" s="29"/>
      <c r="CS111" s="29"/>
      <c r="CT111" s="29"/>
      <c r="CU111" s="29"/>
      <c r="CV111" s="29"/>
      <c r="CW111" s="29"/>
      <c r="CX111" s="29"/>
      <c r="CY111" s="29"/>
      <c r="CZ111" s="29"/>
      <c r="DA111" s="29"/>
      <c r="DB111" s="29"/>
      <c r="DC111" s="29"/>
      <c r="DD111" s="29"/>
      <c r="DE111" s="29"/>
      <c r="DF111" s="29"/>
      <c r="DG111" s="29"/>
      <c r="DH111" s="29"/>
      <c r="DI111" s="29"/>
      <c r="DJ111" s="29"/>
      <c r="DK111" s="29"/>
      <c r="DL111" s="29"/>
      <c r="DM111" s="29"/>
      <c r="DN111" s="29"/>
      <c r="DO111" s="29"/>
      <c r="DP111" s="29"/>
      <c r="DQ111" s="29"/>
      <c r="DR111" s="29"/>
      <c r="DS111" s="29"/>
      <c r="DT111" s="29"/>
      <c r="DU111" s="29"/>
      <c r="DV111" s="29"/>
      <c r="DW111" s="29"/>
      <c r="DX111" s="29"/>
      <c r="DY111" s="29"/>
      <c r="DZ111" s="29"/>
      <c r="EA111" s="29"/>
      <c r="EB111" s="29"/>
      <c r="EC111" s="29"/>
      <c r="ED111" s="29"/>
      <c r="EE111" s="29"/>
      <c r="EF111" s="29"/>
      <c r="EG111" s="29"/>
      <c r="EH111" s="29"/>
      <c r="EI111" s="29"/>
      <c r="EJ111" s="29"/>
      <c r="EK111" s="29"/>
      <c r="EL111" s="29"/>
      <c r="EM111" s="29"/>
      <c r="EN111" s="29"/>
      <c r="EO111" s="29"/>
      <c r="EP111" s="29"/>
      <c r="EQ111" s="29"/>
      <c r="ER111" s="29"/>
      <c r="ES111" s="29"/>
      <c r="ET111" s="29"/>
      <c r="EU111" s="29"/>
      <c r="EV111" s="29"/>
      <c r="EW111" s="29"/>
      <c r="EX111" s="29"/>
      <c r="EY111" s="29"/>
      <c r="EZ111" s="29"/>
      <c r="FA111" s="29"/>
      <c r="FB111" s="29"/>
      <c r="FC111" s="29"/>
      <c r="FD111" s="29"/>
      <c r="FE111" s="29"/>
      <c r="FF111" s="29"/>
      <c r="FG111" s="29"/>
      <c r="FH111" s="29"/>
      <c r="FI111" s="29"/>
      <c r="FJ111" s="29"/>
      <c r="FK111" s="29"/>
      <c r="FL111" s="29"/>
      <c r="FM111" s="29"/>
      <c r="FN111" s="29"/>
      <c r="FO111" s="29"/>
      <c r="FP111" s="29"/>
      <c r="FQ111" s="29"/>
      <c r="FR111" s="29"/>
      <c r="FS111" s="29"/>
      <c r="FT111" s="29"/>
      <c r="FU111" s="29"/>
      <c r="FV111" s="29"/>
      <c r="FW111" s="29"/>
      <c r="FX111" s="29"/>
      <c r="FY111" s="29"/>
      <c r="FZ111" s="29"/>
      <c r="GA111" s="29"/>
      <c r="GB111" s="29"/>
      <c r="GC111" s="29"/>
      <c r="GD111" s="29"/>
      <c r="GE111" s="29"/>
      <c r="GF111" s="29"/>
      <c r="GG111" s="29"/>
      <c r="GH111" s="29"/>
      <c r="GI111" s="29"/>
      <c r="GJ111" s="29"/>
      <c r="GK111" s="29"/>
      <c r="GL111" s="29"/>
      <c r="GM111" s="29"/>
      <c r="GN111" s="29"/>
      <c r="GO111" s="29"/>
      <c r="GP111" s="29"/>
      <c r="GQ111" s="29"/>
      <c r="GR111" s="29"/>
      <c r="GS111" s="29"/>
      <c r="GT111" s="29"/>
      <c r="GU111" s="29"/>
      <c r="GV111" s="29"/>
      <c r="GW111" s="29"/>
      <c r="GX111" s="29"/>
      <c r="GY111" s="29"/>
      <c r="GZ111" s="29"/>
      <c r="HA111" s="29"/>
      <c r="HB111" s="29"/>
      <c r="HC111" s="29"/>
      <c r="HD111" s="29"/>
      <c r="HE111" s="29"/>
      <c r="HF111" s="29"/>
      <c r="HG111" s="29"/>
      <c r="HH111" s="29"/>
      <c r="HI111" s="29"/>
      <c r="HJ111" s="29"/>
      <c r="HK111" s="29"/>
      <c r="HL111" s="29"/>
      <c r="HM111" s="29"/>
      <c r="HN111" s="29"/>
      <c r="HO111" s="29"/>
      <c r="HP111" s="29"/>
      <c r="HQ111" s="29"/>
      <c r="HR111" s="29"/>
      <c r="HS111" s="29"/>
      <c r="HT111" s="29"/>
      <c r="HU111" s="29"/>
      <c r="HV111" s="29"/>
      <c r="HW111" s="29"/>
      <c r="HX111" s="29"/>
      <c r="HY111" s="29"/>
      <c r="HZ111" s="29"/>
      <c r="IA111" s="29"/>
      <c r="IB111" s="29"/>
      <c r="IC111" s="29"/>
      <c r="ID111" s="29"/>
      <c r="IE111" s="29"/>
      <c r="IF111" s="29"/>
      <c r="IG111" s="29"/>
      <c r="IH111" s="29"/>
      <c r="II111" s="29"/>
      <c r="IJ111" s="29"/>
      <c r="IK111" s="29"/>
      <c r="IL111" s="29"/>
      <c r="IM111" s="29"/>
      <c r="IN111" s="29"/>
      <c r="IO111" s="29"/>
      <c r="IP111" s="29"/>
    </row>
    <row r="112" spans="1:250" ht="12.75" customHeight="1">
      <c r="A112" s="29"/>
      <c r="B112" s="29"/>
      <c r="C112" s="26"/>
      <c r="D112" s="26"/>
      <c r="E112" s="26"/>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c r="BX112" s="29"/>
      <c r="BY112" s="29"/>
      <c r="BZ112" s="29"/>
      <c r="CA112" s="29"/>
      <c r="CB112" s="29"/>
      <c r="CC112" s="29"/>
      <c r="CD112" s="29"/>
      <c r="CE112" s="29"/>
      <c r="CF112" s="29"/>
      <c r="CG112" s="29"/>
      <c r="CH112" s="29"/>
      <c r="CI112" s="29"/>
      <c r="CJ112" s="29"/>
      <c r="CK112" s="29"/>
      <c r="CL112" s="29"/>
      <c r="CM112" s="29"/>
      <c r="CN112" s="29"/>
      <c r="CO112" s="29"/>
      <c r="CP112" s="29"/>
      <c r="CQ112" s="29"/>
      <c r="CR112" s="29"/>
      <c r="CS112" s="29"/>
      <c r="CT112" s="29"/>
      <c r="CU112" s="29"/>
      <c r="CV112" s="29"/>
      <c r="CW112" s="29"/>
      <c r="CX112" s="29"/>
      <c r="CY112" s="29"/>
      <c r="CZ112" s="29"/>
      <c r="DA112" s="29"/>
      <c r="DB112" s="29"/>
      <c r="DC112" s="29"/>
      <c r="DD112" s="29"/>
      <c r="DE112" s="29"/>
      <c r="DF112" s="29"/>
      <c r="DG112" s="29"/>
      <c r="DH112" s="29"/>
      <c r="DI112" s="29"/>
      <c r="DJ112" s="29"/>
      <c r="DK112" s="29"/>
      <c r="DL112" s="29"/>
      <c r="DM112" s="29"/>
      <c r="DN112" s="29"/>
      <c r="DO112" s="29"/>
      <c r="DP112" s="29"/>
      <c r="DQ112" s="29"/>
      <c r="DR112" s="29"/>
      <c r="DS112" s="29"/>
      <c r="DT112" s="29"/>
      <c r="DU112" s="29"/>
      <c r="DV112" s="29"/>
      <c r="DW112" s="29"/>
      <c r="DX112" s="29"/>
      <c r="DY112" s="29"/>
      <c r="DZ112" s="29"/>
      <c r="EA112" s="29"/>
      <c r="EB112" s="29"/>
      <c r="EC112" s="29"/>
      <c r="ED112" s="29"/>
      <c r="EE112" s="29"/>
      <c r="EF112" s="29"/>
      <c r="EG112" s="29"/>
      <c r="EH112" s="29"/>
      <c r="EI112" s="29"/>
      <c r="EJ112" s="29"/>
      <c r="EK112" s="29"/>
      <c r="EL112" s="29"/>
      <c r="EM112" s="29"/>
      <c r="EN112" s="29"/>
      <c r="EO112" s="29"/>
      <c r="EP112" s="29"/>
      <c r="EQ112" s="29"/>
      <c r="ER112" s="29"/>
      <c r="ES112" s="29"/>
      <c r="ET112" s="29"/>
      <c r="EU112" s="29"/>
      <c r="EV112" s="29"/>
      <c r="EW112" s="29"/>
      <c r="EX112" s="29"/>
      <c r="EY112" s="29"/>
      <c r="EZ112" s="29"/>
      <c r="FA112" s="29"/>
      <c r="FB112" s="29"/>
      <c r="FC112" s="29"/>
      <c r="FD112" s="29"/>
      <c r="FE112" s="29"/>
      <c r="FF112" s="29"/>
      <c r="FG112" s="29"/>
      <c r="FH112" s="29"/>
      <c r="FI112" s="29"/>
      <c r="FJ112" s="29"/>
      <c r="FK112" s="29"/>
      <c r="FL112" s="29"/>
      <c r="FM112" s="29"/>
      <c r="FN112" s="29"/>
      <c r="FO112" s="29"/>
      <c r="FP112" s="29"/>
      <c r="FQ112" s="29"/>
      <c r="FR112" s="29"/>
      <c r="FS112" s="29"/>
      <c r="FT112" s="29"/>
      <c r="FU112" s="29"/>
      <c r="FV112" s="29"/>
      <c r="FW112" s="29"/>
      <c r="FX112" s="29"/>
      <c r="FY112" s="29"/>
      <c r="FZ112" s="29"/>
      <c r="GA112" s="29"/>
      <c r="GB112" s="29"/>
      <c r="GC112" s="29"/>
      <c r="GD112" s="29"/>
      <c r="GE112" s="29"/>
      <c r="GF112" s="29"/>
      <c r="GG112" s="29"/>
      <c r="GH112" s="29"/>
      <c r="GI112" s="29"/>
      <c r="GJ112" s="29"/>
      <c r="GK112" s="29"/>
      <c r="GL112" s="29"/>
      <c r="GM112" s="29"/>
      <c r="GN112" s="29"/>
      <c r="GO112" s="29"/>
      <c r="GP112" s="29"/>
      <c r="GQ112" s="29"/>
      <c r="GR112" s="29"/>
      <c r="GS112" s="29"/>
      <c r="GT112" s="29"/>
      <c r="GU112" s="29"/>
      <c r="GV112" s="29"/>
      <c r="GW112" s="29"/>
      <c r="GX112" s="29"/>
      <c r="GY112" s="29"/>
      <c r="GZ112" s="29"/>
      <c r="HA112" s="29"/>
      <c r="HB112" s="29"/>
      <c r="HC112" s="29"/>
      <c r="HD112" s="29"/>
      <c r="HE112" s="29"/>
      <c r="HF112" s="29"/>
      <c r="HG112" s="29"/>
      <c r="HH112" s="29"/>
      <c r="HI112" s="29"/>
      <c r="HJ112" s="29"/>
      <c r="HK112" s="29"/>
      <c r="HL112" s="29"/>
      <c r="HM112" s="29"/>
      <c r="HN112" s="29"/>
      <c r="HO112" s="29"/>
      <c r="HP112" s="29"/>
      <c r="HQ112" s="29"/>
      <c r="HR112" s="29"/>
      <c r="HS112" s="29"/>
      <c r="HT112" s="29"/>
      <c r="HU112" s="29"/>
      <c r="HV112" s="29"/>
      <c r="HW112" s="29"/>
      <c r="HX112" s="29"/>
      <c r="HY112" s="29"/>
      <c r="HZ112" s="29"/>
      <c r="IA112" s="29"/>
      <c r="IB112" s="29"/>
      <c r="IC112" s="29"/>
      <c r="ID112" s="29"/>
      <c r="IE112" s="29"/>
      <c r="IF112" s="29"/>
      <c r="IG112" s="29"/>
      <c r="IH112" s="29"/>
      <c r="II112" s="29"/>
      <c r="IJ112" s="29"/>
      <c r="IK112" s="29"/>
      <c r="IL112" s="29"/>
      <c r="IM112" s="29"/>
      <c r="IN112" s="29"/>
      <c r="IO112" s="29"/>
      <c r="IP112" s="29"/>
    </row>
    <row r="113" spans="1:250" ht="12.75" customHeight="1">
      <c r="A113" s="29"/>
      <c r="B113" s="29"/>
      <c r="C113" s="26"/>
      <c r="D113" s="26"/>
      <c r="E113" s="26"/>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29"/>
      <c r="CA113" s="29"/>
      <c r="CB113" s="29"/>
      <c r="CC113" s="29"/>
      <c r="CD113" s="29"/>
      <c r="CE113" s="29"/>
      <c r="CF113" s="29"/>
      <c r="CG113" s="29"/>
      <c r="CH113" s="29"/>
      <c r="CI113" s="29"/>
      <c r="CJ113" s="29"/>
      <c r="CK113" s="29"/>
      <c r="CL113" s="29"/>
      <c r="CM113" s="29"/>
      <c r="CN113" s="29"/>
      <c r="CO113" s="29"/>
      <c r="CP113" s="29"/>
      <c r="CQ113" s="29"/>
      <c r="CR113" s="29"/>
      <c r="CS113" s="29"/>
      <c r="CT113" s="29"/>
      <c r="CU113" s="29"/>
      <c r="CV113" s="29"/>
      <c r="CW113" s="29"/>
      <c r="CX113" s="29"/>
      <c r="CY113" s="29"/>
      <c r="CZ113" s="29"/>
      <c r="DA113" s="29"/>
      <c r="DB113" s="29"/>
      <c r="DC113" s="29"/>
      <c r="DD113" s="29"/>
      <c r="DE113" s="29"/>
      <c r="DF113" s="29"/>
      <c r="DG113" s="29"/>
      <c r="DH113" s="29"/>
      <c r="DI113" s="29"/>
      <c r="DJ113" s="29"/>
      <c r="DK113" s="29"/>
      <c r="DL113" s="29"/>
      <c r="DM113" s="29"/>
      <c r="DN113" s="29"/>
      <c r="DO113" s="29"/>
      <c r="DP113" s="29"/>
      <c r="DQ113" s="29"/>
      <c r="DR113" s="29"/>
      <c r="DS113" s="29"/>
      <c r="DT113" s="29"/>
      <c r="DU113" s="29"/>
      <c r="DV113" s="29"/>
      <c r="DW113" s="29"/>
      <c r="DX113" s="29"/>
      <c r="DY113" s="29"/>
      <c r="DZ113" s="29"/>
      <c r="EA113" s="29"/>
      <c r="EB113" s="29"/>
      <c r="EC113" s="29"/>
      <c r="ED113" s="29"/>
      <c r="EE113" s="29"/>
      <c r="EF113" s="29"/>
      <c r="EG113" s="29"/>
      <c r="EH113" s="29"/>
      <c r="EI113" s="29"/>
      <c r="EJ113" s="29"/>
      <c r="EK113" s="29"/>
      <c r="EL113" s="29"/>
      <c r="EM113" s="29"/>
      <c r="EN113" s="29"/>
      <c r="EO113" s="29"/>
      <c r="EP113" s="29"/>
      <c r="EQ113" s="29"/>
      <c r="ER113" s="29"/>
      <c r="ES113" s="29"/>
      <c r="ET113" s="29"/>
      <c r="EU113" s="29"/>
      <c r="EV113" s="29"/>
      <c r="EW113" s="29"/>
      <c r="EX113" s="29"/>
      <c r="EY113" s="29"/>
      <c r="EZ113" s="29"/>
      <c r="FA113" s="29"/>
      <c r="FB113" s="29"/>
      <c r="FC113" s="29"/>
      <c r="FD113" s="29"/>
      <c r="FE113" s="29"/>
      <c r="FF113" s="29"/>
      <c r="FG113" s="29"/>
      <c r="FH113" s="29"/>
      <c r="FI113" s="29"/>
      <c r="FJ113" s="29"/>
      <c r="FK113" s="29"/>
      <c r="FL113" s="29"/>
      <c r="FM113" s="29"/>
      <c r="FN113" s="29"/>
      <c r="FO113" s="29"/>
      <c r="FP113" s="29"/>
      <c r="FQ113" s="29"/>
      <c r="FR113" s="29"/>
      <c r="FS113" s="29"/>
      <c r="FT113" s="29"/>
      <c r="FU113" s="29"/>
      <c r="FV113" s="29"/>
      <c r="FW113" s="29"/>
      <c r="FX113" s="29"/>
      <c r="FY113" s="29"/>
      <c r="FZ113" s="29"/>
      <c r="GA113" s="29"/>
      <c r="GB113" s="29"/>
      <c r="GC113" s="29"/>
      <c r="GD113" s="29"/>
      <c r="GE113" s="29"/>
      <c r="GF113" s="29"/>
      <c r="GG113" s="29"/>
      <c r="GH113" s="29"/>
      <c r="GI113" s="29"/>
      <c r="GJ113" s="29"/>
      <c r="GK113" s="29"/>
      <c r="GL113" s="29"/>
      <c r="GM113" s="29"/>
      <c r="GN113" s="29"/>
      <c r="GO113" s="29"/>
      <c r="GP113" s="29"/>
      <c r="GQ113" s="29"/>
      <c r="GR113" s="29"/>
      <c r="GS113" s="29"/>
      <c r="GT113" s="29"/>
      <c r="GU113" s="29"/>
      <c r="GV113" s="29"/>
      <c r="GW113" s="29"/>
      <c r="GX113" s="29"/>
      <c r="GY113" s="29"/>
      <c r="GZ113" s="29"/>
      <c r="HA113" s="29"/>
      <c r="HB113" s="29"/>
      <c r="HC113" s="29"/>
      <c r="HD113" s="29"/>
      <c r="HE113" s="29"/>
      <c r="HF113" s="29"/>
      <c r="HG113" s="29"/>
      <c r="HH113" s="29"/>
      <c r="HI113" s="29"/>
      <c r="HJ113" s="29"/>
      <c r="HK113" s="29"/>
      <c r="HL113" s="29"/>
      <c r="HM113" s="29"/>
      <c r="HN113" s="29"/>
      <c r="HO113" s="29"/>
      <c r="HP113" s="29"/>
      <c r="HQ113" s="29"/>
      <c r="HR113" s="29"/>
      <c r="HS113" s="29"/>
      <c r="HT113" s="29"/>
      <c r="HU113" s="29"/>
      <c r="HV113" s="29"/>
      <c r="HW113" s="29"/>
      <c r="HX113" s="29"/>
      <c r="HY113" s="29"/>
      <c r="HZ113" s="29"/>
      <c r="IA113" s="29"/>
      <c r="IB113" s="29"/>
      <c r="IC113" s="29"/>
      <c r="ID113" s="29"/>
      <c r="IE113" s="29"/>
      <c r="IF113" s="29"/>
      <c r="IG113" s="29"/>
      <c r="IH113" s="29"/>
      <c r="II113" s="29"/>
      <c r="IJ113" s="29"/>
      <c r="IK113" s="29"/>
      <c r="IL113" s="29"/>
      <c r="IM113" s="29"/>
      <c r="IN113" s="29"/>
      <c r="IO113" s="29"/>
      <c r="IP113" s="29"/>
    </row>
    <row r="114" spans="1:250" ht="12.75" customHeight="1">
      <c r="A114" s="29"/>
      <c r="B114" s="29"/>
      <c r="C114" s="26"/>
      <c r="D114" s="26"/>
      <c r="E114" s="26"/>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9"/>
      <c r="BL114" s="29"/>
      <c r="BM114" s="29"/>
      <c r="BN114" s="29"/>
      <c r="BO114" s="29"/>
      <c r="BP114" s="29"/>
      <c r="BQ114" s="29"/>
      <c r="BR114" s="29"/>
      <c r="BS114" s="29"/>
      <c r="BT114" s="29"/>
      <c r="BU114" s="29"/>
      <c r="BV114" s="29"/>
      <c r="BW114" s="29"/>
      <c r="BX114" s="29"/>
      <c r="BY114" s="29"/>
      <c r="BZ114" s="29"/>
      <c r="CA114" s="29"/>
      <c r="CB114" s="29"/>
      <c r="CC114" s="29"/>
      <c r="CD114" s="29"/>
      <c r="CE114" s="29"/>
      <c r="CF114" s="29"/>
      <c r="CG114" s="29"/>
      <c r="CH114" s="29"/>
      <c r="CI114" s="29"/>
      <c r="CJ114" s="29"/>
      <c r="CK114" s="29"/>
      <c r="CL114" s="29"/>
      <c r="CM114" s="29"/>
      <c r="CN114" s="29"/>
      <c r="CO114" s="29"/>
      <c r="CP114" s="29"/>
      <c r="CQ114" s="29"/>
      <c r="CR114" s="29"/>
      <c r="CS114" s="29"/>
      <c r="CT114" s="29"/>
      <c r="CU114" s="29"/>
      <c r="CV114" s="29"/>
      <c r="CW114" s="29"/>
      <c r="CX114" s="29"/>
      <c r="CY114" s="29"/>
      <c r="CZ114" s="29"/>
      <c r="DA114" s="29"/>
      <c r="DB114" s="29"/>
      <c r="DC114" s="29"/>
      <c r="DD114" s="29"/>
      <c r="DE114" s="29"/>
      <c r="DF114" s="29"/>
      <c r="DG114" s="29"/>
      <c r="DH114" s="29"/>
      <c r="DI114" s="29"/>
      <c r="DJ114" s="29"/>
      <c r="DK114" s="29"/>
      <c r="DL114" s="29"/>
      <c r="DM114" s="29"/>
      <c r="DN114" s="29"/>
      <c r="DO114" s="29"/>
      <c r="DP114" s="29"/>
      <c r="DQ114" s="29"/>
      <c r="DR114" s="29"/>
      <c r="DS114" s="29"/>
      <c r="DT114" s="29"/>
      <c r="DU114" s="29"/>
      <c r="DV114" s="29"/>
      <c r="DW114" s="29"/>
      <c r="DX114" s="29"/>
      <c r="DY114" s="29"/>
      <c r="DZ114" s="29"/>
      <c r="EA114" s="29"/>
      <c r="EB114" s="29"/>
      <c r="EC114" s="29"/>
      <c r="ED114" s="29"/>
      <c r="EE114" s="29"/>
      <c r="EF114" s="29"/>
      <c r="EG114" s="29"/>
      <c r="EH114" s="29"/>
      <c r="EI114" s="29"/>
      <c r="EJ114" s="29"/>
      <c r="EK114" s="29"/>
      <c r="EL114" s="29"/>
      <c r="EM114" s="29"/>
      <c r="EN114" s="29"/>
      <c r="EO114" s="29"/>
      <c r="EP114" s="29"/>
      <c r="EQ114" s="29"/>
      <c r="ER114" s="29"/>
      <c r="ES114" s="29"/>
      <c r="ET114" s="29"/>
      <c r="EU114" s="29"/>
      <c r="EV114" s="29"/>
      <c r="EW114" s="29"/>
      <c r="EX114" s="29"/>
      <c r="EY114" s="29"/>
      <c r="EZ114" s="29"/>
      <c r="FA114" s="29"/>
      <c r="FB114" s="29"/>
      <c r="FC114" s="29"/>
      <c r="FD114" s="29"/>
      <c r="FE114" s="29"/>
      <c r="FF114" s="29"/>
      <c r="FG114" s="29"/>
      <c r="FH114" s="29"/>
      <c r="FI114" s="29"/>
      <c r="FJ114" s="29"/>
      <c r="FK114" s="29"/>
      <c r="FL114" s="29"/>
      <c r="FM114" s="29"/>
      <c r="FN114" s="29"/>
      <c r="FO114" s="29"/>
      <c r="FP114" s="29"/>
      <c r="FQ114" s="29"/>
      <c r="FR114" s="29"/>
      <c r="FS114" s="29"/>
      <c r="FT114" s="29"/>
      <c r="FU114" s="29"/>
      <c r="FV114" s="29"/>
      <c r="FW114" s="29"/>
      <c r="FX114" s="29"/>
      <c r="FY114" s="29"/>
      <c r="FZ114" s="29"/>
      <c r="GA114" s="29"/>
      <c r="GB114" s="29"/>
      <c r="GC114" s="29"/>
      <c r="GD114" s="29"/>
      <c r="GE114" s="29"/>
      <c r="GF114" s="29"/>
      <c r="GG114" s="29"/>
      <c r="GH114" s="29"/>
      <c r="GI114" s="29"/>
      <c r="GJ114" s="29"/>
      <c r="GK114" s="29"/>
      <c r="GL114" s="29"/>
      <c r="GM114" s="29"/>
      <c r="GN114" s="29"/>
      <c r="GO114" s="29"/>
      <c r="GP114" s="29"/>
      <c r="GQ114" s="29"/>
      <c r="GR114" s="29"/>
      <c r="GS114" s="29"/>
      <c r="GT114" s="29"/>
      <c r="GU114" s="29"/>
      <c r="GV114" s="29"/>
      <c r="GW114" s="29"/>
      <c r="GX114" s="29"/>
      <c r="GY114" s="29"/>
      <c r="GZ114" s="29"/>
      <c r="HA114" s="29"/>
      <c r="HB114" s="29"/>
      <c r="HC114" s="29"/>
      <c r="HD114" s="29"/>
      <c r="HE114" s="29"/>
      <c r="HF114" s="29"/>
      <c r="HG114" s="29"/>
      <c r="HH114" s="29"/>
      <c r="HI114" s="29"/>
      <c r="HJ114" s="29"/>
      <c r="HK114" s="29"/>
      <c r="HL114" s="29"/>
      <c r="HM114" s="29"/>
      <c r="HN114" s="29"/>
      <c r="HO114" s="29"/>
      <c r="HP114" s="29"/>
      <c r="HQ114" s="29"/>
      <c r="HR114" s="29"/>
      <c r="HS114" s="29"/>
      <c r="HT114" s="29"/>
      <c r="HU114" s="29"/>
      <c r="HV114" s="29"/>
      <c r="HW114" s="29"/>
      <c r="HX114" s="29"/>
      <c r="HY114" s="29"/>
      <c r="HZ114" s="29"/>
      <c r="IA114" s="29"/>
      <c r="IB114" s="29"/>
      <c r="IC114" s="29"/>
      <c r="ID114" s="29"/>
      <c r="IE114" s="29"/>
      <c r="IF114" s="29"/>
      <c r="IG114" s="29"/>
      <c r="IH114" s="29"/>
      <c r="II114" s="29"/>
      <c r="IJ114" s="29"/>
      <c r="IK114" s="29"/>
      <c r="IL114" s="29"/>
      <c r="IM114" s="29"/>
      <c r="IN114" s="29"/>
      <c r="IO114" s="29"/>
      <c r="IP114" s="29"/>
    </row>
    <row r="115" spans="1:250" ht="12.75" customHeight="1">
      <c r="A115" s="29"/>
      <c r="B115" s="29"/>
      <c r="C115" s="26"/>
      <c r="D115" s="26"/>
      <c r="E115" s="26"/>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29"/>
      <c r="BK115" s="29"/>
      <c r="BL115" s="29"/>
      <c r="BM115" s="29"/>
      <c r="BN115" s="29"/>
      <c r="BO115" s="29"/>
      <c r="BP115" s="29"/>
      <c r="BQ115" s="29"/>
      <c r="BR115" s="29"/>
      <c r="BS115" s="29"/>
      <c r="BT115" s="29"/>
      <c r="BU115" s="29"/>
      <c r="BV115" s="29"/>
      <c r="BW115" s="29"/>
      <c r="BX115" s="29"/>
      <c r="BY115" s="29"/>
      <c r="BZ115" s="29"/>
      <c r="CA115" s="29"/>
      <c r="CB115" s="29"/>
      <c r="CC115" s="29"/>
      <c r="CD115" s="29"/>
      <c r="CE115" s="29"/>
      <c r="CF115" s="29"/>
      <c r="CG115" s="29"/>
      <c r="CH115" s="29"/>
      <c r="CI115" s="29"/>
      <c r="CJ115" s="29"/>
      <c r="CK115" s="29"/>
      <c r="CL115" s="29"/>
      <c r="CM115" s="29"/>
      <c r="CN115" s="29"/>
      <c r="CO115" s="29"/>
      <c r="CP115" s="29"/>
      <c r="CQ115" s="29"/>
      <c r="CR115" s="29"/>
      <c r="CS115" s="29"/>
      <c r="CT115" s="29"/>
      <c r="CU115" s="29"/>
      <c r="CV115" s="29"/>
      <c r="CW115" s="29"/>
      <c r="CX115" s="29"/>
      <c r="CY115" s="29"/>
      <c r="CZ115" s="29"/>
      <c r="DA115" s="29"/>
      <c r="DB115" s="29"/>
      <c r="DC115" s="29"/>
      <c r="DD115" s="29"/>
      <c r="DE115" s="29"/>
      <c r="DF115" s="29"/>
      <c r="DG115" s="29"/>
      <c r="DH115" s="29"/>
      <c r="DI115" s="29"/>
      <c r="DJ115" s="29"/>
      <c r="DK115" s="29"/>
      <c r="DL115" s="29"/>
      <c r="DM115" s="29"/>
      <c r="DN115" s="29"/>
      <c r="DO115" s="29"/>
      <c r="DP115" s="29"/>
      <c r="DQ115" s="29"/>
      <c r="DR115" s="29"/>
      <c r="DS115" s="29"/>
      <c r="DT115" s="29"/>
      <c r="DU115" s="29"/>
      <c r="DV115" s="29"/>
      <c r="DW115" s="29"/>
      <c r="DX115" s="29"/>
      <c r="DY115" s="29"/>
      <c r="DZ115" s="29"/>
      <c r="EA115" s="29"/>
      <c r="EB115" s="29"/>
      <c r="EC115" s="29"/>
      <c r="ED115" s="29"/>
      <c r="EE115" s="29"/>
      <c r="EF115" s="29"/>
      <c r="EG115" s="29"/>
      <c r="EH115" s="29"/>
      <c r="EI115" s="29"/>
      <c r="EJ115" s="29"/>
      <c r="EK115" s="29"/>
      <c r="EL115" s="29"/>
      <c r="EM115" s="29"/>
      <c r="EN115" s="29"/>
      <c r="EO115" s="29"/>
      <c r="EP115" s="29"/>
      <c r="EQ115" s="29"/>
      <c r="ER115" s="29"/>
      <c r="ES115" s="29"/>
      <c r="ET115" s="29"/>
      <c r="EU115" s="29"/>
      <c r="EV115" s="29"/>
      <c r="EW115" s="29"/>
      <c r="EX115" s="29"/>
      <c r="EY115" s="29"/>
      <c r="EZ115" s="29"/>
      <c r="FA115" s="29"/>
      <c r="FB115" s="29"/>
      <c r="FC115" s="29"/>
      <c r="FD115" s="29"/>
      <c r="FE115" s="29"/>
      <c r="FF115" s="29"/>
      <c r="FG115" s="29"/>
      <c r="FH115" s="29"/>
      <c r="FI115" s="29"/>
      <c r="FJ115" s="29"/>
      <c r="FK115" s="29"/>
      <c r="FL115" s="29"/>
      <c r="FM115" s="29"/>
      <c r="FN115" s="29"/>
      <c r="FO115" s="29"/>
      <c r="FP115" s="29"/>
      <c r="FQ115" s="29"/>
      <c r="FR115" s="29"/>
      <c r="FS115" s="29"/>
      <c r="FT115" s="29"/>
      <c r="FU115" s="29"/>
      <c r="FV115" s="29"/>
      <c r="FW115" s="29"/>
      <c r="FX115" s="29"/>
      <c r="FY115" s="29"/>
      <c r="FZ115" s="29"/>
      <c r="GA115" s="29"/>
      <c r="GB115" s="29"/>
      <c r="GC115" s="29"/>
      <c r="GD115" s="29"/>
      <c r="GE115" s="29"/>
      <c r="GF115" s="29"/>
      <c r="GG115" s="29"/>
      <c r="GH115" s="29"/>
      <c r="GI115" s="29"/>
      <c r="GJ115" s="29"/>
      <c r="GK115" s="29"/>
      <c r="GL115" s="29"/>
      <c r="GM115" s="29"/>
      <c r="GN115" s="29"/>
      <c r="GO115" s="29"/>
      <c r="GP115" s="29"/>
      <c r="GQ115" s="29"/>
      <c r="GR115" s="29"/>
      <c r="GS115" s="29"/>
      <c r="GT115" s="29"/>
      <c r="GU115" s="29"/>
      <c r="GV115" s="29"/>
      <c r="GW115" s="29"/>
      <c r="GX115" s="29"/>
      <c r="GY115" s="29"/>
      <c r="GZ115" s="29"/>
      <c r="HA115" s="29"/>
      <c r="HB115" s="29"/>
      <c r="HC115" s="29"/>
      <c r="HD115" s="29"/>
      <c r="HE115" s="29"/>
      <c r="HF115" s="29"/>
      <c r="HG115" s="29"/>
      <c r="HH115" s="29"/>
      <c r="HI115" s="29"/>
      <c r="HJ115" s="29"/>
      <c r="HK115" s="29"/>
      <c r="HL115" s="29"/>
      <c r="HM115" s="29"/>
      <c r="HN115" s="29"/>
      <c r="HO115" s="29"/>
      <c r="HP115" s="29"/>
      <c r="HQ115" s="29"/>
      <c r="HR115" s="29"/>
      <c r="HS115" s="29"/>
      <c r="HT115" s="29"/>
      <c r="HU115" s="29"/>
      <c r="HV115" s="29"/>
      <c r="HW115" s="29"/>
      <c r="HX115" s="29"/>
      <c r="HY115" s="29"/>
      <c r="HZ115" s="29"/>
      <c r="IA115" s="29"/>
      <c r="IB115" s="29"/>
      <c r="IC115" s="29"/>
      <c r="ID115" s="29"/>
      <c r="IE115" s="29"/>
      <c r="IF115" s="29"/>
      <c r="IG115" s="29"/>
      <c r="IH115" s="29"/>
      <c r="II115" s="29"/>
      <c r="IJ115" s="29"/>
      <c r="IK115" s="29"/>
      <c r="IL115" s="29"/>
      <c r="IM115" s="29"/>
      <c r="IN115" s="29"/>
      <c r="IO115" s="29"/>
      <c r="IP115" s="29"/>
    </row>
    <row r="116" spans="1:250" ht="12.75" customHeight="1">
      <c r="A116" s="29"/>
      <c r="B116" s="29"/>
      <c r="C116" s="26"/>
      <c r="D116" s="26"/>
      <c r="E116" s="26"/>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9"/>
      <c r="BL116" s="29"/>
      <c r="BM116" s="29"/>
      <c r="BN116" s="29"/>
      <c r="BO116" s="29"/>
      <c r="BP116" s="29"/>
      <c r="BQ116" s="29"/>
      <c r="BR116" s="29"/>
      <c r="BS116" s="29"/>
      <c r="BT116" s="29"/>
      <c r="BU116" s="29"/>
      <c r="BV116" s="29"/>
      <c r="BW116" s="29"/>
      <c r="BX116" s="29"/>
      <c r="BY116" s="29"/>
      <c r="BZ116" s="29"/>
      <c r="CA116" s="29"/>
      <c r="CB116" s="29"/>
      <c r="CC116" s="29"/>
      <c r="CD116" s="29"/>
      <c r="CE116" s="29"/>
      <c r="CF116" s="29"/>
      <c r="CG116" s="29"/>
      <c r="CH116" s="29"/>
      <c r="CI116" s="29"/>
      <c r="CJ116" s="29"/>
      <c r="CK116" s="29"/>
      <c r="CL116" s="29"/>
      <c r="CM116" s="29"/>
      <c r="CN116" s="29"/>
      <c r="CO116" s="29"/>
      <c r="CP116" s="29"/>
      <c r="CQ116" s="29"/>
      <c r="CR116" s="29"/>
      <c r="CS116" s="29"/>
      <c r="CT116" s="29"/>
      <c r="CU116" s="29"/>
      <c r="CV116" s="29"/>
      <c r="CW116" s="29"/>
      <c r="CX116" s="29"/>
      <c r="CY116" s="29"/>
      <c r="CZ116" s="29"/>
      <c r="DA116" s="29"/>
      <c r="DB116" s="29"/>
      <c r="DC116" s="29"/>
      <c r="DD116" s="29"/>
      <c r="DE116" s="29"/>
      <c r="DF116" s="29"/>
      <c r="DG116" s="29"/>
      <c r="DH116" s="29"/>
      <c r="DI116" s="29"/>
      <c r="DJ116" s="29"/>
      <c r="DK116" s="29"/>
      <c r="DL116" s="29"/>
      <c r="DM116" s="29"/>
      <c r="DN116" s="29"/>
      <c r="DO116" s="29"/>
      <c r="DP116" s="29"/>
      <c r="DQ116" s="29"/>
      <c r="DR116" s="29"/>
      <c r="DS116" s="29"/>
      <c r="DT116" s="29"/>
      <c r="DU116" s="29"/>
      <c r="DV116" s="29"/>
      <c r="DW116" s="29"/>
      <c r="DX116" s="29"/>
      <c r="DY116" s="29"/>
      <c r="DZ116" s="29"/>
      <c r="EA116" s="29"/>
      <c r="EB116" s="29"/>
      <c r="EC116" s="29"/>
      <c r="ED116" s="29"/>
      <c r="EE116" s="29"/>
      <c r="EF116" s="29"/>
      <c r="EG116" s="29"/>
      <c r="EH116" s="29"/>
      <c r="EI116" s="29"/>
      <c r="EJ116" s="29"/>
      <c r="EK116" s="29"/>
      <c r="EL116" s="29"/>
      <c r="EM116" s="29"/>
      <c r="EN116" s="29"/>
      <c r="EO116" s="29"/>
      <c r="EP116" s="29"/>
      <c r="EQ116" s="29"/>
      <c r="ER116" s="29"/>
      <c r="ES116" s="29"/>
      <c r="ET116" s="29"/>
      <c r="EU116" s="29"/>
      <c r="EV116" s="29"/>
      <c r="EW116" s="29"/>
      <c r="EX116" s="29"/>
      <c r="EY116" s="29"/>
      <c r="EZ116" s="29"/>
      <c r="FA116" s="29"/>
      <c r="FB116" s="29"/>
      <c r="FC116" s="29"/>
      <c r="FD116" s="29"/>
      <c r="FE116" s="29"/>
      <c r="FF116" s="29"/>
      <c r="FG116" s="29"/>
      <c r="FH116" s="29"/>
      <c r="FI116" s="29"/>
      <c r="FJ116" s="29"/>
      <c r="FK116" s="29"/>
      <c r="FL116" s="29"/>
      <c r="FM116" s="29"/>
      <c r="FN116" s="29"/>
      <c r="FO116" s="29"/>
      <c r="FP116" s="29"/>
      <c r="FQ116" s="29"/>
      <c r="FR116" s="29"/>
      <c r="FS116" s="29"/>
      <c r="FT116" s="29"/>
      <c r="FU116" s="29"/>
      <c r="FV116" s="29"/>
      <c r="FW116" s="29"/>
      <c r="FX116" s="29"/>
      <c r="FY116" s="29"/>
      <c r="FZ116" s="29"/>
      <c r="GA116" s="29"/>
      <c r="GB116" s="29"/>
      <c r="GC116" s="29"/>
      <c r="GD116" s="29"/>
      <c r="GE116" s="29"/>
      <c r="GF116" s="29"/>
      <c r="GG116" s="29"/>
      <c r="GH116" s="29"/>
      <c r="GI116" s="29"/>
      <c r="GJ116" s="29"/>
      <c r="GK116" s="29"/>
      <c r="GL116" s="29"/>
      <c r="GM116" s="29"/>
      <c r="GN116" s="29"/>
      <c r="GO116" s="29"/>
      <c r="GP116" s="29"/>
      <c r="GQ116" s="29"/>
      <c r="GR116" s="29"/>
      <c r="GS116" s="29"/>
      <c r="GT116" s="29"/>
      <c r="GU116" s="29"/>
      <c r="GV116" s="29"/>
      <c r="GW116" s="29"/>
      <c r="GX116" s="29"/>
      <c r="GY116" s="29"/>
      <c r="GZ116" s="29"/>
      <c r="HA116" s="29"/>
      <c r="HB116" s="29"/>
      <c r="HC116" s="29"/>
      <c r="HD116" s="29"/>
      <c r="HE116" s="29"/>
      <c r="HF116" s="29"/>
      <c r="HG116" s="29"/>
      <c r="HH116" s="29"/>
      <c r="HI116" s="29"/>
      <c r="HJ116" s="29"/>
      <c r="HK116" s="29"/>
      <c r="HL116" s="29"/>
      <c r="HM116" s="29"/>
      <c r="HN116" s="29"/>
      <c r="HO116" s="29"/>
      <c r="HP116" s="29"/>
      <c r="HQ116" s="29"/>
      <c r="HR116" s="29"/>
      <c r="HS116" s="29"/>
      <c r="HT116" s="29"/>
      <c r="HU116" s="29"/>
      <c r="HV116" s="29"/>
      <c r="HW116" s="29"/>
      <c r="HX116" s="29"/>
      <c r="HY116" s="29"/>
      <c r="HZ116" s="29"/>
      <c r="IA116" s="29"/>
      <c r="IB116" s="29"/>
      <c r="IC116" s="29"/>
      <c r="ID116" s="29"/>
      <c r="IE116" s="29"/>
      <c r="IF116" s="29"/>
      <c r="IG116" s="29"/>
      <c r="IH116" s="29"/>
      <c r="II116" s="29"/>
      <c r="IJ116" s="29"/>
      <c r="IK116" s="29"/>
      <c r="IL116" s="29"/>
      <c r="IM116" s="29"/>
      <c r="IN116" s="29"/>
      <c r="IO116" s="29"/>
      <c r="IP116" s="29"/>
    </row>
    <row r="117" spans="1:250" ht="12.75" customHeight="1">
      <c r="A117" s="29"/>
      <c r="B117" s="29"/>
      <c r="C117" s="26"/>
      <c r="D117" s="26"/>
      <c r="E117" s="26"/>
      <c r="F117" s="29"/>
      <c r="G117" s="29"/>
      <c r="H117" s="29"/>
      <c r="I117" s="29"/>
      <c r="J117" s="29"/>
      <c r="K117" s="29"/>
      <c r="L117" s="29"/>
      <c r="M117" s="29"/>
      <c r="N117" s="29"/>
      <c r="O117" s="29"/>
      <c r="P117" s="29"/>
      <c r="Q117" s="29"/>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29"/>
      <c r="BK117" s="29"/>
      <c r="BL117" s="29"/>
      <c r="BM117" s="29"/>
      <c r="BN117" s="29"/>
      <c r="BO117" s="29"/>
      <c r="BP117" s="29"/>
      <c r="BQ117" s="29"/>
      <c r="BR117" s="29"/>
      <c r="BS117" s="29"/>
      <c r="BT117" s="29"/>
      <c r="BU117" s="29"/>
      <c r="BV117" s="29"/>
      <c r="BW117" s="29"/>
      <c r="BX117" s="29"/>
      <c r="BY117" s="29"/>
      <c r="BZ117" s="29"/>
      <c r="CA117" s="29"/>
      <c r="CB117" s="29"/>
      <c r="CC117" s="29"/>
      <c r="CD117" s="29"/>
      <c r="CE117" s="29"/>
      <c r="CF117" s="29"/>
      <c r="CG117" s="29"/>
      <c r="CH117" s="29"/>
      <c r="CI117" s="29"/>
      <c r="CJ117" s="29"/>
      <c r="CK117" s="29"/>
      <c r="CL117" s="29"/>
      <c r="CM117" s="29"/>
      <c r="CN117" s="29"/>
      <c r="CO117" s="29"/>
      <c r="CP117" s="29"/>
      <c r="CQ117" s="29"/>
      <c r="CR117" s="29"/>
      <c r="CS117" s="29"/>
      <c r="CT117" s="29"/>
      <c r="CU117" s="29"/>
      <c r="CV117" s="29"/>
      <c r="CW117" s="29"/>
      <c r="CX117" s="29"/>
      <c r="CY117" s="29"/>
      <c r="CZ117" s="29"/>
      <c r="DA117" s="29"/>
      <c r="DB117" s="29"/>
      <c r="DC117" s="29"/>
      <c r="DD117" s="29"/>
      <c r="DE117" s="29"/>
      <c r="DF117" s="29"/>
      <c r="DG117" s="29"/>
      <c r="DH117" s="29"/>
      <c r="DI117" s="29"/>
      <c r="DJ117" s="29"/>
      <c r="DK117" s="29"/>
      <c r="DL117" s="29"/>
      <c r="DM117" s="29"/>
      <c r="DN117" s="29"/>
      <c r="DO117" s="29"/>
      <c r="DP117" s="29"/>
      <c r="DQ117" s="29"/>
      <c r="DR117" s="29"/>
      <c r="DS117" s="29"/>
      <c r="DT117" s="29"/>
      <c r="DU117" s="29"/>
      <c r="DV117" s="29"/>
      <c r="DW117" s="29"/>
      <c r="DX117" s="29"/>
      <c r="DY117" s="29"/>
      <c r="DZ117" s="29"/>
      <c r="EA117" s="29"/>
      <c r="EB117" s="29"/>
      <c r="EC117" s="29"/>
      <c r="ED117" s="29"/>
      <c r="EE117" s="29"/>
      <c r="EF117" s="29"/>
      <c r="EG117" s="29"/>
      <c r="EH117" s="29"/>
      <c r="EI117" s="29"/>
      <c r="EJ117" s="29"/>
      <c r="EK117" s="29"/>
      <c r="EL117" s="29"/>
      <c r="EM117" s="29"/>
      <c r="EN117" s="29"/>
      <c r="EO117" s="29"/>
      <c r="EP117" s="29"/>
      <c r="EQ117" s="29"/>
      <c r="ER117" s="29"/>
      <c r="ES117" s="29"/>
      <c r="ET117" s="29"/>
      <c r="EU117" s="29"/>
      <c r="EV117" s="29"/>
      <c r="EW117" s="29"/>
      <c r="EX117" s="29"/>
      <c r="EY117" s="29"/>
      <c r="EZ117" s="29"/>
      <c r="FA117" s="29"/>
      <c r="FB117" s="29"/>
      <c r="FC117" s="29"/>
      <c r="FD117" s="29"/>
      <c r="FE117" s="29"/>
      <c r="FF117" s="29"/>
      <c r="FG117" s="29"/>
      <c r="FH117" s="29"/>
      <c r="FI117" s="29"/>
      <c r="FJ117" s="29"/>
      <c r="FK117" s="29"/>
      <c r="FL117" s="29"/>
      <c r="FM117" s="29"/>
      <c r="FN117" s="29"/>
      <c r="FO117" s="29"/>
      <c r="FP117" s="29"/>
      <c r="FQ117" s="29"/>
      <c r="FR117" s="29"/>
      <c r="FS117" s="29"/>
      <c r="FT117" s="29"/>
      <c r="FU117" s="29"/>
      <c r="FV117" s="29"/>
      <c r="FW117" s="29"/>
      <c r="FX117" s="29"/>
      <c r="FY117" s="29"/>
      <c r="FZ117" s="29"/>
      <c r="GA117" s="29"/>
      <c r="GB117" s="29"/>
      <c r="GC117" s="29"/>
      <c r="GD117" s="29"/>
      <c r="GE117" s="29"/>
      <c r="GF117" s="29"/>
      <c r="GG117" s="29"/>
      <c r="GH117" s="29"/>
      <c r="GI117" s="29"/>
      <c r="GJ117" s="29"/>
      <c r="GK117" s="29"/>
      <c r="GL117" s="29"/>
      <c r="GM117" s="29"/>
      <c r="GN117" s="29"/>
      <c r="GO117" s="29"/>
      <c r="GP117" s="29"/>
      <c r="GQ117" s="29"/>
      <c r="GR117" s="29"/>
      <c r="GS117" s="29"/>
      <c r="GT117" s="29"/>
      <c r="GU117" s="29"/>
      <c r="GV117" s="29"/>
      <c r="GW117" s="29"/>
      <c r="GX117" s="29"/>
      <c r="GY117" s="29"/>
      <c r="GZ117" s="29"/>
      <c r="HA117" s="29"/>
      <c r="HB117" s="29"/>
      <c r="HC117" s="29"/>
      <c r="HD117" s="29"/>
      <c r="HE117" s="29"/>
      <c r="HF117" s="29"/>
      <c r="HG117" s="29"/>
      <c r="HH117" s="29"/>
      <c r="HI117" s="29"/>
      <c r="HJ117" s="29"/>
      <c r="HK117" s="29"/>
      <c r="HL117" s="29"/>
      <c r="HM117" s="29"/>
      <c r="HN117" s="29"/>
      <c r="HO117" s="29"/>
      <c r="HP117" s="29"/>
      <c r="HQ117" s="29"/>
      <c r="HR117" s="29"/>
      <c r="HS117" s="29"/>
      <c r="HT117" s="29"/>
      <c r="HU117" s="29"/>
      <c r="HV117" s="29"/>
      <c r="HW117" s="29"/>
      <c r="HX117" s="29"/>
      <c r="HY117" s="29"/>
      <c r="HZ117" s="29"/>
      <c r="IA117" s="29"/>
      <c r="IB117" s="29"/>
      <c r="IC117" s="29"/>
      <c r="ID117" s="29"/>
      <c r="IE117" s="29"/>
      <c r="IF117" s="29"/>
      <c r="IG117" s="29"/>
      <c r="IH117" s="29"/>
      <c r="II117" s="29"/>
      <c r="IJ117" s="29"/>
      <c r="IK117" s="29"/>
      <c r="IL117" s="29"/>
      <c r="IM117" s="29"/>
      <c r="IN117" s="29"/>
      <c r="IO117" s="29"/>
      <c r="IP117" s="29"/>
    </row>
    <row r="118" spans="1:250" ht="12.75" customHeight="1">
      <c r="A118" s="29"/>
      <c r="B118" s="29"/>
      <c r="C118" s="26"/>
      <c r="D118" s="26"/>
      <c r="E118" s="26"/>
      <c r="F118" s="29"/>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c r="CA118" s="29"/>
      <c r="CB118" s="29"/>
      <c r="CC118" s="29"/>
      <c r="CD118" s="29"/>
      <c r="CE118" s="29"/>
      <c r="CF118" s="29"/>
      <c r="CG118" s="29"/>
      <c r="CH118" s="29"/>
      <c r="CI118" s="29"/>
      <c r="CJ118" s="29"/>
      <c r="CK118" s="29"/>
      <c r="CL118" s="29"/>
      <c r="CM118" s="29"/>
      <c r="CN118" s="29"/>
      <c r="CO118" s="29"/>
      <c r="CP118" s="29"/>
      <c r="CQ118" s="29"/>
      <c r="CR118" s="29"/>
      <c r="CS118" s="29"/>
      <c r="CT118" s="29"/>
      <c r="CU118" s="29"/>
      <c r="CV118" s="29"/>
      <c r="CW118" s="29"/>
      <c r="CX118" s="29"/>
      <c r="CY118" s="29"/>
      <c r="CZ118" s="29"/>
      <c r="DA118" s="29"/>
      <c r="DB118" s="29"/>
      <c r="DC118" s="29"/>
      <c r="DD118" s="29"/>
      <c r="DE118" s="29"/>
      <c r="DF118" s="29"/>
      <c r="DG118" s="29"/>
      <c r="DH118" s="29"/>
      <c r="DI118" s="29"/>
      <c r="DJ118" s="29"/>
      <c r="DK118" s="29"/>
      <c r="DL118" s="29"/>
      <c r="DM118" s="29"/>
      <c r="DN118" s="29"/>
      <c r="DO118" s="29"/>
      <c r="DP118" s="29"/>
      <c r="DQ118" s="29"/>
      <c r="DR118" s="29"/>
      <c r="DS118" s="29"/>
      <c r="DT118" s="29"/>
      <c r="DU118" s="29"/>
      <c r="DV118" s="29"/>
      <c r="DW118" s="29"/>
      <c r="DX118" s="29"/>
      <c r="DY118" s="29"/>
      <c r="DZ118" s="29"/>
      <c r="EA118" s="29"/>
      <c r="EB118" s="29"/>
      <c r="EC118" s="29"/>
      <c r="ED118" s="29"/>
      <c r="EE118" s="29"/>
      <c r="EF118" s="29"/>
      <c r="EG118" s="29"/>
      <c r="EH118" s="29"/>
      <c r="EI118" s="29"/>
      <c r="EJ118" s="29"/>
      <c r="EK118" s="29"/>
      <c r="EL118" s="29"/>
      <c r="EM118" s="29"/>
      <c r="EN118" s="29"/>
      <c r="EO118" s="29"/>
      <c r="EP118" s="29"/>
      <c r="EQ118" s="29"/>
      <c r="ER118" s="29"/>
      <c r="ES118" s="29"/>
      <c r="ET118" s="29"/>
      <c r="EU118" s="29"/>
      <c r="EV118" s="29"/>
      <c r="EW118" s="29"/>
      <c r="EX118" s="29"/>
      <c r="EY118" s="29"/>
      <c r="EZ118" s="29"/>
      <c r="FA118" s="29"/>
      <c r="FB118" s="29"/>
      <c r="FC118" s="29"/>
      <c r="FD118" s="29"/>
      <c r="FE118" s="29"/>
      <c r="FF118" s="29"/>
      <c r="FG118" s="29"/>
      <c r="FH118" s="29"/>
      <c r="FI118" s="29"/>
      <c r="FJ118" s="29"/>
      <c r="FK118" s="29"/>
      <c r="FL118" s="29"/>
      <c r="FM118" s="29"/>
      <c r="FN118" s="29"/>
      <c r="FO118" s="29"/>
      <c r="FP118" s="29"/>
      <c r="FQ118" s="29"/>
      <c r="FR118" s="29"/>
      <c r="FS118" s="29"/>
      <c r="FT118" s="29"/>
      <c r="FU118" s="29"/>
      <c r="FV118" s="29"/>
      <c r="FW118" s="29"/>
      <c r="FX118" s="29"/>
      <c r="FY118" s="29"/>
      <c r="FZ118" s="29"/>
      <c r="GA118" s="29"/>
      <c r="GB118" s="29"/>
      <c r="GC118" s="29"/>
      <c r="GD118" s="29"/>
      <c r="GE118" s="29"/>
      <c r="GF118" s="29"/>
      <c r="GG118" s="29"/>
      <c r="GH118" s="29"/>
      <c r="GI118" s="29"/>
      <c r="GJ118" s="29"/>
      <c r="GK118" s="29"/>
      <c r="GL118" s="29"/>
      <c r="GM118" s="29"/>
      <c r="GN118" s="29"/>
      <c r="GO118" s="29"/>
      <c r="GP118" s="29"/>
      <c r="GQ118" s="29"/>
      <c r="GR118" s="29"/>
      <c r="GS118" s="29"/>
      <c r="GT118" s="29"/>
      <c r="GU118" s="29"/>
      <c r="GV118" s="29"/>
      <c r="GW118" s="29"/>
      <c r="GX118" s="29"/>
      <c r="GY118" s="29"/>
      <c r="GZ118" s="29"/>
      <c r="HA118" s="29"/>
      <c r="HB118" s="29"/>
      <c r="HC118" s="29"/>
      <c r="HD118" s="29"/>
      <c r="HE118" s="29"/>
      <c r="HF118" s="29"/>
      <c r="HG118" s="29"/>
      <c r="HH118" s="29"/>
      <c r="HI118" s="29"/>
      <c r="HJ118" s="29"/>
      <c r="HK118" s="29"/>
      <c r="HL118" s="29"/>
      <c r="HM118" s="29"/>
      <c r="HN118" s="29"/>
      <c r="HO118" s="29"/>
      <c r="HP118" s="29"/>
      <c r="HQ118" s="29"/>
      <c r="HR118" s="29"/>
      <c r="HS118" s="29"/>
      <c r="HT118" s="29"/>
      <c r="HU118" s="29"/>
      <c r="HV118" s="29"/>
      <c r="HW118" s="29"/>
      <c r="HX118" s="29"/>
      <c r="HY118" s="29"/>
      <c r="HZ118" s="29"/>
      <c r="IA118" s="29"/>
      <c r="IB118" s="29"/>
      <c r="IC118" s="29"/>
      <c r="ID118" s="29"/>
      <c r="IE118" s="29"/>
      <c r="IF118" s="29"/>
      <c r="IG118" s="29"/>
      <c r="IH118" s="29"/>
      <c r="II118" s="29"/>
      <c r="IJ118" s="29"/>
      <c r="IK118" s="29"/>
      <c r="IL118" s="29"/>
      <c r="IM118" s="29"/>
      <c r="IN118" s="29"/>
      <c r="IO118" s="29"/>
      <c r="IP118" s="29"/>
    </row>
    <row r="119" spans="1:250" ht="12.75" customHeight="1">
      <c r="A119" s="29"/>
      <c r="B119" s="29"/>
      <c r="C119" s="26"/>
      <c r="D119" s="26"/>
      <c r="E119" s="26"/>
      <c r="F119" s="29"/>
      <c r="G119" s="29"/>
      <c r="H119" s="29"/>
      <c r="I119" s="29"/>
      <c r="J119" s="29"/>
      <c r="K119" s="29"/>
      <c r="L119" s="29"/>
      <c r="M119" s="29"/>
      <c r="N119" s="29"/>
      <c r="O119" s="29"/>
      <c r="P119" s="29"/>
      <c r="Q119" s="29"/>
      <c r="R119" s="29"/>
      <c r="S119" s="29"/>
      <c r="T119" s="29"/>
      <c r="U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c r="BX119" s="29"/>
      <c r="BY119" s="29"/>
      <c r="BZ119" s="29"/>
      <c r="CA119" s="29"/>
      <c r="CB119" s="29"/>
      <c r="CC119" s="29"/>
      <c r="CD119" s="29"/>
      <c r="CE119" s="29"/>
      <c r="CF119" s="29"/>
      <c r="CG119" s="29"/>
      <c r="CH119" s="29"/>
      <c r="CI119" s="29"/>
      <c r="CJ119" s="29"/>
      <c r="CK119" s="29"/>
      <c r="CL119" s="29"/>
      <c r="CM119" s="29"/>
      <c r="CN119" s="29"/>
      <c r="CO119" s="29"/>
      <c r="CP119" s="29"/>
      <c r="CQ119" s="29"/>
      <c r="CR119" s="29"/>
      <c r="CS119" s="29"/>
      <c r="CT119" s="29"/>
      <c r="CU119" s="29"/>
      <c r="CV119" s="29"/>
      <c r="CW119" s="29"/>
      <c r="CX119" s="29"/>
      <c r="CY119" s="29"/>
      <c r="CZ119" s="29"/>
      <c r="DA119" s="29"/>
      <c r="DB119" s="29"/>
      <c r="DC119" s="29"/>
      <c r="DD119" s="29"/>
      <c r="DE119" s="29"/>
      <c r="DF119" s="29"/>
      <c r="DG119" s="29"/>
      <c r="DH119" s="29"/>
      <c r="DI119" s="29"/>
      <c r="DJ119" s="29"/>
      <c r="DK119" s="29"/>
      <c r="DL119" s="29"/>
      <c r="DM119" s="29"/>
      <c r="DN119" s="29"/>
      <c r="DO119" s="29"/>
      <c r="DP119" s="29"/>
      <c r="DQ119" s="29"/>
      <c r="DR119" s="29"/>
      <c r="DS119" s="29"/>
      <c r="DT119" s="29"/>
      <c r="DU119" s="29"/>
      <c r="DV119" s="29"/>
      <c r="DW119" s="29"/>
      <c r="DX119" s="29"/>
      <c r="DY119" s="29"/>
      <c r="DZ119" s="29"/>
      <c r="EA119" s="29"/>
      <c r="EB119" s="29"/>
      <c r="EC119" s="29"/>
      <c r="ED119" s="29"/>
      <c r="EE119" s="29"/>
      <c r="EF119" s="29"/>
      <c r="EG119" s="29"/>
      <c r="EH119" s="29"/>
      <c r="EI119" s="29"/>
      <c r="EJ119" s="29"/>
      <c r="EK119" s="29"/>
      <c r="EL119" s="29"/>
      <c r="EM119" s="29"/>
      <c r="EN119" s="29"/>
      <c r="EO119" s="29"/>
      <c r="EP119" s="29"/>
      <c r="EQ119" s="29"/>
      <c r="ER119" s="29"/>
      <c r="ES119" s="29"/>
      <c r="ET119" s="29"/>
      <c r="EU119" s="29"/>
      <c r="EV119" s="29"/>
      <c r="EW119" s="29"/>
      <c r="EX119" s="29"/>
      <c r="EY119" s="29"/>
      <c r="EZ119" s="29"/>
      <c r="FA119" s="29"/>
      <c r="FB119" s="29"/>
      <c r="FC119" s="29"/>
      <c r="FD119" s="29"/>
      <c r="FE119" s="29"/>
      <c r="FF119" s="29"/>
      <c r="FG119" s="29"/>
      <c r="FH119" s="29"/>
      <c r="FI119" s="29"/>
      <c r="FJ119" s="29"/>
      <c r="FK119" s="29"/>
      <c r="FL119" s="29"/>
      <c r="FM119" s="29"/>
      <c r="FN119" s="29"/>
      <c r="FO119" s="29"/>
      <c r="FP119" s="29"/>
      <c r="FQ119" s="29"/>
      <c r="FR119" s="29"/>
      <c r="FS119" s="29"/>
      <c r="FT119" s="29"/>
      <c r="FU119" s="29"/>
      <c r="FV119" s="29"/>
      <c r="FW119" s="29"/>
      <c r="FX119" s="29"/>
      <c r="FY119" s="29"/>
      <c r="FZ119" s="29"/>
      <c r="GA119" s="29"/>
      <c r="GB119" s="29"/>
      <c r="GC119" s="29"/>
      <c r="GD119" s="29"/>
      <c r="GE119" s="29"/>
      <c r="GF119" s="29"/>
      <c r="GG119" s="29"/>
      <c r="GH119" s="29"/>
      <c r="GI119" s="29"/>
      <c r="GJ119" s="29"/>
      <c r="GK119" s="29"/>
      <c r="GL119" s="29"/>
      <c r="GM119" s="29"/>
      <c r="GN119" s="29"/>
      <c r="GO119" s="29"/>
      <c r="GP119" s="29"/>
      <c r="GQ119" s="29"/>
      <c r="GR119" s="29"/>
      <c r="GS119" s="29"/>
      <c r="GT119" s="29"/>
      <c r="GU119" s="29"/>
      <c r="GV119" s="29"/>
      <c r="GW119" s="29"/>
      <c r="GX119" s="29"/>
      <c r="GY119" s="29"/>
      <c r="GZ119" s="29"/>
      <c r="HA119" s="29"/>
      <c r="HB119" s="29"/>
      <c r="HC119" s="29"/>
      <c r="HD119" s="29"/>
      <c r="HE119" s="29"/>
      <c r="HF119" s="29"/>
      <c r="HG119" s="29"/>
      <c r="HH119" s="29"/>
      <c r="HI119" s="29"/>
      <c r="HJ119" s="29"/>
      <c r="HK119" s="29"/>
      <c r="HL119" s="29"/>
      <c r="HM119" s="29"/>
      <c r="HN119" s="29"/>
      <c r="HO119" s="29"/>
      <c r="HP119" s="29"/>
      <c r="HQ119" s="29"/>
      <c r="HR119" s="29"/>
      <c r="HS119" s="29"/>
      <c r="HT119" s="29"/>
      <c r="HU119" s="29"/>
      <c r="HV119" s="29"/>
      <c r="HW119" s="29"/>
      <c r="HX119" s="29"/>
      <c r="HY119" s="29"/>
      <c r="HZ119" s="29"/>
      <c r="IA119" s="29"/>
      <c r="IB119" s="29"/>
      <c r="IC119" s="29"/>
      <c r="ID119" s="29"/>
      <c r="IE119" s="29"/>
      <c r="IF119" s="29"/>
      <c r="IG119" s="29"/>
      <c r="IH119" s="29"/>
      <c r="II119" s="29"/>
      <c r="IJ119" s="29"/>
      <c r="IK119" s="29"/>
      <c r="IL119" s="29"/>
      <c r="IM119" s="29"/>
      <c r="IN119" s="29"/>
      <c r="IO119" s="29"/>
      <c r="IP119" s="29"/>
    </row>
    <row r="120" spans="1:250" ht="12.75" customHeight="1">
      <c r="A120" s="29"/>
      <c r="B120" s="29"/>
      <c r="C120" s="26"/>
      <c r="D120" s="26"/>
      <c r="E120" s="26"/>
      <c r="F120" s="29"/>
      <c r="G120" s="29"/>
      <c r="H120" s="29"/>
      <c r="I120" s="29"/>
      <c r="J120" s="29"/>
      <c r="K120" s="29"/>
      <c r="L120" s="29"/>
      <c r="M120" s="29"/>
      <c r="N120" s="29"/>
      <c r="O120" s="29"/>
      <c r="P120" s="29"/>
      <c r="Q120" s="29"/>
      <c r="R120" s="29"/>
      <c r="S120" s="29"/>
      <c r="T120" s="29"/>
      <c r="U120" s="29"/>
      <c r="V120" s="29"/>
      <c r="W120" s="29"/>
      <c r="X120" s="29"/>
      <c r="Y120" s="29"/>
      <c r="Z120" s="29"/>
      <c r="AA120" s="29"/>
      <c r="AB120" s="29"/>
      <c r="AC120" s="29"/>
      <c r="AD120" s="29"/>
      <c r="AE120" s="29"/>
      <c r="AF120" s="29"/>
      <c r="AG120" s="29"/>
      <c r="AH120" s="29"/>
      <c r="AI120" s="29"/>
      <c r="AJ120" s="29"/>
      <c r="AK120" s="29"/>
      <c r="AL120" s="29"/>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c r="BX120" s="29"/>
      <c r="BY120" s="29"/>
      <c r="BZ120" s="29"/>
      <c r="CA120" s="29"/>
      <c r="CB120" s="29"/>
      <c r="CC120" s="29"/>
      <c r="CD120" s="29"/>
      <c r="CE120" s="29"/>
      <c r="CF120" s="29"/>
      <c r="CG120" s="29"/>
      <c r="CH120" s="29"/>
      <c r="CI120" s="29"/>
      <c r="CJ120" s="29"/>
      <c r="CK120" s="29"/>
      <c r="CL120" s="29"/>
      <c r="CM120" s="29"/>
      <c r="CN120" s="29"/>
      <c r="CO120" s="29"/>
      <c r="CP120" s="29"/>
      <c r="CQ120" s="29"/>
      <c r="CR120" s="29"/>
      <c r="CS120" s="29"/>
      <c r="CT120" s="29"/>
      <c r="CU120" s="29"/>
      <c r="CV120" s="29"/>
      <c r="CW120" s="29"/>
      <c r="CX120" s="29"/>
      <c r="CY120" s="29"/>
      <c r="CZ120" s="29"/>
      <c r="DA120" s="29"/>
      <c r="DB120" s="29"/>
      <c r="DC120" s="29"/>
      <c r="DD120" s="29"/>
      <c r="DE120" s="29"/>
      <c r="DF120" s="29"/>
      <c r="DG120" s="29"/>
      <c r="DH120" s="29"/>
      <c r="DI120" s="29"/>
      <c r="DJ120" s="29"/>
      <c r="DK120" s="29"/>
      <c r="DL120" s="29"/>
      <c r="DM120" s="29"/>
      <c r="DN120" s="29"/>
      <c r="DO120" s="29"/>
      <c r="DP120" s="29"/>
      <c r="DQ120" s="29"/>
      <c r="DR120" s="29"/>
      <c r="DS120" s="29"/>
      <c r="DT120" s="29"/>
      <c r="DU120" s="29"/>
      <c r="DV120" s="29"/>
      <c r="DW120" s="29"/>
      <c r="DX120" s="29"/>
      <c r="DY120" s="29"/>
      <c r="DZ120" s="29"/>
      <c r="EA120" s="29"/>
      <c r="EB120" s="29"/>
      <c r="EC120" s="29"/>
      <c r="ED120" s="29"/>
      <c r="EE120" s="29"/>
      <c r="EF120" s="29"/>
      <c r="EG120" s="29"/>
      <c r="EH120" s="29"/>
      <c r="EI120" s="29"/>
      <c r="EJ120" s="29"/>
      <c r="EK120" s="29"/>
      <c r="EL120" s="29"/>
      <c r="EM120" s="29"/>
      <c r="EN120" s="29"/>
      <c r="EO120" s="29"/>
      <c r="EP120" s="29"/>
      <c r="EQ120" s="29"/>
      <c r="ER120" s="29"/>
      <c r="ES120" s="29"/>
      <c r="ET120" s="29"/>
      <c r="EU120" s="29"/>
      <c r="EV120" s="29"/>
      <c r="EW120" s="29"/>
      <c r="EX120" s="29"/>
      <c r="EY120" s="29"/>
      <c r="EZ120" s="29"/>
      <c r="FA120" s="29"/>
      <c r="FB120" s="29"/>
      <c r="FC120" s="29"/>
      <c r="FD120" s="29"/>
      <c r="FE120" s="29"/>
      <c r="FF120" s="29"/>
      <c r="FG120" s="29"/>
      <c r="FH120" s="29"/>
      <c r="FI120" s="29"/>
      <c r="FJ120" s="29"/>
      <c r="FK120" s="29"/>
      <c r="FL120" s="29"/>
      <c r="FM120" s="29"/>
      <c r="FN120" s="29"/>
      <c r="FO120" s="29"/>
      <c r="FP120" s="29"/>
      <c r="FQ120" s="29"/>
      <c r="FR120" s="29"/>
      <c r="FS120" s="29"/>
      <c r="FT120" s="29"/>
      <c r="FU120" s="29"/>
      <c r="FV120" s="29"/>
      <c r="FW120" s="29"/>
      <c r="FX120" s="29"/>
      <c r="FY120" s="29"/>
      <c r="FZ120" s="29"/>
      <c r="GA120" s="29"/>
      <c r="GB120" s="29"/>
      <c r="GC120" s="29"/>
      <c r="GD120" s="29"/>
      <c r="GE120" s="29"/>
      <c r="GF120" s="29"/>
      <c r="GG120" s="29"/>
      <c r="GH120" s="29"/>
      <c r="GI120" s="29"/>
      <c r="GJ120" s="29"/>
      <c r="GK120" s="29"/>
      <c r="GL120" s="29"/>
      <c r="GM120" s="29"/>
      <c r="GN120" s="29"/>
      <c r="GO120" s="29"/>
      <c r="GP120" s="29"/>
      <c r="GQ120" s="29"/>
      <c r="GR120" s="29"/>
      <c r="GS120" s="29"/>
      <c r="GT120" s="29"/>
      <c r="GU120" s="29"/>
      <c r="GV120" s="29"/>
      <c r="GW120" s="29"/>
      <c r="GX120" s="29"/>
      <c r="GY120" s="29"/>
      <c r="GZ120" s="29"/>
      <c r="HA120" s="29"/>
      <c r="HB120" s="29"/>
      <c r="HC120" s="29"/>
      <c r="HD120" s="29"/>
      <c r="HE120" s="29"/>
      <c r="HF120" s="29"/>
      <c r="HG120" s="29"/>
      <c r="HH120" s="29"/>
      <c r="HI120" s="29"/>
      <c r="HJ120" s="29"/>
      <c r="HK120" s="29"/>
      <c r="HL120" s="29"/>
      <c r="HM120" s="29"/>
      <c r="HN120" s="29"/>
      <c r="HO120" s="29"/>
      <c r="HP120" s="29"/>
      <c r="HQ120" s="29"/>
      <c r="HR120" s="29"/>
      <c r="HS120" s="29"/>
      <c r="HT120" s="29"/>
      <c r="HU120" s="29"/>
      <c r="HV120" s="29"/>
      <c r="HW120" s="29"/>
      <c r="HX120" s="29"/>
      <c r="HY120" s="29"/>
      <c r="HZ120" s="29"/>
      <c r="IA120" s="29"/>
      <c r="IB120" s="29"/>
      <c r="IC120" s="29"/>
      <c r="ID120" s="29"/>
      <c r="IE120" s="29"/>
      <c r="IF120" s="29"/>
      <c r="IG120" s="29"/>
      <c r="IH120" s="29"/>
      <c r="II120" s="29"/>
      <c r="IJ120" s="29"/>
      <c r="IK120" s="29"/>
      <c r="IL120" s="29"/>
      <c r="IM120" s="29"/>
      <c r="IN120" s="29"/>
      <c r="IO120" s="29"/>
      <c r="IP120" s="29"/>
    </row>
    <row r="121" spans="1:250" ht="12.75" customHeight="1">
      <c r="A121" s="29"/>
      <c r="B121" s="29"/>
      <c r="C121" s="26"/>
      <c r="D121" s="26"/>
      <c r="E121" s="26"/>
      <c r="F121" s="29"/>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29"/>
      <c r="CA121" s="29"/>
      <c r="CB121" s="29"/>
      <c r="CC121" s="29"/>
      <c r="CD121" s="29"/>
      <c r="CE121" s="29"/>
      <c r="CF121" s="29"/>
      <c r="CG121" s="29"/>
      <c r="CH121" s="29"/>
      <c r="CI121" s="29"/>
      <c r="CJ121" s="29"/>
      <c r="CK121" s="29"/>
      <c r="CL121" s="29"/>
      <c r="CM121" s="29"/>
      <c r="CN121" s="29"/>
      <c r="CO121" s="29"/>
      <c r="CP121" s="29"/>
      <c r="CQ121" s="29"/>
      <c r="CR121" s="29"/>
      <c r="CS121" s="29"/>
      <c r="CT121" s="29"/>
      <c r="CU121" s="29"/>
      <c r="CV121" s="29"/>
      <c r="CW121" s="29"/>
      <c r="CX121" s="29"/>
      <c r="CY121" s="29"/>
      <c r="CZ121" s="29"/>
      <c r="DA121" s="29"/>
      <c r="DB121" s="29"/>
      <c r="DC121" s="29"/>
      <c r="DD121" s="29"/>
      <c r="DE121" s="29"/>
      <c r="DF121" s="29"/>
      <c r="DG121" s="29"/>
      <c r="DH121" s="29"/>
      <c r="DI121" s="29"/>
      <c r="DJ121" s="29"/>
      <c r="DK121" s="29"/>
      <c r="DL121" s="29"/>
      <c r="DM121" s="29"/>
      <c r="DN121" s="29"/>
      <c r="DO121" s="29"/>
      <c r="DP121" s="29"/>
      <c r="DQ121" s="29"/>
      <c r="DR121" s="29"/>
      <c r="DS121" s="29"/>
      <c r="DT121" s="29"/>
      <c r="DU121" s="29"/>
      <c r="DV121" s="29"/>
      <c r="DW121" s="29"/>
      <c r="DX121" s="29"/>
      <c r="DY121" s="29"/>
      <c r="DZ121" s="29"/>
      <c r="EA121" s="29"/>
      <c r="EB121" s="29"/>
      <c r="EC121" s="29"/>
      <c r="ED121" s="29"/>
      <c r="EE121" s="29"/>
      <c r="EF121" s="29"/>
      <c r="EG121" s="29"/>
      <c r="EH121" s="29"/>
      <c r="EI121" s="29"/>
      <c r="EJ121" s="29"/>
      <c r="EK121" s="29"/>
      <c r="EL121" s="29"/>
      <c r="EM121" s="29"/>
      <c r="EN121" s="29"/>
      <c r="EO121" s="29"/>
      <c r="EP121" s="29"/>
      <c r="EQ121" s="29"/>
      <c r="ER121" s="29"/>
      <c r="ES121" s="29"/>
      <c r="ET121" s="29"/>
      <c r="EU121" s="29"/>
      <c r="EV121" s="29"/>
      <c r="EW121" s="29"/>
      <c r="EX121" s="29"/>
      <c r="EY121" s="29"/>
      <c r="EZ121" s="29"/>
      <c r="FA121" s="29"/>
      <c r="FB121" s="29"/>
      <c r="FC121" s="29"/>
      <c r="FD121" s="29"/>
      <c r="FE121" s="29"/>
      <c r="FF121" s="29"/>
      <c r="FG121" s="29"/>
      <c r="FH121" s="29"/>
      <c r="FI121" s="29"/>
      <c r="FJ121" s="29"/>
      <c r="FK121" s="29"/>
      <c r="FL121" s="29"/>
      <c r="FM121" s="29"/>
      <c r="FN121" s="29"/>
      <c r="FO121" s="29"/>
      <c r="FP121" s="29"/>
      <c r="FQ121" s="29"/>
      <c r="FR121" s="29"/>
      <c r="FS121" s="29"/>
      <c r="FT121" s="29"/>
      <c r="FU121" s="29"/>
      <c r="FV121" s="29"/>
      <c r="FW121" s="29"/>
      <c r="FX121" s="29"/>
      <c r="FY121" s="29"/>
      <c r="FZ121" s="29"/>
      <c r="GA121" s="29"/>
      <c r="GB121" s="29"/>
      <c r="GC121" s="29"/>
      <c r="GD121" s="29"/>
      <c r="GE121" s="29"/>
      <c r="GF121" s="29"/>
      <c r="GG121" s="29"/>
      <c r="GH121" s="29"/>
      <c r="GI121" s="29"/>
      <c r="GJ121" s="29"/>
      <c r="GK121" s="29"/>
      <c r="GL121" s="29"/>
      <c r="GM121" s="29"/>
      <c r="GN121" s="29"/>
      <c r="GO121" s="29"/>
      <c r="GP121" s="29"/>
      <c r="GQ121" s="29"/>
      <c r="GR121" s="29"/>
      <c r="GS121" s="29"/>
      <c r="GT121" s="29"/>
      <c r="GU121" s="29"/>
      <c r="GV121" s="29"/>
      <c r="GW121" s="29"/>
      <c r="GX121" s="29"/>
      <c r="GY121" s="29"/>
      <c r="GZ121" s="29"/>
      <c r="HA121" s="29"/>
      <c r="HB121" s="29"/>
      <c r="HC121" s="29"/>
      <c r="HD121" s="29"/>
      <c r="HE121" s="29"/>
      <c r="HF121" s="29"/>
      <c r="HG121" s="29"/>
      <c r="HH121" s="29"/>
      <c r="HI121" s="29"/>
      <c r="HJ121" s="29"/>
      <c r="HK121" s="29"/>
      <c r="HL121" s="29"/>
      <c r="HM121" s="29"/>
      <c r="HN121" s="29"/>
      <c r="HO121" s="29"/>
      <c r="HP121" s="29"/>
      <c r="HQ121" s="29"/>
      <c r="HR121" s="29"/>
      <c r="HS121" s="29"/>
      <c r="HT121" s="29"/>
      <c r="HU121" s="29"/>
      <c r="HV121" s="29"/>
      <c r="HW121" s="29"/>
      <c r="HX121" s="29"/>
      <c r="HY121" s="29"/>
      <c r="HZ121" s="29"/>
      <c r="IA121" s="29"/>
      <c r="IB121" s="29"/>
      <c r="IC121" s="29"/>
      <c r="ID121" s="29"/>
      <c r="IE121" s="29"/>
      <c r="IF121" s="29"/>
      <c r="IG121" s="29"/>
      <c r="IH121" s="29"/>
      <c r="II121" s="29"/>
      <c r="IJ121" s="29"/>
      <c r="IK121" s="29"/>
      <c r="IL121" s="29"/>
      <c r="IM121" s="29"/>
      <c r="IN121" s="29"/>
      <c r="IO121" s="29"/>
      <c r="IP121" s="29"/>
    </row>
    <row r="122" spans="1:250" ht="12.75" customHeight="1">
      <c r="A122" s="29"/>
      <c r="B122" s="29"/>
      <c r="C122" s="26"/>
      <c r="D122" s="26"/>
      <c r="E122" s="26"/>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29"/>
      <c r="CA122" s="29"/>
      <c r="CB122" s="29"/>
      <c r="CC122" s="29"/>
      <c r="CD122" s="29"/>
      <c r="CE122" s="29"/>
      <c r="CF122" s="29"/>
      <c r="CG122" s="29"/>
      <c r="CH122" s="29"/>
      <c r="CI122" s="29"/>
      <c r="CJ122" s="29"/>
      <c r="CK122" s="29"/>
      <c r="CL122" s="29"/>
      <c r="CM122" s="29"/>
      <c r="CN122" s="29"/>
      <c r="CO122" s="29"/>
      <c r="CP122" s="29"/>
      <c r="CQ122" s="29"/>
      <c r="CR122" s="29"/>
      <c r="CS122" s="29"/>
      <c r="CT122" s="29"/>
      <c r="CU122" s="29"/>
      <c r="CV122" s="29"/>
      <c r="CW122" s="29"/>
      <c r="CX122" s="29"/>
      <c r="CY122" s="29"/>
      <c r="CZ122" s="29"/>
      <c r="DA122" s="29"/>
      <c r="DB122" s="29"/>
      <c r="DC122" s="29"/>
      <c r="DD122" s="29"/>
      <c r="DE122" s="29"/>
      <c r="DF122" s="29"/>
      <c r="DG122" s="29"/>
      <c r="DH122" s="29"/>
      <c r="DI122" s="29"/>
      <c r="DJ122" s="29"/>
      <c r="DK122" s="29"/>
      <c r="DL122" s="29"/>
      <c r="DM122" s="29"/>
      <c r="DN122" s="29"/>
      <c r="DO122" s="29"/>
      <c r="DP122" s="29"/>
      <c r="DQ122" s="29"/>
      <c r="DR122" s="29"/>
      <c r="DS122" s="29"/>
      <c r="DT122" s="29"/>
      <c r="DU122" s="29"/>
      <c r="DV122" s="29"/>
      <c r="DW122" s="29"/>
      <c r="DX122" s="29"/>
      <c r="DY122" s="29"/>
      <c r="DZ122" s="29"/>
      <c r="EA122" s="29"/>
      <c r="EB122" s="29"/>
      <c r="EC122" s="29"/>
      <c r="ED122" s="29"/>
      <c r="EE122" s="29"/>
      <c r="EF122" s="29"/>
      <c r="EG122" s="29"/>
      <c r="EH122" s="29"/>
      <c r="EI122" s="29"/>
      <c r="EJ122" s="29"/>
      <c r="EK122" s="29"/>
      <c r="EL122" s="29"/>
      <c r="EM122" s="29"/>
      <c r="EN122" s="29"/>
      <c r="EO122" s="29"/>
      <c r="EP122" s="29"/>
      <c r="EQ122" s="29"/>
      <c r="ER122" s="29"/>
      <c r="ES122" s="29"/>
      <c r="ET122" s="29"/>
      <c r="EU122" s="29"/>
      <c r="EV122" s="29"/>
      <c r="EW122" s="29"/>
      <c r="EX122" s="29"/>
      <c r="EY122" s="29"/>
      <c r="EZ122" s="29"/>
      <c r="FA122" s="29"/>
      <c r="FB122" s="29"/>
      <c r="FC122" s="29"/>
      <c r="FD122" s="29"/>
      <c r="FE122" s="29"/>
      <c r="FF122" s="29"/>
      <c r="FG122" s="29"/>
      <c r="FH122" s="29"/>
      <c r="FI122" s="29"/>
      <c r="FJ122" s="29"/>
      <c r="FK122" s="29"/>
      <c r="FL122" s="29"/>
      <c r="FM122" s="29"/>
      <c r="FN122" s="29"/>
      <c r="FO122" s="29"/>
      <c r="FP122" s="29"/>
      <c r="FQ122" s="29"/>
      <c r="FR122" s="29"/>
      <c r="FS122" s="29"/>
      <c r="FT122" s="29"/>
      <c r="FU122" s="29"/>
      <c r="FV122" s="29"/>
      <c r="FW122" s="29"/>
      <c r="FX122" s="29"/>
      <c r="FY122" s="29"/>
      <c r="FZ122" s="29"/>
      <c r="GA122" s="29"/>
      <c r="GB122" s="29"/>
      <c r="GC122" s="29"/>
      <c r="GD122" s="29"/>
      <c r="GE122" s="29"/>
      <c r="GF122" s="29"/>
      <c r="GG122" s="29"/>
      <c r="GH122" s="29"/>
      <c r="GI122" s="29"/>
      <c r="GJ122" s="29"/>
      <c r="GK122" s="29"/>
      <c r="GL122" s="29"/>
      <c r="GM122" s="29"/>
      <c r="GN122" s="29"/>
      <c r="GO122" s="29"/>
      <c r="GP122" s="29"/>
      <c r="GQ122" s="29"/>
      <c r="GR122" s="29"/>
      <c r="GS122" s="29"/>
      <c r="GT122" s="29"/>
      <c r="GU122" s="29"/>
      <c r="GV122" s="29"/>
      <c r="GW122" s="29"/>
      <c r="GX122" s="29"/>
      <c r="GY122" s="29"/>
      <c r="GZ122" s="29"/>
      <c r="HA122" s="29"/>
      <c r="HB122" s="29"/>
      <c r="HC122" s="29"/>
      <c r="HD122" s="29"/>
      <c r="HE122" s="29"/>
      <c r="HF122" s="29"/>
      <c r="HG122" s="29"/>
      <c r="HH122" s="29"/>
      <c r="HI122" s="29"/>
      <c r="HJ122" s="29"/>
      <c r="HK122" s="29"/>
      <c r="HL122" s="29"/>
      <c r="HM122" s="29"/>
      <c r="HN122" s="29"/>
      <c r="HO122" s="29"/>
      <c r="HP122" s="29"/>
      <c r="HQ122" s="29"/>
      <c r="HR122" s="29"/>
      <c r="HS122" s="29"/>
      <c r="HT122" s="29"/>
      <c r="HU122" s="29"/>
      <c r="HV122" s="29"/>
      <c r="HW122" s="29"/>
      <c r="HX122" s="29"/>
      <c r="HY122" s="29"/>
      <c r="HZ122" s="29"/>
      <c r="IA122" s="29"/>
      <c r="IB122" s="29"/>
      <c r="IC122" s="29"/>
      <c r="ID122" s="29"/>
      <c r="IE122" s="29"/>
      <c r="IF122" s="29"/>
      <c r="IG122" s="29"/>
      <c r="IH122" s="29"/>
      <c r="II122" s="29"/>
      <c r="IJ122" s="29"/>
      <c r="IK122" s="29"/>
      <c r="IL122" s="29"/>
      <c r="IM122" s="29"/>
      <c r="IN122" s="29"/>
      <c r="IO122" s="29"/>
      <c r="IP122" s="29"/>
    </row>
    <row r="123" spans="1:250" ht="12.75" customHeight="1">
      <c r="A123" s="29"/>
      <c r="B123" s="29"/>
      <c r="C123" s="26"/>
      <c r="D123" s="26"/>
      <c r="E123" s="26"/>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c r="BX123" s="29"/>
      <c r="BY123" s="29"/>
      <c r="BZ123" s="29"/>
      <c r="CA123" s="29"/>
      <c r="CB123" s="29"/>
      <c r="CC123" s="29"/>
      <c r="CD123" s="29"/>
      <c r="CE123" s="29"/>
      <c r="CF123" s="29"/>
      <c r="CG123" s="29"/>
      <c r="CH123" s="29"/>
      <c r="CI123" s="29"/>
      <c r="CJ123" s="29"/>
      <c r="CK123" s="29"/>
      <c r="CL123" s="29"/>
      <c r="CM123" s="29"/>
      <c r="CN123" s="29"/>
      <c r="CO123" s="29"/>
      <c r="CP123" s="29"/>
      <c r="CQ123" s="29"/>
      <c r="CR123" s="29"/>
      <c r="CS123" s="29"/>
      <c r="CT123" s="29"/>
      <c r="CU123" s="29"/>
      <c r="CV123" s="29"/>
      <c r="CW123" s="29"/>
      <c r="CX123" s="29"/>
      <c r="CY123" s="29"/>
      <c r="CZ123" s="29"/>
      <c r="DA123" s="29"/>
      <c r="DB123" s="29"/>
      <c r="DC123" s="29"/>
      <c r="DD123" s="29"/>
      <c r="DE123" s="29"/>
      <c r="DF123" s="29"/>
      <c r="DG123" s="29"/>
      <c r="DH123" s="29"/>
      <c r="DI123" s="29"/>
      <c r="DJ123" s="29"/>
      <c r="DK123" s="29"/>
      <c r="DL123" s="29"/>
      <c r="DM123" s="29"/>
      <c r="DN123" s="29"/>
      <c r="DO123" s="29"/>
      <c r="DP123" s="29"/>
      <c r="DQ123" s="29"/>
      <c r="DR123" s="29"/>
      <c r="DS123" s="29"/>
      <c r="DT123" s="29"/>
      <c r="DU123" s="29"/>
      <c r="DV123" s="29"/>
      <c r="DW123" s="29"/>
      <c r="DX123" s="29"/>
      <c r="DY123" s="29"/>
      <c r="DZ123" s="29"/>
      <c r="EA123" s="29"/>
      <c r="EB123" s="29"/>
      <c r="EC123" s="29"/>
      <c r="ED123" s="29"/>
      <c r="EE123" s="29"/>
      <c r="EF123" s="29"/>
      <c r="EG123" s="29"/>
      <c r="EH123" s="29"/>
      <c r="EI123" s="29"/>
      <c r="EJ123" s="29"/>
      <c r="EK123" s="29"/>
      <c r="EL123" s="29"/>
      <c r="EM123" s="29"/>
      <c r="EN123" s="29"/>
      <c r="EO123" s="29"/>
      <c r="EP123" s="29"/>
      <c r="EQ123" s="29"/>
      <c r="ER123" s="29"/>
      <c r="ES123" s="29"/>
      <c r="ET123" s="29"/>
      <c r="EU123" s="29"/>
      <c r="EV123" s="29"/>
      <c r="EW123" s="29"/>
      <c r="EX123" s="29"/>
      <c r="EY123" s="29"/>
      <c r="EZ123" s="29"/>
      <c r="FA123" s="29"/>
      <c r="FB123" s="29"/>
      <c r="FC123" s="29"/>
      <c r="FD123" s="29"/>
      <c r="FE123" s="29"/>
      <c r="FF123" s="29"/>
      <c r="FG123" s="29"/>
      <c r="FH123" s="29"/>
      <c r="FI123" s="29"/>
      <c r="FJ123" s="29"/>
      <c r="FK123" s="29"/>
      <c r="FL123" s="29"/>
      <c r="FM123" s="29"/>
      <c r="FN123" s="29"/>
      <c r="FO123" s="29"/>
      <c r="FP123" s="29"/>
      <c r="FQ123" s="29"/>
      <c r="FR123" s="29"/>
      <c r="FS123" s="29"/>
      <c r="FT123" s="29"/>
      <c r="FU123" s="29"/>
      <c r="FV123" s="29"/>
      <c r="FW123" s="29"/>
      <c r="FX123" s="29"/>
      <c r="FY123" s="29"/>
      <c r="FZ123" s="29"/>
      <c r="GA123" s="29"/>
      <c r="GB123" s="29"/>
      <c r="GC123" s="29"/>
      <c r="GD123" s="29"/>
      <c r="GE123" s="29"/>
      <c r="GF123" s="29"/>
      <c r="GG123" s="29"/>
      <c r="GH123" s="29"/>
      <c r="GI123" s="29"/>
      <c r="GJ123" s="29"/>
      <c r="GK123" s="29"/>
      <c r="GL123" s="29"/>
      <c r="GM123" s="29"/>
      <c r="GN123" s="29"/>
      <c r="GO123" s="29"/>
      <c r="GP123" s="29"/>
      <c r="GQ123" s="29"/>
      <c r="GR123" s="29"/>
      <c r="GS123" s="29"/>
      <c r="GT123" s="29"/>
      <c r="GU123" s="29"/>
      <c r="GV123" s="29"/>
      <c r="GW123" s="29"/>
      <c r="GX123" s="29"/>
      <c r="GY123" s="29"/>
      <c r="GZ123" s="29"/>
      <c r="HA123" s="29"/>
      <c r="HB123" s="29"/>
      <c r="HC123" s="29"/>
      <c r="HD123" s="29"/>
      <c r="HE123" s="29"/>
      <c r="HF123" s="29"/>
      <c r="HG123" s="29"/>
      <c r="HH123" s="29"/>
      <c r="HI123" s="29"/>
      <c r="HJ123" s="29"/>
      <c r="HK123" s="29"/>
      <c r="HL123" s="29"/>
      <c r="HM123" s="29"/>
      <c r="HN123" s="29"/>
      <c r="HO123" s="29"/>
      <c r="HP123" s="29"/>
      <c r="HQ123" s="29"/>
      <c r="HR123" s="29"/>
      <c r="HS123" s="29"/>
      <c r="HT123" s="29"/>
      <c r="HU123" s="29"/>
      <c r="HV123" s="29"/>
      <c r="HW123" s="29"/>
      <c r="HX123" s="29"/>
      <c r="HY123" s="29"/>
      <c r="HZ123" s="29"/>
      <c r="IA123" s="29"/>
      <c r="IB123" s="29"/>
      <c r="IC123" s="29"/>
      <c r="ID123" s="29"/>
      <c r="IE123" s="29"/>
      <c r="IF123" s="29"/>
      <c r="IG123" s="29"/>
      <c r="IH123" s="29"/>
      <c r="II123" s="29"/>
      <c r="IJ123" s="29"/>
      <c r="IK123" s="29"/>
      <c r="IL123" s="29"/>
      <c r="IM123" s="29"/>
      <c r="IN123" s="29"/>
      <c r="IO123" s="29"/>
      <c r="IP123" s="29"/>
    </row>
    <row r="124" spans="1:250" ht="12.75" customHeight="1">
      <c r="A124" s="29"/>
      <c r="B124" s="29"/>
      <c r="C124" s="26"/>
      <c r="D124" s="26"/>
      <c r="E124" s="26"/>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c r="CA124" s="29"/>
      <c r="CB124" s="29"/>
      <c r="CC124" s="29"/>
      <c r="CD124" s="29"/>
      <c r="CE124" s="29"/>
      <c r="CF124" s="29"/>
      <c r="CG124" s="29"/>
      <c r="CH124" s="29"/>
      <c r="CI124" s="29"/>
      <c r="CJ124" s="29"/>
      <c r="CK124" s="29"/>
      <c r="CL124" s="29"/>
      <c r="CM124" s="29"/>
      <c r="CN124" s="29"/>
      <c r="CO124" s="29"/>
      <c r="CP124" s="29"/>
      <c r="CQ124" s="29"/>
      <c r="CR124" s="29"/>
      <c r="CS124" s="29"/>
      <c r="CT124" s="29"/>
      <c r="CU124" s="29"/>
      <c r="CV124" s="29"/>
      <c r="CW124" s="29"/>
      <c r="CX124" s="29"/>
      <c r="CY124" s="29"/>
      <c r="CZ124" s="29"/>
      <c r="DA124" s="29"/>
      <c r="DB124" s="29"/>
      <c r="DC124" s="29"/>
      <c r="DD124" s="29"/>
      <c r="DE124" s="29"/>
      <c r="DF124" s="29"/>
      <c r="DG124" s="29"/>
      <c r="DH124" s="29"/>
      <c r="DI124" s="29"/>
      <c r="DJ124" s="29"/>
      <c r="DK124" s="29"/>
      <c r="DL124" s="29"/>
      <c r="DM124" s="29"/>
      <c r="DN124" s="29"/>
      <c r="DO124" s="29"/>
      <c r="DP124" s="29"/>
      <c r="DQ124" s="29"/>
      <c r="DR124" s="29"/>
      <c r="DS124" s="29"/>
      <c r="DT124" s="29"/>
      <c r="DU124" s="29"/>
      <c r="DV124" s="29"/>
      <c r="DW124" s="29"/>
      <c r="DX124" s="29"/>
      <c r="DY124" s="29"/>
      <c r="DZ124" s="29"/>
      <c r="EA124" s="29"/>
      <c r="EB124" s="29"/>
      <c r="EC124" s="29"/>
      <c r="ED124" s="29"/>
      <c r="EE124" s="29"/>
      <c r="EF124" s="29"/>
      <c r="EG124" s="29"/>
      <c r="EH124" s="29"/>
      <c r="EI124" s="29"/>
      <c r="EJ124" s="29"/>
      <c r="EK124" s="29"/>
      <c r="EL124" s="29"/>
      <c r="EM124" s="29"/>
      <c r="EN124" s="29"/>
      <c r="EO124" s="29"/>
      <c r="EP124" s="29"/>
      <c r="EQ124" s="29"/>
      <c r="ER124" s="29"/>
      <c r="ES124" s="29"/>
      <c r="ET124" s="29"/>
      <c r="EU124" s="29"/>
      <c r="EV124" s="29"/>
      <c r="EW124" s="29"/>
      <c r="EX124" s="29"/>
      <c r="EY124" s="29"/>
      <c r="EZ124" s="29"/>
      <c r="FA124" s="29"/>
      <c r="FB124" s="29"/>
      <c r="FC124" s="29"/>
      <c r="FD124" s="29"/>
      <c r="FE124" s="29"/>
      <c r="FF124" s="29"/>
      <c r="FG124" s="29"/>
      <c r="FH124" s="29"/>
      <c r="FI124" s="29"/>
      <c r="FJ124" s="29"/>
      <c r="FK124" s="29"/>
      <c r="FL124" s="29"/>
      <c r="FM124" s="29"/>
      <c r="FN124" s="29"/>
      <c r="FO124" s="29"/>
      <c r="FP124" s="29"/>
      <c r="FQ124" s="29"/>
      <c r="FR124" s="29"/>
      <c r="FS124" s="29"/>
      <c r="FT124" s="29"/>
      <c r="FU124" s="29"/>
      <c r="FV124" s="29"/>
      <c r="FW124" s="29"/>
      <c r="FX124" s="29"/>
      <c r="FY124" s="29"/>
      <c r="FZ124" s="29"/>
      <c r="GA124" s="29"/>
      <c r="GB124" s="29"/>
      <c r="GC124" s="29"/>
      <c r="GD124" s="29"/>
      <c r="GE124" s="29"/>
      <c r="GF124" s="29"/>
      <c r="GG124" s="29"/>
      <c r="GH124" s="29"/>
      <c r="GI124" s="29"/>
      <c r="GJ124" s="29"/>
      <c r="GK124" s="29"/>
      <c r="GL124" s="29"/>
      <c r="GM124" s="29"/>
      <c r="GN124" s="29"/>
      <c r="GO124" s="29"/>
      <c r="GP124" s="29"/>
      <c r="GQ124" s="29"/>
      <c r="GR124" s="29"/>
      <c r="GS124" s="29"/>
      <c r="GT124" s="29"/>
      <c r="GU124" s="29"/>
      <c r="GV124" s="29"/>
      <c r="GW124" s="29"/>
      <c r="GX124" s="29"/>
      <c r="GY124" s="29"/>
      <c r="GZ124" s="29"/>
      <c r="HA124" s="29"/>
      <c r="HB124" s="29"/>
      <c r="HC124" s="29"/>
      <c r="HD124" s="29"/>
      <c r="HE124" s="29"/>
      <c r="HF124" s="29"/>
      <c r="HG124" s="29"/>
      <c r="HH124" s="29"/>
      <c r="HI124" s="29"/>
      <c r="HJ124" s="29"/>
      <c r="HK124" s="29"/>
      <c r="HL124" s="29"/>
      <c r="HM124" s="29"/>
      <c r="HN124" s="29"/>
      <c r="HO124" s="29"/>
      <c r="HP124" s="29"/>
      <c r="HQ124" s="29"/>
      <c r="HR124" s="29"/>
      <c r="HS124" s="29"/>
      <c r="HT124" s="29"/>
      <c r="HU124" s="29"/>
      <c r="HV124" s="29"/>
      <c r="HW124" s="29"/>
      <c r="HX124" s="29"/>
      <c r="HY124" s="29"/>
      <c r="HZ124" s="29"/>
      <c r="IA124" s="29"/>
      <c r="IB124" s="29"/>
      <c r="IC124" s="29"/>
      <c r="ID124" s="29"/>
      <c r="IE124" s="29"/>
      <c r="IF124" s="29"/>
      <c r="IG124" s="29"/>
      <c r="IH124" s="29"/>
      <c r="II124" s="29"/>
      <c r="IJ124" s="29"/>
      <c r="IK124" s="29"/>
      <c r="IL124" s="29"/>
      <c r="IM124" s="29"/>
      <c r="IN124" s="29"/>
      <c r="IO124" s="29"/>
      <c r="IP124" s="29"/>
    </row>
    <row r="125" spans="1:250" ht="12.75" customHeight="1">
      <c r="A125" s="29"/>
      <c r="B125" s="29"/>
      <c r="C125" s="26"/>
      <c r="D125" s="26"/>
      <c r="E125" s="26"/>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9"/>
      <c r="BL125" s="29"/>
      <c r="BM125" s="29"/>
      <c r="BN125" s="29"/>
      <c r="BO125" s="29"/>
      <c r="BP125" s="29"/>
      <c r="BQ125" s="29"/>
      <c r="BR125" s="29"/>
      <c r="BS125" s="29"/>
      <c r="BT125" s="29"/>
      <c r="BU125" s="29"/>
      <c r="BV125" s="29"/>
      <c r="BW125" s="29"/>
      <c r="BX125" s="29"/>
      <c r="BY125" s="29"/>
      <c r="BZ125" s="29"/>
      <c r="CA125" s="29"/>
      <c r="CB125" s="29"/>
      <c r="CC125" s="29"/>
      <c r="CD125" s="29"/>
      <c r="CE125" s="29"/>
      <c r="CF125" s="29"/>
      <c r="CG125" s="29"/>
      <c r="CH125" s="29"/>
      <c r="CI125" s="29"/>
      <c r="CJ125" s="29"/>
      <c r="CK125" s="29"/>
      <c r="CL125" s="29"/>
      <c r="CM125" s="29"/>
      <c r="CN125" s="29"/>
      <c r="CO125" s="29"/>
      <c r="CP125" s="29"/>
      <c r="CQ125" s="29"/>
      <c r="CR125" s="29"/>
      <c r="CS125" s="29"/>
      <c r="CT125" s="29"/>
      <c r="CU125" s="29"/>
      <c r="CV125" s="29"/>
      <c r="CW125" s="29"/>
      <c r="CX125" s="29"/>
      <c r="CY125" s="29"/>
      <c r="CZ125" s="29"/>
      <c r="DA125" s="29"/>
      <c r="DB125" s="29"/>
      <c r="DC125" s="29"/>
      <c r="DD125" s="29"/>
      <c r="DE125" s="29"/>
      <c r="DF125" s="29"/>
      <c r="DG125" s="29"/>
      <c r="DH125" s="29"/>
      <c r="DI125" s="29"/>
      <c r="DJ125" s="29"/>
      <c r="DK125" s="29"/>
      <c r="DL125" s="29"/>
      <c r="DM125" s="29"/>
      <c r="DN125" s="29"/>
      <c r="DO125" s="29"/>
      <c r="DP125" s="29"/>
      <c r="DQ125" s="29"/>
      <c r="DR125" s="29"/>
      <c r="DS125" s="29"/>
      <c r="DT125" s="29"/>
      <c r="DU125" s="29"/>
      <c r="DV125" s="29"/>
      <c r="DW125" s="29"/>
      <c r="DX125" s="29"/>
      <c r="DY125" s="29"/>
      <c r="DZ125" s="29"/>
      <c r="EA125" s="29"/>
      <c r="EB125" s="29"/>
      <c r="EC125" s="29"/>
      <c r="ED125" s="29"/>
      <c r="EE125" s="29"/>
      <c r="EF125" s="29"/>
      <c r="EG125" s="29"/>
      <c r="EH125" s="29"/>
      <c r="EI125" s="29"/>
      <c r="EJ125" s="29"/>
      <c r="EK125" s="29"/>
      <c r="EL125" s="29"/>
      <c r="EM125" s="29"/>
      <c r="EN125" s="29"/>
      <c r="EO125" s="29"/>
      <c r="EP125" s="29"/>
      <c r="EQ125" s="29"/>
      <c r="ER125" s="29"/>
      <c r="ES125" s="29"/>
      <c r="ET125" s="29"/>
      <c r="EU125" s="29"/>
      <c r="EV125" s="29"/>
      <c r="EW125" s="29"/>
      <c r="EX125" s="29"/>
      <c r="EY125" s="29"/>
      <c r="EZ125" s="29"/>
      <c r="FA125" s="29"/>
      <c r="FB125" s="29"/>
      <c r="FC125" s="29"/>
      <c r="FD125" s="29"/>
      <c r="FE125" s="29"/>
      <c r="FF125" s="29"/>
      <c r="FG125" s="29"/>
      <c r="FH125" s="29"/>
      <c r="FI125" s="29"/>
      <c r="FJ125" s="29"/>
      <c r="FK125" s="29"/>
      <c r="FL125" s="29"/>
      <c r="FM125" s="29"/>
      <c r="FN125" s="29"/>
      <c r="FO125" s="29"/>
      <c r="FP125" s="29"/>
      <c r="FQ125" s="29"/>
      <c r="FR125" s="29"/>
      <c r="FS125" s="29"/>
      <c r="FT125" s="29"/>
      <c r="FU125" s="29"/>
      <c r="FV125" s="29"/>
      <c r="FW125" s="29"/>
      <c r="FX125" s="29"/>
      <c r="FY125" s="29"/>
      <c r="FZ125" s="29"/>
      <c r="GA125" s="29"/>
      <c r="GB125" s="29"/>
      <c r="GC125" s="29"/>
      <c r="GD125" s="29"/>
      <c r="GE125" s="29"/>
      <c r="GF125" s="29"/>
      <c r="GG125" s="29"/>
      <c r="GH125" s="29"/>
      <c r="GI125" s="29"/>
      <c r="GJ125" s="29"/>
      <c r="GK125" s="29"/>
      <c r="GL125" s="29"/>
      <c r="GM125" s="29"/>
      <c r="GN125" s="29"/>
      <c r="GO125" s="29"/>
      <c r="GP125" s="29"/>
      <c r="GQ125" s="29"/>
      <c r="GR125" s="29"/>
      <c r="GS125" s="29"/>
      <c r="GT125" s="29"/>
      <c r="GU125" s="29"/>
      <c r="GV125" s="29"/>
      <c r="GW125" s="29"/>
      <c r="GX125" s="29"/>
      <c r="GY125" s="29"/>
      <c r="GZ125" s="29"/>
      <c r="HA125" s="29"/>
      <c r="HB125" s="29"/>
      <c r="HC125" s="29"/>
      <c r="HD125" s="29"/>
      <c r="HE125" s="29"/>
      <c r="HF125" s="29"/>
      <c r="HG125" s="29"/>
      <c r="HH125" s="29"/>
      <c r="HI125" s="29"/>
      <c r="HJ125" s="29"/>
      <c r="HK125" s="29"/>
      <c r="HL125" s="29"/>
      <c r="HM125" s="29"/>
      <c r="HN125" s="29"/>
      <c r="HO125" s="29"/>
      <c r="HP125" s="29"/>
      <c r="HQ125" s="29"/>
      <c r="HR125" s="29"/>
      <c r="HS125" s="29"/>
      <c r="HT125" s="29"/>
      <c r="HU125" s="29"/>
      <c r="HV125" s="29"/>
      <c r="HW125" s="29"/>
      <c r="HX125" s="29"/>
      <c r="HY125" s="29"/>
      <c r="HZ125" s="29"/>
      <c r="IA125" s="29"/>
      <c r="IB125" s="29"/>
      <c r="IC125" s="29"/>
      <c r="ID125" s="29"/>
      <c r="IE125" s="29"/>
      <c r="IF125" s="29"/>
      <c r="IG125" s="29"/>
      <c r="IH125" s="29"/>
      <c r="II125" s="29"/>
      <c r="IJ125" s="29"/>
      <c r="IK125" s="29"/>
      <c r="IL125" s="29"/>
      <c r="IM125" s="29"/>
      <c r="IN125" s="29"/>
      <c r="IO125" s="29"/>
      <c r="IP125" s="29"/>
    </row>
    <row r="126" spans="1:250" ht="12.75" customHeight="1">
      <c r="A126" s="29"/>
      <c r="B126" s="29"/>
      <c r="C126" s="26"/>
      <c r="D126" s="26"/>
      <c r="E126" s="26"/>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9"/>
      <c r="BL126" s="29"/>
      <c r="BM126" s="29"/>
      <c r="BN126" s="29"/>
      <c r="BO126" s="29"/>
      <c r="BP126" s="29"/>
      <c r="BQ126" s="29"/>
      <c r="BR126" s="29"/>
      <c r="BS126" s="29"/>
      <c r="BT126" s="29"/>
      <c r="BU126" s="29"/>
      <c r="BV126" s="29"/>
      <c r="BW126" s="29"/>
      <c r="BX126" s="29"/>
      <c r="BY126" s="29"/>
      <c r="BZ126" s="29"/>
      <c r="CA126" s="29"/>
      <c r="CB126" s="29"/>
      <c r="CC126" s="29"/>
      <c r="CD126" s="29"/>
      <c r="CE126" s="29"/>
      <c r="CF126" s="29"/>
      <c r="CG126" s="29"/>
      <c r="CH126" s="29"/>
      <c r="CI126" s="29"/>
      <c r="CJ126" s="29"/>
      <c r="CK126" s="29"/>
      <c r="CL126" s="29"/>
      <c r="CM126" s="29"/>
      <c r="CN126" s="29"/>
      <c r="CO126" s="29"/>
      <c r="CP126" s="29"/>
      <c r="CQ126" s="29"/>
      <c r="CR126" s="29"/>
      <c r="CS126" s="29"/>
      <c r="CT126" s="29"/>
      <c r="CU126" s="29"/>
      <c r="CV126" s="29"/>
      <c r="CW126" s="29"/>
      <c r="CX126" s="29"/>
      <c r="CY126" s="29"/>
      <c r="CZ126" s="29"/>
      <c r="DA126" s="29"/>
      <c r="DB126" s="29"/>
      <c r="DC126" s="29"/>
      <c r="DD126" s="29"/>
      <c r="DE126" s="29"/>
      <c r="DF126" s="29"/>
      <c r="DG126" s="29"/>
      <c r="DH126" s="29"/>
      <c r="DI126" s="29"/>
      <c r="DJ126" s="29"/>
      <c r="DK126" s="29"/>
      <c r="DL126" s="29"/>
      <c r="DM126" s="29"/>
      <c r="DN126" s="29"/>
      <c r="DO126" s="29"/>
      <c r="DP126" s="29"/>
      <c r="DQ126" s="29"/>
      <c r="DR126" s="29"/>
      <c r="DS126" s="29"/>
      <c r="DT126" s="29"/>
      <c r="DU126" s="29"/>
      <c r="DV126" s="29"/>
      <c r="DW126" s="29"/>
      <c r="DX126" s="29"/>
      <c r="DY126" s="29"/>
      <c r="DZ126" s="29"/>
      <c r="EA126" s="29"/>
      <c r="EB126" s="29"/>
      <c r="EC126" s="29"/>
      <c r="ED126" s="29"/>
      <c r="EE126" s="29"/>
      <c r="EF126" s="29"/>
      <c r="EG126" s="29"/>
      <c r="EH126" s="29"/>
      <c r="EI126" s="29"/>
      <c r="EJ126" s="29"/>
      <c r="EK126" s="29"/>
      <c r="EL126" s="29"/>
      <c r="EM126" s="29"/>
      <c r="EN126" s="29"/>
      <c r="EO126" s="29"/>
      <c r="EP126" s="29"/>
      <c r="EQ126" s="29"/>
      <c r="ER126" s="29"/>
      <c r="ES126" s="29"/>
      <c r="ET126" s="29"/>
      <c r="EU126" s="29"/>
      <c r="EV126" s="29"/>
      <c r="EW126" s="29"/>
      <c r="EX126" s="29"/>
      <c r="EY126" s="29"/>
      <c r="EZ126" s="29"/>
      <c r="FA126" s="29"/>
      <c r="FB126" s="29"/>
      <c r="FC126" s="29"/>
      <c r="FD126" s="29"/>
      <c r="FE126" s="29"/>
      <c r="FF126" s="29"/>
      <c r="FG126" s="29"/>
      <c r="FH126" s="29"/>
      <c r="FI126" s="29"/>
      <c r="FJ126" s="29"/>
      <c r="FK126" s="29"/>
      <c r="FL126" s="29"/>
      <c r="FM126" s="29"/>
      <c r="FN126" s="29"/>
      <c r="FO126" s="29"/>
      <c r="FP126" s="29"/>
      <c r="FQ126" s="29"/>
      <c r="FR126" s="29"/>
      <c r="FS126" s="29"/>
      <c r="FT126" s="29"/>
      <c r="FU126" s="29"/>
      <c r="FV126" s="29"/>
      <c r="FW126" s="29"/>
      <c r="FX126" s="29"/>
      <c r="FY126" s="29"/>
      <c r="FZ126" s="29"/>
      <c r="GA126" s="29"/>
      <c r="GB126" s="29"/>
      <c r="GC126" s="29"/>
      <c r="GD126" s="29"/>
      <c r="GE126" s="29"/>
      <c r="GF126" s="29"/>
      <c r="GG126" s="29"/>
      <c r="GH126" s="29"/>
      <c r="GI126" s="29"/>
      <c r="GJ126" s="29"/>
      <c r="GK126" s="29"/>
      <c r="GL126" s="29"/>
      <c r="GM126" s="29"/>
      <c r="GN126" s="29"/>
      <c r="GO126" s="29"/>
      <c r="GP126" s="29"/>
      <c r="GQ126" s="29"/>
      <c r="GR126" s="29"/>
      <c r="GS126" s="29"/>
      <c r="GT126" s="29"/>
      <c r="GU126" s="29"/>
      <c r="GV126" s="29"/>
      <c r="GW126" s="29"/>
      <c r="GX126" s="29"/>
      <c r="GY126" s="29"/>
      <c r="GZ126" s="29"/>
      <c r="HA126" s="29"/>
      <c r="HB126" s="29"/>
      <c r="HC126" s="29"/>
      <c r="HD126" s="29"/>
      <c r="HE126" s="29"/>
      <c r="HF126" s="29"/>
      <c r="HG126" s="29"/>
      <c r="HH126" s="29"/>
      <c r="HI126" s="29"/>
      <c r="HJ126" s="29"/>
      <c r="HK126" s="29"/>
      <c r="HL126" s="29"/>
      <c r="HM126" s="29"/>
      <c r="HN126" s="29"/>
      <c r="HO126" s="29"/>
      <c r="HP126" s="29"/>
      <c r="HQ126" s="29"/>
      <c r="HR126" s="29"/>
      <c r="HS126" s="29"/>
      <c r="HT126" s="29"/>
      <c r="HU126" s="29"/>
      <c r="HV126" s="29"/>
      <c r="HW126" s="29"/>
      <c r="HX126" s="29"/>
      <c r="HY126" s="29"/>
      <c r="HZ126" s="29"/>
      <c r="IA126" s="29"/>
      <c r="IB126" s="29"/>
      <c r="IC126" s="29"/>
      <c r="ID126" s="29"/>
      <c r="IE126" s="29"/>
      <c r="IF126" s="29"/>
      <c r="IG126" s="29"/>
      <c r="IH126" s="29"/>
      <c r="II126" s="29"/>
      <c r="IJ126" s="29"/>
      <c r="IK126" s="29"/>
      <c r="IL126" s="29"/>
      <c r="IM126" s="29"/>
      <c r="IN126" s="29"/>
      <c r="IO126" s="29"/>
      <c r="IP126" s="29"/>
    </row>
    <row r="127" spans="1:250" ht="12.75" customHeight="1">
      <c r="A127" s="29"/>
      <c r="B127" s="29"/>
      <c r="C127" s="26"/>
      <c r="D127" s="26"/>
      <c r="E127" s="26"/>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c r="AH127" s="29"/>
      <c r="AI127" s="29"/>
      <c r="AJ127" s="29"/>
      <c r="AK127" s="29"/>
      <c r="AL127" s="29"/>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c r="BX127" s="29"/>
      <c r="BY127" s="29"/>
      <c r="BZ127" s="29"/>
      <c r="CA127" s="29"/>
      <c r="CB127" s="29"/>
      <c r="CC127" s="29"/>
      <c r="CD127" s="29"/>
      <c r="CE127" s="29"/>
      <c r="CF127" s="29"/>
      <c r="CG127" s="29"/>
      <c r="CH127" s="29"/>
      <c r="CI127" s="29"/>
      <c r="CJ127" s="29"/>
      <c r="CK127" s="29"/>
      <c r="CL127" s="29"/>
      <c r="CM127" s="29"/>
      <c r="CN127" s="29"/>
      <c r="CO127" s="29"/>
      <c r="CP127" s="29"/>
      <c r="CQ127" s="29"/>
      <c r="CR127" s="29"/>
      <c r="CS127" s="29"/>
      <c r="CT127" s="29"/>
      <c r="CU127" s="29"/>
      <c r="CV127" s="29"/>
      <c r="CW127" s="29"/>
      <c r="CX127" s="29"/>
      <c r="CY127" s="29"/>
      <c r="CZ127" s="29"/>
      <c r="DA127" s="29"/>
      <c r="DB127" s="29"/>
      <c r="DC127" s="29"/>
      <c r="DD127" s="29"/>
      <c r="DE127" s="29"/>
      <c r="DF127" s="29"/>
      <c r="DG127" s="29"/>
      <c r="DH127" s="29"/>
      <c r="DI127" s="29"/>
      <c r="DJ127" s="29"/>
      <c r="DK127" s="29"/>
      <c r="DL127" s="29"/>
      <c r="DM127" s="29"/>
      <c r="DN127" s="29"/>
      <c r="DO127" s="29"/>
      <c r="DP127" s="29"/>
      <c r="DQ127" s="29"/>
      <c r="DR127" s="29"/>
      <c r="DS127" s="29"/>
      <c r="DT127" s="29"/>
      <c r="DU127" s="29"/>
      <c r="DV127" s="29"/>
      <c r="DW127" s="29"/>
      <c r="DX127" s="29"/>
      <c r="DY127" s="29"/>
      <c r="DZ127" s="29"/>
      <c r="EA127" s="29"/>
      <c r="EB127" s="29"/>
      <c r="EC127" s="29"/>
      <c r="ED127" s="29"/>
      <c r="EE127" s="29"/>
      <c r="EF127" s="29"/>
      <c r="EG127" s="29"/>
      <c r="EH127" s="29"/>
      <c r="EI127" s="29"/>
      <c r="EJ127" s="29"/>
      <c r="EK127" s="29"/>
      <c r="EL127" s="29"/>
      <c r="EM127" s="29"/>
      <c r="EN127" s="29"/>
      <c r="EO127" s="29"/>
      <c r="EP127" s="29"/>
      <c r="EQ127" s="29"/>
      <c r="ER127" s="29"/>
      <c r="ES127" s="29"/>
      <c r="ET127" s="29"/>
      <c r="EU127" s="29"/>
      <c r="EV127" s="29"/>
      <c r="EW127" s="29"/>
      <c r="EX127" s="29"/>
      <c r="EY127" s="29"/>
      <c r="EZ127" s="29"/>
      <c r="FA127" s="29"/>
      <c r="FB127" s="29"/>
      <c r="FC127" s="29"/>
      <c r="FD127" s="29"/>
      <c r="FE127" s="29"/>
      <c r="FF127" s="29"/>
      <c r="FG127" s="29"/>
      <c r="FH127" s="29"/>
      <c r="FI127" s="29"/>
      <c r="FJ127" s="29"/>
      <c r="FK127" s="29"/>
      <c r="FL127" s="29"/>
      <c r="FM127" s="29"/>
      <c r="FN127" s="29"/>
      <c r="FO127" s="29"/>
      <c r="FP127" s="29"/>
      <c r="FQ127" s="29"/>
      <c r="FR127" s="29"/>
      <c r="FS127" s="29"/>
      <c r="FT127" s="29"/>
      <c r="FU127" s="29"/>
      <c r="FV127" s="29"/>
      <c r="FW127" s="29"/>
      <c r="FX127" s="29"/>
      <c r="FY127" s="29"/>
      <c r="FZ127" s="29"/>
      <c r="GA127" s="29"/>
      <c r="GB127" s="29"/>
      <c r="GC127" s="29"/>
      <c r="GD127" s="29"/>
      <c r="GE127" s="29"/>
      <c r="GF127" s="29"/>
      <c r="GG127" s="29"/>
      <c r="GH127" s="29"/>
      <c r="GI127" s="29"/>
      <c r="GJ127" s="29"/>
      <c r="GK127" s="29"/>
      <c r="GL127" s="29"/>
      <c r="GM127" s="29"/>
      <c r="GN127" s="29"/>
      <c r="GO127" s="29"/>
      <c r="GP127" s="29"/>
      <c r="GQ127" s="29"/>
      <c r="GR127" s="29"/>
      <c r="GS127" s="29"/>
      <c r="GT127" s="29"/>
      <c r="GU127" s="29"/>
      <c r="GV127" s="29"/>
      <c r="GW127" s="29"/>
      <c r="GX127" s="29"/>
      <c r="GY127" s="29"/>
      <c r="GZ127" s="29"/>
      <c r="HA127" s="29"/>
      <c r="HB127" s="29"/>
      <c r="HC127" s="29"/>
      <c r="HD127" s="29"/>
      <c r="HE127" s="29"/>
      <c r="HF127" s="29"/>
      <c r="HG127" s="29"/>
      <c r="HH127" s="29"/>
      <c r="HI127" s="29"/>
      <c r="HJ127" s="29"/>
      <c r="HK127" s="29"/>
      <c r="HL127" s="29"/>
      <c r="HM127" s="29"/>
      <c r="HN127" s="29"/>
      <c r="HO127" s="29"/>
      <c r="HP127" s="29"/>
      <c r="HQ127" s="29"/>
      <c r="HR127" s="29"/>
      <c r="HS127" s="29"/>
      <c r="HT127" s="29"/>
      <c r="HU127" s="29"/>
      <c r="HV127" s="29"/>
      <c r="HW127" s="29"/>
      <c r="HX127" s="29"/>
      <c r="HY127" s="29"/>
      <c r="HZ127" s="29"/>
      <c r="IA127" s="29"/>
      <c r="IB127" s="29"/>
      <c r="IC127" s="29"/>
      <c r="ID127" s="29"/>
      <c r="IE127" s="29"/>
      <c r="IF127" s="29"/>
      <c r="IG127" s="29"/>
      <c r="IH127" s="29"/>
      <c r="II127" s="29"/>
      <c r="IJ127" s="29"/>
      <c r="IK127" s="29"/>
      <c r="IL127" s="29"/>
      <c r="IM127" s="29"/>
      <c r="IN127" s="29"/>
      <c r="IO127" s="29"/>
      <c r="IP127" s="29"/>
    </row>
    <row r="128" spans="1:250" ht="12.75" customHeight="1">
      <c r="A128" s="29"/>
      <c r="B128" s="29"/>
      <c r="C128" s="26"/>
      <c r="D128" s="26"/>
      <c r="E128" s="26"/>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29"/>
      <c r="BK128" s="29"/>
      <c r="BL128" s="29"/>
      <c r="BM128" s="29"/>
      <c r="BN128" s="29"/>
      <c r="BO128" s="29"/>
      <c r="BP128" s="29"/>
      <c r="BQ128" s="29"/>
      <c r="BR128" s="29"/>
      <c r="BS128" s="29"/>
      <c r="BT128" s="29"/>
      <c r="BU128" s="29"/>
      <c r="BV128" s="29"/>
      <c r="BW128" s="29"/>
      <c r="BX128" s="29"/>
      <c r="BY128" s="29"/>
      <c r="BZ128" s="29"/>
      <c r="CA128" s="29"/>
      <c r="CB128" s="29"/>
      <c r="CC128" s="29"/>
      <c r="CD128" s="29"/>
      <c r="CE128" s="29"/>
      <c r="CF128" s="29"/>
      <c r="CG128" s="29"/>
      <c r="CH128" s="29"/>
      <c r="CI128" s="29"/>
      <c r="CJ128" s="29"/>
      <c r="CK128" s="29"/>
      <c r="CL128" s="29"/>
      <c r="CM128" s="29"/>
      <c r="CN128" s="29"/>
      <c r="CO128" s="29"/>
      <c r="CP128" s="29"/>
      <c r="CQ128" s="29"/>
      <c r="CR128" s="29"/>
      <c r="CS128" s="29"/>
      <c r="CT128" s="29"/>
      <c r="CU128" s="29"/>
      <c r="CV128" s="29"/>
      <c r="CW128" s="29"/>
      <c r="CX128" s="29"/>
      <c r="CY128" s="29"/>
      <c r="CZ128" s="29"/>
      <c r="DA128" s="29"/>
      <c r="DB128" s="29"/>
      <c r="DC128" s="29"/>
      <c r="DD128" s="29"/>
      <c r="DE128" s="29"/>
      <c r="DF128" s="29"/>
      <c r="DG128" s="29"/>
      <c r="DH128" s="29"/>
      <c r="DI128" s="29"/>
      <c r="DJ128" s="29"/>
      <c r="DK128" s="29"/>
      <c r="DL128" s="29"/>
      <c r="DM128" s="29"/>
      <c r="DN128" s="29"/>
      <c r="DO128" s="29"/>
      <c r="DP128" s="29"/>
      <c r="DQ128" s="29"/>
      <c r="DR128" s="29"/>
      <c r="DS128" s="29"/>
      <c r="DT128" s="29"/>
      <c r="DU128" s="29"/>
      <c r="DV128" s="29"/>
      <c r="DW128" s="29"/>
      <c r="DX128" s="29"/>
      <c r="DY128" s="29"/>
      <c r="DZ128" s="29"/>
      <c r="EA128" s="29"/>
      <c r="EB128" s="29"/>
      <c r="EC128" s="29"/>
      <c r="ED128" s="29"/>
      <c r="EE128" s="29"/>
      <c r="EF128" s="29"/>
      <c r="EG128" s="29"/>
      <c r="EH128" s="29"/>
      <c r="EI128" s="29"/>
      <c r="EJ128" s="29"/>
      <c r="EK128" s="29"/>
      <c r="EL128" s="29"/>
      <c r="EM128" s="29"/>
      <c r="EN128" s="29"/>
      <c r="EO128" s="29"/>
      <c r="EP128" s="29"/>
      <c r="EQ128" s="29"/>
      <c r="ER128" s="29"/>
      <c r="ES128" s="29"/>
      <c r="ET128" s="29"/>
      <c r="EU128" s="29"/>
      <c r="EV128" s="29"/>
      <c r="EW128" s="29"/>
      <c r="EX128" s="29"/>
      <c r="EY128" s="29"/>
      <c r="EZ128" s="29"/>
      <c r="FA128" s="29"/>
      <c r="FB128" s="29"/>
      <c r="FC128" s="29"/>
      <c r="FD128" s="29"/>
      <c r="FE128" s="29"/>
      <c r="FF128" s="29"/>
      <c r="FG128" s="29"/>
      <c r="FH128" s="29"/>
      <c r="FI128" s="29"/>
      <c r="FJ128" s="29"/>
      <c r="FK128" s="29"/>
      <c r="FL128" s="29"/>
      <c r="FM128" s="29"/>
      <c r="FN128" s="29"/>
      <c r="FO128" s="29"/>
      <c r="FP128" s="29"/>
      <c r="FQ128" s="29"/>
      <c r="FR128" s="29"/>
      <c r="FS128" s="29"/>
      <c r="FT128" s="29"/>
      <c r="FU128" s="29"/>
      <c r="FV128" s="29"/>
      <c r="FW128" s="29"/>
      <c r="FX128" s="29"/>
      <c r="FY128" s="29"/>
      <c r="FZ128" s="29"/>
      <c r="GA128" s="29"/>
      <c r="GB128" s="29"/>
      <c r="GC128" s="29"/>
      <c r="GD128" s="29"/>
      <c r="GE128" s="29"/>
      <c r="GF128" s="29"/>
      <c r="GG128" s="29"/>
      <c r="GH128" s="29"/>
      <c r="GI128" s="29"/>
      <c r="GJ128" s="29"/>
      <c r="GK128" s="29"/>
      <c r="GL128" s="29"/>
      <c r="GM128" s="29"/>
      <c r="GN128" s="29"/>
      <c r="GO128" s="29"/>
      <c r="GP128" s="29"/>
      <c r="GQ128" s="29"/>
      <c r="GR128" s="29"/>
      <c r="GS128" s="29"/>
      <c r="GT128" s="29"/>
      <c r="GU128" s="29"/>
      <c r="GV128" s="29"/>
      <c r="GW128" s="29"/>
      <c r="GX128" s="29"/>
      <c r="GY128" s="29"/>
      <c r="GZ128" s="29"/>
      <c r="HA128" s="29"/>
      <c r="HB128" s="29"/>
      <c r="HC128" s="29"/>
      <c r="HD128" s="29"/>
      <c r="HE128" s="29"/>
      <c r="HF128" s="29"/>
      <c r="HG128" s="29"/>
      <c r="HH128" s="29"/>
      <c r="HI128" s="29"/>
      <c r="HJ128" s="29"/>
      <c r="HK128" s="29"/>
      <c r="HL128" s="29"/>
      <c r="HM128" s="29"/>
      <c r="HN128" s="29"/>
      <c r="HO128" s="29"/>
      <c r="HP128" s="29"/>
      <c r="HQ128" s="29"/>
      <c r="HR128" s="29"/>
      <c r="HS128" s="29"/>
      <c r="HT128" s="29"/>
      <c r="HU128" s="29"/>
      <c r="HV128" s="29"/>
      <c r="HW128" s="29"/>
      <c r="HX128" s="29"/>
      <c r="HY128" s="29"/>
      <c r="HZ128" s="29"/>
      <c r="IA128" s="29"/>
      <c r="IB128" s="29"/>
      <c r="IC128" s="29"/>
      <c r="ID128" s="29"/>
      <c r="IE128" s="29"/>
      <c r="IF128" s="29"/>
      <c r="IG128" s="29"/>
      <c r="IH128" s="29"/>
      <c r="II128" s="29"/>
      <c r="IJ128" s="29"/>
      <c r="IK128" s="29"/>
      <c r="IL128" s="29"/>
      <c r="IM128" s="29"/>
      <c r="IN128" s="29"/>
      <c r="IO128" s="29"/>
      <c r="IP128" s="29"/>
    </row>
    <row r="129" spans="1:250" ht="12.75" customHeight="1">
      <c r="A129" s="29"/>
      <c r="B129" s="29"/>
      <c r="C129" s="26"/>
      <c r="D129" s="26"/>
      <c r="E129" s="26"/>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29"/>
      <c r="BK129" s="29"/>
      <c r="BL129" s="29"/>
      <c r="BM129" s="29"/>
      <c r="BN129" s="29"/>
      <c r="BO129" s="29"/>
      <c r="BP129" s="29"/>
      <c r="BQ129" s="29"/>
      <c r="BR129" s="29"/>
      <c r="BS129" s="29"/>
      <c r="BT129" s="29"/>
      <c r="BU129" s="29"/>
      <c r="BV129" s="29"/>
      <c r="BW129" s="29"/>
      <c r="BX129" s="29"/>
      <c r="BY129" s="29"/>
      <c r="BZ129" s="29"/>
      <c r="CA129" s="29"/>
      <c r="CB129" s="29"/>
      <c r="CC129" s="29"/>
      <c r="CD129" s="29"/>
      <c r="CE129" s="29"/>
      <c r="CF129" s="29"/>
      <c r="CG129" s="29"/>
      <c r="CH129" s="29"/>
      <c r="CI129" s="29"/>
      <c r="CJ129" s="29"/>
      <c r="CK129" s="29"/>
      <c r="CL129" s="29"/>
      <c r="CM129" s="29"/>
      <c r="CN129" s="29"/>
      <c r="CO129" s="29"/>
      <c r="CP129" s="29"/>
      <c r="CQ129" s="29"/>
      <c r="CR129" s="29"/>
      <c r="CS129" s="29"/>
      <c r="CT129" s="29"/>
      <c r="CU129" s="29"/>
      <c r="CV129" s="29"/>
      <c r="CW129" s="29"/>
      <c r="CX129" s="29"/>
      <c r="CY129" s="29"/>
      <c r="CZ129" s="29"/>
      <c r="DA129" s="29"/>
      <c r="DB129" s="29"/>
      <c r="DC129" s="29"/>
      <c r="DD129" s="29"/>
      <c r="DE129" s="29"/>
      <c r="DF129" s="29"/>
      <c r="DG129" s="29"/>
      <c r="DH129" s="29"/>
      <c r="DI129" s="29"/>
      <c r="DJ129" s="29"/>
      <c r="DK129" s="29"/>
      <c r="DL129" s="29"/>
      <c r="DM129" s="29"/>
      <c r="DN129" s="29"/>
      <c r="DO129" s="29"/>
      <c r="DP129" s="29"/>
      <c r="DQ129" s="29"/>
      <c r="DR129" s="29"/>
      <c r="DS129" s="29"/>
      <c r="DT129" s="29"/>
      <c r="DU129" s="29"/>
      <c r="DV129" s="29"/>
      <c r="DW129" s="29"/>
      <c r="DX129" s="29"/>
      <c r="DY129" s="29"/>
      <c r="DZ129" s="29"/>
      <c r="EA129" s="29"/>
      <c r="EB129" s="29"/>
      <c r="EC129" s="29"/>
      <c r="ED129" s="29"/>
      <c r="EE129" s="29"/>
      <c r="EF129" s="29"/>
      <c r="EG129" s="29"/>
      <c r="EH129" s="29"/>
      <c r="EI129" s="29"/>
      <c r="EJ129" s="29"/>
      <c r="EK129" s="29"/>
      <c r="EL129" s="29"/>
      <c r="EM129" s="29"/>
      <c r="EN129" s="29"/>
      <c r="EO129" s="29"/>
      <c r="EP129" s="29"/>
      <c r="EQ129" s="29"/>
      <c r="ER129" s="29"/>
      <c r="ES129" s="29"/>
      <c r="ET129" s="29"/>
      <c r="EU129" s="29"/>
      <c r="EV129" s="29"/>
      <c r="EW129" s="29"/>
      <c r="EX129" s="29"/>
      <c r="EY129" s="29"/>
      <c r="EZ129" s="29"/>
      <c r="FA129" s="29"/>
      <c r="FB129" s="29"/>
      <c r="FC129" s="29"/>
      <c r="FD129" s="29"/>
      <c r="FE129" s="29"/>
      <c r="FF129" s="29"/>
      <c r="FG129" s="29"/>
      <c r="FH129" s="29"/>
      <c r="FI129" s="29"/>
      <c r="FJ129" s="29"/>
      <c r="FK129" s="29"/>
      <c r="FL129" s="29"/>
      <c r="FM129" s="29"/>
      <c r="FN129" s="29"/>
      <c r="FO129" s="29"/>
      <c r="FP129" s="29"/>
      <c r="FQ129" s="29"/>
      <c r="FR129" s="29"/>
      <c r="FS129" s="29"/>
      <c r="FT129" s="29"/>
      <c r="FU129" s="29"/>
      <c r="FV129" s="29"/>
      <c r="FW129" s="29"/>
      <c r="FX129" s="29"/>
      <c r="FY129" s="29"/>
      <c r="FZ129" s="29"/>
      <c r="GA129" s="29"/>
      <c r="GB129" s="29"/>
      <c r="GC129" s="29"/>
      <c r="GD129" s="29"/>
      <c r="GE129" s="29"/>
      <c r="GF129" s="29"/>
      <c r="GG129" s="29"/>
      <c r="GH129" s="29"/>
      <c r="GI129" s="29"/>
      <c r="GJ129" s="29"/>
      <c r="GK129" s="29"/>
      <c r="GL129" s="29"/>
      <c r="GM129" s="29"/>
      <c r="GN129" s="29"/>
      <c r="GO129" s="29"/>
      <c r="GP129" s="29"/>
      <c r="GQ129" s="29"/>
      <c r="GR129" s="29"/>
      <c r="GS129" s="29"/>
      <c r="GT129" s="29"/>
      <c r="GU129" s="29"/>
      <c r="GV129" s="29"/>
      <c r="GW129" s="29"/>
      <c r="GX129" s="29"/>
      <c r="GY129" s="29"/>
      <c r="GZ129" s="29"/>
      <c r="HA129" s="29"/>
      <c r="HB129" s="29"/>
      <c r="HC129" s="29"/>
      <c r="HD129" s="29"/>
      <c r="HE129" s="29"/>
      <c r="HF129" s="29"/>
      <c r="HG129" s="29"/>
      <c r="HH129" s="29"/>
      <c r="HI129" s="29"/>
      <c r="HJ129" s="29"/>
      <c r="HK129" s="29"/>
      <c r="HL129" s="29"/>
      <c r="HM129" s="29"/>
      <c r="HN129" s="29"/>
      <c r="HO129" s="29"/>
      <c r="HP129" s="29"/>
      <c r="HQ129" s="29"/>
      <c r="HR129" s="29"/>
      <c r="HS129" s="29"/>
      <c r="HT129" s="29"/>
      <c r="HU129" s="29"/>
      <c r="HV129" s="29"/>
      <c r="HW129" s="29"/>
      <c r="HX129" s="29"/>
      <c r="HY129" s="29"/>
      <c r="HZ129" s="29"/>
      <c r="IA129" s="29"/>
      <c r="IB129" s="29"/>
      <c r="IC129" s="29"/>
      <c r="ID129" s="29"/>
      <c r="IE129" s="29"/>
      <c r="IF129" s="29"/>
      <c r="IG129" s="29"/>
      <c r="IH129" s="29"/>
      <c r="II129" s="29"/>
      <c r="IJ129" s="29"/>
      <c r="IK129" s="29"/>
      <c r="IL129" s="29"/>
      <c r="IM129" s="29"/>
      <c r="IN129" s="29"/>
      <c r="IO129" s="29"/>
      <c r="IP129" s="29"/>
    </row>
    <row r="130" spans="1:250" ht="12.75" customHeight="1">
      <c r="A130" s="29"/>
      <c r="B130" s="29"/>
      <c r="C130" s="26"/>
      <c r="D130" s="26"/>
      <c r="E130" s="26"/>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c r="AU130" s="29"/>
      <c r="AV130" s="29"/>
      <c r="AW130" s="29"/>
      <c r="AX130" s="29"/>
      <c r="AY130" s="29"/>
      <c r="AZ130" s="29"/>
      <c r="BA130" s="29"/>
      <c r="BB130" s="29"/>
      <c r="BC130" s="29"/>
      <c r="BD130" s="29"/>
      <c r="BE130" s="29"/>
      <c r="BF130" s="29"/>
      <c r="BG130" s="29"/>
      <c r="BH130" s="29"/>
      <c r="BI130" s="29"/>
      <c r="BJ130" s="29"/>
      <c r="BK130" s="29"/>
      <c r="BL130" s="29"/>
      <c r="BM130" s="29"/>
      <c r="BN130" s="29"/>
      <c r="BO130" s="29"/>
      <c r="BP130" s="29"/>
      <c r="BQ130" s="29"/>
      <c r="BR130" s="29"/>
      <c r="BS130" s="29"/>
      <c r="BT130" s="29"/>
      <c r="BU130" s="29"/>
      <c r="BV130" s="29"/>
      <c r="BW130" s="29"/>
      <c r="BX130" s="29"/>
      <c r="BY130" s="29"/>
      <c r="BZ130" s="29"/>
      <c r="CA130" s="29"/>
      <c r="CB130" s="29"/>
      <c r="CC130" s="29"/>
      <c r="CD130" s="29"/>
      <c r="CE130" s="29"/>
      <c r="CF130" s="29"/>
      <c r="CG130" s="29"/>
      <c r="CH130" s="29"/>
      <c r="CI130" s="29"/>
      <c r="CJ130" s="29"/>
      <c r="CK130" s="29"/>
      <c r="CL130" s="29"/>
      <c r="CM130" s="29"/>
      <c r="CN130" s="29"/>
      <c r="CO130" s="29"/>
      <c r="CP130" s="29"/>
      <c r="CQ130" s="29"/>
      <c r="CR130" s="29"/>
      <c r="CS130" s="29"/>
      <c r="CT130" s="29"/>
      <c r="CU130" s="29"/>
      <c r="CV130" s="29"/>
      <c r="CW130" s="29"/>
      <c r="CX130" s="29"/>
      <c r="CY130" s="29"/>
      <c r="CZ130" s="29"/>
      <c r="DA130" s="29"/>
      <c r="DB130" s="29"/>
      <c r="DC130" s="29"/>
      <c r="DD130" s="29"/>
      <c r="DE130" s="29"/>
      <c r="DF130" s="29"/>
      <c r="DG130" s="29"/>
      <c r="DH130" s="29"/>
      <c r="DI130" s="29"/>
      <c r="DJ130" s="29"/>
      <c r="DK130" s="29"/>
      <c r="DL130" s="29"/>
      <c r="DM130" s="29"/>
      <c r="DN130" s="29"/>
      <c r="DO130" s="29"/>
      <c r="DP130" s="29"/>
      <c r="DQ130" s="29"/>
      <c r="DR130" s="29"/>
      <c r="DS130" s="29"/>
      <c r="DT130" s="29"/>
      <c r="DU130" s="29"/>
      <c r="DV130" s="29"/>
      <c r="DW130" s="29"/>
      <c r="DX130" s="29"/>
      <c r="DY130" s="29"/>
      <c r="DZ130" s="29"/>
      <c r="EA130" s="29"/>
      <c r="EB130" s="29"/>
      <c r="EC130" s="29"/>
      <c r="ED130" s="29"/>
      <c r="EE130" s="29"/>
      <c r="EF130" s="29"/>
      <c r="EG130" s="29"/>
      <c r="EH130" s="29"/>
      <c r="EI130" s="29"/>
      <c r="EJ130" s="29"/>
      <c r="EK130" s="29"/>
      <c r="EL130" s="29"/>
      <c r="EM130" s="29"/>
      <c r="EN130" s="29"/>
      <c r="EO130" s="29"/>
      <c r="EP130" s="29"/>
      <c r="EQ130" s="29"/>
      <c r="ER130" s="29"/>
      <c r="ES130" s="29"/>
      <c r="ET130" s="29"/>
      <c r="EU130" s="29"/>
      <c r="EV130" s="29"/>
      <c r="EW130" s="29"/>
      <c r="EX130" s="29"/>
      <c r="EY130" s="29"/>
      <c r="EZ130" s="29"/>
      <c r="FA130" s="29"/>
      <c r="FB130" s="29"/>
      <c r="FC130" s="29"/>
      <c r="FD130" s="29"/>
      <c r="FE130" s="29"/>
      <c r="FF130" s="29"/>
      <c r="FG130" s="29"/>
      <c r="FH130" s="29"/>
      <c r="FI130" s="29"/>
      <c r="FJ130" s="29"/>
      <c r="FK130" s="29"/>
      <c r="FL130" s="29"/>
      <c r="FM130" s="29"/>
      <c r="FN130" s="29"/>
      <c r="FO130" s="29"/>
      <c r="FP130" s="29"/>
      <c r="FQ130" s="29"/>
      <c r="FR130" s="29"/>
      <c r="FS130" s="29"/>
      <c r="FT130" s="29"/>
      <c r="FU130" s="29"/>
      <c r="FV130" s="29"/>
      <c r="FW130" s="29"/>
      <c r="FX130" s="29"/>
      <c r="FY130" s="29"/>
      <c r="FZ130" s="29"/>
      <c r="GA130" s="29"/>
      <c r="GB130" s="29"/>
      <c r="GC130" s="29"/>
      <c r="GD130" s="29"/>
      <c r="GE130" s="29"/>
      <c r="GF130" s="29"/>
      <c r="GG130" s="29"/>
      <c r="GH130" s="29"/>
      <c r="GI130" s="29"/>
      <c r="GJ130" s="29"/>
      <c r="GK130" s="29"/>
      <c r="GL130" s="29"/>
      <c r="GM130" s="29"/>
      <c r="GN130" s="29"/>
      <c r="GO130" s="29"/>
      <c r="GP130" s="29"/>
      <c r="GQ130" s="29"/>
      <c r="GR130" s="29"/>
      <c r="GS130" s="29"/>
      <c r="GT130" s="29"/>
      <c r="GU130" s="29"/>
      <c r="GV130" s="29"/>
      <c r="GW130" s="29"/>
      <c r="GX130" s="29"/>
      <c r="GY130" s="29"/>
      <c r="GZ130" s="29"/>
      <c r="HA130" s="29"/>
      <c r="HB130" s="29"/>
      <c r="HC130" s="29"/>
      <c r="HD130" s="29"/>
      <c r="HE130" s="29"/>
      <c r="HF130" s="29"/>
      <c r="HG130" s="29"/>
      <c r="HH130" s="29"/>
      <c r="HI130" s="29"/>
      <c r="HJ130" s="29"/>
      <c r="HK130" s="29"/>
      <c r="HL130" s="29"/>
      <c r="HM130" s="29"/>
      <c r="HN130" s="29"/>
      <c r="HO130" s="29"/>
      <c r="HP130" s="29"/>
      <c r="HQ130" s="29"/>
      <c r="HR130" s="29"/>
      <c r="HS130" s="29"/>
      <c r="HT130" s="29"/>
      <c r="HU130" s="29"/>
      <c r="HV130" s="29"/>
      <c r="HW130" s="29"/>
      <c r="HX130" s="29"/>
      <c r="HY130" s="29"/>
      <c r="HZ130" s="29"/>
      <c r="IA130" s="29"/>
      <c r="IB130" s="29"/>
      <c r="IC130" s="29"/>
      <c r="ID130" s="29"/>
      <c r="IE130" s="29"/>
      <c r="IF130" s="29"/>
      <c r="IG130" s="29"/>
      <c r="IH130" s="29"/>
      <c r="II130" s="29"/>
      <c r="IJ130" s="29"/>
      <c r="IK130" s="29"/>
      <c r="IL130" s="29"/>
      <c r="IM130" s="29"/>
      <c r="IN130" s="29"/>
      <c r="IO130" s="29"/>
      <c r="IP130" s="29"/>
    </row>
    <row r="131" spans="1:250" ht="12.75" customHeight="1">
      <c r="A131" s="29"/>
      <c r="B131" s="29"/>
      <c r="C131" s="26"/>
      <c r="D131" s="26"/>
      <c r="E131" s="26"/>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c r="BI131" s="29"/>
      <c r="BJ131" s="29"/>
      <c r="BK131" s="29"/>
      <c r="BL131" s="29"/>
      <c r="BM131" s="29"/>
      <c r="BN131" s="29"/>
      <c r="BO131" s="29"/>
      <c r="BP131" s="29"/>
      <c r="BQ131" s="29"/>
      <c r="BR131" s="29"/>
      <c r="BS131" s="29"/>
      <c r="BT131" s="29"/>
      <c r="BU131" s="29"/>
      <c r="BV131" s="29"/>
      <c r="BW131" s="29"/>
      <c r="BX131" s="29"/>
      <c r="BY131" s="29"/>
      <c r="BZ131" s="29"/>
      <c r="CA131" s="29"/>
      <c r="CB131" s="29"/>
      <c r="CC131" s="29"/>
      <c r="CD131" s="29"/>
      <c r="CE131" s="29"/>
      <c r="CF131" s="29"/>
      <c r="CG131" s="29"/>
      <c r="CH131" s="29"/>
      <c r="CI131" s="29"/>
      <c r="CJ131" s="29"/>
      <c r="CK131" s="29"/>
      <c r="CL131" s="29"/>
      <c r="CM131" s="29"/>
      <c r="CN131" s="29"/>
      <c r="CO131" s="29"/>
      <c r="CP131" s="29"/>
      <c r="CQ131" s="29"/>
      <c r="CR131" s="29"/>
      <c r="CS131" s="29"/>
      <c r="CT131" s="29"/>
      <c r="CU131" s="29"/>
      <c r="CV131" s="29"/>
      <c r="CW131" s="29"/>
      <c r="CX131" s="29"/>
      <c r="CY131" s="29"/>
      <c r="CZ131" s="29"/>
      <c r="DA131" s="29"/>
      <c r="DB131" s="29"/>
      <c r="DC131" s="29"/>
      <c r="DD131" s="29"/>
      <c r="DE131" s="29"/>
      <c r="DF131" s="29"/>
      <c r="DG131" s="29"/>
      <c r="DH131" s="29"/>
      <c r="DI131" s="29"/>
      <c r="DJ131" s="29"/>
      <c r="DK131" s="29"/>
      <c r="DL131" s="29"/>
      <c r="DM131" s="29"/>
      <c r="DN131" s="29"/>
      <c r="DO131" s="29"/>
      <c r="DP131" s="29"/>
      <c r="DQ131" s="29"/>
      <c r="DR131" s="29"/>
      <c r="DS131" s="29"/>
      <c r="DT131" s="29"/>
      <c r="DU131" s="29"/>
      <c r="DV131" s="29"/>
      <c r="DW131" s="29"/>
      <c r="DX131" s="29"/>
      <c r="DY131" s="29"/>
      <c r="DZ131" s="29"/>
      <c r="EA131" s="29"/>
      <c r="EB131" s="29"/>
      <c r="EC131" s="29"/>
      <c r="ED131" s="29"/>
      <c r="EE131" s="29"/>
      <c r="EF131" s="29"/>
      <c r="EG131" s="29"/>
      <c r="EH131" s="29"/>
      <c r="EI131" s="29"/>
      <c r="EJ131" s="29"/>
      <c r="EK131" s="29"/>
      <c r="EL131" s="29"/>
      <c r="EM131" s="29"/>
      <c r="EN131" s="29"/>
      <c r="EO131" s="29"/>
      <c r="EP131" s="29"/>
      <c r="EQ131" s="29"/>
      <c r="ER131" s="29"/>
      <c r="ES131" s="29"/>
      <c r="ET131" s="29"/>
      <c r="EU131" s="29"/>
      <c r="EV131" s="29"/>
      <c r="EW131" s="29"/>
      <c r="EX131" s="29"/>
      <c r="EY131" s="29"/>
      <c r="EZ131" s="29"/>
      <c r="FA131" s="29"/>
      <c r="FB131" s="29"/>
      <c r="FC131" s="29"/>
      <c r="FD131" s="29"/>
      <c r="FE131" s="29"/>
      <c r="FF131" s="29"/>
      <c r="FG131" s="29"/>
      <c r="FH131" s="29"/>
      <c r="FI131" s="29"/>
      <c r="FJ131" s="29"/>
      <c r="FK131" s="29"/>
      <c r="FL131" s="29"/>
      <c r="FM131" s="29"/>
      <c r="FN131" s="29"/>
      <c r="FO131" s="29"/>
      <c r="FP131" s="29"/>
      <c r="FQ131" s="29"/>
      <c r="FR131" s="29"/>
      <c r="FS131" s="29"/>
      <c r="FT131" s="29"/>
      <c r="FU131" s="29"/>
      <c r="FV131" s="29"/>
      <c r="FW131" s="29"/>
      <c r="FX131" s="29"/>
      <c r="FY131" s="29"/>
      <c r="FZ131" s="29"/>
      <c r="GA131" s="29"/>
      <c r="GB131" s="29"/>
      <c r="GC131" s="29"/>
      <c r="GD131" s="29"/>
      <c r="GE131" s="29"/>
      <c r="GF131" s="29"/>
      <c r="GG131" s="29"/>
      <c r="GH131" s="29"/>
      <c r="GI131" s="29"/>
      <c r="GJ131" s="29"/>
      <c r="GK131" s="29"/>
      <c r="GL131" s="29"/>
      <c r="GM131" s="29"/>
      <c r="GN131" s="29"/>
      <c r="GO131" s="29"/>
      <c r="GP131" s="29"/>
      <c r="GQ131" s="29"/>
      <c r="GR131" s="29"/>
      <c r="GS131" s="29"/>
      <c r="GT131" s="29"/>
      <c r="GU131" s="29"/>
      <c r="GV131" s="29"/>
      <c r="GW131" s="29"/>
      <c r="GX131" s="29"/>
      <c r="GY131" s="29"/>
      <c r="GZ131" s="29"/>
      <c r="HA131" s="29"/>
      <c r="HB131" s="29"/>
      <c r="HC131" s="29"/>
      <c r="HD131" s="29"/>
      <c r="HE131" s="29"/>
      <c r="HF131" s="29"/>
      <c r="HG131" s="29"/>
      <c r="HH131" s="29"/>
      <c r="HI131" s="29"/>
      <c r="HJ131" s="29"/>
      <c r="HK131" s="29"/>
      <c r="HL131" s="29"/>
      <c r="HM131" s="29"/>
      <c r="HN131" s="29"/>
      <c r="HO131" s="29"/>
      <c r="HP131" s="29"/>
      <c r="HQ131" s="29"/>
      <c r="HR131" s="29"/>
      <c r="HS131" s="29"/>
      <c r="HT131" s="29"/>
      <c r="HU131" s="29"/>
      <c r="HV131" s="29"/>
      <c r="HW131" s="29"/>
      <c r="HX131" s="29"/>
      <c r="HY131" s="29"/>
      <c r="HZ131" s="29"/>
      <c r="IA131" s="29"/>
      <c r="IB131" s="29"/>
      <c r="IC131" s="29"/>
      <c r="ID131" s="29"/>
      <c r="IE131" s="29"/>
      <c r="IF131" s="29"/>
      <c r="IG131" s="29"/>
      <c r="IH131" s="29"/>
      <c r="II131" s="29"/>
      <c r="IJ131" s="29"/>
      <c r="IK131" s="29"/>
      <c r="IL131" s="29"/>
      <c r="IM131" s="29"/>
      <c r="IN131" s="29"/>
      <c r="IO131" s="29"/>
      <c r="IP131" s="29"/>
    </row>
    <row r="132" spans="1:250" ht="12.75" customHeight="1">
      <c r="A132" s="29"/>
      <c r="B132" s="29"/>
      <c r="C132" s="26"/>
      <c r="D132" s="26"/>
      <c r="E132" s="26"/>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9"/>
      <c r="BB132" s="29"/>
      <c r="BC132" s="29"/>
      <c r="BD132" s="29"/>
      <c r="BE132" s="29"/>
      <c r="BF132" s="29"/>
      <c r="BG132" s="29"/>
      <c r="BH132" s="29"/>
      <c r="BI132" s="29"/>
      <c r="BJ132" s="29"/>
      <c r="BK132" s="29"/>
      <c r="BL132" s="29"/>
      <c r="BM132" s="29"/>
      <c r="BN132" s="29"/>
      <c r="BO132" s="29"/>
      <c r="BP132" s="29"/>
      <c r="BQ132" s="29"/>
      <c r="BR132" s="29"/>
      <c r="BS132" s="29"/>
      <c r="BT132" s="29"/>
      <c r="BU132" s="29"/>
      <c r="BV132" s="29"/>
      <c r="BW132" s="29"/>
      <c r="BX132" s="29"/>
      <c r="BY132" s="29"/>
      <c r="BZ132" s="29"/>
      <c r="CA132" s="29"/>
      <c r="CB132" s="29"/>
      <c r="CC132" s="29"/>
      <c r="CD132" s="29"/>
      <c r="CE132" s="29"/>
      <c r="CF132" s="29"/>
      <c r="CG132" s="29"/>
      <c r="CH132" s="29"/>
      <c r="CI132" s="29"/>
      <c r="CJ132" s="29"/>
      <c r="CK132" s="29"/>
      <c r="CL132" s="29"/>
      <c r="CM132" s="29"/>
      <c r="CN132" s="29"/>
      <c r="CO132" s="29"/>
      <c r="CP132" s="29"/>
      <c r="CQ132" s="29"/>
      <c r="CR132" s="29"/>
      <c r="CS132" s="29"/>
      <c r="CT132" s="29"/>
      <c r="CU132" s="29"/>
      <c r="CV132" s="29"/>
      <c r="CW132" s="29"/>
      <c r="CX132" s="29"/>
      <c r="CY132" s="29"/>
      <c r="CZ132" s="29"/>
      <c r="DA132" s="29"/>
      <c r="DB132" s="29"/>
      <c r="DC132" s="29"/>
      <c r="DD132" s="29"/>
      <c r="DE132" s="29"/>
      <c r="DF132" s="29"/>
      <c r="DG132" s="29"/>
      <c r="DH132" s="29"/>
      <c r="DI132" s="29"/>
      <c r="DJ132" s="29"/>
      <c r="DK132" s="29"/>
      <c r="DL132" s="29"/>
      <c r="DM132" s="29"/>
      <c r="DN132" s="29"/>
      <c r="DO132" s="29"/>
      <c r="DP132" s="29"/>
      <c r="DQ132" s="29"/>
      <c r="DR132" s="29"/>
      <c r="DS132" s="29"/>
      <c r="DT132" s="29"/>
      <c r="DU132" s="29"/>
      <c r="DV132" s="29"/>
      <c r="DW132" s="29"/>
      <c r="DX132" s="29"/>
      <c r="DY132" s="29"/>
      <c r="DZ132" s="29"/>
      <c r="EA132" s="29"/>
      <c r="EB132" s="29"/>
      <c r="EC132" s="29"/>
      <c r="ED132" s="29"/>
      <c r="EE132" s="29"/>
      <c r="EF132" s="29"/>
      <c r="EG132" s="29"/>
      <c r="EH132" s="29"/>
      <c r="EI132" s="29"/>
      <c r="EJ132" s="29"/>
      <c r="EK132" s="29"/>
      <c r="EL132" s="29"/>
      <c r="EM132" s="29"/>
      <c r="EN132" s="29"/>
      <c r="EO132" s="29"/>
      <c r="EP132" s="29"/>
      <c r="EQ132" s="29"/>
      <c r="ER132" s="29"/>
      <c r="ES132" s="29"/>
      <c r="ET132" s="29"/>
      <c r="EU132" s="29"/>
      <c r="EV132" s="29"/>
      <c r="EW132" s="29"/>
      <c r="EX132" s="29"/>
      <c r="EY132" s="29"/>
      <c r="EZ132" s="29"/>
      <c r="FA132" s="29"/>
      <c r="FB132" s="29"/>
      <c r="FC132" s="29"/>
      <c r="FD132" s="29"/>
      <c r="FE132" s="29"/>
      <c r="FF132" s="29"/>
      <c r="FG132" s="29"/>
      <c r="FH132" s="29"/>
      <c r="FI132" s="29"/>
      <c r="FJ132" s="29"/>
      <c r="FK132" s="29"/>
      <c r="FL132" s="29"/>
      <c r="FM132" s="29"/>
      <c r="FN132" s="29"/>
      <c r="FO132" s="29"/>
      <c r="FP132" s="29"/>
      <c r="FQ132" s="29"/>
      <c r="FR132" s="29"/>
      <c r="FS132" s="29"/>
      <c r="FT132" s="29"/>
      <c r="FU132" s="29"/>
      <c r="FV132" s="29"/>
      <c r="FW132" s="29"/>
      <c r="FX132" s="29"/>
      <c r="FY132" s="29"/>
      <c r="FZ132" s="29"/>
      <c r="GA132" s="29"/>
      <c r="GB132" s="29"/>
      <c r="GC132" s="29"/>
      <c r="GD132" s="29"/>
      <c r="GE132" s="29"/>
      <c r="GF132" s="29"/>
      <c r="GG132" s="29"/>
      <c r="GH132" s="29"/>
      <c r="GI132" s="29"/>
      <c r="GJ132" s="29"/>
      <c r="GK132" s="29"/>
      <c r="GL132" s="29"/>
      <c r="GM132" s="29"/>
      <c r="GN132" s="29"/>
      <c r="GO132" s="29"/>
      <c r="GP132" s="29"/>
      <c r="GQ132" s="29"/>
      <c r="GR132" s="29"/>
      <c r="GS132" s="29"/>
      <c r="GT132" s="29"/>
      <c r="GU132" s="29"/>
      <c r="GV132" s="29"/>
      <c r="GW132" s="29"/>
      <c r="GX132" s="29"/>
      <c r="GY132" s="29"/>
      <c r="GZ132" s="29"/>
      <c r="HA132" s="29"/>
      <c r="HB132" s="29"/>
      <c r="HC132" s="29"/>
      <c r="HD132" s="29"/>
      <c r="HE132" s="29"/>
      <c r="HF132" s="29"/>
      <c r="HG132" s="29"/>
      <c r="HH132" s="29"/>
      <c r="HI132" s="29"/>
      <c r="HJ132" s="29"/>
      <c r="HK132" s="29"/>
      <c r="HL132" s="29"/>
      <c r="HM132" s="29"/>
      <c r="HN132" s="29"/>
      <c r="HO132" s="29"/>
      <c r="HP132" s="29"/>
      <c r="HQ132" s="29"/>
      <c r="HR132" s="29"/>
      <c r="HS132" s="29"/>
      <c r="HT132" s="29"/>
      <c r="HU132" s="29"/>
      <c r="HV132" s="29"/>
      <c r="HW132" s="29"/>
      <c r="HX132" s="29"/>
      <c r="HY132" s="29"/>
      <c r="HZ132" s="29"/>
      <c r="IA132" s="29"/>
      <c r="IB132" s="29"/>
      <c r="IC132" s="29"/>
      <c r="ID132" s="29"/>
      <c r="IE132" s="29"/>
      <c r="IF132" s="29"/>
      <c r="IG132" s="29"/>
      <c r="IH132" s="29"/>
      <c r="II132" s="29"/>
      <c r="IJ132" s="29"/>
      <c r="IK132" s="29"/>
      <c r="IL132" s="29"/>
      <c r="IM132" s="29"/>
      <c r="IN132" s="29"/>
      <c r="IO132" s="29"/>
      <c r="IP132" s="29"/>
    </row>
    <row r="133" spans="1:250" ht="12.75" customHeight="1">
      <c r="A133" s="29"/>
      <c r="B133" s="29"/>
      <c r="C133" s="26"/>
      <c r="D133" s="26"/>
      <c r="E133" s="26"/>
      <c r="F133" s="29"/>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c r="AU133" s="29"/>
      <c r="AV133" s="29"/>
      <c r="AW133" s="29"/>
      <c r="AX133" s="29"/>
      <c r="AY133" s="29"/>
      <c r="AZ133" s="29"/>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c r="BX133" s="29"/>
      <c r="BY133" s="29"/>
      <c r="BZ133" s="29"/>
      <c r="CA133" s="29"/>
      <c r="CB133" s="29"/>
      <c r="CC133" s="29"/>
      <c r="CD133" s="29"/>
      <c r="CE133" s="29"/>
      <c r="CF133" s="29"/>
      <c r="CG133" s="29"/>
      <c r="CH133" s="29"/>
      <c r="CI133" s="29"/>
      <c r="CJ133" s="29"/>
      <c r="CK133" s="29"/>
      <c r="CL133" s="29"/>
      <c r="CM133" s="29"/>
      <c r="CN133" s="29"/>
      <c r="CO133" s="29"/>
      <c r="CP133" s="29"/>
      <c r="CQ133" s="29"/>
      <c r="CR133" s="29"/>
      <c r="CS133" s="29"/>
      <c r="CT133" s="29"/>
      <c r="CU133" s="29"/>
      <c r="CV133" s="29"/>
      <c r="CW133" s="29"/>
      <c r="CX133" s="29"/>
      <c r="CY133" s="29"/>
      <c r="CZ133" s="29"/>
      <c r="DA133" s="29"/>
      <c r="DB133" s="29"/>
      <c r="DC133" s="29"/>
      <c r="DD133" s="29"/>
      <c r="DE133" s="29"/>
      <c r="DF133" s="29"/>
      <c r="DG133" s="29"/>
      <c r="DH133" s="29"/>
      <c r="DI133" s="29"/>
      <c r="DJ133" s="29"/>
      <c r="DK133" s="29"/>
      <c r="DL133" s="29"/>
      <c r="DM133" s="29"/>
      <c r="DN133" s="29"/>
      <c r="DO133" s="29"/>
      <c r="DP133" s="29"/>
      <c r="DQ133" s="29"/>
      <c r="DR133" s="29"/>
      <c r="DS133" s="29"/>
      <c r="DT133" s="29"/>
      <c r="DU133" s="29"/>
      <c r="DV133" s="29"/>
      <c r="DW133" s="29"/>
      <c r="DX133" s="29"/>
      <c r="DY133" s="29"/>
      <c r="DZ133" s="29"/>
      <c r="EA133" s="29"/>
      <c r="EB133" s="29"/>
      <c r="EC133" s="29"/>
      <c r="ED133" s="29"/>
      <c r="EE133" s="29"/>
      <c r="EF133" s="29"/>
      <c r="EG133" s="29"/>
      <c r="EH133" s="29"/>
      <c r="EI133" s="29"/>
      <c r="EJ133" s="29"/>
      <c r="EK133" s="29"/>
      <c r="EL133" s="29"/>
      <c r="EM133" s="29"/>
      <c r="EN133" s="29"/>
      <c r="EO133" s="29"/>
      <c r="EP133" s="29"/>
      <c r="EQ133" s="29"/>
      <c r="ER133" s="29"/>
      <c r="ES133" s="29"/>
      <c r="ET133" s="29"/>
      <c r="EU133" s="29"/>
      <c r="EV133" s="29"/>
      <c r="EW133" s="29"/>
      <c r="EX133" s="29"/>
      <c r="EY133" s="29"/>
      <c r="EZ133" s="29"/>
      <c r="FA133" s="29"/>
      <c r="FB133" s="29"/>
      <c r="FC133" s="29"/>
      <c r="FD133" s="29"/>
      <c r="FE133" s="29"/>
      <c r="FF133" s="29"/>
      <c r="FG133" s="29"/>
      <c r="FH133" s="29"/>
      <c r="FI133" s="29"/>
      <c r="FJ133" s="29"/>
      <c r="FK133" s="29"/>
      <c r="FL133" s="29"/>
      <c r="FM133" s="29"/>
      <c r="FN133" s="29"/>
      <c r="FO133" s="29"/>
      <c r="FP133" s="29"/>
      <c r="FQ133" s="29"/>
      <c r="FR133" s="29"/>
      <c r="FS133" s="29"/>
      <c r="FT133" s="29"/>
      <c r="FU133" s="29"/>
      <c r="FV133" s="29"/>
      <c r="FW133" s="29"/>
      <c r="FX133" s="29"/>
      <c r="FY133" s="29"/>
      <c r="FZ133" s="29"/>
      <c r="GA133" s="29"/>
      <c r="GB133" s="29"/>
      <c r="GC133" s="29"/>
      <c r="GD133" s="29"/>
      <c r="GE133" s="29"/>
      <c r="GF133" s="29"/>
      <c r="GG133" s="29"/>
      <c r="GH133" s="29"/>
      <c r="GI133" s="29"/>
      <c r="GJ133" s="29"/>
      <c r="GK133" s="29"/>
      <c r="GL133" s="29"/>
      <c r="GM133" s="29"/>
      <c r="GN133" s="29"/>
      <c r="GO133" s="29"/>
      <c r="GP133" s="29"/>
      <c r="GQ133" s="29"/>
      <c r="GR133" s="29"/>
      <c r="GS133" s="29"/>
      <c r="GT133" s="29"/>
      <c r="GU133" s="29"/>
      <c r="GV133" s="29"/>
      <c r="GW133" s="29"/>
      <c r="GX133" s="29"/>
      <c r="GY133" s="29"/>
      <c r="GZ133" s="29"/>
      <c r="HA133" s="29"/>
      <c r="HB133" s="29"/>
      <c r="HC133" s="29"/>
      <c r="HD133" s="29"/>
      <c r="HE133" s="29"/>
      <c r="HF133" s="29"/>
      <c r="HG133" s="29"/>
      <c r="HH133" s="29"/>
      <c r="HI133" s="29"/>
      <c r="HJ133" s="29"/>
      <c r="HK133" s="29"/>
      <c r="HL133" s="29"/>
      <c r="HM133" s="29"/>
      <c r="HN133" s="29"/>
      <c r="HO133" s="29"/>
      <c r="HP133" s="29"/>
      <c r="HQ133" s="29"/>
      <c r="HR133" s="29"/>
      <c r="HS133" s="29"/>
      <c r="HT133" s="29"/>
      <c r="HU133" s="29"/>
      <c r="HV133" s="29"/>
      <c r="HW133" s="29"/>
      <c r="HX133" s="29"/>
      <c r="HY133" s="29"/>
      <c r="HZ133" s="29"/>
      <c r="IA133" s="29"/>
      <c r="IB133" s="29"/>
      <c r="IC133" s="29"/>
      <c r="ID133" s="29"/>
      <c r="IE133" s="29"/>
      <c r="IF133" s="29"/>
      <c r="IG133" s="29"/>
      <c r="IH133" s="29"/>
      <c r="II133" s="29"/>
      <c r="IJ133" s="29"/>
      <c r="IK133" s="29"/>
      <c r="IL133" s="29"/>
      <c r="IM133" s="29"/>
      <c r="IN133" s="29"/>
      <c r="IO133" s="29"/>
      <c r="IP133" s="29"/>
    </row>
    <row r="134" spans="1:250" ht="12.75" customHeight="1">
      <c r="A134" s="29"/>
      <c r="B134" s="29"/>
      <c r="C134" s="26"/>
      <c r="D134" s="26"/>
      <c r="E134" s="26"/>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c r="AW134" s="29"/>
      <c r="AX134" s="29"/>
      <c r="AY134" s="29"/>
      <c r="AZ134" s="29"/>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29"/>
      <c r="CA134" s="29"/>
      <c r="CB134" s="29"/>
      <c r="CC134" s="29"/>
      <c r="CD134" s="29"/>
      <c r="CE134" s="29"/>
      <c r="CF134" s="29"/>
      <c r="CG134" s="29"/>
      <c r="CH134" s="29"/>
      <c r="CI134" s="29"/>
      <c r="CJ134" s="29"/>
      <c r="CK134" s="29"/>
      <c r="CL134" s="29"/>
      <c r="CM134" s="29"/>
      <c r="CN134" s="29"/>
      <c r="CO134" s="29"/>
      <c r="CP134" s="29"/>
      <c r="CQ134" s="29"/>
      <c r="CR134" s="29"/>
      <c r="CS134" s="29"/>
      <c r="CT134" s="29"/>
      <c r="CU134" s="29"/>
      <c r="CV134" s="29"/>
      <c r="CW134" s="29"/>
      <c r="CX134" s="29"/>
      <c r="CY134" s="29"/>
      <c r="CZ134" s="29"/>
      <c r="DA134" s="29"/>
      <c r="DB134" s="29"/>
      <c r="DC134" s="29"/>
      <c r="DD134" s="29"/>
      <c r="DE134" s="29"/>
      <c r="DF134" s="29"/>
      <c r="DG134" s="29"/>
      <c r="DH134" s="29"/>
      <c r="DI134" s="29"/>
      <c r="DJ134" s="29"/>
      <c r="DK134" s="29"/>
      <c r="DL134" s="29"/>
      <c r="DM134" s="29"/>
      <c r="DN134" s="29"/>
      <c r="DO134" s="29"/>
      <c r="DP134" s="29"/>
      <c r="DQ134" s="29"/>
      <c r="DR134" s="29"/>
      <c r="DS134" s="29"/>
      <c r="DT134" s="29"/>
      <c r="DU134" s="29"/>
      <c r="DV134" s="29"/>
      <c r="DW134" s="29"/>
      <c r="DX134" s="29"/>
      <c r="DY134" s="29"/>
      <c r="DZ134" s="29"/>
      <c r="EA134" s="29"/>
      <c r="EB134" s="29"/>
      <c r="EC134" s="29"/>
      <c r="ED134" s="29"/>
      <c r="EE134" s="29"/>
      <c r="EF134" s="29"/>
      <c r="EG134" s="29"/>
      <c r="EH134" s="29"/>
      <c r="EI134" s="29"/>
      <c r="EJ134" s="29"/>
      <c r="EK134" s="29"/>
      <c r="EL134" s="29"/>
      <c r="EM134" s="29"/>
      <c r="EN134" s="29"/>
      <c r="EO134" s="29"/>
      <c r="EP134" s="29"/>
      <c r="EQ134" s="29"/>
      <c r="ER134" s="29"/>
      <c r="ES134" s="29"/>
      <c r="ET134" s="29"/>
      <c r="EU134" s="29"/>
      <c r="EV134" s="29"/>
      <c r="EW134" s="29"/>
      <c r="EX134" s="29"/>
      <c r="EY134" s="29"/>
      <c r="EZ134" s="29"/>
      <c r="FA134" s="29"/>
      <c r="FB134" s="29"/>
      <c r="FC134" s="29"/>
      <c r="FD134" s="29"/>
      <c r="FE134" s="29"/>
      <c r="FF134" s="29"/>
      <c r="FG134" s="29"/>
      <c r="FH134" s="29"/>
      <c r="FI134" s="29"/>
      <c r="FJ134" s="29"/>
      <c r="FK134" s="29"/>
      <c r="FL134" s="29"/>
      <c r="FM134" s="29"/>
      <c r="FN134" s="29"/>
      <c r="FO134" s="29"/>
      <c r="FP134" s="29"/>
      <c r="FQ134" s="29"/>
      <c r="FR134" s="29"/>
      <c r="FS134" s="29"/>
      <c r="FT134" s="29"/>
      <c r="FU134" s="29"/>
      <c r="FV134" s="29"/>
      <c r="FW134" s="29"/>
      <c r="FX134" s="29"/>
      <c r="FY134" s="29"/>
      <c r="FZ134" s="29"/>
      <c r="GA134" s="29"/>
      <c r="GB134" s="29"/>
      <c r="GC134" s="29"/>
      <c r="GD134" s="29"/>
      <c r="GE134" s="29"/>
      <c r="GF134" s="29"/>
      <c r="GG134" s="29"/>
      <c r="GH134" s="29"/>
      <c r="GI134" s="29"/>
      <c r="GJ134" s="29"/>
      <c r="GK134" s="29"/>
      <c r="GL134" s="29"/>
      <c r="GM134" s="29"/>
      <c r="GN134" s="29"/>
      <c r="GO134" s="29"/>
      <c r="GP134" s="29"/>
      <c r="GQ134" s="29"/>
      <c r="GR134" s="29"/>
      <c r="GS134" s="29"/>
      <c r="GT134" s="29"/>
      <c r="GU134" s="29"/>
      <c r="GV134" s="29"/>
      <c r="GW134" s="29"/>
      <c r="GX134" s="29"/>
      <c r="GY134" s="29"/>
      <c r="GZ134" s="29"/>
      <c r="HA134" s="29"/>
      <c r="HB134" s="29"/>
      <c r="HC134" s="29"/>
      <c r="HD134" s="29"/>
      <c r="HE134" s="29"/>
      <c r="HF134" s="29"/>
      <c r="HG134" s="29"/>
      <c r="HH134" s="29"/>
      <c r="HI134" s="29"/>
      <c r="HJ134" s="29"/>
      <c r="HK134" s="29"/>
      <c r="HL134" s="29"/>
      <c r="HM134" s="29"/>
      <c r="HN134" s="29"/>
      <c r="HO134" s="29"/>
      <c r="HP134" s="29"/>
      <c r="HQ134" s="29"/>
      <c r="HR134" s="29"/>
      <c r="HS134" s="29"/>
      <c r="HT134" s="29"/>
      <c r="HU134" s="29"/>
      <c r="HV134" s="29"/>
      <c r="HW134" s="29"/>
      <c r="HX134" s="29"/>
      <c r="HY134" s="29"/>
      <c r="HZ134" s="29"/>
      <c r="IA134" s="29"/>
      <c r="IB134" s="29"/>
      <c r="IC134" s="29"/>
      <c r="ID134" s="29"/>
      <c r="IE134" s="29"/>
      <c r="IF134" s="29"/>
      <c r="IG134" s="29"/>
      <c r="IH134" s="29"/>
      <c r="II134" s="29"/>
      <c r="IJ134" s="29"/>
      <c r="IK134" s="29"/>
      <c r="IL134" s="29"/>
      <c r="IM134" s="29"/>
      <c r="IN134" s="29"/>
      <c r="IO134" s="29"/>
      <c r="IP134" s="29"/>
    </row>
    <row r="135" spans="1:250" ht="12.75" customHeight="1">
      <c r="A135" s="29"/>
      <c r="B135" s="29"/>
      <c r="C135" s="26"/>
      <c r="D135" s="26"/>
      <c r="E135" s="26"/>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c r="BX135" s="29"/>
      <c r="BY135" s="29"/>
      <c r="BZ135" s="29"/>
      <c r="CA135" s="29"/>
      <c r="CB135" s="29"/>
      <c r="CC135" s="29"/>
      <c r="CD135" s="29"/>
      <c r="CE135" s="29"/>
      <c r="CF135" s="29"/>
      <c r="CG135" s="29"/>
      <c r="CH135" s="29"/>
      <c r="CI135" s="29"/>
      <c r="CJ135" s="29"/>
      <c r="CK135" s="29"/>
      <c r="CL135" s="29"/>
      <c r="CM135" s="29"/>
      <c r="CN135" s="29"/>
      <c r="CO135" s="29"/>
      <c r="CP135" s="29"/>
      <c r="CQ135" s="29"/>
      <c r="CR135" s="29"/>
      <c r="CS135" s="29"/>
      <c r="CT135" s="29"/>
      <c r="CU135" s="29"/>
      <c r="CV135" s="29"/>
      <c r="CW135" s="29"/>
      <c r="CX135" s="29"/>
      <c r="CY135" s="29"/>
      <c r="CZ135" s="29"/>
      <c r="DA135" s="29"/>
      <c r="DB135" s="29"/>
      <c r="DC135" s="29"/>
      <c r="DD135" s="29"/>
      <c r="DE135" s="29"/>
      <c r="DF135" s="29"/>
      <c r="DG135" s="29"/>
      <c r="DH135" s="29"/>
      <c r="DI135" s="29"/>
      <c r="DJ135" s="29"/>
      <c r="DK135" s="29"/>
      <c r="DL135" s="29"/>
      <c r="DM135" s="29"/>
      <c r="DN135" s="29"/>
      <c r="DO135" s="29"/>
      <c r="DP135" s="29"/>
      <c r="DQ135" s="29"/>
      <c r="DR135" s="29"/>
      <c r="DS135" s="29"/>
      <c r="DT135" s="29"/>
      <c r="DU135" s="29"/>
      <c r="DV135" s="29"/>
      <c r="DW135" s="29"/>
      <c r="DX135" s="29"/>
      <c r="DY135" s="29"/>
      <c r="DZ135" s="29"/>
      <c r="EA135" s="29"/>
      <c r="EB135" s="29"/>
      <c r="EC135" s="29"/>
      <c r="ED135" s="29"/>
      <c r="EE135" s="29"/>
      <c r="EF135" s="29"/>
      <c r="EG135" s="29"/>
      <c r="EH135" s="29"/>
      <c r="EI135" s="29"/>
      <c r="EJ135" s="29"/>
      <c r="EK135" s="29"/>
      <c r="EL135" s="29"/>
      <c r="EM135" s="29"/>
      <c r="EN135" s="29"/>
      <c r="EO135" s="29"/>
      <c r="EP135" s="29"/>
      <c r="EQ135" s="29"/>
      <c r="ER135" s="29"/>
      <c r="ES135" s="29"/>
      <c r="ET135" s="29"/>
      <c r="EU135" s="29"/>
      <c r="EV135" s="29"/>
      <c r="EW135" s="29"/>
      <c r="EX135" s="29"/>
      <c r="EY135" s="29"/>
      <c r="EZ135" s="29"/>
      <c r="FA135" s="29"/>
      <c r="FB135" s="29"/>
      <c r="FC135" s="29"/>
      <c r="FD135" s="29"/>
      <c r="FE135" s="29"/>
      <c r="FF135" s="29"/>
      <c r="FG135" s="29"/>
      <c r="FH135" s="29"/>
      <c r="FI135" s="29"/>
      <c r="FJ135" s="29"/>
      <c r="FK135" s="29"/>
      <c r="FL135" s="29"/>
      <c r="FM135" s="29"/>
      <c r="FN135" s="29"/>
      <c r="FO135" s="29"/>
      <c r="FP135" s="29"/>
      <c r="FQ135" s="29"/>
      <c r="FR135" s="29"/>
      <c r="FS135" s="29"/>
      <c r="FT135" s="29"/>
      <c r="FU135" s="29"/>
      <c r="FV135" s="29"/>
      <c r="FW135" s="29"/>
      <c r="FX135" s="29"/>
      <c r="FY135" s="29"/>
      <c r="FZ135" s="29"/>
      <c r="GA135" s="29"/>
      <c r="GB135" s="29"/>
      <c r="GC135" s="29"/>
      <c r="GD135" s="29"/>
      <c r="GE135" s="29"/>
      <c r="GF135" s="29"/>
      <c r="GG135" s="29"/>
      <c r="GH135" s="29"/>
      <c r="GI135" s="29"/>
      <c r="GJ135" s="29"/>
      <c r="GK135" s="29"/>
      <c r="GL135" s="29"/>
      <c r="GM135" s="29"/>
      <c r="GN135" s="29"/>
      <c r="GO135" s="29"/>
      <c r="GP135" s="29"/>
      <c r="GQ135" s="29"/>
      <c r="GR135" s="29"/>
      <c r="GS135" s="29"/>
      <c r="GT135" s="29"/>
      <c r="GU135" s="29"/>
      <c r="GV135" s="29"/>
      <c r="GW135" s="29"/>
      <c r="GX135" s="29"/>
      <c r="GY135" s="29"/>
      <c r="GZ135" s="29"/>
      <c r="HA135" s="29"/>
      <c r="HB135" s="29"/>
      <c r="HC135" s="29"/>
      <c r="HD135" s="29"/>
      <c r="HE135" s="29"/>
      <c r="HF135" s="29"/>
      <c r="HG135" s="29"/>
      <c r="HH135" s="29"/>
      <c r="HI135" s="29"/>
      <c r="HJ135" s="29"/>
      <c r="HK135" s="29"/>
      <c r="HL135" s="29"/>
      <c r="HM135" s="29"/>
      <c r="HN135" s="29"/>
      <c r="HO135" s="29"/>
      <c r="HP135" s="29"/>
      <c r="HQ135" s="29"/>
      <c r="HR135" s="29"/>
      <c r="HS135" s="29"/>
      <c r="HT135" s="29"/>
      <c r="HU135" s="29"/>
      <c r="HV135" s="29"/>
      <c r="HW135" s="29"/>
      <c r="HX135" s="29"/>
      <c r="HY135" s="29"/>
      <c r="HZ135" s="29"/>
      <c r="IA135" s="29"/>
      <c r="IB135" s="29"/>
      <c r="IC135" s="29"/>
      <c r="ID135" s="29"/>
      <c r="IE135" s="29"/>
      <c r="IF135" s="29"/>
      <c r="IG135" s="29"/>
      <c r="IH135" s="29"/>
      <c r="II135" s="29"/>
      <c r="IJ135" s="29"/>
      <c r="IK135" s="29"/>
      <c r="IL135" s="29"/>
      <c r="IM135" s="29"/>
      <c r="IN135" s="29"/>
      <c r="IO135" s="29"/>
      <c r="IP135" s="29"/>
    </row>
    <row r="136" spans="1:250" ht="12.75" customHeight="1">
      <c r="A136" s="29"/>
      <c r="B136" s="29"/>
      <c r="C136" s="26"/>
      <c r="D136" s="26"/>
      <c r="E136" s="26"/>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29"/>
      <c r="CA136" s="29"/>
      <c r="CB136" s="29"/>
      <c r="CC136" s="29"/>
      <c r="CD136" s="29"/>
      <c r="CE136" s="29"/>
      <c r="CF136" s="29"/>
      <c r="CG136" s="29"/>
      <c r="CH136" s="29"/>
      <c r="CI136" s="29"/>
      <c r="CJ136" s="29"/>
      <c r="CK136" s="29"/>
      <c r="CL136" s="29"/>
      <c r="CM136" s="29"/>
      <c r="CN136" s="29"/>
      <c r="CO136" s="29"/>
      <c r="CP136" s="29"/>
      <c r="CQ136" s="29"/>
      <c r="CR136" s="29"/>
      <c r="CS136" s="29"/>
      <c r="CT136" s="29"/>
      <c r="CU136" s="29"/>
      <c r="CV136" s="29"/>
      <c r="CW136" s="29"/>
      <c r="CX136" s="29"/>
      <c r="CY136" s="29"/>
      <c r="CZ136" s="29"/>
      <c r="DA136" s="29"/>
      <c r="DB136" s="29"/>
      <c r="DC136" s="29"/>
      <c r="DD136" s="29"/>
      <c r="DE136" s="29"/>
      <c r="DF136" s="29"/>
      <c r="DG136" s="29"/>
      <c r="DH136" s="29"/>
      <c r="DI136" s="29"/>
      <c r="DJ136" s="29"/>
      <c r="DK136" s="29"/>
      <c r="DL136" s="29"/>
      <c r="DM136" s="29"/>
      <c r="DN136" s="29"/>
      <c r="DO136" s="29"/>
      <c r="DP136" s="29"/>
      <c r="DQ136" s="29"/>
      <c r="DR136" s="29"/>
      <c r="DS136" s="29"/>
      <c r="DT136" s="29"/>
      <c r="DU136" s="29"/>
      <c r="DV136" s="29"/>
      <c r="DW136" s="29"/>
      <c r="DX136" s="29"/>
      <c r="DY136" s="29"/>
      <c r="DZ136" s="29"/>
      <c r="EA136" s="29"/>
      <c r="EB136" s="29"/>
      <c r="EC136" s="29"/>
      <c r="ED136" s="29"/>
      <c r="EE136" s="29"/>
      <c r="EF136" s="29"/>
      <c r="EG136" s="29"/>
      <c r="EH136" s="29"/>
      <c r="EI136" s="29"/>
      <c r="EJ136" s="29"/>
      <c r="EK136" s="29"/>
      <c r="EL136" s="29"/>
      <c r="EM136" s="29"/>
      <c r="EN136" s="29"/>
      <c r="EO136" s="29"/>
      <c r="EP136" s="29"/>
      <c r="EQ136" s="29"/>
      <c r="ER136" s="29"/>
      <c r="ES136" s="29"/>
      <c r="ET136" s="29"/>
      <c r="EU136" s="29"/>
      <c r="EV136" s="29"/>
      <c r="EW136" s="29"/>
      <c r="EX136" s="29"/>
      <c r="EY136" s="29"/>
      <c r="EZ136" s="29"/>
      <c r="FA136" s="29"/>
      <c r="FB136" s="29"/>
      <c r="FC136" s="29"/>
      <c r="FD136" s="29"/>
      <c r="FE136" s="29"/>
      <c r="FF136" s="29"/>
      <c r="FG136" s="29"/>
      <c r="FH136" s="29"/>
      <c r="FI136" s="29"/>
      <c r="FJ136" s="29"/>
      <c r="FK136" s="29"/>
      <c r="FL136" s="29"/>
      <c r="FM136" s="29"/>
      <c r="FN136" s="29"/>
      <c r="FO136" s="29"/>
      <c r="FP136" s="29"/>
      <c r="FQ136" s="29"/>
      <c r="FR136" s="29"/>
      <c r="FS136" s="29"/>
      <c r="FT136" s="29"/>
      <c r="FU136" s="29"/>
      <c r="FV136" s="29"/>
      <c r="FW136" s="29"/>
      <c r="FX136" s="29"/>
      <c r="FY136" s="29"/>
      <c r="FZ136" s="29"/>
      <c r="GA136" s="29"/>
      <c r="GB136" s="29"/>
      <c r="GC136" s="29"/>
      <c r="GD136" s="29"/>
      <c r="GE136" s="29"/>
      <c r="GF136" s="29"/>
      <c r="GG136" s="29"/>
      <c r="GH136" s="29"/>
      <c r="GI136" s="29"/>
      <c r="GJ136" s="29"/>
      <c r="GK136" s="29"/>
      <c r="GL136" s="29"/>
      <c r="GM136" s="29"/>
      <c r="GN136" s="29"/>
      <c r="GO136" s="29"/>
      <c r="GP136" s="29"/>
      <c r="GQ136" s="29"/>
      <c r="GR136" s="29"/>
      <c r="GS136" s="29"/>
      <c r="GT136" s="29"/>
      <c r="GU136" s="29"/>
      <c r="GV136" s="29"/>
      <c r="GW136" s="29"/>
      <c r="GX136" s="29"/>
      <c r="GY136" s="29"/>
      <c r="GZ136" s="29"/>
      <c r="HA136" s="29"/>
      <c r="HB136" s="29"/>
      <c r="HC136" s="29"/>
      <c r="HD136" s="29"/>
      <c r="HE136" s="29"/>
      <c r="HF136" s="29"/>
      <c r="HG136" s="29"/>
      <c r="HH136" s="29"/>
      <c r="HI136" s="29"/>
      <c r="HJ136" s="29"/>
      <c r="HK136" s="29"/>
      <c r="HL136" s="29"/>
      <c r="HM136" s="29"/>
      <c r="HN136" s="29"/>
      <c r="HO136" s="29"/>
      <c r="HP136" s="29"/>
      <c r="HQ136" s="29"/>
      <c r="HR136" s="29"/>
      <c r="HS136" s="29"/>
      <c r="HT136" s="29"/>
      <c r="HU136" s="29"/>
      <c r="HV136" s="29"/>
      <c r="HW136" s="29"/>
      <c r="HX136" s="29"/>
      <c r="HY136" s="29"/>
      <c r="HZ136" s="29"/>
      <c r="IA136" s="29"/>
      <c r="IB136" s="29"/>
      <c r="IC136" s="29"/>
      <c r="ID136" s="29"/>
      <c r="IE136" s="29"/>
      <c r="IF136" s="29"/>
      <c r="IG136" s="29"/>
      <c r="IH136" s="29"/>
      <c r="II136" s="29"/>
      <c r="IJ136" s="29"/>
      <c r="IK136" s="29"/>
      <c r="IL136" s="29"/>
      <c r="IM136" s="29"/>
      <c r="IN136" s="29"/>
      <c r="IO136" s="29"/>
      <c r="IP136" s="29"/>
    </row>
    <row r="137" spans="1:250" ht="12.75" customHeight="1">
      <c r="A137" s="29"/>
      <c r="B137" s="29"/>
      <c r="C137" s="26"/>
      <c r="D137" s="26"/>
      <c r="E137" s="26"/>
      <c r="F137" s="29"/>
      <c r="G137" s="29"/>
      <c r="H137" s="29"/>
      <c r="I137" s="29"/>
      <c r="J137" s="29"/>
      <c r="K137" s="29"/>
      <c r="L137" s="29"/>
      <c r="M137" s="29"/>
      <c r="N137" s="29"/>
      <c r="O137" s="29"/>
      <c r="P137" s="29"/>
      <c r="Q137" s="29"/>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c r="BX137" s="29"/>
      <c r="BY137" s="29"/>
      <c r="BZ137" s="29"/>
      <c r="CA137" s="29"/>
      <c r="CB137" s="29"/>
      <c r="CC137" s="29"/>
      <c r="CD137" s="29"/>
      <c r="CE137" s="29"/>
      <c r="CF137" s="29"/>
      <c r="CG137" s="29"/>
      <c r="CH137" s="29"/>
      <c r="CI137" s="29"/>
      <c r="CJ137" s="29"/>
      <c r="CK137" s="29"/>
      <c r="CL137" s="29"/>
      <c r="CM137" s="29"/>
      <c r="CN137" s="29"/>
      <c r="CO137" s="29"/>
      <c r="CP137" s="29"/>
      <c r="CQ137" s="29"/>
      <c r="CR137" s="29"/>
      <c r="CS137" s="29"/>
      <c r="CT137" s="29"/>
      <c r="CU137" s="29"/>
      <c r="CV137" s="29"/>
      <c r="CW137" s="29"/>
      <c r="CX137" s="29"/>
      <c r="CY137" s="29"/>
      <c r="CZ137" s="29"/>
      <c r="DA137" s="29"/>
      <c r="DB137" s="29"/>
      <c r="DC137" s="29"/>
      <c r="DD137" s="29"/>
      <c r="DE137" s="29"/>
      <c r="DF137" s="29"/>
      <c r="DG137" s="29"/>
      <c r="DH137" s="29"/>
      <c r="DI137" s="29"/>
      <c r="DJ137" s="29"/>
      <c r="DK137" s="29"/>
      <c r="DL137" s="29"/>
      <c r="DM137" s="29"/>
      <c r="DN137" s="29"/>
      <c r="DO137" s="29"/>
      <c r="DP137" s="29"/>
      <c r="DQ137" s="29"/>
      <c r="DR137" s="29"/>
      <c r="DS137" s="29"/>
      <c r="DT137" s="29"/>
      <c r="DU137" s="29"/>
      <c r="DV137" s="29"/>
      <c r="DW137" s="29"/>
      <c r="DX137" s="29"/>
      <c r="DY137" s="29"/>
      <c r="DZ137" s="29"/>
      <c r="EA137" s="29"/>
      <c r="EB137" s="29"/>
      <c r="EC137" s="29"/>
      <c r="ED137" s="29"/>
      <c r="EE137" s="29"/>
      <c r="EF137" s="29"/>
      <c r="EG137" s="29"/>
      <c r="EH137" s="29"/>
      <c r="EI137" s="29"/>
      <c r="EJ137" s="29"/>
      <c r="EK137" s="29"/>
      <c r="EL137" s="29"/>
      <c r="EM137" s="29"/>
      <c r="EN137" s="29"/>
      <c r="EO137" s="29"/>
      <c r="EP137" s="29"/>
      <c r="EQ137" s="29"/>
      <c r="ER137" s="29"/>
      <c r="ES137" s="29"/>
      <c r="ET137" s="29"/>
      <c r="EU137" s="29"/>
      <c r="EV137" s="29"/>
      <c r="EW137" s="29"/>
      <c r="EX137" s="29"/>
      <c r="EY137" s="29"/>
      <c r="EZ137" s="29"/>
      <c r="FA137" s="29"/>
      <c r="FB137" s="29"/>
      <c r="FC137" s="29"/>
      <c r="FD137" s="29"/>
      <c r="FE137" s="29"/>
      <c r="FF137" s="29"/>
      <c r="FG137" s="29"/>
      <c r="FH137" s="29"/>
      <c r="FI137" s="29"/>
      <c r="FJ137" s="29"/>
      <c r="FK137" s="29"/>
      <c r="FL137" s="29"/>
      <c r="FM137" s="29"/>
      <c r="FN137" s="29"/>
      <c r="FO137" s="29"/>
      <c r="FP137" s="29"/>
      <c r="FQ137" s="29"/>
      <c r="FR137" s="29"/>
      <c r="FS137" s="29"/>
      <c r="FT137" s="29"/>
      <c r="FU137" s="29"/>
      <c r="FV137" s="29"/>
      <c r="FW137" s="29"/>
      <c r="FX137" s="29"/>
      <c r="FY137" s="29"/>
      <c r="FZ137" s="29"/>
      <c r="GA137" s="29"/>
      <c r="GB137" s="29"/>
      <c r="GC137" s="29"/>
      <c r="GD137" s="29"/>
      <c r="GE137" s="29"/>
      <c r="GF137" s="29"/>
      <c r="GG137" s="29"/>
      <c r="GH137" s="29"/>
      <c r="GI137" s="29"/>
      <c r="GJ137" s="29"/>
      <c r="GK137" s="29"/>
      <c r="GL137" s="29"/>
      <c r="GM137" s="29"/>
      <c r="GN137" s="29"/>
      <c r="GO137" s="29"/>
      <c r="GP137" s="29"/>
      <c r="GQ137" s="29"/>
      <c r="GR137" s="29"/>
      <c r="GS137" s="29"/>
      <c r="GT137" s="29"/>
      <c r="GU137" s="29"/>
      <c r="GV137" s="29"/>
      <c r="GW137" s="29"/>
      <c r="GX137" s="29"/>
      <c r="GY137" s="29"/>
      <c r="GZ137" s="29"/>
      <c r="HA137" s="29"/>
      <c r="HB137" s="29"/>
      <c r="HC137" s="29"/>
      <c r="HD137" s="29"/>
      <c r="HE137" s="29"/>
      <c r="HF137" s="29"/>
      <c r="HG137" s="29"/>
      <c r="HH137" s="29"/>
      <c r="HI137" s="29"/>
      <c r="HJ137" s="29"/>
      <c r="HK137" s="29"/>
      <c r="HL137" s="29"/>
      <c r="HM137" s="29"/>
      <c r="HN137" s="29"/>
      <c r="HO137" s="29"/>
      <c r="HP137" s="29"/>
      <c r="HQ137" s="29"/>
      <c r="HR137" s="29"/>
      <c r="HS137" s="29"/>
      <c r="HT137" s="29"/>
      <c r="HU137" s="29"/>
      <c r="HV137" s="29"/>
      <c r="HW137" s="29"/>
      <c r="HX137" s="29"/>
      <c r="HY137" s="29"/>
      <c r="HZ137" s="29"/>
      <c r="IA137" s="29"/>
      <c r="IB137" s="29"/>
      <c r="IC137" s="29"/>
      <c r="ID137" s="29"/>
      <c r="IE137" s="29"/>
      <c r="IF137" s="29"/>
      <c r="IG137" s="29"/>
      <c r="IH137" s="29"/>
      <c r="II137" s="29"/>
      <c r="IJ137" s="29"/>
      <c r="IK137" s="29"/>
      <c r="IL137" s="29"/>
      <c r="IM137" s="29"/>
      <c r="IN137" s="29"/>
      <c r="IO137" s="29"/>
      <c r="IP137" s="29"/>
    </row>
    <row r="138" spans="1:250" ht="12.75" customHeight="1">
      <c r="A138" s="29"/>
      <c r="B138" s="29"/>
      <c r="C138" s="26"/>
      <c r="D138" s="26"/>
      <c r="E138" s="26"/>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c r="BX138" s="29"/>
      <c r="BY138" s="29"/>
      <c r="BZ138" s="29"/>
      <c r="CA138" s="29"/>
      <c r="CB138" s="29"/>
      <c r="CC138" s="29"/>
      <c r="CD138" s="29"/>
      <c r="CE138" s="29"/>
      <c r="CF138" s="29"/>
      <c r="CG138" s="29"/>
      <c r="CH138" s="29"/>
      <c r="CI138" s="29"/>
      <c r="CJ138" s="29"/>
      <c r="CK138" s="29"/>
      <c r="CL138" s="29"/>
      <c r="CM138" s="29"/>
      <c r="CN138" s="29"/>
      <c r="CO138" s="29"/>
      <c r="CP138" s="29"/>
      <c r="CQ138" s="29"/>
      <c r="CR138" s="29"/>
      <c r="CS138" s="29"/>
      <c r="CT138" s="29"/>
      <c r="CU138" s="29"/>
      <c r="CV138" s="29"/>
      <c r="CW138" s="29"/>
      <c r="CX138" s="29"/>
      <c r="CY138" s="29"/>
      <c r="CZ138" s="29"/>
      <c r="DA138" s="29"/>
      <c r="DB138" s="29"/>
      <c r="DC138" s="29"/>
      <c r="DD138" s="29"/>
      <c r="DE138" s="29"/>
      <c r="DF138" s="29"/>
      <c r="DG138" s="29"/>
      <c r="DH138" s="29"/>
      <c r="DI138" s="29"/>
      <c r="DJ138" s="29"/>
      <c r="DK138" s="29"/>
      <c r="DL138" s="29"/>
      <c r="DM138" s="29"/>
      <c r="DN138" s="29"/>
      <c r="DO138" s="29"/>
      <c r="DP138" s="29"/>
      <c r="DQ138" s="29"/>
      <c r="DR138" s="29"/>
      <c r="DS138" s="29"/>
      <c r="DT138" s="29"/>
      <c r="DU138" s="29"/>
      <c r="DV138" s="29"/>
      <c r="DW138" s="29"/>
      <c r="DX138" s="29"/>
      <c r="DY138" s="29"/>
      <c r="DZ138" s="29"/>
      <c r="EA138" s="29"/>
      <c r="EB138" s="29"/>
      <c r="EC138" s="29"/>
      <c r="ED138" s="29"/>
      <c r="EE138" s="29"/>
      <c r="EF138" s="29"/>
      <c r="EG138" s="29"/>
      <c r="EH138" s="29"/>
      <c r="EI138" s="29"/>
      <c r="EJ138" s="29"/>
      <c r="EK138" s="29"/>
      <c r="EL138" s="29"/>
      <c r="EM138" s="29"/>
      <c r="EN138" s="29"/>
      <c r="EO138" s="29"/>
      <c r="EP138" s="29"/>
      <c r="EQ138" s="29"/>
      <c r="ER138" s="29"/>
      <c r="ES138" s="29"/>
      <c r="ET138" s="29"/>
      <c r="EU138" s="29"/>
      <c r="EV138" s="29"/>
      <c r="EW138" s="29"/>
      <c r="EX138" s="29"/>
      <c r="EY138" s="29"/>
      <c r="EZ138" s="29"/>
      <c r="FA138" s="29"/>
      <c r="FB138" s="29"/>
      <c r="FC138" s="29"/>
      <c r="FD138" s="29"/>
      <c r="FE138" s="29"/>
      <c r="FF138" s="29"/>
      <c r="FG138" s="29"/>
      <c r="FH138" s="29"/>
      <c r="FI138" s="29"/>
      <c r="FJ138" s="29"/>
      <c r="FK138" s="29"/>
      <c r="FL138" s="29"/>
      <c r="FM138" s="29"/>
      <c r="FN138" s="29"/>
      <c r="FO138" s="29"/>
      <c r="FP138" s="29"/>
      <c r="FQ138" s="29"/>
      <c r="FR138" s="29"/>
      <c r="FS138" s="29"/>
      <c r="FT138" s="29"/>
      <c r="FU138" s="29"/>
      <c r="FV138" s="29"/>
      <c r="FW138" s="29"/>
      <c r="FX138" s="29"/>
      <c r="FY138" s="29"/>
      <c r="FZ138" s="29"/>
      <c r="GA138" s="29"/>
      <c r="GB138" s="29"/>
      <c r="GC138" s="29"/>
      <c r="GD138" s="29"/>
      <c r="GE138" s="29"/>
      <c r="GF138" s="29"/>
      <c r="GG138" s="29"/>
      <c r="GH138" s="29"/>
      <c r="GI138" s="29"/>
      <c r="GJ138" s="29"/>
      <c r="GK138" s="29"/>
      <c r="GL138" s="29"/>
      <c r="GM138" s="29"/>
      <c r="GN138" s="29"/>
      <c r="GO138" s="29"/>
      <c r="GP138" s="29"/>
      <c r="GQ138" s="29"/>
      <c r="GR138" s="29"/>
      <c r="GS138" s="29"/>
      <c r="GT138" s="29"/>
      <c r="GU138" s="29"/>
      <c r="GV138" s="29"/>
      <c r="GW138" s="29"/>
      <c r="GX138" s="29"/>
      <c r="GY138" s="29"/>
      <c r="GZ138" s="29"/>
      <c r="HA138" s="29"/>
      <c r="HB138" s="29"/>
      <c r="HC138" s="29"/>
      <c r="HD138" s="29"/>
      <c r="HE138" s="29"/>
      <c r="HF138" s="29"/>
      <c r="HG138" s="29"/>
      <c r="HH138" s="29"/>
      <c r="HI138" s="29"/>
      <c r="HJ138" s="29"/>
      <c r="HK138" s="29"/>
      <c r="HL138" s="29"/>
      <c r="HM138" s="29"/>
      <c r="HN138" s="29"/>
      <c r="HO138" s="29"/>
      <c r="HP138" s="29"/>
      <c r="HQ138" s="29"/>
      <c r="HR138" s="29"/>
      <c r="HS138" s="29"/>
      <c r="HT138" s="29"/>
      <c r="HU138" s="29"/>
      <c r="HV138" s="29"/>
      <c r="HW138" s="29"/>
      <c r="HX138" s="29"/>
      <c r="HY138" s="29"/>
      <c r="HZ138" s="29"/>
      <c r="IA138" s="29"/>
      <c r="IB138" s="29"/>
      <c r="IC138" s="29"/>
      <c r="ID138" s="29"/>
      <c r="IE138" s="29"/>
      <c r="IF138" s="29"/>
      <c r="IG138" s="29"/>
      <c r="IH138" s="29"/>
      <c r="II138" s="29"/>
      <c r="IJ138" s="29"/>
      <c r="IK138" s="29"/>
      <c r="IL138" s="29"/>
      <c r="IM138" s="29"/>
      <c r="IN138" s="29"/>
      <c r="IO138" s="29"/>
      <c r="IP138" s="29"/>
    </row>
    <row r="139" spans="1:250" ht="12.75" customHeight="1">
      <c r="A139" s="29"/>
      <c r="B139" s="29"/>
      <c r="C139" s="26"/>
      <c r="D139" s="26"/>
      <c r="E139" s="26"/>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c r="CA139" s="29"/>
      <c r="CB139" s="29"/>
      <c r="CC139" s="29"/>
      <c r="CD139" s="29"/>
      <c r="CE139" s="29"/>
      <c r="CF139" s="29"/>
      <c r="CG139" s="29"/>
      <c r="CH139" s="29"/>
      <c r="CI139" s="29"/>
      <c r="CJ139" s="29"/>
      <c r="CK139" s="29"/>
      <c r="CL139" s="29"/>
      <c r="CM139" s="29"/>
      <c r="CN139" s="29"/>
      <c r="CO139" s="29"/>
      <c r="CP139" s="29"/>
      <c r="CQ139" s="29"/>
      <c r="CR139" s="29"/>
      <c r="CS139" s="29"/>
      <c r="CT139" s="29"/>
      <c r="CU139" s="29"/>
      <c r="CV139" s="29"/>
      <c r="CW139" s="29"/>
      <c r="CX139" s="29"/>
      <c r="CY139" s="29"/>
      <c r="CZ139" s="29"/>
      <c r="DA139" s="29"/>
      <c r="DB139" s="29"/>
      <c r="DC139" s="29"/>
      <c r="DD139" s="29"/>
      <c r="DE139" s="29"/>
      <c r="DF139" s="29"/>
      <c r="DG139" s="29"/>
      <c r="DH139" s="29"/>
      <c r="DI139" s="29"/>
      <c r="DJ139" s="29"/>
      <c r="DK139" s="29"/>
      <c r="DL139" s="29"/>
      <c r="DM139" s="29"/>
      <c r="DN139" s="29"/>
      <c r="DO139" s="29"/>
      <c r="DP139" s="29"/>
      <c r="DQ139" s="29"/>
      <c r="DR139" s="29"/>
      <c r="DS139" s="29"/>
      <c r="DT139" s="29"/>
      <c r="DU139" s="29"/>
      <c r="DV139" s="29"/>
      <c r="DW139" s="29"/>
      <c r="DX139" s="29"/>
      <c r="DY139" s="29"/>
      <c r="DZ139" s="29"/>
      <c r="EA139" s="29"/>
      <c r="EB139" s="29"/>
      <c r="EC139" s="29"/>
      <c r="ED139" s="29"/>
      <c r="EE139" s="29"/>
      <c r="EF139" s="29"/>
      <c r="EG139" s="29"/>
      <c r="EH139" s="29"/>
      <c r="EI139" s="29"/>
      <c r="EJ139" s="29"/>
      <c r="EK139" s="29"/>
      <c r="EL139" s="29"/>
      <c r="EM139" s="29"/>
      <c r="EN139" s="29"/>
      <c r="EO139" s="29"/>
      <c r="EP139" s="29"/>
      <c r="EQ139" s="29"/>
      <c r="ER139" s="29"/>
      <c r="ES139" s="29"/>
      <c r="ET139" s="29"/>
      <c r="EU139" s="29"/>
      <c r="EV139" s="29"/>
      <c r="EW139" s="29"/>
      <c r="EX139" s="29"/>
      <c r="EY139" s="29"/>
      <c r="EZ139" s="29"/>
      <c r="FA139" s="29"/>
      <c r="FB139" s="29"/>
      <c r="FC139" s="29"/>
      <c r="FD139" s="29"/>
      <c r="FE139" s="29"/>
      <c r="FF139" s="29"/>
      <c r="FG139" s="29"/>
      <c r="FH139" s="29"/>
      <c r="FI139" s="29"/>
      <c r="FJ139" s="29"/>
      <c r="FK139" s="29"/>
      <c r="FL139" s="29"/>
      <c r="FM139" s="29"/>
      <c r="FN139" s="29"/>
      <c r="FO139" s="29"/>
      <c r="FP139" s="29"/>
      <c r="FQ139" s="29"/>
      <c r="FR139" s="29"/>
      <c r="FS139" s="29"/>
      <c r="FT139" s="29"/>
      <c r="FU139" s="29"/>
      <c r="FV139" s="29"/>
      <c r="FW139" s="29"/>
      <c r="FX139" s="29"/>
      <c r="FY139" s="29"/>
      <c r="FZ139" s="29"/>
      <c r="GA139" s="29"/>
      <c r="GB139" s="29"/>
      <c r="GC139" s="29"/>
      <c r="GD139" s="29"/>
      <c r="GE139" s="29"/>
      <c r="GF139" s="29"/>
      <c r="GG139" s="29"/>
      <c r="GH139" s="29"/>
      <c r="GI139" s="29"/>
      <c r="GJ139" s="29"/>
      <c r="GK139" s="29"/>
      <c r="GL139" s="29"/>
      <c r="GM139" s="29"/>
      <c r="GN139" s="29"/>
      <c r="GO139" s="29"/>
      <c r="GP139" s="29"/>
      <c r="GQ139" s="29"/>
      <c r="GR139" s="29"/>
      <c r="GS139" s="29"/>
      <c r="GT139" s="29"/>
      <c r="GU139" s="29"/>
      <c r="GV139" s="29"/>
      <c r="GW139" s="29"/>
      <c r="GX139" s="29"/>
      <c r="GY139" s="29"/>
      <c r="GZ139" s="29"/>
      <c r="HA139" s="29"/>
      <c r="HB139" s="29"/>
      <c r="HC139" s="29"/>
      <c r="HD139" s="29"/>
      <c r="HE139" s="29"/>
      <c r="HF139" s="29"/>
      <c r="HG139" s="29"/>
      <c r="HH139" s="29"/>
      <c r="HI139" s="29"/>
      <c r="HJ139" s="29"/>
      <c r="HK139" s="29"/>
      <c r="HL139" s="29"/>
      <c r="HM139" s="29"/>
      <c r="HN139" s="29"/>
      <c r="HO139" s="29"/>
      <c r="HP139" s="29"/>
      <c r="HQ139" s="29"/>
      <c r="HR139" s="29"/>
      <c r="HS139" s="29"/>
      <c r="HT139" s="29"/>
      <c r="HU139" s="29"/>
      <c r="HV139" s="29"/>
      <c r="HW139" s="29"/>
      <c r="HX139" s="29"/>
      <c r="HY139" s="29"/>
      <c r="HZ139" s="29"/>
      <c r="IA139" s="29"/>
      <c r="IB139" s="29"/>
      <c r="IC139" s="29"/>
      <c r="ID139" s="29"/>
      <c r="IE139" s="29"/>
      <c r="IF139" s="29"/>
      <c r="IG139" s="29"/>
      <c r="IH139" s="29"/>
      <c r="II139" s="29"/>
      <c r="IJ139" s="29"/>
      <c r="IK139" s="29"/>
      <c r="IL139" s="29"/>
      <c r="IM139" s="29"/>
      <c r="IN139" s="29"/>
      <c r="IO139" s="29"/>
      <c r="IP139" s="29"/>
    </row>
    <row r="140" spans="1:250" ht="12.75" customHeight="1">
      <c r="A140" s="29"/>
      <c r="B140" s="29"/>
      <c r="C140" s="26"/>
      <c r="D140" s="26"/>
      <c r="E140" s="26"/>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c r="BX140" s="29"/>
      <c r="BY140" s="29"/>
      <c r="BZ140" s="29"/>
      <c r="CA140" s="29"/>
      <c r="CB140" s="29"/>
      <c r="CC140" s="29"/>
      <c r="CD140" s="29"/>
      <c r="CE140" s="29"/>
      <c r="CF140" s="29"/>
      <c r="CG140" s="29"/>
      <c r="CH140" s="29"/>
      <c r="CI140" s="29"/>
      <c r="CJ140" s="29"/>
      <c r="CK140" s="29"/>
      <c r="CL140" s="29"/>
      <c r="CM140" s="29"/>
      <c r="CN140" s="29"/>
      <c r="CO140" s="29"/>
      <c r="CP140" s="29"/>
      <c r="CQ140" s="29"/>
      <c r="CR140" s="29"/>
      <c r="CS140" s="29"/>
      <c r="CT140" s="29"/>
      <c r="CU140" s="29"/>
      <c r="CV140" s="29"/>
      <c r="CW140" s="29"/>
      <c r="CX140" s="29"/>
      <c r="CY140" s="29"/>
      <c r="CZ140" s="29"/>
      <c r="DA140" s="29"/>
      <c r="DB140" s="29"/>
      <c r="DC140" s="29"/>
      <c r="DD140" s="29"/>
      <c r="DE140" s="29"/>
      <c r="DF140" s="29"/>
      <c r="DG140" s="29"/>
      <c r="DH140" s="29"/>
      <c r="DI140" s="29"/>
      <c r="DJ140" s="29"/>
      <c r="DK140" s="29"/>
      <c r="DL140" s="29"/>
      <c r="DM140" s="29"/>
      <c r="DN140" s="29"/>
      <c r="DO140" s="29"/>
      <c r="DP140" s="29"/>
      <c r="DQ140" s="29"/>
      <c r="DR140" s="29"/>
      <c r="DS140" s="29"/>
      <c r="DT140" s="29"/>
      <c r="DU140" s="29"/>
      <c r="DV140" s="29"/>
      <c r="DW140" s="29"/>
      <c r="DX140" s="29"/>
      <c r="DY140" s="29"/>
      <c r="DZ140" s="29"/>
      <c r="EA140" s="29"/>
      <c r="EB140" s="29"/>
      <c r="EC140" s="29"/>
      <c r="ED140" s="29"/>
      <c r="EE140" s="29"/>
      <c r="EF140" s="29"/>
      <c r="EG140" s="29"/>
      <c r="EH140" s="29"/>
      <c r="EI140" s="29"/>
      <c r="EJ140" s="29"/>
      <c r="EK140" s="29"/>
      <c r="EL140" s="29"/>
      <c r="EM140" s="29"/>
      <c r="EN140" s="29"/>
      <c r="EO140" s="29"/>
      <c r="EP140" s="29"/>
      <c r="EQ140" s="29"/>
      <c r="ER140" s="29"/>
      <c r="ES140" s="29"/>
      <c r="ET140" s="29"/>
      <c r="EU140" s="29"/>
      <c r="EV140" s="29"/>
      <c r="EW140" s="29"/>
      <c r="EX140" s="29"/>
      <c r="EY140" s="29"/>
      <c r="EZ140" s="29"/>
      <c r="FA140" s="29"/>
      <c r="FB140" s="29"/>
      <c r="FC140" s="29"/>
      <c r="FD140" s="29"/>
      <c r="FE140" s="29"/>
      <c r="FF140" s="29"/>
      <c r="FG140" s="29"/>
      <c r="FH140" s="29"/>
      <c r="FI140" s="29"/>
      <c r="FJ140" s="29"/>
      <c r="FK140" s="29"/>
      <c r="FL140" s="29"/>
      <c r="FM140" s="29"/>
      <c r="FN140" s="29"/>
      <c r="FO140" s="29"/>
      <c r="FP140" s="29"/>
      <c r="FQ140" s="29"/>
      <c r="FR140" s="29"/>
      <c r="FS140" s="29"/>
      <c r="FT140" s="29"/>
      <c r="FU140" s="29"/>
      <c r="FV140" s="29"/>
      <c r="FW140" s="29"/>
      <c r="FX140" s="29"/>
      <c r="FY140" s="29"/>
      <c r="FZ140" s="29"/>
      <c r="GA140" s="29"/>
      <c r="GB140" s="29"/>
      <c r="GC140" s="29"/>
      <c r="GD140" s="29"/>
      <c r="GE140" s="29"/>
      <c r="GF140" s="29"/>
      <c r="GG140" s="29"/>
      <c r="GH140" s="29"/>
      <c r="GI140" s="29"/>
      <c r="GJ140" s="29"/>
      <c r="GK140" s="29"/>
      <c r="GL140" s="29"/>
      <c r="GM140" s="29"/>
      <c r="GN140" s="29"/>
      <c r="GO140" s="29"/>
      <c r="GP140" s="29"/>
      <c r="GQ140" s="29"/>
      <c r="GR140" s="29"/>
      <c r="GS140" s="29"/>
      <c r="GT140" s="29"/>
      <c r="GU140" s="29"/>
      <c r="GV140" s="29"/>
      <c r="GW140" s="29"/>
      <c r="GX140" s="29"/>
      <c r="GY140" s="29"/>
      <c r="GZ140" s="29"/>
      <c r="HA140" s="29"/>
      <c r="HB140" s="29"/>
      <c r="HC140" s="29"/>
      <c r="HD140" s="29"/>
      <c r="HE140" s="29"/>
      <c r="HF140" s="29"/>
      <c r="HG140" s="29"/>
      <c r="HH140" s="29"/>
      <c r="HI140" s="29"/>
      <c r="HJ140" s="29"/>
      <c r="HK140" s="29"/>
      <c r="HL140" s="29"/>
      <c r="HM140" s="29"/>
      <c r="HN140" s="29"/>
      <c r="HO140" s="29"/>
      <c r="HP140" s="29"/>
      <c r="HQ140" s="29"/>
      <c r="HR140" s="29"/>
      <c r="HS140" s="29"/>
      <c r="HT140" s="29"/>
      <c r="HU140" s="29"/>
      <c r="HV140" s="29"/>
      <c r="HW140" s="29"/>
      <c r="HX140" s="29"/>
      <c r="HY140" s="29"/>
      <c r="HZ140" s="29"/>
      <c r="IA140" s="29"/>
      <c r="IB140" s="29"/>
      <c r="IC140" s="29"/>
      <c r="ID140" s="29"/>
      <c r="IE140" s="29"/>
      <c r="IF140" s="29"/>
      <c r="IG140" s="29"/>
      <c r="IH140" s="29"/>
      <c r="II140" s="29"/>
      <c r="IJ140" s="29"/>
      <c r="IK140" s="29"/>
      <c r="IL140" s="29"/>
      <c r="IM140" s="29"/>
      <c r="IN140" s="29"/>
      <c r="IO140" s="29"/>
      <c r="IP140" s="29"/>
    </row>
    <row r="141" spans="1:250" ht="12.75" customHeight="1">
      <c r="A141" s="29"/>
      <c r="B141" s="29"/>
      <c r="C141" s="26"/>
      <c r="D141" s="26"/>
      <c r="E141" s="26"/>
      <c r="F141" s="29"/>
      <c r="G141" s="29"/>
      <c r="H141" s="29"/>
      <c r="I141" s="29"/>
      <c r="J141" s="29"/>
      <c r="K141" s="29"/>
      <c r="L141" s="29"/>
      <c r="M141" s="29"/>
      <c r="N141" s="29"/>
      <c r="O141" s="29"/>
      <c r="P141" s="29"/>
      <c r="Q141" s="29"/>
      <c r="R141" s="29"/>
      <c r="S141" s="29"/>
      <c r="T141" s="29"/>
      <c r="U141" s="29"/>
      <c r="V141" s="29"/>
      <c r="W141" s="29"/>
      <c r="X141" s="29"/>
      <c r="Y141" s="29"/>
      <c r="Z141" s="29"/>
      <c r="AA141" s="29"/>
      <c r="AB141" s="29"/>
      <c r="AC141" s="29"/>
      <c r="AD141" s="29"/>
      <c r="AE141" s="29"/>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29"/>
      <c r="BK141" s="29"/>
      <c r="BL141" s="29"/>
      <c r="BM141" s="29"/>
      <c r="BN141" s="29"/>
      <c r="BO141" s="29"/>
      <c r="BP141" s="29"/>
      <c r="BQ141" s="29"/>
      <c r="BR141" s="29"/>
      <c r="BS141" s="29"/>
      <c r="BT141" s="29"/>
      <c r="BU141" s="29"/>
      <c r="BV141" s="29"/>
      <c r="BW141" s="29"/>
      <c r="BX141" s="29"/>
      <c r="BY141" s="29"/>
      <c r="BZ141" s="29"/>
      <c r="CA141" s="29"/>
      <c r="CB141" s="29"/>
      <c r="CC141" s="29"/>
      <c r="CD141" s="29"/>
      <c r="CE141" s="29"/>
      <c r="CF141" s="29"/>
      <c r="CG141" s="29"/>
      <c r="CH141" s="29"/>
      <c r="CI141" s="29"/>
      <c r="CJ141" s="29"/>
      <c r="CK141" s="29"/>
      <c r="CL141" s="29"/>
      <c r="CM141" s="29"/>
      <c r="CN141" s="29"/>
      <c r="CO141" s="29"/>
      <c r="CP141" s="29"/>
      <c r="CQ141" s="29"/>
      <c r="CR141" s="29"/>
      <c r="CS141" s="29"/>
      <c r="CT141" s="29"/>
      <c r="CU141" s="29"/>
      <c r="CV141" s="29"/>
      <c r="CW141" s="29"/>
      <c r="CX141" s="29"/>
      <c r="CY141" s="29"/>
      <c r="CZ141" s="29"/>
      <c r="DA141" s="29"/>
      <c r="DB141" s="29"/>
      <c r="DC141" s="29"/>
      <c r="DD141" s="29"/>
      <c r="DE141" s="29"/>
      <c r="DF141" s="29"/>
      <c r="DG141" s="29"/>
      <c r="DH141" s="29"/>
      <c r="DI141" s="29"/>
      <c r="DJ141" s="29"/>
      <c r="DK141" s="29"/>
      <c r="DL141" s="29"/>
      <c r="DM141" s="29"/>
      <c r="DN141" s="29"/>
      <c r="DO141" s="29"/>
      <c r="DP141" s="29"/>
      <c r="DQ141" s="29"/>
      <c r="DR141" s="29"/>
      <c r="DS141" s="29"/>
      <c r="DT141" s="29"/>
      <c r="DU141" s="29"/>
      <c r="DV141" s="29"/>
      <c r="DW141" s="29"/>
      <c r="DX141" s="29"/>
      <c r="DY141" s="29"/>
      <c r="DZ141" s="29"/>
      <c r="EA141" s="29"/>
      <c r="EB141" s="29"/>
      <c r="EC141" s="29"/>
      <c r="ED141" s="29"/>
      <c r="EE141" s="29"/>
      <c r="EF141" s="29"/>
      <c r="EG141" s="29"/>
      <c r="EH141" s="29"/>
      <c r="EI141" s="29"/>
      <c r="EJ141" s="29"/>
      <c r="EK141" s="29"/>
      <c r="EL141" s="29"/>
      <c r="EM141" s="29"/>
      <c r="EN141" s="29"/>
      <c r="EO141" s="29"/>
      <c r="EP141" s="29"/>
      <c r="EQ141" s="29"/>
      <c r="ER141" s="29"/>
      <c r="ES141" s="29"/>
      <c r="ET141" s="29"/>
      <c r="EU141" s="29"/>
      <c r="EV141" s="29"/>
      <c r="EW141" s="29"/>
      <c r="EX141" s="29"/>
      <c r="EY141" s="29"/>
      <c r="EZ141" s="29"/>
      <c r="FA141" s="29"/>
      <c r="FB141" s="29"/>
      <c r="FC141" s="29"/>
      <c r="FD141" s="29"/>
      <c r="FE141" s="29"/>
      <c r="FF141" s="29"/>
      <c r="FG141" s="29"/>
      <c r="FH141" s="29"/>
      <c r="FI141" s="29"/>
      <c r="FJ141" s="29"/>
      <c r="FK141" s="29"/>
      <c r="FL141" s="29"/>
      <c r="FM141" s="29"/>
      <c r="FN141" s="29"/>
      <c r="FO141" s="29"/>
      <c r="FP141" s="29"/>
      <c r="FQ141" s="29"/>
      <c r="FR141" s="29"/>
      <c r="FS141" s="29"/>
      <c r="FT141" s="29"/>
      <c r="FU141" s="29"/>
      <c r="FV141" s="29"/>
      <c r="FW141" s="29"/>
      <c r="FX141" s="29"/>
      <c r="FY141" s="29"/>
      <c r="FZ141" s="29"/>
      <c r="GA141" s="29"/>
      <c r="GB141" s="29"/>
      <c r="GC141" s="29"/>
      <c r="GD141" s="29"/>
      <c r="GE141" s="29"/>
      <c r="GF141" s="29"/>
      <c r="GG141" s="29"/>
      <c r="GH141" s="29"/>
      <c r="GI141" s="29"/>
      <c r="GJ141" s="29"/>
      <c r="GK141" s="29"/>
      <c r="GL141" s="29"/>
      <c r="GM141" s="29"/>
      <c r="GN141" s="29"/>
      <c r="GO141" s="29"/>
      <c r="GP141" s="29"/>
      <c r="GQ141" s="29"/>
      <c r="GR141" s="29"/>
      <c r="GS141" s="29"/>
      <c r="GT141" s="29"/>
      <c r="GU141" s="29"/>
      <c r="GV141" s="29"/>
      <c r="GW141" s="29"/>
      <c r="GX141" s="29"/>
      <c r="GY141" s="29"/>
      <c r="GZ141" s="29"/>
      <c r="HA141" s="29"/>
      <c r="HB141" s="29"/>
      <c r="HC141" s="29"/>
      <c r="HD141" s="29"/>
      <c r="HE141" s="29"/>
      <c r="HF141" s="29"/>
      <c r="HG141" s="29"/>
      <c r="HH141" s="29"/>
      <c r="HI141" s="29"/>
      <c r="HJ141" s="29"/>
      <c r="HK141" s="29"/>
      <c r="HL141" s="29"/>
      <c r="HM141" s="29"/>
      <c r="HN141" s="29"/>
      <c r="HO141" s="29"/>
      <c r="HP141" s="29"/>
      <c r="HQ141" s="29"/>
      <c r="HR141" s="29"/>
      <c r="HS141" s="29"/>
      <c r="HT141" s="29"/>
      <c r="HU141" s="29"/>
      <c r="HV141" s="29"/>
      <c r="HW141" s="29"/>
      <c r="HX141" s="29"/>
      <c r="HY141" s="29"/>
      <c r="HZ141" s="29"/>
      <c r="IA141" s="29"/>
      <c r="IB141" s="29"/>
      <c r="IC141" s="29"/>
      <c r="ID141" s="29"/>
      <c r="IE141" s="29"/>
      <c r="IF141" s="29"/>
      <c r="IG141" s="29"/>
      <c r="IH141" s="29"/>
      <c r="II141" s="29"/>
      <c r="IJ141" s="29"/>
      <c r="IK141" s="29"/>
      <c r="IL141" s="29"/>
      <c r="IM141" s="29"/>
      <c r="IN141" s="29"/>
      <c r="IO141" s="29"/>
      <c r="IP141" s="29"/>
    </row>
    <row r="142" spans="1:250" ht="12.75" customHeight="1">
      <c r="A142" s="29"/>
      <c r="B142" s="29"/>
      <c r="C142" s="26"/>
      <c r="D142" s="26"/>
      <c r="E142" s="26"/>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c r="BM142" s="29"/>
      <c r="BN142" s="29"/>
      <c r="BO142" s="29"/>
      <c r="BP142" s="29"/>
      <c r="BQ142" s="29"/>
      <c r="BR142" s="29"/>
      <c r="BS142" s="29"/>
      <c r="BT142" s="29"/>
      <c r="BU142" s="29"/>
      <c r="BV142" s="29"/>
      <c r="BW142" s="29"/>
      <c r="BX142" s="29"/>
      <c r="BY142" s="29"/>
      <c r="BZ142" s="29"/>
      <c r="CA142" s="29"/>
      <c r="CB142" s="29"/>
      <c r="CC142" s="29"/>
      <c r="CD142" s="29"/>
      <c r="CE142" s="29"/>
      <c r="CF142" s="29"/>
      <c r="CG142" s="29"/>
      <c r="CH142" s="29"/>
      <c r="CI142" s="29"/>
      <c r="CJ142" s="29"/>
      <c r="CK142" s="29"/>
      <c r="CL142" s="29"/>
      <c r="CM142" s="29"/>
      <c r="CN142" s="29"/>
      <c r="CO142" s="29"/>
      <c r="CP142" s="29"/>
      <c r="CQ142" s="29"/>
      <c r="CR142" s="29"/>
      <c r="CS142" s="29"/>
      <c r="CT142" s="29"/>
      <c r="CU142" s="29"/>
      <c r="CV142" s="29"/>
      <c r="CW142" s="29"/>
      <c r="CX142" s="29"/>
      <c r="CY142" s="29"/>
      <c r="CZ142" s="29"/>
      <c r="DA142" s="29"/>
      <c r="DB142" s="29"/>
      <c r="DC142" s="29"/>
      <c r="DD142" s="29"/>
      <c r="DE142" s="29"/>
      <c r="DF142" s="29"/>
      <c r="DG142" s="29"/>
      <c r="DH142" s="29"/>
      <c r="DI142" s="29"/>
      <c r="DJ142" s="29"/>
      <c r="DK142" s="29"/>
      <c r="DL142" s="29"/>
      <c r="DM142" s="29"/>
      <c r="DN142" s="29"/>
      <c r="DO142" s="29"/>
      <c r="DP142" s="29"/>
      <c r="DQ142" s="29"/>
      <c r="DR142" s="29"/>
      <c r="DS142" s="29"/>
      <c r="DT142" s="29"/>
      <c r="DU142" s="29"/>
      <c r="DV142" s="29"/>
      <c r="DW142" s="29"/>
      <c r="DX142" s="29"/>
      <c r="DY142" s="29"/>
      <c r="DZ142" s="29"/>
      <c r="EA142" s="29"/>
      <c r="EB142" s="29"/>
      <c r="EC142" s="29"/>
      <c r="ED142" s="29"/>
      <c r="EE142" s="29"/>
      <c r="EF142" s="29"/>
      <c r="EG142" s="29"/>
      <c r="EH142" s="29"/>
      <c r="EI142" s="29"/>
      <c r="EJ142" s="29"/>
      <c r="EK142" s="29"/>
      <c r="EL142" s="29"/>
      <c r="EM142" s="29"/>
      <c r="EN142" s="29"/>
      <c r="EO142" s="29"/>
      <c r="EP142" s="29"/>
      <c r="EQ142" s="29"/>
      <c r="ER142" s="29"/>
      <c r="ES142" s="29"/>
      <c r="ET142" s="29"/>
      <c r="EU142" s="29"/>
      <c r="EV142" s="29"/>
      <c r="EW142" s="29"/>
      <c r="EX142" s="29"/>
      <c r="EY142" s="29"/>
      <c r="EZ142" s="29"/>
      <c r="FA142" s="29"/>
      <c r="FB142" s="29"/>
      <c r="FC142" s="29"/>
      <c r="FD142" s="29"/>
      <c r="FE142" s="29"/>
      <c r="FF142" s="29"/>
      <c r="FG142" s="29"/>
      <c r="FH142" s="29"/>
      <c r="FI142" s="29"/>
      <c r="FJ142" s="29"/>
      <c r="FK142" s="29"/>
      <c r="FL142" s="29"/>
      <c r="FM142" s="29"/>
      <c r="FN142" s="29"/>
      <c r="FO142" s="29"/>
      <c r="FP142" s="29"/>
      <c r="FQ142" s="29"/>
      <c r="FR142" s="29"/>
      <c r="FS142" s="29"/>
      <c r="FT142" s="29"/>
      <c r="FU142" s="29"/>
      <c r="FV142" s="29"/>
      <c r="FW142" s="29"/>
      <c r="FX142" s="29"/>
      <c r="FY142" s="29"/>
      <c r="FZ142" s="29"/>
      <c r="GA142" s="29"/>
      <c r="GB142" s="29"/>
      <c r="GC142" s="29"/>
      <c r="GD142" s="29"/>
      <c r="GE142" s="29"/>
      <c r="GF142" s="29"/>
      <c r="GG142" s="29"/>
      <c r="GH142" s="29"/>
      <c r="GI142" s="29"/>
      <c r="GJ142" s="29"/>
      <c r="GK142" s="29"/>
      <c r="GL142" s="29"/>
      <c r="GM142" s="29"/>
      <c r="GN142" s="29"/>
      <c r="GO142" s="29"/>
      <c r="GP142" s="29"/>
      <c r="GQ142" s="29"/>
      <c r="GR142" s="29"/>
      <c r="GS142" s="29"/>
      <c r="GT142" s="29"/>
      <c r="GU142" s="29"/>
      <c r="GV142" s="29"/>
      <c r="GW142" s="29"/>
      <c r="GX142" s="29"/>
      <c r="GY142" s="29"/>
      <c r="GZ142" s="29"/>
      <c r="HA142" s="29"/>
      <c r="HB142" s="29"/>
      <c r="HC142" s="29"/>
      <c r="HD142" s="29"/>
      <c r="HE142" s="29"/>
      <c r="HF142" s="29"/>
      <c r="HG142" s="29"/>
      <c r="HH142" s="29"/>
      <c r="HI142" s="29"/>
      <c r="HJ142" s="29"/>
      <c r="HK142" s="29"/>
      <c r="HL142" s="29"/>
      <c r="HM142" s="29"/>
      <c r="HN142" s="29"/>
      <c r="HO142" s="29"/>
      <c r="HP142" s="29"/>
      <c r="HQ142" s="29"/>
      <c r="HR142" s="29"/>
      <c r="HS142" s="29"/>
      <c r="HT142" s="29"/>
      <c r="HU142" s="29"/>
      <c r="HV142" s="29"/>
      <c r="HW142" s="29"/>
      <c r="HX142" s="29"/>
      <c r="HY142" s="29"/>
      <c r="HZ142" s="29"/>
      <c r="IA142" s="29"/>
      <c r="IB142" s="29"/>
      <c r="IC142" s="29"/>
      <c r="ID142" s="29"/>
      <c r="IE142" s="29"/>
      <c r="IF142" s="29"/>
      <c r="IG142" s="29"/>
      <c r="IH142" s="29"/>
      <c r="II142" s="29"/>
      <c r="IJ142" s="29"/>
      <c r="IK142" s="29"/>
      <c r="IL142" s="29"/>
      <c r="IM142" s="29"/>
      <c r="IN142" s="29"/>
      <c r="IO142" s="29"/>
      <c r="IP142" s="29"/>
    </row>
    <row r="143" spans="1:250" ht="12.75" customHeight="1">
      <c r="A143" s="29"/>
      <c r="B143" s="29"/>
      <c r="C143" s="26"/>
      <c r="D143" s="26"/>
      <c r="E143" s="26"/>
      <c r="F143" s="29"/>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9"/>
      <c r="BL143" s="29"/>
      <c r="BM143" s="29"/>
      <c r="BN143" s="29"/>
      <c r="BO143" s="29"/>
      <c r="BP143" s="29"/>
      <c r="BQ143" s="29"/>
      <c r="BR143" s="29"/>
      <c r="BS143" s="29"/>
      <c r="BT143" s="29"/>
      <c r="BU143" s="29"/>
      <c r="BV143" s="29"/>
      <c r="BW143" s="29"/>
      <c r="BX143" s="29"/>
      <c r="BY143" s="29"/>
      <c r="BZ143" s="29"/>
      <c r="CA143" s="29"/>
      <c r="CB143" s="29"/>
      <c r="CC143" s="29"/>
      <c r="CD143" s="29"/>
      <c r="CE143" s="29"/>
      <c r="CF143" s="29"/>
      <c r="CG143" s="29"/>
      <c r="CH143" s="29"/>
      <c r="CI143" s="29"/>
      <c r="CJ143" s="29"/>
      <c r="CK143" s="29"/>
      <c r="CL143" s="29"/>
      <c r="CM143" s="29"/>
      <c r="CN143" s="29"/>
      <c r="CO143" s="29"/>
      <c r="CP143" s="29"/>
      <c r="CQ143" s="29"/>
      <c r="CR143" s="29"/>
      <c r="CS143" s="29"/>
      <c r="CT143" s="29"/>
      <c r="CU143" s="29"/>
      <c r="CV143" s="29"/>
      <c r="CW143" s="29"/>
      <c r="CX143" s="29"/>
      <c r="CY143" s="29"/>
      <c r="CZ143" s="29"/>
      <c r="DA143" s="29"/>
      <c r="DB143" s="29"/>
      <c r="DC143" s="29"/>
      <c r="DD143" s="29"/>
      <c r="DE143" s="29"/>
      <c r="DF143" s="29"/>
      <c r="DG143" s="29"/>
      <c r="DH143" s="29"/>
      <c r="DI143" s="29"/>
      <c r="DJ143" s="29"/>
      <c r="DK143" s="29"/>
      <c r="DL143" s="29"/>
      <c r="DM143" s="29"/>
      <c r="DN143" s="29"/>
      <c r="DO143" s="29"/>
      <c r="DP143" s="29"/>
      <c r="DQ143" s="29"/>
      <c r="DR143" s="29"/>
      <c r="DS143" s="29"/>
      <c r="DT143" s="29"/>
      <c r="DU143" s="29"/>
      <c r="DV143" s="29"/>
      <c r="DW143" s="29"/>
      <c r="DX143" s="29"/>
      <c r="DY143" s="29"/>
      <c r="DZ143" s="29"/>
      <c r="EA143" s="29"/>
      <c r="EB143" s="29"/>
      <c r="EC143" s="29"/>
      <c r="ED143" s="29"/>
      <c r="EE143" s="29"/>
      <c r="EF143" s="29"/>
      <c r="EG143" s="29"/>
      <c r="EH143" s="29"/>
      <c r="EI143" s="29"/>
      <c r="EJ143" s="29"/>
      <c r="EK143" s="29"/>
      <c r="EL143" s="29"/>
      <c r="EM143" s="29"/>
      <c r="EN143" s="29"/>
      <c r="EO143" s="29"/>
      <c r="EP143" s="29"/>
      <c r="EQ143" s="29"/>
      <c r="ER143" s="29"/>
      <c r="ES143" s="29"/>
      <c r="ET143" s="29"/>
      <c r="EU143" s="29"/>
      <c r="EV143" s="29"/>
      <c r="EW143" s="29"/>
      <c r="EX143" s="29"/>
      <c r="EY143" s="29"/>
      <c r="EZ143" s="29"/>
      <c r="FA143" s="29"/>
      <c r="FB143" s="29"/>
      <c r="FC143" s="29"/>
      <c r="FD143" s="29"/>
      <c r="FE143" s="29"/>
      <c r="FF143" s="29"/>
      <c r="FG143" s="29"/>
      <c r="FH143" s="29"/>
      <c r="FI143" s="29"/>
      <c r="FJ143" s="29"/>
      <c r="FK143" s="29"/>
      <c r="FL143" s="29"/>
      <c r="FM143" s="29"/>
      <c r="FN143" s="29"/>
      <c r="FO143" s="29"/>
      <c r="FP143" s="29"/>
      <c r="FQ143" s="29"/>
      <c r="FR143" s="29"/>
      <c r="FS143" s="29"/>
      <c r="FT143" s="29"/>
      <c r="FU143" s="29"/>
      <c r="FV143" s="29"/>
      <c r="FW143" s="29"/>
      <c r="FX143" s="29"/>
      <c r="FY143" s="29"/>
      <c r="FZ143" s="29"/>
      <c r="GA143" s="29"/>
      <c r="GB143" s="29"/>
      <c r="GC143" s="29"/>
      <c r="GD143" s="29"/>
      <c r="GE143" s="29"/>
      <c r="GF143" s="29"/>
      <c r="GG143" s="29"/>
      <c r="GH143" s="29"/>
      <c r="GI143" s="29"/>
      <c r="GJ143" s="29"/>
      <c r="GK143" s="29"/>
      <c r="GL143" s="29"/>
      <c r="GM143" s="29"/>
      <c r="GN143" s="29"/>
      <c r="GO143" s="29"/>
      <c r="GP143" s="29"/>
      <c r="GQ143" s="29"/>
      <c r="GR143" s="29"/>
      <c r="GS143" s="29"/>
      <c r="GT143" s="29"/>
      <c r="GU143" s="29"/>
      <c r="GV143" s="29"/>
      <c r="GW143" s="29"/>
      <c r="GX143" s="29"/>
      <c r="GY143" s="29"/>
      <c r="GZ143" s="29"/>
      <c r="HA143" s="29"/>
      <c r="HB143" s="29"/>
      <c r="HC143" s="29"/>
      <c r="HD143" s="29"/>
      <c r="HE143" s="29"/>
      <c r="HF143" s="29"/>
      <c r="HG143" s="29"/>
      <c r="HH143" s="29"/>
      <c r="HI143" s="29"/>
      <c r="HJ143" s="29"/>
      <c r="HK143" s="29"/>
      <c r="HL143" s="29"/>
      <c r="HM143" s="29"/>
      <c r="HN143" s="29"/>
      <c r="HO143" s="29"/>
      <c r="HP143" s="29"/>
      <c r="HQ143" s="29"/>
      <c r="HR143" s="29"/>
      <c r="HS143" s="29"/>
      <c r="HT143" s="29"/>
      <c r="HU143" s="29"/>
      <c r="HV143" s="29"/>
      <c r="HW143" s="29"/>
      <c r="HX143" s="29"/>
      <c r="HY143" s="29"/>
      <c r="HZ143" s="29"/>
      <c r="IA143" s="29"/>
      <c r="IB143" s="29"/>
      <c r="IC143" s="29"/>
      <c r="ID143" s="29"/>
      <c r="IE143" s="29"/>
      <c r="IF143" s="29"/>
      <c r="IG143" s="29"/>
      <c r="IH143" s="29"/>
      <c r="II143" s="29"/>
      <c r="IJ143" s="29"/>
      <c r="IK143" s="29"/>
      <c r="IL143" s="29"/>
      <c r="IM143" s="29"/>
      <c r="IN143" s="29"/>
      <c r="IO143" s="29"/>
      <c r="IP143" s="29"/>
    </row>
    <row r="144" spans="1:250" ht="12.75" customHeight="1">
      <c r="A144" s="29"/>
      <c r="B144" s="29"/>
      <c r="C144" s="26"/>
      <c r="D144" s="26"/>
      <c r="E144" s="26"/>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9"/>
      <c r="BL144" s="29"/>
      <c r="BM144" s="29"/>
      <c r="BN144" s="29"/>
      <c r="BO144" s="29"/>
      <c r="BP144" s="29"/>
      <c r="BQ144" s="29"/>
      <c r="BR144" s="29"/>
      <c r="BS144" s="29"/>
      <c r="BT144" s="29"/>
      <c r="BU144" s="29"/>
      <c r="BV144" s="29"/>
      <c r="BW144" s="29"/>
      <c r="BX144" s="29"/>
      <c r="BY144" s="29"/>
      <c r="BZ144" s="29"/>
      <c r="CA144" s="29"/>
      <c r="CB144" s="29"/>
      <c r="CC144" s="29"/>
      <c r="CD144" s="29"/>
      <c r="CE144" s="29"/>
      <c r="CF144" s="29"/>
      <c r="CG144" s="29"/>
      <c r="CH144" s="29"/>
      <c r="CI144" s="29"/>
      <c r="CJ144" s="29"/>
      <c r="CK144" s="29"/>
      <c r="CL144" s="29"/>
      <c r="CM144" s="29"/>
      <c r="CN144" s="29"/>
      <c r="CO144" s="29"/>
      <c r="CP144" s="29"/>
      <c r="CQ144" s="29"/>
      <c r="CR144" s="29"/>
      <c r="CS144" s="29"/>
      <c r="CT144" s="29"/>
      <c r="CU144" s="29"/>
      <c r="CV144" s="29"/>
      <c r="CW144" s="29"/>
      <c r="CX144" s="29"/>
      <c r="CY144" s="29"/>
      <c r="CZ144" s="29"/>
      <c r="DA144" s="29"/>
      <c r="DB144" s="29"/>
      <c r="DC144" s="29"/>
      <c r="DD144" s="29"/>
      <c r="DE144" s="29"/>
      <c r="DF144" s="29"/>
      <c r="DG144" s="29"/>
      <c r="DH144" s="29"/>
      <c r="DI144" s="29"/>
      <c r="DJ144" s="29"/>
      <c r="DK144" s="29"/>
      <c r="DL144" s="29"/>
      <c r="DM144" s="29"/>
      <c r="DN144" s="29"/>
      <c r="DO144" s="29"/>
      <c r="DP144" s="29"/>
      <c r="DQ144" s="29"/>
      <c r="DR144" s="29"/>
      <c r="DS144" s="29"/>
      <c r="DT144" s="29"/>
      <c r="DU144" s="29"/>
      <c r="DV144" s="29"/>
      <c r="DW144" s="29"/>
      <c r="DX144" s="29"/>
      <c r="DY144" s="29"/>
      <c r="DZ144" s="29"/>
      <c r="EA144" s="29"/>
      <c r="EB144" s="29"/>
      <c r="EC144" s="29"/>
      <c r="ED144" s="29"/>
      <c r="EE144" s="29"/>
      <c r="EF144" s="29"/>
      <c r="EG144" s="29"/>
      <c r="EH144" s="29"/>
      <c r="EI144" s="29"/>
      <c r="EJ144" s="29"/>
      <c r="EK144" s="29"/>
      <c r="EL144" s="29"/>
      <c r="EM144" s="29"/>
      <c r="EN144" s="29"/>
      <c r="EO144" s="29"/>
      <c r="EP144" s="29"/>
      <c r="EQ144" s="29"/>
      <c r="ER144" s="29"/>
      <c r="ES144" s="29"/>
      <c r="ET144" s="29"/>
      <c r="EU144" s="29"/>
      <c r="EV144" s="29"/>
      <c r="EW144" s="29"/>
      <c r="EX144" s="29"/>
      <c r="EY144" s="29"/>
      <c r="EZ144" s="29"/>
      <c r="FA144" s="29"/>
      <c r="FB144" s="29"/>
      <c r="FC144" s="29"/>
      <c r="FD144" s="29"/>
      <c r="FE144" s="29"/>
      <c r="FF144" s="29"/>
      <c r="FG144" s="29"/>
      <c r="FH144" s="29"/>
      <c r="FI144" s="29"/>
      <c r="FJ144" s="29"/>
      <c r="FK144" s="29"/>
      <c r="FL144" s="29"/>
      <c r="FM144" s="29"/>
      <c r="FN144" s="29"/>
      <c r="FO144" s="29"/>
      <c r="FP144" s="29"/>
      <c r="FQ144" s="29"/>
      <c r="FR144" s="29"/>
      <c r="FS144" s="29"/>
      <c r="FT144" s="29"/>
      <c r="FU144" s="29"/>
      <c r="FV144" s="29"/>
      <c r="FW144" s="29"/>
      <c r="FX144" s="29"/>
      <c r="FY144" s="29"/>
      <c r="FZ144" s="29"/>
      <c r="GA144" s="29"/>
      <c r="GB144" s="29"/>
      <c r="GC144" s="29"/>
      <c r="GD144" s="29"/>
      <c r="GE144" s="29"/>
      <c r="GF144" s="29"/>
      <c r="GG144" s="29"/>
      <c r="GH144" s="29"/>
      <c r="GI144" s="29"/>
      <c r="GJ144" s="29"/>
      <c r="GK144" s="29"/>
      <c r="GL144" s="29"/>
      <c r="GM144" s="29"/>
      <c r="GN144" s="29"/>
      <c r="GO144" s="29"/>
      <c r="GP144" s="29"/>
      <c r="GQ144" s="29"/>
      <c r="GR144" s="29"/>
      <c r="GS144" s="29"/>
      <c r="GT144" s="29"/>
      <c r="GU144" s="29"/>
      <c r="GV144" s="29"/>
      <c r="GW144" s="29"/>
      <c r="GX144" s="29"/>
      <c r="GY144" s="29"/>
      <c r="GZ144" s="29"/>
      <c r="HA144" s="29"/>
      <c r="HB144" s="29"/>
      <c r="HC144" s="29"/>
      <c r="HD144" s="29"/>
      <c r="HE144" s="29"/>
      <c r="HF144" s="29"/>
      <c r="HG144" s="29"/>
      <c r="HH144" s="29"/>
      <c r="HI144" s="29"/>
      <c r="HJ144" s="29"/>
      <c r="HK144" s="29"/>
      <c r="HL144" s="29"/>
      <c r="HM144" s="29"/>
      <c r="HN144" s="29"/>
      <c r="HO144" s="29"/>
      <c r="HP144" s="29"/>
      <c r="HQ144" s="29"/>
      <c r="HR144" s="29"/>
      <c r="HS144" s="29"/>
      <c r="HT144" s="29"/>
      <c r="HU144" s="29"/>
      <c r="HV144" s="29"/>
      <c r="HW144" s="29"/>
      <c r="HX144" s="29"/>
      <c r="HY144" s="29"/>
      <c r="HZ144" s="29"/>
      <c r="IA144" s="29"/>
      <c r="IB144" s="29"/>
      <c r="IC144" s="29"/>
      <c r="ID144" s="29"/>
      <c r="IE144" s="29"/>
      <c r="IF144" s="29"/>
      <c r="IG144" s="29"/>
      <c r="IH144" s="29"/>
      <c r="II144" s="29"/>
      <c r="IJ144" s="29"/>
      <c r="IK144" s="29"/>
      <c r="IL144" s="29"/>
      <c r="IM144" s="29"/>
      <c r="IN144" s="29"/>
      <c r="IO144" s="29"/>
      <c r="IP144" s="29"/>
    </row>
    <row r="145" spans="1:250" ht="12.75" customHeight="1">
      <c r="A145" s="29"/>
      <c r="B145" s="29"/>
      <c r="C145" s="26"/>
      <c r="D145" s="26"/>
      <c r="E145" s="26"/>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c r="CA145" s="29"/>
      <c r="CB145" s="29"/>
      <c r="CC145" s="29"/>
      <c r="CD145" s="29"/>
      <c r="CE145" s="29"/>
      <c r="CF145" s="29"/>
      <c r="CG145" s="29"/>
      <c r="CH145" s="29"/>
      <c r="CI145" s="29"/>
      <c r="CJ145" s="29"/>
      <c r="CK145" s="29"/>
      <c r="CL145" s="29"/>
      <c r="CM145" s="29"/>
      <c r="CN145" s="29"/>
      <c r="CO145" s="29"/>
      <c r="CP145" s="29"/>
      <c r="CQ145" s="29"/>
      <c r="CR145" s="29"/>
      <c r="CS145" s="29"/>
      <c r="CT145" s="29"/>
      <c r="CU145" s="29"/>
      <c r="CV145" s="29"/>
      <c r="CW145" s="29"/>
      <c r="CX145" s="29"/>
      <c r="CY145" s="29"/>
      <c r="CZ145" s="29"/>
      <c r="DA145" s="29"/>
      <c r="DB145" s="29"/>
      <c r="DC145" s="29"/>
      <c r="DD145" s="29"/>
      <c r="DE145" s="29"/>
      <c r="DF145" s="29"/>
      <c r="DG145" s="29"/>
      <c r="DH145" s="29"/>
      <c r="DI145" s="29"/>
      <c r="DJ145" s="29"/>
      <c r="DK145" s="29"/>
      <c r="DL145" s="29"/>
      <c r="DM145" s="29"/>
      <c r="DN145" s="29"/>
      <c r="DO145" s="29"/>
      <c r="DP145" s="29"/>
      <c r="DQ145" s="29"/>
      <c r="DR145" s="29"/>
      <c r="DS145" s="29"/>
      <c r="DT145" s="29"/>
      <c r="DU145" s="29"/>
      <c r="DV145" s="29"/>
      <c r="DW145" s="29"/>
      <c r="DX145" s="29"/>
      <c r="DY145" s="29"/>
      <c r="DZ145" s="29"/>
      <c r="EA145" s="29"/>
      <c r="EB145" s="29"/>
      <c r="EC145" s="29"/>
      <c r="ED145" s="29"/>
      <c r="EE145" s="29"/>
      <c r="EF145" s="29"/>
      <c r="EG145" s="29"/>
      <c r="EH145" s="29"/>
      <c r="EI145" s="29"/>
      <c r="EJ145" s="29"/>
      <c r="EK145" s="29"/>
      <c r="EL145" s="29"/>
      <c r="EM145" s="29"/>
      <c r="EN145" s="29"/>
      <c r="EO145" s="29"/>
      <c r="EP145" s="29"/>
      <c r="EQ145" s="29"/>
      <c r="ER145" s="29"/>
      <c r="ES145" s="29"/>
      <c r="ET145" s="29"/>
      <c r="EU145" s="29"/>
      <c r="EV145" s="29"/>
      <c r="EW145" s="29"/>
      <c r="EX145" s="29"/>
      <c r="EY145" s="29"/>
      <c r="EZ145" s="29"/>
      <c r="FA145" s="29"/>
      <c r="FB145" s="29"/>
      <c r="FC145" s="29"/>
      <c r="FD145" s="29"/>
      <c r="FE145" s="29"/>
      <c r="FF145" s="29"/>
      <c r="FG145" s="29"/>
      <c r="FH145" s="29"/>
      <c r="FI145" s="29"/>
      <c r="FJ145" s="29"/>
      <c r="FK145" s="29"/>
      <c r="FL145" s="29"/>
      <c r="FM145" s="29"/>
      <c r="FN145" s="29"/>
      <c r="FO145" s="29"/>
      <c r="FP145" s="29"/>
      <c r="FQ145" s="29"/>
      <c r="FR145" s="29"/>
      <c r="FS145" s="29"/>
      <c r="FT145" s="29"/>
      <c r="FU145" s="29"/>
      <c r="FV145" s="29"/>
      <c r="FW145" s="29"/>
      <c r="FX145" s="29"/>
      <c r="FY145" s="29"/>
      <c r="FZ145" s="29"/>
      <c r="GA145" s="29"/>
      <c r="GB145" s="29"/>
      <c r="GC145" s="29"/>
      <c r="GD145" s="29"/>
      <c r="GE145" s="29"/>
      <c r="GF145" s="29"/>
      <c r="GG145" s="29"/>
      <c r="GH145" s="29"/>
      <c r="GI145" s="29"/>
      <c r="GJ145" s="29"/>
      <c r="GK145" s="29"/>
      <c r="GL145" s="29"/>
      <c r="GM145" s="29"/>
      <c r="GN145" s="29"/>
      <c r="GO145" s="29"/>
      <c r="GP145" s="29"/>
      <c r="GQ145" s="29"/>
      <c r="GR145" s="29"/>
      <c r="GS145" s="29"/>
      <c r="GT145" s="29"/>
      <c r="GU145" s="29"/>
      <c r="GV145" s="29"/>
      <c r="GW145" s="29"/>
      <c r="GX145" s="29"/>
      <c r="GY145" s="29"/>
      <c r="GZ145" s="29"/>
      <c r="HA145" s="29"/>
      <c r="HB145" s="29"/>
      <c r="HC145" s="29"/>
      <c r="HD145" s="29"/>
      <c r="HE145" s="29"/>
      <c r="HF145" s="29"/>
      <c r="HG145" s="29"/>
      <c r="HH145" s="29"/>
      <c r="HI145" s="29"/>
      <c r="HJ145" s="29"/>
      <c r="HK145" s="29"/>
      <c r="HL145" s="29"/>
      <c r="HM145" s="29"/>
      <c r="HN145" s="29"/>
      <c r="HO145" s="29"/>
      <c r="HP145" s="29"/>
      <c r="HQ145" s="29"/>
      <c r="HR145" s="29"/>
      <c r="HS145" s="29"/>
      <c r="HT145" s="29"/>
      <c r="HU145" s="29"/>
      <c r="HV145" s="29"/>
      <c r="HW145" s="29"/>
      <c r="HX145" s="29"/>
      <c r="HY145" s="29"/>
      <c r="HZ145" s="29"/>
      <c r="IA145" s="29"/>
      <c r="IB145" s="29"/>
      <c r="IC145" s="29"/>
      <c r="ID145" s="29"/>
      <c r="IE145" s="29"/>
      <c r="IF145" s="29"/>
      <c r="IG145" s="29"/>
      <c r="IH145" s="29"/>
      <c r="II145" s="29"/>
      <c r="IJ145" s="29"/>
      <c r="IK145" s="29"/>
      <c r="IL145" s="29"/>
      <c r="IM145" s="29"/>
      <c r="IN145" s="29"/>
      <c r="IO145" s="29"/>
      <c r="IP145" s="29"/>
    </row>
    <row r="146" spans="1:250" ht="12.75" customHeight="1">
      <c r="A146" s="29"/>
      <c r="B146" s="29"/>
      <c r="C146" s="26"/>
      <c r="D146" s="26"/>
      <c r="E146" s="26"/>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c r="CA146" s="29"/>
      <c r="CB146" s="29"/>
      <c r="CC146" s="29"/>
      <c r="CD146" s="29"/>
      <c r="CE146" s="29"/>
      <c r="CF146" s="29"/>
      <c r="CG146" s="29"/>
      <c r="CH146" s="29"/>
      <c r="CI146" s="29"/>
      <c r="CJ146" s="29"/>
      <c r="CK146" s="29"/>
      <c r="CL146" s="29"/>
      <c r="CM146" s="29"/>
      <c r="CN146" s="29"/>
      <c r="CO146" s="29"/>
      <c r="CP146" s="29"/>
      <c r="CQ146" s="29"/>
      <c r="CR146" s="29"/>
      <c r="CS146" s="29"/>
      <c r="CT146" s="29"/>
      <c r="CU146" s="29"/>
      <c r="CV146" s="29"/>
      <c r="CW146" s="29"/>
      <c r="CX146" s="29"/>
      <c r="CY146" s="29"/>
      <c r="CZ146" s="29"/>
      <c r="DA146" s="29"/>
      <c r="DB146" s="29"/>
      <c r="DC146" s="29"/>
      <c r="DD146" s="29"/>
      <c r="DE146" s="29"/>
      <c r="DF146" s="29"/>
      <c r="DG146" s="29"/>
      <c r="DH146" s="29"/>
      <c r="DI146" s="29"/>
      <c r="DJ146" s="29"/>
      <c r="DK146" s="29"/>
      <c r="DL146" s="29"/>
      <c r="DM146" s="29"/>
      <c r="DN146" s="29"/>
      <c r="DO146" s="29"/>
      <c r="DP146" s="29"/>
      <c r="DQ146" s="29"/>
      <c r="DR146" s="29"/>
      <c r="DS146" s="29"/>
      <c r="DT146" s="29"/>
      <c r="DU146" s="29"/>
      <c r="DV146" s="29"/>
      <c r="DW146" s="29"/>
      <c r="DX146" s="29"/>
      <c r="DY146" s="29"/>
      <c r="DZ146" s="29"/>
      <c r="EA146" s="29"/>
      <c r="EB146" s="29"/>
      <c r="EC146" s="29"/>
      <c r="ED146" s="29"/>
      <c r="EE146" s="29"/>
      <c r="EF146" s="29"/>
      <c r="EG146" s="29"/>
      <c r="EH146" s="29"/>
      <c r="EI146" s="29"/>
      <c r="EJ146" s="29"/>
      <c r="EK146" s="29"/>
      <c r="EL146" s="29"/>
      <c r="EM146" s="29"/>
      <c r="EN146" s="29"/>
      <c r="EO146" s="29"/>
      <c r="EP146" s="29"/>
      <c r="EQ146" s="29"/>
      <c r="ER146" s="29"/>
      <c r="ES146" s="29"/>
      <c r="ET146" s="29"/>
      <c r="EU146" s="29"/>
      <c r="EV146" s="29"/>
      <c r="EW146" s="29"/>
      <c r="EX146" s="29"/>
      <c r="EY146" s="29"/>
      <c r="EZ146" s="29"/>
      <c r="FA146" s="29"/>
      <c r="FB146" s="29"/>
      <c r="FC146" s="29"/>
      <c r="FD146" s="29"/>
      <c r="FE146" s="29"/>
      <c r="FF146" s="29"/>
      <c r="FG146" s="29"/>
      <c r="FH146" s="29"/>
      <c r="FI146" s="29"/>
      <c r="FJ146" s="29"/>
      <c r="FK146" s="29"/>
      <c r="FL146" s="29"/>
      <c r="FM146" s="29"/>
      <c r="FN146" s="29"/>
      <c r="FO146" s="29"/>
      <c r="FP146" s="29"/>
      <c r="FQ146" s="29"/>
      <c r="FR146" s="29"/>
      <c r="FS146" s="29"/>
      <c r="FT146" s="29"/>
      <c r="FU146" s="29"/>
      <c r="FV146" s="29"/>
      <c r="FW146" s="29"/>
      <c r="FX146" s="29"/>
      <c r="FY146" s="29"/>
      <c r="FZ146" s="29"/>
      <c r="GA146" s="29"/>
      <c r="GB146" s="29"/>
      <c r="GC146" s="29"/>
      <c r="GD146" s="29"/>
      <c r="GE146" s="29"/>
      <c r="GF146" s="29"/>
      <c r="GG146" s="29"/>
      <c r="GH146" s="29"/>
      <c r="GI146" s="29"/>
      <c r="GJ146" s="29"/>
      <c r="GK146" s="29"/>
      <c r="GL146" s="29"/>
      <c r="GM146" s="29"/>
      <c r="GN146" s="29"/>
      <c r="GO146" s="29"/>
      <c r="GP146" s="29"/>
      <c r="GQ146" s="29"/>
      <c r="GR146" s="29"/>
      <c r="GS146" s="29"/>
      <c r="GT146" s="29"/>
      <c r="GU146" s="29"/>
      <c r="GV146" s="29"/>
      <c r="GW146" s="29"/>
      <c r="GX146" s="29"/>
      <c r="GY146" s="29"/>
      <c r="GZ146" s="29"/>
      <c r="HA146" s="29"/>
      <c r="HB146" s="29"/>
      <c r="HC146" s="29"/>
      <c r="HD146" s="29"/>
      <c r="HE146" s="29"/>
      <c r="HF146" s="29"/>
      <c r="HG146" s="29"/>
      <c r="HH146" s="29"/>
      <c r="HI146" s="29"/>
      <c r="HJ146" s="29"/>
      <c r="HK146" s="29"/>
      <c r="HL146" s="29"/>
      <c r="HM146" s="29"/>
      <c r="HN146" s="29"/>
      <c r="HO146" s="29"/>
      <c r="HP146" s="29"/>
      <c r="HQ146" s="29"/>
      <c r="HR146" s="29"/>
      <c r="HS146" s="29"/>
      <c r="HT146" s="29"/>
      <c r="HU146" s="29"/>
      <c r="HV146" s="29"/>
      <c r="HW146" s="29"/>
      <c r="HX146" s="29"/>
      <c r="HY146" s="29"/>
      <c r="HZ146" s="29"/>
      <c r="IA146" s="29"/>
      <c r="IB146" s="29"/>
      <c r="IC146" s="29"/>
      <c r="ID146" s="29"/>
      <c r="IE146" s="29"/>
      <c r="IF146" s="29"/>
      <c r="IG146" s="29"/>
      <c r="IH146" s="29"/>
      <c r="II146" s="29"/>
      <c r="IJ146" s="29"/>
      <c r="IK146" s="29"/>
      <c r="IL146" s="29"/>
      <c r="IM146" s="29"/>
      <c r="IN146" s="29"/>
      <c r="IO146" s="29"/>
      <c r="IP146" s="29"/>
    </row>
    <row r="147" spans="1:250" ht="12.75" customHeight="1">
      <c r="A147" s="29"/>
      <c r="B147" s="29"/>
      <c r="C147" s="26"/>
      <c r="D147" s="26"/>
      <c r="E147" s="26"/>
      <c r="F147" s="29"/>
      <c r="G147" s="29"/>
      <c r="H147" s="29"/>
      <c r="I147" s="29"/>
      <c r="J147" s="29"/>
      <c r="K147" s="29"/>
      <c r="L147" s="29"/>
      <c r="M147" s="29"/>
      <c r="N147" s="29"/>
      <c r="O147" s="29"/>
      <c r="P147" s="29"/>
      <c r="Q147" s="29"/>
      <c r="R147" s="29"/>
      <c r="S147" s="29"/>
      <c r="T147" s="29"/>
      <c r="U147" s="29"/>
      <c r="V147" s="29"/>
      <c r="W147" s="29"/>
      <c r="X147" s="29"/>
      <c r="Y147" s="29"/>
      <c r="Z147" s="29"/>
      <c r="AA147" s="29"/>
      <c r="AB147" s="29"/>
      <c r="AC147" s="29"/>
      <c r="AD147" s="29"/>
      <c r="AE147" s="29"/>
      <c r="AF147" s="29"/>
      <c r="AG147" s="29"/>
      <c r="AH147" s="29"/>
      <c r="AI147" s="29"/>
      <c r="AJ147" s="29"/>
      <c r="AK147" s="29"/>
      <c r="AL147" s="29"/>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c r="BX147" s="29"/>
      <c r="BY147" s="29"/>
      <c r="BZ147" s="29"/>
      <c r="CA147" s="29"/>
      <c r="CB147" s="29"/>
      <c r="CC147" s="29"/>
      <c r="CD147" s="29"/>
      <c r="CE147" s="29"/>
      <c r="CF147" s="29"/>
      <c r="CG147" s="29"/>
      <c r="CH147" s="29"/>
      <c r="CI147" s="29"/>
      <c r="CJ147" s="29"/>
      <c r="CK147" s="29"/>
      <c r="CL147" s="29"/>
      <c r="CM147" s="29"/>
      <c r="CN147" s="29"/>
      <c r="CO147" s="29"/>
      <c r="CP147" s="29"/>
      <c r="CQ147" s="29"/>
      <c r="CR147" s="29"/>
      <c r="CS147" s="29"/>
      <c r="CT147" s="29"/>
      <c r="CU147" s="29"/>
      <c r="CV147" s="29"/>
      <c r="CW147" s="29"/>
      <c r="CX147" s="29"/>
      <c r="CY147" s="29"/>
      <c r="CZ147" s="29"/>
      <c r="DA147" s="29"/>
      <c r="DB147" s="29"/>
      <c r="DC147" s="29"/>
      <c r="DD147" s="29"/>
      <c r="DE147" s="29"/>
      <c r="DF147" s="29"/>
      <c r="DG147" s="29"/>
      <c r="DH147" s="29"/>
      <c r="DI147" s="29"/>
      <c r="DJ147" s="29"/>
      <c r="DK147" s="29"/>
      <c r="DL147" s="29"/>
      <c r="DM147" s="29"/>
      <c r="DN147" s="29"/>
      <c r="DO147" s="29"/>
      <c r="DP147" s="29"/>
      <c r="DQ147" s="29"/>
      <c r="DR147" s="29"/>
      <c r="DS147" s="29"/>
      <c r="DT147" s="29"/>
      <c r="DU147" s="29"/>
      <c r="DV147" s="29"/>
      <c r="DW147" s="29"/>
      <c r="DX147" s="29"/>
      <c r="DY147" s="29"/>
      <c r="DZ147" s="29"/>
      <c r="EA147" s="29"/>
      <c r="EB147" s="29"/>
      <c r="EC147" s="29"/>
      <c r="ED147" s="29"/>
      <c r="EE147" s="29"/>
      <c r="EF147" s="29"/>
      <c r="EG147" s="29"/>
      <c r="EH147" s="29"/>
      <c r="EI147" s="29"/>
      <c r="EJ147" s="29"/>
      <c r="EK147" s="29"/>
      <c r="EL147" s="29"/>
      <c r="EM147" s="29"/>
      <c r="EN147" s="29"/>
      <c r="EO147" s="29"/>
      <c r="EP147" s="29"/>
      <c r="EQ147" s="29"/>
      <c r="ER147" s="29"/>
      <c r="ES147" s="29"/>
      <c r="ET147" s="29"/>
      <c r="EU147" s="29"/>
      <c r="EV147" s="29"/>
      <c r="EW147" s="29"/>
      <c r="EX147" s="29"/>
      <c r="EY147" s="29"/>
      <c r="EZ147" s="29"/>
      <c r="FA147" s="29"/>
      <c r="FB147" s="29"/>
      <c r="FC147" s="29"/>
      <c r="FD147" s="29"/>
      <c r="FE147" s="29"/>
      <c r="FF147" s="29"/>
      <c r="FG147" s="29"/>
      <c r="FH147" s="29"/>
      <c r="FI147" s="29"/>
      <c r="FJ147" s="29"/>
      <c r="FK147" s="29"/>
      <c r="FL147" s="29"/>
      <c r="FM147" s="29"/>
      <c r="FN147" s="29"/>
      <c r="FO147" s="29"/>
      <c r="FP147" s="29"/>
      <c r="FQ147" s="29"/>
      <c r="FR147" s="29"/>
      <c r="FS147" s="29"/>
      <c r="FT147" s="29"/>
      <c r="FU147" s="29"/>
      <c r="FV147" s="29"/>
      <c r="FW147" s="29"/>
      <c r="FX147" s="29"/>
      <c r="FY147" s="29"/>
      <c r="FZ147" s="29"/>
      <c r="GA147" s="29"/>
      <c r="GB147" s="29"/>
      <c r="GC147" s="29"/>
      <c r="GD147" s="29"/>
      <c r="GE147" s="29"/>
      <c r="GF147" s="29"/>
      <c r="GG147" s="29"/>
      <c r="GH147" s="29"/>
      <c r="GI147" s="29"/>
      <c r="GJ147" s="29"/>
      <c r="GK147" s="29"/>
      <c r="GL147" s="29"/>
      <c r="GM147" s="29"/>
      <c r="GN147" s="29"/>
      <c r="GO147" s="29"/>
      <c r="GP147" s="29"/>
      <c r="GQ147" s="29"/>
      <c r="GR147" s="29"/>
      <c r="GS147" s="29"/>
      <c r="GT147" s="29"/>
      <c r="GU147" s="29"/>
      <c r="GV147" s="29"/>
      <c r="GW147" s="29"/>
      <c r="GX147" s="29"/>
      <c r="GY147" s="29"/>
      <c r="GZ147" s="29"/>
      <c r="HA147" s="29"/>
      <c r="HB147" s="29"/>
      <c r="HC147" s="29"/>
      <c r="HD147" s="29"/>
      <c r="HE147" s="29"/>
      <c r="HF147" s="29"/>
      <c r="HG147" s="29"/>
      <c r="HH147" s="29"/>
      <c r="HI147" s="29"/>
      <c r="HJ147" s="29"/>
      <c r="HK147" s="29"/>
      <c r="HL147" s="29"/>
      <c r="HM147" s="29"/>
      <c r="HN147" s="29"/>
      <c r="HO147" s="29"/>
      <c r="HP147" s="29"/>
      <c r="HQ147" s="29"/>
      <c r="HR147" s="29"/>
      <c r="HS147" s="29"/>
      <c r="HT147" s="29"/>
      <c r="HU147" s="29"/>
      <c r="HV147" s="29"/>
      <c r="HW147" s="29"/>
      <c r="HX147" s="29"/>
      <c r="HY147" s="29"/>
      <c r="HZ147" s="29"/>
      <c r="IA147" s="29"/>
      <c r="IB147" s="29"/>
      <c r="IC147" s="29"/>
      <c r="ID147" s="29"/>
      <c r="IE147" s="29"/>
      <c r="IF147" s="29"/>
      <c r="IG147" s="29"/>
      <c r="IH147" s="29"/>
      <c r="II147" s="29"/>
      <c r="IJ147" s="29"/>
      <c r="IK147" s="29"/>
      <c r="IL147" s="29"/>
      <c r="IM147" s="29"/>
      <c r="IN147" s="29"/>
      <c r="IO147" s="29"/>
      <c r="IP147" s="29"/>
    </row>
    <row r="148" spans="1:250" ht="12.75" customHeight="1">
      <c r="A148" s="29"/>
      <c r="B148" s="29"/>
      <c r="C148" s="26"/>
      <c r="D148" s="26"/>
      <c r="E148" s="26"/>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c r="BX148" s="29"/>
      <c r="BY148" s="29"/>
      <c r="BZ148" s="29"/>
      <c r="CA148" s="29"/>
      <c r="CB148" s="29"/>
      <c r="CC148" s="29"/>
      <c r="CD148" s="29"/>
      <c r="CE148" s="29"/>
      <c r="CF148" s="29"/>
      <c r="CG148" s="29"/>
      <c r="CH148" s="29"/>
      <c r="CI148" s="29"/>
      <c r="CJ148" s="29"/>
      <c r="CK148" s="29"/>
      <c r="CL148" s="29"/>
      <c r="CM148" s="29"/>
      <c r="CN148" s="29"/>
      <c r="CO148" s="29"/>
      <c r="CP148" s="29"/>
      <c r="CQ148" s="29"/>
      <c r="CR148" s="29"/>
      <c r="CS148" s="29"/>
      <c r="CT148" s="29"/>
      <c r="CU148" s="29"/>
      <c r="CV148" s="29"/>
      <c r="CW148" s="29"/>
      <c r="CX148" s="29"/>
      <c r="CY148" s="29"/>
      <c r="CZ148" s="29"/>
      <c r="DA148" s="29"/>
      <c r="DB148" s="29"/>
      <c r="DC148" s="29"/>
      <c r="DD148" s="29"/>
      <c r="DE148" s="29"/>
      <c r="DF148" s="29"/>
      <c r="DG148" s="29"/>
      <c r="DH148" s="29"/>
      <c r="DI148" s="29"/>
      <c r="DJ148" s="29"/>
      <c r="DK148" s="29"/>
      <c r="DL148" s="29"/>
      <c r="DM148" s="29"/>
      <c r="DN148" s="29"/>
      <c r="DO148" s="29"/>
      <c r="DP148" s="29"/>
      <c r="DQ148" s="29"/>
      <c r="DR148" s="29"/>
      <c r="DS148" s="29"/>
      <c r="DT148" s="29"/>
      <c r="DU148" s="29"/>
      <c r="DV148" s="29"/>
      <c r="DW148" s="29"/>
      <c r="DX148" s="29"/>
      <c r="DY148" s="29"/>
      <c r="DZ148" s="29"/>
      <c r="EA148" s="29"/>
      <c r="EB148" s="29"/>
      <c r="EC148" s="29"/>
      <c r="ED148" s="29"/>
      <c r="EE148" s="29"/>
      <c r="EF148" s="29"/>
      <c r="EG148" s="29"/>
      <c r="EH148" s="29"/>
      <c r="EI148" s="29"/>
      <c r="EJ148" s="29"/>
      <c r="EK148" s="29"/>
      <c r="EL148" s="29"/>
      <c r="EM148" s="29"/>
      <c r="EN148" s="29"/>
      <c r="EO148" s="29"/>
      <c r="EP148" s="29"/>
      <c r="EQ148" s="29"/>
      <c r="ER148" s="29"/>
      <c r="ES148" s="29"/>
      <c r="ET148" s="29"/>
      <c r="EU148" s="29"/>
      <c r="EV148" s="29"/>
      <c r="EW148" s="29"/>
      <c r="EX148" s="29"/>
      <c r="EY148" s="29"/>
      <c r="EZ148" s="29"/>
      <c r="FA148" s="29"/>
      <c r="FB148" s="29"/>
      <c r="FC148" s="29"/>
      <c r="FD148" s="29"/>
      <c r="FE148" s="29"/>
      <c r="FF148" s="29"/>
      <c r="FG148" s="29"/>
      <c r="FH148" s="29"/>
      <c r="FI148" s="29"/>
      <c r="FJ148" s="29"/>
      <c r="FK148" s="29"/>
      <c r="FL148" s="29"/>
      <c r="FM148" s="29"/>
      <c r="FN148" s="29"/>
      <c r="FO148" s="29"/>
      <c r="FP148" s="29"/>
      <c r="FQ148" s="29"/>
      <c r="FR148" s="29"/>
      <c r="FS148" s="29"/>
      <c r="FT148" s="29"/>
      <c r="FU148" s="29"/>
      <c r="FV148" s="29"/>
      <c r="FW148" s="29"/>
      <c r="FX148" s="29"/>
      <c r="FY148" s="29"/>
      <c r="FZ148" s="29"/>
      <c r="GA148" s="29"/>
      <c r="GB148" s="29"/>
      <c r="GC148" s="29"/>
      <c r="GD148" s="29"/>
      <c r="GE148" s="29"/>
      <c r="GF148" s="29"/>
      <c r="GG148" s="29"/>
      <c r="GH148" s="29"/>
      <c r="GI148" s="29"/>
      <c r="GJ148" s="29"/>
      <c r="GK148" s="29"/>
      <c r="GL148" s="29"/>
      <c r="GM148" s="29"/>
      <c r="GN148" s="29"/>
      <c r="GO148" s="29"/>
      <c r="GP148" s="29"/>
      <c r="GQ148" s="29"/>
      <c r="GR148" s="29"/>
      <c r="GS148" s="29"/>
      <c r="GT148" s="29"/>
      <c r="GU148" s="29"/>
      <c r="GV148" s="29"/>
      <c r="GW148" s="29"/>
      <c r="GX148" s="29"/>
      <c r="GY148" s="29"/>
      <c r="GZ148" s="29"/>
      <c r="HA148" s="29"/>
      <c r="HB148" s="29"/>
      <c r="HC148" s="29"/>
      <c r="HD148" s="29"/>
      <c r="HE148" s="29"/>
      <c r="HF148" s="29"/>
      <c r="HG148" s="29"/>
      <c r="HH148" s="29"/>
      <c r="HI148" s="29"/>
      <c r="HJ148" s="29"/>
      <c r="HK148" s="29"/>
      <c r="HL148" s="29"/>
      <c r="HM148" s="29"/>
      <c r="HN148" s="29"/>
      <c r="HO148" s="29"/>
      <c r="HP148" s="29"/>
      <c r="HQ148" s="29"/>
      <c r="HR148" s="29"/>
      <c r="HS148" s="29"/>
      <c r="HT148" s="29"/>
      <c r="HU148" s="29"/>
      <c r="HV148" s="29"/>
      <c r="HW148" s="29"/>
      <c r="HX148" s="29"/>
      <c r="HY148" s="29"/>
      <c r="HZ148" s="29"/>
      <c r="IA148" s="29"/>
      <c r="IB148" s="29"/>
      <c r="IC148" s="29"/>
      <c r="ID148" s="29"/>
      <c r="IE148" s="29"/>
      <c r="IF148" s="29"/>
      <c r="IG148" s="29"/>
      <c r="IH148" s="29"/>
      <c r="II148" s="29"/>
      <c r="IJ148" s="29"/>
      <c r="IK148" s="29"/>
      <c r="IL148" s="29"/>
      <c r="IM148" s="29"/>
      <c r="IN148" s="29"/>
      <c r="IO148" s="29"/>
      <c r="IP148" s="29"/>
    </row>
    <row r="149" spans="1:250" ht="12.75" customHeight="1">
      <c r="A149" s="29"/>
      <c r="B149" s="29"/>
      <c r="C149" s="26"/>
      <c r="D149" s="26"/>
      <c r="E149" s="26"/>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29"/>
      <c r="CA149" s="29"/>
      <c r="CB149" s="29"/>
      <c r="CC149" s="29"/>
      <c r="CD149" s="29"/>
      <c r="CE149" s="29"/>
      <c r="CF149" s="29"/>
      <c r="CG149" s="29"/>
      <c r="CH149" s="29"/>
      <c r="CI149" s="29"/>
      <c r="CJ149" s="29"/>
      <c r="CK149" s="29"/>
      <c r="CL149" s="29"/>
      <c r="CM149" s="29"/>
      <c r="CN149" s="29"/>
      <c r="CO149" s="29"/>
      <c r="CP149" s="29"/>
      <c r="CQ149" s="29"/>
      <c r="CR149" s="29"/>
      <c r="CS149" s="29"/>
      <c r="CT149" s="29"/>
      <c r="CU149" s="29"/>
      <c r="CV149" s="29"/>
      <c r="CW149" s="29"/>
      <c r="CX149" s="29"/>
      <c r="CY149" s="29"/>
      <c r="CZ149" s="29"/>
      <c r="DA149" s="29"/>
      <c r="DB149" s="29"/>
      <c r="DC149" s="29"/>
      <c r="DD149" s="29"/>
      <c r="DE149" s="29"/>
      <c r="DF149" s="29"/>
      <c r="DG149" s="29"/>
      <c r="DH149" s="29"/>
      <c r="DI149" s="29"/>
      <c r="DJ149" s="29"/>
      <c r="DK149" s="29"/>
      <c r="DL149" s="29"/>
      <c r="DM149" s="29"/>
      <c r="DN149" s="29"/>
      <c r="DO149" s="29"/>
      <c r="DP149" s="29"/>
      <c r="DQ149" s="29"/>
      <c r="DR149" s="29"/>
      <c r="DS149" s="29"/>
      <c r="DT149" s="29"/>
      <c r="DU149" s="29"/>
      <c r="DV149" s="29"/>
      <c r="DW149" s="29"/>
      <c r="DX149" s="29"/>
      <c r="DY149" s="29"/>
      <c r="DZ149" s="29"/>
      <c r="EA149" s="29"/>
      <c r="EB149" s="29"/>
      <c r="EC149" s="29"/>
      <c r="ED149" s="29"/>
      <c r="EE149" s="29"/>
      <c r="EF149" s="29"/>
      <c r="EG149" s="29"/>
      <c r="EH149" s="29"/>
      <c r="EI149" s="29"/>
      <c r="EJ149" s="29"/>
      <c r="EK149" s="29"/>
      <c r="EL149" s="29"/>
      <c r="EM149" s="29"/>
      <c r="EN149" s="29"/>
      <c r="EO149" s="29"/>
      <c r="EP149" s="29"/>
      <c r="EQ149" s="29"/>
      <c r="ER149" s="29"/>
      <c r="ES149" s="29"/>
      <c r="ET149" s="29"/>
      <c r="EU149" s="29"/>
      <c r="EV149" s="29"/>
      <c r="EW149" s="29"/>
      <c r="EX149" s="29"/>
      <c r="EY149" s="29"/>
      <c r="EZ149" s="29"/>
      <c r="FA149" s="29"/>
      <c r="FB149" s="29"/>
      <c r="FC149" s="29"/>
      <c r="FD149" s="29"/>
      <c r="FE149" s="29"/>
      <c r="FF149" s="29"/>
      <c r="FG149" s="29"/>
      <c r="FH149" s="29"/>
      <c r="FI149" s="29"/>
      <c r="FJ149" s="29"/>
      <c r="FK149" s="29"/>
      <c r="FL149" s="29"/>
      <c r="FM149" s="29"/>
      <c r="FN149" s="29"/>
      <c r="FO149" s="29"/>
      <c r="FP149" s="29"/>
      <c r="FQ149" s="29"/>
      <c r="FR149" s="29"/>
      <c r="FS149" s="29"/>
      <c r="FT149" s="29"/>
      <c r="FU149" s="29"/>
      <c r="FV149" s="29"/>
      <c r="FW149" s="29"/>
      <c r="FX149" s="29"/>
      <c r="FY149" s="29"/>
      <c r="FZ149" s="29"/>
      <c r="GA149" s="29"/>
      <c r="GB149" s="29"/>
      <c r="GC149" s="29"/>
      <c r="GD149" s="29"/>
      <c r="GE149" s="29"/>
      <c r="GF149" s="29"/>
      <c r="GG149" s="29"/>
      <c r="GH149" s="29"/>
      <c r="GI149" s="29"/>
      <c r="GJ149" s="29"/>
      <c r="GK149" s="29"/>
      <c r="GL149" s="29"/>
      <c r="GM149" s="29"/>
      <c r="GN149" s="29"/>
      <c r="GO149" s="29"/>
      <c r="GP149" s="29"/>
      <c r="GQ149" s="29"/>
      <c r="GR149" s="29"/>
      <c r="GS149" s="29"/>
      <c r="GT149" s="29"/>
      <c r="GU149" s="29"/>
      <c r="GV149" s="29"/>
      <c r="GW149" s="29"/>
      <c r="GX149" s="29"/>
      <c r="GY149" s="29"/>
      <c r="GZ149" s="29"/>
      <c r="HA149" s="29"/>
      <c r="HB149" s="29"/>
      <c r="HC149" s="29"/>
      <c r="HD149" s="29"/>
      <c r="HE149" s="29"/>
      <c r="HF149" s="29"/>
      <c r="HG149" s="29"/>
      <c r="HH149" s="29"/>
      <c r="HI149" s="29"/>
      <c r="HJ149" s="29"/>
      <c r="HK149" s="29"/>
      <c r="HL149" s="29"/>
      <c r="HM149" s="29"/>
      <c r="HN149" s="29"/>
      <c r="HO149" s="29"/>
      <c r="HP149" s="29"/>
      <c r="HQ149" s="29"/>
      <c r="HR149" s="29"/>
      <c r="HS149" s="29"/>
      <c r="HT149" s="29"/>
      <c r="HU149" s="29"/>
      <c r="HV149" s="29"/>
      <c r="HW149" s="29"/>
      <c r="HX149" s="29"/>
      <c r="HY149" s="29"/>
      <c r="HZ149" s="29"/>
      <c r="IA149" s="29"/>
      <c r="IB149" s="29"/>
      <c r="IC149" s="29"/>
      <c r="ID149" s="29"/>
      <c r="IE149" s="29"/>
      <c r="IF149" s="29"/>
      <c r="IG149" s="29"/>
      <c r="IH149" s="29"/>
      <c r="II149" s="29"/>
      <c r="IJ149" s="29"/>
      <c r="IK149" s="29"/>
      <c r="IL149" s="29"/>
      <c r="IM149" s="29"/>
      <c r="IN149" s="29"/>
      <c r="IO149" s="29"/>
      <c r="IP149" s="29"/>
    </row>
    <row r="150" spans="1:250" ht="12.75" customHeight="1">
      <c r="A150" s="29"/>
      <c r="B150" s="29"/>
      <c r="C150" s="26"/>
      <c r="D150" s="26"/>
      <c r="E150" s="26"/>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29"/>
      <c r="CA150" s="29"/>
      <c r="CB150" s="29"/>
      <c r="CC150" s="29"/>
      <c r="CD150" s="29"/>
      <c r="CE150" s="29"/>
      <c r="CF150" s="29"/>
      <c r="CG150" s="29"/>
      <c r="CH150" s="29"/>
      <c r="CI150" s="29"/>
      <c r="CJ150" s="29"/>
      <c r="CK150" s="29"/>
      <c r="CL150" s="29"/>
      <c r="CM150" s="29"/>
      <c r="CN150" s="29"/>
      <c r="CO150" s="29"/>
      <c r="CP150" s="29"/>
      <c r="CQ150" s="29"/>
      <c r="CR150" s="29"/>
      <c r="CS150" s="29"/>
      <c r="CT150" s="29"/>
      <c r="CU150" s="29"/>
      <c r="CV150" s="29"/>
      <c r="CW150" s="29"/>
      <c r="CX150" s="29"/>
      <c r="CY150" s="29"/>
      <c r="CZ150" s="29"/>
      <c r="DA150" s="29"/>
      <c r="DB150" s="29"/>
      <c r="DC150" s="29"/>
      <c r="DD150" s="29"/>
      <c r="DE150" s="29"/>
      <c r="DF150" s="29"/>
      <c r="DG150" s="29"/>
      <c r="DH150" s="29"/>
      <c r="DI150" s="29"/>
      <c r="DJ150" s="29"/>
      <c r="DK150" s="29"/>
      <c r="DL150" s="29"/>
      <c r="DM150" s="29"/>
      <c r="DN150" s="29"/>
      <c r="DO150" s="29"/>
      <c r="DP150" s="29"/>
      <c r="DQ150" s="29"/>
      <c r="DR150" s="29"/>
      <c r="DS150" s="29"/>
      <c r="DT150" s="29"/>
      <c r="DU150" s="29"/>
      <c r="DV150" s="29"/>
      <c r="DW150" s="29"/>
      <c r="DX150" s="29"/>
      <c r="DY150" s="29"/>
      <c r="DZ150" s="29"/>
      <c r="EA150" s="29"/>
      <c r="EB150" s="29"/>
      <c r="EC150" s="29"/>
      <c r="ED150" s="29"/>
      <c r="EE150" s="29"/>
      <c r="EF150" s="29"/>
      <c r="EG150" s="29"/>
      <c r="EH150" s="29"/>
      <c r="EI150" s="29"/>
      <c r="EJ150" s="29"/>
      <c r="EK150" s="29"/>
      <c r="EL150" s="29"/>
      <c r="EM150" s="29"/>
      <c r="EN150" s="29"/>
      <c r="EO150" s="29"/>
      <c r="EP150" s="29"/>
      <c r="EQ150" s="29"/>
      <c r="ER150" s="29"/>
      <c r="ES150" s="29"/>
      <c r="ET150" s="29"/>
      <c r="EU150" s="29"/>
      <c r="EV150" s="29"/>
      <c r="EW150" s="29"/>
      <c r="EX150" s="29"/>
      <c r="EY150" s="29"/>
      <c r="EZ150" s="29"/>
      <c r="FA150" s="29"/>
      <c r="FB150" s="29"/>
      <c r="FC150" s="29"/>
      <c r="FD150" s="29"/>
      <c r="FE150" s="29"/>
      <c r="FF150" s="29"/>
      <c r="FG150" s="29"/>
      <c r="FH150" s="29"/>
      <c r="FI150" s="29"/>
      <c r="FJ150" s="29"/>
      <c r="FK150" s="29"/>
      <c r="FL150" s="29"/>
      <c r="FM150" s="29"/>
      <c r="FN150" s="29"/>
      <c r="FO150" s="29"/>
      <c r="FP150" s="29"/>
      <c r="FQ150" s="29"/>
      <c r="FR150" s="29"/>
      <c r="FS150" s="29"/>
      <c r="FT150" s="29"/>
      <c r="FU150" s="29"/>
      <c r="FV150" s="29"/>
      <c r="FW150" s="29"/>
      <c r="FX150" s="29"/>
      <c r="FY150" s="29"/>
      <c r="FZ150" s="29"/>
      <c r="GA150" s="29"/>
      <c r="GB150" s="29"/>
      <c r="GC150" s="29"/>
      <c r="GD150" s="29"/>
      <c r="GE150" s="29"/>
      <c r="GF150" s="29"/>
      <c r="GG150" s="29"/>
      <c r="GH150" s="29"/>
      <c r="GI150" s="29"/>
      <c r="GJ150" s="29"/>
      <c r="GK150" s="29"/>
      <c r="GL150" s="29"/>
      <c r="GM150" s="29"/>
      <c r="GN150" s="29"/>
      <c r="GO150" s="29"/>
      <c r="GP150" s="29"/>
      <c r="GQ150" s="29"/>
      <c r="GR150" s="29"/>
      <c r="GS150" s="29"/>
      <c r="GT150" s="29"/>
      <c r="GU150" s="29"/>
      <c r="GV150" s="29"/>
      <c r="GW150" s="29"/>
      <c r="GX150" s="29"/>
      <c r="GY150" s="29"/>
      <c r="GZ150" s="29"/>
      <c r="HA150" s="29"/>
      <c r="HB150" s="29"/>
      <c r="HC150" s="29"/>
      <c r="HD150" s="29"/>
      <c r="HE150" s="29"/>
      <c r="HF150" s="29"/>
      <c r="HG150" s="29"/>
      <c r="HH150" s="29"/>
      <c r="HI150" s="29"/>
      <c r="HJ150" s="29"/>
      <c r="HK150" s="29"/>
      <c r="HL150" s="29"/>
      <c r="HM150" s="29"/>
      <c r="HN150" s="29"/>
      <c r="HO150" s="29"/>
      <c r="HP150" s="29"/>
      <c r="HQ150" s="29"/>
      <c r="HR150" s="29"/>
      <c r="HS150" s="29"/>
      <c r="HT150" s="29"/>
      <c r="HU150" s="29"/>
      <c r="HV150" s="29"/>
      <c r="HW150" s="29"/>
      <c r="HX150" s="29"/>
      <c r="HY150" s="29"/>
      <c r="HZ150" s="29"/>
      <c r="IA150" s="29"/>
      <c r="IB150" s="29"/>
      <c r="IC150" s="29"/>
      <c r="ID150" s="29"/>
      <c r="IE150" s="29"/>
      <c r="IF150" s="29"/>
      <c r="IG150" s="29"/>
      <c r="IH150" s="29"/>
      <c r="II150" s="29"/>
      <c r="IJ150" s="29"/>
      <c r="IK150" s="29"/>
      <c r="IL150" s="29"/>
      <c r="IM150" s="29"/>
      <c r="IN150" s="29"/>
      <c r="IO150" s="29"/>
      <c r="IP150" s="29"/>
    </row>
    <row r="151" spans="1:250" ht="12.75" customHeight="1">
      <c r="A151" s="29"/>
      <c r="B151" s="29"/>
      <c r="C151" s="26"/>
      <c r="D151" s="26"/>
      <c r="E151" s="26"/>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c r="CA151" s="29"/>
      <c r="CB151" s="29"/>
      <c r="CC151" s="29"/>
      <c r="CD151" s="29"/>
      <c r="CE151" s="29"/>
      <c r="CF151" s="29"/>
      <c r="CG151" s="29"/>
      <c r="CH151" s="29"/>
      <c r="CI151" s="29"/>
      <c r="CJ151" s="29"/>
      <c r="CK151" s="29"/>
      <c r="CL151" s="29"/>
      <c r="CM151" s="29"/>
      <c r="CN151" s="29"/>
      <c r="CO151" s="29"/>
      <c r="CP151" s="29"/>
      <c r="CQ151" s="29"/>
      <c r="CR151" s="29"/>
      <c r="CS151" s="29"/>
      <c r="CT151" s="29"/>
      <c r="CU151" s="29"/>
      <c r="CV151" s="29"/>
      <c r="CW151" s="29"/>
      <c r="CX151" s="29"/>
      <c r="CY151" s="29"/>
      <c r="CZ151" s="29"/>
      <c r="DA151" s="29"/>
      <c r="DB151" s="29"/>
      <c r="DC151" s="29"/>
      <c r="DD151" s="29"/>
      <c r="DE151" s="29"/>
      <c r="DF151" s="29"/>
      <c r="DG151" s="29"/>
      <c r="DH151" s="29"/>
      <c r="DI151" s="29"/>
      <c r="DJ151" s="29"/>
      <c r="DK151" s="29"/>
      <c r="DL151" s="29"/>
      <c r="DM151" s="29"/>
      <c r="DN151" s="29"/>
      <c r="DO151" s="29"/>
      <c r="DP151" s="29"/>
      <c r="DQ151" s="29"/>
      <c r="DR151" s="29"/>
      <c r="DS151" s="29"/>
      <c r="DT151" s="29"/>
      <c r="DU151" s="29"/>
      <c r="DV151" s="29"/>
      <c r="DW151" s="29"/>
      <c r="DX151" s="29"/>
      <c r="DY151" s="29"/>
      <c r="DZ151" s="29"/>
      <c r="EA151" s="29"/>
      <c r="EB151" s="29"/>
      <c r="EC151" s="29"/>
      <c r="ED151" s="29"/>
      <c r="EE151" s="29"/>
      <c r="EF151" s="29"/>
      <c r="EG151" s="29"/>
      <c r="EH151" s="29"/>
      <c r="EI151" s="29"/>
      <c r="EJ151" s="29"/>
      <c r="EK151" s="29"/>
      <c r="EL151" s="29"/>
      <c r="EM151" s="29"/>
      <c r="EN151" s="29"/>
      <c r="EO151" s="29"/>
      <c r="EP151" s="29"/>
      <c r="EQ151" s="29"/>
      <c r="ER151" s="29"/>
      <c r="ES151" s="29"/>
      <c r="ET151" s="29"/>
      <c r="EU151" s="29"/>
      <c r="EV151" s="29"/>
      <c r="EW151" s="29"/>
      <c r="EX151" s="29"/>
      <c r="EY151" s="29"/>
      <c r="EZ151" s="29"/>
      <c r="FA151" s="29"/>
      <c r="FB151" s="29"/>
      <c r="FC151" s="29"/>
      <c r="FD151" s="29"/>
      <c r="FE151" s="29"/>
      <c r="FF151" s="29"/>
      <c r="FG151" s="29"/>
      <c r="FH151" s="29"/>
      <c r="FI151" s="29"/>
      <c r="FJ151" s="29"/>
      <c r="FK151" s="29"/>
      <c r="FL151" s="29"/>
      <c r="FM151" s="29"/>
      <c r="FN151" s="29"/>
      <c r="FO151" s="29"/>
      <c r="FP151" s="29"/>
      <c r="FQ151" s="29"/>
      <c r="FR151" s="29"/>
      <c r="FS151" s="29"/>
      <c r="FT151" s="29"/>
      <c r="FU151" s="29"/>
      <c r="FV151" s="29"/>
      <c r="FW151" s="29"/>
      <c r="FX151" s="29"/>
      <c r="FY151" s="29"/>
      <c r="FZ151" s="29"/>
      <c r="GA151" s="29"/>
      <c r="GB151" s="29"/>
      <c r="GC151" s="29"/>
      <c r="GD151" s="29"/>
      <c r="GE151" s="29"/>
      <c r="GF151" s="29"/>
      <c r="GG151" s="29"/>
      <c r="GH151" s="29"/>
      <c r="GI151" s="29"/>
      <c r="GJ151" s="29"/>
      <c r="GK151" s="29"/>
      <c r="GL151" s="29"/>
      <c r="GM151" s="29"/>
      <c r="GN151" s="29"/>
      <c r="GO151" s="29"/>
      <c r="GP151" s="29"/>
      <c r="GQ151" s="29"/>
      <c r="GR151" s="29"/>
      <c r="GS151" s="29"/>
      <c r="GT151" s="29"/>
      <c r="GU151" s="29"/>
      <c r="GV151" s="29"/>
      <c r="GW151" s="29"/>
      <c r="GX151" s="29"/>
      <c r="GY151" s="29"/>
      <c r="GZ151" s="29"/>
      <c r="HA151" s="29"/>
      <c r="HB151" s="29"/>
      <c r="HC151" s="29"/>
      <c r="HD151" s="29"/>
      <c r="HE151" s="29"/>
      <c r="HF151" s="29"/>
      <c r="HG151" s="29"/>
      <c r="HH151" s="29"/>
      <c r="HI151" s="29"/>
      <c r="HJ151" s="29"/>
      <c r="HK151" s="29"/>
      <c r="HL151" s="29"/>
      <c r="HM151" s="29"/>
      <c r="HN151" s="29"/>
      <c r="HO151" s="29"/>
      <c r="HP151" s="29"/>
      <c r="HQ151" s="29"/>
      <c r="HR151" s="29"/>
      <c r="HS151" s="29"/>
      <c r="HT151" s="29"/>
      <c r="HU151" s="29"/>
      <c r="HV151" s="29"/>
      <c r="HW151" s="29"/>
      <c r="HX151" s="29"/>
      <c r="HY151" s="29"/>
      <c r="HZ151" s="29"/>
      <c r="IA151" s="29"/>
      <c r="IB151" s="29"/>
      <c r="IC151" s="29"/>
      <c r="ID151" s="29"/>
      <c r="IE151" s="29"/>
      <c r="IF151" s="29"/>
      <c r="IG151" s="29"/>
      <c r="IH151" s="29"/>
      <c r="II151" s="29"/>
      <c r="IJ151" s="29"/>
      <c r="IK151" s="29"/>
      <c r="IL151" s="29"/>
      <c r="IM151" s="29"/>
      <c r="IN151" s="29"/>
      <c r="IO151" s="29"/>
      <c r="IP151" s="29"/>
    </row>
    <row r="152" spans="1:250" ht="12.75" customHeight="1">
      <c r="A152" s="29"/>
      <c r="B152" s="29"/>
      <c r="C152" s="26"/>
      <c r="D152" s="26"/>
      <c r="E152" s="26"/>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29"/>
      <c r="CA152" s="29"/>
      <c r="CB152" s="29"/>
      <c r="CC152" s="29"/>
      <c r="CD152" s="29"/>
      <c r="CE152" s="29"/>
      <c r="CF152" s="29"/>
      <c r="CG152" s="29"/>
      <c r="CH152" s="29"/>
      <c r="CI152" s="29"/>
      <c r="CJ152" s="29"/>
      <c r="CK152" s="29"/>
      <c r="CL152" s="29"/>
      <c r="CM152" s="29"/>
      <c r="CN152" s="29"/>
      <c r="CO152" s="29"/>
      <c r="CP152" s="29"/>
      <c r="CQ152" s="29"/>
      <c r="CR152" s="29"/>
      <c r="CS152" s="29"/>
      <c r="CT152" s="29"/>
      <c r="CU152" s="29"/>
      <c r="CV152" s="29"/>
      <c r="CW152" s="29"/>
      <c r="CX152" s="29"/>
      <c r="CY152" s="29"/>
      <c r="CZ152" s="29"/>
      <c r="DA152" s="29"/>
      <c r="DB152" s="29"/>
      <c r="DC152" s="29"/>
      <c r="DD152" s="29"/>
      <c r="DE152" s="29"/>
      <c r="DF152" s="29"/>
      <c r="DG152" s="29"/>
      <c r="DH152" s="29"/>
      <c r="DI152" s="29"/>
      <c r="DJ152" s="29"/>
      <c r="DK152" s="29"/>
      <c r="DL152" s="29"/>
      <c r="DM152" s="29"/>
      <c r="DN152" s="29"/>
      <c r="DO152" s="29"/>
      <c r="DP152" s="29"/>
      <c r="DQ152" s="29"/>
      <c r="DR152" s="29"/>
      <c r="DS152" s="29"/>
      <c r="DT152" s="29"/>
      <c r="DU152" s="29"/>
      <c r="DV152" s="29"/>
      <c r="DW152" s="29"/>
      <c r="DX152" s="29"/>
      <c r="DY152" s="29"/>
      <c r="DZ152" s="29"/>
      <c r="EA152" s="29"/>
      <c r="EB152" s="29"/>
      <c r="EC152" s="29"/>
      <c r="ED152" s="29"/>
      <c r="EE152" s="29"/>
      <c r="EF152" s="29"/>
      <c r="EG152" s="29"/>
      <c r="EH152" s="29"/>
      <c r="EI152" s="29"/>
      <c r="EJ152" s="29"/>
      <c r="EK152" s="29"/>
      <c r="EL152" s="29"/>
      <c r="EM152" s="29"/>
      <c r="EN152" s="29"/>
      <c r="EO152" s="29"/>
      <c r="EP152" s="29"/>
      <c r="EQ152" s="29"/>
      <c r="ER152" s="29"/>
      <c r="ES152" s="29"/>
      <c r="ET152" s="29"/>
      <c r="EU152" s="29"/>
      <c r="EV152" s="29"/>
      <c r="EW152" s="29"/>
      <c r="EX152" s="29"/>
      <c r="EY152" s="29"/>
      <c r="EZ152" s="29"/>
      <c r="FA152" s="29"/>
      <c r="FB152" s="29"/>
      <c r="FC152" s="29"/>
      <c r="FD152" s="29"/>
      <c r="FE152" s="29"/>
      <c r="FF152" s="29"/>
      <c r="FG152" s="29"/>
      <c r="FH152" s="29"/>
      <c r="FI152" s="29"/>
      <c r="FJ152" s="29"/>
      <c r="FK152" s="29"/>
      <c r="FL152" s="29"/>
      <c r="FM152" s="29"/>
      <c r="FN152" s="29"/>
      <c r="FO152" s="29"/>
      <c r="FP152" s="29"/>
      <c r="FQ152" s="29"/>
      <c r="FR152" s="29"/>
      <c r="FS152" s="29"/>
      <c r="FT152" s="29"/>
      <c r="FU152" s="29"/>
      <c r="FV152" s="29"/>
      <c r="FW152" s="29"/>
      <c r="FX152" s="29"/>
      <c r="FY152" s="29"/>
      <c r="FZ152" s="29"/>
      <c r="GA152" s="29"/>
      <c r="GB152" s="29"/>
      <c r="GC152" s="29"/>
      <c r="GD152" s="29"/>
      <c r="GE152" s="29"/>
      <c r="GF152" s="29"/>
      <c r="GG152" s="29"/>
      <c r="GH152" s="29"/>
      <c r="GI152" s="29"/>
      <c r="GJ152" s="29"/>
      <c r="GK152" s="29"/>
      <c r="GL152" s="29"/>
      <c r="GM152" s="29"/>
      <c r="GN152" s="29"/>
      <c r="GO152" s="29"/>
      <c r="GP152" s="29"/>
      <c r="GQ152" s="29"/>
      <c r="GR152" s="29"/>
      <c r="GS152" s="29"/>
      <c r="GT152" s="29"/>
      <c r="GU152" s="29"/>
      <c r="GV152" s="29"/>
      <c r="GW152" s="29"/>
      <c r="GX152" s="29"/>
      <c r="GY152" s="29"/>
      <c r="GZ152" s="29"/>
      <c r="HA152" s="29"/>
      <c r="HB152" s="29"/>
      <c r="HC152" s="29"/>
      <c r="HD152" s="29"/>
      <c r="HE152" s="29"/>
      <c r="HF152" s="29"/>
      <c r="HG152" s="29"/>
      <c r="HH152" s="29"/>
      <c r="HI152" s="29"/>
      <c r="HJ152" s="29"/>
      <c r="HK152" s="29"/>
      <c r="HL152" s="29"/>
      <c r="HM152" s="29"/>
      <c r="HN152" s="29"/>
      <c r="HO152" s="29"/>
      <c r="HP152" s="29"/>
      <c r="HQ152" s="29"/>
      <c r="HR152" s="29"/>
      <c r="HS152" s="29"/>
      <c r="HT152" s="29"/>
      <c r="HU152" s="29"/>
      <c r="HV152" s="29"/>
      <c r="HW152" s="29"/>
      <c r="HX152" s="29"/>
      <c r="HY152" s="29"/>
      <c r="HZ152" s="29"/>
      <c r="IA152" s="29"/>
      <c r="IB152" s="29"/>
      <c r="IC152" s="29"/>
      <c r="ID152" s="29"/>
      <c r="IE152" s="29"/>
      <c r="IF152" s="29"/>
      <c r="IG152" s="29"/>
      <c r="IH152" s="29"/>
      <c r="II152" s="29"/>
      <c r="IJ152" s="29"/>
      <c r="IK152" s="29"/>
      <c r="IL152" s="29"/>
      <c r="IM152" s="29"/>
      <c r="IN152" s="29"/>
      <c r="IO152" s="29"/>
      <c r="IP152" s="29"/>
    </row>
    <row r="153" spans="1:250" ht="12.75" customHeight="1">
      <c r="A153" s="29"/>
      <c r="B153" s="29"/>
      <c r="C153" s="26"/>
      <c r="D153" s="26"/>
      <c r="E153" s="26"/>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c r="AW153" s="29"/>
      <c r="AX153" s="29"/>
      <c r="AY153" s="29"/>
      <c r="AZ153" s="29"/>
      <c r="BA153" s="29"/>
      <c r="BB153" s="29"/>
      <c r="BC153" s="29"/>
      <c r="BD153" s="29"/>
      <c r="BE153" s="29"/>
      <c r="BF153" s="29"/>
      <c r="BG153" s="29"/>
      <c r="BH153" s="29"/>
      <c r="BI153" s="29"/>
      <c r="BJ153" s="29"/>
      <c r="BK153" s="29"/>
      <c r="BL153" s="29"/>
      <c r="BM153" s="29"/>
      <c r="BN153" s="29"/>
      <c r="BO153" s="29"/>
      <c r="BP153" s="29"/>
      <c r="BQ153" s="29"/>
      <c r="BR153" s="29"/>
      <c r="BS153" s="29"/>
      <c r="BT153" s="29"/>
      <c r="BU153" s="29"/>
      <c r="BV153" s="29"/>
      <c r="BW153" s="29"/>
      <c r="BX153" s="29"/>
      <c r="BY153" s="29"/>
      <c r="BZ153" s="29"/>
      <c r="CA153" s="29"/>
      <c r="CB153" s="29"/>
      <c r="CC153" s="29"/>
      <c r="CD153" s="29"/>
      <c r="CE153" s="29"/>
      <c r="CF153" s="29"/>
      <c r="CG153" s="29"/>
      <c r="CH153" s="29"/>
      <c r="CI153" s="29"/>
      <c r="CJ153" s="29"/>
      <c r="CK153" s="29"/>
      <c r="CL153" s="29"/>
      <c r="CM153" s="29"/>
      <c r="CN153" s="29"/>
      <c r="CO153" s="29"/>
      <c r="CP153" s="29"/>
      <c r="CQ153" s="29"/>
      <c r="CR153" s="29"/>
      <c r="CS153" s="29"/>
      <c r="CT153" s="29"/>
      <c r="CU153" s="29"/>
      <c r="CV153" s="29"/>
      <c r="CW153" s="29"/>
      <c r="CX153" s="29"/>
      <c r="CY153" s="29"/>
      <c r="CZ153" s="29"/>
      <c r="DA153" s="29"/>
      <c r="DB153" s="29"/>
      <c r="DC153" s="29"/>
      <c r="DD153" s="29"/>
      <c r="DE153" s="29"/>
      <c r="DF153" s="29"/>
      <c r="DG153" s="29"/>
      <c r="DH153" s="29"/>
      <c r="DI153" s="29"/>
      <c r="DJ153" s="29"/>
      <c r="DK153" s="29"/>
      <c r="DL153" s="29"/>
      <c r="DM153" s="29"/>
      <c r="DN153" s="29"/>
      <c r="DO153" s="29"/>
      <c r="DP153" s="29"/>
      <c r="DQ153" s="29"/>
      <c r="DR153" s="29"/>
      <c r="DS153" s="29"/>
      <c r="DT153" s="29"/>
      <c r="DU153" s="29"/>
      <c r="DV153" s="29"/>
      <c r="DW153" s="29"/>
      <c r="DX153" s="29"/>
      <c r="DY153" s="29"/>
      <c r="DZ153" s="29"/>
      <c r="EA153" s="29"/>
      <c r="EB153" s="29"/>
      <c r="EC153" s="29"/>
      <c r="ED153" s="29"/>
      <c r="EE153" s="29"/>
      <c r="EF153" s="29"/>
      <c r="EG153" s="29"/>
      <c r="EH153" s="29"/>
      <c r="EI153" s="29"/>
      <c r="EJ153" s="29"/>
      <c r="EK153" s="29"/>
      <c r="EL153" s="29"/>
      <c r="EM153" s="29"/>
      <c r="EN153" s="29"/>
      <c r="EO153" s="29"/>
      <c r="EP153" s="29"/>
      <c r="EQ153" s="29"/>
      <c r="ER153" s="29"/>
      <c r="ES153" s="29"/>
      <c r="ET153" s="29"/>
      <c r="EU153" s="29"/>
      <c r="EV153" s="29"/>
      <c r="EW153" s="29"/>
      <c r="EX153" s="29"/>
      <c r="EY153" s="29"/>
      <c r="EZ153" s="29"/>
      <c r="FA153" s="29"/>
      <c r="FB153" s="29"/>
      <c r="FC153" s="29"/>
      <c r="FD153" s="29"/>
      <c r="FE153" s="29"/>
      <c r="FF153" s="29"/>
      <c r="FG153" s="29"/>
      <c r="FH153" s="29"/>
      <c r="FI153" s="29"/>
      <c r="FJ153" s="29"/>
      <c r="FK153" s="29"/>
      <c r="FL153" s="29"/>
      <c r="FM153" s="29"/>
      <c r="FN153" s="29"/>
      <c r="FO153" s="29"/>
      <c r="FP153" s="29"/>
      <c r="FQ153" s="29"/>
      <c r="FR153" s="29"/>
      <c r="FS153" s="29"/>
      <c r="FT153" s="29"/>
      <c r="FU153" s="29"/>
      <c r="FV153" s="29"/>
      <c r="FW153" s="29"/>
      <c r="FX153" s="29"/>
      <c r="FY153" s="29"/>
      <c r="FZ153" s="29"/>
      <c r="GA153" s="29"/>
      <c r="GB153" s="29"/>
      <c r="GC153" s="29"/>
      <c r="GD153" s="29"/>
      <c r="GE153" s="29"/>
      <c r="GF153" s="29"/>
      <c r="GG153" s="29"/>
      <c r="GH153" s="29"/>
      <c r="GI153" s="29"/>
      <c r="GJ153" s="29"/>
      <c r="GK153" s="29"/>
      <c r="GL153" s="29"/>
      <c r="GM153" s="29"/>
      <c r="GN153" s="29"/>
      <c r="GO153" s="29"/>
      <c r="GP153" s="29"/>
      <c r="GQ153" s="29"/>
      <c r="GR153" s="29"/>
      <c r="GS153" s="29"/>
      <c r="GT153" s="29"/>
      <c r="GU153" s="29"/>
      <c r="GV153" s="29"/>
      <c r="GW153" s="29"/>
      <c r="GX153" s="29"/>
      <c r="GY153" s="29"/>
      <c r="GZ153" s="29"/>
      <c r="HA153" s="29"/>
      <c r="HB153" s="29"/>
      <c r="HC153" s="29"/>
      <c r="HD153" s="29"/>
      <c r="HE153" s="29"/>
      <c r="HF153" s="29"/>
      <c r="HG153" s="29"/>
      <c r="HH153" s="29"/>
      <c r="HI153" s="29"/>
      <c r="HJ153" s="29"/>
      <c r="HK153" s="29"/>
      <c r="HL153" s="29"/>
      <c r="HM153" s="29"/>
      <c r="HN153" s="29"/>
      <c r="HO153" s="29"/>
      <c r="HP153" s="29"/>
      <c r="HQ153" s="29"/>
      <c r="HR153" s="29"/>
      <c r="HS153" s="29"/>
      <c r="HT153" s="29"/>
      <c r="HU153" s="29"/>
      <c r="HV153" s="29"/>
      <c r="HW153" s="29"/>
      <c r="HX153" s="29"/>
      <c r="HY153" s="29"/>
      <c r="HZ153" s="29"/>
      <c r="IA153" s="29"/>
      <c r="IB153" s="29"/>
      <c r="IC153" s="29"/>
      <c r="ID153" s="29"/>
      <c r="IE153" s="29"/>
      <c r="IF153" s="29"/>
      <c r="IG153" s="29"/>
      <c r="IH153" s="29"/>
      <c r="II153" s="29"/>
      <c r="IJ153" s="29"/>
      <c r="IK153" s="29"/>
      <c r="IL153" s="29"/>
      <c r="IM153" s="29"/>
      <c r="IN153" s="29"/>
      <c r="IO153" s="29"/>
      <c r="IP153" s="29"/>
    </row>
    <row r="154" spans="1:250" ht="12.75" customHeight="1">
      <c r="A154" s="29"/>
      <c r="B154" s="29"/>
      <c r="C154" s="26"/>
      <c r="D154" s="26"/>
      <c r="E154" s="26"/>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F154" s="29"/>
      <c r="AG154" s="29"/>
      <c r="AH154" s="29"/>
      <c r="AI154" s="29"/>
      <c r="AJ154" s="29"/>
      <c r="AK154" s="29"/>
      <c r="AL154" s="29"/>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c r="BX154" s="29"/>
      <c r="BY154" s="29"/>
      <c r="BZ154" s="29"/>
      <c r="CA154" s="29"/>
      <c r="CB154" s="29"/>
      <c r="CC154" s="29"/>
      <c r="CD154" s="29"/>
      <c r="CE154" s="29"/>
      <c r="CF154" s="29"/>
      <c r="CG154" s="29"/>
      <c r="CH154" s="29"/>
      <c r="CI154" s="29"/>
      <c r="CJ154" s="29"/>
      <c r="CK154" s="29"/>
      <c r="CL154" s="29"/>
      <c r="CM154" s="29"/>
      <c r="CN154" s="29"/>
      <c r="CO154" s="29"/>
      <c r="CP154" s="29"/>
      <c r="CQ154" s="29"/>
      <c r="CR154" s="29"/>
      <c r="CS154" s="29"/>
      <c r="CT154" s="29"/>
      <c r="CU154" s="29"/>
      <c r="CV154" s="29"/>
      <c r="CW154" s="29"/>
      <c r="CX154" s="29"/>
      <c r="CY154" s="29"/>
      <c r="CZ154" s="29"/>
      <c r="DA154" s="29"/>
      <c r="DB154" s="29"/>
      <c r="DC154" s="29"/>
      <c r="DD154" s="29"/>
      <c r="DE154" s="29"/>
      <c r="DF154" s="29"/>
      <c r="DG154" s="29"/>
      <c r="DH154" s="29"/>
      <c r="DI154" s="29"/>
      <c r="DJ154" s="29"/>
      <c r="DK154" s="29"/>
      <c r="DL154" s="29"/>
      <c r="DM154" s="29"/>
      <c r="DN154" s="29"/>
      <c r="DO154" s="29"/>
      <c r="DP154" s="29"/>
      <c r="DQ154" s="29"/>
      <c r="DR154" s="29"/>
      <c r="DS154" s="29"/>
      <c r="DT154" s="29"/>
      <c r="DU154" s="29"/>
      <c r="DV154" s="29"/>
      <c r="DW154" s="29"/>
      <c r="DX154" s="29"/>
      <c r="DY154" s="29"/>
      <c r="DZ154" s="29"/>
      <c r="EA154" s="29"/>
      <c r="EB154" s="29"/>
      <c r="EC154" s="29"/>
      <c r="ED154" s="29"/>
      <c r="EE154" s="29"/>
      <c r="EF154" s="29"/>
      <c r="EG154" s="29"/>
      <c r="EH154" s="29"/>
      <c r="EI154" s="29"/>
      <c r="EJ154" s="29"/>
      <c r="EK154" s="29"/>
      <c r="EL154" s="29"/>
      <c r="EM154" s="29"/>
      <c r="EN154" s="29"/>
      <c r="EO154" s="29"/>
      <c r="EP154" s="29"/>
      <c r="EQ154" s="29"/>
      <c r="ER154" s="29"/>
      <c r="ES154" s="29"/>
      <c r="ET154" s="29"/>
      <c r="EU154" s="29"/>
      <c r="EV154" s="29"/>
      <c r="EW154" s="29"/>
      <c r="EX154" s="29"/>
      <c r="EY154" s="29"/>
      <c r="EZ154" s="29"/>
      <c r="FA154" s="29"/>
      <c r="FB154" s="29"/>
      <c r="FC154" s="29"/>
      <c r="FD154" s="29"/>
      <c r="FE154" s="29"/>
      <c r="FF154" s="29"/>
      <c r="FG154" s="29"/>
      <c r="FH154" s="29"/>
      <c r="FI154" s="29"/>
      <c r="FJ154" s="29"/>
      <c r="FK154" s="29"/>
      <c r="FL154" s="29"/>
      <c r="FM154" s="29"/>
      <c r="FN154" s="29"/>
      <c r="FO154" s="29"/>
      <c r="FP154" s="29"/>
      <c r="FQ154" s="29"/>
      <c r="FR154" s="29"/>
      <c r="FS154" s="29"/>
      <c r="FT154" s="29"/>
      <c r="FU154" s="29"/>
      <c r="FV154" s="29"/>
      <c r="FW154" s="29"/>
      <c r="FX154" s="29"/>
      <c r="FY154" s="29"/>
      <c r="FZ154" s="29"/>
      <c r="GA154" s="29"/>
      <c r="GB154" s="29"/>
      <c r="GC154" s="29"/>
      <c r="GD154" s="29"/>
      <c r="GE154" s="29"/>
      <c r="GF154" s="29"/>
      <c r="GG154" s="29"/>
      <c r="GH154" s="29"/>
      <c r="GI154" s="29"/>
      <c r="GJ154" s="29"/>
      <c r="GK154" s="29"/>
      <c r="GL154" s="29"/>
      <c r="GM154" s="29"/>
      <c r="GN154" s="29"/>
      <c r="GO154" s="29"/>
      <c r="GP154" s="29"/>
      <c r="GQ154" s="29"/>
      <c r="GR154" s="29"/>
      <c r="GS154" s="29"/>
      <c r="GT154" s="29"/>
      <c r="GU154" s="29"/>
      <c r="GV154" s="29"/>
      <c r="GW154" s="29"/>
      <c r="GX154" s="29"/>
      <c r="GY154" s="29"/>
      <c r="GZ154" s="29"/>
      <c r="HA154" s="29"/>
      <c r="HB154" s="29"/>
      <c r="HC154" s="29"/>
      <c r="HD154" s="29"/>
      <c r="HE154" s="29"/>
      <c r="HF154" s="29"/>
      <c r="HG154" s="29"/>
      <c r="HH154" s="29"/>
      <c r="HI154" s="29"/>
      <c r="HJ154" s="29"/>
      <c r="HK154" s="29"/>
      <c r="HL154" s="29"/>
      <c r="HM154" s="29"/>
      <c r="HN154" s="29"/>
      <c r="HO154" s="29"/>
      <c r="HP154" s="29"/>
      <c r="HQ154" s="29"/>
      <c r="HR154" s="29"/>
      <c r="HS154" s="29"/>
      <c r="HT154" s="29"/>
      <c r="HU154" s="29"/>
      <c r="HV154" s="29"/>
      <c r="HW154" s="29"/>
      <c r="HX154" s="29"/>
      <c r="HY154" s="29"/>
      <c r="HZ154" s="29"/>
      <c r="IA154" s="29"/>
      <c r="IB154" s="29"/>
      <c r="IC154" s="29"/>
      <c r="ID154" s="29"/>
      <c r="IE154" s="29"/>
      <c r="IF154" s="29"/>
      <c r="IG154" s="29"/>
      <c r="IH154" s="29"/>
      <c r="II154" s="29"/>
      <c r="IJ154" s="29"/>
      <c r="IK154" s="29"/>
      <c r="IL154" s="29"/>
      <c r="IM154" s="29"/>
      <c r="IN154" s="29"/>
      <c r="IO154" s="29"/>
      <c r="IP154" s="29"/>
    </row>
    <row r="155" spans="1:250" ht="12.75" customHeight="1">
      <c r="A155" s="29"/>
      <c r="B155" s="29"/>
      <c r="C155" s="26"/>
      <c r="D155" s="26"/>
      <c r="E155" s="26"/>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29"/>
      <c r="AZ155" s="29"/>
      <c r="BA155" s="29"/>
      <c r="BB155" s="29"/>
      <c r="BC155" s="29"/>
      <c r="BD155" s="29"/>
      <c r="BE155" s="29"/>
      <c r="BF155" s="29"/>
      <c r="BG155" s="29"/>
      <c r="BH155" s="29"/>
      <c r="BI155" s="29"/>
      <c r="BJ155" s="29"/>
      <c r="BK155" s="29"/>
      <c r="BL155" s="29"/>
      <c r="BM155" s="29"/>
      <c r="BN155" s="29"/>
      <c r="BO155" s="29"/>
      <c r="BP155" s="29"/>
      <c r="BQ155" s="29"/>
      <c r="BR155" s="29"/>
      <c r="BS155" s="29"/>
      <c r="BT155" s="29"/>
      <c r="BU155" s="29"/>
      <c r="BV155" s="29"/>
      <c r="BW155" s="29"/>
      <c r="BX155" s="29"/>
      <c r="BY155" s="29"/>
      <c r="BZ155" s="29"/>
      <c r="CA155" s="29"/>
      <c r="CB155" s="29"/>
      <c r="CC155" s="29"/>
      <c r="CD155" s="29"/>
      <c r="CE155" s="29"/>
      <c r="CF155" s="29"/>
      <c r="CG155" s="29"/>
      <c r="CH155" s="29"/>
      <c r="CI155" s="29"/>
      <c r="CJ155" s="29"/>
      <c r="CK155" s="29"/>
      <c r="CL155" s="29"/>
      <c r="CM155" s="29"/>
      <c r="CN155" s="29"/>
      <c r="CO155" s="29"/>
      <c r="CP155" s="29"/>
      <c r="CQ155" s="29"/>
      <c r="CR155" s="29"/>
      <c r="CS155" s="29"/>
      <c r="CT155" s="29"/>
      <c r="CU155" s="29"/>
      <c r="CV155" s="29"/>
      <c r="CW155" s="29"/>
      <c r="CX155" s="29"/>
      <c r="CY155" s="29"/>
      <c r="CZ155" s="29"/>
      <c r="DA155" s="29"/>
      <c r="DB155" s="29"/>
      <c r="DC155" s="29"/>
      <c r="DD155" s="29"/>
      <c r="DE155" s="29"/>
      <c r="DF155" s="29"/>
      <c r="DG155" s="29"/>
      <c r="DH155" s="29"/>
      <c r="DI155" s="29"/>
      <c r="DJ155" s="29"/>
      <c r="DK155" s="29"/>
      <c r="DL155" s="29"/>
      <c r="DM155" s="29"/>
      <c r="DN155" s="29"/>
      <c r="DO155" s="29"/>
      <c r="DP155" s="29"/>
      <c r="DQ155" s="29"/>
      <c r="DR155" s="29"/>
      <c r="DS155" s="29"/>
      <c r="DT155" s="29"/>
      <c r="DU155" s="29"/>
      <c r="DV155" s="29"/>
      <c r="DW155" s="29"/>
      <c r="DX155" s="29"/>
      <c r="DY155" s="29"/>
      <c r="DZ155" s="29"/>
      <c r="EA155" s="29"/>
      <c r="EB155" s="29"/>
      <c r="EC155" s="29"/>
      <c r="ED155" s="29"/>
      <c r="EE155" s="29"/>
      <c r="EF155" s="29"/>
      <c r="EG155" s="29"/>
      <c r="EH155" s="29"/>
      <c r="EI155" s="29"/>
      <c r="EJ155" s="29"/>
      <c r="EK155" s="29"/>
      <c r="EL155" s="29"/>
      <c r="EM155" s="29"/>
      <c r="EN155" s="29"/>
      <c r="EO155" s="29"/>
      <c r="EP155" s="29"/>
      <c r="EQ155" s="29"/>
      <c r="ER155" s="29"/>
      <c r="ES155" s="29"/>
      <c r="ET155" s="29"/>
      <c r="EU155" s="29"/>
      <c r="EV155" s="29"/>
      <c r="EW155" s="29"/>
      <c r="EX155" s="29"/>
      <c r="EY155" s="29"/>
      <c r="EZ155" s="29"/>
      <c r="FA155" s="29"/>
      <c r="FB155" s="29"/>
      <c r="FC155" s="29"/>
      <c r="FD155" s="29"/>
      <c r="FE155" s="29"/>
      <c r="FF155" s="29"/>
      <c r="FG155" s="29"/>
      <c r="FH155" s="29"/>
      <c r="FI155" s="29"/>
      <c r="FJ155" s="29"/>
      <c r="FK155" s="29"/>
      <c r="FL155" s="29"/>
      <c r="FM155" s="29"/>
      <c r="FN155" s="29"/>
      <c r="FO155" s="29"/>
      <c r="FP155" s="29"/>
      <c r="FQ155" s="29"/>
      <c r="FR155" s="29"/>
      <c r="FS155" s="29"/>
      <c r="FT155" s="29"/>
      <c r="FU155" s="29"/>
      <c r="FV155" s="29"/>
      <c r="FW155" s="29"/>
      <c r="FX155" s="29"/>
      <c r="FY155" s="29"/>
      <c r="FZ155" s="29"/>
      <c r="GA155" s="29"/>
      <c r="GB155" s="29"/>
      <c r="GC155" s="29"/>
      <c r="GD155" s="29"/>
      <c r="GE155" s="29"/>
      <c r="GF155" s="29"/>
      <c r="GG155" s="29"/>
      <c r="GH155" s="29"/>
      <c r="GI155" s="29"/>
      <c r="GJ155" s="29"/>
      <c r="GK155" s="29"/>
      <c r="GL155" s="29"/>
      <c r="GM155" s="29"/>
      <c r="GN155" s="29"/>
      <c r="GO155" s="29"/>
      <c r="GP155" s="29"/>
      <c r="GQ155" s="29"/>
      <c r="GR155" s="29"/>
      <c r="GS155" s="29"/>
      <c r="GT155" s="29"/>
      <c r="GU155" s="29"/>
      <c r="GV155" s="29"/>
      <c r="GW155" s="29"/>
      <c r="GX155" s="29"/>
      <c r="GY155" s="29"/>
      <c r="GZ155" s="29"/>
      <c r="HA155" s="29"/>
      <c r="HB155" s="29"/>
      <c r="HC155" s="29"/>
      <c r="HD155" s="29"/>
      <c r="HE155" s="29"/>
      <c r="HF155" s="29"/>
      <c r="HG155" s="29"/>
      <c r="HH155" s="29"/>
      <c r="HI155" s="29"/>
      <c r="HJ155" s="29"/>
      <c r="HK155" s="29"/>
      <c r="HL155" s="29"/>
      <c r="HM155" s="29"/>
      <c r="HN155" s="29"/>
      <c r="HO155" s="29"/>
      <c r="HP155" s="29"/>
      <c r="HQ155" s="29"/>
      <c r="HR155" s="29"/>
      <c r="HS155" s="29"/>
      <c r="HT155" s="29"/>
      <c r="HU155" s="29"/>
      <c r="HV155" s="29"/>
      <c r="HW155" s="29"/>
      <c r="HX155" s="29"/>
      <c r="HY155" s="29"/>
      <c r="HZ155" s="29"/>
      <c r="IA155" s="29"/>
      <c r="IB155" s="29"/>
      <c r="IC155" s="29"/>
      <c r="ID155" s="29"/>
      <c r="IE155" s="29"/>
      <c r="IF155" s="29"/>
      <c r="IG155" s="29"/>
      <c r="IH155" s="29"/>
      <c r="II155" s="29"/>
      <c r="IJ155" s="29"/>
      <c r="IK155" s="29"/>
      <c r="IL155" s="29"/>
      <c r="IM155" s="29"/>
      <c r="IN155" s="29"/>
      <c r="IO155" s="29"/>
      <c r="IP155" s="29"/>
    </row>
    <row r="156" spans="1:250" ht="12.75" customHeight="1">
      <c r="A156" s="29"/>
      <c r="B156" s="29"/>
      <c r="C156" s="26"/>
      <c r="D156" s="26"/>
      <c r="E156" s="26"/>
      <c r="F156" s="29"/>
      <c r="G156" s="29"/>
      <c r="H156" s="29"/>
      <c r="I156" s="29"/>
      <c r="J156" s="29"/>
      <c r="K156" s="29"/>
      <c r="L156" s="29"/>
      <c r="M156" s="29"/>
      <c r="N156" s="29"/>
      <c r="O156" s="29"/>
      <c r="P156" s="29"/>
      <c r="Q156" s="29"/>
      <c r="R156" s="29"/>
      <c r="S156" s="29"/>
      <c r="T156" s="29"/>
      <c r="U156" s="29"/>
      <c r="V156" s="29"/>
      <c r="W156" s="29"/>
      <c r="X156" s="29"/>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9"/>
      <c r="BL156" s="29"/>
      <c r="BM156" s="29"/>
      <c r="BN156" s="29"/>
      <c r="BO156" s="29"/>
      <c r="BP156" s="29"/>
      <c r="BQ156" s="29"/>
      <c r="BR156" s="29"/>
      <c r="BS156" s="29"/>
      <c r="BT156" s="29"/>
      <c r="BU156" s="29"/>
      <c r="BV156" s="29"/>
      <c r="BW156" s="29"/>
      <c r="BX156" s="29"/>
      <c r="BY156" s="29"/>
      <c r="BZ156" s="29"/>
      <c r="CA156" s="29"/>
      <c r="CB156" s="29"/>
      <c r="CC156" s="29"/>
      <c r="CD156" s="29"/>
      <c r="CE156" s="29"/>
      <c r="CF156" s="29"/>
      <c r="CG156" s="29"/>
      <c r="CH156" s="29"/>
      <c r="CI156" s="29"/>
      <c r="CJ156" s="29"/>
      <c r="CK156" s="29"/>
      <c r="CL156" s="29"/>
      <c r="CM156" s="29"/>
      <c r="CN156" s="29"/>
      <c r="CO156" s="29"/>
      <c r="CP156" s="29"/>
      <c r="CQ156" s="29"/>
      <c r="CR156" s="29"/>
      <c r="CS156" s="29"/>
      <c r="CT156" s="29"/>
      <c r="CU156" s="29"/>
      <c r="CV156" s="29"/>
      <c r="CW156" s="29"/>
      <c r="CX156" s="29"/>
      <c r="CY156" s="29"/>
      <c r="CZ156" s="29"/>
      <c r="DA156" s="29"/>
      <c r="DB156" s="29"/>
      <c r="DC156" s="29"/>
      <c r="DD156" s="29"/>
      <c r="DE156" s="29"/>
      <c r="DF156" s="29"/>
      <c r="DG156" s="29"/>
      <c r="DH156" s="29"/>
      <c r="DI156" s="29"/>
      <c r="DJ156" s="29"/>
      <c r="DK156" s="29"/>
      <c r="DL156" s="29"/>
      <c r="DM156" s="29"/>
      <c r="DN156" s="29"/>
      <c r="DO156" s="29"/>
      <c r="DP156" s="29"/>
      <c r="DQ156" s="29"/>
      <c r="DR156" s="29"/>
      <c r="DS156" s="29"/>
      <c r="DT156" s="29"/>
      <c r="DU156" s="29"/>
      <c r="DV156" s="29"/>
      <c r="DW156" s="29"/>
      <c r="DX156" s="29"/>
      <c r="DY156" s="29"/>
      <c r="DZ156" s="29"/>
      <c r="EA156" s="29"/>
      <c r="EB156" s="29"/>
      <c r="EC156" s="29"/>
      <c r="ED156" s="29"/>
      <c r="EE156" s="29"/>
      <c r="EF156" s="29"/>
      <c r="EG156" s="29"/>
      <c r="EH156" s="29"/>
      <c r="EI156" s="29"/>
      <c r="EJ156" s="29"/>
      <c r="EK156" s="29"/>
      <c r="EL156" s="29"/>
      <c r="EM156" s="29"/>
      <c r="EN156" s="29"/>
      <c r="EO156" s="29"/>
      <c r="EP156" s="29"/>
      <c r="EQ156" s="29"/>
      <c r="ER156" s="29"/>
      <c r="ES156" s="29"/>
      <c r="ET156" s="29"/>
      <c r="EU156" s="29"/>
      <c r="EV156" s="29"/>
      <c r="EW156" s="29"/>
      <c r="EX156" s="29"/>
      <c r="EY156" s="29"/>
      <c r="EZ156" s="29"/>
      <c r="FA156" s="29"/>
      <c r="FB156" s="29"/>
      <c r="FC156" s="29"/>
      <c r="FD156" s="29"/>
      <c r="FE156" s="29"/>
      <c r="FF156" s="29"/>
      <c r="FG156" s="29"/>
      <c r="FH156" s="29"/>
      <c r="FI156" s="29"/>
      <c r="FJ156" s="29"/>
      <c r="FK156" s="29"/>
      <c r="FL156" s="29"/>
      <c r="FM156" s="29"/>
      <c r="FN156" s="29"/>
      <c r="FO156" s="29"/>
      <c r="FP156" s="29"/>
      <c r="FQ156" s="29"/>
      <c r="FR156" s="29"/>
      <c r="FS156" s="29"/>
      <c r="FT156" s="29"/>
      <c r="FU156" s="29"/>
      <c r="FV156" s="29"/>
      <c r="FW156" s="29"/>
      <c r="FX156" s="29"/>
      <c r="FY156" s="29"/>
      <c r="FZ156" s="29"/>
      <c r="GA156" s="29"/>
      <c r="GB156" s="29"/>
      <c r="GC156" s="29"/>
      <c r="GD156" s="29"/>
      <c r="GE156" s="29"/>
      <c r="GF156" s="29"/>
      <c r="GG156" s="29"/>
      <c r="GH156" s="29"/>
      <c r="GI156" s="29"/>
      <c r="GJ156" s="29"/>
      <c r="GK156" s="29"/>
      <c r="GL156" s="29"/>
      <c r="GM156" s="29"/>
      <c r="GN156" s="29"/>
      <c r="GO156" s="29"/>
      <c r="GP156" s="29"/>
      <c r="GQ156" s="29"/>
      <c r="GR156" s="29"/>
      <c r="GS156" s="29"/>
      <c r="GT156" s="29"/>
      <c r="GU156" s="29"/>
      <c r="GV156" s="29"/>
      <c r="GW156" s="29"/>
      <c r="GX156" s="29"/>
      <c r="GY156" s="29"/>
      <c r="GZ156" s="29"/>
      <c r="HA156" s="29"/>
      <c r="HB156" s="29"/>
      <c r="HC156" s="29"/>
      <c r="HD156" s="29"/>
      <c r="HE156" s="29"/>
      <c r="HF156" s="29"/>
      <c r="HG156" s="29"/>
      <c r="HH156" s="29"/>
      <c r="HI156" s="29"/>
      <c r="HJ156" s="29"/>
      <c r="HK156" s="29"/>
      <c r="HL156" s="29"/>
      <c r="HM156" s="29"/>
      <c r="HN156" s="29"/>
      <c r="HO156" s="29"/>
      <c r="HP156" s="29"/>
      <c r="HQ156" s="29"/>
      <c r="HR156" s="29"/>
      <c r="HS156" s="29"/>
      <c r="HT156" s="29"/>
      <c r="HU156" s="29"/>
      <c r="HV156" s="29"/>
      <c r="HW156" s="29"/>
      <c r="HX156" s="29"/>
      <c r="HY156" s="29"/>
      <c r="HZ156" s="29"/>
      <c r="IA156" s="29"/>
      <c r="IB156" s="29"/>
      <c r="IC156" s="29"/>
      <c r="ID156" s="29"/>
      <c r="IE156" s="29"/>
      <c r="IF156" s="29"/>
      <c r="IG156" s="29"/>
      <c r="IH156" s="29"/>
      <c r="II156" s="29"/>
      <c r="IJ156" s="29"/>
      <c r="IK156" s="29"/>
      <c r="IL156" s="29"/>
      <c r="IM156" s="29"/>
      <c r="IN156" s="29"/>
      <c r="IO156" s="29"/>
      <c r="IP156" s="29"/>
    </row>
    <row r="157" spans="1:250" ht="12.75" customHeight="1">
      <c r="A157" s="29"/>
      <c r="B157" s="29"/>
      <c r="C157" s="26"/>
      <c r="D157" s="26"/>
      <c r="E157" s="26"/>
      <c r="F157" s="29"/>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9"/>
      <c r="BL157" s="29"/>
      <c r="BM157" s="29"/>
      <c r="BN157" s="29"/>
      <c r="BO157" s="29"/>
      <c r="BP157" s="29"/>
      <c r="BQ157" s="29"/>
      <c r="BR157" s="29"/>
      <c r="BS157" s="29"/>
      <c r="BT157" s="29"/>
      <c r="BU157" s="29"/>
      <c r="BV157" s="29"/>
      <c r="BW157" s="29"/>
      <c r="BX157" s="29"/>
      <c r="BY157" s="29"/>
      <c r="BZ157" s="29"/>
      <c r="CA157" s="29"/>
      <c r="CB157" s="29"/>
      <c r="CC157" s="29"/>
      <c r="CD157" s="29"/>
      <c r="CE157" s="29"/>
      <c r="CF157" s="29"/>
      <c r="CG157" s="29"/>
      <c r="CH157" s="29"/>
      <c r="CI157" s="29"/>
      <c r="CJ157" s="29"/>
      <c r="CK157" s="29"/>
      <c r="CL157" s="29"/>
      <c r="CM157" s="29"/>
      <c r="CN157" s="29"/>
      <c r="CO157" s="29"/>
      <c r="CP157" s="29"/>
      <c r="CQ157" s="29"/>
      <c r="CR157" s="29"/>
      <c r="CS157" s="29"/>
      <c r="CT157" s="29"/>
      <c r="CU157" s="29"/>
      <c r="CV157" s="29"/>
      <c r="CW157" s="29"/>
      <c r="CX157" s="29"/>
      <c r="CY157" s="29"/>
      <c r="CZ157" s="29"/>
      <c r="DA157" s="29"/>
      <c r="DB157" s="29"/>
      <c r="DC157" s="29"/>
      <c r="DD157" s="29"/>
      <c r="DE157" s="29"/>
      <c r="DF157" s="29"/>
      <c r="DG157" s="29"/>
      <c r="DH157" s="29"/>
      <c r="DI157" s="29"/>
      <c r="DJ157" s="29"/>
      <c r="DK157" s="29"/>
      <c r="DL157" s="29"/>
      <c r="DM157" s="29"/>
      <c r="DN157" s="29"/>
      <c r="DO157" s="29"/>
      <c r="DP157" s="29"/>
      <c r="DQ157" s="29"/>
      <c r="DR157" s="29"/>
      <c r="DS157" s="29"/>
      <c r="DT157" s="29"/>
      <c r="DU157" s="29"/>
      <c r="DV157" s="29"/>
      <c r="DW157" s="29"/>
      <c r="DX157" s="29"/>
      <c r="DY157" s="29"/>
      <c r="DZ157" s="29"/>
      <c r="EA157" s="29"/>
      <c r="EB157" s="29"/>
      <c r="EC157" s="29"/>
      <c r="ED157" s="29"/>
      <c r="EE157" s="29"/>
      <c r="EF157" s="29"/>
      <c r="EG157" s="29"/>
      <c r="EH157" s="29"/>
      <c r="EI157" s="29"/>
      <c r="EJ157" s="29"/>
      <c r="EK157" s="29"/>
      <c r="EL157" s="29"/>
      <c r="EM157" s="29"/>
      <c r="EN157" s="29"/>
      <c r="EO157" s="29"/>
      <c r="EP157" s="29"/>
      <c r="EQ157" s="29"/>
      <c r="ER157" s="29"/>
      <c r="ES157" s="29"/>
      <c r="ET157" s="29"/>
      <c r="EU157" s="29"/>
      <c r="EV157" s="29"/>
      <c r="EW157" s="29"/>
      <c r="EX157" s="29"/>
      <c r="EY157" s="29"/>
      <c r="EZ157" s="29"/>
      <c r="FA157" s="29"/>
      <c r="FB157" s="29"/>
      <c r="FC157" s="29"/>
      <c r="FD157" s="29"/>
      <c r="FE157" s="29"/>
      <c r="FF157" s="29"/>
      <c r="FG157" s="29"/>
      <c r="FH157" s="29"/>
      <c r="FI157" s="29"/>
      <c r="FJ157" s="29"/>
      <c r="FK157" s="29"/>
      <c r="FL157" s="29"/>
      <c r="FM157" s="29"/>
      <c r="FN157" s="29"/>
      <c r="FO157" s="29"/>
      <c r="FP157" s="29"/>
      <c r="FQ157" s="29"/>
      <c r="FR157" s="29"/>
      <c r="FS157" s="29"/>
      <c r="FT157" s="29"/>
      <c r="FU157" s="29"/>
      <c r="FV157" s="29"/>
      <c r="FW157" s="29"/>
      <c r="FX157" s="29"/>
      <c r="FY157" s="29"/>
      <c r="FZ157" s="29"/>
      <c r="GA157" s="29"/>
      <c r="GB157" s="29"/>
      <c r="GC157" s="29"/>
      <c r="GD157" s="29"/>
      <c r="GE157" s="29"/>
      <c r="GF157" s="29"/>
      <c r="GG157" s="29"/>
      <c r="GH157" s="29"/>
      <c r="GI157" s="29"/>
      <c r="GJ157" s="29"/>
      <c r="GK157" s="29"/>
      <c r="GL157" s="29"/>
      <c r="GM157" s="29"/>
      <c r="GN157" s="29"/>
      <c r="GO157" s="29"/>
      <c r="GP157" s="29"/>
      <c r="GQ157" s="29"/>
      <c r="GR157" s="29"/>
      <c r="GS157" s="29"/>
      <c r="GT157" s="29"/>
      <c r="GU157" s="29"/>
      <c r="GV157" s="29"/>
      <c r="GW157" s="29"/>
      <c r="GX157" s="29"/>
      <c r="GY157" s="29"/>
      <c r="GZ157" s="29"/>
      <c r="HA157" s="29"/>
      <c r="HB157" s="29"/>
      <c r="HC157" s="29"/>
      <c r="HD157" s="29"/>
      <c r="HE157" s="29"/>
      <c r="HF157" s="29"/>
      <c r="HG157" s="29"/>
      <c r="HH157" s="29"/>
      <c r="HI157" s="29"/>
      <c r="HJ157" s="29"/>
      <c r="HK157" s="29"/>
      <c r="HL157" s="29"/>
      <c r="HM157" s="29"/>
      <c r="HN157" s="29"/>
      <c r="HO157" s="29"/>
      <c r="HP157" s="29"/>
      <c r="HQ157" s="29"/>
      <c r="HR157" s="29"/>
      <c r="HS157" s="29"/>
      <c r="HT157" s="29"/>
      <c r="HU157" s="29"/>
      <c r="HV157" s="29"/>
      <c r="HW157" s="29"/>
      <c r="HX157" s="29"/>
      <c r="HY157" s="29"/>
      <c r="HZ157" s="29"/>
      <c r="IA157" s="29"/>
      <c r="IB157" s="29"/>
      <c r="IC157" s="29"/>
      <c r="ID157" s="29"/>
      <c r="IE157" s="29"/>
      <c r="IF157" s="29"/>
      <c r="IG157" s="29"/>
      <c r="IH157" s="29"/>
      <c r="II157" s="29"/>
      <c r="IJ157" s="29"/>
      <c r="IK157" s="29"/>
      <c r="IL157" s="29"/>
      <c r="IM157" s="29"/>
      <c r="IN157" s="29"/>
      <c r="IO157" s="29"/>
      <c r="IP157" s="29"/>
    </row>
    <row r="158" spans="1:250" ht="12.75" customHeight="1">
      <c r="A158" s="29"/>
      <c r="B158" s="29"/>
      <c r="C158" s="26"/>
      <c r="D158" s="26"/>
      <c r="E158" s="26"/>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9"/>
      <c r="BL158" s="29"/>
      <c r="BM158" s="29"/>
      <c r="BN158" s="29"/>
      <c r="BO158" s="29"/>
      <c r="BP158" s="29"/>
      <c r="BQ158" s="29"/>
      <c r="BR158" s="29"/>
      <c r="BS158" s="29"/>
      <c r="BT158" s="29"/>
      <c r="BU158" s="29"/>
      <c r="BV158" s="29"/>
      <c r="BW158" s="29"/>
      <c r="BX158" s="29"/>
      <c r="BY158" s="29"/>
      <c r="BZ158" s="29"/>
      <c r="CA158" s="29"/>
      <c r="CB158" s="29"/>
      <c r="CC158" s="29"/>
      <c r="CD158" s="29"/>
      <c r="CE158" s="29"/>
      <c r="CF158" s="29"/>
      <c r="CG158" s="29"/>
      <c r="CH158" s="29"/>
      <c r="CI158" s="29"/>
      <c r="CJ158" s="29"/>
      <c r="CK158" s="29"/>
      <c r="CL158" s="29"/>
      <c r="CM158" s="29"/>
      <c r="CN158" s="29"/>
      <c r="CO158" s="29"/>
      <c r="CP158" s="29"/>
      <c r="CQ158" s="29"/>
      <c r="CR158" s="29"/>
      <c r="CS158" s="29"/>
      <c r="CT158" s="29"/>
      <c r="CU158" s="29"/>
      <c r="CV158" s="29"/>
      <c r="CW158" s="29"/>
      <c r="CX158" s="29"/>
      <c r="CY158" s="29"/>
      <c r="CZ158" s="29"/>
      <c r="DA158" s="29"/>
      <c r="DB158" s="29"/>
      <c r="DC158" s="29"/>
      <c r="DD158" s="29"/>
      <c r="DE158" s="29"/>
      <c r="DF158" s="29"/>
      <c r="DG158" s="29"/>
      <c r="DH158" s="29"/>
      <c r="DI158" s="29"/>
      <c r="DJ158" s="29"/>
      <c r="DK158" s="29"/>
      <c r="DL158" s="29"/>
      <c r="DM158" s="29"/>
      <c r="DN158" s="29"/>
      <c r="DO158" s="29"/>
      <c r="DP158" s="29"/>
      <c r="DQ158" s="29"/>
      <c r="DR158" s="29"/>
      <c r="DS158" s="29"/>
      <c r="DT158" s="29"/>
      <c r="DU158" s="29"/>
      <c r="DV158" s="29"/>
      <c r="DW158" s="29"/>
      <c r="DX158" s="29"/>
      <c r="DY158" s="29"/>
      <c r="DZ158" s="29"/>
      <c r="EA158" s="29"/>
      <c r="EB158" s="29"/>
      <c r="EC158" s="29"/>
      <c r="ED158" s="29"/>
      <c r="EE158" s="29"/>
      <c r="EF158" s="29"/>
      <c r="EG158" s="29"/>
      <c r="EH158" s="29"/>
      <c r="EI158" s="29"/>
      <c r="EJ158" s="29"/>
      <c r="EK158" s="29"/>
      <c r="EL158" s="29"/>
      <c r="EM158" s="29"/>
      <c r="EN158" s="29"/>
      <c r="EO158" s="29"/>
      <c r="EP158" s="29"/>
      <c r="EQ158" s="29"/>
      <c r="ER158" s="29"/>
      <c r="ES158" s="29"/>
      <c r="ET158" s="29"/>
      <c r="EU158" s="29"/>
      <c r="EV158" s="29"/>
      <c r="EW158" s="29"/>
      <c r="EX158" s="29"/>
      <c r="EY158" s="29"/>
      <c r="EZ158" s="29"/>
      <c r="FA158" s="29"/>
      <c r="FB158" s="29"/>
      <c r="FC158" s="29"/>
      <c r="FD158" s="29"/>
      <c r="FE158" s="29"/>
      <c r="FF158" s="29"/>
      <c r="FG158" s="29"/>
      <c r="FH158" s="29"/>
      <c r="FI158" s="29"/>
      <c r="FJ158" s="29"/>
      <c r="FK158" s="29"/>
      <c r="FL158" s="29"/>
      <c r="FM158" s="29"/>
      <c r="FN158" s="29"/>
      <c r="FO158" s="29"/>
      <c r="FP158" s="29"/>
      <c r="FQ158" s="29"/>
      <c r="FR158" s="29"/>
      <c r="FS158" s="29"/>
      <c r="FT158" s="29"/>
      <c r="FU158" s="29"/>
      <c r="FV158" s="29"/>
      <c r="FW158" s="29"/>
      <c r="FX158" s="29"/>
      <c r="FY158" s="29"/>
      <c r="FZ158" s="29"/>
      <c r="GA158" s="29"/>
      <c r="GB158" s="29"/>
      <c r="GC158" s="29"/>
      <c r="GD158" s="29"/>
      <c r="GE158" s="29"/>
      <c r="GF158" s="29"/>
      <c r="GG158" s="29"/>
      <c r="GH158" s="29"/>
      <c r="GI158" s="29"/>
      <c r="GJ158" s="29"/>
      <c r="GK158" s="29"/>
      <c r="GL158" s="29"/>
      <c r="GM158" s="29"/>
      <c r="GN158" s="29"/>
      <c r="GO158" s="29"/>
      <c r="GP158" s="29"/>
      <c r="GQ158" s="29"/>
      <c r="GR158" s="29"/>
      <c r="GS158" s="29"/>
      <c r="GT158" s="29"/>
      <c r="GU158" s="29"/>
      <c r="GV158" s="29"/>
      <c r="GW158" s="29"/>
      <c r="GX158" s="29"/>
      <c r="GY158" s="29"/>
      <c r="GZ158" s="29"/>
      <c r="HA158" s="29"/>
      <c r="HB158" s="29"/>
      <c r="HC158" s="29"/>
      <c r="HD158" s="29"/>
      <c r="HE158" s="29"/>
      <c r="HF158" s="29"/>
      <c r="HG158" s="29"/>
      <c r="HH158" s="29"/>
      <c r="HI158" s="29"/>
      <c r="HJ158" s="29"/>
      <c r="HK158" s="29"/>
      <c r="HL158" s="29"/>
      <c r="HM158" s="29"/>
      <c r="HN158" s="29"/>
      <c r="HO158" s="29"/>
      <c r="HP158" s="29"/>
      <c r="HQ158" s="29"/>
      <c r="HR158" s="29"/>
      <c r="HS158" s="29"/>
      <c r="HT158" s="29"/>
      <c r="HU158" s="29"/>
      <c r="HV158" s="29"/>
      <c r="HW158" s="29"/>
      <c r="HX158" s="29"/>
      <c r="HY158" s="29"/>
      <c r="HZ158" s="29"/>
      <c r="IA158" s="29"/>
      <c r="IB158" s="29"/>
      <c r="IC158" s="29"/>
      <c r="ID158" s="29"/>
      <c r="IE158" s="29"/>
      <c r="IF158" s="29"/>
      <c r="IG158" s="29"/>
      <c r="IH158" s="29"/>
      <c r="II158" s="29"/>
      <c r="IJ158" s="29"/>
      <c r="IK158" s="29"/>
      <c r="IL158" s="29"/>
      <c r="IM158" s="29"/>
      <c r="IN158" s="29"/>
      <c r="IO158" s="29"/>
      <c r="IP158" s="29"/>
    </row>
    <row r="159" spans="1:250" ht="12.75" customHeight="1">
      <c r="A159" s="29"/>
      <c r="B159" s="29"/>
      <c r="C159" s="26"/>
      <c r="D159" s="26"/>
      <c r="E159" s="26"/>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29"/>
      <c r="BK159" s="29"/>
      <c r="BL159" s="29"/>
      <c r="BM159" s="29"/>
      <c r="BN159" s="29"/>
      <c r="BO159" s="29"/>
      <c r="BP159" s="29"/>
      <c r="BQ159" s="29"/>
      <c r="BR159" s="29"/>
      <c r="BS159" s="29"/>
      <c r="BT159" s="29"/>
      <c r="BU159" s="29"/>
      <c r="BV159" s="29"/>
      <c r="BW159" s="29"/>
      <c r="BX159" s="29"/>
      <c r="BY159" s="29"/>
      <c r="BZ159" s="29"/>
      <c r="CA159" s="29"/>
      <c r="CB159" s="29"/>
      <c r="CC159" s="29"/>
      <c r="CD159" s="29"/>
      <c r="CE159" s="29"/>
      <c r="CF159" s="29"/>
      <c r="CG159" s="29"/>
      <c r="CH159" s="29"/>
      <c r="CI159" s="29"/>
      <c r="CJ159" s="29"/>
      <c r="CK159" s="29"/>
      <c r="CL159" s="29"/>
      <c r="CM159" s="29"/>
      <c r="CN159" s="29"/>
      <c r="CO159" s="29"/>
      <c r="CP159" s="29"/>
      <c r="CQ159" s="29"/>
      <c r="CR159" s="29"/>
      <c r="CS159" s="29"/>
      <c r="CT159" s="29"/>
      <c r="CU159" s="29"/>
      <c r="CV159" s="29"/>
      <c r="CW159" s="29"/>
      <c r="CX159" s="29"/>
      <c r="CY159" s="29"/>
      <c r="CZ159" s="29"/>
      <c r="DA159" s="29"/>
      <c r="DB159" s="29"/>
      <c r="DC159" s="29"/>
      <c r="DD159" s="29"/>
      <c r="DE159" s="29"/>
      <c r="DF159" s="29"/>
      <c r="DG159" s="29"/>
      <c r="DH159" s="29"/>
      <c r="DI159" s="29"/>
      <c r="DJ159" s="29"/>
      <c r="DK159" s="29"/>
      <c r="DL159" s="29"/>
      <c r="DM159" s="29"/>
      <c r="DN159" s="29"/>
      <c r="DO159" s="29"/>
      <c r="DP159" s="29"/>
      <c r="DQ159" s="29"/>
      <c r="DR159" s="29"/>
      <c r="DS159" s="29"/>
      <c r="DT159" s="29"/>
      <c r="DU159" s="29"/>
      <c r="DV159" s="29"/>
      <c r="DW159" s="29"/>
      <c r="DX159" s="29"/>
      <c r="DY159" s="29"/>
      <c r="DZ159" s="29"/>
      <c r="EA159" s="29"/>
      <c r="EB159" s="29"/>
      <c r="EC159" s="29"/>
      <c r="ED159" s="29"/>
      <c r="EE159" s="29"/>
      <c r="EF159" s="29"/>
      <c r="EG159" s="29"/>
      <c r="EH159" s="29"/>
      <c r="EI159" s="29"/>
      <c r="EJ159" s="29"/>
      <c r="EK159" s="29"/>
      <c r="EL159" s="29"/>
      <c r="EM159" s="29"/>
      <c r="EN159" s="29"/>
      <c r="EO159" s="29"/>
      <c r="EP159" s="29"/>
      <c r="EQ159" s="29"/>
      <c r="ER159" s="29"/>
      <c r="ES159" s="29"/>
      <c r="ET159" s="29"/>
      <c r="EU159" s="29"/>
      <c r="EV159" s="29"/>
      <c r="EW159" s="29"/>
      <c r="EX159" s="29"/>
      <c r="EY159" s="29"/>
      <c r="EZ159" s="29"/>
      <c r="FA159" s="29"/>
      <c r="FB159" s="29"/>
      <c r="FC159" s="29"/>
      <c r="FD159" s="29"/>
      <c r="FE159" s="29"/>
      <c r="FF159" s="29"/>
      <c r="FG159" s="29"/>
      <c r="FH159" s="29"/>
      <c r="FI159" s="29"/>
      <c r="FJ159" s="29"/>
      <c r="FK159" s="29"/>
      <c r="FL159" s="29"/>
      <c r="FM159" s="29"/>
      <c r="FN159" s="29"/>
      <c r="FO159" s="29"/>
      <c r="FP159" s="29"/>
      <c r="FQ159" s="29"/>
      <c r="FR159" s="29"/>
      <c r="FS159" s="29"/>
      <c r="FT159" s="29"/>
      <c r="FU159" s="29"/>
      <c r="FV159" s="29"/>
      <c r="FW159" s="29"/>
      <c r="FX159" s="29"/>
      <c r="FY159" s="29"/>
      <c r="FZ159" s="29"/>
      <c r="GA159" s="29"/>
      <c r="GB159" s="29"/>
      <c r="GC159" s="29"/>
      <c r="GD159" s="29"/>
      <c r="GE159" s="29"/>
      <c r="GF159" s="29"/>
      <c r="GG159" s="29"/>
      <c r="GH159" s="29"/>
      <c r="GI159" s="29"/>
      <c r="GJ159" s="29"/>
      <c r="GK159" s="29"/>
      <c r="GL159" s="29"/>
      <c r="GM159" s="29"/>
      <c r="GN159" s="29"/>
      <c r="GO159" s="29"/>
      <c r="GP159" s="29"/>
      <c r="GQ159" s="29"/>
      <c r="GR159" s="29"/>
      <c r="GS159" s="29"/>
      <c r="GT159" s="29"/>
      <c r="GU159" s="29"/>
      <c r="GV159" s="29"/>
      <c r="GW159" s="29"/>
      <c r="GX159" s="29"/>
      <c r="GY159" s="29"/>
      <c r="GZ159" s="29"/>
      <c r="HA159" s="29"/>
      <c r="HB159" s="29"/>
      <c r="HC159" s="29"/>
      <c r="HD159" s="29"/>
      <c r="HE159" s="29"/>
      <c r="HF159" s="29"/>
      <c r="HG159" s="29"/>
      <c r="HH159" s="29"/>
      <c r="HI159" s="29"/>
      <c r="HJ159" s="29"/>
      <c r="HK159" s="29"/>
      <c r="HL159" s="29"/>
      <c r="HM159" s="29"/>
      <c r="HN159" s="29"/>
      <c r="HO159" s="29"/>
      <c r="HP159" s="29"/>
      <c r="HQ159" s="29"/>
      <c r="HR159" s="29"/>
      <c r="HS159" s="29"/>
      <c r="HT159" s="29"/>
      <c r="HU159" s="29"/>
      <c r="HV159" s="29"/>
      <c r="HW159" s="29"/>
      <c r="HX159" s="29"/>
      <c r="HY159" s="29"/>
      <c r="HZ159" s="29"/>
      <c r="IA159" s="29"/>
      <c r="IB159" s="29"/>
      <c r="IC159" s="29"/>
      <c r="ID159" s="29"/>
      <c r="IE159" s="29"/>
      <c r="IF159" s="29"/>
      <c r="IG159" s="29"/>
      <c r="IH159" s="29"/>
      <c r="II159" s="29"/>
      <c r="IJ159" s="29"/>
      <c r="IK159" s="29"/>
      <c r="IL159" s="29"/>
      <c r="IM159" s="29"/>
      <c r="IN159" s="29"/>
      <c r="IO159" s="29"/>
      <c r="IP159" s="29"/>
    </row>
    <row r="160" spans="1:250" ht="12.75" customHeight="1">
      <c r="A160" s="29"/>
      <c r="B160" s="29"/>
      <c r="C160" s="26"/>
      <c r="D160" s="26"/>
      <c r="E160" s="26"/>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c r="AD160" s="29"/>
      <c r="AE160" s="29"/>
      <c r="AF160" s="29"/>
      <c r="AG160" s="29"/>
      <c r="AH160" s="29"/>
      <c r="AI160" s="29"/>
      <c r="AJ160" s="29"/>
      <c r="AK160" s="29"/>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c r="BX160" s="29"/>
      <c r="BY160" s="29"/>
      <c r="BZ160" s="29"/>
      <c r="CA160" s="29"/>
      <c r="CB160" s="29"/>
      <c r="CC160" s="29"/>
      <c r="CD160" s="29"/>
      <c r="CE160" s="29"/>
      <c r="CF160" s="29"/>
      <c r="CG160" s="29"/>
      <c r="CH160" s="29"/>
      <c r="CI160" s="29"/>
      <c r="CJ160" s="29"/>
      <c r="CK160" s="29"/>
      <c r="CL160" s="29"/>
      <c r="CM160" s="29"/>
      <c r="CN160" s="29"/>
      <c r="CO160" s="29"/>
      <c r="CP160" s="29"/>
      <c r="CQ160" s="29"/>
      <c r="CR160" s="29"/>
      <c r="CS160" s="29"/>
      <c r="CT160" s="29"/>
      <c r="CU160" s="29"/>
      <c r="CV160" s="29"/>
      <c r="CW160" s="29"/>
      <c r="CX160" s="29"/>
      <c r="CY160" s="29"/>
      <c r="CZ160" s="29"/>
      <c r="DA160" s="29"/>
      <c r="DB160" s="29"/>
      <c r="DC160" s="29"/>
      <c r="DD160" s="29"/>
      <c r="DE160" s="29"/>
      <c r="DF160" s="29"/>
      <c r="DG160" s="29"/>
      <c r="DH160" s="29"/>
      <c r="DI160" s="29"/>
      <c r="DJ160" s="29"/>
      <c r="DK160" s="29"/>
      <c r="DL160" s="29"/>
      <c r="DM160" s="29"/>
      <c r="DN160" s="29"/>
      <c r="DO160" s="29"/>
      <c r="DP160" s="29"/>
      <c r="DQ160" s="29"/>
      <c r="DR160" s="29"/>
      <c r="DS160" s="29"/>
      <c r="DT160" s="29"/>
      <c r="DU160" s="29"/>
      <c r="DV160" s="29"/>
      <c r="DW160" s="29"/>
      <c r="DX160" s="29"/>
      <c r="DY160" s="29"/>
      <c r="DZ160" s="29"/>
      <c r="EA160" s="29"/>
      <c r="EB160" s="29"/>
      <c r="EC160" s="29"/>
      <c r="ED160" s="29"/>
      <c r="EE160" s="29"/>
      <c r="EF160" s="29"/>
      <c r="EG160" s="29"/>
      <c r="EH160" s="29"/>
      <c r="EI160" s="29"/>
      <c r="EJ160" s="29"/>
      <c r="EK160" s="29"/>
      <c r="EL160" s="29"/>
      <c r="EM160" s="29"/>
      <c r="EN160" s="29"/>
      <c r="EO160" s="29"/>
      <c r="EP160" s="29"/>
      <c r="EQ160" s="29"/>
      <c r="ER160" s="29"/>
      <c r="ES160" s="29"/>
      <c r="ET160" s="29"/>
      <c r="EU160" s="29"/>
      <c r="EV160" s="29"/>
      <c r="EW160" s="29"/>
      <c r="EX160" s="29"/>
      <c r="EY160" s="29"/>
      <c r="EZ160" s="29"/>
      <c r="FA160" s="29"/>
      <c r="FB160" s="29"/>
      <c r="FC160" s="29"/>
      <c r="FD160" s="29"/>
      <c r="FE160" s="29"/>
      <c r="FF160" s="29"/>
      <c r="FG160" s="29"/>
      <c r="FH160" s="29"/>
      <c r="FI160" s="29"/>
      <c r="FJ160" s="29"/>
      <c r="FK160" s="29"/>
      <c r="FL160" s="29"/>
      <c r="FM160" s="29"/>
      <c r="FN160" s="29"/>
      <c r="FO160" s="29"/>
      <c r="FP160" s="29"/>
      <c r="FQ160" s="29"/>
      <c r="FR160" s="29"/>
      <c r="FS160" s="29"/>
      <c r="FT160" s="29"/>
      <c r="FU160" s="29"/>
      <c r="FV160" s="29"/>
      <c r="FW160" s="29"/>
      <c r="FX160" s="29"/>
      <c r="FY160" s="29"/>
      <c r="FZ160" s="29"/>
      <c r="GA160" s="29"/>
      <c r="GB160" s="29"/>
      <c r="GC160" s="29"/>
      <c r="GD160" s="29"/>
      <c r="GE160" s="29"/>
      <c r="GF160" s="29"/>
      <c r="GG160" s="29"/>
      <c r="GH160" s="29"/>
      <c r="GI160" s="29"/>
      <c r="GJ160" s="29"/>
      <c r="GK160" s="29"/>
      <c r="GL160" s="29"/>
      <c r="GM160" s="29"/>
      <c r="GN160" s="29"/>
      <c r="GO160" s="29"/>
      <c r="GP160" s="29"/>
      <c r="GQ160" s="29"/>
      <c r="GR160" s="29"/>
      <c r="GS160" s="29"/>
      <c r="GT160" s="29"/>
      <c r="GU160" s="29"/>
      <c r="GV160" s="29"/>
      <c r="GW160" s="29"/>
      <c r="GX160" s="29"/>
      <c r="GY160" s="29"/>
      <c r="GZ160" s="29"/>
      <c r="HA160" s="29"/>
      <c r="HB160" s="29"/>
      <c r="HC160" s="29"/>
      <c r="HD160" s="29"/>
      <c r="HE160" s="29"/>
      <c r="HF160" s="29"/>
      <c r="HG160" s="29"/>
      <c r="HH160" s="29"/>
      <c r="HI160" s="29"/>
      <c r="HJ160" s="29"/>
      <c r="HK160" s="29"/>
      <c r="HL160" s="29"/>
      <c r="HM160" s="29"/>
      <c r="HN160" s="29"/>
      <c r="HO160" s="29"/>
      <c r="HP160" s="29"/>
      <c r="HQ160" s="29"/>
      <c r="HR160" s="29"/>
      <c r="HS160" s="29"/>
      <c r="HT160" s="29"/>
      <c r="HU160" s="29"/>
      <c r="HV160" s="29"/>
      <c r="HW160" s="29"/>
      <c r="HX160" s="29"/>
      <c r="HY160" s="29"/>
      <c r="HZ160" s="29"/>
      <c r="IA160" s="29"/>
      <c r="IB160" s="29"/>
      <c r="IC160" s="29"/>
      <c r="ID160" s="29"/>
      <c r="IE160" s="29"/>
      <c r="IF160" s="29"/>
      <c r="IG160" s="29"/>
      <c r="IH160" s="29"/>
      <c r="II160" s="29"/>
      <c r="IJ160" s="29"/>
      <c r="IK160" s="29"/>
      <c r="IL160" s="29"/>
      <c r="IM160" s="29"/>
      <c r="IN160" s="29"/>
      <c r="IO160" s="29"/>
      <c r="IP160" s="29"/>
    </row>
    <row r="161" spans="1:250" ht="12.75" customHeight="1">
      <c r="A161" s="29"/>
      <c r="B161" s="29"/>
      <c r="C161" s="26"/>
      <c r="D161" s="26"/>
      <c r="E161" s="26"/>
      <c r="F161" s="29"/>
      <c r="G161" s="29"/>
      <c r="H161" s="29"/>
      <c r="I161" s="29"/>
      <c r="J161" s="29"/>
      <c r="K161" s="29"/>
      <c r="L161" s="29"/>
      <c r="M161" s="29"/>
      <c r="N161" s="29"/>
      <c r="O161" s="29"/>
      <c r="P161" s="29"/>
      <c r="Q161" s="29"/>
      <c r="R161" s="29"/>
      <c r="S161" s="29"/>
      <c r="T161" s="29"/>
      <c r="U161" s="29"/>
      <c r="V161" s="29"/>
      <c r="W161" s="29"/>
      <c r="X161" s="29"/>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29"/>
      <c r="CA161" s="29"/>
      <c r="CB161" s="29"/>
      <c r="CC161" s="29"/>
      <c r="CD161" s="29"/>
      <c r="CE161" s="29"/>
      <c r="CF161" s="29"/>
      <c r="CG161" s="29"/>
      <c r="CH161" s="29"/>
      <c r="CI161" s="29"/>
      <c r="CJ161" s="29"/>
      <c r="CK161" s="29"/>
      <c r="CL161" s="29"/>
      <c r="CM161" s="29"/>
      <c r="CN161" s="29"/>
      <c r="CO161" s="29"/>
      <c r="CP161" s="29"/>
      <c r="CQ161" s="29"/>
      <c r="CR161" s="29"/>
      <c r="CS161" s="29"/>
      <c r="CT161" s="29"/>
      <c r="CU161" s="29"/>
      <c r="CV161" s="29"/>
      <c r="CW161" s="29"/>
      <c r="CX161" s="29"/>
      <c r="CY161" s="29"/>
      <c r="CZ161" s="29"/>
      <c r="DA161" s="29"/>
      <c r="DB161" s="29"/>
      <c r="DC161" s="29"/>
      <c r="DD161" s="29"/>
      <c r="DE161" s="29"/>
      <c r="DF161" s="29"/>
      <c r="DG161" s="29"/>
      <c r="DH161" s="29"/>
      <c r="DI161" s="29"/>
      <c r="DJ161" s="29"/>
      <c r="DK161" s="29"/>
      <c r="DL161" s="29"/>
      <c r="DM161" s="29"/>
      <c r="DN161" s="29"/>
      <c r="DO161" s="29"/>
      <c r="DP161" s="29"/>
      <c r="DQ161" s="29"/>
      <c r="DR161" s="29"/>
      <c r="DS161" s="29"/>
      <c r="DT161" s="29"/>
      <c r="DU161" s="29"/>
      <c r="DV161" s="29"/>
      <c r="DW161" s="29"/>
      <c r="DX161" s="29"/>
      <c r="DY161" s="29"/>
      <c r="DZ161" s="29"/>
      <c r="EA161" s="29"/>
      <c r="EB161" s="29"/>
      <c r="EC161" s="29"/>
      <c r="ED161" s="29"/>
      <c r="EE161" s="29"/>
      <c r="EF161" s="29"/>
      <c r="EG161" s="29"/>
      <c r="EH161" s="29"/>
      <c r="EI161" s="29"/>
      <c r="EJ161" s="29"/>
      <c r="EK161" s="29"/>
      <c r="EL161" s="29"/>
      <c r="EM161" s="29"/>
      <c r="EN161" s="29"/>
      <c r="EO161" s="29"/>
      <c r="EP161" s="29"/>
      <c r="EQ161" s="29"/>
      <c r="ER161" s="29"/>
      <c r="ES161" s="29"/>
      <c r="ET161" s="29"/>
      <c r="EU161" s="29"/>
      <c r="EV161" s="29"/>
      <c r="EW161" s="29"/>
      <c r="EX161" s="29"/>
      <c r="EY161" s="29"/>
      <c r="EZ161" s="29"/>
      <c r="FA161" s="29"/>
      <c r="FB161" s="29"/>
      <c r="FC161" s="29"/>
      <c r="FD161" s="29"/>
      <c r="FE161" s="29"/>
      <c r="FF161" s="29"/>
      <c r="FG161" s="29"/>
      <c r="FH161" s="29"/>
      <c r="FI161" s="29"/>
      <c r="FJ161" s="29"/>
      <c r="FK161" s="29"/>
      <c r="FL161" s="29"/>
      <c r="FM161" s="29"/>
      <c r="FN161" s="29"/>
      <c r="FO161" s="29"/>
      <c r="FP161" s="29"/>
      <c r="FQ161" s="29"/>
      <c r="FR161" s="29"/>
      <c r="FS161" s="29"/>
      <c r="FT161" s="29"/>
      <c r="FU161" s="29"/>
      <c r="FV161" s="29"/>
      <c r="FW161" s="29"/>
      <c r="FX161" s="29"/>
      <c r="FY161" s="29"/>
      <c r="FZ161" s="29"/>
      <c r="GA161" s="29"/>
      <c r="GB161" s="29"/>
      <c r="GC161" s="29"/>
      <c r="GD161" s="29"/>
      <c r="GE161" s="29"/>
      <c r="GF161" s="29"/>
      <c r="GG161" s="29"/>
      <c r="GH161" s="29"/>
      <c r="GI161" s="29"/>
      <c r="GJ161" s="29"/>
      <c r="GK161" s="29"/>
      <c r="GL161" s="29"/>
      <c r="GM161" s="29"/>
      <c r="GN161" s="29"/>
      <c r="GO161" s="29"/>
      <c r="GP161" s="29"/>
      <c r="GQ161" s="29"/>
      <c r="GR161" s="29"/>
      <c r="GS161" s="29"/>
      <c r="GT161" s="29"/>
      <c r="GU161" s="29"/>
      <c r="GV161" s="29"/>
      <c r="GW161" s="29"/>
      <c r="GX161" s="29"/>
      <c r="GY161" s="29"/>
      <c r="GZ161" s="29"/>
      <c r="HA161" s="29"/>
      <c r="HB161" s="29"/>
      <c r="HC161" s="29"/>
      <c r="HD161" s="29"/>
      <c r="HE161" s="29"/>
      <c r="HF161" s="29"/>
      <c r="HG161" s="29"/>
      <c r="HH161" s="29"/>
      <c r="HI161" s="29"/>
      <c r="HJ161" s="29"/>
      <c r="HK161" s="29"/>
      <c r="HL161" s="29"/>
      <c r="HM161" s="29"/>
      <c r="HN161" s="29"/>
      <c r="HO161" s="29"/>
      <c r="HP161" s="29"/>
      <c r="HQ161" s="29"/>
      <c r="HR161" s="29"/>
      <c r="HS161" s="29"/>
      <c r="HT161" s="29"/>
      <c r="HU161" s="29"/>
      <c r="HV161" s="29"/>
      <c r="HW161" s="29"/>
      <c r="HX161" s="29"/>
      <c r="HY161" s="29"/>
      <c r="HZ161" s="29"/>
      <c r="IA161" s="29"/>
      <c r="IB161" s="29"/>
      <c r="IC161" s="29"/>
      <c r="ID161" s="29"/>
      <c r="IE161" s="29"/>
      <c r="IF161" s="29"/>
      <c r="IG161" s="29"/>
      <c r="IH161" s="29"/>
      <c r="II161" s="29"/>
      <c r="IJ161" s="29"/>
      <c r="IK161" s="29"/>
      <c r="IL161" s="29"/>
      <c r="IM161" s="29"/>
      <c r="IN161" s="29"/>
      <c r="IO161" s="29"/>
      <c r="IP161" s="29"/>
    </row>
    <row r="162" spans="1:250" ht="12.75" customHeight="1">
      <c r="A162" s="29"/>
      <c r="B162" s="29"/>
      <c r="C162" s="26"/>
      <c r="D162" s="26"/>
      <c r="E162" s="26"/>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c r="BX162" s="29"/>
      <c r="BY162" s="29"/>
      <c r="BZ162" s="29"/>
      <c r="CA162" s="29"/>
      <c r="CB162" s="29"/>
      <c r="CC162" s="29"/>
      <c r="CD162" s="29"/>
      <c r="CE162" s="29"/>
      <c r="CF162" s="29"/>
      <c r="CG162" s="29"/>
      <c r="CH162" s="29"/>
      <c r="CI162" s="29"/>
      <c r="CJ162" s="29"/>
      <c r="CK162" s="29"/>
      <c r="CL162" s="29"/>
      <c r="CM162" s="29"/>
      <c r="CN162" s="29"/>
      <c r="CO162" s="29"/>
      <c r="CP162" s="29"/>
      <c r="CQ162" s="29"/>
      <c r="CR162" s="29"/>
      <c r="CS162" s="29"/>
      <c r="CT162" s="29"/>
      <c r="CU162" s="29"/>
      <c r="CV162" s="29"/>
      <c r="CW162" s="29"/>
      <c r="CX162" s="29"/>
      <c r="CY162" s="29"/>
      <c r="CZ162" s="29"/>
      <c r="DA162" s="29"/>
      <c r="DB162" s="29"/>
      <c r="DC162" s="29"/>
      <c r="DD162" s="29"/>
      <c r="DE162" s="29"/>
      <c r="DF162" s="29"/>
      <c r="DG162" s="29"/>
      <c r="DH162" s="29"/>
      <c r="DI162" s="29"/>
      <c r="DJ162" s="29"/>
      <c r="DK162" s="29"/>
      <c r="DL162" s="29"/>
      <c r="DM162" s="29"/>
      <c r="DN162" s="29"/>
      <c r="DO162" s="29"/>
      <c r="DP162" s="29"/>
      <c r="DQ162" s="29"/>
      <c r="DR162" s="29"/>
      <c r="DS162" s="29"/>
      <c r="DT162" s="29"/>
      <c r="DU162" s="29"/>
      <c r="DV162" s="29"/>
      <c r="DW162" s="29"/>
      <c r="DX162" s="29"/>
      <c r="DY162" s="29"/>
      <c r="DZ162" s="29"/>
      <c r="EA162" s="29"/>
      <c r="EB162" s="29"/>
      <c r="EC162" s="29"/>
      <c r="ED162" s="29"/>
      <c r="EE162" s="29"/>
      <c r="EF162" s="29"/>
      <c r="EG162" s="29"/>
      <c r="EH162" s="29"/>
      <c r="EI162" s="29"/>
      <c r="EJ162" s="29"/>
      <c r="EK162" s="29"/>
      <c r="EL162" s="29"/>
      <c r="EM162" s="29"/>
      <c r="EN162" s="29"/>
      <c r="EO162" s="29"/>
      <c r="EP162" s="29"/>
      <c r="EQ162" s="29"/>
      <c r="ER162" s="29"/>
      <c r="ES162" s="29"/>
      <c r="ET162" s="29"/>
      <c r="EU162" s="29"/>
      <c r="EV162" s="29"/>
      <c r="EW162" s="29"/>
      <c r="EX162" s="29"/>
      <c r="EY162" s="29"/>
      <c r="EZ162" s="29"/>
      <c r="FA162" s="29"/>
      <c r="FB162" s="29"/>
      <c r="FC162" s="29"/>
      <c r="FD162" s="29"/>
      <c r="FE162" s="29"/>
      <c r="FF162" s="29"/>
      <c r="FG162" s="29"/>
      <c r="FH162" s="29"/>
      <c r="FI162" s="29"/>
      <c r="FJ162" s="29"/>
      <c r="FK162" s="29"/>
      <c r="FL162" s="29"/>
      <c r="FM162" s="29"/>
      <c r="FN162" s="29"/>
      <c r="FO162" s="29"/>
      <c r="FP162" s="29"/>
      <c r="FQ162" s="29"/>
      <c r="FR162" s="29"/>
      <c r="FS162" s="29"/>
      <c r="FT162" s="29"/>
      <c r="FU162" s="29"/>
      <c r="FV162" s="29"/>
      <c r="FW162" s="29"/>
      <c r="FX162" s="29"/>
      <c r="FY162" s="29"/>
      <c r="FZ162" s="29"/>
      <c r="GA162" s="29"/>
      <c r="GB162" s="29"/>
      <c r="GC162" s="29"/>
      <c r="GD162" s="29"/>
      <c r="GE162" s="29"/>
      <c r="GF162" s="29"/>
      <c r="GG162" s="29"/>
      <c r="GH162" s="29"/>
      <c r="GI162" s="29"/>
      <c r="GJ162" s="29"/>
      <c r="GK162" s="29"/>
      <c r="GL162" s="29"/>
      <c r="GM162" s="29"/>
      <c r="GN162" s="29"/>
      <c r="GO162" s="29"/>
      <c r="GP162" s="29"/>
      <c r="GQ162" s="29"/>
      <c r="GR162" s="29"/>
      <c r="GS162" s="29"/>
      <c r="GT162" s="29"/>
      <c r="GU162" s="29"/>
      <c r="GV162" s="29"/>
      <c r="GW162" s="29"/>
      <c r="GX162" s="29"/>
      <c r="GY162" s="29"/>
      <c r="GZ162" s="29"/>
      <c r="HA162" s="29"/>
      <c r="HB162" s="29"/>
      <c r="HC162" s="29"/>
      <c r="HD162" s="29"/>
      <c r="HE162" s="29"/>
      <c r="HF162" s="29"/>
      <c r="HG162" s="29"/>
      <c r="HH162" s="29"/>
      <c r="HI162" s="29"/>
      <c r="HJ162" s="29"/>
      <c r="HK162" s="29"/>
      <c r="HL162" s="29"/>
      <c r="HM162" s="29"/>
      <c r="HN162" s="29"/>
      <c r="HO162" s="29"/>
      <c r="HP162" s="29"/>
      <c r="HQ162" s="29"/>
      <c r="HR162" s="29"/>
      <c r="HS162" s="29"/>
      <c r="HT162" s="29"/>
      <c r="HU162" s="29"/>
      <c r="HV162" s="29"/>
      <c r="HW162" s="29"/>
      <c r="HX162" s="29"/>
      <c r="HY162" s="29"/>
      <c r="HZ162" s="29"/>
      <c r="IA162" s="29"/>
      <c r="IB162" s="29"/>
      <c r="IC162" s="29"/>
      <c r="ID162" s="29"/>
      <c r="IE162" s="29"/>
      <c r="IF162" s="29"/>
      <c r="IG162" s="29"/>
      <c r="IH162" s="29"/>
      <c r="II162" s="29"/>
      <c r="IJ162" s="29"/>
      <c r="IK162" s="29"/>
      <c r="IL162" s="29"/>
      <c r="IM162" s="29"/>
      <c r="IN162" s="29"/>
      <c r="IO162" s="29"/>
      <c r="IP162" s="29"/>
    </row>
    <row r="163" spans="1:250" ht="12.75" customHeight="1">
      <c r="A163" s="29"/>
      <c r="B163" s="29"/>
      <c r="C163" s="26"/>
      <c r="D163" s="26"/>
      <c r="E163" s="26"/>
      <c r="F163" s="29"/>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c r="BX163" s="29"/>
      <c r="BY163" s="29"/>
      <c r="BZ163" s="29"/>
      <c r="CA163" s="29"/>
      <c r="CB163" s="29"/>
      <c r="CC163" s="29"/>
      <c r="CD163" s="29"/>
      <c r="CE163" s="29"/>
      <c r="CF163" s="29"/>
      <c r="CG163" s="29"/>
      <c r="CH163" s="29"/>
      <c r="CI163" s="29"/>
      <c r="CJ163" s="29"/>
      <c r="CK163" s="29"/>
      <c r="CL163" s="29"/>
      <c r="CM163" s="29"/>
      <c r="CN163" s="29"/>
      <c r="CO163" s="29"/>
      <c r="CP163" s="29"/>
      <c r="CQ163" s="29"/>
      <c r="CR163" s="29"/>
      <c r="CS163" s="29"/>
      <c r="CT163" s="29"/>
      <c r="CU163" s="29"/>
      <c r="CV163" s="29"/>
      <c r="CW163" s="29"/>
      <c r="CX163" s="29"/>
      <c r="CY163" s="29"/>
      <c r="CZ163" s="29"/>
      <c r="DA163" s="29"/>
      <c r="DB163" s="29"/>
      <c r="DC163" s="29"/>
      <c r="DD163" s="29"/>
      <c r="DE163" s="29"/>
      <c r="DF163" s="29"/>
      <c r="DG163" s="29"/>
      <c r="DH163" s="29"/>
      <c r="DI163" s="29"/>
      <c r="DJ163" s="29"/>
      <c r="DK163" s="29"/>
      <c r="DL163" s="29"/>
      <c r="DM163" s="29"/>
      <c r="DN163" s="29"/>
      <c r="DO163" s="29"/>
      <c r="DP163" s="29"/>
      <c r="DQ163" s="29"/>
      <c r="DR163" s="29"/>
      <c r="DS163" s="29"/>
      <c r="DT163" s="29"/>
      <c r="DU163" s="29"/>
      <c r="DV163" s="29"/>
      <c r="DW163" s="29"/>
      <c r="DX163" s="29"/>
      <c r="DY163" s="29"/>
      <c r="DZ163" s="29"/>
      <c r="EA163" s="29"/>
      <c r="EB163" s="29"/>
      <c r="EC163" s="29"/>
      <c r="ED163" s="29"/>
      <c r="EE163" s="29"/>
      <c r="EF163" s="29"/>
      <c r="EG163" s="29"/>
      <c r="EH163" s="29"/>
      <c r="EI163" s="29"/>
      <c r="EJ163" s="29"/>
      <c r="EK163" s="29"/>
      <c r="EL163" s="29"/>
      <c r="EM163" s="29"/>
      <c r="EN163" s="29"/>
      <c r="EO163" s="29"/>
      <c r="EP163" s="29"/>
      <c r="EQ163" s="29"/>
      <c r="ER163" s="29"/>
      <c r="ES163" s="29"/>
      <c r="ET163" s="29"/>
      <c r="EU163" s="29"/>
      <c r="EV163" s="29"/>
      <c r="EW163" s="29"/>
      <c r="EX163" s="29"/>
      <c r="EY163" s="29"/>
      <c r="EZ163" s="29"/>
      <c r="FA163" s="29"/>
      <c r="FB163" s="29"/>
      <c r="FC163" s="29"/>
      <c r="FD163" s="29"/>
      <c r="FE163" s="29"/>
      <c r="FF163" s="29"/>
      <c r="FG163" s="29"/>
      <c r="FH163" s="29"/>
      <c r="FI163" s="29"/>
      <c r="FJ163" s="29"/>
      <c r="FK163" s="29"/>
      <c r="FL163" s="29"/>
      <c r="FM163" s="29"/>
      <c r="FN163" s="29"/>
      <c r="FO163" s="29"/>
      <c r="FP163" s="29"/>
      <c r="FQ163" s="29"/>
      <c r="FR163" s="29"/>
      <c r="FS163" s="29"/>
      <c r="FT163" s="29"/>
      <c r="FU163" s="29"/>
      <c r="FV163" s="29"/>
      <c r="FW163" s="29"/>
      <c r="FX163" s="29"/>
      <c r="FY163" s="29"/>
      <c r="FZ163" s="29"/>
      <c r="GA163" s="29"/>
      <c r="GB163" s="29"/>
      <c r="GC163" s="29"/>
      <c r="GD163" s="29"/>
      <c r="GE163" s="29"/>
      <c r="GF163" s="29"/>
      <c r="GG163" s="29"/>
      <c r="GH163" s="29"/>
      <c r="GI163" s="29"/>
      <c r="GJ163" s="29"/>
      <c r="GK163" s="29"/>
      <c r="GL163" s="29"/>
      <c r="GM163" s="29"/>
      <c r="GN163" s="29"/>
      <c r="GO163" s="29"/>
      <c r="GP163" s="29"/>
      <c r="GQ163" s="29"/>
      <c r="GR163" s="29"/>
      <c r="GS163" s="29"/>
      <c r="GT163" s="29"/>
      <c r="GU163" s="29"/>
      <c r="GV163" s="29"/>
      <c r="GW163" s="29"/>
      <c r="GX163" s="29"/>
      <c r="GY163" s="29"/>
      <c r="GZ163" s="29"/>
      <c r="HA163" s="29"/>
      <c r="HB163" s="29"/>
      <c r="HC163" s="29"/>
      <c r="HD163" s="29"/>
      <c r="HE163" s="29"/>
      <c r="HF163" s="29"/>
      <c r="HG163" s="29"/>
      <c r="HH163" s="29"/>
      <c r="HI163" s="29"/>
      <c r="HJ163" s="29"/>
      <c r="HK163" s="29"/>
      <c r="HL163" s="29"/>
      <c r="HM163" s="29"/>
      <c r="HN163" s="29"/>
      <c r="HO163" s="29"/>
      <c r="HP163" s="29"/>
      <c r="HQ163" s="29"/>
      <c r="HR163" s="29"/>
      <c r="HS163" s="29"/>
      <c r="HT163" s="29"/>
      <c r="HU163" s="29"/>
      <c r="HV163" s="29"/>
      <c r="HW163" s="29"/>
      <c r="HX163" s="29"/>
      <c r="HY163" s="29"/>
      <c r="HZ163" s="29"/>
      <c r="IA163" s="29"/>
      <c r="IB163" s="29"/>
      <c r="IC163" s="29"/>
      <c r="ID163" s="29"/>
      <c r="IE163" s="29"/>
      <c r="IF163" s="29"/>
      <c r="IG163" s="29"/>
      <c r="IH163" s="29"/>
      <c r="II163" s="29"/>
      <c r="IJ163" s="29"/>
      <c r="IK163" s="29"/>
      <c r="IL163" s="29"/>
      <c r="IM163" s="29"/>
      <c r="IN163" s="29"/>
      <c r="IO163" s="29"/>
      <c r="IP163" s="29"/>
    </row>
    <row r="164" spans="1:250" ht="12.75" customHeight="1">
      <c r="A164" s="29"/>
      <c r="B164" s="29"/>
      <c r="C164" s="26"/>
      <c r="D164" s="26"/>
      <c r="E164" s="26"/>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c r="CA164" s="29"/>
      <c r="CB164" s="29"/>
      <c r="CC164" s="29"/>
      <c r="CD164" s="29"/>
      <c r="CE164" s="29"/>
      <c r="CF164" s="29"/>
      <c r="CG164" s="29"/>
      <c r="CH164" s="29"/>
      <c r="CI164" s="29"/>
      <c r="CJ164" s="29"/>
      <c r="CK164" s="29"/>
      <c r="CL164" s="29"/>
      <c r="CM164" s="29"/>
      <c r="CN164" s="29"/>
      <c r="CO164" s="29"/>
      <c r="CP164" s="29"/>
      <c r="CQ164" s="29"/>
      <c r="CR164" s="29"/>
      <c r="CS164" s="29"/>
      <c r="CT164" s="29"/>
      <c r="CU164" s="29"/>
      <c r="CV164" s="29"/>
      <c r="CW164" s="29"/>
      <c r="CX164" s="29"/>
      <c r="CY164" s="29"/>
      <c r="CZ164" s="29"/>
      <c r="DA164" s="29"/>
      <c r="DB164" s="29"/>
      <c r="DC164" s="29"/>
      <c r="DD164" s="29"/>
      <c r="DE164" s="29"/>
      <c r="DF164" s="29"/>
      <c r="DG164" s="29"/>
      <c r="DH164" s="29"/>
      <c r="DI164" s="29"/>
      <c r="DJ164" s="29"/>
      <c r="DK164" s="29"/>
      <c r="DL164" s="29"/>
      <c r="DM164" s="29"/>
      <c r="DN164" s="29"/>
      <c r="DO164" s="29"/>
      <c r="DP164" s="29"/>
      <c r="DQ164" s="29"/>
      <c r="DR164" s="29"/>
      <c r="DS164" s="29"/>
      <c r="DT164" s="29"/>
      <c r="DU164" s="29"/>
      <c r="DV164" s="29"/>
      <c r="DW164" s="29"/>
      <c r="DX164" s="29"/>
      <c r="DY164" s="29"/>
      <c r="DZ164" s="29"/>
      <c r="EA164" s="29"/>
      <c r="EB164" s="29"/>
      <c r="EC164" s="29"/>
      <c r="ED164" s="29"/>
      <c r="EE164" s="29"/>
      <c r="EF164" s="29"/>
      <c r="EG164" s="29"/>
      <c r="EH164" s="29"/>
      <c r="EI164" s="29"/>
      <c r="EJ164" s="29"/>
      <c r="EK164" s="29"/>
      <c r="EL164" s="29"/>
      <c r="EM164" s="29"/>
      <c r="EN164" s="29"/>
      <c r="EO164" s="29"/>
      <c r="EP164" s="29"/>
      <c r="EQ164" s="29"/>
      <c r="ER164" s="29"/>
      <c r="ES164" s="29"/>
      <c r="ET164" s="29"/>
      <c r="EU164" s="29"/>
      <c r="EV164" s="29"/>
      <c r="EW164" s="29"/>
      <c r="EX164" s="29"/>
      <c r="EY164" s="29"/>
      <c r="EZ164" s="29"/>
      <c r="FA164" s="29"/>
      <c r="FB164" s="29"/>
      <c r="FC164" s="29"/>
      <c r="FD164" s="29"/>
      <c r="FE164" s="29"/>
      <c r="FF164" s="29"/>
      <c r="FG164" s="29"/>
      <c r="FH164" s="29"/>
      <c r="FI164" s="29"/>
      <c r="FJ164" s="29"/>
      <c r="FK164" s="29"/>
      <c r="FL164" s="29"/>
      <c r="FM164" s="29"/>
      <c r="FN164" s="29"/>
      <c r="FO164" s="29"/>
      <c r="FP164" s="29"/>
      <c r="FQ164" s="29"/>
      <c r="FR164" s="29"/>
      <c r="FS164" s="29"/>
      <c r="FT164" s="29"/>
      <c r="FU164" s="29"/>
      <c r="FV164" s="29"/>
      <c r="FW164" s="29"/>
      <c r="FX164" s="29"/>
      <c r="FY164" s="29"/>
      <c r="FZ164" s="29"/>
      <c r="GA164" s="29"/>
      <c r="GB164" s="29"/>
      <c r="GC164" s="29"/>
      <c r="GD164" s="29"/>
      <c r="GE164" s="29"/>
      <c r="GF164" s="29"/>
      <c r="GG164" s="29"/>
      <c r="GH164" s="29"/>
      <c r="GI164" s="29"/>
      <c r="GJ164" s="29"/>
      <c r="GK164" s="29"/>
      <c r="GL164" s="29"/>
      <c r="GM164" s="29"/>
      <c r="GN164" s="29"/>
      <c r="GO164" s="29"/>
      <c r="GP164" s="29"/>
      <c r="GQ164" s="29"/>
      <c r="GR164" s="29"/>
      <c r="GS164" s="29"/>
      <c r="GT164" s="29"/>
      <c r="GU164" s="29"/>
      <c r="GV164" s="29"/>
      <c r="GW164" s="29"/>
      <c r="GX164" s="29"/>
      <c r="GY164" s="29"/>
      <c r="GZ164" s="29"/>
      <c r="HA164" s="29"/>
      <c r="HB164" s="29"/>
      <c r="HC164" s="29"/>
      <c r="HD164" s="29"/>
      <c r="HE164" s="29"/>
      <c r="HF164" s="29"/>
      <c r="HG164" s="29"/>
      <c r="HH164" s="29"/>
      <c r="HI164" s="29"/>
      <c r="HJ164" s="29"/>
      <c r="HK164" s="29"/>
      <c r="HL164" s="29"/>
      <c r="HM164" s="29"/>
      <c r="HN164" s="29"/>
      <c r="HO164" s="29"/>
      <c r="HP164" s="29"/>
      <c r="HQ164" s="29"/>
      <c r="HR164" s="29"/>
      <c r="HS164" s="29"/>
      <c r="HT164" s="29"/>
      <c r="HU164" s="29"/>
      <c r="HV164" s="29"/>
      <c r="HW164" s="29"/>
      <c r="HX164" s="29"/>
      <c r="HY164" s="29"/>
      <c r="HZ164" s="29"/>
      <c r="IA164" s="29"/>
      <c r="IB164" s="29"/>
      <c r="IC164" s="29"/>
      <c r="ID164" s="29"/>
      <c r="IE164" s="29"/>
      <c r="IF164" s="29"/>
      <c r="IG164" s="29"/>
      <c r="IH164" s="29"/>
      <c r="II164" s="29"/>
      <c r="IJ164" s="29"/>
      <c r="IK164" s="29"/>
      <c r="IL164" s="29"/>
      <c r="IM164" s="29"/>
      <c r="IN164" s="29"/>
      <c r="IO164" s="29"/>
      <c r="IP164" s="29"/>
    </row>
    <row r="165" spans="1:250" ht="12.75" customHeight="1">
      <c r="A165" s="29"/>
      <c r="B165" s="29"/>
      <c r="C165" s="26"/>
      <c r="D165" s="26"/>
      <c r="E165" s="26"/>
      <c r="F165" s="29"/>
      <c r="G165" s="29"/>
      <c r="H165" s="29"/>
      <c r="I165" s="29"/>
      <c r="J165" s="29"/>
      <c r="K165" s="29"/>
      <c r="L165" s="29"/>
      <c r="M165" s="29"/>
      <c r="N165" s="29"/>
      <c r="O165" s="29"/>
      <c r="P165" s="29"/>
      <c r="Q165" s="29"/>
      <c r="R165" s="29"/>
      <c r="S165" s="29"/>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29"/>
      <c r="CA165" s="29"/>
      <c r="CB165" s="29"/>
      <c r="CC165" s="29"/>
      <c r="CD165" s="29"/>
      <c r="CE165" s="29"/>
      <c r="CF165" s="29"/>
      <c r="CG165" s="29"/>
      <c r="CH165" s="29"/>
      <c r="CI165" s="29"/>
      <c r="CJ165" s="29"/>
      <c r="CK165" s="29"/>
      <c r="CL165" s="29"/>
      <c r="CM165" s="29"/>
      <c r="CN165" s="29"/>
      <c r="CO165" s="29"/>
      <c r="CP165" s="29"/>
      <c r="CQ165" s="29"/>
      <c r="CR165" s="29"/>
      <c r="CS165" s="29"/>
      <c r="CT165" s="29"/>
      <c r="CU165" s="29"/>
      <c r="CV165" s="29"/>
      <c r="CW165" s="29"/>
      <c r="CX165" s="29"/>
      <c r="CY165" s="29"/>
      <c r="CZ165" s="29"/>
      <c r="DA165" s="29"/>
      <c r="DB165" s="29"/>
      <c r="DC165" s="29"/>
      <c r="DD165" s="29"/>
      <c r="DE165" s="29"/>
      <c r="DF165" s="29"/>
      <c r="DG165" s="29"/>
      <c r="DH165" s="29"/>
      <c r="DI165" s="29"/>
      <c r="DJ165" s="29"/>
      <c r="DK165" s="29"/>
      <c r="DL165" s="29"/>
      <c r="DM165" s="29"/>
      <c r="DN165" s="29"/>
      <c r="DO165" s="29"/>
      <c r="DP165" s="29"/>
      <c r="DQ165" s="29"/>
      <c r="DR165" s="29"/>
      <c r="DS165" s="29"/>
      <c r="DT165" s="29"/>
      <c r="DU165" s="29"/>
      <c r="DV165" s="29"/>
      <c r="DW165" s="29"/>
      <c r="DX165" s="29"/>
      <c r="DY165" s="29"/>
      <c r="DZ165" s="29"/>
      <c r="EA165" s="29"/>
      <c r="EB165" s="29"/>
      <c r="EC165" s="29"/>
      <c r="ED165" s="29"/>
      <c r="EE165" s="29"/>
      <c r="EF165" s="29"/>
      <c r="EG165" s="29"/>
      <c r="EH165" s="29"/>
      <c r="EI165" s="29"/>
      <c r="EJ165" s="29"/>
      <c r="EK165" s="29"/>
      <c r="EL165" s="29"/>
      <c r="EM165" s="29"/>
      <c r="EN165" s="29"/>
      <c r="EO165" s="29"/>
      <c r="EP165" s="29"/>
      <c r="EQ165" s="29"/>
      <c r="ER165" s="29"/>
      <c r="ES165" s="29"/>
      <c r="ET165" s="29"/>
      <c r="EU165" s="29"/>
      <c r="EV165" s="29"/>
      <c r="EW165" s="29"/>
      <c r="EX165" s="29"/>
      <c r="EY165" s="29"/>
      <c r="EZ165" s="29"/>
      <c r="FA165" s="29"/>
      <c r="FB165" s="29"/>
      <c r="FC165" s="29"/>
      <c r="FD165" s="29"/>
      <c r="FE165" s="29"/>
      <c r="FF165" s="29"/>
      <c r="FG165" s="29"/>
      <c r="FH165" s="29"/>
      <c r="FI165" s="29"/>
      <c r="FJ165" s="29"/>
      <c r="FK165" s="29"/>
      <c r="FL165" s="29"/>
      <c r="FM165" s="29"/>
      <c r="FN165" s="29"/>
      <c r="FO165" s="29"/>
      <c r="FP165" s="29"/>
      <c r="FQ165" s="29"/>
      <c r="FR165" s="29"/>
      <c r="FS165" s="29"/>
      <c r="FT165" s="29"/>
      <c r="FU165" s="29"/>
      <c r="FV165" s="29"/>
      <c r="FW165" s="29"/>
      <c r="FX165" s="29"/>
      <c r="FY165" s="29"/>
      <c r="FZ165" s="29"/>
      <c r="GA165" s="29"/>
      <c r="GB165" s="29"/>
      <c r="GC165" s="29"/>
      <c r="GD165" s="29"/>
      <c r="GE165" s="29"/>
      <c r="GF165" s="29"/>
      <c r="GG165" s="29"/>
      <c r="GH165" s="29"/>
      <c r="GI165" s="29"/>
      <c r="GJ165" s="29"/>
      <c r="GK165" s="29"/>
      <c r="GL165" s="29"/>
      <c r="GM165" s="29"/>
      <c r="GN165" s="29"/>
      <c r="GO165" s="29"/>
      <c r="GP165" s="29"/>
      <c r="GQ165" s="29"/>
      <c r="GR165" s="29"/>
      <c r="GS165" s="29"/>
      <c r="GT165" s="29"/>
      <c r="GU165" s="29"/>
      <c r="GV165" s="29"/>
      <c r="GW165" s="29"/>
      <c r="GX165" s="29"/>
      <c r="GY165" s="29"/>
      <c r="GZ165" s="29"/>
      <c r="HA165" s="29"/>
      <c r="HB165" s="29"/>
      <c r="HC165" s="29"/>
      <c r="HD165" s="29"/>
      <c r="HE165" s="29"/>
      <c r="HF165" s="29"/>
      <c r="HG165" s="29"/>
      <c r="HH165" s="29"/>
      <c r="HI165" s="29"/>
      <c r="HJ165" s="29"/>
      <c r="HK165" s="29"/>
      <c r="HL165" s="29"/>
      <c r="HM165" s="29"/>
      <c r="HN165" s="29"/>
      <c r="HO165" s="29"/>
      <c r="HP165" s="29"/>
      <c r="HQ165" s="29"/>
      <c r="HR165" s="29"/>
      <c r="HS165" s="29"/>
      <c r="HT165" s="29"/>
      <c r="HU165" s="29"/>
      <c r="HV165" s="29"/>
      <c r="HW165" s="29"/>
      <c r="HX165" s="29"/>
      <c r="HY165" s="29"/>
      <c r="HZ165" s="29"/>
      <c r="IA165" s="29"/>
      <c r="IB165" s="29"/>
      <c r="IC165" s="29"/>
      <c r="ID165" s="29"/>
      <c r="IE165" s="29"/>
      <c r="IF165" s="29"/>
      <c r="IG165" s="29"/>
      <c r="IH165" s="29"/>
      <c r="II165" s="29"/>
      <c r="IJ165" s="29"/>
      <c r="IK165" s="29"/>
      <c r="IL165" s="29"/>
      <c r="IM165" s="29"/>
      <c r="IN165" s="29"/>
      <c r="IO165" s="29"/>
      <c r="IP165" s="29"/>
    </row>
    <row r="166" spans="1:250" ht="12.75" customHeight="1">
      <c r="A166" s="29"/>
      <c r="B166" s="29"/>
      <c r="C166" s="26"/>
      <c r="D166" s="26"/>
      <c r="E166" s="26"/>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c r="CA166" s="29"/>
      <c r="CB166" s="29"/>
      <c r="CC166" s="29"/>
      <c r="CD166" s="29"/>
      <c r="CE166" s="29"/>
      <c r="CF166" s="29"/>
      <c r="CG166" s="29"/>
      <c r="CH166" s="29"/>
      <c r="CI166" s="29"/>
      <c r="CJ166" s="29"/>
      <c r="CK166" s="29"/>
      <c r="CL166" s="29"/>
      <c r="CM166" s="29"/>
      <c r="CN166" s="29"/>
      <c r="CO166" s="29"/>
      <c r="CP166" s="29"/>
      <c r="CQ166" s="29"/>
      <c r="CR166" s="29"/>
      <c r="CS166" s="29"/>
      <c r="CT166" s="29"/>
      <c r="CU166" s="29"/>
      <c r="CV166" s="29"/>
      <c r="CW166" s="29"/>
      <c r="CX166" s="29"/>
      <c r="CY166" s="29"/>
      <c r="CZ166" s="29"/>
      <c r="DA166" s="29"/>
      <c r="DB166" s="29"/>
      <c r="DC166" s="29"/>
      <c r="DD166" s="29"/>
      <c r="DE166" s="29"/>
      <c r="DF166" s="29"/>
      <c r="DG166" s="29"/>
      <c r="DH166" s="29"/>
      <c r="DI166" s="29"/>
      <c r="DJ166" s="29"/>
      <c r="DK166" s="29"/>
      <c r="DL166" s="29"/>
      <c r="DM166" s="29"/>
      <c r="DN166" s="29"/>
      <c r="DO166" s="29"/>
      <c r="DP166" s="29"/>
      <c r="DQ166" s="29"/>
      <c r="DR166" s="29"/>
      <c r="DS166" s="29"/>
      <c r="DT166" s="29"/>
      <c r="DU166" s="29"/>
      <c r="DV166" s="29"/>
      <c r="DW166" s="29"/>
      <c r="DX166" s="29"/>
      <c r="DY166" s="29"/>
      <c r="DZ166" s="29"/>
      <c r="EA166" s="29"/>
      <c r="EB166" s="29"/>
      <c r="EC166" s="29"/>
      <c r="ED166" s="29"/>
      <c r="EE166" s="29"/>
      <c r="EF166" s="29"/>
      <c r="EG166" s="29"/>
      <c r="EH166" s="29"/>
      <c r="EI166" s="29"/>
      <c r="EJ166" s="29"/>
      <c r="EK166" s="29"/>
      <c r="EL166" s="29"/>
      <c r="EM166" s="29"/>
      <c r="EN166" s="29"/>
      <c r="EO166" s="29"/>
      <c r="EP166" s="29"/>
      <c r="EQ166" s="29"/>
      <c r="ER166" s="29"/>
      <c r="ES166" s="29"/>
      <c r="ET166" s="29"/>
      <c r="EU166" s="29"/>
      <c r="EV166" s="29"/>
      <c r="EW166" s="29"/>
      <c r="EX166" s="29"/>
      <c r="EY166" s="29"/>
      <c r="EZ166" s="29"/>
      <c r="FA166" s="29"/>
      <c r="FB166" s="29"/>
      <c r="FC166" s="29"/>
      <c r="FD166" s="29"/>
      <c r="FE166" s="29"/>
      <c r="FF166" s="29"/>
      <c r="FG166" s="29"/>
      <c r="FH166" s="29"/>
      <c r="FI166" s="29"/>
      <c r="FJ166" s="29"/>
      <c r="FK166" s="29"/>
      <c r="FL166" s="29"/>
      <c r="FM166" s="29"/>
      <c r="FN166" s="29"/>
      <c r="FO166" s="29"/>
      <c r="FP166" s="29"/>
      <c r="FQ166" s="29"/>
      <c r="FR166" s="29"/>
      <c r="FS166" s="29"/>
      <c r="FT166" s="29"/>
      <c r="FU166" s="29"/>
      <c r="FV166" s="29"/>
      <c r="FW166" s="29"/>
      <c r="FX166" s="29"/>
      <c r="FY166" s="29"/>
      <c r="FZ166" s="29"/>
      <c r="GA166" s="29"/>
      <c r="GB166" s="29"/>
      <c r="GC166" s="29"/>
      <c r="GD166" s="29"/>
      <c r="GE166" s="29"/>
      <c r="GF166" s="29"/>
      <c r="GG166" s="29"/>
      <c r="GH166" s="29"/>
      <c r="GI166" s="29"/>
      <c r="GJ166" s="29"/>
      <c r="GK166" s="29"/>
      <c r="GL166" s="29"/>
      <c r="GM166" s="29"/>
      <c r="GN166" s="29"/>
      <c r="GO166" s="29"/>
      <c r="GP166" s="29"/>
      <c r="GQ166" s="29"/>
      <c r="GR166" s="29"/>
      <c r="GS166" s="29"/>
      <c r="GT166" s="29"/>
      <c r="GU166" s="29"/>
      <c r="GV166" s="29"/>
      <c r="GW166" s="29"/>
      <c r="GX166" s="29"/>
      <c r="GY166" s="29"/>
      <c r="GZ166" s="29"/>
      <c r="HA166" s="29"/>
      <c r="HB166" s="29"/>
      <c r="HC166" s="29"/>
      <c r="HD166" s="29"/>
      <c r="HE166" s="29"/>
      <c r="HF166" s="29"/>
      <c r="HG166" s="29"/>
      <c r="HH166" s="29"/>
      <c r="HI166" s="29"/>
      <c r="HJ166" s="29"/>
      <c r="HK166" s="29"/>
      <c r="HL166" s="29"/>
      <c r="HM166" s="29"/>
      <c r="HN166" s="29"/>
      <c r="HO166" s="29"/>
      <c r="HP166" s="29"/>
      <c r="HQ166" s="29"/>
      <c r="HR166" s="29"/>
      <c r="HS166" s="29"/>
      <c r="HT166" s="29"/>
      <c r="HU166" s="29"/>
      <c r="HV166" s="29"/>
      <c r="HW166" s="29"/>
      <c r="HX166" s="29"/>
      <c r="HY166" s="29"/>
      <c r="HZ166" s="29"/>
      <c r="IA166" s="29"/>
      <c r="IB166" s="29"/>
      <c r="IC166" s="29"/>
      <c r="ID166" s="29"/>
      <c r="IE166" s="29"/>
      <c r="IF166" s="29"/>
      <c r="IG166" s="29"/>
      <c r="IH166" s="29"/>
      <c r="II166" s="29"/>
      <c r="IJ166" s="29"/>
      <c r="IK166" s="29"/>
      <c r="IL166" s="29"/>
      <c r="IM166" s="29"/>
      <c r="IN166" s="29"/>
      <c r="IO166" s="29"/>
      <c r="IP166" s="29"/>
    </row>
    <row r="167" spans="1:250" ht="12.75" customHeight="1">
      <c r="A167" s="29"/>
      <c r="B167" s="29"/>
      <c r="C167" s="26"/>
      <c r="D167" s="26"/>
      <c r="E167" s="26"/>
      <c r="F167" s="29"/>
      <c r="G167" s="29"/>
      <c r="H167" s="29"/>
      <c r="I167" s="29"/>
      <c r="J167" s="29"/>
      <c r="K167" s="29"/>
      <c r="L167" s="29"/>
      <c r="M167" s="29"/>
      <c r="N167" s="29"/>
      <c r="O167" s="29"/>
      <c r="P167" s="29"/>
      <c r="Q167" s="29"/>
      <c r="R167" s="29"/>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29"/>
      <c r="CA167" s="29"/>
      <c r="CB167" s="29"/>
      <c r="CC167" s="29"/>
      <c r="CD167" s="29"/>
      <c r="CE167" s="29"/>
      <c r="CF167" s="29"/>
      <c r="CG167" s="29"/>
      <c r="CH167" s="29"/>
      <c r="CI167" s="29"/>
      <c r="CJ167" s="29"/>
      <c r="CK167" s="29"/>
      <c r="CL167" s="29"/>
      <c r="CM167" s="29"/>
      <c r="CN167" s="29"/>
      <c r="CO167" s="29"/>
      <c r="CP167" s="29"/>
      <c r="CQ167" s="29"/>
      <c r="CR167" s="29"/>
      <c r="CS167" s="29"/>
      <c r="CT167" s="29"/>
      <c r="CU167" s="29"/>
      <c r="CV167" s="29"/>
      <c r="CW167" s="29"/>
      <c r="CX167" s="29"/>
      <c r="CY167" s="29"/>
      <c r="CZ167" s="29"/>
      <c r="DA167" s="29"/>
      <c r="DB167" s="29"/>
      <c r="DC167" s="29"/>
      <c r="DD167" s="29"/>
      <c r="DE167" s="29"/>
      <c r="DF167" s="29"/>
      <c r="DG167" s="29"/>
      <c r="DH167" s="29"/>
      <c r="DI167" s="29"/>
      <c r="DJ167" s="29"/>
      <c r="DK167" s="29"/>
      <c r="DL167" s="29"/>
      <c r="DM167" s="29"/>
      <c r="DN167" s="29"/>
      <c r="DO167" s="29"/>
      <c r="DP167" s="29"/>
      <c r="DQ167" s="29"/>
      <c r="DR167" s="29"/>
      <c r="DS167" s="29"/>
      <c r="DT167" s="29"/>
      <c r="DU167" s="29"/>
      <c r="DV167" s="29"/>
      <c r="DW167" s="29"/>
      <c r="DX167" s="29"/>
      <c r="DY167" s="29"/>
      <c r="DZ167" s="29"/>
      <c r="EA167" s="29"/>
      <c r="EB167" s="29"/>
      <c r="EC167" s="29"/>
      <c r="ED167" s="29"/>
      <c r="EE167" s="29"/>
      <c r="EF167" s="29"/>
      <c r="EG167" s="29"/>
      <c r="EH167" s="29"/>
      <c r="EI167" s="29"/>
      <c r="EJ167" s="29"/>
      <c r="EK167" s="29"/>
      <c r="EL167" s="29"/>
      <c r="EM167" s="29"/>
      <c r="EN167" s="29"/>
      <c r="EO167" s="29"/>
      <c r="EP167" s="29"/>
      <c r="EQ167" s="29"/>
      <c r="ER167" s="29"/>
      <c r="ES167" s="29"/>
      <c r="ET167" s="29"/>
      <c r="EU167" s="29"/>
      <c r="EV167" s="29"/>
      <c r="EW167" s="29"/>
      <c r="EX167" s="29"/>
      <c r="EY167" s="29"/>
      <c r="EZ167" s="29"/>
      <c r="FA167" s="29"/>
      <c r="FB167" s="29"/>
      <c r="FC167" s="29"/>
      <c r="FD167" s="29"/>
      <c r="FE167" s="29"/>
      <c r="FF167" s="29"/>
      <c r="FG167" s="29"/>
      <c r="FH167" s="29"/>
      <c r="FI167" s="29"/>
      <c r="FJ167" s="29"/>
      <c r="FK167" s="29"/>
      <c r="FL167" s="29"/>
      <c r="FM167" s="29"/>
      <c r="FN167" s="29"/>
      <c r="FO167" s="29"/>
      <c r="FP167" s="29"/>
      <c r="FQ167" s="29"/>
      <c r="FR167" s="29"/>
      <c r="FS167" s="29"/>
      <c r="FT167" s="29"/>
      <c r="FU167" s="29"/>
      <c r="FV167" s="29"/>
      <c r="FW167" s="29"/>
      <c r="FX167" s="29"/>
      <c r="FY167" s="29"/>
      <c r="FZ167" s="29"/>
      <c r="GA167" s="29"/>
      <c r="GB167" s="29"/>
      <c r="GC167" s="29"/>
      <c r="GD167" s="29"/>
      <c r="GE167" s="29"/>
      <c r="GF167" s="29"/>
      <c r="GG167" s="29"/>
      <c r="GH167" s="29"/>
      <c r="GI167" s="29"/>
      <c r="GJ167" s="29"/>
      <c r="GK167" s="29"/>
      <c r="GL167" s="29"/>
      <c r="GM167" s="29"/>
      <c r="GN167" s="29"/>
      <c r="GO167" s="29"/>
      <c r="GP167" s="29"/>
      <c r="GQ167" s="29"/>
      <c r="GR167" s="29"/>
      <c r="GS167" s="29"/>
      <c r="GT167" s="29"/>
      <c r="GU167" s="29"/>
      <c r="GV167" s="29"/>
      <c r="GW167" s="29"/>
      <c r="GX167" s="29"/>
      <c r="GY167" s="29"/>
      <c r="GZ167" s="29"/>
      <c r="HA167" s="29"/>
      <c r="HB167" s="29"/>
      <c r="HC167" s="29"/>
      <c r="HD167" s="29"/>
      <c r="HE167" s="29"/>
      <c r="HF167" s="29"/>
      <c r="HG167" s="29"/>
      <c r="HH167" s="29"/>
      <c r="HI167" s="29"/>
      <c r="HJ167" s="29"/>
      <c r="HK167" s="29"/>
      <c r="HL167" s="29"/>
      <c r="HM167" s="29"/>
      <c r="HN167" s="29"/>
      <c r="HO167" s="29"/>
      <c r="HP167" s="29"/>
      <c r="HQ167" s="29"/>
      <c r="HR167" s="29"/>
      <c r="HS167" s="29"/>
      <c r="HT167" s="29"/>
      <c r="HU167" s="29"/>
      <c r="HV167" s="29"/>
      <c r="HW167" s="29"/>
      <c r="HX167" s="29"/>
      <c r="HY167" s="29"/>
      <c r="HZ167" s="29"/>
      <c r="IA167" s="29"/>
      <c r="IB167" s="29"/>
      <c r="IC167" s="29"/>
      <c r="ID167" s="29"/>
      <c r="IE167" s="29"/>
      <c r="IF167" s="29"/>
      <c r="IG167" s="29"/>
      <c r="IH167" s="29"/>
      <c r="II167" s="29"/>
      <c r="IJ167" s="29"/>
      <c r="IK167" s="29"/>
      <c r="IL167" s="29"/>
      <c r="IM167" s="29"/>
      <c r="IN167" s="29"/>
      <c r="IO167" s="29"/>
      <c r="IP167" s="29"/>
    </row>
    <row r="168" spans="1:250" ht="12.75" customHeight="1">
      <c r="A168" s="29"/>
      <c r="B168" s="29"/>
      <c r="C168" s="26"/>
      <c r="D168" s="26"/>
      <c r="E168" s="26"/>
      <c r="F168" s="29"/>
      <c r="G168" s="29"/>
      <c r="H168" s="29"/>
      <c r="I168" s="29"/>
      <c r="J168" s="29"/>
      <c r="K168" s="29"/>
      <c r="L168" s="29"/>
      <c r="M168" s="29"/>
      <c r="N168" s="29"/>
      <c r="O168" s="29"/>
      <c r="P168" s="29"/>
      <c r="Q168" s="29"/>
      <c r="R168" s="29"/>
      <c r="S168" s="29"/>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29"/>
      <c r="BK168" s="29"/>
      <c r="BL168" s="29"/>
      <c r="BM168" s="29"/>
      <c r="BN168" s="29"/>
      <c r="BO168" s="29"/>
      <c r="BP168" s="29"/>
      <c r="BQ168" s="29"/>
      <c r="BR168" s="29"/>
      <c r="BS168" s="29"/>
      <c r="BT168" s="29"/>
      <c r="BU168" s="29"/>
      <c r="BV168" s="29"/>
      <c r="BW168" s="29"/>
      <c r="BX168" s="29"/>
      <c r="BY168" s="29"/>
      <c r="BZ168" s="29"/>
      <c r="CA168" s="29"/>
      <c r="CB168" s="29"/>
      <c r="CC168" s="29"/>
      <c r="CD168" s="29"/>
      <c r="CE168" s="29"/>
      <c r="CF168" s="29"/>
      <c r="CG168" s="29"/>
      <c r="CH168" s="29"/>
      <c r="CI168" s="29"/>
      <c r="CJ168" s="29"/>
      <c r="CK168" s="29"/>
      <c r="CL168" s="29"/>
      <c r="CM168" s="29"/>
      <c r="CN168" s="29"/>
      <c r="CO168" s="29"/>
      <c r="CP168" s="29"/>
      <c r="CQ168" s="29"/>
      <c r="CR168" s="29"/>
      <c r="CS168" s="29"/>
      <c r="CT168" s="29"/>
      <c r="CU168" s="29"/>
      <c r="CV168" s="29"/>
      <c r="CW168" s="29"/>
      <c r="CX168" s="29"/>
      <c r="CY168" s="29"/>
      <c r="CZ168" s="29"/>
      <c r="DA168" s="29"/>
      <c r="DB168" s="29"/>
      <c r="DC168" s="29"/>
      <c r="DD168" s="29"/>
      <c r="DE168" s="29"/>
      <c r="DF168" s="29"/>
      <c r="DG168" s="29"/>
      <c r="DH168" s="29"/>
      <c r="DI168" s="29"/>
      <c r="DJ168" s="29"/>
      <c r="DK168" s="29"/>
      <c r="DL168" s="29"/>
      <c r="DM168" s="29"/>
      <c r="DN168" s="29"/>
      <c r="DO168" s="29"/>
      <c r="DP168" s="29"/>
      <c r="DQ168" s="29"/>
      <c r="DR168" s="29"/>
      <c r="DS168" s="29"/>
      <c r="DT168" s="29"/>
      <c r="DU168" s="29"/>
      <c r="DV168" s="29"/>
      <c r="DW168" s="29"/>
      <c r="DX168" s="29"/>
      <c r="DY168" s="29"/>
      <c r="DZ168" s="29"/>
      <c r="EA168" s="29"/>
      <c r="EB168" s="29"/>
      <c r="EC168" s="29"/>
      <c r="ED168" s="29"/>
      <c r="EE168" s="29"/>
      <c r="EF168" s="29"/>
      <c r="EG168" s="29"/>
      <c r="EH168" s="29"/>
      <c r="EI168" s="29"/>
      <c r="EJ168" s="29"/>
      <c r="EK168" s="29"/>
      <c r="EL168" s="29"/>
      <c r="EM168" s="29"/>
      <c r="EN168" s="29"/>
      <c r="EO168" s="29"/>
      <c r="EP168" s="29"/>
      <c r="EQ168" s="29"/>
      <c r="ER168" s="29"/>
      <c r="ES168" s="29"/>
      <c r="ET168" s="29"/>
      <c r="EU168" s="29"/>
      <c r="EV168" s="29"/>
      <c r="EW168" s="29"/>
      <c r="EX168" s="29"/>
      <c r="EY168" s="29"/>
      <c r="EZ168" s="29"/>
      <c r="FA168" s="29"/>
      <c r="FB168" s="29"/>
      <c r="FC168" s="29"/>
      <c r="FD168" s="29"/>
      <c r="FE168" s="29"/>
      <c r="FF168" s="29"/>
      <c r="FG168" s="29"/>
      <c r="FH168" s="29"/>
      <c r="FI168" s="29"/>
      <c r="FJ168" s="29"/>
      <c r="FK168" s="29"/>
      <c r="FL168" s="29"/>
      <c r="FM168" s="29"/>
      <c r="FN168" s="29"/>
      <c r="FO168" s="29"/>
      <c r="FP168" s="29"/>
      <c r="FQ168" s="29"/>
      <c r="FR168" s="29"/>
      <c r="FS168" s="29"/>
      <c r="FT168" s="29"/>
      <c r="FU168" s="29"/>
      <c r="FV168" s="29"/>
      <c r="FW168" s="29"/>
      <c r="FX168" s="29"/>
      <c r="FY168" s="29"/>
      <c r="FZ168" s="29"/>
      <c r="GA168" s="29"/>
      <c r="GB168" s="29"/>
      <c r="GC168" s="29"/>
      <c r="GD168" s="29"/>
      <c r="GE168" s="29"/>
      <c r="GF168" s="29"/>
      <c r="GG168" s="29"/>
      <c r="GH168" s="29"/>
      <c r="GI168" s="29"/>
      <c r="GJ168" s="29"/>
      <c r="GK168" s="29"/>
      <c r="GL168" s="29"/>
      <c r="GM168" s="29"/>
      <c r="GN168" s="29"/>
      <c r="GO168" s="29"/>
      <c r="GP168" s="29"/>
      <c r="GQ168" s="29"/>
      <c r="GR168" s="29"/>
      <c r="GS168" s="29"/>
      <c r="GT168" s="29"/>
      <c r="GU168" s="29"/>
      <c r="GV168" s="29"/>
      <c r="GW168" s="29"/>
      <c r="GX168" s="29"/>
      <c r="GY168" s="29"/>
      <c r="GZ168" s="29"/>
      <c r="HA168" s="29"/>
      <c r="HB168" s="29"/>
      <c r="HC168" s="29"/>
      <c r="HD168" s="29"/>
      <c r="HE168" s="29"/>
      <c r="HF168" s="29"/>
      <c r="HG168" s="29"/>
      <c r="HH168" s="29"/>
      <c r="HI168" s="29"/>
      <c r="HJ168" s="29"/>
      <c r="HK168" s="29"/>
      <c r="HL168" s="29"/>
      <c r="HM168" s="29"/>
      <c r="HN168" s="29"/>
      <c r="HO168" s="29"/>
      <c r="HP168" s="29"/>
      <c r="HQ168" s="29"/>
      <c r="HR168" s="29"/>
      <c r="HS168" s="29"/>
      <c r="HT168" s="29"/>
      <c r="HU168" s="29"/>
      <c r="HV168" s="29"/>
      <c r="HW168" s="29"/>
      <c r="HX168" s="29"/>
      <c r="HY168" s="29"/>
      <c r="HZ168" s="29"/>
      <c r="IA168" s="29"/>
      <c r="IB168" s="29"/>
      <c r="IC168" s="29"/>
      <c r="ID168" s="29"/>
      <c r="IE168" s="29"/>
      <c r="IF168" s="29"/>
      <c r="IG168" s="29"/>
      <c r="IH168" s="29"/>
      <c r="II168" s="29"/>
      <c r="IJ168" s="29"/>
      <c r="IK168" s="29"/>
      <c r="IL168" s="29"/>
      <c r="IM168" s="29"/>
      <c r="IN168" s="29"/>
      <c r="IO168" s="29"/>
      <c r="IP168" s="29"/>
    </row>
    <row r="169" spans="1:250" ht="12.75" customHeight="1">
      <c r="A169" s="29"/>
      <c r="B169" s="29"/>
      <c r="C169" s="26"/>
      <c r="D169" s="26"/>
      <c r="E169" s="26"/>
      <c r="F169" s="29"/>
      <c r="G169" s="29"/>
      <c r="H169" s="29"/>
      <c r="I169" s="29"/>
      <c r="J169" s="29"/>
      <c r="K169" s="29"/>
      <c r="L169" s="29"/>
      <c r="M169" s="29"/>
      <c r="N169" s="29"/>
      <c r="O169" s="29"/>
      <c r="P169" s="29"/>
      <c r="Q169" s="29"/>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9"/>
      <c r="BL169" s="29"/>
      <c r="BM169" s="29"/>
      <c r="BN169" s="29"/>
      <c r="BO169" s="29"/>
      <c r="BP169" s="29"/>
      <c r="BQ169" s="29"/>
      <c r="BR169" s="29"/>
      <c r="BS169" s="29"/>
      <c r="BT169" s="29"/>
      <c r="BU169" s="29"/>
      <c r="BV169" s="29"/>
      <c r="BW169" s="29"/>
      <c r="BX169" s="29"/>
      <c r="BY169" s="29"/>
      <c r="BZ169" s="29"/>
      <c r="CA169" s="29"/>
      <c r="CB169" s="29"/>
      <c r="CC169" s="29"/>
      <c r="CD169" s="29"/>
      <c r="CE169" s="29"/>
      <c r="CF169" s="29"/>
      <c r="CG169" s="29"/>
      <c r="CH169" s="29"/>
      <c r="CI169" s="29"/>
      <c r="CJ169" s="29"/>
      <c r="CK169" s="29"/>
      <c r="CL169" s="29"/>
      <c r="CM169" s="29"/>
      <c r="CN169" s="29"/>
      <c r="CO169" s="29"/>
      <c r="CP169" s="29"/>
      <c r="CQ169" s="29"/>
      <c r="CR169" s="29"/>
      <c r="CS169" s="29"/>
      <c r="CT169" s="29"/>
      <c r="CU169" s="29"/>
      <c r="CV169" s="29"/>
      <c r="CW169" s="29"/>
      <c r="CX169" s="29"/>
      <c r="CY169" s="29"/>
      <c r="CZ169" s="29"/>
      <c r="DA169" s="29"/>
      <c r="DB169" s="29"/>
      <c r="DC169" s="29"/>
      <c r="DD169" s="29"/>
      <c r="DE169" s="29"/>
      <c r="DF169" s="29"/>
      <c r="DG169" s="29"/>
      <c r="DH169" s="29"/>
      <c r="DI169" s="29"/>
      <c r="DJ169" s="29"/>
      <c r="DK169" s="29"/>
      <c r="DL169" s="29"/>
      <c r="DM169" s="29"/>
      <c r="DN169" s="29"/>
      <c r="DO169" s="29"/>
      <c r="DP169" s="29"/>
      <c r="DQ169" s="29"/>
      <c r="DR169" s="29"/>
      <c r="DS169" s="29"/>
      <c r="DT169" s="29"/>
      <c r="DU169" s="29"/>
      <c r="DV169" s="29"/>
      <c r="DW169" s="29"/>
      <c r="DX169" s="29"/>
      <c r="DY169" s="29"/>
      <c r="DZ169" s="29"/>
      <c r="EA169" s="29"/>
      <c r="EB169" s="29"/>
      <c r="EC169" s="29"/>
      <c r="ED169" s="29"/>
      <c r="EE169" s="29"/>
      <c r="EF169" s="29"/>
      <c r="EG169" s="29"/>
      <c r="EH169" s="29"/>
      <c r="EI169" s="29"/>
      <c r="EJ169" s="29"/>
      <c r="EK169" s="29"/>
      <c r="EL169" s="29"/>
      <c r="EM169" s="29"/>
      <c r="EN169" s="29"/>
      <c r="EO169" s="29"/>
      <c r="EP169" s="29"/>
      <c r="EQ169" s="29"/>
      <c r="ER169" s="29"/>
      <c r="ES169" s="29"/>
      <c r="ET169" s="29"/>
      <c r="EU169" s="29"/>
      <c r="EV169" s="29"/>
      <c r="EW169" s="29"/>
      <c r="EX169" s="29"/>
      <c r="EY169" s="29"/>
      <c r="EZ169" s="29"/>
      <c r="FA169" s="29"/>
      <c r="FB169" s="29"/>
      <c r="FC169" s="29"/>
      <c r="FD169" s="29"/>
      <c r="FE169" s="29"/>
      <c r="FF169" s="29"/>
      <c r="FG169" s="29"/>
      <c r="FH169" s="29"/>
      <c r="FI169" s="29"/>
      <c r="FJ169" s="29"/>
      <c r="FK169" s="29"/>
      <c r="FL169" s="29"/>
      <c r="FM169" s="29"/>
      <c r="FN169" s="29"/>
      <c r="FO169" s="29"/>
      <c r="FP169" s="29"/>
      <c r="FQ169" s="29"/>
      <c r="FR169" s="29"/>
      <c r="FS169" s="29"/>
      <c r="FT169" s="29"/>
      <c r="FU169" s="29"/>
      <c r="FV169" s="29"/>
      <c r="FW169" s="29"/>
      <c r="FX169" s="29"/>
      <c r="FY169" s="29"/>
      <c r="FZ169" s="29"/>
      <c r="GA169" s="29"/>
      <c r="GB169" s="29"/>
      <c r="GC169" s="29"/>
      <c r="GD169" s="29"/>
      <c r="GE169" s="29"/>
      <c r="GF169" s="29"/>
      <c r="GG169" s="29"/>
      <c r="GH169" s="29"/>
      <c r="GI169" s="29"/>
      <c r="GJ169" s="29"/>
      <c r="GK169" s="29"/>
      <c r="GL169" s="29"/>
      <c r="GM169" s="29"/>
      <c r="GN169" s="29"/>
      <c r="GO169" s="29"/>
      <c r="GP169" s="29"/>
      <c r="GQ169" s="29"/>
      <c r="GR169" s="29"/>
      <c r="GS169" s="29"/>
      <c r="GT169" s="29"/>
      <c r="GU169" s="29"/>
      <c r="GV169" s="29"/>
      <c r="GW169" s="29"/>
      <c r="GX169" s="29"/>
      <c r="GY169" s="29"/>
      <c r="GZ169" s="29"/>
      <c r="HA169" s="29"/>
      <c r="HB169" s="29"/>
      <c r="HC169" s="29"/>
      <c r="HD169" s="29"/>
      <c r="HE169" s="29"/>
      <c r="HF169" s="29"/>
      <c r="HG169" s="29"/>
      <c r="HH169" s="29"/>
      <c r="HI169" s="29"/>
      <c r="HJ169" s="29"/>
      <c r="HK169" s="29"/>
      <c r="HL169" s="29"/>
      <c r="HM169" s="29"/>
      <c r="HN169" s="29"/>
      <c r="HO169" s="29"/>
      <c r="HP169" s="29"/>
      <c r="HQ169" s="29"/>
      <c r="HR169" s="29"/>
      <c r="HS169" s="29"/>
      <c r="HT169" s="29"/>
      <c r="HU169" s="29"/>
      <c r="HV169" s="29"/>
      <c r="HW169" s="29"/>
      <c r="HX169" s="29"/>
      <c r="HY169" s="29"/>
      <c r="HZ169" s="29"/>
      <c r="IA169" s="29"/>
      <c r="IB169" s="29"/>
      <c r="IC169" s="29"/>
      <c r="ID169" s="29"/>
      <c r="IE169" s="29"/>
      <c r="IF169" s="29"/>
      <c r="IG169" s="29"/>
      <c r="IH169" s="29"/>
      <c r="II169" s="29"/>
      <c r="IJ169" s="29"/>
      <c r="IK169" s="29"/>
      <c r="IL169" s="29"/>
      <c r="IM169" s="29"/>
      <c r="IN169" s="29"/>
      <c r="IO169" s="29"/>
      <c r="IP169" s="29"/>
    </row>
    <row r="170" spans="1:250" ht="12.75" customHeight="1">
      <c r="A170" s="29"/>
      <c r="B170" s="29"/>
      <c r="C170" s="26"/>
      <c r="D170" s="26"/>
      <c r="E170" s="26"/>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9"/>
      <c r="BL170" s="29"/>
      <c r="BM170" s="29"/>
      <c r="BN170" s="29"/>
      <c r="BO170" s="29"/>
      <c r="BP170" s="29"/>
      <c r="BQ170" s="29"/>
      <c r="BR170" s="29"/>
      <c r="BS170" s="29"/>
      <c r="BT170" s="29"/>
      <c r="BU170" s="29"/>
      <c r="BV170" s="29"/>
      <c r="BW170" s="29"/>
      <c r="BX170" s="29"/>
      <c r="BY170" s="29"/>
      <c r="BZ170" s="29"/>
      <c r="CA170" s="29"/>
      <c r="CB170" s="29"/>
      <c r="CC170" s="29"/>
      <c r="CD170" s="29"/>
      <c r="CE170" s="29"/>
      <c r="CF170" s="29"/>
      <c r="CG170" s="29"/>
      <c r="CH170" s="29"/>
      <c r="CI170" s="29"/>
      <c r="CJ170" s="29"/>
      <c r="CK170" s="29"/>
      <c r="CL170" s="29"/>
      <c r="CM170" s="29"/>
      <c r="CN170" s="29"/>
      <c r="CO170" s="29"/>
      <c r="CP170" s="29"/>
      <c r="CQ170" s="29"/>
      <c r="CR170" s="29"/>
      <c r="CS170" s="29"/>
      <c r="CT170" s="29"/>
      <c r="CU170" s="29"/>
      <c r="CV170" s="29"/>
      <c r="CW170" s="29"/>
      <c r="CX170" s="29"/>
      <c r="CY170" s="29"/>
      <c r="CZ170" s="29"/>
      <c r="DA170" s="29"/>
      <c r="DB170" s="29"/>
      <c r="DC170" s="29"/>
      <c r="DD170" s="29"/>
      <c r="DE170" s="29"/>
      <c r="DF170" s="29"/>
      <c r="DG170" s="29"/>
      <c r="DH170" s="29"/>
      <c r="DI170" s="29"/>
      <c r="DJ170" s="29"/>
      <c r="DK170" s="29"/>
      <c r="DL170" s="29"/>
      <c r="DM170" s="29"/>
      <c r="DN170" s="29"/>
      <c r="DO170" s="29"/>
      <c r="DP170" s="29"/>
      <c r="DQ170" s="29"/>
      <c r="DR170" s="29"/>
      <c r="DS170" s="29"/>
      <c r="DT170" s="29"/>
      <c r="DU170" s="29"/>
      <c r="DV170" s="29"/>
      <c r="DW170" s="29"/>
      <c r="DX170" s="29"/>
      <c r="DY170" s="29"/>
      <c r="DZ170" s="29"/>
      <c r="EA170" s="29"/>
      <c r="EB170" s="29"/>
      <c r="EC170" s="29"/>
      <c r="ED170" s="29"/>
      <c r="EE170" s="29"/>
      <c r="EF170" s="29"/>
      <c r="EG170" s="29"/>
      <c r="EH170" s="29"/>
      <c r="EI170" s="29"/>
      <c r="EJ170" s="29"/>
      <c r="EK170" s="29"/>
      <c r="EL170" s="29"/>
      <c r="EM170" s="29"/>
      <c r="EN170" s="29"/>
      <c r="EO170" s="29"/>
      <c r="EP170" s="29"/>
      <c r="EQ170" s="29"/>
      <c r="ER170" s="29"/>
      <c r="ES170" s="29"/>
      <c r="ET170" s="29"/>
      <c r="EU170" s="29"/>
      <c r="EV170" s="29"/>
      <c r="EW170" s="29"/>
      <c r="EX170" s="29"/>
      <c r="EY170" s="29"/>
      <c r="EZ170" s="29"/>
      <c r="FA170" s="29"/>
      <c r="FB170" s="29"/>
      <c r="FC170" s="29"/>
      <c r="FD170" s="29"/>
      <c r="FE170" s="29"/>
      <c r="FF170" s="29"/>
      <c r="FG170" s="29"/>
      <c r="FH170" s="29"/>
      <c r="FI170" s="29"/>
      <c r="FJ170" s="29"/>
      <c r="FK170" s="29"/>
      <c r="FL170" s="29"/>
      <c r="FM170" s="29"/>
      <c r="FN170" s="29"/>
      <c r="FO170" s="29"/>
      <c r="FP170" s="29"/>
      <c r="FQ170" s="29"/>
      <c r="FR170" s="29"/>
      <c r="FS170" s="29"/>
      <c r="FT170" s="29"/>
      <c r="FU170" s="29"/>
      <c r="FV170" s="29"/>
      <c r="FW170" s="29"/>
      <c r="FX170" s="29"/>
      <c r="FY170" s="29"/>
      <c r="FZ170" s="29"/>
      <c r="GA170" s="29"/>
      <c r="GB170" s="29"/>
      <c r="GC170" s="29"/>
      <c r="GD170" s="29"/>
      <c r="GE170" s="29"/>
      <c r="GF170" s="29"/>
      <c r="GG170" s="29"/>
      <c r="GH170" s="29"/>
      <c r="GI170" s="29"/>
      <c r="GJ170" s="29"/>
      <c r="GK170" s="29"/>
      <c r="GL170" s="29"/>
      <c r="GM170" s="29"/>
      <c r="GN170" s="29"/>
      <c r="GO170" s="29"/>
      <c r="GP170" s="29"/>
      <c r="GQ170" s="29"/>
      <c r="GR170" s="29"/>
      <c r="GS170" s="29"/>
      <c r="GT170" s="29"/>
      <c r="GU170" s="29"/>
      <c r="GV170" s="29"/>
      <c r="GW170" s="29"/>
      <c r="GX170" s="29"/>
      <c r="GY170" s="29"/>
      <c r="GZ170" s="29"/>
      <c r="HA170" s="29"/>
      <c r="HB170" s="29"/>
      <c r="HC170" s="29"/>
      <c r="HD170" s="29"/>
      <c r="HE170" s="29"/>
      <c r="HF170" s="29"/>
      <c r="HG170" s="29"/>
      <c r="HH170" s="29"/>
      <c r="HI170" s="29"/>
      <c r="HJ170" s="29"/>
      <c r="HK170" s="29"/>
      <c r="HL170" s="29"/>
      <c r="HM170" s="29"/>
      <c r="HN170" s="29"/>
      <c r="HO170" s="29"/>
      <c r="HP170" s="29"/>
      <c r="HQ170" s="29"/>
      <c r="HR170" s="29"/>
      <c r="HS170" s="29"/>
      <c r="HT170" s="29"/>
      <c r="HU170" s="29"/>
      <c r="HV170" s="29"/>
      <c r="HW170" s="29"/>
      <c r="HX170" s="29"/>
      <c r="HY170" s="29"/>
      <c r="HZ170" s="29"/>
      <c r="IA170" s="29"/>
      <c r="IB170" s="29"/>
      <c r="IC170" s="29"/>
      <c r="ID170" s="29"/>
      <c r="IE170" s="29"/>
      <c r="IF170" s="29"/>
      <c r="IG170" s="29"/>
      <c r="IH170" s="29"/>
      <c r="II170" s="29"/>
      <c r="IJ170" s="29"/>
      <c r="IK170" s="29"/>
      <c r="IL170" s="29"/>
      <c r="IM170" s="29"/>
      <c r="IN170" s="29"/>
      <c r="IO170" s="29"/>
      <c r="IP170" s="29"/>
    </row>
    <row r="171" spans="1:250" ht="12.75" customHeight="1">
      <c r="A171" s="29"/>
      <c r="B171" s="29"/>
      <c r="C171" s="26"/>
      <c r="D171" s="26"/>
      <c r="E171" s="26"/>
      <c r="F171" s="29"/>
      <c r="G171" s="29"/>
      <c r="H171" s="29"/>
      <c r="I171" s="29"/>
      <c r="J171" s="29"/>
      <c r="K171" s="29"/>
      <c r="L171" s="29"/>
      <c r="M171" s="29"/>
      <c r="N171" s="29"/>
      <c r="O171" s="29"/>
      <c r="P171" s="29"/>
      <c r="Q171" s="29"/>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9"/>
      <c r="BL171" s="29"/>
      <c r="BM171" s="29"/>
      <c r="BN171" s="29"/>
      <c r="BO171" s="29"/>
      <c r="BP171" s="29"/>
      <c r="BQ171" s="29"/>
      <c r="BR171" s="29"/>
      <c r="BS171" s="29"/>
      <c r="BT171" s="29"/>
      <c r="BU171" s="29"/>
      <c r="BV171" s="29"/>
      <c r="BW171" s="29"/>
      <c r="BX171" s="29"/>
      <c r="BY171" s="29"/>
      <c r="BZ171" s="29"/>
      <c r="CA171" s="29"/>
      <c r="CB171" s="29"/>
      <c r="CC171" s="29"/>
      <c r="CD171" s="29"/>
      <c r="CE171" s="29"/>
      <c r="CF171" s="29"/>
      <c r="CG171" s="29"/>
      <c r="CH171" s="29"/>
      <c r="CI171" s="29"/>
      <c r="CJ171" s="29"/>
      <c r="CK171" s="29"/>
      <c r="CL171" s="29"/>
      <c r="CM171" s="29"/>
      <c r="CN171" s="29"/>
      <c r="CO171" s="29"/>
      <c r="CP171" s="29"/>
      <c r="CQ171" s="29"/>
      <c r="CR171" s="29"/>
      <c r="CS171" s="29"/>
      <c r="CT171" s="29"/>
      <c r="CU171" s="29"/>
      <c r="CV171" s="29"/>
      <c r="CW171" s="29"/>
      <c r="CX171" s="29"/>
      <c r="CY171" s="29"/>
      <c r="CZ171" s="29"/>
      <c r="DA171" s="29"/>
      <c r="DB171" s="29"/>
      <c r="DC171" s="29"/>
      <c r="DD171" s="29"/>
      <c r="DE171" s="29"/>
      <c r="DF171" s="29"/>
      <c r="DG171" s="29"/>
      <c r="DH171" s="29"/>
      <c r="DI171" s="29"/>
      <c r="DJ171" s="29"/>
      <c r="DK171" s="29"/>
      <c r="DL171" s="29"/>
      <c r="DM171" s="29"/>
      <c r="DN171" s="29"/>
      <c r="DO171" s="29"/>
      <c r="DP171" s="29"/>
      <c r="DQ171" s="29"/>
      <c r="DR171" s="29"/>
      <c r="DS171" s="29"/>
      <c r="DT171" s="29"/>
      <c r="DU171" s="29"/>
      <c r="DV171" s="29"/>
      <c r="DW171" s="29"/>
      <c r="DX171" s="29"/>
      <c r="DY171" s="29"/>
      <c r="DZ171" s="29"/>
      <c r="EA171" s="29"/>
      <c r="EB171" s="29"/>
      <c r="EC171" s="29"/>
      <c r="ED171" s="29"/>
      <c r="EE171" s="29"/>
      <c r="EF171" s="29"/>
      <c r="EG171" s="29"/>
      <c r="EH171" s="29"/>
      <c r="EI171" s="29"/>
      <c r="EJ171" s="29"/>
      <c r="EK171" s="29"/>
      <c r="EL171" s="29"/>
      <c r="EM171" s="29"/>
      <c r="EN171" s="29"/>
      <c r="EO171" s="29"/>
      <c r="EP171" s="29"/>
      <c r="EQ171" s="29"/>
      <c r="ER171" s="29"/>
      <c r="ES171" s="29"/>
      <c r="ET171" s="29"/>
      <c r="EU171" s="29"/>
      <c r="EV171" s="29"/>
      <c r="EW171" s="29"/>
      <c r="EX171" s="29"/>
      <c r="EY171" s="29"/>
      <c r="EZ171" s="29"/>
      <c r="FA171" s="29"/>
      <c r="FB171" s="29"/>
      <c r="FC171" s="29"/>
      <c r="FD171" s="29"/>
      <c r="FE171" s="29"/>
      <c r="FF171" s="29"/>
      <c r="FG171" s="29"/>
      <c r="FH171" s="29"/>
      <c r="FI171" s="29"/>
      <c r="FJ171" s="29"/>
      <c r="FK171" s="29"/>
      <c r="FL171" s="29"/>
      <c r="FM171" s="29"/>
      <c r="FN171" s="29"/>
      <c r="FO171" s="29"/>
      <c r="FP171" s="29"/>
      <c r="FQ171" s="29"/>
      <c r="FR171" s="29"/>
      <c r="FS171" s="29"/>
      <c r="FT171" s="29"/>
      <c r="FU171" s="29"/>
      <c r="FV171" s="29"/>
      <c r="FW171" s="29"/>
      <c r="FX171" s="29"/>
      <c r="FY171" s="29"/>
      <c r="FZ171" s="29"/>
      <c r="GA171" s="29"/>
      <c r="GB171" s="29"/>
      <c r="GC171" s="29"/>
      <c r="GD171" s="29"/>
      <c r="GE171" s="29"/>
      <c r="GF171" s="29"/>
      <c r="GG171" s="29"/>
      <c r="GH171" s="29"/>
      <c r="GI171" s="29"/>
      <c r="GJ171" s="29"/>
      <c r="GK171" s="29"/>
      <c r="GL171" s="29"/>
      <c r="GM171" s="29"/>
      <c r="GN171" s="29"/>
      <c r="GO171" s="29"/>
      <c r="GP171" s="29"/>
      <c r="GQ171" s="29"/>
      <c r="GR171" s="29"/>
      <c r="GS171" s="29"/>
      <c r="GT171" s="29"/>
      <c r="GU171" s="29"/>
      <c r="GV171" s="29"/>
      <c r="GW171" s="29"/>
      <c r="GX171" s="29"/>
      <c r="GY171" s="29"/>
      <c r="GZ171" s="29"/>
      <c r="HA171" s="29"/>
      <c r="HB171" s="29"/>
      <c r="HC171" s="29"/>
      <c r="HD171" s="29"/>
      <c r="HE171" s="29"/>
      <c r="HF171" s="29"/>
      <c r="HG171" s="29"/>
      <c r="HH171" s="29"/>
      <c r="HI171" s="29"/>
      <c r="HJ171" s="29"/>
      <c r="HK171" s="29"/>
      <c r="HL171" s="29"/>
      <c r="HM171" s="29"/>
      <c r="HN171" s="29"/>
      <c r="HO171" s="29"/>
      <c r="HP171" s="29"/>
      <c r="HQ171" s="29"/>
      <c r="HR171" s="29"/>
      <c r="HS171" s="29"/>
      <c r="HT171" s="29"/>
      <c r="HU171" s="29"/>
      <c r="HV171" s="29"/>
      <c r="HW171" s="29"/>
      <c r="HX171" s="29"/>
      <c r="HY171" s="29"/>
      <c r="HZ171" s="29"/>
      <c r="IA171" s="29"/>
      <c r="IB171" s="29"/>
      <c r="IC171" s="29"/>
      <c r="ID171" s="29"/>
      <c r="IE171" s="29"/>
      <c r="IF171" s="29"/>
      <c r="IG171" s="29"/>
      <c r="IH171" s="29"/>
      <c r="II171" s="29"/>
      <c r="IJ171" s="29"/>
      <c r="IK171" s="29"/>
      <c r="IL171" s="29"/>
      <c r="IM171" s="29"/>
      <c r="IN171" s="29"/>
      <c r="IO171" s="29"/>
      <c r="IP171" s="29"/>
    </row>
    <row r="172" spans="1:250" ht="12.75" customHeight="1">
      <c r="A172" s="29"/>
      <c r="B172" s="29"/>
      <c r="C172" s="26"/>
      <c r="D172" s="26"/>
      <c r="E172" s="26"/>
      <c r="F172" s="29"/>
      <c r="G172" s="29"/>
      <c r="H172" s="29"/>
      <c r="I172" s="29"/>
      <c r="J172" s="29"/>
      <c r="K172" s="29"/>
      <c r="L172" s="29"/>
      <c r="M172" s="29"/>
      <c r="N172" s="29"/>
      <c r="O172" s="29"/>
      <c r="P172" s="29"/>
      <c r="Q172" s="29"/>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c r="CA172" s="29"/>
      <c r="CB172" s="29"/>
      <c r="CC172" s="29"/>
      <c r="CD172" s="29"/>
      <c r="CE172" s="29"/>
      <c r="CF172" s="29"/>
      <c r="CG172" s="29"/>
      <c r="CH172" s="29"/>
      <c r="CI172" s="29"/>
      <c r="CJ172" s="29"/>
      <c r="CK172" s="29"/>
      <c r="CL172" s="29"/>
      <c r="CM172" s="29"/>
      <c r="CN172" s="29"/>
      <c r="CO172" s="29"/>
      <c r="CP172" s="29"/>
      <c r="CQ172" s="29"/>
      <c r="CR172" s="29"/>
      <c r="CS172" s="29"/>
      <c r="CT172" s="29"/>
      <c r="CU172" s="29"/>
      <c r="CV172" s="29"/>
      <c r="CW172" s="29"/>
      <c r="CX172" s="29"/>
      <c r="CY172" s="29"/>
      <c r="CZ172" s="29"/>
      <c r="DA172" s="29"/>
      <c r="DB172" s="29"/>
      <c r="DC172" s="29"/>
      <c r="DD172" s="29"/>
      <c r="DE172" s="29"/>
      <c r="DF172" s="29"/>
      <c r="DG172" s="29"/>
      <c r="DH172" s="29"/>
      <c r="DI172" s="29"/>
      <c r="DJ172" s="29"/>
      <c r="DK172" s="29"/>
      <c r="DL172" s="29"/>
      <c r="DM172" s="29"/>
      <c r="DN172" s="29"/>
      <c r="DO172" s="29"/>
      <c r="DP172" s="29"/>
      <c r="DQ172" s="29"/>
      <c r="DR172" s="29"/>
      <c r="DS172" s="29"/>
      <c r="DT172" s="29"/>
      <c r="DU172" s="29"/>
      <c r="DV172" s="29"/>
      <c r="DW172" s="29"/>
      <c r="DX172" s="29"/>
      <c r="DY172" s="29"/>
      <c r="DZ172" s="29"/>
      <c r="EA172" s="29"/>
      <c r="EB172" s="29"/>
      <c r="EC172" s="29"/>
      <c r="ED172" s="29"/>
      <c r="EE172" s="29"/>
      <c r="EF172" s="29"/>
      <c r="EG172" s="29"/>
      <c r="EH172" s="29"/>
      <c r="EI172" s="29"/>
      <c r="EJ172" s="29"/>
      <c r="EK172" s="29"/>
      <c r="EL172" s="29"/>
      <c r="EM172" s="29"/>
      <c r="EN172" s="29"/>
      <c r="EO172" s="29"/>
      <c r="EP172" s="29"/>
      <c r="EQ172" s="29"/>
      <c r="ER172" s="29"/>
      <c r="ES172" s="29"/>
      <c r="ET172" s="29"/>
      <c r="EU172" s="29"/>
      <c r="EV172" s="29"/>
      <c r="EW172" s="29"/>
      <c r="EX172" s="29"/>
      <c r="EY172" s="29"/>
      <c r="EZ172" s="29"/>
      <c r="FA172" s="29"/>
      <c r="FB172" s="29"/>
      <c r="FC172" s="29"/>
      <c r="FD172" s="29"/>
      <c r="FE172" s="29"/>
      <c r="FF172" s="29"/>
      <c r="FG172" s="29"/>
      <c r="FH172" s="29"/>
      <c r="FI172" s="29"/>
      <c r="FJ172" s="29"/>
      <c r="FK172" s="29"/>
      <c r="FL172" s="29"/>
      <c r="FM172" s="29"/>
      <c r="FN172" s="29"/>
      <c r="FO172" s="29"/>
      <c r="FP172" s="29"/>
      <c r="FQ172" s="29"/>
      <c r="FR172" s="29"/>
      <c r="FS172" s="29"/>
      <c r="FT172" s="29"/>
      <c r="FU172" s="29"/>
      <c r="FV172" s="29"/>
      <c r="FW172" s="29"/>
      <c r="FX172" s="29"/>
      <c r="FY172" s="29"/>
      <c r="FZ172" s="29"/>
      <c r="GA172" s="29"/>
      <c r="GB172" s="29"/>
      <c r="GC172" s="29"/>
      <c r="GD172" s="29"/>
      <c r="GE172" s="29"/>
      <c r="GF172" s="29"/>
      <c r="GG172" s="29"/>
      <c r="GH172" s="29"/>
      <c r="GI172" s="29"/>
      <c r="GJ172" s="29"/>
      <c r="GK172" s="29"/>
      <c r="GL172" s="29"/>
      <c r="GM172" s="29"/>
      <c r="GN172" s="29"/>
      <c r="GO172" s="29"/>
      <c r="GP172" s="29"/>
      <c r="GQ172" s="29"/>
      <c r="GR172" s="29"/>
      <c r="GS172" s="29"/>
      <c r="GT172" s="29"/>
      <c r="GU172" s="29"/>
      <c r="GV172" s="29"/>
      <c r="GW172" s="29"/>
      <c r="GX172" s="29"/>
      <c r="GY172" s="29"/>
      <c r="GZ172" s="29"/>
      <c r="HA172" s="29"/>
      <c r="HB172" s="29"/>
      <c r="HC172" s="29"/>
      <c r="HD172" s="29"/>
      <c r="HE172" s="29"/>
      <c r="HF172" s="29"/>
      <c r="HG172" s="29"/>
      <c r="HH172" s="29"/>
      <c r="HI172" s="29"/>
      <c r="HJ172" s="29"/>
      <c r="HK172" s="29"/>
      <c r="HL172" s="29"/>
      <c r="HM172" s="29"/>
      <c r="HN172" s="29"/>
      <c r="HO172" s="29"/>
      <c r="HP172" s="29"/>
      <c r="HQ172" s="29"/>
      <c r="HR172" s="29"/>
      <c r="HS172" s="29"/>
      <c r="HT172" s="29"/>
      <c r="HU172" s="29"/>
      <c r="HV172" s="29"/>
      <c r="HW172" s="29"/>
      <c r="HX172" s="29"/>
      <c r="HY172" s="29"/>
      <c r="HZ172" s="29"/>
      <c r="IA172" s="29"/>
      <c r="IB172" s="29"/>
      <c r="IC172" s="29"/>
      <c r="ID172" s="29"/>
      <c r="IE172" s="29"/>
      <c r="IF172" s="29"/>
      <c r="IG172" s="29"/>
      <c r="IH172" s="29"/>
      <c r="II172" s="29"/>
      <c r="IJ172" s="29"/>
      <c r="IK172" s="29"/>
      <c r="IL172" s="29"/>
      <c r="IM172" s="29"/>
      <c r="IN172" s="29"/>
      <c r="IO172" s="29"/>
      <c r="IP172" s="29"/>
    </row>
    <row r="173" spans="1:250" ht="12.75" customHeight="1">
      <c r="A173" s="29"/>
      <c r="B173" s="29"/>
      <c r="C173" s="26"/>
      <c r="D173" s="26"/>
      <c r="E173" s="26"/>
      <c r="F173" s="29"/>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c r="CA173" s="29"/>
      <c r="CB173" s="29"/>
      <c r="CC173" s="29"/>
      <c r="CD173" s="29"/>
      <c r="CE173" s="29"/>
      <c r="CF173" s="29"/>
      <c r="CG173" s="29"/>
      <c r="CH173" s="29"/>
      <c r="CI173" s="29"/>
      <c r="CJ173" s="29"/>
      <c r="CK173" s="29"/>
      <c r="CL173" s="29"/>
      <c r="CM173" s="29"/>
      <c r="CN173" s="29"/>
      <c r="CO173" s="29"/>
      <c r="CP173" s="29"/>
      <c r="CQ173" s="29"/>
      <c r="CR173" s="29"/>
      <c r="CS173" s="29"/>
      <c r="CT173" s="29"/>
      <c r="CU173" s="29"/>
      <c r="CV173" s="29"/>
      <c r="CW173" s="29"/>
      <c r="CX173" s="29"/>
      <c r="CY173" s="29"/>
      <c r="CZ173" s="29"/>
      <c r="DA173" s="29"/>
      <c r="DB173" s="29"/>
      <c r="DC173" s="29"/>
      <c r="DD173" s="29"/>
      <c r="DE173" s="29"/>
      <c r="DF173" s="29"/>
      <c r="DG173" s="29"/>
      <c r="DH173" s="29"/>
      <c r="DI173" s="29"/>
      <c r="DJ173" s="29"/>
      <c r="DK173" s="29"/>
      <c r="DL173" s="29"/>
      <c r="DM173" s="29"/>
      <c r="DN173" s="29"/>
      <c r="DO173" s="29"/>
      <c r="DP173" s="29"/>
      <c r="DQ173" s="29"/>
      <c r="DR173" s="29"/>
      <c r="DS173" s="29"/>
      <c r="DT173" s="29"/>
      <c r="DU173" s="29"/>
      <c r="DV173" s="29"/>
      <c r="DW173" s="29"/>
      <c r="DX173" s="29"/>
      <c r="DY173" s="29"/>
      <c r="DZ173" s="29"/>
      <c r="EA173" s="29"/>
      <c r="EB173" s="29"/>
      <c r="EC173" s="29"/>
      <c r="ED173" s="29"/>
      <c r="EE173" s="29"/>
      <c r="EF173" s="29"/>
      <c r="EG173" s="29"/>
      <c r="EH173" s="29"/>
      <c r="EI173" s="29"/>
      <c r="EJ173" s="29"/>
      <c r="EK173" s="29"/>
      <c r="EL173" s="29"/>
      <c r="EM173" s="29"/>
      <c r="EN173" s="29"/>
      <c r="EO173" s="29"/>
      <c r="EP173" s="29"/>
      <c r="EQ173" s="29"/>
      <c r="ER173" s="29"/>
      <c r="ES173" s="29"/>
      <c r="ET173" s="29"/>
      <c r="EU173" s="29"/>
      <c r="EV173" s="29"/>
      <c r="EW173" s="29"/>
      <c r="EX173" s="29"/>
      <c r="EY173" s="29"/>
      <c r="EZ173" s="29"/>
      <c r="FA173" s="29"/>
      <c r="FB173" s="29"/>
      <c r="FC173" s="29"/>
      <c r="FD173" s="29"/>
      <c r="FE173" s="29"/>
      <c r="FF173" s="29"/>
      <c r="FG173" s="29"/>
      <c r="FH173" s="29"/>
      <c r="FI173" s="29"/>
      <c r="FJ173" s="29"/>
      <c r="FK173" s="29"/>
      <c r="FL173" s="29"/>
      <c r="FM173" s="29"/>
      <c r="FN173" s="29"/>
      <c r="FO173" s="29"/>
      <c r="FP173" s="29"/>
      <c r="FQ173" s="29"/>
      <c r="FR173" s="29"/>
      <c r="FS173" s="29"/>
      <c r="FT173" s="29"/>
      <c r="FU173" s="29"/>
      <c r="FV173" s="29"/>
      <c r="FW173" s="29"/>
      <c r="FX173" s="29"/>
      <c r="FY173" s="29"/>
      <c r="FZ173" s="29"/>
      <c r="GA173" s="29"/>
      <c r="GB173" s="29"/>
      <c r="GC173" s="29"/>
      <c r="GD173" s="29"/>
      <c r="GE173" s="29"/>
      <c r="GF173" s="29"/>
      <c r="GG173" s="29"/>
      <c r="GH173" s="29"/>
      <c r="GI173" s="29"/>
      <c r="GJ173" s="29"/>
      <c r="GK173" s="29"/>
      <c r="GL173" s="29"/>
      <c r="GM173" s="29"/>
      <c r="GN173" s="29"/>
      <c r="GO173" s="29"/>
      <c r="GP173" s="29"/>
      <c r="GQ173" s="29"/>
      <c r="GR173" s="29"/>
      <c r="GS173" s="29"/>
      <c r="GT173" s="29"/>
      <c r="GU173" s="29"/>
      <c r="GV173" s="29"/>
      <c r="GW173" s="29"/>
      <c r="GX173" s="29"/>
      <c r="GY173" s="29"/>
      <c r="GZ173" s="29"/>
      <c r="HA173" s="29"/>
      <c r="HB173" s="29"/>
      <c r="HC173" s="29"/>
      <c r="HD173" s="29"/>
      <c r="HE173" s="29"/>
      <c r="HF173" s="29"/>
      <c r="HG173" s="29"/>
      <c r="HH173" s="29"/>
      <c r="HI173" s="29"/>
      <c r="HJ173" s="29"/>
      <c r="HK173" s="29"/>
      <c r="HL173" s="29"/>
      <c r="HM173" s="29"/>
      <c r="HN173" s="29"/>
      <c r="HO173" s="29"/>
      <c r="HP173" s="29"/>
      <c r="HQ173" s="29"/>
      <c r="HR173" s="29"/>
      <c r="HS173" s="29"/>
      <c r="HT173" s="29"/>
      <c r="HU173" s="29"/>
      <c r="HV173" s="29"/>
      <c r="HW173" s="29"/>
      <c r="HX173" s="29"/>
      <c r="HY173" s="29"/>
      <c r="HZ173" s="29"/>
      <c r="IA173" s="29"/>
      <c r="IB173" s="29"/>
      <c r="IC173" s="29"/>
      <c r="ID173" s="29"/>
      <c r="IE173" s="29"/>
      <c r="IF173" s="29"/>
      <c r="IG173" s="29"/>
      <c r="IH173" s="29"/>
      <c r="II173" s="29"/>
      <c r="IJ173" s="29"/>
      <c r="IK173" s="29"/>
      <c r="IL173" s="29"/>
      <c r="IM173" s="29"/>
      <c r="IN173" s="29"/>
      <c r="IO173" s="29"/>
      <c r="IP173" s="29"/>
    </row>
    <row r="174" spans="1:250" ht="12.75" customHeight="1">
      <c r="A174" s="29"/>
      <c r="B174" s="29"/>
      <c r="C174" s="26"/>
      <c r="D174" s="26"/>
      <c r="E174" s="26"/>
      <c r="F174" s="29"/>
      <c r="G174" s="29"/>
      <c r="H174" s="29"/>
      <c r="I174" s="29"/>
      <c r="J174" s="29"/>
      <c r="K174" s="29"/>
      <c r="L174" s="29"/>
      <c r="M174" s="29"/>
      <c r="N174" s="29"/>
      <c r="O174" s="29"/>
      <c r="P174" s="29"/>
      <c r="Q174" s="29"/>
      <c r="R174" s="29"/>
      <c r="S174" s="29"/>
      <c r="T174" s="29"/>
      <c r="U174" s="29"/>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c r="BX174" s="29"/>
      <c r="BY174" s="29"/>
      <c r="BZ174" s="29"/>
      <c r="CA174" s="29"/>
      <c r="CB174" s="29"/>
      <c r="CC174" s="29"/>
      <c r="CD174" s="29"/>
      <c r="CE174" s="29"/>
      <c r="CF174" s="29"/>
      <c r="CG174" s="29"/>
      <c r="CH174" s="29"/>
      <c r="CI174" s="29"/>
      <c r="CJ174" s="29"/>
      <c r="CK174" s="29"/>
      <c r="CL174" s="29"/>
      <c r="CM174" s="29"/>
      <c r="CN174" s="29"/>
      <c r="CO174" s="29"/>
      <c r="CP174" s="29"/>
      <c r="CQ174" s="29"/>
      <c r="CR174" s="29"/>
      <c r="CS174" s="29"/>
      <c r="CT174" s="29"/>
      <c r="CU174" s="29"/>
      <c r="CV174" s="29"/>
      <c r="CW174" s="29"/>
      <c r="CX174" s="29"/>
      <c r="CY174" s="29"/>
      <c r="CZ174" s="29"/>
      <c r="DA174" s="29"/>
      <c r="DB174" s="29"/>
      <c r="DC174" s="29"/>
      <c r="DD174" s="29"/>
      <c r="DE174" s="29"/>
      <c r="DF174" s="29"/>
      <c r="DG174" s="29"/>
      <c r="DH174" s="29"/>
      <c r="DI174" s="29"/>
      <c r="DJ174" s="29"/>
      <c r="DK174" s="29"/>
      <c r="DL174" s="29"/>
      <c r="DM174" s="29"/>
      <c r="DN174" s="29"/>
      <c r="DO174" s="29"/>
      <c r="DP174" s="29"/>
      <c r="DQ174" s="29"/>
      <c r="DR174" s="29"/>
      <c r="DS174" s="29"/>
      <c r="DT174" s="29"/>
      <c r="DU174" s="29"/>
      <c r="DV174" s="29"/>
      <c r="DW174" s="29"/>
      <c r="DX174" s="29"/>
      <c r="DY174" s="29"/>
      <c r="DZ174" s="29"/>
      <c r="EA174" s="29"/>
      <c r="EB174" s="29"/>
      <c r="EC174" s="29"/>
      <c r="ED174" s="29"/>
      <c r="EE174" s="29"/>
      <c r="EF174" s="29"/>
      <c r="EG174" s="29"/>
      <c r="EH174" s="29"/>
      <c r="EI174" s="29"/>
      <c r="EJ174" s="29"/>
      <c r="EK174" s="29"/>
      <c r="EL174" s="29"/>
      <c r="EM174" s="29"/>
      <c r="EN174" s="29"/>
      <c r="EO174" s="29"/>
      <c r="EP174" s="29"/>
      <c r="EQ174" s="29"/>
      <c r="ER174" s="29"/>
      <c r="ES174" s="29"/>
      <c r="ET174" s="29"/>
      <c r="EU174" s="29"/>
      <c r="EV174" s="29"/>
      <c r="EW174" s="29"/>
      <c r="EX174" s="29"/>
      <c r="EY174" s="29"/>
      <c r="EZ174" s="29"/>
      <c r="FA174" s="29"/>
      <c r="FB174" s="29"/>
      <c r="FC174" s="29"/>
      <c r="FD174" s="29"/>
      <c r="FE174" s="29"/>
      <c r="FF174" s="29"/>
      <c r="FG174" s="29"/>
      <c r="FH174" s="29"/>
      <c r="FI174" s="29"/>
      <c r="FJ174" s="29"/>
      <c r="FK174" s="29"/>
      <c r="FL174" s="29"/>
      <c r="FM174" s="29"/>
      <c r="FN174" s="29"/>
      <c r="FO174" s="29"/>
      <c r="FP174" s="29"/>
      <c r="FQ174" s="29"/>
      <c r="FR174" s="29"/>
      <c r="FS174" s="29"/>
      <c r="FT174" s="29"/>
      <c r="FU174" s="29"/>
      <c r="FV174" s="29"/>
      <c r="FW174" s="29"/>
      <c r="FX174" s="29"/>
      <c r="FY174" s="29"/>
      <c r="FZ174" s="29"/>
      <c r="GA174" s="29"/>
      <c r="GB174" s="29"/>
      <c r="GC174" s="29"/>
      <c r="GD174" s="29"/>
      <c r="GE174" s="29"/>
      <c r="GF174" s="29"/>
      <c r="GG174" s="29"/>
      <c r="GH174" s="29"/>
      <c r="GI174" s="29"/>
      <c r="GJ174" s="29"/>
      <c r="GK174" s="29"/>
      <c r="GL174" s="29"/>
      <c r="GM174" s="29"/>
      <c r="GN174" s="29"/>
      <c r="GO174" s="29"/>
      <c r="GP174" s="29"/>
      <c r="GQ174" s="29"/>
      <c r="GR174" s="29"/>
      <c r="GS174" s="29"/>
      <c r="GT174" s="29"/>
      <c r="GU174" s="29"/>
      <c r="GV174" s="29"/>
      <c r="GW174" s="29"/>
      <c r="GX174" s="29"/>
      <c r="GY174" s="29"/>
      <c r="GZ174" s="29"/>
      <c r="HA174" s="29"/>
      <c r="HB174" s="29"/>
      <c r="HC174" s="29"/>
      <c r="HD174" s="29"/>
      <c r="HE174" s="29"/>
      <c r="HF174" s="29"/>
      <c r="HG174" s="29"/>
      <c r="HH174" s="29"/>
      <c r="HI174" s="29"/>
      <c r="HJ174" s="29"/>
      <c r="HK174" s="29"/>
      <c r="HL174" s="29"/>
      <c r="HM174" s="29"/>
      <c r="HN174" s="29"/>
      <c r="HO174" s="29"/>
      <c r="HP174" s="29"/>
      <c r="HQ174" s="29"/>
      <c r="HR174" s="29"/>
      <c r="HS174" s="29"/>
      <c r="HT174" s="29"/>
      <c r="HU174" s="29"/>
      <c r="HV174" s="29"/>
      <c r="HW174" s="29"/>
      <c r="HX174" s="29"/>
      <c r="HY174" s="29"/>
      <c r="HZ174" s="29"/>
      <c r="IA174" s="29"/>
      <c r="IB174" s="29"/>
      <c r="IC174" s="29"/>
      <c r="ID174" s="29"/>
      <c r="IE174" s="29"/>
      <c r="IF174" s="29"/>
      <c r="IG174" s="29"/>
      <c r="IH174" s="29"/>
      <c r="II174" s="29"/>
      <c r="IJ174" s="29"/>
      <c r="IK174" s="29"/>
      <c r="IL174" s="29"/>
      <c r="IM174" s="29"/>
      <c r="IN174" s="29"/>
      <c r="IO174" s="29"/>
      <c r="IP174" s="29"/>
    </row>
    <row r="175" spans="1:250" ht="12.75" customHeight="1">
      <c r="A175" s="29"/>
      <c r="B175" s="29"/>
      <c r="C175" s="26"/>
      <c r="D175" s="26"/>
      <c r="E175" s="26"/>
      <c r="F175" s="29"/>
      <c r="G175" s="29"/>
      <c r="H175" s="29"/>
      <c r="I175" s="29"/>
      <c r="J175" s="29"/>
      <c r="K175" s="29"/>
      <c r="L175" s="29"/>
      <c r="M175" s="29"/>
      <c r="N175" s="29"/>
      <c r="O175" s="29"/>
      <c r="P175" s="29"/>
      <c r="Q175" s="29"/>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29"/>
      <c r="CA175" s="29"/>
      <c r="CB175" s="29"/>
      <c r="CC175" s="29"/>
      <c r="CD175" s="29"/>
      <c r="CE175" s="29"/>
      <c r="CF175" s="29"/>
      <c r="CG175" s="29"/>
      <c r="CH175" s="29"/>
      <c r="CI175" s="29"/>
      <c r="CJ175" s="29"/>
      <c r="CK175" s="29"/>
      <c r="CL175" s="29"/>
      <c r="CM175" s="29"/>
      <c r="CN175" s="29"/>
      <c r="CO175" s="29"/>
      <c r="CP175" s="29"/>
      <c r="CQ175" s="29"/>
      <c r="CR175" s="29"/>
      <c r="CS175" s="29"/>
      <c r="CT175" s="29"/>
      <c r="CU175" s="29"/>
      <c r="CV175" s="29"/>
      <c r="CW175" s="29"/>
      <c r="CX175" s="29"/>
      <c r="CY175" s="29"/>
      <c r="CZ175" s="29"/>
      <c r="DA175" s="29"/>
      <c r="DB175" s="29"/>
      <c r="DC175" s="29"/>
      <c r="DD175" s="29"/>
      <c r="DE175" s="29"/>
      <c r="DF175" s="29"/>
      <c r="DG175" s="29"/>
      <c r="DH175" s="29"/>
      <c r="DI175" s="29"/>
      <c r="DJ175" s="29"/>
      <c r="DK175" s="29"/>
      <c r="DL175" s="29"/>
      <c r="DM175" s="29"/>
      <c r="DN175" s="29"/>
      <c r="DO175" s="29"/>
      <c r="DP175" s="29"/>
      <c r="DQ175" s="29"/>
      <c r="DR175" s="29"/>
      <c r="DS175" s="29"/>
      <c r="DT175" s="29"/>
      <c r="DU175" s="29"/>
      <c r="DV175" s="29"/>
      <c r="DW175" s="29"/>
      <c r="DX175" s="29"/>
      <c r="DY175" s="29"/>
      <c r="DZ175" s="29"/>
      <c r="EA175" s="29"/>
      <c r="EB175" s="29"/>
      <c r="EC175" s="29"/>
      <c r="ED175" s="29"/>
      <c r="EE175" s="29"/>
      <c r="EF175" s="29"/>
      <c r="EG175" s="29"/>
      <c r="EH175" s="29"/>
      <c r="EI175" s="29"/>
      <c r="EJ175" s="29"/>
      <c r="EK175" s="29"/>
      <c r="EL175" s="29"/>
      <c r="EM175" s="29"/>
      <c r="EN175" s="29"/>
      <c r="EO175" s="29"/>
      <c r="EP175" s="29"/>
      <c r="EQ175" s="29"/>
      <c r="ER175" s="29"/>
      <c r="ES175" s="29"/>
      <c r="ET175" s="29"/>
      <c r="EU175" s="29"/>
      <c r="EV175" s="29"/>
      <c r="EW175" s="29"/>
      <c r="EX175" s="29"/>
      <c r="EY175" s="29"/>
      <c r="EZ175" s="29"/>
      <c r="FA175" s="29"/>
      <c r="FB175" s="29"/>
      <c r="FC175" s="29"/>
      <c r="FD175" s="29"/>
      <c r="FE175" s="29"/>
      <c r="FF175" s="29"/>
      <c r="FG175" s="29"/>
      <c r="FH175" s="29"/>
      <c r="FI175" s="29"/>
      <c r="FJ175" s="29"/>
      <c r="FK175" s="29"/>
      <c r="FL175" s="29"/>
      <c r="FM175" s="29"/>
      <c r="FN175" s="29"/>
      <c r="FO175" s="29"/>
      <c r="FP175" s="29"/>
      <c r="FQ175" s="29"/>
      <c r="FR175" s="29"/>
      <c r="FS175" s="29"/>
      <c r="FT175" s="29"/>
      <c r="FU175" s="29"/>
      <c r="FV175" s="29"/>
      <c r="FW175" s="29"/>
      <c r="FX175" s="29"/>
      <c r="FY175" s="29"/>
      <c r="FZ175" s="29"/>
      <c r="GA175" s="29"/>
      <c r="GB175" s="29"/>
      <c r="GC175" s="29"/>
      <c r="GD175" s="29"/>
      <c r="GE175" s="29"/>
      <c r="GF175" s="29"/>
      <c r="GG175" s="29"/>
      <c r="GH175" s="29"/>
      <c r="GI175" s="29"/>
      <c r="GJ175" s="29"/>
      <c r="GK175" s="29"/>
      <c r="GL175" s="29"/>
      <c r="GM175" s="29"/>
      <c r="GN175" s="29"/>
      <c r="GO175" s="29"/>
      <c r="GP175" s="29"/>
      <c r="GQ175" s="29"/>
      <c r="GR175" s="29"/>
      <c r="GS175" s="29"/>
      <c r="GT175" s="29"/>
      <c r="GU175" s="29"/>
      <c r="GV175" s="29"/>
      <c r="GW175" s="29"/>
      <c r="GX175" s="29"/>
      <c r="GY175" s="29"/>
      <c r="GZ175" s="29"/>
      <c r="HA175" s="29"/>
      <c r="HB175" s="29"/>
      <c r="HC175" s="29"/>
      <c r="HD175" s="29"/>
      <c r="HE175" s="29"/>
      <c r="HF175" s="29"/>
      <c r="HG175" s="29"/>
      <c r="HH175" s="29"/>
      <c r="HI175" s="29"/>
      <c r="HJ175" s="29"/>
      <c r="HK175" s="29"/>
      <c r="HL175" s="29"/>
      <c r="HM175" s="29"/>
      <c r="HN175" s="29"/>
      <c r="HO175" s="29"/>
      <c r="HP175" s="29"/>
      <c r="HQ175" s="29"/>
      <c r="HR175" s="29"/>
      <c r="HS175" s="29"/>
      <c r="HT175" s="29"/>
      <c r="HU175" s="29"/>
      <c r="HV175" s="29"/>
      <c r="HW175" s="29"/>
      <c r="HX175" s="29"/>
      <c r="HY175" s="29"/>
      <c r="HZ175" s="29"/>
      <c r="IA175" s="29"/>
      <c r="IB175" s="29"/>
      <c r="IC175" s="29"/>
      <c r="ID175" s="29"/>
      <c r="IE175" s="29"/>
      <c r="IF175" s="29"/>
      <c r="IG175" s="29"/>
      <c r="IH175" s="29"/>
      <c r="II175" s="29"/>
      <c r="IJ175" s="29"/>
      <c r="IK175" s="29"/>
      <c r="IL175" s="29"/>
      <c r="IM175" s="29"/>
      <c r="IN175" s="29"/>
      <c r="IO175" s="29"/>
      <c r="IP175" s="29"/>
    </row>
    <row r="176" spans="1:250" ht="12.75" customHeight="1">
      <c r="A176" s="29"/>
      <c r="B176" s="29"/>
      <c r="C176" s="26"/>
      <c r="D176" s="26"/>
      <c r="E176" s="26"/>
      <c r="F176" s="29"/>
      <c r="G176" s="29"/>
      <c r="H176" s="29"/>
      <c r="I176" s="29"/>
      <c r="J176" s="29"/>
      <c r="K176" s="29"/>
      <c r="L176" s="29"/>
      <c r="M176" s="29"/>
      <c r="N176" s="29"/>
      <c r="O176" s="29"/>
      <c r="P176" s="29"/>
      <c r="Q176" s="29"/>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29"/>
      <c r="CA176" s="29"/>
      <c r="CB176" s="29"/>
      <c r="CC176" s="29"/>
      <c r="CD176" s="29"/>
      <c r="CE176" s="29"/>
      <c r="CF176" s="29"/>
      <c r="CG176" s="29"/>
      <c r="CH176" s="29"/>
      <c r="CI176" s="29"/>
      <c r="CJ176" s="29"/>
      <c r="CK176" s="29"/>
      <c r="CL176" s="29"/>
      <c r="CM176" s="29"/>
      <c r="CN176" s="29"/>
      <c r="CO176" s="29"/>
      <c r="CP176" s="29"/>
      <c r="CQ176" s="29"/>
      <c r="CR176" s="29"/>
      <c r="CS176" s="29"/>
      <c r="CT176" s="29"/>
      <c r="CU176" s="29"/>
      <c r="CV176" s="29"/>
      <c r="CW176" s="29"/>
      <c r="CX176" s="29"/>
      <c r="CY176" s="29"/>
      <c r="CZ176" s="29"/>
      <c r="DA176" s="29"/>
      <c r="DB176" s="29"/>
      <c r="DC176" s="29"/>
      <c r="DD176" s="29"/>
      <c r="DE176" s="29"/>
      <c r="DF176" s="29"/>
      <c r="DG176" s="29"/>
      <c r="DH176" s="29"/>
      <c r="DI176" s="29"/>
      <c r="DJ176" s="29"/>
      <c r="DK176" s="29"/>
      <c r="DL176" s="29"/>
      <c r="DM176" s="29"/>
      <c r="DN176" s="29"/>
      <c r="DO176" s="29"/>
      <c r="DP176" s="29"/>
      <c r="DQ176" s="29"/>
      <c r="DR176" s="29"/>
      <c r="DS176" s="29"/>
      <c r="DT176" s="29"/>
      <c r="DU176" s="29"/>
      <c r="DV176" s="29"/>
      <c r="DW176" s="29"/>
      <c r="DX176" s="29"/>
      <c r="DY176" s="29"/>
      <c r="DZ176" s="29"/>
      <c r="EA176" s="29"/>
      <c r="EB176" s="29"/>
      <c r="EC176" s="29"/>
      <c r="ED176" s="29"/>
      <c r="EE176" s="29"/>
      <c r="EF176" s="29"/>
      <c r="EG176" s="29"/>
      <c r="EH176" s="29"/>
      <c r="EI176" s="29"/>
      <c r="EJ176" s="29"/>
      <c r="EK176" s="29"/>
      <c r="EL176" s="29"/>
      <c r="EM176" s="29"/>
      <c r="EN176" s="29"/>
      <c r="EO176" s="29"/>
      <c r="EP176" s="29"/>
      <c r="EQ176" s="29"/>
      <c r="ER176" s="29"/>
      <c r="ES176" s="29"/>
      <c r="ET176" s="29"/>
      <c r="EU176" s="29"/>
      <c r="EV176" s="29"/>
      <c r="EW176" s="29"/>
      <c r="EX176" s="29"/>
      <c r="EY176" s="29"/>
      <c r="EZ176" s="29"/>
      <c r="FA176" s="29"/>
      <c r="FB176" s="29"/>
      <c r="FC176" s="29"/>
      <c r="FD176" s="29"/>
      <c r="FE176" s="29"/>
      <c r="FF176" s="29"/>
      <c r="FG176" s="29"/>
      <c r="FH176" s="29"/>
      <c r="FI176" s="29"/>
      <c r="FJ176" s="29"/>
      <c r="FK176" s="29"/>
      <c r="FL176" s="29"/>
      <c r="FM176" s="29"/>
      <c r="FN176" s="29"/>
      <c r="FO176" s="29"/>
      <c r="FP176" s="29"/>
      <c r="FQ176" s="29"/>
      <c r="FR176" s="29"/>
      <c r="FS176" s="29"/>
      <c r="FT176" s="29"/>
      <c r="FU176" s="29"/>
      <c r="FV176" s="29"/>
      <c r="FW176" s="29"/>
      <c r="FX176" s="29"/>
      <c r="FY176" s="29"/>
      <c r="FZ176" s="29"/>
      <c r="GA176" s="29"/>
      <c r="GB176" s="29"/>
      <c r="GC176" s="29"/>
      <c r="GD176" s="29"/>
      <c r="GE176" s="29"/>
      <c r="GF176" s="29"/>
      <c r="GG176" s="29"/>
      <c r="GH176" s="29"/>
      <c r="GI176" s="29"/>
      <c r="GJ176" s="29"/>
      <c r="GK176" s="29"/>
      <c r="GL176" s="29"/>
      <c r="GM176" s="29"/>
      <c r="GN176" s="29"/>
      <c r="GO176" s="29"/>
      <c r="GP176" s="29"/>
      <c r="GQ176" s="29"/>
      <c r="GR176" s="29"/>
      <c r="GS176" s="29"/>
      <c r="GT176" s="29"/>
      <c r="GU176" s="29"/>
      <c r="GV176" s="29"/>
      <c r="GW176" s="29"/>
      <c r="GX176" s="29"/>
      <c r="GY176" s="29"/>
      <c r="GZ176" s="29"/>
      <c r="HA176" s="29"/>
      <c r="HB176" s="29"/>
      <c r="HC176" s="29"/>
      <c r="HD176" s="29"/>
      <c r="HE176" s="29"/>
      <c r="HF176" s="29"/>
      <c r="HG176" s="29"/>
      <c r="HH176" s="29"/>
      <c r="HI176" s="29"/>
      <c r="HJ176" s="29"/>
      <c r="HK176" s="29"/>
      <c r="HL176" s="29"/>
      <c r="HM176" s="29"/>
      <c r="HN176" s="29"/>
      <c r="HO176" s="29"/>
      <c r="HP176" s="29"/>
      <c r="HQ176" s="29"/>
      <c r="HR176" s="29"/>
      <c r="HS176" s="29"/>
      <c r="HT176" s="29"/>
      <c r="HU176" s="29"/>
      <c r="HV176" s="29"/>
      <c r="HW176" s="29"/>
      <c r="HX176" s="29"/>
      <c r="HY176" s="29"/>
      <c r="HZ176" s="29"/>
      <c r="IA176" s="29"/>
      <c r="IB176" s="29"/>
      <c r="IC176" s="29"/>
      <c r="ID176" s="29"/>
      <c r="IE176" s="29"/>
      <c r="IF176" s="29"/>
      <c r="IG176" s="29"/>
      <c r="IH176" s="29"/>
      <c r="II176" s="29"/>
      <c r="IJ176" s="29"/>
      <c r="IK176" s="29"/>
      <c r="IL176" s="29"/>
      <c r="IM176" s="29"/>
      <c r="IN176" s="29"/>
      <c r="IO176" s="29"/>
      <c r="IP176" s="29"/>
    </row>
    <row r="177" spans="1:250" ht="12.75" customHeight="1">
      <c r="A177" s="29"/>
      <c r="B177" s="29"/>
      <c r="C177" s="26"/>
      <c r="D177" s="26"/>
      <c r="E177" s="26"/>
      <c r="F177" s="29"/>
      <c r="G177" s="29"/>
      <c r="H177" s="29"/>
      <c r="I177" s="29"/>
      <c r="J177" s="29"/>
      <c r="K177" s="29"/>
      <c r="L177" s="29"/>
      <c r="M177" s="29"/>
      <c r="N177" s="29"/>
      <c r="O177" s="29"/>
      <c r="P177" s="29"/>
      <c r="Q177" s="29"/>
      <c r="R177" s="29"/>
      <c r="S177" s="29"/>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29"/>
      <c r="CA177" s="29"/>
      <c r="CB177" s="29"/>
      <c r="CC177" s="29"/>
      <c r="CD177" s="29"/>
      <c r="CE177" s="29"/>
      <c r="CF177" s="29"/>
      <c r="CG177" s="29"/>
      <c r="CH177" s="29"/>
      <c r="CI177" s="29"/>
      <c r="CJ177" s="29"/>
      <c r="CK177" s="29"/>
      <c r="CL177" s="29"/>
      <c r="CM177" s="29"/>
      <c r="CN177" s="29"/>
      <c r="CO177" s="29"/>
      <c r="CP177" s="29"/>
      <c r="CQ177" s="29"/>
      <c r="CR177" s="29"/>
      <c r="CS177" s="29"/>
      <c r="CT177" s="29"/>
      <c r="CU177" s="29"/>
      <c r="CV177" s="29"/>
      <c r="CW177" s="29"/>
      <c r="CX177" s="29"/>
      <c r="CY177" s="29"/>
      <c r="CZ177" s="29"/>
      <c r="DA177" s="29"/>
      <c r="DB177" s="29"/>
      <c r="DC177" s="29"/>
      <c r="DD177" s="29"/>
      <c r="DE177" s="29"/>
      <c r="DF177" s="29"/>
      <c r="DG177" s="29"/>
      <c r="DH177" s="29"/>
      <c r="DI177" s="29"/>
      <c r="DJ177" s="29"/>
      <c r="DK177" s="29"/>
      <c r="DL177" s="29"/>
      <c r="DM177" s="29"/>
      <c r="DN177" s="29"/>
      <c r="DO177" s="29"/>
      <c r="DP177" s="29"/>
      <c r="DQ177" s="29"/>
      <c r="DR177" s="29"/>
      <c r="DS177" s="29"/>
      <c r="DT177" s="29"/>
      <c r="DU177" s="29"/>
      <c r="DV177" s="29"/>
      <c r="DW177" s="29"/>
      <c r="DX177" s="29"/>
      <c r="DY177" s="29"/>
      <c r="DZ177" s="29"/>
      <c r="EA177" s="29"/>
      <c r="EB177" s="29"/>
      <c r="EC177" s="29"/>
      <c r="ED177" s="29"/>
      <c r="EE177" s="29"/>
      <c r="EF177" s="29"/>
      <c r="EG177" s="29"/>
      <c r="EH177" s="29"/>
      <c r="EI177" s="29"/>
      <c r="EJ177" s="29"/>
      <c r="EK177" s="29"/>
      <c r="EL177" s="29"/>
      <c r="EM177" s="29"/>
      <c r="EN177" s="29"/>
      <c r="EO177" s="29"/>
      <c r="EP177" s="29"/>
      <c r="EQ177" s="29"/>
      <c r="ER177" s="29"/>
      <c r="ES177" s="29"/>
      <c r="ET177" s="29"/>
      <c r="EU177" s="29"/>
      <c r="EV177" s="29"/>
      <c r="EW177" s="29"/>
      <c r="EX177" s="29"/>
      <c r="EY177" s="29"/>
      <c r="EZ177" s="29"/>
      <c r="FA177" s="29"/>
      <c r="FB177" s="29"/>
      <c r="FC177" s="29"/>
      <c r="FD177" s="29"/>
      <c r="FE177" s="29"/>
      <c r="FF177" s="29"/>
      <c r="FG177" s="29"/>
      <c r="FH177" s="29"/>
      <c r="FI177" s="29"/>
      <c r="FJ177" s="29"/>
      <c r="FK177" s="29"/>
      <c r="FL177" s="29"/>
      <c r="FM177" s="29"/>
      <c r="FN177" s="29"/>
      <c r="FO177" s="29"/>
      <c r="FP177" s="29"/>
      <c r="FQ177" s="29"/>
      <c r="FR177" s="29"/>
      <c r="FS177" s="29"/>
      <c r="FT177" s="29"/>
      <c r="FU177" s="29"/>
      <c r="FV177" s="29"/>
      <c r="FW177" s="29"/>
      <c r="FX177" s="29"/>
      <c r="FY177" s="29"/>
      <c r="FZ177" s="29"/>
      <c r="GA177" s="29"/>
      <c r="GB177" s="29"/>
      <c r="GC177" s="29"/>
      <c r="GD177" s="29"/>
      <c r="GE177" s="29"/>
      <c r="GF177" s="29"/>
      <c r="GG177" s="29"/>
      <c r="GH177" s="29"/>
      <c r="GI177" s="29"/>
      <c r="GJ177" s="29"/>
      <c r="GK177" s="29"/>
      <c r="GL177" s="29"/>
      <c r="GM177" s="29"/>
      <c r="GN177" s="29"/>
      <c r="GO177" s="29"/>
      <c r="GP177" s="29"/>
      <c r="GQ177" s="29"/>
      <c r="GR177" s="29"/>
      <c r="GS177" s="29"/>
      <c r="GT177" s="29"/>
      <c r="GU177" s="29"/>
      <c r="GV177" s="29"/>
      <c r="GW177" s="29"/>
      <c r="GX177" s="29"/>
      <c r="GY177" s="29"/>
      <c r="GZ177" s="29"/>
      <c r="HA177" s="29"/>
      <c r="HB177" s="29"/>
      <c r="HC177" s="29"/>
      <c r="HD177" s="29"/>
      <c r="HE177" s="29"/>
      <c r="HF177" s="29"/>
      <c r="HG177" s="29"/>
      <c r="HH177" s="29"/>
      <c r="HI177" s="29"/>
      <c r="HJ177" s="29"/>
      <c r="HK177" s="29"/>
      <c r="HL177" s="29"/>
      <c r="HM177" s="29"/>
      <c r="HN177" s="29"/>
      <c r="HO177" s="29"/>
      <c r="HP177" s="29"/>
      <c r="HQ177" s="29"/>
      <c r="HR177" s="29"/>
      <c r="HS177" s="29"/>
      <c r="HT177" s="29"/>
      <c r="HU177" s="29"/>
      <c r="HV177" s="29"/>
      <c r="HW177" s="29"/>
      <c r="HX177" s="29"/>
      <c r="HY177" s="29"/>
      <c r="HZ177" s="29"/>
      <c r="IA177" s="29"/>
      <c r="IB177" s="29"/>
      <c r="IC177" s="29"/>
      <c r="ID177" s="29"/>
      <c r="IE177" s="29"/>
      <c r="IF177" s="29"/>
      <c r="IG177" s="29"/>
      <c r="IH177" s="29"/>
      <c r="II177" s="29"/>
      <c r="IJ177" s="29"/>
      <c r="IK177" s="29"/>
      <c r="IL177" s="29"/>
      <c r="IM177" s="29"/>
      <c r="IN177" s="29"/>
      <c r="IO177" s="29"/>
      <c r="IP177" s="29"/>
    </row>
    <row r="178" spans="1:250" ht="12.75" customHeight="1">
      <c r="A178" s="29"/>
      <c r="B178" s="29"/>
      <c r="C178" s="26"/>
      <c r="D178" s="26"/>
      <c r="E178" s="26"/>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c r="BX178" s="29"/>
      <c r="BY178" s="29"/>
      <c r="BZ178" s="29"/>
      <c r="CA178" s="29"/>
      <c r="CB178" s="29"/>
      <c r="CC178" s="29"/>
      <c r="CD178" s="29"/>
      <c r="CE178" s="29"/>
      <c r="CF178" s="29"/>
      <c r="CG178" s="29"/>
      <c r="CH178" s="29"/>
      <c r="CI178" s="29"/>
      <c r="CJ178" s="29"/>
      <c r="CK178" s="29"/>
      <c r="CL178" s="29"/>
      <c r="CM178" s="29"/>
      <c r="CN178" s="29"/>
      <c r="CO178" s="29"/>
      <c r="CP178" s="29"/>
      <c r="CQ178" s="29"/>
      <c r="CR178" s="29"/>
      <c r="CS178" s="29"/>
      <c r="CT178" s="29"/>
      <c r="CU178" s="29"/>
      <c r="CV178" s="29"/>
      <c r="CW178" s="29"/>
      <c r="CX178" s="29"/>
      <c r="CY178" s="29"/>
      <c r="CZ178" s="29"/>
      <c r="DA178" s="29"/>
      <c r="DB178" s="29"/>
      <c r="DC178" s="29"/>
      <c r="DD178" s="29"/>
      <c r="DE178" s="29"/>
      <c r="DF178" s="29"/>
      <c r="DG178" s="29"/>
      <c r="DH178" s="29"/>
      <c r="DI178" s="29"/>
      <c r="DJ178" s="29"/>
      <c r="DK178" s="29"/>
      <c r="DL178" s="29"/>
      <c r="DM178" s="29"/>
      <c r="DN178" s="29"/>
      <c r="DO178" s="29"/>
      <c r="DP178" s="29"/>
      <c r="DQ178" s="29"/>
      <c r="DR178" s="29"/>
      <c r="DS178" s="29"/>
      <c r="DT178" s="29"/>
      <c r="DU178" s="29"/>
      <c r="DV178" s="29"/>
      <c r="DW178" s="29"/>
      <c r="DX178" s="29"/>
      <c r="DY178" s="29"/>
      <c r="DZ178" s="29"/>
      <c r="EA178" s="29"/>
      <c r="EB178" s="29"/>
      <c r="EC178" s="29"/>
      <c r="ED178" s="29"/>
      <c r="EE178" s="29"/>
      <c r="EF178" s="29"/>
      <c r="EG178" s="29"/>
      <c r="EH178" s="29"/>
      <c r="EI178" s="29"/>
      <c r="EJ178" s="29"/>
      <c r="EK178" s="29"/>
      <c r="EL178" s="29"/>
      <c r="EM178" s="29"/>
      <c r="EN178" s="29"/>
      <c r="EO178" s="29"/>
      <c r="EP178" s="29"/>
      <c r="EQ178" s="29"/>
      <c r="ER178" s="29"/>
      <c r="ES178" s="29"/>
      <c r="ET178" s="29"/>
      <c r="EU178" s="29"/>
      <c r="EV178" s="29"/>
      <c r="EW178" s="29"/>
      <c r="EX178" s="29"/>
      <c r="EY178" s="29"/>
      <c r="EZ178" s="29"/>
      <c r="FA178" s="29"/>
      <c r="FB178" s="29"/>
      <c r="FC178" s="29"/>
      <c r="FD178" s="29"/>
      <c r="FE178" s="29"/>
      <c r="FF178" s="29"/>
      <c r="FG178" s="29"/>
      <c r="FH178" s="29"/>
      <c r="FI178" s="29"/>
      <c r="FJ178" s="29"/>
      <c r="FK178" s="29"/>
      <c r="FL178" s="29"/>
      <c r="FM178" s="29"/>
      <c r="FN178" s="29"/>
      <c r="FO178" s="29"/>
      <c r="FP178" s="29"/>
      <c r="FQ178" s="29"/>
      <c r="FR178" s="29"/>
      <c r="FS178" s="29"/>
      <c r="FT178" s="29"/>
      <c r="FU178" s="29"/>
      <c r="FV178" s="29"/>
      <c r="FW178" s="29"/>
      <c r="FX178" s="29"/>
      <c r="FY178" s="29"/>
      <c r="FZ178" s="29"/>
      <c r="GA178" s="29"/>
      <c r="GB178" s="29"/>
      <c r="GC178" s="29"/>
      <c r="GD178" s="29"/>
      <c r="GE178" s="29"/>
      <c r="GF178" s="29"/>
      <c r="GG178" s="29"/>
      <c r="GH178" s="29"/>
      <c r="GI178" s="29"/>
      <c r="GJ178" s="29"/>
      <c r="GK178" s="29"/>
      <c r="GL178" s="29"/>
      <c r="GM178" s="29"/>
      <c r="GN178" s="29"/>
      <c r="GO178" s="29"/>
      <c r="GP178" s="29"/>
      <c r="GQ178" s="29"/>
      <c r="GR178" s="29"/>
      <c r="GS178" s="29"/>
      <c r="GT178" s="29"/>
      <c r="GU178" s="29"/>
      <c r="GV178" s="29"/>
      <c r="GW178" s="29"/>
      <c r="GX178" s="29"/>
      <c r="GY178" s="29"/>
      <c r="GZ178" s="29"/>
      <c r="HA178" s="29"/>
      <c r="HB178" s="29"/>
      <c r="HC178" s="29"/>
      <c r="HD178" s="29"/>
      <c r="HE178" s="29"/>
      <c r="HF178" s="29"/>
      <c r="HG178" s="29"/>
      <c r="HH178" s="29"/>
      <c r="HI178" s="29"/>
      <c r="HJ178" s="29"/>
      <c r="HK178" s="29"/>
      <c r="HL178" s="29"/>
      <c r="HM178" s="29"/>
      <c r="HN178" s="29"/>
      <c r="HO178" s="29"/>
      <c r="HP178" s="29"/>
      <c r="HQ178" s="29"/>
      <c r="HR178" s="29"/>
      <c r="HS178" s="29"/>
      <c r="HT178" s="29"/>
      <c r="HU178" s="29"/>
      <c r="HV178" s="29"/>
      <c r="HW178" s="29"/>
      <c r="HX178" s="29"/>
      <c r="HY178" s="29"/>
      <c r="HZ178" s="29"/>
      <c r="IA178" s="29"/>
      <c r="IB178" s="29"/>
      <c r="IC178" s="29"/>
      <c r="ID178" s="29"/>
      <c r="IE178" s="29"/>
      <c r="IF178" s="29"/>
      <c r="IG178" s="29"/>
      <c r="IH178" s="29"/>
      <c r="II178" s="29"/>
      <c r="IJ178" s="29"/>
      <c r="IK178" s="29"/>
      <c r="IL178" s="29"/>
      <c r="IM178" s="29"/>
      <c r="IN178" s="29"/>
      <c r="IO178" s="29"/>
      <c r="IP178" s="29"/>
    </row>
    <row r="179" spans="1:250" ht="12.75" customHeight="1">
      <c r="A179" s="29"/>
      <c r="B179" s="29"/>
      <c r="C179" s="26"/>
      <c r="D179" s="26"/>
      <c r="E179" s="26"/>
      <c r="F179" s="29"/>
      <c r="G179" s="29"/>
      <c r="H179" s="29"/>
      <c r="I179" s="29"/>
      <c r="J179" s="29"/>
      <c r="K179" s="29"/>
      <c r="L179" s="29"/>
      <c r="M179" s="29"/>
      <c r="N179" s="29"/>
      <c r="O179" s="29"/>
      <c r="P179" s="29"/>
      <c r="Q179" s="29"/>
      <c r="R179" s="29"/>
      <c r="S179" s="29"/>
      <c r="T179" s="29"/>
      <c r="U179" s="29"/>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29"/>
      <c r="BK179" s="29"/>
      <c r="BL179" s="29"/>
      <c r="BM179" s="29"/>
      <c r="BN179" s="29"/>
      <c r="BO179" s="29"/>
      <c r="BP179" s="29"/>
      <c r="BQ179" s="29"/>
      <c r="BR179" s="29"/>
      <c r="BS179" s="29"/>
      <c r="BT179" s="29"/>
      <c r="BU179" s="29"/>
      <c r="BV179" s="29"/>
      <c r="BW179" s="29"/>
      <c r="BX179" s="29"/>
      <c r="BY179" s="29"/>
      <c r="BZ179" s="29"/>
      <c r="CA179" s="29"/>
      <c r="CB179" s="29"/>
      <c r="CC179" s="29"/>
      <c r="CD179" s="29"/>
      <c r="CE179" s="29"/>
      <c r="CF179" s="29"/>
      <c r="CG179" s="29"/>
      <c r="CH179" s="29"/>
      <c r="CI179" s="29"/>
      <c r="CJ179" s="29"/>
      <c r="CK179" s="29"/>
      <c r="CL179" s="29"/>
      <c r="CM179" s="29"/>
      <c r="CN179" s="29"/>
      <c r="CO179" s="29"/>
      <c r="CP179" s="29"/>
      <c r="CQ179" s="29"/>
      <c r="CR179" s="29"/>
      <c r="CS179" s="29"/>
      <c r="CT179" s="29"/>
      <c r="CU179" s="29"/>
      <c r="CV179" s="29"/>
      <c r="CW179" s="29"/>
      <c r="CX179" s="29"/>
      <c r="CY179" s="29"/>
      <c r="CZ179" s="29"/>
      <c r="DA179" s="29"/>
      <c r="DB179" s="29"/>
      <c r="DC179" s="29"/>
      <c r="DD179" s="29"/>
      <c r="DE179" s="29"/>
      <c r="DF179" s="29"/>
      <c r="DG179" s="29"/>
      <c r="DH179" s="29"/>
      <c r="DI179" s="29"/>
      <c r="DJ179" s="29"/>
      <c r="DK179" s="29"/>
      <c r="DL179" s="29"/>
      <c r="DM179" s="29"/>
      <c r="DN179" s="29"/>
      <c r="DO179" s="29"/>
      <c r="DP179" s="29"/>
      <c r="DQ179" s="29"/>
      <c r="DR179" s="29"/>
      <c r="DS179" s="29"/>
      <c r="DT179" s="29"/>
      <c r="DU179" s="29"/>
      <c r="DV179" s="29"/>
      <c r="DW179" s="29"/>
      <c r="DX179" s="29"/>
      <c r="DY179" s="29"/>
      <c r="DZ179" s="29"/>
      <c r="EA179" s="29"/>
      <c r="EB179" s="29"/>
      <c r="EC179" s="29"/>
      <c r="ED179" s="29"/>
      <c r="EE179" s="29"/>
      <c r="EF179" s="29"/>
      <c r="EG179" s="29"/>
      <c r="EH179" s="29"/>
      <c r="EI179" s="29"/>
      <c r="EJ179" s="29"/>
      <c r="EK179" s="29"/>
      <c r="EL179" s="29"/>
      <c r="EM179" s="29"/>
      <c r="EN179" s="29"/>
      <c r="EO179" s="29"/>
      <c r="EP179" s="29"/>
      <c r="EQ179" s="29"/>
      <c r="ER179" s="29"/>
      <c r="ES179" s="29"/>
      <c r="ET179" s="29"/>
      <c r="EU179" s="29"/>
      <c r="EV179" s="29"/>
      <c r="EW179" s="29"/>
      <c r="EX179" s="29"/>
      <c r="EY179" s="29"/>
      <c r="EZ179" s="29"/>
      <c r="FA179" s="29"/>
      <c r="FB179" s="29"/>
      <c r="FC179" s="29"/>
      <c r="FD179" s="29"/>
      <c r="FE179" s="29"/>
      <c r="FF179" s="29"/>
      <c r="FG179" s="29"/>
      <c r="FH179" s="29"/>
      <c r="FI179" s="29"/>
      <c r="FJ179" s="29"/>
      <c r="FK179" s="29"/>
      <c r="FL179" s="29"/>
      <c r="FM179" s="29"/>
      <c r="FN179" s="29"/>
      <c r="FO179" s="29"/>
      <c r="FP179" s="29"/>
      <c r="FQ179" s="29"/>
      <c r="FR179" s="29"/>
      <c r="FS179" s="29"/>
      <c r="FT179" s="29"/>
      <c r="FU179" s="29"/>
      <c r="FV179" s="29"/>
      <c r="FW179" s="29"/>
      <c r="FX179" s="29"/>
      <c r="FY179" s="29"/>
      <c r="FZ179" s="29"/>
      <c r="GA179" s="29"/>
      <c r="GB179" s="29"/>
      <c r="GC179" s="29"/>
      <c r="GD179" s="29"/>
      <c r="GE179" s="29"/>
      <c r="GF179" s="29"/>
      <c r="GG179" s="29"/>
      <c r="GH179" s="29"/>
      <c r="GI179" s="29"/>
      <c r="GJ179" s="29"/>
      <c r="GK179" s="29"/>
      <c r="GL179" s="29"/>
      <c r="GM179" s="29"/>
      <c r="GN179" s="29"/>
      <c r="GO179" s="29"/>
      <c r="GP179" s="29"/>
      <c r="GQ179" s="29"/>
      <c r="GR179" s="29"/>
      <c r="GS179" s="29"/>
      <c r="GT179" s="29"/>
      <c r="GU179" s="29"/>
      <c r="GV179" s="29"/>
      <c r="GW179" s="29"/>
      <c r="GX179" s="29"/>
      <c r="GY179" s="29"/>
      <c r="GZ179" s="29"/>
      <c r="HA179" s="29"/>
      <c r="HB179" s="29"/>
      <c r="HC179" s="29"/>
      <c r="HD179" s="29"/>
      <c r="HE179" s="29"/>
      <c r="HF179" s="29"/>
      <c r="HG179" s="29"/>
      <c r="HH179" s="29"/>
      <c r="HI179" s="29"/>
      <c r="HJ179" s="29"/>
      <c r="HK179" s="29"/>
      <c r="HL179" s="29"/>
      <c r="HM179" s="29"/>
      <c r="HN179" s="29"/>
      <c r="HO179" s="29"/>
      <c r="HP179" s="29"/>
      <c r="HQ179" s="29"/>
      <c r="HR179" s="29"/>
      <c r="HS179" s="29"/>
      <c r="HT179" s="29"/>
      <c r="HU179" s="29"/>
      <c r="HV179" s="29"/>
      <c r="HW179" s="29"/>
      <c r="HX179" s="29"/>
      <c r="HY179" s="29"/>
      <c r="HZ179" s="29"/>
      <c r="IA179" s="29"/>
      <c r="IB179" s="29"/>
      <c r="IC179" s="29"/>
      <c r="ID179" s="29"/>
      <c r="IE179" s="29"/>
      <c r="IF179" s="29"/>
      <c r="IG179" s="29"/>
      <c r="IH179" s="29"/>
      <c r="II179" s="29"/>
      <c r="IJ179" s="29"/>
      <c r="IK179" s="29"/>
      <c r="IL179" s="29"/>
      <c r="IM179" s="29"/>
      <c r="IN179" s="29"/>
      <c r="IO179" s="29"/>
      <c r="IP179" s="29"/>
    </row>
    <row r="180" spans="1:250" ht="12.75" customHeight="1">
      <c r="A180" s="29"/>
      <c r="B180" s="29"/>
      <c r="C180" s="26"/>
      <c r="D180" s="26"/>
      <c r="E180" s="26"/>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9"/>
      <c r="BL180" s="29"/>
      <c r="BM180" s="29"/>
      <c r="BN180" s="29"/>
      <c r="BO180" s="29"/>
      <c r="BP180" s="29"/>
      <c r="BQ180" s="29"/>
      <c r="BR180" s="29"/>
      <c r="BS180" s="29"/>
      <c r="BT180" s="29"/>
      <c r="BU180" s="29"/>
      <c r="BV180" s="29"/>
      <c r="BW180" s="29"/>
      <c r="BX180" s="29"/>
      <c r="BY180" s="29"/>
      <c r="BZ180" s="29"/>
      <c r="CA180" s="29"/>
      <c r="CB180" s="29"/>
      <c r="CC180" s="29"/>
      <c r="CD180" s="29"/>
      <c r="CE180" s="29"/>
      <c r="CF180" s="29"/>
      <c r="CG180" s="29"/>
      <c r="CH180" s="29"/>
      <c r="CI180" s="29"/>
      <c r="CJ180" s="29"/>
      <c r="CK180" s="29"/>
      <c r="CL180" s="29"/>
      <c r="CM180" s="29"/>
      <c r="CN180" s="29"/>
      <c r="CO180" s="29"/>
      <c r="CP180" s="29"/>
      <c r="CQ180" s="29"/>
      <c r="CR180" s="29"/>
      <c r="CS180" s="29"/>
      <c r="CT180" s="29"/>
      <c r="CU180" s="29"/>
      <c r="CV180" s="29"/>
      <c r="CW180" s="29"/>
      <c r="CX180" s="29"/>
      <c r="CY180" s="29"/>
      <c r="CZ180" s="29"/>
      <c r="DA180" s="29"/>
      <c r="DB180" s="29"/>
      <c r="DC180" s="29"/>
      <c r="DD180" s="29"/>
      <c r="DE180" s="29"/>
      <c r="DF180" s="29"/>
      <c r="DG180" s="29"/>
      <c r="DH180" s="29"/>
      <c r="DI180" s="29"/>
      <c r="DJ180" s="29"/>
      <c r="DK180" s="29"/>
      <c r="DL180" s="29"/>
      <c r="DM180" s="29"/>
      <c r="DN180" s="29"/>
      <c r="DO180" s="29"/>
      <c r="DP180" s="29"/>
      <c r="DQ180" s="29"/>
      <c r="DR180" s="29"/>
      <c r="DS180" s="29"/>
      <c r="DT180" s="29"/>
      <c r="DU180" s="29"/>
      <c r="DV180" s="29"/>
      <c r="DW180" s="29"/>
      <c r="DX180" s="29"/>
      <c r="DY180" s="29"/>
      <c r="DZ180" s="29"/>
      <c r="EA180" s="29"/>
      <c r="EB180" s="29"/>
      <c r="EC180" s="29"/>
      <c r="ED180" s="29"/>
      <c r="EE180" s="29"/>
      <c r="EF180" s="29"/>
      <c r="EG180" s="29"/>
      <c r="EH180" s="29"/>
      <c r="EI180" s="29"/>
      <c r="EJ180" s="29"/>
      <c r="EK180" s="29"/>
      <c r="EL180" s="29"/>
      <c r="EM180" s="29"/>
      <c r="EN180" s="29"/>
      <c r="EO180" s="29"/>
      <c r="EP180" s="29"/>
      <c r="EQ180" s="29"/>
      <c r="ER180" s="29"/>
      <c r="ES180" s="29"/>
      <c r="ET180" s="29"/>
      <c r="EU180" s="29"/>
      <c r="EV180" s="29"/>
      <c r="EW180" s="29"/>
      <c r="EX180" s="29"/>
      <c r="EY180" s="29"/>
      <c r="EZ180" s="29"/>
      <c r="FA180" s="29"/>
      <c r="FB180" s="29"/>
      <c r="FC180" s="29"/>
      <c r="FD180" s="29"/>
      <c r="FE180" s="29"/>
      <c r="FF180" s="29"/>
      <c r="FG180" s="29"/>
      <c r="FH180" s="29"/>
      <c r="FI180" s="29"/>
      <c r="FJ180" s="29"/>
      <c r="FK180" s="29"/>
      <c r="FL180" s="29"/>
      <c r="FM180" s="29"/>
      <c r="FN180" s="29"/>
      <c r="FO180" s="29"/>
      <c r="FP180" s="29"/>
      <c r="FQ180" s="29"/>
      <c r="FR180" s="29"/>
      <c r="FS180" s="29"/>
      <c r="FT180" s="29"/>
      <c r="FU180" s="29"/>
      <c r="FV180" s="29"/>
      <c r="FW180" s="29"/>
      <c r="FX180" s="29"/>
      <c r="FY180" s="29"/>
      <c r="FZ180" s="29"/>
      <c r="GA180" s="29"/>
      <c r="GB180" s="29"/>
      <c r="GC180" s="29"/>
      <c r="GD180" s="29"/>
      <c r="GE180" s="29"/>
      <c r="GF180" s="29"/>
      <c r="GG180" s="29"/>
      <c r="GH180" s="29"/>
      <c r="GI180" s="29"/>
      <c r="GJ180" s="29"/>
      <c r="GK180" s="29"/>
      <c r="GL180" s="29"/>
      <c r="GM180" s="29"/>
      <c r="GN180" s="29"/>
      <c r="GO180" s="29"/>
      <c r="GP180" s="29"/>
      <c r="GQ180" s="29"/>
      <c r="GR180" s="29"/>
      <c r="GS180" s="29"/>
      <c r="GT180" s="29"/>
      <c r="GU180" s="29"/>
      <c r="GV180" s="29"/>
      <c r="GW180" s="29"/>
      <c r="GX180" s="29"/>
      <c r="GY180" s="29"/>
      <c r="GZ180" s="29"/>
      <c r="HA180" s="29"/>
      <c r="HB180" s="29"/>
      <c r="HC180" s="29"/>
      <c r="HD180" s="29"/>
      <c r="HE180" s="29"/>
      <c r="HF180" s="29"/>
      <c r="HG180" s="29"/>
      <c r="HH180" s="29"/>
      <c r="HI180" s="29"/>
      <c r="HJ180" s="29"/>
      <c r="HK180" s="29"/>
      <c r="HL180" s="29"/>
      <c r="HM180" s="29"/>
      <c r="HN180" s="29"/>
      <c r="HO180" s="29"/>
      <c r="HP180" s="29"/>
      <c r="HQ180" s="29"/>
      <c r="HR180" s="29"/>
      <c r="HS180" s="29"/>
      <c r="HT180" s="29"/>
      <c r="HU180" s="29"/>
      <c r="HV180" s="29"/>
      <c r="HW180" s="29"/>
      <c r="HX180" s="29"/>
      <c r="HY180" s="29"/>
      <c r="HZ180" s="29"/>
      <c r="IA180" s="29"/>
      <c r="IB180" s="29"/>
      <c r="IC180" s="29"/>
      <c r="ID180" s="29"/>
      <c r="IE180" s="29"/>
      <c r="IF180" s="29"/>
      <c r="IG180" s="29"/>
      <c r="IH180" s="29"/>
      <c r="II180" s="29"/>
      <c r="IJ180" s="29"/>
      <c r="IK180" s="29"/>
      <c r="IL180" s="29"/>
      <c r="IM180" s="29"/>
      <c r="IN180" s="29"/>
      <c r="IO180" s="29"/>
      <c r="IP180" s="29"/>
    </row>
    <row r="181" spans="1:250" ht="12.75" customHeight="1">
      <c r="A181" s="29"/>
      <c r="B181" s="29"/>
      <c r="C181" s="26"/>
      <c r="D181" s="26"/>
      <c r="E181" s="26"/>
      <c r="F181" s="29"/>
      <c r="G181" s="29"/>
      <c r="H181" s="29"/>
      <c r="I181" s="29"/>
      <c r="J181" s="29"/>
      <c r="K181" s="29"/>
      <c r="L181" s="29"/>
      <c r="M181" s="29"/>
      <c r="N181" s="29"/>
      <c r="O181" s="29"/>
      <c r="P181" s="29"/>
      <c r="Q181" s="29"/>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c r="BX181" s="29"/>
      <c r="BY181" s="29"/>
      <c r="BZ181" s="29"/>
      <c r="CA181" s="29"/>
      <c r="CB181" s="29"/>
      <c r="CC181" s="29"/>
      <c r="CD181" s="29"/>
      <c r="CE181" s="29"/>
      <c r="CF181" s="29"/>
      <c r="CG181" s="29"/>
      <c r="CH181" s="29"/>
      <c r="CI181" s="29"/>
      <c r="CJ181" s="29"/>
      <c r="CK181" s="29"/>
      <c r="CL181" s="29"/>
      <c r="CM181" s="29"/>
      <c r="CN181" s="29"/>
      <c r="CO181" s="29"/>
      <c r="CP181" s="29"/>
      <c r="CQ181" s="29"/>
      <c r="CR181" s="29"/>
      <c r="CS181" s="29"/>
      <c r="CT181" s="29"/>
      <c r="CU181" s="29"/>
      <c r="CV181" s="29"/>
      <c r="CW181" s="29"/>
      <c r="CX181" s="29"/>
      <c r="CY181" s="29"/>
      <c r="CZ181" s="29"/>
      <c r="DA181" s="29"/>
      <c r="DB181" s="29"/>
      <c r="DC181" s="29"/>
      <c r="DD181" s="29"/>
      <c r="DE181" s="29"/>
      <c r="DF181" s="29"/>
      <c r="DG181" s="29"/>
      <c r="DH181" s="29"/>
      <c r="DI181" s="29"/>
      <c r="DJ181" s="29"/>
      <c r="DK181" s="29"/>
      <c r="DL181" s="29"/>
      <c r="DM181" s="29"/>
      <c r="DN181" s="29"/>
      <c r="DO181" s="29"/>
      <c r="DP181" s="29"/>
      <c r="DQ181" s="29"/>
      <c r="DR181" s="29"/>
      <c r="DS181" s="29"/>
      <c r="DT181" s="29"/>
      <c r="DU181" s="29"/>
      <c r="DV181" s="29"/>
      <c r="DW181" s="29"/>
      <c r="DX181" s="29"/>
      <c r="DY181" s="29"/>
      <c r="DZ181" s="29"/>
      <c r="EA181" s="29"/>
      <c r="EB181" s="29"/>
      <c r="EC181" s="29"/>
      <c r="ED181" s="29"/>
      <c r="EE181" s="29"/>
      <c r="EF181" s="29"/>
      <c r="EG181" s="29"/>
      <c r="EH181" s="29"/>
      <c r="EI181" s="29"/>
      <c r="EJ181" s="29"/>
      <c r="EK181" s="29"/>
      <c r="EL181" s="29"/>
      <c r="EM181" s="29"/>
      <c r="EN181" s="29"/>
      <c r="EO181" s="29"/>
      <c r="EP181" s="29"/>
      <c r="EQ181" s="29"/>
      <c r="ER181" s="29"/>
      <c r="ES181" s="29"/>
      <c r="ET181" s="29"/>
      <c r="EU181" s="29"/>
      <c r="EV181" s="29"/>
      <c r="EW181" s="29"/>
      <c r="EX181" s="29"/>
      <c r="EY181" s="29"/>
      <c r="EZ181" s="29"/>
      <c r="FA181" s="29"/>
      <c r="FB181" s="29"/>
      <c r="FC181" s="29"/>
      <c r="FD181" s="29"/>
      <c r="FE181" s="29"/>
      <c r="FF181" s="29"/>
      <c r="FG181" s="29"/>
      <c r="FH181" s="29"/>
      <c r="FI181" s="29"/>
      <c r="FJ181" s="29"/>
      <c r="FK181" s="29"/>
      <c r="FL181" s="29"/>
      <c r="FM181" s="29"/>
      <c r="FN181" s="29"/>
      <c r="FO181" s="29"/>
      <c r="FP181" s="29"/>
      <c r="FQ181" s="29"/>
      <c r="FR181" s="29"/>
      <c r="FS181" s="29"/>
      <c r="FT181" s="29"/>
      <c r="FU181" s="29"/>
      <c r="FV181" s="29"/>
      <c r="FW181" s="29"/>
      <c r="FX181" s="29"/>
      <c r="FY181" s="29"/>
      <c r="FZ181" s="29"/>
      <c r="GA181" s="29"/>
      <c r="GB181" s="29"/>
      <c r="GC181" s="29"/>
      <c r="GD181" s="29"/>
      <c r="GE181" s="29"/>
      <c r="GF181" s="29"/>
      <c r="GG181" s="29"/>
      <c r="GH181" s="29"/>
      <c r="GI181" s="29"/>
      <c r="GJ181" s="29"/>
      <c r="GK181" s="29"/>
      <c r="GL181" s="29"/>
      <c r="GM181" s="29"/>
      <c r="GN181" s="29"/>
      <c r="GO181" s="29"/>
      <c r="GP181" s="29"/>
      <c r="GQ181" s="29"/>
      <c r="GR181" s="29"/>
      <c r="GS181" s="29"/>
      <c r="GT181" s="29"/>
      <c r="GU181" s="29"/>
      <c r="GV181" s="29"/>
      <c r="GW181" s="29"/>
      <c r="GX181" s="29"/>
      <c r="GY181" s="29"/>
      <c r="GZ181" s="29"/>
      <c r="HA181" s="29"/>
      <c r="HB181" s="29"/>
      <c r="HC181" s="29"/>
      <c r="HD181" s="29"/>
      <c r="HE181" s="29"/>
      <c r="HF181" s="29"/>
      <c r="HG181" s="29"/>
      <c r="HH181" s="29"/>
      <c r="HI181" s="29"/>
      <c r="HJ181" s="29"/>
      <c r="HK181" s="29"/>
      <c r="HL181" s="29"/>
      <c r="HM181" s="29"/>
      <c r="HN181" s="29"/>
      <c r="HO181" s="29"/>
      <c r="HP181" s="29"/>
      <c r="HQ181" s="29"/>
      <c r="HR181" s="29"/>
      <c r="HS181" s="29"/>
      <c r="HT181" s="29"/>
      <c r="HU181" s="29"/>
      <c r="HV181" s="29"/>
      <c r="HW181" s="29"/>
      <c r="HX181" s="29"/>
      <c r="HY181" s="29"/>
      <c r="HZ181" s="29"/>
      <c r="IA181" s="29"/>
      <c r="IB181" s="29"/>
      <c r="IC181" s="29"/>
      <c r="ID181" s="29"/>
      <c r="IE181" s="29"/>
      <c r="IF181" s="29"/>
      <c r="IG181" s="29"/>
      <c r="IH181" s="29"/>
      <c r="II181" s="29"/>
      <c r="IJ181" s="29"/>
      <c r="IK181" s="29"/>
      <c r="IL181" s="29"/>
      <c r="IM181" s="29"/>
      <c r="IN181" s="29"/>
      <c r="IO181" s="29"/>
      <c r="IP181" s="29"/>
    </row>
    <row r="182" spans="1:250" ht="12.75" customHeight="1">
      <c r="A182" s="29"/>
      <c r="B182" s="29"/>
      <c r="C182" s="26"/>
      <c r="D182" s="26"/>
      <c r="E182" s="26"/>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9"/>
      <c r="BL182" s="29"/>
      <c r="BM182" s="29"/>
      <c r="BN182" s="29"/>
      <c r="BO182" s="29"/>
      <c r="BP182" s="29"/>
      <c r="BQ182" s="29"/>
      <c r="BR182" s="29"/>
      <c r="BS182" s="29"/>
      <c r="BT182" s="29"/>
      <c r="BU182" s="29"/>
      <c r="BV182" s="29"/>
      <c r="BW182" s="29"/>
      <c r="BX182" s="29"/>
      <c r="BY182" s="29"/>
      <c r="BZ182" s="29"/>
      <c r="CA182" s="29"/>
      <c r="CB182" s="29"/>
      <c r="CC182" s="29"/>
      <c r="CD182" s="29"/>
      <c r="CE182" s="29"/>
      <c r="CF182" s="29"/>
      <c r="CG182" s="29"/>
      <c r="CH182" s="29"/>
      <c r="CI182" s="29"/>
      <c r="CJ182" s="29"/>
      <c r="CK182" s="29"/>
      <c r="CL182" s="29"/>
      <c r="CM182" s="29"/>
      <c r="CN182" s="29"/>
      <c r="CO182" s="29"/>
      <c r="CP182" s="29"/>
      <c r="CQ182" s="29"/>
      <c r="CR182" s="29"/>
      <c r="CS182" s="29"/>
      <c r="CT182" s="29"/>
      <c r="CU182" s="29"/>
      <c r="CV182" s="29"/>
      <c r="CW182" s="29"/>
      <c r="CX182" s="29"/>
      <c r="CY182" s="29"/>
      <c r="CZ182" s="29"/>
      <c r="DA182" s="29"/>
      <c r="DB182" s="29"/>
      <c r="DC182" s="29"/>
      <c r="DD182" s="29"/>
      <c r="DE182" s="29"/>
      <c r="DF182" s="29"/>
      <c r="DG182" s="29"/>
      <c r="DH182" s="29"/>
      <c r="DI182" s="29"/>
      <c r="DJ182" s="29"/>
      <c r="DK182" s="29"/>
      <c r="DL182" s="29"/>
      <c r="DM182" s="29"/>
      <c r="DN182" s="29"/>
      <c r="DO182" s="29"/>
      <c r="DP182" s="29"/>
      <c r="DQ182" s="29"/>
      <c r="DR182" s="29"/>
      <c r="DS182" s="29"/>
      <c r="DT182" s="29"/>
      <c r="DU182" s="29"/>
      <c r="DV182" s="29"/>
      <c r="DW182" s="29"/>
      <c r="DX182" s="29"/>
      <c r="DY182" s="29"/>
      <c r="DZ182" s="29"/>
      <c r="EA182" s="29"/>
      <c r="EB182" s="29"/>
      <c r="EC182" s="29"/>
      <c r="ED182" s="29"/>
      <c r="EE182" s="29"/>
      <c r="EF182" s="29"/>
      <c r="EG182" s="29"/>
      <c r="EH182" s="29"/>
      <c r="EI182" s="29"/>
      <c r="EJ182" s="29"/>
      <c r="EK182" s="29"/>
      <c r="EL182" s="29"/>
      <c r="EM182" s="29"/>
      <c r="EN182" s="29"/>
      <c r="EO182" s="29"/>
      <c r="EP182" s="29"/>
      <c r="EQ182" s="29"/>
      <c r="ER182" s="29"/>
      <c r="ES182" s="29"/>
      <c r="ET182" s="29"/>
      <c r="EU182" s="29"/>
      <c r="EV182" s="29"/>
      <c r="EW182" s="29"/>
      <c r="EX182" s="29"/>
      <c r="EY182" s="29"/>
      <c r="EZ182" s="29"/>
      <c r="FA182" s="29"/>
      <c r="FB182" s="29"/>
      <c r="FC182" s="29"/>
      <c r="FD182" s="29"/>
      <c r="FE182" s="29"/>
      <c r="FF182" s="29"/>
      <c r="FG182" s="29"/>
      <c r="FH182" s="29"/>
      <c r="FI182" s="29"/>
      <c r="FJ182" s="29"/>
      <c r="FK182" s="29"/>
      <c r="FL182" s="29"/>
      <c r="FM182" s="29"/>
      <c r="FN182" s="29"/>
      <c r="FO182" s="29"/>
      <c r="FP182" s="29"/>
      <c r="FQ182" s="29"/>
      <c r="FR182" s="29"/>
      <c r="FS182" s="29"/>
      <c r="FT182" s="29"/>
      <c r="FU182" s="29"/>
      <c r="FV182" s="29"/>
      <c r="FW182" s="29"/>
      <c r="FX182" s="29"/>
      <c r="FY182" s="29"/>
      <c r="FZ182" s="29"/>
      <c r="GA182" s="29"/>
      <c r="GB182" s="29"/>
      <c r="GC182" s="29"/>
      <c r="GD182" s="29"/>
      <c r="GE182" s="29"/>
      <c r="GF182" s="29"/>
      <c r="GG182" s="29"/>
      <c r="GH182" s="29"/>
      <c r="GI182" s="29"/>
      <c r="GJ182" s="29"/>
      <c r="GK182" s="29"/>
      <c r="GL182" s="29"/>
      <c r="GM182" s="29"/>
      <c r="GN182" s="29"/>
      <c r="GO182" s="29"/>
      <c r="GP182" s="29"/>
      <c r="GQ182" s="29"/>
      <c r="GR182" s="29"/>
      <c r="GS182" s="29"/>
      <c r="GT182" s="29"/>
      <c r="GU182" s="29"/>
      <c r="GV182" s="29"/>
      <c r="GW182" s="29"/>
      <c r="GX182" s="29"/>
      <c r="GY182" s="29"/>
      <c r="GZ182" s="29"/>
      <c r="HA182" s="29"/>
      <c r="HB182" s="29"/>
      <c r="HC182" s="29"/>
      <c r="HD182" s="29"/>
      <c r="HE182" s="29"/>
      <c r="HF182" s="29"/>
      <c r="HG182" s="29"/>
      <c r="HH182" s="29"/>
      <c r="HI182" s="29"/>
      <c r="HJ182" s="29"/>
      <c r="HK182" s="29"/>
      <c r="HL182" s="29"/>
      <c r="HM182" s="29"/>
      <c r="HN182" s="29"/>
      <c r="HO182" s="29"/>
      <c r="HP182" s="29"/>
      <c r="HQ182" s="29"/>
      <c r="HR182" s="29"/>
      <c r="HS182" s="29"/>
      <c r="HT182" s="29"/>
      <c r="HU182" s="29"/>
      <c r="HV182" s="29"/>
      <c r="HW182" s="29"/>
      <c r="HX182" s="29"/>
      <c r="HY182" s="29"/>
      <c r="HZ182" s="29"/>
      <c r="IA182" s="29"/>
      <c r="IB182" s="29"/>
      <c r="IC182" s="29"/>
      <c r="ID182" s="29"/>
      <c r="IE182" s="29"/>
      <c r="IF182" s="29"/>
      <c r="IG182" s="29"/>
      <c r="IH182" s="29"/>
      <c r="II182" s="29"/>
      <c r="IJ182" s="29"/>
      <c r="IK182" s="29"/>
      <c r="IL182" s="29"/>
      <c r="IM182" s="29"/>
      <c r="IN182" s="29"/>
      <c r="IO182" s="29"/>
      <c r="IP182" s="29"/>
    </row>
    <row r="183" spans="1:250" ht="12.75" customHeight="1">
      <c r="A183" s="29"/>
      <c r="B183" s="29"/>
      <c r="C183" s="26"/>
      <c r="D183" s="26"/>
      <c r="E183" s="26"/>
      <c r="F183" s="29"/>
      <c r="G183" s="29"/>
      <c r="H183" s="29"/>
      <c r="I183" s="29"/>
      <c r="J183" s="29"/>
      <c r="K183" s="29"/>
      <c r="L183" s="29"/>
      <c r="M183" s="29"/>
      <c r="N183" s="29"/>
      <c r="O183" s="29"/>
      <c r="P183" s="29"/>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29"/>
      <c r="BK183" s="29"/>
      <c r="BL183" s="29"/>
      <c r="BM183" s="29"/>
      <c r="BN183" s="29"/>
      <c r="BO183" s="29"/>
      <c r="BP183" s="29"/>
      <c r="BQ183" s="29"/>
      <c r="BR183" s="29"/>
      <c r="BS183" s="29"/>
      <c r="BT183" s="29"/>
      <c r="BU183" s="29"/>
      <c r="BV183" s="29"/>
      <c r="BW183" s="29"/>
      <c r="BX183" s="29"/>
      <c r="BY183" s="29"/>
      <c r="BZ183" s="29"/>
      <c r="CA183" s="29"/>
      <c r="CB183" s="29"/>
      <c r="CC183" s="29"/>
      <c r="CD183" s="29"/>
      <c r="CE183" s="29"/>
      <c r="CF183" s="29"/>
      <c r="CG183" s="29"/>
      <c r="CH183" s="29"/>
      <c r="CI183" s="29"/>
      <c r="CJ183" s="29"/>
      <c r="CK183" s="29"/>
      <c r="CL183" s="29"/>
      <c r="CM183" s="29"/>
      <c r="CN183" s="29"/>
      <c r="CO183" s="29"/>
      <c r="CP183" s="29"/>
      <c r="CQ183" s="29"/>
      <c r="CR183" s="29"/>
      <c r="CS183" s="29"/>
      <c r="CT183" s="29"/>
      <c r="CU183" s="29"/>
      <c r="CV183" s="29"/>
      <c r="CW183" s="29"/>
      <c r="CX183" s="29"/>
      <c r="CY183" s="29"/>
      <c r="CZ183" s="29"/>
      <c r="DA183" s="29"/>
      <c r="DB183" s="29"/>
      <c r="DC183" s="29"/>
      <c r="DD183" s="29"/>
      <c r="DE183" s="29"/>
      <c r="DF183" s="29"/>
      <c r="DG183" s="29"/>
      <c r="DH183" s="29"/>
      <c r="DI183" s="29"/>
      <c r="DJ183" s="29"/>
      <c r="DK183" s="29"/>
      <c r="DL183" s="29"/>
      <c r="DM183" s="29"/>
      <c r="DN183" s="29"/>
      <c r="DO183" s="29"/>
      <c r="DP183" s="29"/>
      <c r="DQ183" s="29"/>
      <c r="DR183" s="29"/>
      <c r="DS183" s="29"/>
      <c r="DT183" s="29"/>
      <c r="DU183" s="29"/>
      <c r="DV183" s="29"/>
      <c r="DW183" s="29"/>
      <c r="DX183" s="29"/>
      <c r="DY183" s="29"/>
      <c r="DZ183" s="29"/>
      <c r="EA183" s="29"/>
      <c r="EB183" s="29"/>
      <c r="EC183" s="29"/>
      <c r="ED183" s="29"/>
      <c r="EE183" s="29"/>
      <c r="EF183" s="29"/>
      <c r="EG183" s="29"/>
      <c r="EH183" s="29"/>
      <c r="EI183" s="29"/>
      <c r="EJ183" s="29"/>
      <c r="EK183" s="29"/>
      <c r="EL183" s="29"/>
      <c r="EM183" s="29"/>
      <c r="EN183" s="29"/>
      <c r="EO183" s="29"/>
      <c r="EP183" s="29"/>
      <c r="EQ183" s="29"/>
      <c r="ER183" s="29"/>
      <c r="ES183" s="29"/>
      <c r="ET183" s="29"/>
      <c r="EU183" s="29"/>
      <c r="EV183" s="29"/>
      <c r="EW183" s="29"/>
      <c r="EX183" s="29"/>
      <c r="EY183" s="29"/>
      <c r="EZ183" s="29"/>
      <c r="FA183" s="29"/>
      <c r="FB183" s="29"/>
      <c r="FC183" s="29"/>
      <c r="FD183" s="29"/>
      <c r="FE183" s="29"/>
      <c r="FF183" s="29"/>
      <c r="FG183" s="29"/>
      <c r="FH183" s="29"/>
      <c r="FI183" s="29"/>
      <c r="FJ183" s="29"/>
      <c r="FK183" s="29"/>
      <c r="FL183" s="29"/>
      <c r="FM183" s="29"/>
      <c r="FN183" s="29"/>
      <c r="FO183" s="29"/>
      <c r="FP183" s="29"/>
      <c r="FQ183" s="29"/>
      <c r="FR183" s="29"/>
      <c r="FS183" s="29"/>
      <c r="FT183" s="29"/>
      <c r="FU183" s="29"/>
      <c r="FV183" s="29"/>
      <c r="FW183" s="29"/>
      <c r="FX183" s="29"/>
      <c r="FY183" s="29"/>
      <c r="FZ183" s="29"/>
      <c r="GA183" s="29"/>
      <c r="GB183" s="29"/>
      <c r="GC183" s="29"/>
      <c r="GD183" s="29"/>
      <c r="GE183" s="29"/>
      <c r="GF183" s="29"/>
      <c r="GG183" s="29"/>
      <c r="GH183" s="29"/>
      <c r="GI183" s="29"/>
      <c r="GJ183" s="29"/>
      <c r="GK183" s="29"/>
      <c r="GL183" s="29"/>
      <c r="GM183" s="29"/>
      <c r="GN183" s="29"/>
      <c r="GO183" s="29"/>
      <c r="GP183" s="29"/>
      <c r="GQ183" s="29"/>
      <c r="GR183" s="29"/>
      <c r="GS183" s="29"/>
      <c r="GT183" s="29"/>
      <c r="GU183" s="29"/>
      <c r="GV183" s="29"/>
      <c r="GW183" s="29"/>
      <c r="GX183" s="29"/>
      <c r="GY183" s="29"/>
      <c r="GZ183" s="29"/>
      <c r="HA183" s="29"/>
      <c r="HB183" s="29"/>
      <c r="HC183" s="29"/>
      <c r="HD183" s="29"/>
      <c r="HE183" s="29"/>
      <c r="HF183" s="29"/>
      <c r="HG183" s="29"/>
      <c r="HH183" s="29"/>
      <c r="HI183" s="29"/>
      <c r="HJ183" s="29"/>
      <c r="HK183" s="29"/>
      <c r="HL183" s="29"/>
      <c r="HM183" s="29"/>
      <c r="HN183" s="29"/>
      <c r="HO183" s="29"/>
      <c r="HP183" s="29"/>
      <c r="HQ183" s="29"/>
      <c r="HR183" s="29"/>
      <c r="HS183" s="29"/>
      <c r="HT183" s="29"/>
      <c r="HU183" s="29"/>
      <c r="HV183" s="29"/>
      <c r="HW183" s="29"/>
      <c r="HX183" s="29"/>
      <c r="HY183" s="29"/>
      <c r="HZ183" s="29"/>
      <c r="IA183" s="29"/>
      <c r="IB183" s="29"/>
      <c r="IC183" s="29"/>
      <c r="ID183" s="29"/>
      <c r="IE183" s="29"/>
      <c r="IF183" s="29"/>
      <c r="IG183" s="29"/>
      <c r="IH183" s="29"/>
      <c r="II183" s="29"/>
      <c r="IJ183" s="29"/>
      <c r="IK183" s="29"/>
      <c r="IL183" s="29"/>
      <c r="IM183" s="29"/>
      <c r="IN183" s="29"/>
      <c r="IO183" s="29"/>
      <c r="IP183" s="29"/>
    </row>
    <row r="184" spans="1:250" ht="12.75" customHeight="1">
      <c r="A184" s="29"/>
      <c r="B184" s="29"/>
      <c r="C184" s="26"/>
      <c r="D184" s="26"/>
      <c r="E184" s="26"/>
      <c r="F184" s="29"/>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c r="AD184" s="29"/>
      <c r="AE184" s="29"/>
      <c r="AF184" s="29"/>
      <c r="AG184" s="29"/>
      <c r="AH184" s="29"/>
      <c r="AI184" s="29"/>
      <c r="AJ184" s="29"/>
      <c r="AK184" s="29"/>
      <c r="AL184" s="29"/>
      <c r="AM184" s="29"/>
      <c r="AN184" s="29"/>
      <c r="AO184" s="29"/>
      <c r="AP184" s="29"/>
      <c r="AQ184" s="29"/>
      <c r="AR184" s="29"/>
      <c r="AS184" s="29"/>
      <c r="AT184" s="29"/>
      <c r="AU184" s="29"/>
      <c r="AV184" s="29"/>
      <c r="AW184" s="29"/>
      <c r="AX184" s="29"/>
      <c r="AY184" s="29"/>
      <c r="AZ184" s="29"/>
      <c r="BA184" s="29"/>
      <c r="BB184" s="29"/>
      <c r="BC184" s="29"/>
      <c r="BD184" s="29"/>
      <c r="BE184" s="29"/>
      <c r="BF184" s="29"/>
      <c r="BG184" s="29"/>
      <c r="BH184" s="29"/>
      <c r="BI184" s="29"/>
      <c r="BJ184" s="29"/>
      <c r="BK184" s="29"/>
      <c r="BL184" s="29"/>
      <c r="BM184" s="29"/>
      <c r="BN184" s="29"/>
      <c r="BO184" s="29"/>
      <c r="BP184" s="29"/>
      <c r="BQ184" s="29"/>
      <c r="BR184" s="29"/>
      <c r="BS184" s="29"/>
      <c r="BT184" s="29"/>
      <c r="BU184" s="29"/>
      <c r="BV184" s="29"/>
      <c r="BW184" s="29"/>
      <c r="BX184" s="29"/>
      <c r="BY184" s="29"/>
      <c r="BZ184" s="29"/>
      <c r="CA184" s="29"/>
      <c r="CB184" s="29"/>
      <c r="CC184" s="29"/>
      <c r="CD184" s="29"/>
      <c r="CE184" s="29"/>
      <c r="CF184" s="29"/>
      <c r="CG184" s="29"/>
      <c r="CH184" s="29"/>
      <c r="CI184" s="29"/>
      <c r="CJ184" s="29"/>
      <c r="CK184" s="29"/>
      <c r="CL184" s="29"/>
      <c r="CM184" s="29"/>
      <c r="CN184" s="29"/>
      <c r="CO184" s="29"/>
      <c r="CP184" s="29"/>
      <c r="CQ184" s="29"/>
      <c r="CR184" s="29"/>
      <c r="CS184" s="29"/>
      <c r="CT184" s="29"/>
      <c r="CU184" s="29"/>
      <c r="CV184" s="29"/>
      <c r="CW184" s="29"/>
      <c r="CX184" s="29"/>
      <c r="CY184" s="29"/>
      <c r="CZ184" s="29"/>
      <c r="DA184" s="29"/>
      <c r="DB184" s="29"/>
      <c r="DC184" s="29"/>
      <c r="DD184" s="29"/>
      <c r="DE184" s="29"/>
      <c r="DF184" s="29"/>
      <c r="DG184" s="29"/>
      <c r="DH184" s="29"/>
      <c r="DI184" s="29"/>
      <c r="DJ184" s="29"/>
      <c r="DK184" s="29"/>
      <c r="DL184" s="29"/>
      <c r="DM184" s="29"/>
      <c r="DN184" s="29"/>
      <c r="DO184" s="29"/>
      <c r="DP184" s="29"/>
      <c r="DQ184" s="29"/>
      <c r="DR184" s="29"/>
      <c r="DS184" s="29"/>
      <c r="DT184" s="29"/>
      <c r="DU184" s="29"/>
      <c r="DV184" s="29"/>
      <c r="DW184" s="29"/>
      <c r="DX184" s="29"/>
      <c r="DY184" s="29"/>
      <c r="DZ184" s="29"/>
      <c r="EA184" s="29"/>
      <c r="EB184" s="29"/>
      <c r="EC184" s="29"/>
      <c r="ED184" s="29"/>
      <c r="EE184" s="29"/>
      <c r="EF184" s="29"/>
      <c r="EG184" s="29"/>
      <c r="EH184" s="29"/>
      <c r="EI184" s="29"/>
      <c r="EJ184" s="29"/>
      <c r="EK184" s="29"/>
      <c r="EL184" s="29"/>
      <c r="EM184" s="29"/>
      <c r="EN184" s="29"/>
      <c r="EO184" s="29"/>
      <c r="EP184" s="29"/>
      <c r="EQ184" s="29"/>
      <c r="ER184" s="29"/>
      <c r="ES184" s="29"/>
      <c r="ET184" s="29"/>
      <c r="EU184" s="29"/>
      <c r="EV184" s="29"/>
      <c r="EW184" s="29"/>
      <c r="EX184" s="29"/>
      <c r="EY184" s="29"/>
      <c r="EZ184" s="29"/>
      <c r="FA184" s="29"/>
      <c r="FB184" s="29"/>
      <c r="FC184" s="29"/>
      <c r="FD184" s="29"/>
      <c r="FE184" s="29"/>
      <c r="FF184" s="29"/>
      <c r="FG184" s="29"/>
      <c r="FH184" s="29"/>
      <c r="FI184" s="29"/>
      <c r="FJ184" s="29"/>
      <c r="FK184" s="29"/>
      <c r="FL184" s="29"/>
      <c r="FM184" s="29"/>
      <c r="FN184" s="29"/>
      <c r="FO184" s="29"/>
      <c r="FP184" s="29"/>
      <c r="FQ184" s="29"/>
      <c r="FR184" s="29"/>
      <c r="FS184" s="29"/>
      <c r="FT184" s="29"/>
      <c r="FU184" s="29"/>
      <c r="FV184" s="29"/>
      <c r="FW184" s="29"/>
      <c r="FX184" s="29"/>
      <c r="FY184" s="29"/>
      <c r="FZ184" s="29"/>
      <c r="GA184" s="29"/>
      <c r="GB184" s="29"/>
      <c r="GC184" s="29"/>
      <c r="GD184" s="29"/>
      <c r="GE184" s="29"/>
      <c r="GF184" s="29"/>
      <c r="GG184" s="29"/>
      <c r="GH184" s="29"/>
      <c r="GI184" s="29"/>
      <c r="GJ184" s="29"/>
      <c r="GK184" s="29"/>
      <c r="GL184" s="29"/>
      <c r="GM184" s="29"/>
      <c r="GN184" s="29"/>
      <c r="GO184" s="29"/>
      <c r="GP184" s="29"/>
      <c r="GQ184" s="29"/>
      <c r="GR184" s="29"/>
      <c r="GS184" s="29"/>
      <c r="GT184" s="29"/>
      <c r="GU184" s="29"/>
      <c r="GV184" s="29"/>
      <c r="GW184" s="29"/>
      <c r="GX184" s="29"/>
      <c r="GY184" s="29"/>
      <c r="GZ184" s="29"/>
      <c r="HA184" s="29"/>
      <c r="HB184" s="29"/>
      <c r="HC184" s="29"/>
      <c r="HD184" s="29"/>
      <c r="HE184" s="29"/>
      <c r="HF184" s="29"/>
      <c r="HG184" s="29"/>
      <c r="HH184" s="29"/>
      <c r="HI184" s="29"/>
      <c r="HJ184" s="29"/>
      <c r="HK184" s="29"/>
      <c r="HL184" s="29"/>
      <c r="HM184" s="29"/>
      <c r="HN184" s="29"/>
      <c r="HO184" s="29"/>
      <c r="HP184" s="29"/>
      <c r="HQ184" s="29"/>
      <c r="HR184" s="29"/>
      <c r="HS184" s="29"/>
      <c r="HT184" s="29"/>
      <c r="HU184" s="29"/>
      <c r="HV184" s="29"/>
      <c r="HW184" s="29"/>
      <c r="HX184" s="29"/>
      <c r="HY184" s="29"/>
      <c r="HZ184" s="29"/>
      <c r="IA184" s="29"/>
      <c r="IB184" s="29"/>
      <c r="IC184" s="29"/>
      <c r="ID184" s="29"/>
      <c r="IE184" s="29"/>
      <c r="IF184" s="29"/>
      <c r="IG184" s="29"/>
      <c r="IH184" s="29"/>
      <c r="II184" s="29"/>
      <c r="IJ184" s="29"/>
      <c r="IK184" s="29"/>
      <c r="IL184" s="29"/>
      <c r="IM184" s="29"/>
      <c r="IN184" s="29"/>
      <c r="IO184" s="29"/>
      <c r="IP184" s="29"/>
    </row>
    <row r="185" spans="1:250" ht="12.75" customHeight="1">
      <c r="A185" s="29"/>
      <c r="B185" s="29"/>
      <c r="C185" s="26"/>
      <c r="D185" s="26"/>
      <c r="E185" s="26"/>
      <c r="F185" s="29"/>
      <c r="G185" s="29"/>
      <c r="H185" s="29"/>
      <c r="I185" s="29"/>
      <c r="J185" s="29"/>
      <c r="K185" s="29"/>
      <c r="L185" s="29"/>
      <c r="M185" s="29"/>
      <c r="N185" s="29"/>
      <c r="O185" s="29"/>
      <c r="P185" s="29"/>
      <c r="Q185" s="29"/>
      <c r="R185" s="29"/>
      <c r="S185" s="29"/>
      <c r="T185" s="29"/>
      <c r="U185" s="29"/>
      <c r="V185" s="29"/>
      <c r="W185" s="29"/>
      <c r="X185" s="29"/>
      <c r="Y185" s="29"/>
      <c r="Z185" s="29"/>
      <c r="AA185" s="29"/>
      <c r="AB185" s="29"/>
      <c r="AC185" s="29"/>
      <c r="AD185" s="29"/>
      <c r="AE185" s="29"/>
      <c r="AF185" s="29"/>
      <c r="AG185" s="29"/>
      <c r="AH185" s="29"/>
      <c r="AI185" s="29"/>
      <c r="AJ185" s="29"/>
      <c r="AK185" s="29"/>
      <c r="AL185" s="29"/>
      <c r="AM185" s="29"/>
      <c r="AN185" s="29"/>
      <c r="AO185" s="29"/>
      <c r="AP185" s="29"/>
      <c r="AQ185" s="29"/>
      <c r="AR185" s="29"/>
      <c r="AS185" s="29"/>
      <c r="AT185" s="29"/>
      <c r="AU185" s="29"/>
      <c r="AV185" s="29"/>
      <c r="AW185" s="29"/>
      <c r="AX185" s="29"/>
      <c r="AY185" s="29"/>
      <c r="AZ185" s="29"/>
      <c r="BA185" s="29"/>
      <c r="BB185" s="29"/>
      <c r="BC185" s="29"/>
      <c r="BD185" s="29"/>
      <c r="BE185" s="29"/>
      <c r="BF185" s="29"/>
      <c r="BG185" s="29"/>
      <c r="BH185" s="29"/>
      <c r="BI185" s="29"/>
      <c r="BJ185" s="29"/>
      <c r="BK185" s="29"/>
      <c r="BL185" s="29"/>
      <c r="BM185" s="29"/>
      <c r="BN185" s="29"/>
      <c r="BO185" s="29"/>
      <c r="BP185" s="29"/>
      <c r="BQ185" s="29"/>
      <c r="BR185" s="29"/>
      <c r="BS185" s="29"/>
      <c r="BT185" s="29"/>
      <c r="BU185" s="29"/>
      <c r="BV185" s="29"/>
      <c r="BW185" s="29"/>
      <c r="BX185" s="29"/>
      <c r="BY185" s="29"/>
      <c r="BZ185" s="29"/>
      <c r="CA185" s="29"/>
      <c r="CB185" s="29"/>
      <c r="CC185" s="29"/>
      <c r="CD185" s="29"/>
      <c r="CE185" s="29"/>
      <c r="CF185" s="29"/>
      <c r="CG185" s="29"/>
      <c r="CH185" s="29"/>
      <c r="CI185" s="29"/>
      <c r="CJ185" s="29"/>
      <c r="CK185" s="29"/>
      <c r="CL185" s="29"/>
      <c r="CM185" s="29"/>
      <c r="CN185" s="29"/>
      <c r="CO185" s="29"/>
      <c r="CP185" s="29"/>
      <c r="CQ185" s="29"/>
      <c r="CR185" s="29"/>
      <c r="CS185" s="29"/>
      <c r="CT185" s="29"/>
      <c r="CU185" s="29"/>
      <c r="CV185" s="29"/>
      <c r="CW185" s="29"/>
      <c r="CX185" s="29"/>
      <c r="CY185" s="29"/>
      <c r="CZ185" s="29"/>
      <c r="DA185" s="29"/>
      <c r="DB185" s="29"/>
      <c r="DC185" s="29"/>
      <c r="DD185" s="29"/>
      <c r="DE185" s="29"/>
      <c r="DF185" s="29"/>
      <c r="DG185" s="29"/>
      <c r="DH185" s="29"/>
      <c r="DI185" s="29"/>
      <c r="DJ185" s="29"/>
      <c r="DK185" s="29"/>
      <c r="DL185" s="29"/>
      <c r="DM185" s="29"/>
      <c r="DN185" s="29"/>
      <c r="DO185" s="29"/>
      <c r="DP185" s="29"/>
      <c r="DQ185" s="29"/>
      <c r="DR185" s="29"/>
      <c r="DS185" s="29"/>
      <c r="DT185" s="29"/>
      <c r="DU185" s="29"/>
      <c r="DV185" s="29"/>
      <c r="DW185" s="29"/>
      <c r="DX185" s="29"/>
      <c r="DY185" s="29"/>
      <c r="DZ185" s="29"/>
      <c r="EA185" s="29"/>
      <c r="EB185" s="29"/>
      <c r="EC185" s="29"/>
      <c r="ED185" s="29"/>
      <c r="EE185" s="29"/>
      <c r="EF185" s="29"/>
      <c r="EG185" s="29"/>
      <c r="EH185" s="29"/>
      <c r="EI185" s="29"/>
      <c r="EJ185" s="29"/>
      <c r="EK185" s="29"/>
      <c r="EL185" s="29"/>
      <c r="EM185" s="29"/>
      <c r="EN185" s="29"/>
      <c r="EO185" s="29"/>
      <c r="EP185" s="29"/>
      <c r="EQ185" s="29"/>
      <c r="ER185" s="29"/>
      <c r="ES185" s="29"/>
      <c r="ET185" s="29"/>
      <c r="EU185" s="29"/>
      <c r="EV185" s="29"/>
      <c r="EW185" s="29"/>
      <c r="EX185" s="29"/>
      <c r="EY185" s="29"/>
      <c r="EZ185" s="29"/>
      <c r="FA185" s="29"/>
      <c r="FB185" s="29"/>
      <c r="FC185" s="29"/>
      <c r="FD185" s="29"/>
      <c r="FE185" s="29"/>
      <c r="FF185" s="29"/>
      <c r="FG185" s="29"/>
      <c r="FH185" s="29"/>
      <c r="FI185" s="29"/>
      <c r="FJ185" s="29"/>
      <c r="FK185" s="29"/>
      <c r="FL185" s="29"/>
      <c r="FM185" s="29"/>
      <c r="FN185" s="29"/>
      <c r="FO185" s="29"/>
      <c r="FP185" s="29"/>
      <c r="FQ185" s="29"/>
      <c r="FR185" s="29"/>
      <c r="FS185" s="29"/>
      <c r="FT185" s="29"/>
      <c r="FU185" s="29"/>
      <c r="FV185" s="29"/>
      <c r="FW185" s="29"/>
      <c r="FX185" s="29"/>
      <c r="FY185" s="29"/>
      <c r="FZ185" s="29"/>
      <c r="GA185" s="29"/>
      <c r="GB185" s="29"/>
      <c r="GC185" s="29"/>
      <c r="GD185" s="29"/>
      <c r="GE185" s="29"/>
      <c r="GF185" s="29"/>
      <c r="GG185" s="29"/>
      <c r="GH185" s="29"/>
      <c r="GI185" s="29"/>
      <c r="GJ185" s="29"/>
      <c r="GK185" s="29"/>
      <c r="GL185" s="29"/>
      <c r="GM185" s="29"/>
      <c r="GN185" s="29"/>
      <c r="GO185" s="29"/>
      <c r="GP185" s="29"/>
      <c r="GQ185" s="29"/>
      <c r="GR185" s="29"/>
      <c r="GS185" s="29"/>
      <c r="GT185" s="29"/>
      <c r="GU185" s="29"/>
      <c r="GV185" s="29"/>
      <c r="GW185" s="29"/>
      <c r="GX185" s="29"/>
      <c r="GY185" s="29"/>
      <c r="GZ185" s="29"/>
      <c r="HA185" s="29"/>
      <c r="HB185" s="29"/>
      <c r="HC185" s="29"/>
      <c r="HD185" s="29"/>
      <c r="HE185" s="29"/>
      <c r="HF185" s="29"/>
      <c r="HG185" s="29"/>
      <c r="HH185" s="29"/>
      <c r="HI185" s="29"/>
      <c r="HJ185" s="29"/>
      <c r="HK185" s="29"/>
      <c r="HL185" s="29"/>
      <c r="HM185" s="29"/>
      <c r="HN185" s="29"/>
      <c r="HO185" s="29"/>
      <c r="HP185" s="29"/>
      <c r="HQ185" s="29"/>
      <c r="HR185" s="29"/>
      <c r="HS185" s="29"/>
      <c r="HT185" s="29"/>
      <c r="HU185" s="29"/>
      <c r="HV185" s="29"/>
      <c r="HW185" s="29"/>
      <c r="HX185" s="29"/>
      <c r="HY185" s="29"/>
      <c r="HZ185" s="29"/>
      <c r="IA185" s="29"/>
      <c r="IB185" s="29"/>
      <c r="IC185" s="29"/>
      <c r="ID185" s="29"/>
      <c r="IE185" s="29"/>
      <c r="IF185" s="29"/>
      <c r="IG185" s="29"/>
      <c r="IH185" s="29"/>
      <c r="II185" s="29"/>
      <c r="IJ185" s="29"/>
      <c r="IK185" s="29"/>
      <c r="IL185" s="29"/>
      <c r="IM185" s="29"/>
      <c r="IN185" s="29"/>
      <c r="IO185" s="29"/>
      <c r="IP185" s="29"/>
    </row>
    <row r="186" spans="1:250" ht="12.75" customHeight="1">
      <c r="A186" s="29"/>
      <c r="B186" s="29"/>
      <c r="C186" s="26"/>
      <c r="D186" s="26"/>
      <c r="E186" s="26"/>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c r="BJ186" s="29"/>
      <c r="BK186" s="29"/>
      <c r="BL186" s="29"/>
      <c r="BM186" s="29"/>
      <c r="BN186" s="29"/>
      <c r="BO186" s="29"/>
      <c r="BP186" s="29"/>
      <c r="BQ186" s="29"/>
      <c r="BR186" s="29"/>
      <c r="BS186" s="29"/>
      <c r="BT186" s="29"/>
      <c r="BU186" s="29"/>
      <c r="BV186" s="29"/>
      <c r="BW186" s="29"/>
      <c r="BX186" s="29"/>
      <c r="BY186" s="29"/>
      <c r="BZ186" s="29"/>
      <c r="CA186" s="29"/>
      <c r="CB186" s="29"/>
      <c r="CC186" s="29"/>
      <c r="CD186" s="29"/>
      <c r="CE186" s="29"/>
      <c r="CF186" s="29"/>
      <c r="CG186" s="29"/>
      <c r="CH186" s="29"/>
      <c r="CI186" s="29"/>
      <c r="CJ186" s="29"/>
      <c r="CK186" s="29"/>
      <c r="CL186" s="29"/>
      <c r="CM186" s="29"/>
      <c r="CN186" s="29"/>
      <c r="CO186" s="29"/>
      <c r="CP186" s="29"/>
      <c r="CQ186" s="29"/>
      <c r="CR186" s="29"/>
      <c r="CS186" s="29"/>
      <c r="CT186" s="29"/>
      <c r="CU186" s="29"/>
      <c r="CV186" s="29"/>
      <c r="CW186" s="29"/>
      <c r="CX186" s="29"/>
      <c r="CY186" s="29"/>
      <c r="CZ186" s="29"/>
      <c r="DA186" s="29"/>
      <c r="DB186" s="29"/>
      <c r="DC186" s="29"/>
      <c r="DD186" s="29"/>
      <c r="DE186" s="29"/>
      <c r="DF186" s="29"/>
      <c r="DG186" s="29"/>
      <c r="DH186" s="29"/>
      <c r="DI186" s="29"/>
      <c r="DJ186" s="29"/>
      <c r="DK186" s="29"/>
      <c r="DL186" s="29"/>
      <c r="DM186" s="29"/>
      <c r="DN186" s="29"/>
      <c r="DO186" s="29"/>
      <c r="DP186" s="29"/>
      <c r="DQ186" s="29"/>
      <c r="DR186" s="29"/>
      <c r="DS186" s="29"/>
      <c r="DT186" s="29"/>
      <c r="DU186" s="29"/>
      <c r="DV186" s="29"/>
      <c r="DW186" s="29"/>
      <c r="DX186" s="29"/>
      <c r="DY186" s="29"/>
      <c r="DZ186" s="29"/>
      <c r="EA186" s="29"/>
      <c r="EB186" s="29"/>
      <c r="EC186" s="29"/>
      <c r="ED186" s="29"/>
      <c r="EE186" s="29"/>
      <c r="EF186" s="29"/>
      <c r="EG186" s="29"/>
      <c r="EH186" s="29"/>
      <c r="EI186" s="29"/>
      <c r="EJ186" s="29"/>
      <c r="EK186" s="29"/>
      <c r="EL186" s="29"/>
      <c r="EM186" s="29"/>
      <c r="EN186" s="29"/>
      <c r="EO186" s="29"/>
      <c r="EP186" s="29"/>
      <c r="EQ186" s="29"/>
      <c r="ER186" s="29"/>
      <c r="ES186" s="29"/>
      <c r="ET186" s="29"/>
      <c r="EU186" s="29"/>
      <c r="EV186" s="29"/>
      <c r="EW186" s="29"/>
      <c r="EX186" s="29"/>
      <c r="EY186" s="29"/>
      <c r="EZ186" s="29"/>
      <c r="FA186" s="29"/>
      <c r="FB186" s="29"/>
      <c r="FC186" s="29"/>
      <c r="FD186" s="29"/>
      <c r="FE186" s="29"/>
      <c r="FF186" s="29"/>
      <c r="FG186" s="29"/>
      <c r="FH186" s="29"/>
      <c r="FI186" s="29"/>
      <c r="FJ186" s="29"/>
      <c r="FK186" s="29"/>
      <c r="FL186" s="29"/>
      <c r="FM186" s="29"/>
      <c r="FN186" s="29"/>
      <c r="FO186" s="29"/>
      <c r="FP186" s="29"/>
      <c r="FQ186" s="29"/>
      <c r="FR186" s="29"/>
      <c r="FS186" s="29"/>
      <c r="FT186" s="29"/>
      <c r="FU186" s="29"/>
      <c r="FV186" s="29"/>
      <c r="FW186" s="29"/>
      <c r="FX186" s="29"/>
      <c r="FY186" s="29"/>
      <c r="FZ186" s="29"/>
      <c r="GA186" s="29"/>
      <c r="GB186" s="29"/>
      <c r="GC186" s="29"/>
      <c r="GD186" s="29"/>
      <c r="GE186" s="29"/>
      <c r="GF186" s="29"/>
      <c r="GG186" s="29"/>
      <c r="GH186" s="29"/>
      <c r="GI186" s="29"/>
      <c r="GJ186" s="29"/>
      <c r="GK186" s="29"/>
      <c r="GL186" s="29"/>
      <c r="GM186" s="29"/>
      <c r="GN186" s="29"/>
      <c r="GO186" s="29"/>
      <c r="GP186" s="29"/>
      <c r="GQ186" s="29"/>
      <c r="GR186" s="29"/>
      <c r="GS186" s="29"/>
      <c r="GT186" s="29"/>
      <c r="GU186" s="29"/>
      <c r="GV186" s="29"/>
      <c r="GW186" s="29"/>
      <c r="GX186" s="29"/>
      <c r="GY186" s="29"/>
      <c r="GZ186" s="29"/>
      <c r="HA186" s="29"/>
      <c r="HB186" s="29"/>
      <c r="HC186" s="29"/>
      <c r="HD186" s="29"/>
      <c r="HE186" s="29"/>
      <c r="HF186" s="29"/>
      <c r="HG186" s="29"/>
      <c r="HH186" s="29"/>
      <c r="HI186" s="29"/>
      <c r="HJ186" s="29"/>
      <c r="HK186" s="29"/>
      <c r="HL186" s="29"/>
      <c r="HM186" s="29"/>
      <c r="HN186" s="29"/>
      <c r="HO186" s="29"/>
      <c r="HP186" s="29"/>
      <c r="HQ186" s="29"/>
      <c r="HR186" s="29"/>
      <c r="HS186" s="29"/>
      <c r="HT186" s="29"/>
      <c r="HU186" s="29"/>
      <c r="HV186" s="29"/>
      <c r="HW186" s="29"/>
      <c r="HX186" s="29"/>
      <c r="HY186" s="29"/>
      <c r="HZ186" s="29"/>
      <c r="IA186" s="29"/>
      <c r="IB186" s="29"/>
      <c r="IC186" s="29"/>
      <c r="ID186" s="29"/>
      <c r="IE186" s="29"/>
      <c r="IF186" s="29"/>
      <c r="IG186" s="29"/>
      <c r="IH186" s="29"/>
      <c r="II186" s="29"/>
      <c r="IJ186" s="29"/>
      <c r="IK186" s="29"/>
      <c r="IL186" s="29"/>
      <c r="IM186" s="29"/>
      <c r="IN186" s="29"/>
      <c r="IO186" s="29"/>
      <c r="IP186" s="29"/>
    </row>
    <row r="187" spans="1:250" ht="12.75" customHeight="1">
      <c r="A187" s="29"/>
      <c r="B187" s="29"/>
      <c r="C187" s="26"/>
      <c r="D187" s="26"/>
      <c r="E187" s="26"/>
      <c r="F187" s="29"/>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c r="AD187" s="29"/>
      <c r="AE187" s="29"/>
      <c r="AF187" s="29"/>
      <c r="AG187" s="29"/>
      <c r="AH187" s="29"/>
      <c r="AI187" s="29"/>
      <c r="AJ187" s="29"/>
      <c r="AK187" s="29"/>
      <c r="AL187" s="29"/>
      <c r="AM187" s="29"/>
      <c r="AN187" s="29"/>
      <c r="AO187" s="29"/>
      <c r="AP187" s="29"/>
      <c r="AQ187" s="29"/>
      <c r="AR187" s="29"/>
      <c r="AS187" s="29"/>
      <c r="AT187" s="29"/>
      <c r="AU187" s="29"/>
      <c r="AV187" s="29"/>
      <c r="AW187" s="29"/>
      <c r="AX187" s="29"/>
      <c r="AY187" s="29"/>
      <c r="AZ187" s="29"/>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c r="BX187" s="29"/>
      <c r="BY187" s="29"/>
      <c r="BZ187" s="29"/>
      <c r="CA187" s="29"/>
      <c r="CB187" s="29"/>
      <c r="CC187" s="29"/>
      <c r="CD187" s="29"/>
      <c r="CE187" s="29"/>
      <c r="CF187" s="29"/>
      <c r="CG187" s="29"/>
      <c r="CH187" s="29"/>
      <c r="CI187" s="29"/>
      <c r="CJ187" s="29"/>
      <c r="CK187" s="29"/>
      <c r="CL187" s="29"/>
      <c r="CM187" s="29"/>
      <c r="CN187" s="29"/>
      <c r="CO187" s="29"/>
      <c r="CP187" s="29"/>
      <c r="CQ187" s="29"/>
      <c r="CR187" s="29"/>
      <c r="CS187" s="29"/>
      <c r="CT187" s="29"/>
      <c r="CU187" s="29"/>
      <c r="CV187" s="29"/>
      <c r="CW187" s="29"/>
      <c r="CX187" s="29"/>
      <c r="CY187" s="29"/>
      <c r="CZ187" s="29"/>
      <c r="DA187" s="29"/>
      <c r="DB187" s="29"/>
      <c r="DC187" s="29"/>
      <c r="DD187" s="29"/>
      <c r="DE187" s="29"/>
      <c r="DF187" s="29"/>
      <c r="DG187" s="29"/>
      <c r="DH187" s="29"/>
      <c r="DI187" s="29"/>
      <c r="DJ187" s="29"/>
      <c r="DK187" s="29"/>
      <c r="DL187" s="29"/>
      <c r="DM187" s="29"/>
      <c r="DN187" s="29"/>
      <c r="DO187" s="29"/>
      <c r="DP187" s="29"/>
      <c r="DQ187" s="29"/>
      <c r="DR187" s="29"/>
      <c r="DS187" s="29"/>
      <c r="DT187" s="29"/>
      <c r="DU187" s="29"/>
      <c r="DV187" s="29"/>
      <c r="DW187" s="29"/>
      <c r="DX187" s="29"/>
      <c r="DY187" s="29"/>
      <c r="DZ187" s="29"/>
      <c r="EA187" s="29"/>
      <c r="EB187" s="29"/>
      <c r="EC187" s="29"/>
      <c r="ED187" s="29"/>
      <c r="EE187" s="29"/>
      <c r="EF187" s="29"/>
      <c r="EG187" s="29"/>
      <c r="EH187" s="29"/>
      <c r="EI187" s="29"/>
      <c r="EJ187" s="29"/>
      <c r="EK187" s="29"/>
      <c r="EL187" s="29"/>
      <c r="EM187" s="29"/>
      <c r="EN187" s="29"/>
      <c r="EO187" s="29"/>
      <c r="EP187" s="29"/>
      <c r="EQ187" s="29"/>
      <c r="ER187" s="29"/>
      <c r="ES187" s="29"/>
      <c r="ET187" s="29"/>
      <c r="EU187" s="29"/>
      <c r="EV187" s="29"/>
      <c r="EW187" s="29"/>
      <c r="EX187" s="29"/>
      <c r="EY187" s="29"/>
      <c r="EZ187" s="29"/>
      <c r="FA187" s="29"/>
      <c r="FB187" s="29"/>
      <c r="FC187" s="29"/>
      <c r="FD187" s="29"/>
      <c r="FE187" s="29"/>
      <c r="FF187" s="29"/>
      <c r="FG187" s="29"/>
      <c r="FH187" s="29"/>
      <c r="FI187" s="29"/>
      <c r="FJ187" s="29"/>
      <c r="FK187" s="29"/>
      <c r="FL187" s="29"/>
      <c r="FM187" s="29"/>
      <c r="FN187" s="29"/>
      <c r="FO187" s="29"/>
      <c r="FP187" s="29"/>
      <c r="FQ187" s="29"/>
      <c r="FR187" s="29"/>
      <c r="FS187" s="29"/>
      <c r="FT187" s="29"/>
      <c r="FU187" s="29"/>
      <c r="FV187" s="29"/>
      <c r="FW187" s="29"/>
      <c r="FX187" s="29"/>
      <c r="FY187" s="29"/>
      <c r="FZ187" s="29"/>
      <c r="GA187" s="29"/>
      <c r="GB187" s="29"/>
      <c r="GC187" s="29"/>
      <c r="GD187" s="29"/>
      <c r="GE187" s="29"/>
      <c r="GF187" s="29"/>
      <c r="GG187" s="29"/>
      <c r="GH187" s="29"/>
      <c r="GI187" s="29"/>
      <c r="GJ187" s="29"/>
      <c r="GK187" s="29"/>
      <c r="GL187" s="29"/>
      <c r="GM187" s="29"/>
      <c r="GN187" s="29"/>
      <c r="GO187" s="29"/>
      <c r="GP187" s="29"/>
      <c r="GQ187" s="29"/>
      <c r="GR187" s="29"/>
      <c r="GS187" s="29"/>
      <c r="GT187" s="29"/>
      <c r="GU187" s="29"/>
      <c r="GV187" s="29"/>
      <c r="GW187" s="29"/>
      <c r="GX187" s="29"/>
      <c r="GY187" s="29"/>
      <c r="GZ187" s="29"/>
      <c r="HA187" s="29"/>
      <c r="HB187" s="29"/>
      <c r="HC187" s="29"/>
      <c r="HD187" s="29"/>
      <c r="HE187" s="29"/>
      <c r="HF187" s="29"/>
      <c r="HG187" s="29"/>
      <c r="HH187" s="29"/>
      <c r="HI187" s="29"/>
      <c r="HJ187" s="29"/>
      <c r="HK187" s="29"/>
      <c r="HL187" s="29"/>
      <c r="HM187" s="29"/>
      <c r="HN187" s="29"/>
      <c r="HO187" s="29"/>
      <c r="HP187" s="29"/>
      <c r="HQ187" s="29"/>
      <c r="HR187" s="29"/>
      <c r="HS187" s="29"/>
      <c r="HT187" s="29"/>
      <c r="HU187" s="29"/>
      <c r="HV187" s="29"/>
      <c r="HW187" s="29"/>
      <c r="HX187" s="29"/>
      <c r="HY187" s="29"/>
      <c r="HZ187" s="29"/>
      <c r="IA187" s="29"/>
      <c r="IB187" s="29"/>
      <c r="IC187" s="29"/>
      <c r="ID187" s="29"/>
      <c r="IE187" s="29"/>
      <c r="IF187" s="29"/>
      <c r="IG187" s="29"/>
      <c r="IH187" s="29"/>
      <c r="II187" s="29"/>
      <c r="IJ187" s="29"/>
      <c r="IK187" s="29"/>
      <c r="IL187" s="29"/>
      <c r="IM187" s="29"/>
      <c r="IN187" s="29"/>
      <c r="IO187" s="29"/>
      <c r="IP187" s="29"/>
    </row>
    <row r="188" spans="1:250" ht="12.75" customHeight="1">
      <c r="A188" s="29"/>
      <c r="B188" s="29"/>
      <c r="C188" s="26"/>
      <c r="D188" s="26"/>
      <c r="E188" s="26"/>
      <c r="F188" s="29"/>
      <c r="G188" s="29"/>
      <c r="H188" s="29"/>
      <c r="I188" s="29"/>
      <c r="J188" s="29"/>
      <c r="K188" s="29"/>
      <c r="L188" s="29"/>
      <c r="M188" s="29"/>
      <c r="N188" s="29"/>
      <c r="O188" s="29"/>
      <c r="P188" s="29"/>
      <c r="Q188" s="29"/>
      <c r="R188" s="29"/>
      <c r="S188" s="29"/>
      <c r="T188" s="29"/>
      <c r="U188" s="29"/>
      <c r="V188" s="29"/>
      <c r="W188" s="29"/>
      <c r="X188" s="29"/>
      <c r="Y188" s="29"/>
      <c r="Z188" s="29"/>
      <c r="AA188" s="29"/>
      <c r="AB188" s="29"/>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29"/>
      <c r="CA188" s="29"/>
      <c r="CB188" s="29"/>
      <c r="CC188" s="29"/>
      <c r="CD188" s="29"/>
      <c r="CE188" s="29"/>
      <c r="CF188" s="29"/>
      <c r="CG188" s="29"/>
      <c r="CH188" s="29"/>
      <c r="CI188" s="29"/>
      <c r="CJ188" s="29"/>
      <c r="CK188" s="29"/>
      <c r="CL188" s="29"/>
      <c r="CM188" s="29"/>
      <c r="CN188" s="29"/>
      <c r="CO188" s="29"/>
      <c r="CP188" s="29"/>
      <c r="CQ188" s="29"/>
      <c r="CR188" s="29"/>
      <c r="CS188" s="29"/>
      <c r="CT188" s="29"/>
      <c r="CU188" s="29"/>
      <c r="CV188" s="29"/>
      <c r="CW188" s="29"/>
      <c r="CX188" s="29"/>
      <c r="CY188" s="29"/>
      <c r="CZ188" s="29"/>
      <c r="DA188" s="29"/>
      <c r="DB188" s="29"/>
      <c r="DC188" s="29"/>
      <c r="DD188" s="29"/>
      <c r="DE188" s="29"/>
      <c r="DF188" s="29"/>
      <c r="DG188" s="29"/>
      <c r="DH188" s="29"/>
      <c r="DI188" s="29"/>
      <c r="DJ188" s="29"/>
      <c r="DK188" s="29"/>
      <c r="DL188" s="29"/>
      <c r="DM188" s="29"/>
      <c r="DN188" s="29"/>
      <c r="DO188" s="29"/>
      <c r="DP188" s="29"/>
      <c r="DQ188" s="29"/>
      <c r="DR188" s="29"/>
      <c r="DS188" s="29"/>
      <c r="DT188" s="29"/>
      <c r="DU188" s="29"/>
      <c r="DV188" s="29"/>
      <c r="DW188" s="29"/>
      <c r="DX188" s="29"/>
      <c r="DY188" s="29"/>
      <c r="DZ188" s="29"/>
      <c r="EA188" s="29"/>
      <c r="EB188" s="29"/>
      <c r="EC188" s="29"/>
      <c r="ED188" s="29"/>
      <c r="EE188" s="29"/>
      <c r="EF188" s="29"/>
      <c r="EG188" s="29"/>
      <c r="EH188" s="29"/>
      <c r="EI188" s="29"/>
      <c r="EJ188" s="29"/>
      <c r="EK188" s="29"/>
      <c r="EL188" s="29"/>
      <c r="EM188" s="29"/>
      <c r="EN188" s="29"/>
      <c r="EO188" s="29"/>
      <c r="EP188" s="29"/>
      <c r="EQ188" s="29"/>
      <c r="ER188" s="29"/>
      <c r="ES188" s="29"/>
      <c r="ET188" s="29"/>
      <c r="EU188" s="29"/>
      <c r="EV188" s="29"/>
      <c r="EW188" s="29"/>
      <c r="EX188" s="29"/>
      <c r="EY188" s="29"/>
      <c r="EZ188" s="29"/>
      <c r="FA188" s="29"/>
      <c r="FB188" s="29"/>
      <c r="FC188" s="29"/>
      <c r="FD188" s="29"/>
      <c r="FE188" s="29"/>
      <c r="FF188" s="29"/>
      <c r="FG188" s="29"/>
      <c r="FH188" s="29"/>
      <c r="FI188" s="29"/>
      <c r="FJ188" s="29"/>
      <c r="FK188" s="29"/>
      <c r="FL188" s="29"/>
      <c r="FM188" s="29"/>
      <c r="FN188" s="29"/>
      <c r="FO188" s="29"/>
      <c r="FP188" s="29"/>
      <c r="FQ188" s="29"/>
      <c r="FR188" s="29"/>
      <c r="FS188" s="29"/>
      <c r="FT188" s="29"/>
      <c r="FU188" s="29"/>
      <c r="FV188" s="29"/>
      <c r="FW188" s="29"/>
      <c r="FX188" s="29"/>
      <c r="FY188" s="29"/>
      <c r="FZ188" s="29"/>
      <c r="GA188" s="29"/>
      <c r="GB188" s="29"/>
      <c r="GC188" s="29"/>
      <c r="GD188" s="29"/>
      <c r="GE188" s="29"/>
      <c r="GF188" s="29"/>
      <c r="GG188" s="29"/>
      <c r="GH188" s="29"/>
      <c r="GI188" s="29"/>
      <c r="GJ188" s="29"/>
      <c r="GK188" s="29"/>
      <c r="GL188" s="29"/>
      <c r="GM188" s="29"/>
      <c r="GN188" s="29"/>
      <c r="GO188" s="29"/>
      <c r="GP188" s="29"/>
      <c r="GQ188" s="29"/>
      <c r="GR188" s="29"/>
      <c r="GS188" s="29"/>
      <c r="GT188" s="29"/>
      <c r="GU188" s="29"/>
      <c r="GV188" s="29"/>
      <c r="GW188" s="29"/>
      <c r="GX188" s="29"/>
      <c r="GY188" s="29"/>
      <c r="GZ188" s="29"/>
      <c r="HA188" s="29"/>
      <c r="HB188" s="29"/>
      <c r="HC188" s="29"/>
      <c r="HD188" s="29"/>
      <c r="HE188" s="29"/>
      <c r="HF188" s="29"/>
      <c r="HG188" s="29"/>
      <c r="HH188" s="29"/>
      <c r="HI188" s="29"/>
      <c r="HJ188" s="29"/>
      <c r="HK188" s="29"/>
      <c r="HL188" s="29"/>
      <c r="HM188" s="29"/>
      <c r="HN188" s="29"/>
      <c r="HO188" s="29"/>
      <c r="HP188" s="29"/>
      <c r="HQ188" s="29"/>
      <c r="HR188" s="29"/>
      <c r="HS188" s="29"/>
      <c r="HT188" s="29"/>
      <c r="HU188" s="29"/>
      <c r="HV188" s="29"/>
      <c r="HW188" s="29"/>
      <c r="HX188" s="29"/>
      <c r="HY188" s="29"/>
      <c r="HZ188" s="29"/>
      <c r="IA188" s="29"/>
      <c r="IB188" s="29"/>
      <c r="IC188" s="29"/>
      <c r="ID188" s="29"/>
      <c r="IE188" s="29"/>
      <c r="IF188" s="29"/>
      <c r="IG188" s="29"/>
      <c r="IH188" s="29"/>
      <c r="II188" s="29"/>
      <c r="IJ188" s="29"/>
      <c r="IK188" s="29"/>
      <c r="IL188" s="29"/>
      <c r="IM188" s="29"/>
      <c r="IN188" s="29"/>
      <c r="IO188" s="29"/>
      <c r="IP188" s="29"/>
    </row>
    <row r="189" spans="1:250" ht="12.75" customHeight="1">
      <c r="A189" s="29"/>
      <c r="B189" s="29"/>
      <c r="C189" s="26"/>
      <c r="D189" s="26"/>
      <c r="E189" s="26"/>
      <c r="F189" s="29"/>
      <c r="G189" s="29"/>
      <c r="H189" s="29"/>
      <c r="I189" s="29"/>
      <c r="J189" s="29"/>
      <c r="K189" s="29"/>
      <c r="L189" s="29"/>
      <c r="M189" s="29"/>
      <c r="N189" s="29"/>
      <c r="O189" s="29"/>
      <c r="P189" s="29"/>
      <c r="Q189" s="29"/>
      <c r="R189" s="29"/>
      <c r="S189" s="29"/>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c r="CA189" s="29"/>
      <c r="CB189" s="29"/>
      <c r="CC189" s="29"/>
      <c r="CD189" s="29"/>
      <c r="CE189" s="29"/>
      <c r="CF189" s="29"/>
      <c r="CG189" s="29"/>
      <c r="CH189" s="29"/>
      <c r="CI189" s="29"/>
      <c r="CJ189" s="29"/>
      <c r="CK189" s="29"/>
      <c r="CL189" s="29"/>
      <c r="CM189" s="29"/>
      <c r="CN189" s="29"/>
      <c r="CO189" s="29"/>
      <c r="CP189" s="29"/>
      <c r="CQ189" s="29"/>
      <c r="CR189" s="29"/>
      <c r="CS189" s="29"/>
      <c r="CT189" s="29"/>
      <c r="CU189" s="29"/>
      <c r="CV189" s="29"/>
      <c r="CW189" s="29"/>
      <c r="CX189" s="29"/>
      <c r="CY189" s="29"/>
      <c r="CZ189" s="29"/>
      <c r="DA189" s="29"/>
      <c r="DB189" s="29"/>
      <c r="DC189" s="29"/>
      <c r="DD189" s="29"/>
      <c r="DE189" s="29"/>
      <c r="DF189" s="29"/>
      <c r="DG189" s="29"/>
      <c r="DH189" s="29"/>
      <c r="DI189" s="29"/>
      <c r="DJ189" s="29"/>
      <c r="DK189" s="29"/>
      <c r="DL189" s="29"/>
      <c r="DM189" s="29"/>
      <c r="DN189" s="29"/>
      <c r="DO189" s="29"/>
      <c r="DP189" s="29"/>
      <c r="DQ189" s="29"/>
      <c r="DR189" s="29"/>
      <c r="DS189" s="29"/>
      <c r="DT189" s="29"/>
      <c r="DU189" s="29"/>
      <c r="DV189" s="29"/>
      <c r="DW189" s="29"/>
      <c r="DX189" s="29"/>
      <c r="DY189" s="29"/>
      <c r="DZ189" s="29"/>
      <c r="EA189" s="29"/>
      <c r="EB189" s="29"/>
      <c r="EC189" s="29"/>
      <c r="ED189" s="29"/>
      <c r="EE189" s="29"/>
      <c r="EF189" s="29"/>
      <c r="EG189" s="29"/>
      <c r="EH189" s="29"/>
      <c r="EI189" s="29"/>
      <c r="EJ189" s="29"/>
      <c r="EK189" s="29"/>
      <c r="EL189" s="29"/>
      <c r="EM189" s="29"/>
      <c r="EN189" s="29"/>
      <c r="EO189" s="29"/>
      <c r="EP189" s="29"/>
      <c r="EQ189" s="29"/>
      <c r="ER189" s="29"/>
      <c r="ES189" s="29"/>
      <c r="ET189" s="29"/>
      <c r="EU189" s="29"/>
      <c r="EV189" s="29"/>
      <c r="EW189" s="29"/>
      <c r="EX189" s="29"/>
      <c r="EY189" s="29"/>
      <c r="EZ189" s="29"/>
      <c r="FA189" s="29"/>
      <c r="FB189" s="29"/>
      <c r="FC189" s="29"/>
      <c r="FD189" s="29"/>
      <c r="FE189" s="29"/>
      <c r="FF189" s="29"/>
      <c r="FG189" s="29"/>
      <c r="FH189" s="29"/>
      <c r="FI189" s="29"/>
      <c r="FJ189" s="29"/>
      <c r="FK189" s="29"/>
      <c r="FL189" s="29"/>
      <c r="FM189" s="29"/>
      <c r="FN189" s="29"/>
      <c r="FO189" s="29"/>
      <c r="FP189" s="29"/>
      <c r="FQ189" s="29"/>
      <c r="FR189" s="29"/>
      <c r="FS189" s="29"/>
      <c r="FT189" s="29"/>
      <c r="FU189" s="29"/>
      <c r="FV189" s="29"/>
      <c r="FW189" s="29"/>
      <c r="FX189" s="29"/>
      <c r="FY189" s="29"/>
      <c r="FZ189" s="29"/>
      <c r="GA189" s="29"/>
      <c r="GB189" s="29"/>
      <c r="GC189" s="29"/>
      <c r="GD189" s="29"/>
      <c r="GE189" s="29"/>
      <c r="GF189" s="29"/>
      <c r="GG189" s="29"/>
      <c r="GH189" s="29"/>
      <c r="GI189" s="29"/>
      <c r="GJ189" s="29"/>
      <c r="GK189" s="29"/>
      <c r="GL189" s="29"/>
      <c r="GM189" s="29"/>
      <c r="GN189" s="29"/>
      <c r="GO189" s="29"/>
      <c r="GP189" s="29"/>
      <c r="GQ189" s="29"/>
      <c r="GR189" s="29"/>
      <c r="GS189" s="29"/>
      <c r="GT189" s="29"/>
      <c r="GU189" s="29"/>
      <c r="GV189" s="29"/>
      <c r="GW189" s="29"/>
      <c r="GX189" s="29"/>
      <c r="GY189" s="29"/>
      <c r="GZ189" s="29"/>
      <c r="HA189" s="29"/>
      <c r="HB189" s="29"/>
      <c r="HC189" s="29"/>
      <c r="HD189" s="29"/>
      <c r="HE189" s="29"/>
      <c r="HF189" s="29"/>
      <c r="HG189" s="29"/>
      <c r="HH189" s="29"/>
      <c r="HI189" s="29"/>
      <c r="HJ189" s="29"/>
      <c r="HK189" s="29"/>
      <c r="HL189" s="29"/>
      <c r="HM189" s="29"/>
      <c r="HN189" s="29"/>
      <c r="HO189" s="29"/>
      <c r="HP189" s="29"/>
      <c r="HQ189" s="29"/>
      <c r="HR189" s="29"/>
      <c r="HS189" s="29"/>
      <c r="HT189" s="29"/>
      <c r="HU189" s="29"/>
      <c r="HV189" s="29"/>
      <c r="HW189" s="29"/>
      <c r="HX189" s="29"/>
      <c r="HY189" s="29"/>
      <c r="HZ189" s="29"/>
      <c r="IA189" s="29"/>
      <c r="IB189" s="29"/>
      <c r="IC189" s="29"/>
      <c r="ID189" s="29"/>
      <c r="IE189" s="29"/>
      <c r="IF189" s="29"/>
      <c r="IG189" s="29"/>
      <c r="IH189" s="29"/>
      <c r="II189" s="29"/>
      <c r="IJ189" s="29"/>
      <c r="IK189" s="29"/>
      <c r="IL189" s="29"/>
      <c r="IM189" s="29"/>
      <c r="IN189" s="29"/>
      <c r="IO189" s="29"/>
      <c r="IP189" s="29"/>
    </row>
    <row r="190" spans="1:250" ht="12.75" customHeight="1">
      <c r="A190" s="29"/>
      <c r="B190" s="29"/>
      <c r="C190" s="26"/>
      <c r="D190" s="26"/>
      <c r="E190" s="26"/>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c r="BX190" s="29"/>
      <c r="BY190" s="29"/>
      <c r="BZ190" s="29"/>
      <c r="CA190" s="29"/>
      <c r="CB190" s="29"/>
      <c r="CC190" s="29"/>
      <c r="CD190" s="29"/>
      <c r="CE190" s="29"/>
      <c r="CF190" s="29"/>
      <c r="CG190" s="29"/>
      <c r="CH190" s="29"/>
      <c r="CI190" s="29"/>
      <c r="CJ190" s="29"/>
      <c r="CK190" s="29"/>
      <c r="CL190" s="29"/>
      <c r="CM190" s="29"/>
      <c r="CN190" s="29"/>
      <c r="CO190" s="29"/>
      <c r="CP190" s="29"/>
      <c r="CQ190" s="29"/>
      <c r="CR190" s="29"/>
      <c r="CS190" s="29"/>
      <c r="CT190" s="29"/>
      <c r="CU190" s="29"/>
      <c r="CV190" s="29"/>
      <c r="CW190" s="29"/>
      <c r="CX190" s="29"/>
      <c r="CY190" s="29"/>
      <c r="CZ190" s="29"/>
      <c r="DA190" s="29"/>
      <c r="DB190" s="29"/>
      <c r="DC190" s="29"/>
      <c r="DD190" s="29"/>
      <c r="DE190" s="29"/>
      <c r="DF190" s="29"/>
      <c r="DG190" s="29"/>
      <c r="DH190" s="29"/>
      <c r="DI190" s="29"/>
      <c r="DJ190" s="29"/>
      <c r="DK190" s="29"/>
      <c r="DL190" s="29"/>
      <c r="DM190" s="29"/>
      <c r="DN190" s="29"/>
      <c r="DO190" s="29"/>
      <c r="DP190" s="29"/>
      <c r="DQ190" s="29"/>
      <c r="DR190" s="29"/>
      <c r="DS190" s="29"/>
      <c r="DT190" s="29"/>
      <c r="DU190" s="29"/>
      <c r="DV190" s="29"/>
      <c r="DW190" s="29"/>
      <c r="DX190" s="29"/>
      <c r="DY190" s="29"/>
      <c r="DZ190" s="29"/>
      <c r="EA190" s="29"/>
      <c r="EB190" s="29"/>
      <c r="EC190" s="29"/>
      <c r="ED190" s="29"/>
      <c r="EE190" s="29"/>
      <c r="EF190" s="29"/>
      <c r="EG190" s="29"/>
      <c r="EH190" s="29"/>
      <c r="EI190" s="29"/>
      <c r="EJ190" s="29"/>
      <c r="EK190" s="29"/>
      <c r="EL190" s="29"/>
      <c r="EM190" s="29"/>
      <c r="EN190" s="29"/>
      <c r="EO190" s="29"/>
      <c r="EP190" s="29"/>
      <c r="EQ190" s="29"/>
      <c r="ER190" s="29"/>
      <c r="ES190" s="29"/>
      <c r="ET190" s="29"/>
      <c r="EU190" s="29"/>
      <c r="EV190" s="29"/>
      <c r="EW190" s="29"/>
      <c r="EX190" s="29"/>
      <c r="EY190" s="29"/>
      <c r="EZ190" s="29"/>
      <c r="FA190" s="29"/>
      <c r="FB190" s="29"/>
      <c r="FC190" s="29"/>
      <c r="FD190" s="29"/>
      <c r="FE190" s="29"/>
      <c r="FF190" s="29"/>
      <c r="FG190" s="29"/>
      <c r="FH190" s="29"/>
      <c r="FI190" s="29"/>
      <c r="FJ190" s="29"/>
      <c r="FK190" s="29"/>
      <c r="FL190" s="29"/>
      <c r="FM190" s="29"/>
      <c r="FN190" s="29"/>
      <c r="FO190" s="29"/>
      <c r="FP190" s="29"/>
      <c r="FQ190" s="29"/>
      <c r="FR190" s="29"/>
      <c r="FS190" s="29"/>
      <c r="FT190" s="29"/>
      <c r="FU190" s="29"/>
      <c r="FV190" s="29"/>
      <c r="FW190" s="29"/>
      <c r="FX190" s="29"/>
      <c r="FY190" s="29"/>
      <c r="FZ190" s="29"/>
      <c r="GA190" s="29"/>
      <c r="GB190" s="29"/>
      <c r="GC190" s="29"/>
      <c r="GD190" s="29"/>
      <c r="GE190" s="29"/>
      <c r="GF190" s="29"/>
      <c r="GG190" s="29"/>
      <c r="GH190" s="29"/>
      <c r="GI190" s="29"/>
      <c r="GJ190" s="29"/>
      <c r="GK190" s="29"/>
      <c r="GL190" s="29"/>
      <c r="GM190" s="29"/>
      <c r="GN190" s="29"/>
      <c r="GO190" s="29"/>
      <c r="GP190" s="29"/>
      <c r="GQ190" s="29"/>
      <c r="GR190" s="29"/>
      <c r="GS190" s="29"/>
      <c r="GT190" s="29"/>
      <c r="GU190" s="29"/>
      <c r="GV190" s="29"/>
      <c r="GW190" s="29"/>
      <c r="GX190" s="29"/>
      <c r="GY190" s="29"/>
      <c r="GZ190" s="29"/>
      <c r="HA190" s="29"/>
      <c r="HB190" s="29"/>
      <c r="HC190" s="29"/>
      <c r="HD190" s="29"/>
      <c r="HE190" s="29"/>
      <c r="HF190" s="29"/>
      <c r="HG190" s="29"/>
      <c r="HH190" s="29"/>
      <c r="HI190" s="29"/>
      <c r="HJ190" s="29"/>
      <c r="HK190" s="29"/>
      <c r="HL190" s="29"/>
      <c r="HM190" s="29"/>
      <c r="HN190" s="29"/>
      <c r="HO190" s="29"/>
      <c r="HP190" s="29"/>
      <c r="HQ190" s="29"/>
      <c r="HR190" s="29"/>
      <c r="HS190" s="29"/>
      <c r="HT190" s="29"/>
      <c r="HU190" s="29"/>
      <c r="HV190" s="29"/>
      <c r="HW190" s="29"/>
      <c r="HX190" s="29"/>
      <c r="HY190" s="29"/>
      <c r="HZ190" s="29"/>
      <c r="IA190" s="29"/>
      <c r="IB190" s="29"/>
      <c r="IC190" s="29"/>
      <c r="ID190" s="29"/>
      <c r="IE190" s="29"/>
      <c r="IF190" s="29"/>
      <c r="IG190" s="29"/>
      <c r="IH190" s="29"/>
      <c r="II190" s="29"/>
      <c r="IJ190" s="29"/>
      <c r="IK190" s="29"/>
      <c r="IL190" s="29"/>
      <c r="IM190" s="29"/>
      <c r="IN190" s="29"/>
      <c r="IO190" s="29"/>
      <c r="IP190" s="29"/>
    </row>
    <row r="191" spans="1:250" ht="12.75" customHeight="1">
      <c r="A191" s="29"/>
      <c r="B191" s="29"/>
      <c r="C191" s="26"/>
      <c r="D191" s="26"/>
      <c r="E191" s="26"/>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c r="BX191" s="29"/>
      <c r="BY191" s="29"/>
      <c r="BZ191" s="29"/>
      <c r="CA191" s="29"/>
      <c r="CB191" s="29"/>
      <c r="CC191" s="29"/>
      <c r="CD191" s="29"/>
      <c r="CE191" s="29"/>
      <c r="CF191" s="29"/>
      <c r="CG191" s="29"/>
      <c r="CH191" s="29"/>
      <c r="CI191" s="29"/>
      <c r="CJ191" s="29"/>
      <c r="CK191" s="29"/>
      <c r="CL191" s="29"/>
      <c r="CM191" s="29"/>
      <c r="CN191" s="29"/>
      <c r="CO191" s="29"/>
      <c r="CP191" s="29"/>
      <c r="CQ191" s="29"/>
      <c r="CR191" s="29"/>
      <c r="CS191" s="29"/>
      <c r="CT191" s="29"/>
      <c r="CU191" s="29"/>
      <c r="CV191" s="29"/>
      <c r="CW191" s="29"/>
      <c r="CX191" s="29"/>
      <c r="CY191" s="29"/>
      <c r="CZ191" s="29"/>
      <c r="DA191" s="29"/>
      <c r="DB191" s="29"/>
      <c r="DC191" s="29"/>
      <c r="DD191" s="29"/>
      <c r="DE191" s="29"/>
      <c r="DF191" s="29"/>
      <c r="DG191" s="29"/>
      <c r="DH191" s="29"/>
      <c r="DI191" s="29"/>
      <c r="DJ191" s="29"/>
      <c r="DK191" s="29"/>
      <c r="DL191" s="29"/>
      <c r="DM191" s="29"/>
      <c r="DN191" s="29"/>
      <c r="DO191" s="29"/>
      <c r="DP191" s="29"/>
      <c r="DQ191" s="29"/>
      <c r="DR191" s="29"/>
      <c r="DS191" s="29"/>
      <c r="DT191" s="29"/>
      <c r="DU191" s="29"/>
      <c r="DV191" s="29"/>
      <c r="DW191" s="29"/>
      <c r="DX191" s="29"/>
      <c r="DY191" s="29"/>
      <c r="DZ191" s="29"/>
      <c r="EA191" s="29"/>
      <c r="EB191" s="29"/>
      <c r="EC191" s="29"/>
      <c r="ED191" s="29"/>
      <c r="EE191" s="29"/>
      <c r="EF191" s="29"/>
      <c r="EG191" s="29"/>
      <c r="EH191" s="29"/>
      <c r="EI191" s="29"/>
      <c r="EJ191" s="29"/>
      <c r="EK191" s="29"/>
      <c r="EL191" s="29"/>
      <c r="EM191" s="29"/>
      <c r="EN191" s="29"/>
      <c r="EO191" s="29"/>
      <c r="EP191" s="29"/>
      <c r="EQ191" s="29"/>
      <c r="ER191" s="29"/>
      <c r="ES191" s="29"/>
      <c r="ET191" s="29"/>
      <c r="EU191" s="29"/>
      <c r="EV191" s="29"/>
      <c r="EW191" s="29"/>
      <c r="EX191" s="29"/>
      <c r="EY191" s="29"/>
      <c r="EZ191" s="29"/>
      <c r="FA191" s="29"/>
      <c r="FB191" s="29"/>
      <c r="FC191" s="29"/>
      <c r="FD191" s="29"/>
      <c r="FE191" s="29"/>
      <c r="FF191" s="29"/>
      <c r="FG191" s="29"/>
      <c r="FH191" s="29"/>
      <c r="FI191" s="29"/>
      <c r="FJ191" s="29"/>
      <c r="FK191" s="29"/>
      <c r="FL191" s="29"/>
      <c r="FM191" s="29"/>
      <c r="FN191" s="29"/>
      <c r="FO191" s="29"/>
      <c r="FP191" s="29"/>
      <c r="FQ191" s="29"/>
      <c r="FR191" s="29"/>
      <c r="FS191" s="29"/>
      <c r="FT191" s="29"/>
      <c r="FU191" s="29"/>
      <c r="FV191" s="29"/>
      <c r="FW191" s="29"/>
      <c r="FX191" s="29"/>
      <c r="FY191" s="29"/>
      <c r="FZ191" s="29"/>
      <c r="GA191" s="29"/>
      <c r="GB191" s="29"/>
      <c r="GC191" s="29"/>
      <c r="GD191" s="29"/>
      <c r="GE191" s="29"/>
      <c r="GF191" s="29"/>
      <c r="GG191" s="29"/>
      <c r="GH191" s="29"/>
      <c r="GI191" s="29"/>
      <c r="GJ191" s="29"/>
      <c r="GK191" s="29"/>
      <c r="GL191" s="29"/>
      <c r="GM191" s="29"/>
      <c r="GN191" s="29"/>
      <c r="GO191" s="29"/>
      <c r="GP191" s="29"/>
      <c r="GQ191" s="29"/>
      <c r="GR191" s="29"/>
      <c r="GS191" s="29"/>
      <c r="GT191" s="29"/>
      <c r="GU191" s="29"/>
      <c r="GV191" s="29"/>
      <c r="GW191" s="29"/>
      <c r="GX191" s="29"/>
      <c r="GY191" s="29"/>
      <c r="GZ191" s="29"/>
      <c r="HA191" s="29"/>
      <c r="HB191" s="29"/>
      <c r="HC191" s="29"/>
      <c r="HD191" s="29"/>
      <c r="HE191" s="29"/>
      <c r="HF191" s="29"/>
      <c r="HG191" s="29"/>
      <c r="HH191" s="29"/>
      <c r="HI191" s="29"/>
      <c r="HJ191" s="29"/>
      <c r="HK191" s="29"/>
      <c r="HL191" s="29"/>
      <c r="HM191" s="29"/>
      <c r="HN191" s="29"/>
      <c r="HO191" s="29"/>
      <c r="HP191" s="29"/>
      <c r="HQ191" s="29"/>
      <c r="HR191" s="29"/>
      <c r="HS191" s="29"/>
      <c r="HT191" s="29"/>
      <c r="HU191" s="29"/>
      <c r="HV191" s="29"/>
      <c r="HW191" s="29"/>
      <c r="HX191" s="29"/>
      <c r="HY191" s="29"/>
      <c r="HZ191" s="29"/>
      <c r="IA191" s="29"/>
      <c r="IB191" s="29"/>
      <c r="IC191" s="29"/>
      <c r="ID191" s="29"/>
      <c r="IE191" s="29"/>
      <c r="IF191" s="29"/>
      <c r="IG191" s="29"/>
      <c r="IH191" s="29"/>
      <c r="II191" s="29"/>
      <c r="IJ191" s="29"/>
      <c r="IK191" s="29"/>
      <c r="IL191" s="29"/>
      <c r="IM191" s="29"/>
      <c r="IN191" s="29"/>
      <c r="IO191" s="29"/>
      <c r="IP191" s="29"/>
    </row>
    <row r="192" spans="1:250" ht="12.75" customHeight="1">
      <c r="A192" s="29"/>
      <c r="B192" s="29"/>
      <c r="C192" s="26"/>
      <c r="D192" s="26"/>
      <c r="E192" s="26"/>
      <c r="F192" s="29"/>
      <c r="G192" s="29"/>
      <c r="H192" s="29"/>
      <c r="I192" s="29"/>
      <c r="J192" s="29"/>
      <c r="K192" s="29"/>
      <c r="L192" s="29"/>
      <c r="M192" s="29"/>
      <c r="N192" s="29"/>
      <c r="O192" s="29"/>
      <c r="P192" s="29"/>
      <c r="Q192" s="29"/>
      <c r="R192" s="29"/>
      <c r="S192" s="29"/>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c r="BX192" s="29"/>
      <c r="BY192" s="29"/>
      <c r="BZ192" s="29"/>
      <c r="CA192" s="29"/>
      <c r="CB192" s="29"/>
      <c r="CC192" s="29"/>
      <c r="CD192" s="29"/>
      <c r="CE192" s="29"/>
      <c r="CF192" s="29"/>
      <c r="CG192" s="29"/>
      <c r="CH192" s="29"/>
      <c r="CI192" s="29"/>
      <c r="CJ192" s="29"/>
      <c r="CK192" s="29"/>
      <c r="CL192" s="29"/>
      <c r="CM192" s="29"/>
      <c r="CN192" s="29"/>
      <c r="CO192" s="29"/>
      <c r="CP192" s="29"/>
      <c r="CQ192" s="29"/>
      <c r="CR192" s="29"/>
      <c r="CS192" s="29"/>
      <c r="CT192" s="29"/>
      <c r="CU192" s="29"/>
      <c r="CV192" s="29"/>
      <c r="CW192" s="29"/>
      <c r="CX192" s="29"/>
      <c r="CY192" s="29"/>
      <c r="CZ192" s="29"/>
      <c r="DA192" s="29"/>
      <c r="DB192" s="29"/>
      <c r="DC192" s="29"/>
      <c r="DD192" s="29"/>
      <c r="DE192" s="29"/>
      <c r="DF192" s="29"/>
      <c r="DG192" s="29"/>
      <c r="DH192" s="29"/>
      <c r="DI192" s="29"/>
      <c r="DJ192" s="29"/>
      <c r="DK192" s="29"/>
      <c r="DL192" s="29"/>
      <c r="DM192" s="29"/>
      <c r="DN192" s="29"/>
      <c r="DO192" s="29"/>
      <c r="DP192" s="29"/>
      <c r="DQ192" s="29"/>
      <c r="DR192" s="29"/>
      <c r="DS192" s="29"/>
      <c r="DT192" s="29"/>
      <c r="DU192" s="29"/>
      <c r="DV192" s="29"/>
      <c r="DW192" s="29"/>
      <c r="DX192" s="29"/>
      <c r="DY192" s="29"/>
      <c r="DZ192" s="29"/>
      <c r="EA192" s="29"/>
      <c r="EB192" s="29"/>
      <c r="EC192" s="29"/>
      <c r="ED192" s="29"/>
      <c r="EE192" s="29"/>
      <c r="EF192" s="29"/>
      <c r="EG192" s="29"/>
      <c r="EH192" s="29"/>
      <c r="EI192" s="29"/>
      <c r="EJ192" s="29"/>
      <c r="EK192" s="29"/>
      <c r="EL192" s="29"/>
      <c r="EM192" s="29"/>
      <c r="EN192" s="29"/>
      <c r="EO192" s="29"/>
      <c r="EP192" s="29"/>
      <c r="EQ192" s="29"/>
      <c r="ER192" s="29"/>
      <c r="ES192" s="29"/>
      <c r="ET192" s="29"/>
      <c r="EU192" s="29"/>
      <c r="EV192" s="29"/>
      <c r="EW192" s="29"/>
      <c r="EX192" s="29"/>
      <c r="EY192" s="29"/>
      <c r="EZ192" s="29"/>
      <c r="FA192" s="29"/>
      <c r="FB192" s="29"/>
      <c r="FC192" s="29"/>
      <c r="FD192" s="29"/>
      <c r="FE192" s="29"/>
      <c r="FF192" s="29"/>
      <c r="FG192" s="29"/>
      <c r="FH192" s="29"/>
      <c r="FI192" s="29"/>
      <c r="FJ192" s="29"/>
      <c r="FK192" s="29"/>
      <c r="FL192" s="29"/>
      <c r="FM192" s="29"/>
      <c r="FN192" s="29"/>
      <c r="FO192" s="29"/>
      <c r="FP192" s="29"/>
      <c r="FQ192" s="29"/>
      <c r="FR192" s="29"/>
      <c r="FS192" s="29"/>
      <c r="FT192" s="29"/>
      <c r="FU192" s="29"/>
      <c r="FV192" s="29"/>
      <c r="FW192" s="29"/>
      <c r="FX192" s="29"/>
      <c r="FY192" s="29"/>
      <c r="FZ192" s="29"/>
      <c r="GA192" s="29"/>
      <c r="GB192" s="29"/>
      <c r="GC192" s="29"/>
      <c r="GD192" s="29"/>
      <c r="GE192" s="29"/>
      <c r="GF192" s="29"/>
      <c r="GG192" s="29"/>
      <c r="GH192" s="29"/>
      <c r="GI192" s="29"/>
      <c r="GJ192" s="29"/>
      <c r="GK192" s="29"/>
      <c r="GL192" s="29"/>
      <c r="GM192" s="29"/>
      <c r="GN192" s="29"/>
      <c r="GO192" s="29"/>
      <c r="GP192" s="29"/>
      <c r="GQ192" s="29"/>
      <c r="GR192" s="29"/>
      <c r="GS192" s="29"/>
      <c r="GT192" s="29"/>
      <c r="GU192" s="29"/>
      <c r="GV192" s="29"/>
      <c r="GW192" s="29"/>
      <c r="GX192" s="29"/>
      <c r="GY192" s="29"/>
      <c r="GZ192" s="29"/>
      <c r="HA192" s="29"/>
      <c r="HB192" s="29"/>
      <c r="HC192" s="29"/>
      <c r="HD192" s="29"/>
      <c r="HE192" s="29"/>
      <c r="HF192" s="29"/>
      <c r="HG192" s="29"/>
      <c r="HH192" s="29"/>
      <c r="HI192" s="29"/>
      <c r="HJ192" s="29"/>
      <c r="HK192" s="29"/>
      <c r="HL192" s="29"/>
      <c r="HM192" s="29"/>
      <c r="HN192" s="29"/>
      <c r="HO192" s="29"/>
      <c r="HP192" s="29"/>
      <c r="HQ192" s="29"/>
      <c r="HR192" s="29"/>
      <c r="HS192" s="29"/>
      <c r="HT192" s="29"/>
      <c r="HU192" s="29"/>
      <c r="HV192" s="29"/>
      <c r="HW192" s="29"/>
      <c r="HX192" s="29"/>
      <c r="HY192" s="29"/>
      <c r="HZ192" s="29"/>
      <c r="IA192" s="29"/>
      <c r="IB192" s="29"/>
      <c r="IC192" s="29"/>
      <c r="ID192" s="29"/>
      <c r="IE192" s="29"/>
      <c r="IF192" s="29"/>
      <c r="IG192" s="29"/>
      <c r="IH192" s="29"/>
      <c r="II192" s="29"/>
      <c r="IJ192" s="29"/>
      <c r="IK192" s="29"/>
      <c r="IL192" s="29"/>
      <c r="IM192" s="29"/>
      <c r="IN192" s="29"/>
      <c r="IO192" s="29"/>
      <c r="IP192" s="29"/>
    </row>
    <row r="193" spans="1:250" ht="12.75" customHeight="1">
      <c r="A193" s="29"/>
      <c r="B193" s="29"/>
      <c r="C193" s="26"/>
      <c r="D193" s="26"/>
      <c r="E193" s="26"/>
      <c r="F193" s="29"/>
      <c r="G193" s="29"/>
      <c r="H193" s="29"/>
      <c r="I193" s="29"/>
      <c r="J193" s="29"/>
      <c r="K193" s="29"/>
      <c r="L193" s="29"/>
      <c r="M193" s="29"/>
      <c r="N193" s="29"/>
      <c r="O193" s="29"/>
      <c r="P193" s="29"/>
      <c r="Q193" s="29"/>
      <c r="R193" s="29"/>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c r="CA193" s="29"/>
      <c r="CB193" s="29"/>
      <c r="CC193" s="29"/>
      <c r="CD193" s="29"/>
      <c r="CE193" s="29"/>
      <c r="CF193" s="29"/>
      <c r="CG193" s="29"/>
      <c r="CH193" s="29"/>
      <c r="CI193" s="29"/>
      <c r="CJ193" s="29"/>
      <c r="CK193" s="29"/>
      <c r="CL193" s="29"/>
      <c r="CM193" s="29"/>
      <c r="CN193" s="29"/>
      <c r="CO193" s="29"/>
      <c r="CP193" s="29"/>
      <c r="CQ193" s="29"/>
      <c r="CR193" s="29"/>
      <c r="CS193" s="29"/>
      <c r="CT193" s="29"/>
      <c r="CU193" s="29"/>
      <c r="CV193" s="29"/>
      <c r="CW193" s="29"/>
      <c r="CX193" s="29"/>
      <c r="CY193" s="29"/>
      <c r="CZ193" s="29"/>
      <c r="DA193" s="29"/>
      <c r="DB193" s="29"/>
      <c r="DC193" s="29"/>
      <c r="DD193" s="29"/>
      <c r="DE193" s="29"/>
      <c r="DF193" s="29"/>
      <c r="DG193" s="29"/>
      <c r="DH193" s="29"/>
      <c r="DI193" s="29"/>
      <c r="DJ193" s="29"/>
      <c r="DK193" s="29"/>
      <c r="DL193" s="29"/>
      <c r="DM193" s="29"/>
      <c r="DN193" s="29"/>
      <c r="DO193" s="29"/>
      <c r="DP193" s="29"/>
      <c r="DQ193" s="29"/>
      <c r="DR193" s="29"/>
      <c r="DS193" s="29"/>
      <c r="DT193" s="29"/>
      <c r="DU193" s="29"/>
      <c r="DV193" s="29"/>
      <c r="DW193" s="29"/>
      <c r="DX193" s="29"/>
      <c r="DY193" s="29"/>
      <c r="DZ193" s="29"/>
      <c r="EA193" s="29"/>
      <c r="EB193" s="29"/>
      <c r="EC193" s="29"/>
      <c r="ED193" s="29"/>
      <c r="EE193" s="29"/>
      <c r="EF193" s="29"/>
      <c r="EG193" s="29"/>
      <c r="EH193" s="29"/>
      <c r="EI193" s="29"/>
      <c r="EJ193" s="29"/>
      <c r="EK193" s="29"/>
      <c r="EL193" s="29"/>
      <c r="EM193" s="29"/>
      <c r="EN193" s="29"/>
      <c r="EO193" s="29"/>
      <c r="EP193" s="29"/>
      <c r="EQ193" s="29"/>
      <c r="ER193" s="29"/>
      <c r="ES193" s="29"/>
      <c r="ET193" s="29"/>
      <c r="EU193" s="29"/>
      <c r="EV193" s="29"/>
      <c r="EW193" s="29"/>
      <c r="EX193" s="29"/>
      <c r="EY193" s="29"/>
      <c r="EZ193" s="29"/>
      <c r="FA193" s="29"/>
      <c r="FB193" s="29"/>
      <c r="FC193" s="29"/>
      <c r="FD193" s="29"/>
      <c r="FE193" s="29"/>
      <c r="FF193" s="29"/>
      <c r="FG193" s="29"/>
      <c r="FH193" s="29"/>
      <c r="FI193" s="29"/>
      <c r="FJ193" s="29"/>
      <c r="FK193" s="29"/>
      <c r="FL193" s="29"/>
      <c r="FM193" s="29"/>
      <c r="FN193" s="29"/>
      <c r="FO193" s="29"/>
      <c r="FP193" s="29"/>
      <c r="FQ193" s="29"/>
      <c r="FR193" s="29"/>
      <c r="FS193" s="29"/>
      <c r="FT193" s="29"/>
      <c r="FU193" s="29"/>
      <c r="FV193" s="29"/>
      <c r="FW193" s="29"/>
      <c r="FX193" s="29"/>
      <c r="FY193" s="29"/>
      <c r="FZ193" s="29"/>
      <c r="GA193" s="29"/>
      <c r="GB193" s="29"/>
      <c r="GC193" s="29"/>
      <c r="GD193" s="29"/>
      <c r="GE193" s="29"/>
      <c r="GF193" s="29"/>
      <c r="GG193" s="29"/>
      <c r="GH193" s="29"/>
      <c r="GI193" s="29"/>
      <c r="GJ193" s="29"/>
      <c r="GK193" s="29"/>
      <c r="GL193" s="29"/>
      <c r="GM193" s="29"/>
      <c r="GN193" s="29"/>
      <c r="GO193" s="29"/>
      <c r="GP193" s="29"/>
      <c r="GQ193" s="29"/>
      <c r="GR193" s="29"/>
      <c r="GS193" s="29"/>
      <c r="GT193" s="29"/>
      <c r="GU193" s="29"/>
      <c r="GV193" s="29"/>
      <c r="GW193" s="29"/>
      <c r="GX193" s="29"/>
      <c r="GY193" s="29"/>
      <c r="GZ193" s="29"/>
      <c r="HA193" s="29"/>
      <c r="HB193" s="29"/>
      <c r="HC193" s="29"/>
      <c r="HD193" s="29"/>
      <c r="HE193" s="29"/>
      <c r="HF193" s="29"/>
      <c r="HG193" s="29"/>
      <c r="HH193" s="29"/>
      <c r="HI193" s="29"/>
      <c r="HJ193" s="29"/>
      <c r="HK193" s="29"/>
      <c r="HL193" s="29"/>
      <c r="HM193" s="29"/>
      <c r="HN193" s="29"/>
      <c r="HO193" s="29"/>
      <c r="HP193" s="29"/>
      <c r="HQ193" s="29"/>
      <c r="HR193" s="29"/>
      <c r="HS193" s="29"/>
      <c r="HT193" s="29"/>
      <c r="HU193" s="29"/>
      <c r="HV193" s="29"/>
      <c r="HW193" s="29"/>
      <c r="HX193" s="29"/>
      <c r="HY193" s="29"/>
      <c r="HZ193" s="29"/>
      <c r="IA193" s="29"/>
      <c r="IB193" s="29"/>
      <c r="IC193" s="29"/>
      <c r="ID193" s="29"/>
      <c r="IE193" s="29"/>
      <c r="IF193" s="29"/>
      <c r="IG193" s="29"/>
      <c r="IH193" s="29"/>
      <c r="II193" s="29"/>
      <c r="IJ193" s="29"/>
      <c r="IK193" s="29"/>
      <c r="IL193" s="29"/>
      <c r="IM193" s="29"/>
      <c r="IN193" s="29"/>
      <c r="IO193" s="29"/>
      <c r="IP193" s="29"/>
    </row>
    <row r="194" spans="1:250" ht="12.75" customHeight="1">
      <c r="A194" s="29"/>
      <c r="B194" s="29"/>
      <c r="C194" s="26"/>
      <c r="D194" s="26"/>
      <c r="E194" s="26"/>
      <c r="F194" s="29"/>
      <c r="G194" s="29"/>
      <c r="H194" s="29"/>
      <c r="I194" s="29"/>
      <c r="J194" s="29"/>
      <c r="K194" s="29"/>
      <c r="L194" s="29"/>
      <c r="M194" s="29"/>
      <c r="N194" s="29"/>
      <c r="O194" s="29"/>
      <c r="P194" s="29"/>
      <c r="Q194" s="29"/>
      <c r="R194" s="29"/>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c r="BX194" s="29"/>
      <c r="BY194" s="29"/>
      <c r="BZ194" s="29"/>
      <c r="CA194" s="29"/>
      <c r="CB194" s="29"/>
      <c r="CC194" s="29"/>
      <c r="CD194" s="29"/>
      <c r="CE194" s="29"/>
      <c r="CF194" s="29"/>
      <c r="CG194" s="29"/>
      <c r="CH194" s="29"/>
      <c r="CI194" s="29"/>
      <c r="CJ194" s="29"/>
      <c r="CK194" s="29"/>
      <c r="CL194" s="29"/>
      <c r="CM194" s="29"/>
      <c r="CN194" s="29"/>
      <c r="CO194" s="29"/>
      <c r="CP194" s="29"/>
      <c r="CQ194" s="29"/>
      <c r="CR194" s="29"/>
      <c r="CS194" s="29"/>
      <c r="CT194" s="29"/>
      <c r="CU194" s="29"/>
      <c r="CV194" s="29"/>
      <c r="CW194" s="29"/>
      <c r="CX194" s="29"/>
      <c r="CY194" s="29"/>
      <c r="CZ194" s="29"/>
      <c r="DA194" s="29"/>
      <c r="DB194" s="29"/>
      <c r="DC194" s="29"/>
      <c r="DD194" s="29"/>
      <c r="DE194" s="29"/>
      <c r="DF194" s="29"/>
      <c r="DG194" s="29"/>
      <c r="DH194" s="29"/>
      <c r="DI194" s="29"/>
      <c r="DJ194" s="29"/>
      <c r="DK194" s="29"/>
      <c r="DL194" s="29"/>
      <c r="DM194" s="29"/>
      <c r="DN194" s="29"/>
      <c r="DO194" s="29"/>
      <c r="DP194" s="29"/>
      <c r="DQ194" s="29"/>
      <c r="DR194" s="29"/>
      <c r="DS194" s="29"/>
      <c r="DT194" s="29"/>
      <c r="DU194" s="29"/>
      <c r="DV194" s="29"/>
      <c r="DW194" s="29"/>
      <c r="DX194" s="29"/>
      <c r="DY194" s="29"/>
      <c r="DZ194" s="29"/>
      <c r="EA194" s="29"/>
      <c r="EB194" s="29"/>
      <c r="EC194" s="29"/>
      <c r="ED194" s="29"/>
      <c r="EE194" s="29"/>
      <c r="EF194" s="29"/>
      <c r="EG194" s="29"/>
      <c r="EH194" s="29"/>
      <c r="EI194" s="29"/>
      <c r="EJ194" s="29"/>
      <c r="EK194" s="29"/>
      <c r="EL194" s="29"/>
      <c r="EM194" s="29"/>
      <c r="EN194" s="29"/>
      <c r="EO194" s="29"/>
      <c r="EP194" s="29"/>
      <c r="EQ194" s="29"/>
      <c r="ER194" s="29"/>
      <c r="ES194" s="29"/>
      <c r="ET194" s="29"/>
      <c r="EU194" s="29"/>
      <c r="EV194" s="29"/>
      <c r="EW194" s="29"/>
      <c r="EX194" s="29"/>
      <c r="EY194" s="29"/>
      <c r="EZ194" s="29"/>
      <c r="FA194" s="29"/>
      <c r="FB194" s="29"/>
      <c r="FC194" s="29"/>
      <c r="FD194" s="29"/>
      <c r="FE194" s="29"/>
      <c r="FF194" s="29"/>
      <c r="FG194" s="29"/>
      <c r="FH194" s="29"/>
      <c r="FI194" s="29"/>
      <c r="FJ194" s="29"/>
      <c r="FK194" s="29"/>
      <c r="FL194" s="29"/>
      <c r="FM194" s="29"/>
      <c r="FN194" s="29"/>
      <c r="FO194" s="29"/>
      <c r="FP194" s="29"/>
      <c r="FQ194" s="29"/>
      <c r="FR194" s="29"/>
      <c r="FS194" s="29"/>
      <c r="FT194" s="29"/>
      <c r="FU194" s="29"/>
      <c r="FV194" s="29"/>
      <c r="FW194" s="29"/>
      <c r="FX194" s="29"/>
      <c r="FY194" s="29"/>
      <c r="FZ194" s="29"/>
      <c r="GA194" s="29"/>
      <c r="GB194" s="29"/>
      <c r="GC194" s="29"/>
      <c r="GD194" s="29"/>
      <c r="GE194" s="29"/>
      <c r="GF194" s="29"/>
      <c r="GG194" s="29"/>
      <c r="GH194" s="29"/>
      <c r="GI194" s="29"/>
      <c r="GJ194" s="29"/>
      <c r="GK194" s="29"/>
      <c r="GL194" s="29"/>
      <c r="GM194" s="29"/>
      <c r="GN194" s="29"/>
      <c r="GO194" s="29"/>
      <c r="GP194" s="29"/>
      <c r="GQ194" s="29"/>
      <c r="GR194" s="29"/>
      <c r="GS194" s="29"/>
      <c r="GT194" s="29"/>
      <c r="GU194" s="29"/>
      <c r="GV194" s="29"/>
      <c r="GW194" s="29"/>
      <c r="GX194" s="29"/>
      <c r="GY194" s="29"/>
      <c r="GZ194" s="29"/>
      <c r="HA194" s="29"/>
      <c r="HB194" s="29"/>
      <c r="HC194" s="29"/>
      <c r="HD194" s="29"/>
      <c r="HE194" s="29"/>
      <c r="HF194" s="29"/>
      <c r="HG194" s="29"/>
      <c r="HH194" s="29"/>
      <c r="HI194" s="29"/>
      <c r="HJ194" s="29"/>
      <c r="HK194" s="29"/>
      <c r="HL194" s="29"/>
      <c r="HM194" s="29"/>
      <c r="HN194" s="29"/>
      <c r="HO194" s="29"/>
      <c r="HP194" s="29"/>
      <c r="HQ194" s="29"/>
      <c r="HR194" s="29"/>
      <c r="HS194" s="29"/>
      <c r="HT194" s="29"/>
      <c r="HU194" s="29"/>
      <c r="HV194" s="29"/>
      <c r="HW194" s="29"/>
      <c r="HX194" s="29"/>
      <c r="HY194" s="29"/>
      <c r="HZ194" s="29"/>
      <c r="IA194" s="29"/>
      <c r="IB194" s="29"/>
      <c r="IC194" s="29"/>
      <c r="ID194" s="29"/>
      <c r="IE194" s="29"/>
      <c r="IF194" s="29"/>
      <c r="IG194" s="29"/>
      <c r="IH194" s="29"/>
      <c r="II194" s="29"/>
      <c r="IJ194" s="29"/>
      <c r="IK194" s="29"/>
      <c r="IL194" s="29"/>
      <c r="IM194" s="29"/>
      <c r="IN194" s="29"/>
      <c r="IO194" s="29"/>
      <c r="IP194" s="29"/>
    </row>
    <row r="195" spans="1:250" ht="12.75" customHeight="1">
      <c r="A195" s="29"/>
      <c r="B195" s="29"/>
      <c r="C195" s="26"/>
      <c r="D195" s="26"/>
      <c r="E195" s="26"/>
      <c r="F195" s="29"/>
      <c r="G195" s="29"/>
      <c r="H195" s="29"/>
      <c r="I195" s="29"/>
      <c r="J195" s="29"/>
      <c r="K195" s="29"/>
      <c r="L195" s="29"/>
      <c r="M195" s="29"/>
      <c r="N195" s="29"/>
      <c r="O195" s="29"/>
      <c r="P195" s="29"/>
      <c r="Q195" s="29"/>
      <c r="R195" s="29"/>
      <c r="S195" s="29"/>
      <c r="T195" s="29"/>
      <c r="U195" s="29"/>
      <c r="V195" s="29"/>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c r="AX195" s="29"/>
      <c r="AY195" s="29"/>
      <c r="AZ195" s="29"/>
      <c r="BA195" s="29"/>
      <c r="BB195" s="29"/>
      <c r="BC195" s="29"/>
      <c r="BD195" s="29"/>
      <c r="BE195" s="29"/>
      <c r="BF195" s="29"/>
      <c r="BG195" s="29"/>
      <c r="BH195" s="29"/>
      <c r="BI195" s="29"/>
      <c r="BJ195" s="29"/>
      <c r="BK195" s="29"/>
      <c r="BL195" s="29"/>
      <c r="BM195" s="29"/>
      <c r="BN195" s="29"/>
      <c r="BO195" s="29"/>
      <c r="BP195" s="29"/>
      <c r="BQ195" s="29"/>
      <c r="BR195" s="29"/>
      <c r="BS195" s="29"/>
      <c r="BT195" s="29"/>
      <c r="BU195" s="29"/>
      <c r="BV195" s="29"/>
      <c r="BW195" s="29"/>
      <c r="BX195" s="29"/>
      <c r="BY195" s="29"/>
      <c r="BZ195" s="29"/>
      <c r="CA195" s="29"/>
      <c r="CB195" s="29"/>
      <c r="CC195" s="29"/>
      <c r="CD195" s="29"/>
      <c r="CE195" s="29"/>
      <c r="CF195" s="29"/>
      <c r="CG195" s="29"/>
      <c r="CH195" s="29"/>
      <c r="CI195" s="29"/>
      <c r="CJ195" s="29"/>
      <c r="CK195" s="29"/>
      <c r="CL195" s="29"/>
      <c r="CM195" s="29"/>
      <c r="CN195" s="29"/>
      <c r="CO195" s="29"/>
      <c r="CP195" s="29"/>
      <c r="CQ195" s="29"/>
      <c r="CR195" s="29"/>
      <c r="CS195" s="29"/>
      <c r="CT195" s="29"/>
      <c r="CU195" s="29"/>
      <c r="CV195" s="29"/>
      <c r="CW195" s="29"/>
      <c r="CX195" s="29"/>
      <c r="CY195" s="29"/>
      <c r="CZ195" s="29"/>
      <c r="DA195" s="29"/>
      <c r="DB195" s="29"/>
      <c r="DC195" s="29"/>
      <c r="DD195" s="29"/>
      <c r="DE195" s="29"/>
      <c r="DF195" s="29"/>
      <c r="DG195" s="29"/>
      <c r="DH195" s="29"/>
      <c r="DI195" s="29"/>
      <c r="DJ195" s="29"/>
      <c r="DK195" s="29"/>
      <c r="DL195" s="29"/>
      <c r="DM195" s="29"/>
      <c r="DN195" s="29"/>
      <c r="DO195" s="29"/>
      <c r="DP195" s="29"/>
      <c r="DQ195" s="29"/>
      <c r="DR195" s="29"/>
      <c r="DS195" s="29"/>
      <c r="DT195" s="29"/>
      <c r="DU195" s="29"/>
      <c r="DV195" s="29"/>
      <c r="DW195" s="29"/>
      <c r="DX195" s="29"/>
      <c r="DY195" s="29"/>
      <c r="DZ195" s="29"/>
      <c r="EA195" s="29"/>
      <c r="EB195" s="29"/>
      <c r="EC195" s="29"/>
      <c r="ED195" s="29"/>
      <c r="EE195" s="29"/>
      <c r="EF195" s="29"/>
      <c r="EG195" s="29"/>
      <c r="EH195" s="29"/>
      <c r="EI195" s="29"/>
      <c r="EJ195" s="29"/>
      <c r="EK195" s="29"/>
      <c r="EL195" s="29"/>
      <c r="EM195" s="29"/>
      <c r="EN195" s="29"/>
      <c r="EO195" s="29"/>
      <c r="EP195" s="29"/>
      <c r="EQ195" s="29"/>
      <c r="ER195" s="29"/>
      <c r="ES195" s="29"/>
      <c r="ET195" s="29"/>
      <c r="EU195" s="29"/>
      <c r="EV195" s="29"/>
      <c r="EW195" s="29"/>
      <c r="EX195" s="29"/>
      <c r="EY195" s="29"/>
      <c r="EZ195" s="29"/>
      <c r="FA195" s="29"/>
      <c r="FB195" s="29"/>
      <c r="FC195" s="29"/>
      <c r="FD195" s="29"/>
      <c r="FE195" s="29"/>
      <c r="FF195" s="29"/>
      <c r="FG195" s="29"/>
      <c r="FH195" s="29"/>
      <c r="FI195" s="29"/>
      <c r="FJ195" s="29"/>
      <c r="FK195" s="29"/>
      <c r="FL195" s="29"/>
      <c r="FM195" s="29"/>
      <c r="FN195" s="29"/>
      <c r="FO195" s="29"/>
      <c r="FP195" s="29"/>
      <c r="FQ195" s="29"/>
      <c r="FR195" s="29"/>
      <c r="FS195" s="29"/>
      <c r="FT195" s="29"/>
      <c r="FU195" s="29"/>
      <c r="FV195" s="29"/>
      <c r="FW195" s="29"/>
      <c r="FX195" s="29"/>
      <c r="FY195" s="29"/>
      <c r="FZ195" s="29"/>
      <c r="GA195" s="29"/>
      <c r="GB195" s="29"/>
      <c r="GC195" s="29"/>
      <c r="GD195" s="29"/>
      <c r="GE195" s="29"/>
      <c r="GF195" s="29"/>
      <c r="GG195" s="29"/>
      <c r="GH195" s="29"/>
      <c r="GI195" s="29"/>
      <c r="GJ195" s="29"/>
      <c r="GK195" s="29"/>
      <c r="GL195" s="29"/>
      <c r="GM195" s="29"/>
      <c r="GN195" s="29"/>
      <c r="GO195" s="29"/>
      <c r="GP195" s="29"/>
      <c r="GQ195" s="29"/>
      <c r="GR195" s="29"/>
      <c r="GS195" s="29"/>
      <c r="GT195" s="29"/>
      <c r="GU195" s="29"/>
      <c r="GV195" s="29"/>
      <c r="GW195" s="29"/>
      <c r="GX195" s="29"/>
      <c r="GY195" s="29"/>
      <c r="GZ195" s="29"/>
      <c r="HA195" s="29"/>
      <c r="HB195" s="29"/>
      <c r="HC195" s="29"/>
      <c r="HD195" s="29"/>
      <c r="HE195" s="29"/>
      <c r="HF195" s="29"/>
      <c r="HG195" s="29"/>
      <c r="HH195" s="29"/>
      <c r="HI195" s="29"/>
      <c r="HJ195" s="29"/>
      <c r="HK195" s="29"/>
      <c r="HL195" s="29"/>
      <c r="HM195" s="29"/>
      <c r="HN195" s="29"/>
      <c r="HO195" s="29"/>
      <c r="HP195" s="29"/>
      <c r="HQ195" s="29"/>
      <c r="HR195" s="29"/>
      <c r="HS195" s="29"/>
      <c r="HT195" s="29"/>
      <c r="HU195" s="29"/>
      <c r="HV195" s="29"/>
      <c r="HW195" s="29"/>
      <c r="HX195" s="29"/>
      <c r="HY195" s="29"/>
      <c r="HZ195" s="29"/>
      <c r="IA195" s="29"/>
      <c r="IB195" s="29"/>
      <c r="IC195" s="29"/>
      <c r="ID195" s="29"/>
      <c r="IE195" s="29"/>
      <c r="IF195" s="29"/>
      <c r="IG195" s="29"/>
      <c r="IH195" s="29"/>
      <c r="II195" s="29"/>
      <c r="IJ195" s="29"/>
      <c r="IK195" s="29"/>
      <c r="IL195" s="29"/>
      <c r="IM195" s="29"/>
      <c r="IN195" s="29"/>
      <c r="IO195" s="29"/>
      <c r="IP195" s="29"/>
    </row>
    <row r="196" spans="1:250" ht="12.75" customHeight="1">
      <c r="A196" s="29"/>
      <c r="B196" s="29"/>
      <c r="C196" s="26"/>
      <c r="D196" s="26"/>
      <c r="E196" s="26"/>
      <c r="F196" s="29"/>
      <c r="G196" s="29"/>
      <c r="H196" s="29"/>
      <c r="I196" s="29"/>
      <c r="J196" s="29"/>
      <c r="K196" s="29"/>
      <c r="L196" s="29"/>
      <c r="M196" s="29"/>
      <c r="N196" s="29"/>
      <c r="O196" s="29"/>
      <c r="P196" s="29"/>
      <c r="Q196" s="29"/>
      <c r="R196" s="29"/>
      <c r="S196" s="29"/>
      <c r="T196" s="29"/>
      <c r="U196" s="29"/>
      <c r="V196" s="29"/>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c r="AX196" s="29"/>
      <c r="AY196" s="29"/>
      <c r="AZ196" s="29"/>
      <c r="BA196" s="29"/>
      <c r="BB196" s="29"/>
      <c r="BC196" s="29"/>
      <c r="BD196" s="29"/>
      <c r="BE196" s="29"/>
      <c r="BF196" s="29"/>
      <c r="BG196" s="29"/>
      <c r="BH196" s="29"/>
      <c r="BI196" s="29"/>
      <c r="BJ196" s="29"/>
      <c r="BK196" s="29"/>
      <c r="BL196" s="29"/>
      <c r="BM196" s="29"/>
      <c r="BN196" s="29"/>
      <c r="BO196" s="29"/>
      <c r="BP196" s="29"/>
      <c r="BQ196" s="29"/>
      <c r="BR196" s="29"/>
      <c r="BS196" s="29"/>
      <c r="BT196" s="29"/>
      <c r="BU196" s="29"/>
      <c r="BV196" s="29"/>
      <c r="BW196" s="29"/>
      <c r="BX196" s="29"/>
      <c r="BY196" s="29"/>
      <c r="BZ196" s="29"/>
      <c r="CA196" s="29"/>
      <c r="CB196" s="29"/>
      <c r="CC196" s="29"/>
      <c r="CD196" s="29"/>
      <c r="CE196" s="29"/>
      <c r="CF196" s="29"/>
      <c r="CG196" s="29"/>
      <c r="CH196" s="29"/>
      <c r="CI196" s="29"/>
      <c r="CJ196" s="29"/>
      <c r="CK196" s="29"/>
      <c r="CL196" s="29"/>
      <c r="CM196" s="29"/>
      <c r="CN196" s="29"/>
      <c r="CO196" s="29"/>
      <c r="CP196" s="29"/>
      <c r="CQ196" s="29"/>
      <c r="CR196" s="29"/>
      <c r="CS196" s="29"/>
      <c r="CT196" s="29"/>
      <c r="CU196" s="29"/>
      <c r="CV196" s="29"/>
      <c r="CW196" s="29"/>
      <c r="CX196" s="29"/>
      <c r="CY196" s="29"/>
      <c r="CZ196" s="29"/>
      <c r="DA196" s="29"/>
      <c r="DB196" s="29"/>
      <c r="DC196" s="29"/>
      <c r="DD196" s="29"/>
      <c r="DE196" s="29"/>
      <c r="DF196" s="29"/>
      <c r="DG196" s="29"/>
      <c r="DH196" s="29"/>
      <c r="DI196" s="29"/>
      <c r="DJ196" s="29"/>
      <c r="DK196" s="29"/>
      <c r="DL196" s="29"/>
      <c r="DM196" s="29"/>
      <c r="DN196" s="29"/>
      <c r="DO196" s="29"/>
      <c r="DP196" s="29"/>
      <c r="DQ196" s="29"/>
      <c r="DR196" s="29"/>
      <c r="DS196" s="29"/>
      <c r="DT196" s="29"/>
      <c r="DU196" s="29"/>
      <c r="DV196" s="29"/>
      <c r="DW196" s="29"/>
      <c r="DX196" s="29"/>
      <c r="DY196" s="29"/>
      <c r="DZ196" s="29"/>
      <c r="EA196" s="29"/>
      <c r="EB196" s="29"/>
      <c r="EC196" s="29"/>
      <c r="ED196" s="29"/>
      <c r="EE196" s="29"/>
      <c r="EF196" s="29"/>
      <c r="EG196" s="29"/>
      <c r="EH196" s="29"/>
      <c r="EI196" s="29"/>
      <c r="EJ196" s="29"/>
      <c r="EK196" s="29"/>
      <c r="EL196" s="29"/>
      <c r="EM196" s="29"/>
      <c r="EN196" s="29"/>
      <c r="EO196" s="29"/>
      <c r="EP196" s="29"/>
      <c r="EQ196" s="29"/>
      <c r="ER196" s="29"/>
      <c r="ES196" s="29"/>
      <c r="ET196" s="29"/>
      <c r="EU196" s="29"/>
      <c r="EV196" s="29"/>
      <c r="EW196" s="29"/>
      <c r="EX196" s="29"/>
      <c r="EY196" s="29"/>
      <c r="EZ196" s="29"/>
      <c r="FA196" s="29"/>
      <c r="FB196" s="29"/>
      <c r="FC196" s="29"/>
      <c r="FD196" s="29"/>
      <c r="FE196" s="29"/>
      <c r="FF196" s="29"/>
      <c r="FG196" s="29"/>
      <c r="FH196" s="29"/>
      <c r="FI196" s="29"/>
      <c r="FJ196" s="29"/>
      <c r="FK196" s="29"/>
      <c r="FL196" s="29"/>
      <c r="FM196" s="29"/>
      <c r="FN196" s="29"/>
      <c r="FO196" s="29"/>
      <c r="FP196" s="29"/>
      <c r="FQ196" s="29"/>
      <c r="FR196" s="29"/>
      <c r="FS196" s="29"/>
      <c r="FT196" s="29"/>
      <c r="FU196" s="29"/>
      <c r="FV196" s="29"/>
      <c r="FW196" s="29"/>
      <c r="FX196" s="29"/>
      <c r="FY196" s="29"/>
      <c r="FZ196" s="29"/>
      <c r="GA196" s="29"/>
      <c r="GB196" s="29"/>
      <c r="GC196" s="29"/>
      <c r="GD196" s="29"/>
      <c r="GE196" s="29"/>
      <c r="GF196" s="29"/>
      <c r="GG196" s="29"/>
      <c r="GH196" s="29"/>
      <c r="GI196" s="29"/>
      <c r="GJ196" s="29"/>
      <c r="GK196" s="29"/>
      <c r="GL196" s="29"/>
      <c r="GM196" s="29"/>
      <c r="GN196" s="29"/>
      <c r="GO196" s="29"/>
      <c r="GP196" s="29"/>
      <c r="GQ196" s="29"/>
      <c r="GR196" s="29"/>
      <c r="GS196" s="29"/>
      <c r="GT196" s="29"/>
      <c r="GU196" s="29"/>
      <c r="GV196" s="29"/>
      <c r="GW196" s="29"/>
      <c r="GX196" s="29"/>
      <c r="GY196" s="29"/>
      <c r="GZ196" s="29"/>
      <c r="HA196" s="29"/>
      <c r="HB196" s="29"/>
      <c r="HC196" s="29"/>
      <c r="HD196" s="29"/>
      <c r="HE196" s="29"/>
      <c r="HF196" s="29"/>
      <c r="HG196" s="29"/>
      <c r="HH196" s="29"/>
      <c r="HI196" s="29"/>
      <c r="HJ196" s="29"/>
      <c r="HK196" s="29"/>
      <c r="HL196" s="29"/>
      <c r="HM196" s="29"/>
      <c r="HN196" s="29"/>
      <c r="HO196" s="29"/>
      <c r="HP196" s="29"/>
      <c r="HQ196" s="29"/>
      <c r="HR196" s="29"/>
      <c r="HS196" s="29"/>
      <c r="HT196" s="29"/>
      <c r="HU196" s="29"/>
      <c r="HV196" s="29"/>
      <c r="HW196" s="29"/>
      <c r="HX196" s="29"/>
      <c r="HY196" s="29"/>
      <c r="HZ196" s="29"/>
      <c r="IA196" s="29"/>
      <c r="IB196" s="29"/>
      <c r="IC196" s="29"/>
      <c r="ID196" s="29"/>
      <c r="IE196" s="29"/>
      <c r="IF196" s="29"/>
      <c r="IG196" s="29"/>
      <c r="IH196" s="29"/>
      <c r="II196" s="29"/>
      <c r="IJ196" s="29"/>
      <c r="IK196" s="29"/>
      <c r="IL196" s="29"/>
      <c r="IM196" s="29"/>
      <c r="IN196" s="29"/>
      <c r="IO196" s="29"/>
      <c r="IP196" s="29"/>
    </row>
    <row r="197" spans="1:250" ht="12.75" customHeight="1">
      <c r="A197" s="29"/>
      <c r="B197" s="29"/>
      <c r="C197" s="26"/>
      <c r="D197" s="26"/>
      <c r="E197" s="26"/>
      <c r="F197" s="29"/>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c r="AX197" s="29"/>
      <c r="AY197" s="29"/>
      <c r="AZ197" s="29"/>
      <c r="BA197" s="29"/>
      <c r="BB197" s="29"/>
      <c r="BC197" s="29"/>
      <c r="BD197" s="29"/>
      <c r="BE197" s="29"/>
      <c r="BF197" s="29"/>
      <c r="BG197" s="29"/>
      <c r="BH197" s="29"/>
      <c r="BI197" s="29"/>
      <c r="BJ197" s="29"/>
      <c r="BK197" s="29"/>
      <c r="BL197" s="29"/>
      <c r="BM197" s="29"/>
      <c r="BN197" s="29"/>
      <c r="BO197" s="29"/>
      <c r="BP197" s="29"/>
      <c r="BQ197" s="29"/>
      <c r="BR197" s="29"/>
      <c r="BS197" s="29"/>
      <c r="BT197" s="29"/>
      <c r="BU197" s="29"/>
      <c r="BV197" s="29"/>
      <c r="BW197" s="29"/>
      <c r="BX197" s="29"/>
      <c r="BY197" s="29"/>
      <c r="BZ197" s="29"/>
      <c r="CA197" s="29"/>
      <c r="CB197" s="29"/>
      <c r="CC197" s="29"/>
      <c r="CD197" s="29"/>
      <c r="CE197" s="29"/>
      <c r="CF197" s="29"/>
      <c r="CG197" s="29"/>
      <c r="CH197" s="29"/>
      <c r="CI197" s="29"/>
      <c r="CJ197" s="29"/>
      <c r="CK197" s="29"/>
      <c r="CL197" s="29"/>
      <c r="CM197" s="29"/>
      <c r="CN197" s="29"/>
      <c r="CO197" s="29"/>
      <c r="CP197" s="29"/>
      <c r="CQ197" s="29"/>
      <c r="CR197" s="29"/>
      <c r="CS197" s="29"/>
      <c r="CT197" s="29"/>
      <c r="CU197" s="29"/>
      <c r="CV197" s="29"/>
      <c r="CW197" s="29"/>
      <c r="CX197" s="29"/>
      <c r="CY197" s="29"/>
      <c r="CZ197" s="29"/>
      <c r="DA197" s="29"/>
      <c r="DB197" s="29"/>
      <c r="DC197" s="29"/>
      <c r="DD197" s="29"/>
      <c r="DE197" s="29"/>
      <c r="DF197" s="29"/>
      <c r="DG197" s="29"/>
      <c r="DH197" s="29"/>
      <c r="DI197" s="29"/>
      <c r="DJ197" s="29"/>
      <c r="DK197" s="29"/>
      <c r="DL197" s="29"/>
      <c r="DM197" s="29"/>
      <c r="DN197" s="29"/>
      <c r="DO197" s="29"/>
      <c r="DP197" s="29"/>
      <c r="DQ197" s="29"/>
      <c r="DR197" s="29"/>
      <c r="DS197" s="29"/>
      <c r="DT197" s="29"/>
      <c r="DU197" s="29"/>
      <c r="DV197" s="29"/>
      <c r="DW197" s="29"/>
      <c r="DX197" s="29"/>
      <c r="DY197" s="29"/>
      <c r="DZ197" s="29"/>
      <c r="EA197" s="29"/>
      <c r="EB197" s="29"/>
      <c r="EC197" s="29"/>
      <c r="ED197" s="29"/>
      <c r="EE197" s="29"/>
      <c r="EF197" s="29"/>
      <c r="EG197" s="29"/>
      <c r="EH197" s="29"/>
      <c r="EI197" s="29"/>
      <c r="EJ197" s="29"/>
      <c r="EK197" s="29"/>
      <c r="EL197" s="29"/>
      <c r="EM197" s="29"/>
      <c r="EN197" s="29"/>
      <c r="EO197" s="29"/>
      <c r="EP197" s="29"/>
      <c r="EQ197" s="29"/>
      <c r="ER197" s="29"/>
      <c r="ES197" s="29"/>
      <c r="ET197" s="29"/>
      <c r="EU197" s="29"/>
      <c r="EV197" s="29"/>
      <c r="EW197" s="29"/>
      <c r="EX197" s="29"/>
      <c r="EY197" s="29"/>
      <c r="EZ197" s="29"/>
      <c r="FA197" s="29"/>
      <c r="FB197" s="29"/>
      <c r="FC197" s="29"/>
      <c r="FD197" s="29"/>
      <c r="FE197" s="29"/>
      <c r="FF197" s="29"/>
      <c r="FG197" s="29"/>
      <c r="FH197" s="29"/>
      <c r="FI197" s="29"/>
      <c r="FJ197" s="29"/>
      <c r="FK197" s="29"/>
      <c r="FL197" s="29"/>
      <c r="FM197" s="29"/>
      <c r="FN197" s="29"/>
      <c r="FO197" s="29"/>
      <c r="FP197" s="29"/>
      <c r="FQ197" s="29"/>
      <c r="FR197" s="29"/>
      <c r="FS197" s="29"/>
      <c r="FT197" s="29"/>
      <c r="FU197" s="29"/>
      <c r="FV197" s="29"/>
      <c r="FW197" s="29"/>
      <c r="FX197" s="29"/>
      <c r="FY197" s="29"/>
      <c r="FZ197" s="29"/>
      <c r="GA197" s="29"/>
      <c r="GB197" s="29"/>
      <c r="GC197" s="29"/>
      <c r="GD197" s="29"/>
      <c r="GE197" s="29"/>
      <c r="GF197" s="29"/>
      <c r="GG197" s="29"/>
      <c r="GH197" s="29"/>
      <c r="GI197" s="29"/>
      <c r="GJ197" s="29"/>
      <c r="GK197" s="29"/>
      <c r="GL197" s="29"/>
      <c r="GM197" s="29"/>
      <c r="GN197" s="29"/>
      <c r="GO197" s="29"/>
      <c r="GP197" s="29"/>
      <c r="GQ197" s="29"/>
      <c r="GR197" s="29"/>
      <c r="GS197" s="29"/>
      <c r="GT197" s="29"/>
      <c r="GU197" s="29"/>
      <c r="GV197" s="29"/>
      <c r="GW197" s="29"/>
      <c r="GX197" s="29"/>
      <c r="GY197" s="29"/>
      <c r="GZ197" s="29"/>
      <c r="HA197" s="29"/>
      <c r="HB197" s="29"/>
      <c r="HC197" s="29"/>
      <c r="HD197" s="29"/>
      <c r="HE197" s="29"/>
      <c r="HF197" s="29"/>
      <c r="HG197" s="29"/>
      <c r="HH197" s="29"/>
      <c r="HI197" s="29"/>
      <c r="HJ197" s="29"/>
      <c r="HK197" s="29"/>
      <c r="HL197" s="29"/>
      <c r="HM197" s="29"/>
      <c r="HN197" s="29"/>
      <c r="HO197" s="29"/>
      <c r="HP197" s="29"/>
      <c r="HQ197" s="29"/>
      <c r="HR197" s="29"/>
      <c r="HS197" s="29"/>
      <c r="HT197" s="29"/>
      <c r="HU197" s="29"/>
      <c r="HV197" s="29"/>
      <c r="HW197" s="29"/>
      <c r="HX197" s="29"/>
      <c r="HY197" s="29"/>
      <c r="HZ197" s="29"/>
      <c r="IA197" s="29"/>
      <c r="IB197" s="29"/>
      <c r="IC197" s="29"/>
      <c r="ID197" s="29"/>
      <c r="IE197" s="29"/>
      <c r="IF197" s="29"/>
      <c r="IG197" s="29"/>
      <c r="IH197" s="29"/>
      <c r="II197" s="29"/>
      <c r="IJ197" s="29"/>
      <c r="IK197" s="29"/>
      <c r="IL197" s="29"/>
      <c r="IM197" s="29"/>
      <c r="IN197" s="29"/>
      <c r="IO197" s="29"/>
      <c r="IP197" s="29"/>
    </row>
    <row r="198" spans="1:250" ht="12.75" customHeight="1">
      <c r="A198" s="29"/>
      <c r="B198" s="29"/>
      <c r="C198" s="26"/>
      <c r="D198" s="26"/>
      <c r="E198" s="26"/>
      <c r="F198" s="29"/>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c r="AD198" s="29"/>
      <c r="AE198" s="29"/>
      <c r="AF198" s="29"/>
      <c r="AG198" s="29"/>
      <c r="AH198" s="29"/>
      <c r="AI198" s="29"/>
      <c r="AJ198" s="29"/>
      <c r="AK198" s="29"/>
      <c r="AL198" s="29"/>
      <c r="AM198" s="29"/>
      <c r="AN198" s="29"/>
      <c r="AO198" s="29"/>
      <c r="AP198" s="29"/>
      <c r="AQ198" s="29"/>
      <c r="AR198" s="29"/>
      <c r="AS198" s="29"/>
      <c r="AT198" s="29"/>
      <c r="AU198" s="29"/>
      <c r="AV198" s="29"/>
      <c r="AW198" s="29"/>
      <c r="AX198" s="29"/>
      <c r="AY198" s="29"/>
      <c r="AZ198" s="29"/>
      <c r="BA198" s="29"/>
      <c r="BB198" s="29"/>
      <c r="BC198" s="29"/>
      <c r="BD198" s="29"/>
      <c r="BE198" s="29"/>
      <c r="BF198" s="29"/>
      <c r="BG198" s="29"/>
      <c r="BH198" s="29"/>
      <c r="BI198" s="29"/>
      <c r="BJ198" s="29"/>
      <c r="BK198" s="29"/>
      <c r="BL198" s="29"/>
      <c r="BM198" s="29"/>
      <c r="BN198" s="29"/>
      <c r="BO198" s="29"/>
      <c r="BP198" s="29"/>
      <c r="BQ198" s="29"/>
      <c r="BR198" s="29"/>
      <c r="BS198" s="29"/>
      <c r="BT198" s="29"/>
      <c r="BU198" s="29"/>
      <c r="BV198" s="29"/>
      <c r="BW198" s="29"/>
      <c r="BX198" s="29"/>
      <c r="BY198" s="29"/>
      <c r="BZ198" s="29"/>
      <c r="CA198" s="29"/>
      <c r="CB198" s="29"/>
      <c r="CC198" s="29"/>
      <c r="CD198" s="29"/>
      <c r="CE198" s="29"/>
      <c r="CF198" s="29"/>
      <c r="CG198" s="29"/>
      <c r="CH198" s="29"/>
      <c r="CI198" s="29"/>
      <c r="CJ198" s="29"/>
      <c r="CK198" s="29"/>
      <c r="CL198" s="29"/>
      <c r="CM198" s="29"/>
      <c r="CN198" s="29"/>
      <c r="CO198" s="29"/>
      <c r="CP198" s="29"/>
      <c r="CQ198" s="29"/>
      <c r="CR198" s="29"/>
      <c r="CS198" s="29"/>
      <c r="CT198" s="29"/>
      <c r="CU198" s="29"/>
      <c r="CV198" s="29"/>
      <c r="CW198" s="29"/>
      <c r="CX198" s="29"/>
      <c r="CY198" s="29"/>
      <c r="CZ198" s="29"/>
      <c r="DA198" s="29"/>
      <c r="DB198" s="29"/>
      <c r="DC198" s="29"/>
      <c r="DD198" s="29"/>
      <c r="DE198" s="29"/>
      <c r="DF198" s="29"/>
      <c r="DG198" s="29"/>
      <c r="DH198" s="29"/>
      <c r="DI198" s="29"/>
      <c r="DJ198" s="29"/>
      <c r="DK198" s="29"/>
      <c r="DL198" s="29"/>
      <c r="DM198" s="29"/>
      <c r="DN198" s="29"/>
      <c r="DO198" s="29"/>
      <c r="DP198" s="29"/>
      <c r="DQ198" s="29"/>
      <c r="DR198" s="29"/>
      <c r="DS198" s="29"/>
      <c r="DT198" s="29"/>
      <c r="DU198" s="29"/>
      <c r="DV198" s="29"/>
      <c r="DW198" s="29"/>
      <c r="DX198" s="29"/>
      <c r="DY198" s="29"/>
      <c r="DZ198" s="29"/>
      <c r="EA198" s="29"/>
      <c r="EB198" s="29"/>
      <c r="EC198" s="29"/>
      <c r="ED198" s="29"/>
      <c r="EE198" s="29"/>
      <c r="EF198" s="29"/>
      <c r="EG198" s="29"/>
      <c r="EH198" s="29"/>
      <c r="EI198" s="29"/>
      <c r="EJ198" s="29"/>
      <c r="EK198" s="29"/>
      <c r="EL198" s="29"/>
      <c r="EM198" s="29"/>
      <c r="EN198" s="29"/>
      <c r="EO198" s="29"/>
      <c r="EP198" s="29"/>
      <c r="EQ198" s="29"/>
      <c r="ER198" s="29"/>
      <c r="ES198" s="29"/>
      <c r="ET198" s="29"/>
      <c r="EU198" s="29"/>
      <c r="EV198" s="29"/>
      <c r="EW198" s="29"/>
      <c r="EX198" s="29"/>
      <c r="EY198" s="29"/>
      <c r="EZ198" s="29"/>
      <c r="FA198" s="29"/>
      <c r="FB198" s="29"/>
      <c r="FC198" s="29"/>
      <c r="FD198" s="29"/>
      <c r="FE198" s="29"/>
      <c r="FF198" s="29"/>
      <c r="FG198" s="29"/>
      <c r="FH198" s="29"/>
      <c r="FI198" s="29"/>
      <c r="FJ198" s="29"/>
      <c r="FK198" s="29"/>
      <c r="FL198" s="29"/>
      <c r="FM198" s="29"/>
      <c r="FN198" s="29"/>
      <c r="FO198" s="29"/>
      <c r="FP198" s="29"/>
      <c r="FQ198" s="29"/>
      <c r="FR198" s="29"/>
      <c r="FS198" s="29"/>
      <c r="FT198" s="29"/>
      <c r="FU198" s="29"/>
      <c r="FV198" s="29"/>
      <c r="FW198" s="29"/>
      <c r="FX198" s="29"/>
      <c r="FY198" s="29"/>
      <c r="FZ198" s="29"/>
      <c r="GA198" s="29"/>
      <c r="GB198" s="29"/>
      <c r="GC198" s="29"/>
      <c r="GD198" s="29"/>
      <c r="GE198" s="29"/>
      <c r="GF198" s="29"/>
      <c r="GG198" s="29"/>
      <c r="GH198" s="29"/>
      <c r="GI198" s="29"/>
      <c r="GJ198" s="29"/>
      <c r="GK198" s="29"/>
      <c r="GL198" s="29"/>
      <c r="GM198" s="29"/>
      <c r="GN198" s="29"/>
      <c r="GO198" s="29"/>
      <c r="GP198" s="29"/>
      <c r="GQ198" s="29"/>
      <c r="GR198" s="29"/>
      <c r="GS198" s="29"/>
      <c r="GT198" s="29"/>
      <c r="GU198" s="29"/>
      <c r="GV198" s="29"/>
      <c r="GW198" s="29"/>
      <c r="GX198" s="29"/>
      <c r="GY198" s="29"/>
      <c r="GZ198" s="29"/>
      <c r="HA198" s="29"/>
      <c r="HB198" s="29"/>
      <c r="HC198" s="29"/>
      <c r="HD198" s="29"/>
      <c r="HE198" s="29"/>
      <c r="HF198" s="29"/>
      <c r="HG198" s="29"/>
      <c r="HH198" s="29"/>
      <c r="HI198" s="29"/>
      <c r="HJ198" s="29"/>
      <c r="HK198" s="29"/>
      <c r="HL198" s="29"/>
      <c r="HM198" s="29"/>
      <c r="HN198" s="29"/>
      <c r="HO198" s="29"/>
      <c r="HP198" s="29"/>
      <c r="HQ198" s="29"/>
      <c r="HR198" s="29"/>
      <c r="HS198" s="29"/>
      <c r="HT198" s="29"/>
      <c r="HU198" s="29"/>
      <c r="HV198" s="29"/>
      <c r="HW198" s="29"/>
      <c r="HX198" s="29"/>
      <c r="HY198" s="29"/>
      <c r="HZ198" s="29"/>
      <c r="IA198" s="29"/>
      <c r="IB198" s="29"/>
      <c r="IC198" s="29"/>
      <c r="ID198" s="29"/>
      <c r="IE198" s="29"/>
      <c r="IF198" s="29"/>
      <c r="IG198" s="29"/>
      <c r="IH198" s="29"/>
      <c r="II198" s="29"/>
      <c r="IJ198" s="29"/>
      <c r="IK198" s="29"/>
      <c r="IL198" s="29"/>
      <c r="IM198" s="29"/>
      <c r="IN198" s="29"/>
      <c r="IO198" s="29"/>
      <c r="IP198" s="29"/>
    </row>
    <row r="199" spans="1:250" ht="12.75" customHeight="1">
      <c r="A199" s="29"/>
      <c r="B199" s="29"/>
      <c r="C199" s="26"/>
      <c r="D199" s="26"/>
      <c r="E199" s="26"/>
      <c r="F199" s="29"/>
      <c r="G199" s="29"/>
      <c r="H199" s="29"/>
      <c r="I199" s="29"/>
      <c r="J199" s="29"/>
      <c r="K199" s="29"/>
      <c r="L199" s="29"/>
      <c r="M199" s="29"/>
      <c r="N199" s="29"/>
      <c r="O199" s="29"/>
      <c r="P199" s="29"/>
      <c r="Q199" s="29"/>
      <c r="R199" s="29"/>
      <c r="S199" s="29"/>
      <c r="T199" s="29"/>
      <c r="U199" s="29"/>
      <c r="V199" s="29"/>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c r="BY199" s="29"/>
      <c r="BZ199" s="29"/>
      <c r="CA199" s="29"/>
      <c r="CB199" s="29"/>
      <c r="CC199" s="29"/>
      <c r="CD199" s="29"/>
      <c r="CE199" s="29"/>
      <c r="CF199" s="29"/>
      <c r="CG199" s="29"/>
      <c r="CH199" s="29"/>
      <c r="CI199" s="29"/>
      <c r="CJ199" s="29"/>
      <c r="CK199" s="29"/>
      <c r="CL199" s="29"/>
      <c r="CM199" s="29"/>
      <c r="CN199" s="29"/>
      <c r="CO199" s="29"/>
      <c r="CP199" s="29"/>
      <c r="CQ199" s="29"/>
      <c r="CR199" s="29"/>
      <c r="CS199" s="29"/>
      <c r="CT199" s="29"/>
      <c r="CU199" s="29"/>
      <c r="CV199" s="29"/>
      <c r="CW199" s="29"/>
      <c r="CX199" s="29"/>
      <c r="CY199" s="29"/>
      <c r="CZ199" s="29"/>
      <c r="DA199" s="29"/>
      <c r="DB199" s="29"/>
      <c r="DC199" s="29"/>
      <c r="DD199" s="29"/>
      <c r="DE199" s="29"/>
      <c r="DF199" s="29"/>
      <c r="DG199" s="29"/>
      <c r="DH199" s="29"/>
      <c r="DI199" s="29"/>
      <c r="DJ199" s="29"/>
      <c r="DK199" s="29"/>
      <c r="DL199" s="29"/>
      <c r="DM199" s="29"/>
      <c r="DN199" s="29"/>
      <c r="DO199" s="29"/>
      <c r="DP199" s="29"/>
      <c r="DQ199" s="29"/>
      <c r="DR199" s="29"/>
      <c r="DS199" s="29"/>
      <c r="DT199" s="29"/>
      <c r="DU199" s="29"/>
      <c r="DV199" s="29"/>
      <c r="DW199" s="29"/>
      <c r="DX199" s="29"/>
      <c r="DY199" s="29"/>
      <c r="DZ199" s="29"/>
      <c r="EA199" s="29"/>
      <c r="EB199" s="29"/>
      <c r="EC199" s="29"/>
      <c r="ED199" s="29"/>
      <c r="EE199" s="29"/>
      <c r="EF199" s="29"/>
      <c r="EG199" s="29"/>
      <c r="EH199" s="29"/>
      <c r="EI199" s="29"/>
      <c r="EJ199" s="29"/>
      <c r="EK199" s="29"/>
      <c r="EL199" s="29"/>
      <c r="EM199" s="29"/>
      <c r="EN199" s="29"/>
      <c r="EO199" s="29"/>
      <c r="EP199" s="29"/>
      <c r="EQ199" s="29"/>
      <c r="ER199" s="29"/>
      <c r="ES199" s="29"/>
      <c r="ET199" s="29"/>
      <c r="EU199" s="29"/>
      <c r="EV199" s="29"/>
      <c r="EW199" s="29"/>
      <c r="EX199" s="29"/>
      <c r="EY199" s="29"/>
      <c r="EZ199" s="29"/>
      <c r="FA199" s="29"/>
      <c r="FB199" s="29"/>
      <c r="FC199" s="29"/>
      <c r="FD199" s="29"/>
      <c r="FE199" s="29"/>
      <c r="FF199" s="29"/>
      <c r="FG199" s="29"/>
      <c r="FH199" s="29"/>
      <c r="FI199" s="29"/>
      <c r="FJ199" s="29"/>
      <c r="FK199" s="29"/>
      <c r="FL199" s="29"/>
      <c r="FM199" s="29"/>
      <c r="FN199" s="29"/>
      <c r="FO199" s="29"/>
      <c r="FP199" s="29"/>
      <c r="FQ199" s="29"/>
      <c r="FR199" s="29"/>
      <c r="FS199" s="29"/>
      <c r="FT199" s="29"/>
      <c r="FU199" s="29"/>
      <c r="FV199" s="29"/>
      <c r="FW199" s="29"/>
      <c r="FX199" s="29"/>
      <c r="FY199" s="29"/>
      <c r="FZ199" s="29"/>
      <c r="GA199" s="29"/>
      <c r="GB199" s="29"/>
      <c r="GC199" s="29"/>
      <c r="GD199" s="29"/>
      <c r="GE199" s="29"/>
      <c r="GF199" s="29"/>
      <c r="GG199" s="29"/>
      <c r="GH199" s="29"/>
      <c r="GI199" s="29"/>
      <c r="GJ199" s="29"/>
      <c r="GK199" s="29"/>
      <c r="GL199" s="29"/>
      <c r="GM199" s="29"/>
      <c r="GN199" s="29"/>
      <c r="GO199" s="29"/>
      <c r="GP199" s="29"/>
      <c r="GQ199" s="29"/>
      <c r="GR199" s="29"/>
      <c r="GS199" s="29"/>
      <c r="GT199" s="29"/>
      <c r="GU199" s="29"/>
      <c r="GV199" s="29"/>
      <c r="GW199" s="29"/>
      <c r="GX199" s="29"/>
      <c r="GY199" s="29"/>
      <c r="GZ199" s="29"/>
      <c r="HA199" s="29"/>
      <c r="HB199" s="29"/>
      <c r="HC199" s="29"/>
      <c r="HD199" s="29"/>
      <c r="HE199" s="29"/>
      <c r="HF199" s="29"/>
      <c r="HG199" s="29"/>
      <c r="HH199" s="29"/>
      <c r="HI199" s="29"/>
      <c r="HJ199" s="29"/>
      <c r="HK199" s="29"/>
      <c r="HL199" s="29"/>
      <c r="HM199" s="29"/>
      <c r="HN199" s="29"/>
      <c r="HO199" s="29"/>
      <c r="HP199" s="29"/>
      <c r="HQ199" s="29"/>
      <c r="HR199" s="29"/>
      <c r="HS199" s="29"/>
      <c r="HT199" s="29"/>
      <c r="HU199" s="29"/>
      <c r="HV199" s="29"/>
      <c r="HW199" s="29"/>
      <c r="HX199" s="29"/>
      <c r="HY199" s="29"/>
      <c r="HZ199" s="29"/>
      <c r="IA199" s="29"/>
      <c r="IB199" s="29"/>
      <c r="IC199" s="29"/>
      <c r="ID199" s="29"/>
      <c r="IE199" s="29"/>
      <c r="IF199" s="29"/>
      <c r="IG199" s="29"/>
      <c r="IH199" s="29"/>
      <c r="II199" s="29"/>
      <c r="IJ199" s="29"/>
      <c r="IK199" s="29"/>
      <c r="IL199" s="29"/>
      <c r="IM199" s="29"/>
      <c r="IN199" s="29"/>
      <c r="IO199" s="29"/>
      <c r="IP199" s="29"/>
    </row>
    <row r="200" spans="1:250" ht="12.75" customHeight="1">
      <c r="A200" s="29"/>
      <c r="B200" s="29"/>
      <c r="C200" s="26"/>
      <c r="D200" s="26"/>
      <c r="E200" s="26"/>
      <c r="F200" s="29"/>
      <c r="G200" s="29"/>
      <c r="H200" s="29"/>
      <c r="I200" s="29"/>
      <c r="J200" s="29"/>
      <c r="K200" s="29"/>
      <c r="L200" s="29"/>
      <c r="M200" s="29"/>
      <c r="N200" s="29"/>
      <c r="O200" s="29"/>
      <c r="P200" s="29"/>
      <c r="Q200" s="29"/>
      <c r="R200" s="29"/>
      <c r="S200" s="29"/>
      <c r="T200" s="29"/>
      <c r="U200" s="29"/>
      <c r="V200" s="29"/>
      <c r="W200" s="29"/>
      <c r="X200" s="29"/>
      <c r="Y200" s="29"/>
      <c r="Z200" s="29"/>
      <c r="AA200" s="29"/>
      <c r="AB200" s="29"/>
      <c r="AC200" s="29"/>
      <c r="AD200" s="29"/>
      <c r="AE200" s="29"/>
      <c r="AF200" s="29"/>
      <c r="AG200" s="29"/>
      <c r="AH200" s="29"/>
      <c r="AI200" s="29"/>
      <c r="AJ200" s="29"/>
      <c r="AK200" s="29"/>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c r="BY200" s="29"/>
      <c r="BZ200" s="29"/>
      <c r="CA200" s="29"/>
      <c r="CB200" s="29"/>
      <c r="CC200" s="29"/>
      <c r="CD200" s="29"/>
      <c r="CE200" s="29"/>
      <c r="CF200" s="29"/>
      <c r="CG200" s="29"/>
      <c r="CH200" s="29"/>
      <c r="CI200" s="29"/>
      <c r="CJ200" s="29"/>
      <c r="CK200" s="29"/>
      <c r="CL200" s="29"/>
      <c r="CM200" s="29"/>
      <c r="CN200" s="29"/>
      <c r="CO200" s="29"/>
      <c r="CP200" s="29"/>
      <c r="CQ200" s="29"/>
      <c r="CR200" s="29"/>
      <c r="CS200" s="29"/>
      <c r="CT200" s="29"/>
      <c r="CU200" s="29"/>
      <c r="CV200" s="29"/>
      <c r="CW200" s="29"/>
      <c r="CX200" s="29"/>
      <c r="CY200" s="29"/>
      <c r="CZ200" s="29"/>
      <c r="DA200" s="29"/>
      <c r="DB200" s="29"/>
      <c r="DC200" s="29"/>
      <c r="DD200" s="29"/>
      <c r="DE200" s="29"/>
      <c r="DF200" s="29"/>
      <c r="DG200" s="29"/>
      <c r="DH200" s="29"/>
      <c r="DI200" s="29"/>
      <c r="DJ200" s="29"/>
      <c r="DK200" s="29"/>
      <c r="DL200" s="29"/>
      <c r="DM200" s="29"/>
      <c r="DN200" s="29"/>
      <c r="DO200" s="29"/>
      <c r="DP200" s="29"/>
      <c r="DQ200" s="29"/>
      <c r="DR200" s="29"/>
      <c r="DS200" s="29"/>
      <c r="DT200" s="29"/>
      <c r="DU200" s="29"/>
      <c r="DV200" s="29"/>
      <c r="DW200" s="29"/>
      <c r="DX200" s="29"/>
      <c r="DY200" s="29"/>
      <c r="DZ200" s="29"/>
      <c r="EA200" s="29"/>
      <c r="EB200" s="29"/>
      <c r="EC200" s="29"/>
      <c r="ED200" s="29"/>
      <c r="EE200" s="29"/>
      <c r="EF200" s="29"/>
      <c r="EG200" s="29"/>
      <c r="EH200" s="29"/>
      <c r="EI200" s="29"/>
      <c r="EJ200" s="29"/>
      <c r="EK200" s="29"/>
      <c r="EL200" s="29"/>
      <c r="EM200" s="29"/>
      <c r="EN200" s="29"/>
      <c r="EO200" s="29"/>
      <c r="EP200" s="29"/>
      <c r="EQ200" s="29"/>
      <c r="ER200" s="29"/>
      <c r="ES200" s="29"/>
      <c r="ET200" s="29"/>
      <c r="EU200" s="29"/>
      <c r="EV200" s="29"/>
      <c r="EW200" s="29"/>
      <c r="EX200" s="29"/>
      <c r="EY200" s="29"/>
      <c r="EZ200" s="29"/>
      <c r="FA200" s="29"/>
      <c r="FB200" s="29"/>
      <c r="FC200" s="29"/>
      <c r="FD200" s="29"/>
      <c r="FE200" s="29"/>
      <c r="FF200" s="29"/>
      <c r="FG200" s="29"/>
      <c r="FH200" s="29"/>
      <c r="FI200" s="29"/>
      <c r="FJ200" s="29"/>
      <c r="FK200" s="29"/>
      <c r="FL200" s="29"/>
      <c r="FM200" s="29"/>
      <c r="FN200" s="29"/>
      <c r="FO200" s="29"/>
      <c r="FP200" s="29"/>
      <c r="FQ200" s="29"/>
      <c r="FR200" s="29"/>
      <c r="FS200" s="29"/>
      <c r="FT200" s="29"/>
      <c r="FU200" s="29"/>
      <c r="FV200" s="29"/>
      <c r="FW200" s="29"/>
      <c r="FX200" s="29"/>
      <c r="FY200" s="29"/>
      <c r="FZ200" s="29"/>
      <c r="GA200" s="29"/>
      <c r="GB200" s="29"/>
      <c r="GC200" s="29"/>
      <c r="GD200" s="29"/>
      <c r="GE200" s="29"/>
      <c r="GF200" s="29"/>
      <c r="GG200" s="29"/>
      <c r="GH200" s="29"/>
      <c r="GI200" s="29"/>
      <c r="GJ200" s="29"/>
      <c r="GK200" s="29"/>
      <c r="GL200" s="29"/>
      <c r="GM200" s="29"/>
      <c r="GN200" s="29"/>
      <c r="GO200" s="29"/>
      <c r="GP200" s="29"/>
      <c r="GQ200" s="29"/>
      <c r="GR200" s="29"/>
      <c r="GS200" s="29"/>
      <c r="GT200" s="29"/>
      <c r="GU200" s="29"/>
      <c r="GV200" s="29"/>
      <c r="GW200" s="29"/>
      <c r="GX200" s="29"/>
      <c r="GY200" s="29"/>
      <c r="GZ200" s="29"/>
      <c r="HA200" s="29"/>
      <c r="HB200" s="29"/>
      <c r="HC200" s="29"/>
      <c r="HD200" s="29"/>
      <c r="HE200" s="29"/>
      <c r="HF200" s="29"/>
      <c r="HG200" s="29"/>
      <c r="HH200" s="29"/>
      <c r="HI200" s="29"/>
      <c r="HJ200" s="29"/>
      <c r="HK200" s="29"/>
      <c r="HL200" s="29"/>
      <c r="HM200" s="29"/>
      <c r="HN200" s="29"/>
      <c r="HO200" s="29"/>
      <c r="HP200" s="29"/>
      <c r="HQ200" s="29"/>
      <c r="HR200" s="29"/>
      <c r="HS200" s="29"/>
      <c r="HT200" s="29"/>
      <c r="HU200" s="29"/>
      <c r="HV200" s="29"/>
      <c r="HW200" s="29"/>
      <c r="HX200" s="29"/>
      <c r="HY200" s="29"/>
      <c r="HZ200" s="29"/>
      <c r="IA200" s="29"/>
      <c r="IB200" s="29"/>
      <c r="IC200" s="29"/>
      <c r="ID200" s="29"/>
      <c r="IE200" s="29"/>
      <c r="IF200" s="29"/>
      <c r="IG200" s="29"/>
      <c r="IH200" s="29"/>
      <c r="II200" s="29"/>
      <c r="IJ200" s="29"/>
      <c r="IK200" s="29"/>
      <c r="IL200" s="29"/>
      <c r="IM200" s="29"/>
      <c r="IN200" s="29"/>
      <c r="IO200" s="29"/>
      <c r="IP200" s="29"/>
    </row>
    <row r="201" spans="1:250" ht="12.75" customHeight="1">
      <c r="A201" s="29"/>
      <c r="B201" s="29"/>
      <c r="C201" s="26"/>
      <c r="D201" s="26"/>
      <c r="E201" s="26"/>
      <c r="F201" s="29"/>
      <c r="G201" s="29"/>
      <c r="H201" s="29"/>
      <c r="I201" s="29"/>
      <c r="J201" s="29"/>
      <c r="K201" s="29"/>
      <c r="L201" s="29"/>
      <c r="M201" s="29"/>
      <c r="N201" s="29"/>
      <c r="O201" s="29"/>
      <c r="P201" s="29"/>
      <c r="Q201" s="29"/>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c r="CA201" s="29"/>
      <c r="CB201" s="29"/>
      <c r="CC201" s="29"/>
      <c r="CD201" s="29"/>
      <c r="CE201" s="29"/>
      <c r="CF201" s="29"/>
      <c r="CG201" s="29"/>
      <c r="CH201" s="29"/>
      <c r="CI201" s="29"/>
      <c r="CJ201" s="29"/>
      <c r="CK201" s="29"/>
      <c r="CL201" s="29"/>
      <c r="CM201" s="29"/>
      <c r="CN201" s="29"/>
      <c r="CO201" s="29"/>
      <c r="CP201" s="29"/>
      <c r="CQ201" s="29"/>
      <c r="CR201" s="29"/>
      <c r="CS201" s="29"/>
      <c r="CT201" s="29"/>
      <c r="CU201" s="29"/>
      <c r="CV201" s="29"/>
      <c r="CW201" s="29"/>
      <c r="CX201" s="29"/>
      <c r="CY201" s="29"/>
      <c r="CZ201" s="29"/>
      <c r="DA201" s="29"/>
      <c r="DB201" s="29"/>
      <c r="DC201" s="29"/>
      <c r="DD201" s="29"/>
      <c r="DE201" s="29"/>
      <c r="DF201" s="29"/>
      <c r="DG201" s="29"/>
      <c r="DH201" s="29"/>
      <c r="DI201" s="29"/>
      <c r="DJ201" s="29"/>
      <c r="DK201" s="29"/>
      <c r="DL201" s="29"/>
      <c r="DM201" s="29"/>
      <c r="DN201" s="29"/>
      <c r="DO201" s="29"/>
      <c r="DP201" s="29"/>
      <c r="DQ201" s="29"/>
      <c r="DR201" s="29"/>
      <c r="DS201" s="29"/>
      <c r="DT201" s="29"/>
      <c r="DU201" s="29"/>
      <c r="DV201" s="29"/>
      <c r="DW201" s="29"/>
      <c r="DX201" s="29"/>
      <c r="DY201" s="29"/>
      <c r="DZ201" s="29"/>
      <c r="EA201" s="29"/>
      <c r="EB201" s="29"/>
      <c r="EC201" s="29"/>
      <c r="ED201" s="29"/>
      <c r="EE201" s="29"/>
      <c r="EF201" s="29"/>
      <c r="EG201" s="29"/>
      <c r="EH201" s="29"/>
      <c r="EI201" s="29"/>
      <c r="EJ201" s="29"/>
      <c r="EK201" s="29"/>
      <c r="EL201" s="29"/>
      <c r="EM201" s="29"/>
      <c r="EN201" s="29"/>
      <c r="EO201" s="29"/>
      <c r="EP201" s="29"/>
      <c r="EQ201" s="29"/>
      <c r="ER201" s="29"/>
      <c r="ES201" s="29"/>
      <c r="ET201" s="29"/>
      <c r="EU201" s="29"/>
      <c r="EV201" s="29"/>
      <c r="EW201" s="29"/>
      <c r="EX201" s="29"/>
      <c r="EY201" s="29"/>
      <c r="EZ201" s="29"/>
      <c r="FA201" s="29"/>
      <c r="FB201" s="29"/>
      <c r="FC201" s="29"/>
      <c r="FD201" s="29"/>
      <c r="FE201" s="29"/>
      <c r="FF201" s="29"/>
      <c r="FG201" s="29"/>
      <c r="FH201" s="29"/>
      <c r="FI201" s="29"/>
      <c r="FJ201" s="29"/>
      <c r="FK201" s="29"/>
      <c r="FL201" s="29"/>
      <c r="FM201" s="29"/>
      <c r="FN201" s="29"/>
      <c r="FO201" s="29"/>
      <c r="FP201" s="29"/>
      <c r="FQ201" s="29"/>
      <c r="FR201" s="29"/>
      <c r="FS201" s="29"/>
      <c r="FT201" s="29"/>
      <c r="FU201" s="29"/>
      <c r="FV201" s="29"/>
      <c r="FW201" s="29"/>
      <c r="FX201" s="29"/>
      <c r="FY201" s="29"/>
      <c r="FZ201" s="29"/>
      <c r="GA201" s="29"/>
      <c r="GB201" s="29"/>
      <c r="GC201" s="29"/>
      <c r="GD201" s="29"/>
      <c r="GE201" s="29"/>
      <c r="GF201" s="29"/>
      <c r="GG201" s="29"/>
      <c r="GH201" s="29"/>
      <c r="GI201" s="29"/>
      <c r="GJ201" s="29"/>
      <c r="GK201" s="29"/>
      <c r="GL201" s="29"/>
      <c r="GM201" s="29"/>
      <c r="GN201" s="29"/>
      <c r="GO201" s="29"/>
      <c r="GP201" s="29"/>
      <c r="GQ201" s="29"/>
      <c r="GR201" s="29"/>
      <c r="GS201" s="29"/>
      <c r="GT201" s="29"/>
      <c r="GU201" s="29"/>
      <c r="GV201" s="29"/>
      <c r="GW201" s="29"/>
      <c r="GX201" s="29"/>
      <c r="GY201" s="29"/>
      <c r="GZ201" s="29"/>
      <c r="HA201" s="29"/>
      <c r="HB201" s="29"/>
      <c r="HC201" s="29"/>
      <c r="HD201" s="29"/>
      <c r="HE201" s="29"/>
      <c r="HF201" s="29"/>
      <c r="HG201" s="29"/>
      <c r="HH201" s="29"/>
      <c r="HI201" s="29"/>
      <c r="HJ201" s="29"/>
      <c r="HK201" s="29"/>
      <c r="HL201" s="29"/>
      <c r="HM201" s="29"/>
      <c r="HN201" s="29"/>
      <c r="HO201" s="29"/>
      <c r="HP201" s="29"/>
      <c r="HQ201" s="29"/>
      <c r="HR201" s="29"/>
      <c r="HS201" s="29"/>
      <c r="HT201" s="29"/>
      <c r="HU201" s="29"/>
      <c r="HV201" s="29"/>
      <c r="HW201" s="29"/>
      <c r="HX201" s="29"/>
      <c r="HY201" s="29"/>
      <c r="HZ201" s="29"/>
      <c r="IA201" s="29"/>
      <c r="IB201" s="29"/>
      <c r="IC201" s="29"/>
      <c r="ID201" s="29"/>
      <c r="IE201" s="29"/>
      <c r="IF201" s="29"/>
      <c r="IG201" s="29"/>
      <c r="IH201" s="29"/>
      <c r="II201" s="29"/>
      <c r="IJ201" s="29"/>
      <c r="IK201" s="29"/>
      <c r="IL201" s="29"/>
      <c r="IM201" s="29"/>
      <c r="IN201" s="29"/>
      <c r="IO201" s="29"/>
      <c r="IP201" s="29"/>
    </row>
    <row r="202" spans="1:250" ht="12.75" customHeight="1">
      <c r="A202" s="29"/>
      <c r="B202" s="29"/>
      <c r="C202" s="26"/>
      <c r="D202" s="26"/>
      <c r="E202" s="26"/>
      <c r="F202" s="29"/>
      <c r="G202" s="29"/>
      <c r="H202" s="29"/>
      <c r="I202" s="29"/>
      <c r="J202" s="29"/>
      <c r="K202" s="29"/>
      <c r="L202" s="29"/>
      <c r="M202" s="29"/>
      <c r="N202" s="29"/>
      <c r="O202" s="29"/>
      <c r="P202" s="29"/>
      <c r="Q202" s="29"/>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29"/>
      <c r="CA202" s="29"/>
      <c r="CB202" s="29"/>
      <c r="CC202" s="29"/>
      <c r="CD202" s="29"/>
      <c r="CE202" s="29"/>
      <c r="CF202" s="29"/>
      <c r="CG202" s="29"/>
      <c r="CH202" s="29"/>
      <c r="CI202" s="29"/>
      <c r="CJ202" s="29"/>
      <c r="CK202" s="29"/>
      <c r="CL202" s="29"/>
      <c r="CM202" s="29"/>
      <c r="CN202" s="29"/>
      <c r="CO202" s="29"/>
      <c r="CP202" s="29"/>
      <c r="CQ202" s="29"/>
      <c r="CR202" s="29"/>
      <c r="CS202" s="29"/>
      <c r="CT202" s="29"/>
      <c r="CU202" s="29"/>
      <c r="CV202" s="29"/>
      <c r="CW202" s="29"/>
      <c r="CX202" s="29"/>
      <c r="CY202" s="29"/>
      <c r="CZ202" s="29"/>
      <c r="DA202" s="29"/>
      <c r="DB202" s="29"/>
      <c r="DC202" s="29"/>
      <c r="DD202" s="29"/>
      <c r="DE202" s="29"/>
      <c r="DF202" s="29"/>
      <c r="DG202" s="29"/>
      <c r="DH202" s="29"/>
      <c r="DI202" s="29"/>
      <c r="DJ202" s="29"/>
      <c r="DK202" s="29"/>
      <c r="DL202" s="29"/>
      <c r="DM202" s="29"/>
      <c r="DN202" s="29"/>
      <c r="DO202" s="29"/>
      <c r="DP202" s="29"/>
      <c r="DQ202" s="29"/>
      <c r="DR202" s="29"/>
      <c r="DS202" s="29"/>
      <c r="DT202" s="29"/>
      <c r="DU202" s="29"/>
      <c r="DV202" s="29"/>
      <c r="DW202" s="29"/>
      <c r="DX202" s="29"/>
      <c r="DY202" s="29"/>
      <c r="DZ202" s="29"/>
      <c r="EA202" s="29"/>
      <c r="EB202" s="29"/>
      <c r="EC202" s="29"/>
      <c r="ED202" s="29"/>
      <c r="EE202" s="29"/>
      <c r="EF202" s="29"/>
      <c r="EG202" s="29"/>
      <c r="EH202" s="29"/>
      <c r="EI202" s="29"/>
      <c r="EJ202" s="29"/>
      <c r="EK202" s="29"/>
      <c r="EL202" s="29"/>
      <c r="EM202" s="29"/>
      <c r="EN202" s="29"/>
      <c r="EO202" s="29"/>
      <c r="EP202" s="29"/>
      <c r="EQ202" s="29"/>
      <c r="ER202" s="29"/>
      <c r="ES202" s="29"/>
      <c r="ET202" s="29"/>
      <c r="EU202" s="29"/>
      <c r="EV202" s="29"/>
      <c r="EW202" s="29"/>
      <c r="EX202" s="29"/>
      <c r="EY202" s="29"/>
      <c r="EZ202" s="29"/>
      <c r="FA202" s="29"/>
      <c r="FB202" s="29"/>
      <c r="FC202" s="29"/>
      <c r="FD202" s="29"/>
      <c r="FE202" s="29"/>
      <c r="FF202" s="29"/>
      <c r="FG202" s="29"/>
      <c r="FH202" s="29"/>
      <c r="FI202" s="29"/>
      <c r="FJ202" s="29"/>
      <c r="FK202" s="29"/>
      <c r="FL202" s="29"/>
      <c r="FM202" s="29"/>
      <c r="FN202" s="29"/>
      <c r="FO202" s="29"/>
      <c r="FP202" s="29"/>
      <c r="FQ202" s="29"/>
      <c r="FR202" s="29"/>
      <c r="FS202" s="29"/>
      <c r="FT202" s="29"/>
      <c r="FU202" s="29"/>
      <c r="FV202" s="29"/>
      <c r="FW202" s="29"/>
      <c r="FX202" s="29"/>
      <c r="FY202" s="29"/>
      <c r="FZ202" s="29"/>
      <c r="GA202" s="29"/>
      <c r="GB202" s="29"/>
      <c r="GC202" s="29"/>
      <c r="GD202" s="29"/>
      <c r="GE202" s="29"/>
      <c r="GF202" s="29"/>
      <c r="GG202" s="29"/>
      <c r="GH202" s="29"/>
      <c r="GI202" s="29"/>
      <c r="GJ202" s="29"/>
      <c r="GK202" s="29"/>
      <c r="GL202" s="29"/>
      <c r="GM202" s="29"/>
      <c r="GN202" s="29"/>
      <c r="GO202" s="29"/>
      <c r="GP202" s="29"/>
      <c r="GQ202" s="29"/>
      <c r="GR202" s="29"/>
      <c r="GS202" s="29"/>
      <c r="GT202" s="29"/>
      <c r="GU202" s="29"/>
      <c r="GV202" s="29"/>
      <c r="GW202" s="29"/>
      <c r="GX202" s="29"/>
      <c r="GY202" s="29"/>
      <c r="GZ202" s="29"/>
      <c r="HA202" s="29"/>
      <c r="HB202" s="29"/>
      <c r="HC202" s="29"/>
      <c r="HD202" s="29"/>
      <c r="HE202" s="29"/>
      <c r="HF202" s="29"/>
      <c r="HG202" s="29"/>
      <c r="HH202" s="29"/>
      <c r="HI202" s="29"/>
      <c r="HJ202" s="29"/>
      <c r="HK202" s="29"/>
      <c r="HL202" s="29"/>
      <c r="HM202" s="29"/>
      <c r="HN202" s="29"/>
      <c r="HO202" s="29"/>
      <c r="HP202" s="29"/>
      <c r="HQ202" s="29"/>
      <c r="HR202" s="29"/>
      <c r="HS202" s="29"/>
      <c r="HT202" s="29"/>
      <c r="HU202" s="29"/>
      <c r="HV202" s="29"/>
      <c r="HW202" s="29"/>
      <c r="HX202" s="29"/>
      <c r="HY202" s="29"/>
      <c r="HZ202" s="29"/>
      <c r="IA202" s="29"/>
      <c r="IB202" s="29"/>
      <c r="IC202" s="29"/>
      <c r="ID202" s="29"/>
      <c r="IE202" s="29"/>
      <c r="IF202" s="29"/>
      <c r="IG202" s="29"/>
      <c r="IH202" s="29"/>
      <c r="II202" s="29"/>
      <c r="IJ202" s="29"/>
      <c r="IK202" s="29"/>
      <c r="IL202" s="29"/>
      <c r="IM202" s="29"/>
      <c r="IN202" s="29"/>
      <c r="IO202" s="29"/>
      <c r="IP202" s="29"/>
    </row>
    <row r="203" spans="1:250" ht="12.75" customHeight="1">
      <c r="A203" s="29"/>
      <c r="B203" s="29"/>
      <c r="C203" s="26"/>
      <c r="D203" s="26"/>
      <c r="E203" s="26"/>
      <c r="F203" s="29"/>
      <c r="G203" s="29"/>
      <c r="H203" s="29"/>
      <c r="I203" s="29"/>
      <c r="J203" s="29"/>
      <c r="K203" s="29"/>
      <c r="L203" s="29"/>
      <c r="M203" s="29"/>
      <c r="N203" s="29"/>
      <c r="O203" s="29"/>
      <c r="P203" s="29"/>
      <c r="Q203" s="29"/>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29"/>
      <c r="CA203" s="29"/>
      <c r="CB203" s="29"/>
      <c r="CC203" s="29"/>
      <c r="CD203" s="29"/>
      <c r="CE203" s="29"/>
      <c r="CF203" s="29"/>
      <c r="CG203" s="29"/>
      <c r="CH203" s="29"/>
      <c r="CI203" s="29"/>
      <c r="CJ203" s="29"/>
      <c r="CK203" s="29"/>
      <c r="CL203" s="29"/>
      <c r="CM203" s="29"/>
      <c r="CN203" s="29"/>
      <c r="CO203" s="29"/>
      <c r="CP203" s="29"/>
      <c r="CQ203" s="29"/>
      <c r="CR203" s="29"/>
      <c r="CS203" s="29"/>
      <c r="CT203" s="29"/>
      <c r="CU203" s="29"/>
      <c r="CV203" s="29"/>
      <c r="CW203" s="29"/>
      <c r="CX203" s="29"/>
      <c r="CY203" s="29"/>
      <c r="CZ203" s="29"/>
      <c r="DA203" s="29"/>
      <c r="DB203" s="29"/>
      <c r="DC203" s="29"/>
      <c r="DD203" s="29"/>
      <c r="DE203" s="29"/>
      <c r="DF203" s="29"/>
      <c r="DG203" s="29"/>
      <c r="DH203" s="29"/>
      <c r="DI203" s="29"/>
      <c r="DJ203" s="29"/>
      <c r="DK203" s="29"/>
      <c r="DL203" s="29"/>
      <c r="DM203" s="29"/>
      <c r="DN203" s="29"/>
      <c r="DO203" s="29"/>
      <c r="DP203" s="29"/>
      <c r="DQ203" s="29"/>
      <c r="DR203" s="29"/>
      <c r="DS203" s="29"/>
      <c r="DT203" s="29"/>
      <c r="DU203" s="29"/>
      <c r="DV203" s="29"/>
      <c r="DW203" s="29"/>
      <c r="DX203" s="29"/>
      <c r="DY203" s="29"/>
      <c r="DZ203" s="29"/>
      <c r="EA203" s="29"/>
      <c r="EB203" s="29"/>
      <c r="EC203" s="29"/>
      <c r="ED203" s="29"/>
      <c r="EE203" s="29"/>
      <c r="EF203" s="29"/>
      <c r="EG203" s="29"/>
      <c r="EH203" s="29"/>
      <c r="EI203" s="29"/>
      <c r="EJ203" s="29"/>
      <c r="EK203" s="29"/>
      <c r="EL203" s="29"/>
      <c r="EM203" s="29"/>
      <c r="EN203" s="29"/>
      <c r="EO203" s="29"/>
      <c r="EP203" s="29"/>
      <c r="EQ203" s="29"/>
      <c r="ER203" s="29"/>
      <c r="ES203" s="29"/>
      <c r="ET203" s="29"/>
      <c r="EU203" s="29"/>
      <c r="EV203" s="29"/>
      <c r="EW203" s="29"/>
      <c r="EX203" s="29"/>
      <c r="EY203" s="29"/>
      <c r="EZ203" s="29"/>
      <c r="FA203" s="29"/>
      <c r="FB203" s="29"/>
      <c r="FC203" s="29"/>
      <c r="FD203" s="29"/>
      <c r="FE203" s="29"/>
      <c r="FF203" s="29"/>
      <c r="FG203" s="29"/>
      <c r="FH203" s="29"/>
      <c r="FI203" s="29"/>
      <c r="FJ203" s="29"/>
      <c r="FK203" s="29"/>
      <c r="FL203" s="29"/>
      <c r="FM203" s="29"/>
      <c r="FN203" s="29"/>
      <c r="FO203" s="29"/>
      <c r="FP203" s="29"/>
      <c r="FQ203" s="29"/>
      <c r="FR203" s="29"/>
      <c r="FS203" s="29"/>
      <c r="FT203" s="29"/>
      <c r="FU203" s="29"/>
      <c r="FV203" s="29"/>
      <c r="FW203" s="29"/>
      <c r="FX203" s="29"/>
      <c r="FY203" s="29"/>
      <c r="FZ203" s="29"/>
      <c r="GA203" s="29"/>
      <c r="GB203" s="29"/>
      <c r="GC203" s="29"/>
      <c r="GD203" s="29"/>
      <c r="GE203" s="29"/>
      <c r="GF203" s="29"/>
      <c r="GG203" s="29"/>
      <c r="GH203" s="29"/>
      <c r="GI203" s="29"/>
      <c r="GJ203" s="29"/>
      <c r="GK203" s="29"/>
      <c r="GL203" s="29"/>
      <c r="GM203" s="29"/>
      <c r="GN203" s="29"/>
      <c r="GO203" s="29"/>
      <c r="GP203" s="29"/>
      <c r="GQ203" s="29"/>
      <c r="GR203" s="29"/>
      <c r="GS203" s="29"/>
      <c r="GT203" s="29"/>
      <c r="GU203" s="29"/>
      <c r="GV203" s="29"/>
      <c r="GW203" s="29"/>
      <c r="GX203" s="29"/>
      <c r="GY203" s="29"/>
      <c r="GZ203" s="29"/>
      <c r="HA203" s="29"/>
      <c r="HB203" s="29"/>
      <c r="HC203" s="29"/>
      <c r="HD203" s="29"/>
      <c r="HE203" s="29"/>
      <c r="HF203" s="29"/>
      <c r="HG203" s="29"/>
      <c r="HH203" s="29"/>
      <c r="HI203" s="29"/>
      <c r="HJ203" s="29"/>
      <c r="HK203" s="29"/>
      <c r="HL203" s="29"/>
      <c r="HM203" s="29"/>
      <c r="HN203" s="29"/>
      <c r="HO203" s="29"/>
      <c r="HP203" s="29"/>
      <c r="HQ203" s="29"/>
      <c r="HR203" s="29"/>
      <c r="HS203" s="29"/>
      <c r="HT203" s="29"/>
      <c r="HU203" s="29"/>
      <c r="HV203" s="29"/>
      <c r="HW203" s="29"/>
      <c r="HX203" s="29"/>
      <c r="HY203" s="29"/>
      <c r="HZ203" s="29"/>
      <c r="IA203" s="29"/>
      <c r="IB203" s="29"/>
      <c r="IC203" s="29"/>
      <c r="ID203" s="29"/>
      <c r="IE203" s="29"/>
      <c r="IF203" s="29"/>
      <c r="IG203" s="29"/>
      <c r="IH203" s="29"/>
      <c r="II203" s="29"/>
      <c r="IJ203" s="29"/>
      <c r="IK203" s="29"/>
      <c r="IL203" s="29"/>
      <c r="IM203" s="29"/>
      <c r="IN203" s="29"/>
      <c r="IO203" s="29"/>
      <c r="IP203" s="29"/>
    </row>
    <row r="204" spans="1:250" ht="12.75" customHeight="1">
      <c r="A204" s="29"/>
      <c r="B204" s="29"/>
      <c r="C204" s="26"/>
      <c r="D204" s="26"/>
      <c r="E204" s="26"/>
      <c r="F204" s="29"/>
      <c r="G204" s="29"/>
      <c r="H204" s="29"/>
      <c r="I204" s="29"/>
      <c r="J204" s="29"/>
      <c r="K204" s="29"/>
      <c r="L204" s="29"/>
      <c r="M204" s="29"/>
      <c r="N204" s="29"/>
      <c r="O204" s="29"/>
      <c r="P204" s="29"/>
      <c r="Q204" s="29"/>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c r="BX204" s="29"/>
      <c r="BY204" s="29"/>
      <c r="BZ204" s="29"/>
      <c r="CA204" s="29"/>
      <c r="CB204" s="29"/>
      <c r="CC204" s="29"/>
      <c r="CD204" s="29"/>
      <c r="CE204" s="29"/>
      <c r="CF204" s="29"/>
      <c r="CG204" s="29"/>
      <c r="CH204" s="29"/>
      <c r="CI204" s="29"/>
      <c r="CJ204" s="29"/>
      <c r="CK204" s="29"/>
      <c r="CL204" s="29"/>
      <c r="CM204" s="29"/>
      <c r="CN204" s="29"/>
      <c r="CO204" s="29"/>
      <c r="CP204" s="29"/>
      <c r="CQ204" s="29"/>
      <c r="CR204" s="29"/>
      <c r="CS204" s="29"/>
      <c r="CT204" s="29"/>
      <c r="CU204" s="29"/>
      <c r="CV204" s="29"/>
      <c r="CW204" s="29"/>
      <c r="CX204" s="29"/>
      <c r="CY204" s="29"/>
      <c r="CZ204" s="29"/>
      <c r="DA204" s="29"/>
      <c r="DB204" s="29"/>
      <c r="DC204" s="29"/>
      <c r="DD204" s="29"/>
      <c r="DE204" s="29"/>
      <c r="DF204" s="29"/>
      <c r="DG204" s="29"/>
      <c r="DH204" s="29"/>
      <c r="DI204" s="29"/>
      <c r="DJ204" s="29"/>
      <c r="DK204" s="29"/>
      <c r="DL204" s="29"/>
      <c r="DM204" s="29"/>
      <c r="DN204" s="29"/>
      <c r="DO204" s="29"/>
      <c r="DP204" s="29"/>
      <c r="DQ204" s="29"/>
      <c r="DR204" s="29"/>
      <c r="DS204" s="29"/>
      <c r="DT204" s="29"/>
      <c r="DU204" s="29"/>
      <c r="DV204" s="29"/>
      <c r="DW204" s="29"/>
      <c r="DX204" s="29"/>
      <c r="DY204" s="29"/>
      <c r="DZ204" s="29"/>
      <c r="EA204" s="29"/>
      <c r="EB204" s="29"/>
      <c r="EC204" s="29"/>
      <c r="ED204" s="29"/>
      <c r="EE204" s="29"/>
      <c r="EF204" s="29"/>
      <c r="EG204" s="29"/>
      <c r="EH204" s="29"/>
      <c r="EI204" s="29"/>
      <c r="EJ204" s="29"/>
      <c r="EK204" s="29"/>
      <c r="EL204" s="29"/>
      <c r="EM204" s="29"/>
      <c r="EN204" s="29"/>
      <c r="EO204" s="29"/>
      <c r="EP204" s="29"/>
      <c r="EQ204" s="29"/>
      <c r="ER204" s="29"/>
      <c r="ES204" s="29"/>
      <c r="ET204" s="29"/>
      <c r="EU204" s="29"/>
      <c r="EV204" s="29"/>
      <c r="EW204" s="29"/>
      <c r="EX204" s="29"/>
      <c r="EY204" s="29"/>
      <c r="EZ204" s="29"/>
      <c r="FA204" s="29"/>
      <c r="FB204" s="29"/>
      <c r="FC204" s="29"/>
      <c r="FD204" s="29"/>
      <c r="FE204" s="29"/>
      <c r="FF204" s="29"/>
      <c r="FG204" s="29"/>
      <c r="FH204" s="29"/>
      <c r="FI204" s="29"/>
      <c r="FJ204" s="29"/>
      <c r="FK204" s="29"/>
      <c r="FL204" s="29"/>
      <c r="FM204" s="29"/>
      <c r="FN204" s="29"/>
      <c r="FO204" s="29"/>
      <c r="FP204" s="29"/>
      <c r="FQ204" s="29"/>
      <c r="FR204" s="29"/>
      <c r="FS204" s="29"/>
      <c r="FT204" s="29"/>
      <c r="FU204" s="29"/>
      <c r="FV204" s="29"/>
      <c r="FW204" s="29"/>
      <c r="FX204" s="29"/>
      <c r="FY204" s="29"/>
      <c r="FZ204" s="29"/>
      <c r="GA204" s="29"/>
      <c r="GB204" s="29"/>
      <c r="GC204" s="29"/>
      <c r="GD204" s="29"/>
      <c r="GE204" s="29"/>
      <c r="GF204" s="29"/>
      <c r="GG204" s="29"/>
      <c r="GH204" s="29"/>
      <c r="GI204" s="29"/>
      <c r="GJ204" s="29"/>
      <c r="GK204" s="29"/>
      <c r="GL204" s="29"/>
      <c r="GM204" s="29"/>
      <c r="GN204" s="29"/>
      <c r="GO204" s="29"/>
      <c r="GP204" s="29"/>
      <c r="GQ204" s="29"/>
      <c r="GR204" s="29"/>
      <c r="GS204" s="29"/>
      <c r="GT204" s="29"/>
      <c r="GU204" s="29"/>
      <c r="GV204" s="29"/>
      <c r="GW204" s="29"/>
      <c r="GX204" s="29"/>
      <c r="GY204" s="29"/>
      <c r="GZ204" s="29"/>
      <c r="HA204" s="29"/>
      <c r="HB204" s="29"/>
      <c r="HC204" s="29"/>
      <c r="HD204" s="29"/>
      <c r="HE204" s="29"/>
      <c r="HF204" s="29"/>
      <c r="HG204" s="29"/>
      <c r="HH204" s="29"/>
      <c r="HI204" s="29"/>
      <c r="HJ204" s="29"/>
      <c r="HK204" s="29"/>
      <c r="HL204" s="29"/>
      <c r="HM204" s="29"/>
      <c r="HN204" s="29"/>
      <c r="HO204" s="29"/>
      <c r="HP204" s="29"/>
      <c r="HQ204" s="29"/>
      <c r="HR204" s="29"/>
      <c r="HS204" s="29"/>
      <c r="HT204" s="29"/>
      <c r="HU204" s="29"/>
      <c r="HV204" s="29"/>
      <c r="HW204" s="29"/>
      <c r="HX204" s="29"/>
      <c r="HY204" s="29"/>
      <c r="HZ204" s="29"/>
      <c r="IA204" s="29"/>
      <c r="IB204" s="29"/>
      <c r="IC204" s="29"/>
      <c r="ID204" s="29"/>
      <c r="IE204" s="29"/>
      <c r="IF204" s="29"/>
      <c r="IG204" s="29"/>
      <c r="IH204" s="29"/>
      <c r="II204" s="29"/>
      <c r="IJ204" s="29"/>
      <c r="IK204" s="29"/>
      <c r="IL204" s="29"/>
      <c r="IM204" s="29"/>
      <c r="IN204" s="29"/>
      <c r="IO204" s="29"/>
      <c r="IP204" s="29"/>
    </row>
    <row r="205" spans="1:250" ht="12.75" customHeight="1">
      <c r="A205" s="29"/>
      <c r="B205" s="29"/>
      <c r="C205" s="26"/>
      <c r="D205" s="26"/>
      <c r="E205" s="26"/>
      <c r="F205" s="29"/>
      <c r="G205" s="29"/>
      <c r="H205" s="29"/>
      <c r="I205" s="29"/>
      <c r="J205" s="29"/>
      <c r="K205" s="29"/>
      <c r="L205" s="29"/>
      <c r="M205" s="29"/>
      <c r="N205" s="29"/>
      <c r="O205" s="29"/>
      <c r="P205" s="29"/>
      <c r="Q205" s="29"/>
      <c r="R205" s="29"/>
      <c r="S205" s="29"/>
      <c r="T205" s="29"/>
      <c r="U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c r="BX205" s="29"/>
      <c r="BY205" s="29"/>
      <c r="BZ205" s="29"/>
      <c r="CA205" s="29"/>
      <c r="CB205" s="29"/>
      <c r="CC205" s="29"/>
      <c r="CD205" s="29"/>
      <c r="CE205" s="29"/>
      <c r="CF205" s="29"/>
      <c r="CG205" s="29"/>
      <c r="CH205" s="29"/>
      <c r="CI205" s="29"/>
      <c r="CJ205" s="29"/>
      <c r="CK205" s="29"/>
      <c r="CL205" s="29"/>
      <c r="CM205" s="29"/>
      <c r="CN205" s="29"/>
      <c r="CO205" s="29"/>
      <c r="CP205" s="29"/>
      <c r="CQ205" s="29"/>
      <c r="CR205" s="29"/>
      <c r="CS205" s="29"/>
      <c r="CT205" s="29"/>
      <c r="CU205" s="29"/>
      <c r="CV205" s="29"/>
      <c r="CW205" s="29"/>
      <c r="CX205" s="29"/>
      <c r="CY205" s="29"/>
      <c r="CZ205" s="29"/>
      <c r="DA205" s="29"/>
      <c r="DB205" s="29"/>
      <c r="DC205" s="29"/>
      <c r="DD205" s="29"/>
      <c r="DE205" s="29"/>
      <c r="DF205" s="29"/>
      <c r="DG205" s="29"/>
      <c r="DH205" s="29"/>
      <c r="DI205" s="29"/>
      <c r="DJ205" s="29"/>
      <c r="DK205" s="29"/>
      <c r="DL205" s="29"/>
      <c r="DM205" s="29"/>
      <c r="DN205" s="29"/>
      <c r="DO205" s="29"/>
      <c r="DP205" s="29"/>
      <c r="DQ205" s="29"/>
      <c r="DR205" s="29"/>
      <c r="DS205" s="29"/>
      <c r="DT205" s="29"/>
      <c r="DU205" s="29"/>
      <c r="DV205" s="29"/>
      <c r="DW205" s="29"/>
      <c r="DX205" s="29"/>
      <c r="DY205" s="29"/>
      <c r="DZ205" s="29"/>
      <c r="EA205" s="29"/>
      <c r="EB205" s="29"/>
      <c r="EC205" s="29"/>
      <c r="ED205" s="29"/>
      <c r="EE205" s="29"/>
      <c r="EF205" s="29"/>
      <c r="EG205" s="29"/>
      <c r="EH205" s="29"/>
      <c r="EI205" s="29"/>
      <c r="EJ205" s="29"/>
      <c r="EK205" s="29"/>
      <c r="EL205" s="29"/>
      <c r="EM205" s="29"/>
      <c r="EN205" s="29"/>
      <c r="EO205" s="29"/>
      <c r="EP205" s="29"/>
      <c r="EQ205" s="29"/>
      <c r="ER205" s="29"/>
      <c r="ES205" s="29"/>
      <c r="ET205" s="29"/>
      <c r="EU205" s="29"/>
      <c r="EV205" s="29"/>
      <c r="EW205" s="29"/>
      <c r="EX205" s="29"/>
      <c r="EY205" s="29"/>
      <c r="EZ205" s="29"/>
      <c r="FA205" s="29"/>
      <c r="FB205" s="29"/>
      <c r="FC205" s="29"/>
      <c r="FD205" s="29"/>
      <c r="FE205" s="29"/>
      <c r="FF205" s="29"/>
      <c r="FG205" s="29"/>
      <c r="FH205" s="29"/>
      <c r="FI205" s="29"/>
      <c r="FJ205" s="29"/>
      <c r="FK205" s="29"/>
      <c r="FL205" s="29"/>
      <c r="FM205" s="29"/>
      <c r="FN205" s="29"/>
      <c r="FO205" s="29"/>
      <c r="FP205" s="29"/>
      <c r="FQ205" s="29"/>
      <c r="FR205" s="29"/>
      <c r="FS205" s="29"/>
      <c r="FT205" s="29"/>
      <c r="FU205" s="29"/>
      <c r="FV205" s="29"/>
      <c r="FW205" s="29"/>
      <c r="FX205" s="29"/>
      <c r="FY205" s="29"/>
      <c r="FZ205" s="29"/>
      <c r="GA205" s="29"/>
      <c r="GB205" s="29"/>
      <c r="GC205" s="29"/>
      <c r="GD205" s="29"/>
      <c r="GE205" s="29"/>
      <c r="GF205" s="29"/>
      <c r="GG205" s="29"/>
      <c r="GH205" s="29"/>
      <c r="GI205" s="29"/>
      <c r="GJ205" s="29"/>
      <c r="GK205" s="29"/>
      <c r="GL205" s="29"/>
      <c r="GM205" s="29"/>
      <c r="GN205" s="29"/>
      <c r="GO205" s="29"/>
      <c r="GP205" s="29"/>
      <c r="GQ205" s="29"/>
      <c r="GR205" s="29"/>
      <c r="GS205" s="29"/>
      <c r="GT205" s="29"/>
      <c r="GU205" s="29"/>
      <c r="GV205" s="29"/>
      <c r="GW205" s="29"/>
      <c r="GX205" s="29"/>
      <c r="GY205" s="29"/>
      <c r="GZ205" s="29"/>
      <c r="HA205" s="29"/>
      <c r="HB205" s="29"/>
      <c r="HC205" s="29"/>
      <c r="HD205" s="29"/>
      <c r="HE205" s="29"/>
      <c r="HF205" s="29"/>
      <c r="HG205" s="29"/>
      <c r="HH205" s="29"/>
      <c r="HI205" s="29"/>
      <c r="HJ205" s="29"/>
      <c r="HK205" s="29"/>
      <c r="HL205" s="29"/>
      <c r="HM205" s="29"/>
      <c r="HN205" s="29"/>
      <c r="HO205" s="29"/>
      <c r="HP205" s="29"/>
      <c r="HQ205" s="29"/>
      <c r="HR205" s="29"/>
      <c r="HS205" s="29"/>
      <c r="HT205" s="29"/>
      <c r="HU205" s="29"/>
      <c r="HV205" s="29"/>
      <c r="HW205" s="29"/>
      <c r="HX205" s="29"/>
      <c r="HY205" s="29"/>
      <c r="HZ205" s="29"/>
      <c r="IA205" s="29"/>
      <c r="IB205" s="29"/>
      <c r="IC205" s="29"/>
      <c r="ID205" s="29"/>
      <c r="IE205" s="29"/>
      <c r="IF205" s="29"/>
      <c r="IG205" s="29"/>
      <c r="IH205" s="29"/>
      <c r="II205" s="29"/>
      <c r="IJ205" s="29"/>
      <c r="IK205" s="29"/>
      <c r="IL205" s="29"/>
      <c r="IM205" s="29"/>
      <c r="IN205" s="29"/>
      <c r="IO205" s="29"/>
      <c r="IP205" s="29"/>
    </row>
    <row r="206" spans="1:250" ht="12.75" customHeight="1">
      <c r="A206" s="29"/>
      <c r="B206" s="29"/>
      <c r="C206" s="26"/>
      <c r="D206" s="26"/>
      <c r="E206" s="26"/>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29"/>
      <c r="BK206" s="29"/>
      <c r="BL206" s="29"/>
      <c r="BM206" s="29"/>
      <c r="BN206" s="29"/>
      <c r="BO206" s="29"/>
      <c r="BP206" s="29"/>
      <c r="BQ206" s="29"/>
      <c r="BR206" s="29"/>
      <c r="BS206" s="29"/>
      <c r="BT206" s="29"/>
      <c r="BU206" s="29"/>
      <c r="BV206" s="29"/>
      <c r="BW206" s="29"/>
      <c r="BX206" s="29"/>
      <c r="BY206" s="29"/>
      <c r="BZ206" s="29"/>
      <c r="CA206" s="29"/>
      <c r="CB206" s="29"/>
      <c r="CC206" s="29"/>
      <c r="CD206" s="29"/>
      <c r="CE206" s="29"/>
      <c r="CF206" s="29"/>
      <c r="CG206" s="29"/>
      <c r="CH206" s="29"/>
      <c r="CI206" s="29"/>
      <c r="CJ206" s="29"/>
      <c r="CK206" s="29"/>
      <c r="CL206" s="29"/>
      <c r="CM206" s="29"/>
      <c r="CN206" s="29"/>
      <c r="CO206" s="29"/>
      <c r="CP206" s="29"/>
      <c r="CQ206" s="29"/>
      <c r="CR206" s="29"/>
      <c r="CS206" s="29"/>
      <c r="CT206" s="29"/>
      <c r="CU206" s="29"/>
      <c r="CV206" s="29"/>
      <c r="CW206" s="29"/>
      <c r="CX206" s="29"/>
      <c r="CY206" s="29"/>
      <c r="CZ206" s="29"/>
      <c r="DA206" s="29"/>
      <c r="DB206" s="29"/>
      <c r="DC206" s="29"/>
      <c r="DD206" s="29"/>
      <c r="DE206" s="29"/>
      <c r="DF206" s="29"/>
      <c r="DG206" s="29"/>
      <c r="DH206" s="29"/>
      <c r="DI206" s="29"/>
      <c r="DJ206" s="29"/>
      <c r="DK206" s="29"/>
      <c r="DL206" s="29"/>
      <c r="DM206" s="29"/>
      <c r="DN206" s="29"/>
      <c r="DO206" s="29"/>
      <c r="DP206" s="29"/>
      <c r="DQ206" s="29"/>
      <c r="DR206" s="29"/>
      <c r="DS206" s="29"/>
      <c r="DT206" s="29"/>
      <c r="DU206" s="29"/>
      <c r="DV206" s="29"/>
      <c r="DW206" s="29"/>
      <c r="DX206" s="29"/>
      <c r="DY206" s="29"/>
      <c r="DZ206" s="29"/>
      <c r="EA206" s="29"/>
      <c r="EB206" s="29"/>
      <c r="EC206" s="29"/>
      <c r="ED206" s="29"/>
      <c r="EE206" s="29"/>
      <c r="EF206" s="29"/>
      <c r="EG206" s="29"/>
      <c r="EH206" s="29"/>
      <c r="EI206" s="29"/>
      <c r="EJ206" s="29"/>
      <c r="EK206" s="29"/>
      <c r="EL206" s="29"/>
      <c r="EM206" s="29"/>
      <c r="EN206" s="29"/>
      <c r="EO206" s="29"/>
      <c r="EP206" s="29"/>
      <c r="EQ206" s="29"/>
      <c r="ER206" s="29"/>
      <c r="ES206" s="29"/>
      <c r="ET206" s="29"/>
      <c r="EU206" s="29"/>
      <c r="EV206" s="29"/>
      <c r="EW206" s="29"/>
      <c r="EX206" s="29"/>
      <c r="EY206" s="29"/>
      <c r="EZ206" s="29"/>
      <c r="FA206" s="29"/>
      <c r="FB206" s="29"/>
      <c r="FC206" s="29"/>
      <c r="FD206" s="29"/>
      <c r="FE206" s="29"/>
      <c r="FF206" s="29"/>
      <c r="FG206" s="29"/>
      <c r="FH206" s="29"/>
      <c r="FI206" s="29"/>
      <c r="FJ206" s="29"/>
      <c r="FK206" s="29"/>
      <c r="FL206" s="29"/>
      <c r="FM206" s="29"/>
      <c r="FN206" s="29"/>
      <c r="FO206" s="29"/>
      <c r="FP206" s="29"/>
      <c r="FQ206" s="29"/>
      <c r="FR206" s="29"/>
      <c r="FS206" s="29"/>
      <c r="FT206" s="29"/>
      <c r="FU206" s="29"/>
      <c r="FV206" s="29"/>
      <c r="FW206" s="29"/>
      <c r="FX206" s="29"/>
      <c r="FY206" s="29"/>
      <c r="FZ206" s="29"/>
      <c r="GA206" s="29"/>
      <c r="GB206" s="29"/>
      <c r="GC206" s="29"/>
      <c r="GD206" s="29"/>
      <c r="GE206" s="29"/>
      <c r="GF206" s="29"/>
      <c r="GG206" s="29"/>
      <c r="GH206" s="29"/>
      <c r="GI206" s="29"/>
      <c r="GJ206" s="29"/>
      <c r="GK206" s="29"/>
      <c r="GL206" s="29"/>
      <c r="GM206" s="29"/>
      <c r="GN206" s="29"/>
      <c r="GO206" s="29"/>
      <c r="GP206" s="29"/>
      <c r="GQ206" s="29"/>
      <c r="GR206" s="29"/>
      <c r="GS206" s="29"/>
      <c r="GT206" s="29"/>
      <c r="GU206" s="29"/>
      <c r="GV206" s="29"/>
      <c r="GW206" s="29"/>
      <c r="GX206" s="29"/>
      <c r="GY206" s="29"/>
      <c r="GZ206" s="29"/>
      <c r="HA206" s="29"/>
      <c r="HB206" s="29"/>
      <c r="HC206" s="29"/>
      <c r="HD206" s="29"/>
      <c r="HE206" s="29"/>
      <c r="HF206" s="29"/>
      <c r="HG206" s="29"/>
      <c r="HH206" s="29"/>
      <c r="HI206" s="29"/>
      <c r="HJ206" s="29"/>
      <c r="HK206" s="29"/>
      <c r="HL206" s="29"/>
      <c r="HM206" s="29"/>
      <c r="HN206" s="29"/>
      <c r="HO206" s="29"/>
      <c r="HP206" s="29"/>
      <c r="HQ206" s="29"/>
      <c r="HR206" s="29"/>
      <c r="HS206" s="29"/>
      <c r="HT206" s="29"/>
      <c r="HU206" s="29"/>
      <c r="HV206" s="29"/>
      <c r="HW206" s="29"/>
      <c r="HX206" s="29"/>
      <c r="HY206" s="29"/>
      <c r="HZ206" s="29"/>
      <c r="IA206" s="29"/>
      <c r="IB206" s="29"/>
      <c r="IC206" s="29"/>
      <c r="ID206" s="29"/>
      <c r="IE206" s="29"/>
      <c r="IF206" s="29"/>
      <c r="IG206" s="29"/>
      <c r="IH206" s="29"/>
      <c r="II206" s="29"/>
      <c r="IJ206" s="29"/>
      <c r="IK206" s="29"/>
      <c r="IL206" s="29"/>
      <c r="IM206" s="29"/>
      <c r="IN206" s="29"/>
      <c r="IO206" s="29"/>
      <c r="IP206" s="29"/>
    </row>
    <row r="207" spans="1:250" ht="12.75" customHeight="1">
      <c r="A207" s="29"/>
      <c r="B207" s="29"/>
      <c r="C207" s="26"/>
      <c r="D207" s="26"/>
      <c r="E207" s="26"/>
      <c r="F207" s="29"/>
      <c r="G207" s="29"/>
      <c r="H207" s="29"/>
      <c r="I207" s="29"/>
      <c r="J207" s="29"/>
      <c r="K207" s="29"/>
      <c r="L207" s="29"/>
      <c r="M207" s="29"/>
      <c r="N207" s="29"/>
      <c r="O207" s="29"/>
      <c r="P207" s="29"/>
      <c r="Q207" s="29"/>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9"/>
      <c r="BL207" s="29"/>
      <c r="BM207" s="29"/>
      <c r="BN207" s="29"/>
      <c r="BO207" s="29"/>
      <c r="BP207" s="29"/>
      <c r="BQ207" s="29"/>
      <c r="BR207" s="29"/>
      <c r="BS207" s="29"/>
      <c r="BT207" s="29"/>
      <c r="BU207" s="29"/>
      <c r="BV207" s="29"/>
      <c r="BW207" s="29"/>
      <c r="BX207" s="29"/>
      <c r="BY207" s="29"/>
      <c r="BZ207" s="29"/>
      <c r="CA207" s="29"/>
      <c r="CB207" s="29"/>
      <c r="CC207" s="29"/>
      <c r="CD207" s="29"/>
      <c r="CE207" s="29"/>
      <c r="CF207" s="29"/>
      <c r="CG207" s="29"/>
      <c r="CH207" s="29"/>
      <c r="CI207" s="29"/>
      <c r="CJ207" s="29"/>
      <c r="CK207" s="29"/>
      <c r="CL207" s="29"/>
      <c r="CM207" s="29"/>
      <c r="CN207" s="29"/>
      <c r="CO207" s="29"/>
      <c r="CP207" s="29"/>
      <c r="CQ207" s="29"/>
      <c r="CR207" s="29"/>
      <c r="CS207" s="29"/>
      <c r="CT207" s="29"/>
      <c r="CU207" s="29"/>
      <c r="CV207" s="29"/>
      <c r="CW207" s="29"/>
      <c r="CX207" s="29"/>
      <c r="CY207" s="29"/>
      <c r="CZ207" s="29"/>
      <c r="DA207" s="29"/>
      <c r="DB207" s="29"/>
      <c r="DC207" s="29"/>
      <c r="DD207" s="29"/>
      <c r="DE207" s="29"/>
      <c r="DF207" s="29"/>
      <c r="DG207" s="29"/>
      <c r="DH207" s="29"/>
      <c r="DI207" s="29"/>
      <c r="DJ207" s="29"/>
      <c r="DK207" s="29"/>
      <c r="DL207" s="29"/>
      <c r="DM207" s="29"/>
      <c r="DN207" s="29"/>
      <c r="DO207" s="29"/>
      <c r="DP207" s="29"/>
      <c r="DQ207" s="29"/>
      <c r="DR207" s="29"/>
      <c r="DS207" s="29"/>
      <c r="DT207" s="29"/>
      <c r="DU207" s="29"/>
      <c r="DV207" s="29"/>
      <c r="DW207" s="29"/>
      <c r="DX207" s="29"/>
      <c r="DY207" s="29"/>
      <c r="DZ207" s="29"/>
      <c r="EA207" s="29"/>
      <c r="EB207" s="29"/>
      <c r="EC207" s="29"/>
      <c r="ED207" s="29"/>
      <c r="EE207" s="29"/>
      <c r="EF207" s="29"/>
      <c r="EG207" s="29"/>
      <c r="EH207" s="29"/>
      <c r="EI207" s="29"/>
      <c r="EJ207" s="29"/>
      <c r="EK207" s="29"/>
      <c r="EL207" s="29"/>
      <c r="EM207" s="29"/>
      <c r="EN207" s="29"/>
      <c r="EO207" s="29"/>
      <c r="EP207" s="29"/>
      <c r="EQ207" s="29"/>
      <c r="ER207" s="29"/>
      <c r="ES207" s="29"/>
      <c r="ET207" s="29"/>
      <c r="EU207" s="29"/>
      <c r="EV207" s="29"/>
      <c r="EW207" s="29"/>
      <c r="EX207" s="29"/>
      <c r="EY207" s="29"/>
      <c r="EZ207" s="29"/>
      <c r="FA207" s="29"/>
      <c r="FB207" s="29"/>
      <c r="FC207" s="29"/>
      <c r="FD207" s="29"/>
      <c r="FE207" s="29"/>
      <c r="FF207" s="29"/>
      <c r="FG207" s="29"/>
      <c r="FH207" s="29"/>
      <c r="FI207" s="29"/>
      <c r="FJ207" s="29"/>
      <c r="FK207" s="29"/>
      <c r="FL207" s="29"/>
      <c r="FM207" s="29"/>
      <c r="FN207" s="29"/>
      <c r="FO207" s="29"/>
      <c r="FP207" s="29"/>
      <c r="FQ207" s="29"/>
      <c r="FR207" s="29"/>
      <c r="FS207" s="29"/>
      <c r="FT207" s="29"/>
      <c r="FU207" s="29"/>
      <c r="FV207" s="29"/>
      <c r="FW207" s="29"/>
      <c r="FX207" s="29"/>
      <c r="FY207" s="29"/>
      <c r="FZ207" s="29"/>
      <c r="GA207" s="29"/>
      <c r="GB207" s="29"/>
      <c r="GC207" s="29"/>
      <c r="GD207" s="29"/>
      <c r="GE207" s="29"/>
      <c r="GF207" s="29"/>
      <c r="GG207" s="29"/>
      <c r="GH207" s="29"/>
      <c r="GI207" s="29"/>
      <c r="GJ207" s="29"/>
      <c r="GK207" s="29"/>
      <c r="GL207" s="29"/>
      <c r="GM207" s="29"/>
      <c r="GN207" s="29"/>
      <c r="GO207" s="29"/>
      <c r="GP207" s="29"/>
      <c r="GQ207" s="29"/>
      <c r="GR207" s="29"/>
      <c r="GS207" s="29"/>
      <c r="GT207" s="29"/>
      <c r="GU207" s="29"/>
      <c r="GV207" s="29"/>
      <c r="GW207" s="29"/>
      <c r="GX207" s="29"/>
      <c r="GY207" s="29"/>
      <c r="GZ207" s="29"/>
      <c r="HA207" s="29"/>
      <c r="HB207" s="29"/>
      <c r="HC207" s="29"/>
      <c r="HD207" s="29"/>
      <c r="HE207" s="29"/>
      <c r="HF207" s="29"/>
      <c r="HG207" s="29"/>
      <c r="HH207" s="29"/>
      <c r="HI207" s="29"/>
      <c r="HJ207" s="29"/>
      <c r="HK207" s="29"/>
      <c r="HL207" s="29"/>
      <c r="HM207" s="29"/>
      <c r="HN207" s="29"/>
      <c r="HO207" s="29"/>
      <c r="HP207" s="29"/>
      <c r="HQ207" s="29"/>
      <c r="HR207" s="29"/>
      <c r="HS207" s="29"/>
      <c r="HT207" s="29"/>
      <c r="HU207" s="29"/>
      <c r="HV207" s="29"/>
      <c r="HW207" s="29"/>
      <c r="HX207" s="29"/>
      <c r="HY207" s="29"/>
      <c r="HZ207" s="29"/>
      <c r="IA207" s="29"/>
      <c r="IB207" s="29"/>
      <c r="IC207" s="29"/>
      <c r="ID207" s="29"/>
      <c r="IE207" s="29"/>
      <c r="IF207" s="29"/>
      <c r="IG207" s="29"/>
      <c r="IH207" s="29"/>
      <c r="II207" s="29"/>
      <c r="IJ207" s="29"/>
      <c r="IK207" s="29"/>
      <c r="IL207" s="29"/>
      <c r="IM207" s="29"/>
      <c r="IN207" s="29"/>
      <c r="IO207" s="29"/>
      <c r="IP207" s="29"/>
    </row>
    <row r="208" spans="1:250" ht="12.75" customHeight="1">
      <c r="A208" s="29"/>
      <c r="B208" s="29"/>
      <c r="C208" s="26"/>
      <c r="D208" s="26"/>
      <c r="E208" s="26"/>
      <c r="F208" s="29"/>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c r="BX208" s="29"/>
      <c r="BY208" s="29"/>
      <c r="BZ208" s="29"/>
      <c r="CA208" s="29"/>
      <c r="CB208" s="29"/>
      <c r="CC208" s="29"/>
      <c r="CD208" s="29"/>
      <c r="CE208" s="29"/>
      <c r="CF208" s="29"/>
      <c r="CG208" s="29"/>
      <c r="CH208" s="29"/>
      <c r="CI208" s="29"/>
      <c r="CJ208" s="29"/>
      <c r="CK208" s="29"/>
      <c r="CL208" s="29"/>
      <c r="CM208" s="29"/>
      <c r="CN208" s="29"/>
      <c r="CO208" s="29"/>
      <c r="CP208" s="29"/>
      <c r="CQ208" s="29"/>
      <c r="CR208" s="29"/>
      <c r="CS208" s="29"/>
      <c r="CT208" s="29"/>
      <c r="CU208" s="29"/>
      <c r="CV208" s="29"/>
      <c r="CW208" s="29"/>
      <c r="CX208" s="29"/>
      <c r="CY208" s="29"/>
      <c r="CZ208" s="29"/>
      <c r="DA208" s="29"/>
      <c r="DB208" s="29"/>
      <c r="DC208" s="29"/>
      <c r="DD208" s="29"/>
      <c r="DE208" s="29"/>
      <c r="DF208" s="29"/>
      <c r="DG208" s="29"/>
      <c r="DH208" s="29"/>
      <c r="DI208" s="29"/>
      <c r="DJ208" s="29"/>
      <c r="DK208" s="29"/>
      <c r="DL208" s="29"/>
      <c r="DM208" s="29"/>
      <c r="DN208" s="29"/>
      <c r="DO208" s="29"/>
      <c r="DP208" s="29"/>
      <c r="DQ208" s="29"/>
      <c r="DR208" s="29"/>
      <c r="DS208" s="29"/>
      <c r="DT208" s="29"/>
      <c r="DU208" s="29"/>
      <c r="DV208" s="29"/>
      <c r="DW208" s="29"/>
      <c r="DX208" s="29"/>
      <c r="DY208" s="29"/>
      <c r="DZ208" s="29"/>
      <c r="EA208" s="29"/>
      <c r="EB208" s="29"/>
      <c r="EC208" s="29"/>
      <c r="ED208" s="29"/>
      <c r="EE208" s="29"/>
      <c r="EF208" s="29"/>
      <c r="EG208" s="29"/>
      <c r="EH208" s="29"/>
      <c r="EI208" s="29"/>
      <c r="EJ208" s="29"/>
      <c r="EK208" s="29"/>
      <c r="EL208" s="29"/>
      <c r="EM208" s="29"/>
      <c r="EN208" s="29"/>
      <c r="EO208" s="29"/>
      <c r="EP208" s="29"/>
      <c r="EQ208" s="29"/>
      <c r="ER208" s="29"/>
      <c r="ES208" s="29"/>
      <c r="ET208" s="29"/>
      <c r="EU208" s="29"/>
      <c r="EV208" s="29"/>
      <c r="EW208" s="29"/>
      <c r="EX208" s="29"/>
      <c r="EY208" s="29"/>
      <c r="EZ208" s="29"/>
      <c r="FA208" s="29"/>
      <c r="FB208" s="29"/>
      <c r="FC208" s="29"/>
      <c r="FD208" s="29"/>
      <c r="FE208" s="29"/>
      <c r="FF208" s="29"/>
      <c r="FG208" s="29"/>
      <c r="FH208" s="29"/>
      <c r="FI208" s="29"/>
      <c r="FJ208" s="29"/>
      <c r="FK208" s="29"/>
      <c r="FL208" s="29"/>
      <c r="FM208" s="29"/>
      <c r="FN208" s="29"/>
      <c r="FO208" s="29"/>
      <c r="FP208" s="29"/>
      <c r="FQ208" s="29"/>
      <c r="FR208" s="29"/>
      <c r="FS208" s="29"/>
      <c r="FT208" s="29"/>
      <c r="FU208" s="29"/>
      <c r="FV208" s="29"/>
      <c r="FW208" s="29"/>
      <c r="FX208" s="29"/>
      <c r="FY208" s="29"/>
      <c r="FZ208" s="29"/>
      <c r="GA208" s="29"/>
      <c r="GB208" s="29"/>
      <c r="GC208" s="29"/>
      <c r="GD208" s="29"/>
      <c r="GE208" s="29"/>
      <c r="GF208" s="29"/>
      <c r="GG208" s="29"/>
      <c r="GH208" s="29"/>
      <c r="GI208" s="29"/>
      <c r="GJ208" s="29"/>
      <c r="GK208" s="29"/>
      <c r="GL208" s="29"/>
      <c r="GM208" s="29"/>
      <c r="GN208" s="29"/>
      <c r="GO208" s="29"/>
      <c r="GP208" s="29"/>
      <c r="GQ208" s="29"/>
      <c r="GR208" s="29"/>
      <c r="GS208" s="29"/>
      <c r="GT208" s="29"/>
      <c r="GU208" s="29"/>
      <c r="GV208" s="29"/>
      <c r="GW208" s="29"/>
      <c r="GX208" s="29"/>
      <c r="GY208" s="29"/>
      <c r="GZ208" s="29"/>
      <c r="HA208" s="29"/>
      <c r="HB208" s="29"/>
      <c r="HC208" s="29"/>
      <c r="HD208" s="29"/>
      <c r="HE208" s="29"/>
      <c r="HF208" s="29"/>
      <c r="HG208" s="29"/>
      <c r="HH208" s="29"/>
      <c r="HI208" s="29"/>
      <c r="HJ208" s="29"/>
      <c r="HK208" s="29"/>
      <c r="HL208" s="29"/>
      <c r="HM208" s="29"/>
      <c r="HN208" s="29"/>
      <c r="HO208" s="29"/>
      <c r="HP208" s="29"/>
      <c r="HQ208" s="29"/>
      <c r="HR208" s="29"/>
      <c r="HS208" s="29"/>
      <c r="HT208" s="29"/>
      <c r="HU208" s="29"/>
      <c r="HV208" s="29"/>
      <c r="HW208" s="29"/>
      <c r="HX208" s="29"/>
      <c r="HY208" s="29"/>
      <c r="HZ208" s="29"/>
      <c r="IA208" s="29"/>
      <c r="IB208" s="29"/>
      <c r="IC208" s="29"/>
      <c r="ID208" s="29"/>
      <c r="IE208" s="29"/>
      <c r="IF208" s="29"/>
      <c r="IG208" s="29"/>
      <c r="IH208" s="29"/>
      <c r="II208" s="29"/>
      <c r="IJ208" s="29"/>
      <c r="IK208" s="29"/>
      <c r="IL208" s="29"/>
      <c r="IM208" s="29"/>
      <c r="IN208" s="29"/>
      <c r="IO208" s="29"/>
      <c r="IP208" s="29"/>
    </row>
    <row r="209" spans="1:250" ht="12.75" customHeight="1">
      <c r="A209" s="29"/>
      <c r="B209" s="29"/>
      <c r="C209" s="26"/>
      <c r="D209" s="26"/>
      <c r="E209" s="26"/>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9"/>
      <c r="BL209" s="29"/>
      <c r="BM209" s="29"/>
      <c r="BN209" s="29"/>
      <c r="BO209" s="29"/>
      <c r="BP209" s="29"/>
      <c r="BQ209" s="29"/>
      <c r="BR209" s="29"/>
      <c r="BS209" s="29"/>
      <c r="BT209" s="29"/>
      <c r="BU209" s="29"/>
      <c r="BV209" s="29"/>
      <c r="BW209" s="29"/>
      <c r="BX209" s="29"/>
      <c r="BY209" s="29"/>
      <c r="BZ209" s="29"/>
      <c r="CA209" s="29"/>
      <c r="CB209" s="29"/>
      <c r="CC209" s="29"/>
      <c r="CD209" s="29"/>
      <c r="CE209" s="29"/>
      <c r="CF209" s="29"/>
      <c r="CG209" s="29"/>
      <c r="CH209" s="29"/>
      <c r="CI209" s="29"/>
      <c r="CJ209" s="29"/>
      <c r="CK209" s="29"/>
      <c r="CL209" s="29"/>
      <c r="CM209" s="29"/>
      <c r="CN209" s="29"/>
      <c r="CO209" s="29"/>
      <c r="CP209" s="29"/>
      <c r="CQ209" s="29"/>
      <c r="CR209" s="29"/>
      <c r="CS209" s="29"/>
      <c r="CT209" s="29"/>
      <c r="CU209" s="29"/>
      <c r="CV209" s="29"/>
      <c r="CW209" s="29"/>
      <c r="CX209" s="29"/>
      <c r="CY209" s="29"/>
      <c r="CZ209" s="29"/>
      <c r="DA209" s="29"/>
      <c r="DB209" s="29"/>
      <c r="DC209" s="29"/>
      <c r="DD209" s="29"/>
      <c r="DE209" s="29"/>
      <c r="DF209" s="29"/>
      <c r="DG209" s="29"/>
      <c r="DH209" s="29"/>
      <c r="DI209" s="29"/>
      <c r="DJ209" s="29"/>
      <c r="DK209" s="29"/>
      <c r="DL209" s="29"/>
      <c r="DM209" s="29"/>
      <c r="DN209" s="29"/>
      <c r="DO209" s="29"/>
      <c r="DP209" s="29"/>
      <c r="DQ209" s="29"/>
      <c r="DR209" s="29"/>
      <c r="DS209" s="29"/>
      <c r="DT209" s="29"/>
      <c r="DU209" s="29"/>
      <c r="DV209" s="29"/>
      <c r="DW209" s="29"/>
      <c r="DX209" s="29"/>
      <c r="DY209" s="29"/>
      <c r="DZ209" s="29"/>
      <c r="EA209" s="29"/>
      <c r="EB209" s="29"/>
      <c r="EC209" s="29"/>
      <c r="ED209" s="29"/>
      <c r="EE209" s="29"/>
      <c r="EF209" s="29"/>
      <c r="EG209" s="29"/>
      <c r="EH209" s="29"/>
      <c r="EI209" s="29"/>
      <c r="EJ209" s="29"/>
      <c r="EK209" s="29"/>
      <c r="EL209" s="29"/>
      <c r="EM209" s="29"/>
      <c r="EN209" s="29"/>
      <c r="EO209" s="29"/>
      <c r="EP209" s="29"/>
      <c r="EQ209" s="29"/>
      <c r="ER209" s="29"/>
      <c r="ES209" s="29"/>
      <c r="ET209" s="29"/>
      <c r="EU209" s="29"/>
      <c r="EV209" s="29"/>
      <c r="EW209" s="29"/>
      <c r="EX209" s="29"/>
      <c r="EY209" s="29"/>
      <c r="EZ209" s="29"/>
      <c r="FA209" s="29"/>
      <c r="FB209" s="29"/>
      <c r="FC209" s="29"/>
      <c r="FD209" s="29"/>
      <c r="FE209" s="29"/>
      <c r="FF209" s="29"/>
      <c r="FG209" s="29"/>
      <c r="FH209" s="29"/>
      <c r="FI209" s="29"/>
      <c r="FJ209" s="29"/>
      <c r="FK209" s="29"/>
      <c r="FL209" s="29"/>
      <c r="FM209" s="29"/>
      <c r="FN209" s="29"/>
      <c r="FO209" s="29"/>
      <c r="FP209" s="29"/>
      <c r="FQ209" s="29"/>
      <c r="FR209" s="29"/>
      <c r="FS209" s="29"/>
      <c r="FT209" s="29"/>
      <c r="FU209" s="29"/>
      <c r="FV209" s="29"/>
      <c r="FW209" s="29"/>
      <c r="FX209" s="29"/>
      <c r="FY209" s="29"/>
      <c r="FZ209" s="29"/>
      <c r="GA209" s="29"/>
      <c r="GB209" s="29"/>
      <c r="GC209" s="29"/>
      <c r="GD209" s="29"/>
      <c r="GE209" s="29"/>
      <c r="GF209" s="29"/>
      <c r="GG209" s="29"/>
      <c r="GH209" s="29"/>
      <c r="GI209" s="29"/>
      <c r="GJ209" s="29"/>
      <c r="GK209" s="29"/>
      <c r="GL209" s="29"/>
      <c r="GM209" s="29"/>
      <c r="GN209" s="29"/>
      <c r="GO209" s="29"/>
      <c r="GP209" s="29"/>
      <c r="GQ209" s="29"/>
      <c r="GR209" s="29"/>
      <c r="GS209" s="29"/>
      <c r="GT209" s="29"/>
      <c r="GU209" s="29"/>
      <c r="GV209" s="29"/>
      <c r="GW209" s="29"/>
      <c r="GX209" s="29"/>
      <c r="GY209" s="29"/>
      <c r="GZ209" s="29"/>
      <c r="HA209" s="29"/>
      <c r="HB209" s="29"/>
      <c r="HC209" s="29"/>
      <c r="HD209" s="29"/>
      <c r="HE209" s="29"/>
      <c r="HF209" s="29"/>
      <c r="HG209" s="29"/>
      <c r="HH209" s="29"/>
      <c r="HI209" s="29"/>
      <c r="HJ209" s="29"/>
      <c r="HK209" s="29"/>
      <c r="HL209" s="29"/>
      <c r="HM209" s="29"/>
      <c r="HN209" s="29"/>
      <c r="HO209" s="29"/>
      <c r="HP209" s="29"/>
      <c r="HQ209" s="29"/>
      <c r="HR209" s="29"/>
      <c r="HS209" s="29"/>
      <c r="HT209" s="29"/>
      <c r="HU209" s="29"/>
      <c r="HV209" s="29"/>
      <c r="HW209" s="29"/>
      <c r="HX209" s="29"/>
      <c r="HY209" s="29"/>
      <c r="HZ209" s="29"/>
      <c r="IA209" s="29"/>
      <c r="IB209" s="29"/>
      <c r="IC209" s="29"/>
      <c r="ID209" s="29"/>
      <c r="IE209" s="29"/>
      <c r="IF209" s="29"/>
      <c r="IG209" s="29"/>
      <c r="IH209" s="29"/>
      <c r="II209" s="29"/>
      <c r="IJ209" s="29"/>
      <c r="IK209" s="29"/>
      <c r="IL209" s="29"/>
      <c r="IM209" s="29"/>
      <c r="IN209" s="29"/>
      <c r="IO209" s="29"/>
      <c r="IP209" s="29"/>
    </row>
    <row r="210" spans="1:250" ht="12.75" customHeight="1">
      <c r="A210" s="29"/>
      <c r="B210" s="29"/>
      <c r="C210" s="26"/>
      <c r="D210" s="26"/>
      <c r="E210" s="26"/>
      <c r="F210" s="29"/>
      <c r="G210" s="29"/>
      <c r="H210" s="29"/>
      <c r="I210" s="29"/>
      <c r="J210" s="29"/>
      <c r="K210" s="29"/>
      <c r="L210" s="29"/>
      <c r="M210" s="29"/>
      <c r="N210" s="29"/>
      <c r="O210" s="29"/>
      <c r="P210" s="29"/>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9"/>
      <c r="BL210" s="29"/>
      <c r="BM210" s="29"/>
      <c r="BN210" s="29"/>
      <c r="BO210" s="29"/>
      <c r="BP210" s="29"/>
      <c r="BQ210" s="29"/>
      <c r="BR210" s="29"/>
      <c r="BS210" s="29"/>
      <c r="BT210" s="29"/>
      <c r="BU210" s="29"/>
      <c r="BV210" s="29"/>
      <c r="BW210" s="29"/>
      <c r="BX210" s="29"/>
      <c r="BY210" s="29"/>
      <c r="BZ210" s="29"/>
      <c r="CA210" s="29"/>
      <c r="CB210" s="29"/>
      <c r="CC210" s="29"/>
      <c r="CD210" s="29"/>
      <c r="CE210" s="29"/>
      <c r="CF210" s="29"/>
      <c r="CG210" s="29"/>
      <c r="CH210" s="29"/>
      <c r="CI210" s="29"/>
      <c r="CJ210" s="29"/>
      <c r="CK210" s="29"/>
      <c r="CL210" s="29"/>
      <c r="CM210" s="29"/>
      <c r="CN210" s="29"/>
      <c r="CO210" s="29"/>
      <c r="CP210" s="29"/>
      <c r="CQ210" s="29"/>
      <c r="CR210" s="29"/>
      <c r="CS210" s="29"/>
      <c r="CT210" s="29"/>
      <c r="CU210" s="29"/>
      <c r="CV210" s="29"/>
      <c r="CW210" s="29"/>
      <c r="CX210" s="29"/>
      <c r="CY210" s="29"/>
      <c r="CZ210" s="29"/>
      <c r="DA210" s="29"/>
      <c r="DB210" s="29"/>
      <c r="DC210" s="29"/>
      <c r="DD210" s="29"/>
      <c r="DE210" s="29"/>
      <c r="DF210" s="29"/>
      <c r="DG210" s="29"/>
      <c r="DH210" s="29"/>
      <c r="DI210" s="29"/>
      <c r="DJ210" s="29"/>
      <c r="DK210" s="29"/>
      <c r="DL210" s="29"/>
      <c r="DM210" s="29"/>
      <c r="DN210" s="29"/>
      <c r="DO210" s="29"/>
      <c r="DP210" s="29"/>
      <c r="DQ210" s="29"/>
      <c r="DR210" s="29"/>
      <c r="DS210" s="29"/>
      <c r="DT210" s="29"/>
      <c r="DU210" s="29"/>
      <c r="DV210" s="29"/>
      <c r="DW210" s="29"/>
      <c r="DX210" s="29"/>
      <c r="DY210" s="29"/>
      <c r="DZ210" s="29"/>
      <c r="EA210" s="29"/>
      <c r="EB210" s="29"/>
      <c r="EC210" s="29"/>
      <c r="ED210" s="29"/>
      <c r="EE210" s="29"/>
      <c r="EF210" s="29"/>
      <c r="EG210" s="29"/>
      <c r="EH210" s="29"/>
      <c r="EI210" s="29"/>
      <c r="EJ210" s="29"/>
      <c r="EK210" s="29"/>
      <c r="EL210" s="29"/>
      <c r="EM210" s="29"/>
      <c r="EN210" s="29"/>
      <c r="EO210" s="29"/>
      <c r="EP210" s="29"/>
      <c r="EQ210" s="29"/>
      <c r="ER210" s="29"/>
      <c r="ES210" s="29"/>
      <c r="ET210" s="29"/>
      <c r="EU210" s="29"/>
      <c r="EV210" s="29"/>
      <c r="EW210" s="29"/>
      <c r="EX210" s="29"/>
      <c r="EY210" s="29"/>
      <c r="EZ210" s="29"/>
      <c r="FA210" s="29"/>
      <c r="FB210" s="29"/>
      <c r="FC210" s="29"/>
      <c r="FD210" s="29"/>
      <c r="FE210" s="29"/>
      <c r="FF210" s="29"/>
      <c r="FG210" s="29"/>
      <c r="FH210" s="29"/>
      <c r="FI210" s="29"/>
      <c r="FJ210" s="29"/>
      <c r="FK210" s="29"/>
      <c r="FL210" s="29"/>
      <c r="FM210" s="29"/>
      <c r="FN210" s="29"/>
      <c r="FO210" s="29"/>
      <c r="FP210" s="29"/>
      <c r="FQ210" s="29"/>
      <c r="FR210" s="29"/>
      <c r="FS210" s="29"/>
      <c r="FT210" s="29"/>
      <c r="FU210" s="29"/>
      <c r="FV210" s="29"/>
      <c r="FW210" s="29"/>
      <c r="FX210" s="29"/>
      <c r="FY210" s="29"/>
      <c r="FZ210" s="29"/>
      <c r="GA210" s="29"/>
      <c r="GB210" s="29"/>
      <c r="GC210" s="29"/>
      <c r="GD210" s="29"/>
      <c r="GE210" s="29"/>
      <c r="GF210" s="29"/>
      <c r="GG210" s="29"/>
      <c r="GH210" s="29"/>
      <c r="GI210" s="29"/>
      <c r="GJ210" s="29"/>
      <c r="GK210" s="29"/>
      <c r="GL210" s="29"/>
      <c r="GM210" s="29"/>
      <c r="GN210" s="29"/>
      <c r="GO210" s="29"/>
      <c r="GP210" s="29"/>
      <c r="GQ210" s="29"/>
      <c r="GR210" s="29"/>
      <c r="GS210" s="29"/>
      <c r="GT210" s="29"/>
      <c r="GU210" s="29"/>
      <c r="GV210" s="29"/>
      <c r="GW210" s="29"/>
      <c r="GX210" s="29"/>
      <c r="GY210" s="29"/>
      <c r="GZ210" s="29"/>
      <c r="HA210" s="29"/>
      <c r="HB210" s="29"/>
      <c r="HC210" s="29"/>
      <c r="HD210" s="29"/>
      <c r="HE210" s="29"/>
      <c r="HF210" s="29"/>
      <c r="HG210" s="29"/>
      <c r="HH210" s="29"/>
      <c r="HI210" s="29"/>
      <c r="HJ210" s="29"/>
      <c r="HK210" s="29"/>
      <c r="HL210" s="29"/>
      <c r="HM210" s="29"/>
      <c r="HN210" s="29"/>
      <c r="HO210" s="29"/>
      <c r="HP210" s="29"/>
      <c r="HQ210" s="29"/>
      <c r="HR210" s="29"/>
      <c r="HS210" s="29"/>
      <c r="HT210" s="29"/>
      <c r="HU210" s="29"/>
      <c r="HV210" s="29"/>
      <c r="HW210" s="29"/>
      <c r="HX210" s="29"/>
      <c r="HY210" s="29"/>
      <c r="HZ210" s="29"/>
      <c r="IA210" s="29"/>
      <c r="IB210" s="29"/>
      <c r="IC210" s="29"/>
      <c r="ID210" s="29"/>
      <c r="IE210" s="29"/>
      <c r="IF210" s="29"/>
      <c r="IG210" s="29"/>
      <c r="IH210" s="29"/>
      <c r="II210" s="29"/>
      <c r="IJ210" s="29"/>
      <c r="IK210" s="29"/>
      <c r="IL210" s="29"/>
      <c r="IM210" s="29"/>
      <c r="IN210" s="29"/>
      <c r="IO210" s="29"/>
      <c r="IP210" s="29"/>
    </row>
    <row r="211" spans="1:250" ht="12.75" customHeight="1">
      <c r="A211" s="29"/>
      <c r="B211" s="29"/>
      <c r="C211" s="26"/>
      <c r="D211" s="26"/>
      <c r="E211" s="26"/>
      <c r="F211" s="29"/>
      <c r="G211" s="29"/>
      <c r="H211" s="29"/>
      <c r="I211" s="29"/>
      <c r="J211" s="29"/>
      <c r="K211" s="29"/>
      <c r="L211" s="29"/>
      <c r="M211" s="29"/>
      <c r="N211" s="29"/>
      <c r="O211" s="29"/>
      <c r="P211" s="29"/>
      <c r="Q211" s="29"/>
      <c r="R211" s="29"/>
      <c r="S211" s="29"/>
      <c r="T211" s="29"/>
      <c r="U211" s="29"/>
      <c r="V211" s="29"/>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29"/>
      <c r="BK211" s="29"/>
      <c r="BL211" s="29"/>
      <c r="BM211" s="29"/>
      <c r="BN211" s="29"/>
      <c r="BO211" s="29"/>
      <c r="BP211" s="29"/>
      <c r="BQ211" s="29"/>
      <c r="BR211" s="29"/>
      <c r="BS211" s="29"/>
      <c r="BT211" s="29"/>
      <c r="BU211" s="29"/>
      <c r="BV211" s="29"/>
      <c r="BW211" s="29"/>
      <c r="BX211" s="29"/>
      <c r="BY211" s="29"/>
      <c r="BZ211" s="29"/>
      <c r="CA211" s="29"/>
      <c r="CB211" s="29"/>
      <c r="CC211" s="29"/>
      <c r="CD211" s="29"/>
      <c r="CE211" s="29"/>
      <c r="CF211" s="29"/>
      <c r="CG211" s="29"/>
      <c r="CH211" s="29"/>
      <c r="CI211" s="29"/>
      <c r="CJ211" s="29"/>
      <c r="CK211" s="29"/>
      <c r="CL211" s="29"/>
      <c r="CM211" s="29"/>
      <c r="CN211" s="29"/>
      <c r="CO211" s="29"/>
      <c r="CP211" s="29"/>
      <c r="CQ211" s="29"/>
      <c r="CR211" s="29"/>
      <c r="CS211" s="29"/>
      <c r="CT211" s="29"/>
      <c r="CU211" s="29"/>
      <c r="CV211" s="29"/>
      <c r="CW211" s="29"/>
      <c r="CX211" s="29"/>
      <c r="CY211" s="29"/>
      <c r="CZ211" s="29"/>
      <c r="DA211" s="29"/>
      <c r="DB211" s="29"/>
      <c r="DC211" s="29"/>
      <c r="DD211" s="29"/>
      <c r="DE211" s="29"/>
      <c r="DF211" s="29"/>
      <c r="DG211" s="29"/>
      <c r="DH211" s="29"/>
      <c r="DI211" s="29"/>
      <c r="DJ211" s="29"/>
      <c r="DK211" s="29"/>
      <c r="DL211" s="29"/>
      <c r="DM211" s="29"/>
      <c r="DN211" s="29"/>
      <c r="DO211" s="29"/>
      <c r="DP211" s="29"/>
      <c r="DQ211" s="29"/>
      <c r="DR211" s="29"/>
      <c r="DS211" s="29"/>
      <c r="DT211" s="29"/>
      <c r="DU211" s="29"/>
      <c r="DV211" s="29"/>
      <c r="DW211" s="29"/>
      <c r="DX211" s="29"/>
      <c r="DY211" s="29"/>
      <c r="DZ211" s="29"/>
      <c r="EA211" s="29"/>
      <c r="EB211" s="29"/>
      <c r="EC211" s="29"/>
      <c r="ED211" s="29"/>
      <c r="EE211" s="29"/>
      <c r="EF211" s="29"/>
      <c r="EG211" s="29"/>
      <c r="EH211" s="29"/>
      <c r="EI211" s="29"/>
      <c r="EJ211" s="29"/>
      <c r="EK211" s="29"/>
      <c r="EL211" s="29"/>
      <c r="EM211" s="29"/>
      <c r="EN211" s="29"/>
      <c r="EO211" s="29"/>
      <c r="EP211" s="29"/>
      <c r="EQ211" s="29"/>
      <c r="ER211" s="29"/>
      <c r="ES211" s="29"/>
      <c r="ET211" s="29"/>
      <c r="EU211" s="29"/>
      <c r="EV211" s="29"/>
      <c r="EW211" s="29"/>
      <c r="EX211" s="29"/>
      <c r="EY211" s="29"/>
      <c r="EZ211" s="29"/>
      <c r="FA211" s="29"/>
      <c r="FB211" s="29"/>
      <c r="FC211" s="29"/>
      <c r="FD211" s="29"/>
      <c r="FE211" s="29"/>
      <c r="FF211" s="29"/>
      <c r="FG211" s="29"/>
      <c r="FH211" s="29"/>
      <c r="FI211" s="29"/>
      <c r="FJ211" s="29"/>
      <c r="FK211" s="29"/>
      <c r="FL211" s="29"/>
      <c r="FM211" s="29"/>
      <c r="FN211" s="29"/>
      <c r="FO211" s="29"/>
      <c r="FP211" s="29"/>
      <c r="FQ211" s="29"/>
      <c r="FR211" s="29"/>
      <c r="FS211" s="29"/>
      <c r="FT211" s="29"/>
      <c r="FU211" s="29"/>
      <c r="FV211" s="29"/>
      <c r="FW211" s="29"/>
      <c r="FX211" s="29"/>
      <c r="FY211" s="29"/>
      <c r="FZ211" s="29"/>
      <c r="GA211" s="29"/>
      <c r="GB211" s="29"/>
      <c r="GC211" s="29"/>
      <c r="GD211" s="29"/>
      <c r="GE211" s="29"/>
      <c r="GF211" s="29"/>
      <c r="GG211" s="29"/>
      <c r="GH211" s="29"/>
      <c r="GI211" s="29"/>
      <c r="GJ211" s="29"/>
      <c r="GK211" s="29"/>
      <c r="GL211" s="29"/>
      <c r="GM211" s="29"/>
      <c r="GN211" s="29"/>
      <c r="GO211" s="29"/>
      <c r="GP211" s="29"/>
      <c r="GQ211" s="29"/>
      <c r="GR211" s="29"/>
      <c r="GS211" s="29"/>
      <c r="GT211" s="29"/>
      <c r="GU211" s="29"/>
      <c r="GV211" s="29"/>
      <c r="GW211" s="29"/>
      <c r="GX211" s="29"/>
      <c r="GY211" s="29"/>
      <c r="GZ211" s="29"/>
      <c r="HA211" s="29"/>
      <c r="HB211" s="29"/>
      <c r="HC211" s="29"/>
      <c r="HD211" s="29"/>
      <c r="HE211" s="29"/>
      <c r="HF211" s="29"/>
      <c r="HG211" s="29"/>
      <c r="HH211" s="29"/>
      <c r="HI211" s="29"/>
      <c r="HJ211" s="29"/>
      <c r="HK211" s="29"/>
      <c r="HL211" s="29"/>
      <c r="HM211" s="29"/>
      <c r="HN211" s="29"/>
      <c r="HO211" s="29"/>
      <c r="HP211" s="29"/>
      <c r="HQ211" s="29"/>
      <c r="HR211" s="29"/>
      <c r="HS211" s="29"/>
      <c r="HT211" s="29"/>
      <c r="HU211" s="29"/>
      <c r="HV211" s="29"/>
      <c r="HW211" s="29"/>
      <c r="HX211" s="29"/>
      <c r="HY211" s="29"/>
      <c r="HZ211" s="29"/>
      <c r="IA211" s="29"/>
      <c r="IB211" s="29"/>
      <c r="IC211" s="29"/>
      <c r="ID211" s="29"/>
      <c r="IE211" s="29"/>
      <c r="IF211" s="29"/>
      <c r="IG211" s="29"/>
      <c r="IH211" s="29"/>
      <c r="II211" s="29"/>
      <c r="IJ211" s="29"/>
      <c r="IK211" s="29"/>
      <c r="IL211" s="29"/>
      <c r="IM211" s="29"/>
      <c r="IN211" s="29"/>
      <c r="IO211" s="29"/>
      <c r="IP211" s="29"/>
    </row>
    <row r="212" spans="1:250" ht="12.75" customHeight="1">
      <c r="A212" s="29"/>
      <c r="B212" s="29"/>
      <c r="C212" s="26"/>
      <c r="D212" s="26"/>
      <c r="E212" s="26"/>
      <c r="F212" s="29"/>
      <c r="G212" s="29"/>
      <c r="H212" s="29"/>
      <c r="I212" s="29"/>
      <c r="J212" s="29"/>
      <c r="K212" s="29"/>
      <c r="L212" s="29"/>
      <c r="M212" s="29"/>
      <c r="N212" s="29"/>
      <c r="O212" s="29"/>
      <c r="P212" s="29"/>
      <c r="Q212" s="29"/>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9"/>
      <c r="BL212" s="29"/>
      <c r="BM212" s="29"/>
      <c r="BN212" s="29"/>
      <c r="BO212" s="29"/>
      <c r="BP212" s="29"/>
      <c r="BQ212" s="29"/>
      <c r="BR212" s="29"/>
      <c r="BS212" s="29"/>
      <c r="BT212" s="29"/>
      <c r="BU212" s="29"/>
      <c r="BV212" s="29"/>
      <c r="BW212" s="29"/>
      <c r="BX212" s="29"/>
      <c r="BY212" s="29"/>
      <c r="BZ212" s="29"/>
      <c r="CA212" s="29"/>
      <c r="CB212" s="29"/>
      <c r="CC212" s="29"/>
      <c r="CD212" s="29"/>
      <c r="CE212" s="29"/>
      <c r="CF212" s="29"/>
      <c r="CG212" s="29"/>
      <c r="CH212" s="29"/>
      <c r="CI212" s="29"/>
      <c r="CJ212" s="29"/>
      <c r="CK212" s="29"/>
      <c r="CL212" s="29"/>
      <c r="CM212" s="29"/>
      <c r="CN212" s="29"/>
      <c r="CO212" s="29"/>
      <c r="CP212" s="29"/>
      <c r="CQ212" s="29"/>
      <c r="CR212" s="29"/>
      <c r="CS212" s="29"/>
      <c r="CT212" s="29"/>
      <c r="CU212" s="29"/>
      <c r="CV212" s="29"/>
      <c r="CW212" s="29"/>
      <c r="CX212" s="29"/>
      <c r="CY212" s="29"/>
      <c r="CZ212" s="29"/>
      <c r="DA212" s="29"/>
      <c r="DB212" s="29"/>
      <c r="DC212" s="29"/>
      <c r="DD212" s="29"/>
      <c r="DE212" s="29"/>
      <c r="DF212" s="29"/>
      <c r="DG212" s="29"/>
      <c r="DH212" s="29"/>
      <c r="DI212" s="29"/>
      <c r="DJ212" s="29"/>
      <c r="DK212" s="29"/>
      <c r="DL212" s="29"/>
      <c r="DM212" s="29"/>
      <c r="DN212" s="29"/>
      <c r="DO212" s="29"/>
      <c r="DP212" s="29"/>
      <c r="DQ212" s="29"/>
      <c r="DR212" s="29"/>
      <c r="DS212" s="29"/>
      <c r="DT212" s="29"/>
      <c r="DU212" s="29"/>
      <c r="DV212" s="29"/>
      <c r="DW212" s="29"/>
      <c r="DX212" s="29"/>
      <c r="DY212" s="29"/>
      <c r="DZ212" s="29"/>
      <c r="EA212" s="29"/>
      <c r="EB212" s="29"/>
      <c r="EC212" s="29"/>
      <c r="ED212" s="29"/>
      <c r="EE212" s="29"/>
      <c r="EF212" s="29"/>
      <c r="EG212" s="29"/>
      <c r="EH212" s="29"/>
      <c r="EI212" s="29"/>
      <c r="EJ212" s="29"/>
      <c r="EK212" s="29"/>
      <c r="EL212" s="29"/>
      <c r="EM212" s="29"/>
      <c r="EN212" s="29"/>
      <c r="EO212" s="29"/>
      <c r="EP212" s="29"/>
      <c r="EQ212" s="29"/>
      <c r="ER212" s="29"/>
      <c r="ES212" s="29"/>
      <c r="ET212" s="29"/>
      <c r="EU212" s="29"/>
      <c r="EV212" s="29"/>
      <c r="EW212" s="29"/>
      <c r="EX212" s="29"/>
      <c r="EY212" s="29"/>
      <c r="EZ212" s="29"/>
      <c r="FA212" s="29"/>
      <c r="FB212" s="29"/>
      <c r="FC212" s="29"/>
      <c r="FD212" s="29"/>
      <c r="FE212" s="29"/>
      <c r="FF212" s="29"/>
      <c r="FG212" s="29"/>
      <c r="FH212" s="29"/>
      <c r="FI212" s="29"/>
      <c r="FJ212" s="29"/>
      <c r="FK212" s="29"/>
      <c r="FL212" s="29"/>
      <c r="FM212" s="29"/>
      <c r="FN212" s="29"/>
      <c r="FO212" s="29"/>
      <c r="FP212" s="29"/>
      <c r="FQ212" s="29"/>
      <c r="FR212" s="29"/>
      <c r="FS212" s="29"/>
      <c r="FT212" s="29"/>
      <c r="FU212" s="29"/>
      <c r="FV212" s="29"/>
      <c r="FW212" s="29"/>
      <c r="FX212" s="29"/>
      <c r="FY212" s="29"/>
      <c r="FZ212" s="29"/>
      <c r="GA212" s="29"/>
      <c r="GB212" s="29"/>
      <c r="GC212" s="29"/>
      <c r="GD212" s="29"/>
      <c r="GE212" s="29"/>
      <c r="GF212" s="29"/>
      <c r="GG212" s="29"/>
      <c r="GH212" s="29"/>
      <c r="GI212" s="29"/>
      <c r="GJ212" s="29"/>
      <c r="GK212" s="29"/>
      <c r="GL212" s="29"/>
      <c r="GM212" s="29"/>
      <c r="GN212" s="29"/>
      <c r="GO212" s="29"/>
      <c r="GP212" s="29"/>
      <c r="GQ212" s="29"/>
      <c r="GR212" s="29"/>
      <c r="GS212" s="29"/>
      <c r="GT212" s="29"/>
      <c r="GU212" s="29"/>
      <c r="GV212" s="29"/>
      <c r="GW212" s="29"/>
      <c r="GX212" s="29"/>
      <c r="GY212" s="29"/>
      <c r="GZ212" s="29"/>
      <c r="HA212" s="29"/>
      <c r="HB212" s="29"/>
      <c r="HC212" s="29"/>
      <c r="HD212" s="29"/>
      <c r="HE212" s="29"/>
      <c r="HF212" s="29"/>
      <c r="HG212" s="29"/>
      <c r="HH212" s="29"/>
      <c r="HI212" s="29"/>
      <c r="HJ212" s="29"/>
      <c r="HK212" s="29"/>
      <c r="HL212" s="29"/>
      <c r="HM212" s="29"/>
      <c r="HN212" s="29"/>
      <c r="HO212" s="29"/>
      <c r="HP212" s="29"/>
      <c r="HQ212" s="29"/>
      <c r="HR212" s="29"/>
      <c r="HS212" s="29"/>
      <c r="HT212" s="29"/>
      <c r="HU212" s="29"/>
      <c r="HV212" s="29"/>
      <c r="HW212" s="29"/>
      <c r="HX212" s="29"/>
      <c r="HY212" s="29"/>
      <c r="HZ212" s="29"/>
      <c r="IA212" s="29"/>
      <c r="IB212" s="29"/>
      <c r="IC212" s="29"/>
      <c r="ID212" s="29"/>
      <c r="IE212" s="29"/>
      <c r="IF212" s="29"/>
      <c r="IG212" s="29"/>
      <c r="IH212" s="29"/>
      <c r="II212" s="29"/>
      <c r="IJ212" s="29"/>
      <c r="IK212" s="29"/>
      <c r="IL212" s="29"/>
      <c r="IM212" s="29"/>
      <c r="IN212" s="29"/>
      <c r="IO212" s="29"/>
      <c r="IP212" s="29"/>
    </row>
    <row r="213" spans="1:250" ht="12.75" customHeight="1">
      <c r="A213" s="29"/>
      <c r="B213" s="29"/>
      <c r="C213" s="26"/>
      <c r="D213" s="26"/>
      <c r="E213" s="26"/>
      <c r="F213" s="29"/>
      <c r="G213" s="29"/>
      <c r="H213" s="29"/>
      <c r="I213" s="29"/>
      <c r="J213" s="29"/>
      <c r="K213" s="29"/>
      <c r="L213" s="29"/>
      <c r="M213" s="29"/>
      <c r="N213" s="29"/>
      <c r="O213" s="29"/>
      <c r="P213" s="29"/>
      <c r="Q213" s="29"/>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c r="BX213" s="29"/>
      <c r="BY213" s="29"/>
      <c r="BZ213" s="29"/>
      <c r="CA213" s="29"/>
      <c r="CB213" s="29"/>
      <c r="CC213" s="29"/>
      <c r="CD213" s="29"/>
      <c r="CE213" s="29"/>
      <c r="CF213" s="29"/>
      <c r="CG213" s="29"/>
      <c r="CH213" s="29"/>
      <c r="CI213" s="29"/>
      <c r="CJ213" s="29"/>
      <c r="CK213" s="29"/>
      <c r="CL213" s="29"/>
      <c r="CM213" s="29"/>
      <c r="CN213" s="29"/>
      <c r="CO213" s="29"/>
      <c r="CP213" s="29"/>
      <c r="CQ213" s="29"/>
      <c r="CR213" s="29"/>
      <c r="CS213" s="29"/>
      <c r="CT213" s="29"/>
      <c r="CU213" s="29"/>
      <c r="CV213" s="29"/>
      <c r="CW213" s="29"/>
      <c r="CX213" s="29"/>
      <c r="CY213" s="29"/>
      <c r="CZ213" s="29"/>
      <c r="DA213" s="29"/>
      <c r="DB213" s="29"/>
      <c r="DC213" s="29"/>
      <c r="DD213" s="29"/>
      <c r="DE213" s="29"/>
      <c r="DF213" s="29"/>
      <c r="DG213" s="29"/>
      <c r="DH213" s="29"/>
      <c r="DI213" s="29"/>
      <c r="DJ213" s="29"/>
      <c r="DK213" s="29"/>
      <c r="DL213" s="29"/>
      <c r="DM213" s="29"/>
      <c r="DN213" s="29"/>
      <c r="DO213" s="29"/>
      <c r="DP213" s="29"/>
      <c r="DQ213" s="29"/>
      <c r="DR213" s="29"/>
      <c r="DS213" s="29"/>
      <c r="DT213" s="29"/>
      <c r="DU213" s="29"/>
      <c r="DV213" s="29"/>
      <c r="DW213" s="29"/>
      <c r="DX213" s="29"/>
      <c r="DY213" s="29"/>
      <c r="DZ213" s="29"/>
      <c r="EA213" s="29"/>
      <c r="EB213" s="29"/>
      <c r="EC213" s="29"/>
      <c r="ED213" s="29"/>
      <c r="EE213" s="29"/>
      <c r="EF213" s="29"/>
      <c r="EG213" s="29"/>
      <c r="EH213" s="29"/>
      <c r="EI213" s="29"/>
      <c r="EJ213" s="29"/>
      <c r="EK213" s="29"/>
      <c r="EL213" s="29"/>
      <c r="EM213" s="29"/>
      <c r="EN213" s="29"/>
      <c r="EO213" s="29"/>
      <c r="EP213" s="29"/>
      <c r="EQ213" s="29"/>
      <c r="ER213" s="29"/>
      <c r="ES213" s="29"/>
      <c r="ET213" s="29"/>
      <c r="EU213" s="29"/>
      <c r="EV213" s="29"/>
      <c r="EW213" s="29"/>
      <c r="EX213" s="29"/>
      <c r="EY213" s="29"/>
      <c r="EZ213" s="29"/>
      <c r="FA213" s="29"/>
      <c r="FB213" s="29"/>
      <c r="FC213" s="29"/>
      <c r="FD213" s="29"/>
      <c r="FE213" s="29"/>
      <c r="FF213" s="29"/>
      <c r="FG213" s="29"/>
      <c r="FH213" s="29"/>
      <c r="FI213" s="29"/>
      <c r="FJ213" s="29"/>
      <c r="FK213" s="29"/>
      <c r="FL213" s="29"/>
      <c r="FM213" s="29"/>
      <c r="FN213" s="29"/>
      <c r="FO213" s="29"/>
      <c r="FP213" s="29"/>
      <c r="FQ213" s="29"/>
      <c r="FR213" s="29"/>
      <c r="FS213" s="29"/>
      <c r="FT213" s="29"/>
      <c r="FU213" s="29"/>
      <c r="FV213" s="29"/>
      <c r="FW213" s="29"/>
      <c r="FX213" s="29"/>
      <c r="FY213" s="29"/>
      <c r="FZ213" s="29"/>
      <c r="GA213" s="29"/>
      <c r="GB213" s="29"/>
      <c r="GC213" s="29"/>
      <c r="GD213" s="29"/>
      <c r="GE213" s="29"/>
      <c r="GF213" s="29"/>
      <c r="GG213" s="29"/>
      <c r="GH213" s="29"/>
      <c r="GI213" s="29"/>
      <c r="GJ213" s="29"/>
      <c r="GK213" s="29"/>
      <c r="GL213" s="29"/>
      <c r="GM213" s="29"/>
      <c r="GN213" s="29"/>
      <c r="GO213" s="29"/>
      <c r="GP213" s="29"/>
      <c r="GQ213" s="29"/>
      <c r="GR213" s="29"/>
      <c r="GS213" s="29"/>
      <c r="GT213" s="29"/>
      <c r="GU213" s="29"/>
      <c r="GV213" s="29"/>
      <c r="GW213" s="29"/>
      <c r="GX213" s="29"/>
      <c r="GY213" s="29"/>
      <c r="GZ213" s="29"/>
      <c r="HA213" s="29"/>
      <c r="HB213" s="29"/>
      <c r="HC213" s="29"/>
      <c r="HD213" s="29"/>
      <c r="HE213" s="29"/>
      <c r="HF213" s="29"/>
      <c r="HG213" s="29"/>
      <c r="HH213" s="29"/>
      <c r="HI213" s="29"/>
      <c r="HJ213" s="29"/>
      <c r="HK213" s="29"/>
      <c r="HL213" s="29"/>
      <c r="HM213" s="29"/>
      <c r="HN213" s="29"/>
      <c r="HO213" s="29"/>
      <c r="HP213" s="29"/>
      <c r="HQ213" s="29"/>
      <c r="HR213" s="29"/>
      <c r="HS213" s="29"/>
      <c r="HT213" s="29"/>
      <c r="HU213" s="29"/>
      <c r="HV213" s="29"/>
      <c r="HW213" s="29"/>
      <c r="HX213" s="29"/>
      <c r="HY213" s="29"/>
      <c r="HZ213" s="29"/>
      <c r="IA213" s="29"/>
      <c r="IB213" s="29"/>
      <c r="IC213" s="29"/>
      <c r="ID213" s="29"/>
      <c r="IE213" s="29"/>
      <c r="IF213" s="29"/>
      <c r="IG213" s="29"/>
      <c r="IH213" s="29"/>
      <c r="II213" s="29"/>
      <c r="IJ213" s="29"/>
      <c r="IK213" s="29"/>
      <c r="IL213" s="29"/>
      <c r="IM213" s="29"/>
      <c r="IN213" s="29"/>
      <c r="IO213" s="29"/>
      <c r="IP213" s="29"/>
    </row>
    <row r="214" spans="1:250" ht="12.75" customHeight="1">
      <c r="A214" s="29"/>
      <c r="B214" s="29"/>
      <c r="C214" s="26"/>
      <c r="D214" s="26"/>
      <c r="E214" s="26"/>
      <c r="F214" s="29"/>
      <c r="G214" s="29"/>
      <c r="H214" s="29"/>
      <c r="I214" s="29"/>
      <c r="J214" s="29"/>
      <c r="K214" s="29"/>
      <c r="L214" s="29"/>
      <c r="M214" s="29"/>
      <c r="N214" s="29"/>
      <c r="O214" s="29"/>
      <c r="P214" s="29"/>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c r="BX214" s="29"/>
      <c r="BY214" s="29"/>
      <c r="BZ214" s="29"/>
      <c r="CA214" s="29"/>
      <c r="CB214" s="29"/>
      <c r="CC214" s="29"/>
      <c r="CD214" s="29"/>
      <c r="CE214" s="29"/>
      <c r="CF214" s="29"/>
      <c r="CG214" s="29"/>
      <c r="CH214" s="29"/>
      <c r="CI214" s="29"/>
      <c r="CJ214" s="29"/>
      <c r="CK214" s="29"/>
      <c r="CL214" s="29"/>
      <c r="CM214" s="29"/>
      <c r="CN214" s="29"/>
      <c r="CO214" s="29"/>
      <c r="CP214" s="29"/>
      <c r="CQ214" s="29"/>
      <c r="CR214" s="29"/>
      <c r="CS214" s="29"/>
      <c r="CT214" s="29"/>
      <c r="CU214" s="29"/>
      <c r="CV214" s="29"/>
      <c r="CW214" s="29"/>
      <c r="CX214" s="29"/>
      <c r="CY214" s="29"/>
      <c r="CZ214" s="29"/>
      <c r="DA214" s="29"/>
      <c r="DB214" s="29"/>
      <c r="DC214" s="29"/>
      <c r="DD214" s="29"/>
      <c r="DE214" s="29"/>
      <c r="DF214" s="29"/>
      <c r="DG214" s="29"/>
      <c r="DH214" s="29"/>
      <c r="DI214" s="29"/>
      <c r="DJ214" s="29"/>
      <c r="DK214" s="29"/>
      <c r="DL214" s="29"/>
      <c r="DM214" s="29"/>
      <c r="DN214" s="29"/>
      <c r="DO214" s="29"/>
      <c r="DP214" s="29"/>
      <c r="DQ214" s="29"/>
      <c r="DR214" s="29"/>
      <c r="DS214" s="29"/>
      <c r="DT214" s="29"/>
      <c r="DU214" s="29"/>
      <c r="DV214" s="29"/>
      <c r="DW214" s="29"/>
      <c r="DX214" s="29"/>
      <c r="DY214" s="29"/>
      <c r="DZ214" s="29"/>
      <c r="EA214" s="29"/>
      <c r="EB214" s="29"/>
      <c r="EC214" s="29"/>
      <c r="ED214" s="29"/>
      <c r="EE214" s="29"/>
      <c r="EF214" s="29"/>
      <c r="EG214" s="29"/>
      <c r="EH214" s="29"/>
      <c r="EI214" s="29"/>
      <c r="EJ214" s="29"/>
      <c r="EK214" s="29"/>
      <c r="EL214" s="29"/>
      <c r="EM214" s="29"/>
      <c r="EN214" s="29"/>
      <c r="EO214" s="29"/>
      <c r="EP214" s="29"/>
      <c r="EQ214" s="29"/>
      <c r="ER214" s="29"/>
      <c r="ES214" s="29"/>
      <c r="ET214" s="29"/>
      <c r="EU214" s="29"/>
      <c r="EV214" s="29"/>
      <c r="EW214" s="29"/>
      <c r="EX214" s="29"/>
      <c r="EY214" s="29"/>
      <c r="EZ214" s="29"/>
      <c r="FA214" s="29"/>
      <c r="FB214" s="29"/>
      <c r="FC214" s="29"/>
      <c r="FD214" s="29"/>
      <c r="FE214" s="29"/>
      <c r="FF214" s="29"/>
      <c r="FG214" s="29"/>
      <c r="FH214" s="29"/>
      <c r="FI214" s="29"/>
      <c r="FJ214" s="29"/>
      <c r="FK214" s="29"/>
      <c r="FL214" s="29"/>
      <c r="FM214" s="29"/>
      <c r="FN214" s="29"/>
      <c r="FO214" s="29"/>
      <c r="FP214" s="29"/>
      <c r="FQ214" s="29"/>
      <c r="FR214" s="29"/>
      <c r="FS214" s="29"/>
      <c r="FT214" s="29"/>
      <c r="FU214" s="29"/>
      <c r="FV214" s="29"/>
      <c r="FW214" s="29"/>
      <c r="FX214" s="29"/>
      <c r="FY214" s="29"/>
      <c r="FZ214" s="29"/>
      <c r="GA214" s="29"/>
      <c r="GB214" s="29"/>
      <c r="GC214" s="29"/>
      <c r="GD214" s="29"/>
      <c r="GE214" s="29"/>
      <c r="GF214" s="29"/>
      <c r="GG214" s="29"/>
      <c r="GH214" s="29"/>
      <c r="GI214" s="29"/>
      <c r="GJ214" s="29"/>
      <c r="GK214" s="29"/>
      <c r="GL214" s="29"/>
      <c r="GM214" s="29"/>
      <c r="GN214" s="29"/>
      <c r="GO214" s="29"/>
      <c r="GP214" s="29"/>
      <c r="GQ214" s="29"/>
      <c r="GR214" s="29"/>
      <c r="GS214" s="29"/>
      <c r="GT214" s="29"/>
      <c r="GU214" s="29"/>
      <c r="GV214" s="29"/>
      <c r="GW214" s="29"/>
      <c r="GX214" s="29"/>
      <c r="GY214" s="29"/>
      <c r="GZ214" s="29"/>
      <c r="HA214" s="29"/>
      <c r="HB214" s="29"/>
      <c r="HC214" s="29"/>
      <c r="HD214" s="29"/>
      <c r="HE214" s="29"/>
      <c r="HF214" s="29"/>
      <c r="HG214" s="29"/>
      <c r="HH214" s="29"/>
      <c r="HI214" s="29"/>
      <c r="HJ214" s="29"/>
      <c r="HK214" s="29"/>
      <c r="HL214" s="29"/>
      <c r="HM214" s="29"/>
      <c r="HN214" s="29"/>
      <c r="HO214" s="29"/>
      <c r="HP214" s="29"/>
      <c r="HQ214" s="29"/>
      <c r="HR214" s="29"/>
      <c r="HS214" s="29"/>
      <c r="HT214" s="29"/>
      <c r="HU214" s="29"/>
      <c r="HV214" s="29"/>
      <c r="HW214" s="29"/>
      <c r="HX214" s="29"/>
      <c r="HY214" s="29"/>
      <c r="HZ214" s="29"/>
      <c r="IA214" s="29"/>
      <c r="IB214" s="29"/>
      <c r="IC214" s="29"/>
      <c r="ID214" s="29"/>
      <c r="IE214" s="29"/>
      <c r="IF214" s="29"/>
      <c r="IG214" s="29"/>
      <c r="IH214" s="29"/>
      <c r="II214" s="29"/>
      <c r="IJ214" s="29"/>
      <c r="IK214" s="29"/>
      <c r="IL214" s="29"/>
      <c r="IM214" s="29"/>
      <c r="IN214" s="29"/>
      <c r="IO214" s="29"/>
      <c r="IP214" s="29"/>
    </row>
    <row r="215" spans="1:250" ht="12.75" customHeight="1">
      <c r="A215" s="29"/>
      <c r="B215" s="29"/>
      <c r="C215" s="26"/>
      <c r="D215" s="26"/>
      <c r="E215" s="26"/>
      <c r="F215" s="29"/>
      <c r="G215" s="29"/>
      <c r="H215" s="29"/>
      <c r="I215" s="29"/>
      <c r="J215" s="29"/>
      <c r="K215" s="29"/>
      <c r="L215" s="29"/>
      <c r="M215" s="29"/>
      <c r="N215" s="29"/>
      <c r="O215" s="29"/>
      <c r="P215" s="29"/>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c r="BX215" s="29"/>
      <c r="BY215" s="29"/>
      <c r="BZ215" s="29"/>
      <c r="CA215" s="29"/>
      <c r="CB215" s="29"/>
      <c r="CC215" s="29"/>
      <c r="CD215" s="29"/>
      <c r="CE215" s="29"/>
      <c r="CF215" s="29"/>
      <c r="CG215" s="29"/>
      <c r="CH215" s="29"/>
      <c r="CI215" s="29"/>
      <c r="CJ215" s="29"/>
      <c r="CK215" s="29"/>
      <c r="CL215" s="29"/>
      <c r="CM215" s="29"/>
      <c r="CN215" s="29"/>
      <c r="CO215" s="29"/>
      <c r="CP215" s="29"/>
      <c r="CQ215" s="29"/>
      <c r="CR215" s="29"/>
      <c r="CS215" s="29"/>
      <c r="CT215" s="29"/>
      <c r="CU215" s="29"/>
      <c r="CV215" s="29"/>
      <c r="CW215" s="29"/>
      <c r="CX215" s="29"/>
      <c r="CY215" s="29"/>
      <c r="CZ215" s="29"/>
      <c r="DA215" s="29"/>
      <c r="DB215" s="29"/>
      <c r="DC215" s="29"/>
      <c r="DD215" s="29"/>
      <c r="DE215" s="29"/>
      <c r="DF215" s="29"/>
      <c r="DG215" s="29"/>
      <c r="DH215" s="29"/>
      <c r="DI215" s="29"/>
      <c r="DJ215" s="29"/>
      <c r="DK215" s="29"/>
      <c r="DL215" s="29"/>
      <c r="DM215" s="29"/>
      <c r="DN215" s="29"/>
      <c r="DO215" s="29"/>
      <c r="DP215" s="29"/>
      <c r="DQ215" s="29"/>
      <c r="DR215" s="29"/>
      <c r="DS215" s="29"/>
      <c r="DT215" s="29"/>
      <c r="DU215" s="29"/>
      <c r="DV215" s="29"/>
      <c r="DW215" s="29"/>
      <c r="DX215" s="29"/>
      <c r="DY215" s="29"/>
      <c r="DZ215" s="29"/>
      <c r="EA215" s="29"/>
      <c r="EB215" s="29"/>
      <c r="EC215" s="29"/>
      <c r="ED215" s="29"/>
      <c r="EE215" s="29"/>
      <c r="EF215" s="29"/>
      <c r="EG215" s="29"/>
      <c r="EH215" s="29"/>
      <c r="EI215" s="29"/>
      <c r="EJ215" s="29"/>
      <c r="EK215" s="29"/>
      <c r="EL215" s="29"/>
      <c r="EM215" s="29"/>
      <c r="EN215" s="29"/>
      <c r="EO215" s="29"/>
      <c r="EP215" s="29"/>
      <c r="EQ215" s="29"/>
      <c r="ER215" s="29"/>
      <c r="ES215" s="29"/>
      <c r="ET215" s="29"/>
      <c r="EU215" s="29"/>
      <c r="EV215" s="29"/>
      <c r="EW215" s="29"/>
      <c r="EX215" s="29"/>
      <c r="EY215" s="29"/>
      <c r="EZ215" s="29"/>
      <c r="FA215" s="29"/>
      <c r="FB215" s="29"/>
      <c r="FC215" s="29"/>
      <c r="FD215" s="29"/>
      <c r="FE215" s="29"/>
      <c r="FF215" s="29"/>
      <c r="FG215" s="29"/>
      <c r="FH215" s="29"/>
      <c r="FI215" s="29"/>
      <c r="FJ215" s="29"/>
      <c r="FK215" s="29"/>
      <c r="FL215" s="29"/>
      <c r="FM215" s="29"/>
      <c r="FN215" s="29"/>
      <c r="FO215" s="29"/>
      <c r="FP215" s="29"/>
      <c r="FQ215" s="29"/>
      <c r="FR215" s="29"/>
      <c r="FS215" s="29"/>
      <c r="FT215" s="29"/>
      <c r="FU215" s="29"/>
      <c r="FV215" s="29"/>
      <c r="FW215" s="29"/>
      <c r="FX215" s="29"/>
      <c r="FY215" s="29"/>
      <c r="FZ215" s="29"/>
      <c r="GA215" s="29"/>
      <c r="GB215" s="29"/>
      <c r="GC215" s="29"/>
      <c r="GD215" s="29"/>
      <c r="GE215" s="29"/>
      <c r="GF215" s="29"/>
      <c r="GG215" s="29"/>
      <c r="GH215" s="29"/>
      <c r="GI215" s="29"/>
      <c r="GJ215" s="29"/>
      <c r="GK215" s="29"/>
      <c r="GL215" s="29"/>
      <c r="GM215" s="29"/>
      <c r="GN215" s="29"/>
      <c r="GO215" s="29"/>
      <c r="GP215" s="29"/>
      <c r="GQ215" s="29"/>
      <c r="GR215" s="29"/>
      <c r="GS215" s="29"/>
      <c r="GT215" s="29"/>
      <c r="GU215" s="29"/>
      <c r="GV215" s="29"/>
      <c r="GW215" s="29"/>
      <c r="GX215" s="29"/>
      <c r="GY215" s="29"/>
      <c r="GZ215" s="29"/>
      <c r="HA215" s="29"/>
      <c r="HB215" s="29"/>
      <c r="HC215" s="29"/>
      <c r="HD215" s="29"/>
      <c r="HE215" s="29"/>
      <c r="HF215" s="29"/>
      <c r="HG215" s="29"/>
      <c r="HH215" s="29"/>
      <c r="HI215" s="29"/>
      <c r="HJ215" s="29"/>
      <c r="HK215" s="29"/>
      <c r="HL215" s="29"/>
      <c r="HM215" s="29"/>
      <c r="HN215" s="29"/>
      <c r="HO215" s="29"/>
      <c r="HP215" s="29"/>
      <c r="HQ215" s="29"/>
      <c r="HR215" s="29"/>
      <c r="HS215" s="29"/>
      <c r="HT215" s="29"/>
      <c r="HU215" s="29"/>
      <c r="HV215" s="29"/>
      <c r="HW215" s="29"/>
      <c r="HX215" s="29"/>
      <c r="HY215" s="29"/>
      <c r="HZ215" s="29"/>
      <c r="IA215" s="29"/>
      <c r="IB215" s="29"/>
      <c r="IC215" s="29"/>
      <c r="ID215" s="29"/>
      <c r="IE215" s="29"/>
      <c r="IF215" s="29"/>
      <c r="IG215" s="29"/>
      <c r="IH215" s="29"/>
      <c r="II215" s="29"/>
      <c r="IJ215" s="29"/>
      <c r="IK215" s="29"/>
      <c r="IL215" s="29"/>
      <c r="IM215" s="29"/>
      <c r="IN215" s="29"/>
      <c r="IO215" s="29"/>
      <c r="IP215" s="29"/>
    </row>
    <row r="216" spans="1:250" ht="12.75" customHeight="1">
      <c r="A216" s="29"/>
      <c r="B216" s="29"/>
      <c r="C216" s="26"/>
      <c r="D216" s="26"/>
      <c r="E216" s="26"/>
      <c r="F216" s="29"/>
      <c r="G216" s="29"/>
      <c r="H216" s="29"/>
      <c r="I216" s="29"/>
      <c r="J216" s="29"/>
      <c r="K216" s="29"/>
      <c r="L216" s="29"/>
      <c r="M216" s="29"/>
      <c r="N216" s="29"/>
      <c r="O216" s="29"/>
      <c r="P216" s="29"/>
      <c r="Q216" s="29"/>
      <c r="R216" s="29"/>
      <c r="S216" s="29"/>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c r="BX216" s="29"/>
      <c r="BY216" s="29"/>
      <c r="BZ216" s="29"/>
      <c r="CA216" s="29"/>
      <c r="CB216" s="29"/>
      <c r="CC216" s="29"/>
      <c r="CD216" s="29"/>
      <c r="CE216" s="29"/>
      <c r="CF216" s="29"/>
      <c r="CG216" s="29"/>
      <c r="CH216" s="29"/>
      <c r="CI216" s="29"/>
      <c r="CJ216" s="29"/>
      <c r="CK216" s="29"/>
      <c r="CL216" s="29"/>
      <c r="CM216" s="29"/>
      <c r="CN216" s="29"/>
      <c r="CO216" s="29"/>
      <c r="CP216" s="29"/>
      <c r="CQ216" s="29"/>
      <c r="CR216" s="29"/>
      <c r="CS216" s="29"/>
      <c r="CT216" s="29"/>
      <c r="CU216" s="29"/>
      <c r="CV216" s="29"/>
      <c r="CW216" s="29"/>
      <c r="CX216" s="29"/>
      <c r="CY216" s="29"/>
      <c r="CZ216" s="29"/>
      <c r="DA216" s="29"/>
      <c r="DB216" s="29"/>
      <c r="DC216" s="29"/>
      <c r="DD216" s="29"/>
      <c r="DE216" s="29"/>
      <c r="DF216" s="29"/>
      <c r="DG216" s="29"/>
      <c r="DH216" s="29"/>
      <c r="DI216" s="29"/>
      <c r="DJ216" s="29"/>
      <c r="DK216" s="29"/>
      <c r="DL216" s="29"/>
      <c r="DM216" s="29"/>
      <c r="DN216" s="29"/>
      <c r="DO216" s="29"/>
      <c r="DP216" s="29"/>
      <c r="DQ216" s="29"/>
      <c r="DR216" s="29"/>
      <c r="DS216" s="29"/>
      <c r="DT216" s="29"/>
      <c r="DU216" s="29"/>
      <c r="DV216" s="29"/>
      <c r="DW216" s="29"/>
      <c r="DX216" s="29"/>
      <c r="DY216" s="29"/>
      <c r="DZ216" s="29"/>
      <c r="EA216" s="29"/>
      <c r="EB216" s="29"/>
      <c r="EC216" s="29"/>
      <c r="ED216" s="29"/>
      <c r="EE216" s="29"/>
      <c r="EF216" s="29"/>
      <c r="EG216" s="29"/>
      <c r="EH216" s="29"/>
      <c r="EI216" s="29"/>
      <c r="EJ216" s="29"/>
      <c r="EK216" s="29"/>
      <c r="EL216" s="29"/>
      <c r="EM216" s="29"/>
      <c r="EN216" s="29"/>
      <c r="EO216" s="29"/>
      <c r="EP216" s="29"/>
      <c r="EQ216" s="29"/>
      <c r="ER216" s="29"/>
      <c r="ES216" s="29"/>
      <c r="ET216" s="29"/>
      <c r="EU216" s="29"/>
      <c r="EV216" s="29"/>
      <c r="EW216" s="29"/>
      <c r="EX216" s="29"/>
      <c r="EY216" s="29"/>
      <c r="EZ216" s="29"/>
      <c r="FA216" s="29"/>
      <c r="FB216" s="29"/>
      <c r="FC216" s="29"/>
      <c r="FD216" s="29"/>
      <c r="FE216" s="29"/>
      <c r="FF216" s="29"/>
      <c r="FG216" s="29"/>
      <c r="FH216" s="29"/>
      <c r="FI216" s="29"/>
      <c r="FJ216" s="29"/>
      <c r="FK216" s="29"/>
      <c r="FL216" s="29"/>
      <c r="FM216" s="29"/>
      <c r="FN216" s="29"/>
      <c r="FO216" s="29"/>
      <c r="FP216" s="29"/>
      <c r="FQ216" s="29"/>
      <c r="FR216" s="29"/>
      <c r="FS216" s="29"/>
      <c r="FT216" s="29"/>
      <c r="FU216" s="29"/>
      <c r="FV216" s="29"/>
      <c r="FW216" s="29"/>
      <c r="FX216" s="29"/>
      <c r="FY216" s="29"/>
      <c r="FZ216" s="29"/>
      <c r="GA216" s="29"/>
      <c r="GB216" s="29"/>
      <c r="GC216" s="29"/>
      <c r="GD216" s="29"/>
      <c r="GE216" s="29"/>
      <c r="GF216" s="29"/>
      <c r="GG216" s="29"/>
      <c r="GH216" s="29"/>
      <c r="GI216" s="29"/>
      <c r="GJ216" s="29"/>
      <c r="GK216" s="29"/>
      <c r="GL216" s="29"/>
      <c r="GM216" s="29"/>
      <c r="GN216" s="29"/>
      <c r="GO216" s="29"/>
      <c r="GP216" s="29"/>
      <c r="GQ216" s="29"/>
      <c r="GR216" s="29"/>
      <c r="GS216" s="29"/>
      <c r="GT216" s="29"/>
      <c r="GU216" s="29"/>
      <c r="GV216" s="29"/>
      <c r="GW216" s="29"/>
      <c r="GX216" s="29"/>
      <c r="GY216" s="29"/>
      <c r="GZ216" s="29"/>
      <c r="HA216" s="29"/>
      <c r="HB216" s="29"/>
      <c r="HC216" s="29"/>
      <c r="HD216" s="29"/>
      <c r="HE216" s="29"/>
      <c r="HF216" s="29"/>
      <c r="HG216" s="29"/>
      <c r="HH216" s="29"/>
      <c r="HI216" s="29"/>
      <c r="HJ216" s="29"/>
      <c r="HK216" s="29"/>
      <c r="HL216" s="29"/>
      <c r="HM216" s="29"/>
      <c r="HN216" s="29"/>
      <c r="HO216" s="29"/>
      <c r="HP216" s="29"/>
      <c r="HQ216" s="29"/>
      <c r="HR216" s="29"/>
      <c r="HS216" s="29"/>
      <c r="HT216" s="29"/>
      <c r="HU216" s="29"/>
      <c r="HV216" s="29"/>
      <c r="HW216" s="29"/>
      <c r="HX216" s="29"/>
      <c r="HY216" s="29"/>
      <c r="HZ216" s="29"/>
      <c r="IA216" s="29"/>
      <c r="IB216" s="29"/>
      <c r="IC216" s="29"/>
      <c r="ID216" s="29"/>
      <c r="IE216" s="29"/>
      <c r="IF216" s="29"/>
      <c r="IG216" s="29"/>
      <c r="IH216" s="29"/>
      <c r="II216" s="29"/>
      <c r="IJ216" s="29"/>
      <c r="IK216" s="29"/>
      <c r="IL216" s="29"/>
      <c r="IM216" s="29"/>
      <c r="IN216" s="29"/>
      <c r="IO216" s="29"/>
      <c r="IP216" s="29"/>
    </row>
    <row r="217" spans="1:250" ht="12.75" customHeight="1">
      <c r="A217" s="29"/>
      <c r="B217" s="29"/>
      <c r="C217" s="26"/>
      <c r="D217" s="26"/>
      <c r="E217" s="26"/>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c r="BX217" s="29"/>
      <c r="BY217" s="29"/>
      <c r="BZ217" s="29"/>
      <c r="CA217" s="29"/>
      <c r="CB217" s="29"/>
      <c r="CC217" s="29"/>
      <c r="CD217" s="29"/>
      <c r="CE217" s="29"/>
      <c r="CF217" s="29"/>
      <c r="CG217" s="29"/>
      <c r="CH217" s="29"/>
      <c r="CI217" s="29"/>
      <c r="CJ217" s="29"/>
      <c r="CK217" s="29"/>
      <c r="CL217" s="29"/>
      <c r="CM217" s="29"/>
      <c r="CN217" s="29"/>
      <c r="CO217" s="29"/>
      <c r="CP217" s="29"/>
      <c r="CQ217" s="29"/>
      <c r="CR217" s="29"/>
      <c r="CS217" s="29"/>
      <c r="CT217" s="29"/>
      <c r="CU217" s="29"/>
      <c r="CV217" s="29"/>
      <c r="CW217" s="29"/>
      <c r="CX217" s="29"/>
      <c r="CY217" s="29"/>
      <c r="CZ217" s="29"/>
      <c r="DA217" s="29"/>
      <c r="DB217" s="29"/>
      <c r="DC217" s="29"/>
      <c r="DD217" s="29"/>
      <c r="DE217" s="29"/>
      <c r="DF217" s="29"/>
      <c r="DG217" s="29"/>
      <c r="DH217" s="29"/>
      <c r="DI217" s="29"/>
      <c r="DJ217" s="29"/>
      <c r="DK217" s="29"/>
      <c r="DL217" s="29"/>
      <c r="DM217" s="29"/>
      <c r="DN217" s="29"/>
      <c r="DO217" s="29"/>
      <c r="DP217" s="29"/>
      <c r="DQ217" s="29"/>
      <c r="DR217" s="29"/>
      <c r="DS217" s="29"/>
      <c r="DT217" s="29"/>
      <c r="DU217" s="29"/>
      <c r="DV217" s="29"/>
      <c r="DW217" s="29"/>
      <c r="DX217" s="29"/>
      <c r="DY217" s="29"/>
      <c r="DZ217" s="29"/>
      <c r="EA217" s="29"/>
      <c r="EB217" s="29"/>
      <c r="EC217" s="29"/>
      <c r="ED217" s="29"/>
      <c r="EE217" s="29"/>
      <c r="EF217" s="29"/>
      <c r="EG217" s="29"/>
      <c r="EH217" s="29"/>
      <c r="EI217" s="29"/>
      <c r="EJ217" s="29"/>
      <c r="EK217" s="29"/>
      <c r="EL217" s="29"/>
      <c r="EM217" s="29"/>
      <c r="EN217" s="29"/>
      <c r="EO217" s="29"/>
      <c r="EP217" s="29"/>
      <c r="EQ217" s="29"/>
      <c r="ER217" s="29"/>
      <c r="ES217" s="29"/>
      <c r="ET217" s="29"/>
      <c r="EU217" s="29"/>
      <c r="EV217" s="29"/>
      <c r="EW217" s="29"/>
      <c r="EX217" s="29"/>
      <c r="EY217" s="29"/>
      <c r="EZ217" s="29"/>
      <c r="FA217" s="29"/>
      <c r="FB217" s="29"/>
      <c r="FC217" s="29"/>
      <c r="FD217" s="29"/>
      <c r="FE217" s="29"/>
      <c r="FF217" s="29"/>
      <c r="FG217" s="29"/>
      <c r="FH217" s="29"/>
      <c r="FI217" s="29"/>
      <c r="FJ217" s="29"/>
      <c r="FK217" s="29"/>
      <c r="FL217" s="29"/>
      <c r="FM217" s="29"/>
      <c r="FN217" s="29"/>
      <c r="FO217" s="29"/>
      <c r="FP217" s="29"/>
      <c r="FQ217" s="29"/>
      <c r="FR217" s="29"/>
      <c r="FS217" s="29"/>
      <c r="FT217" s="29"/>
      <c r="FU217" s="29"/>
      <c r="FV217" s="29"/>
      <c r="FW217" s="29"/>
      <c r="FX217" s="29"/>
      <c r="FY217" s="29"/>
      <c r="FZ217" s="29"/>
      <c r="GA217" s="29"/>
      <c r="GB217" s="29"/>
      <c r="GC217" s="29"/>
      <c r="GD217" s="29"/>
      <c r="GE217" s="29"/>
      <c r="GF217" s="29"/>
      <c r="GG217" s="29"/>
      <c r="GH217" s="29"/>
      <c r="GI217" s="29"/>
      <c r="GJ217" s="29"/>
      <c r="GK217" s="29"/>
      <c r="GL217" s="29"/>
      <c r="GM217" s="29"/>
      <c r="GN217" s="29"/>
      <c r="GO217" s="29"/>
      <c r="GP217" s="29"/>
      <c r="GQ217" s="29"/>
      <c r="GR217" s="29"/>
      <c r="GS217" s="29"/>
      <c r="GT217" s="29"/>
      <c r="GU217" s="29"/>
      <c r="GV217" s="29"/>
      <c r="GW217" s="29"/>
      <c r="GX217" s="29"/>
      <c r="GY217" s="29"/>
      <c r="GZ217" s="29"/>
      <c r="HA217" s="29"/>
      <c r="HB217" s="29"/>
      <c r="HC217" s="29"/>
      <c r="HD217" s="29"/>
      <c r="HE217" s="29"/>
      <c r="HF217" s="29"/>
      <c r="HG217" s="29"/>
      <c r="HH217" s="29"/>
      <c r="HI217" s="29"/>
      <c r="HJ217" s="29"/>
      <c r="HK217" s="29"/>
      <c r="HL217" s="29"/>
      <c r="HM217" s="29"/>
      <c r="HN217" s="29"/>
      <c r="HO217" s="29"/>
      <c r="HP217" s="29"/>
      <c r="HQ217" s="29"/>
      <c r="HR217" s="29"/>
      <c r="HS217" s="29"/>
      <c r="HT217" s="29"/>
      <c r="HU217" s="29"/>
      <c r="HV217" s="29"/>
      <c r="HW217" s="29"/>
      <c r="HX217" s="29"/>
      <c r="HY217" s="29"/>
      <c r="HZ217" s="29"/>
      <c r="IA217" s="29"/>
      <c r="IB217" s="29"/>
      <c r="IC217" s="29"/>
      <c r="ID217" s="29"/>
      <c r="IE217" s="29"/>
      <c r="IF217" s="29"/>
      <c r="IG217" s="29"/>
      <c r="IH217" s="29"/>
      <c r="II217" s="29"/>
      <c r="IJ217" s="29"/>
      <c r="IK217" s="29"/>
      <c r="IL217" s="29"/>
      <c r="IM217" s="29"/>
      <c r="IN217" s="29"/>
      <c r="IO217" s="29"/>
      <c r="IP217" s="29"/>
    </row>
    <row r="218" spans="1:250" ht="12.75" customHeight="1">
      <c r="A218" s="29"/>
      <c r="B218" s="29"/>
      <c r="C218" s="26"/>
      <c r="D218" s="26"/>
      <c r="E218" s="26"/>
      <c r="F218" s="29"/>
      <c r="G218" s="29"/>
      <c r="H218" s="29"/>
      <c r="I218" s="29"/>
      <c r="J218" s="29"/>
      <c r="K218" s="29"/>
      <c r="L218" s="29"/>
      <c r="M218" s="29"/>
      <c r="N218" s="29"/>
      <c r="O218" s="29"/>
      <c r="P218" s="29"/>
      <c r="Q218" s="29"/>
      <c r="R218" s="29"/>
      <c r="S218" s="29"/>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c r="BX218" s="29"/>
      <c r="BY218" s="29"/>
      <c r="BZ218" s="29"/>
      <c r="CA218" s="29"/>
      <c r="CB218" s="29"/>
      <c r="CC218" s="29"/>
      <c r="CD218" s="29"/>
      <c r="CE218" s="29"/>
      <c r="CF218" s="29"/>
      <c r="CG218" s="29"/>
      <c r="CH218" s="29"/>
      <c r="CI218" s="29"/>
      <c r="CJ218" s="29"/>
      <c r="CK218" s="29"/>
      <c r="CL218" s="29"/>
      <c r="CM218" s="29"/>
      <c r="CN218" s="29"/>
      <c r="CO218" s="29"/>
      <c r="CP218" s="29"/>
      <c r="CQ218" s="29"/>
      <c r="CR218" s="29"/>
      <c r="CS218" s="29"/>
      <c r="CT218" s="29"/>
      <c r="CU218" s="29"/>
      <c r="CV218" s="29"/>
      <c r="CW218" s="29"/>
      <c r="CX218" s="29"/>
      <c r="CY218" s="29"/>
      <c r="CZ218" s="29"/>
      <c r="DA218" s="29"/>
      <c r="DB218" s="29"/>
      <c r="DC218" s="29"/>
      <c r="DD218" s="29"/>
      <c r="DE218" s="29"/>
      <c r="DF218" s="29"/>
      <c r="DG218" s="29"/>
      <c r="DH218" s="29"/>
      <c r="DI218" s="29"/>
      <c r="DJ218" s="29"/>
      <c r="DK218" s="29"/>
      <c r="DL218" s="29"/>
      <c r="DM218" s="29"/>
      <c r="DN218" s="29"/>
      <c r="DO218" s="29"/>
      <c r="DP218" s="29"/>
      <c r="DQ218" s="29"/>
      <c r="DR218" s="29"/>
      <c r="DS218" s="29"/>
      <c r="DT218" s="29"/>
      <c r="DU218" s="29"/>
      <c r="DV218" s="29"/>
      <c r="DW218" s="29"/>
      <c r="DX218" s="29"/>
      <c r="DY218" s="29"/>
      <c r="DZ218" s="29"/>
      <c r="EA218" s="29"/>
      <c r="EB218" s="29"/>
      <c r="EC218" s="29"/>
      <c r="ED218" s="29"/>
      <c r="EE218" s="29"/>
      <c r="EF218" s="29"/>
      <c r="EG218" s="29"/>
      <c r="EH218" s="29"/>
      <c r="EI218" s="29"/>
      <c r="EJ218" s="29"/>
      <c r="EK218" s="29"/>
      <c r="EL218" s="29"/>
      <c r="EM218" s="29"/>
      <c r="EN218" s="29"/>
      <c r="EO218" s="29"/>
      <c r="EP218" s="29"/>
      <c r="EQ218" s="29"/>
      <c r="ER218" s="29"/>
      <c r="ES218" s="29"/>
      <c r="ET218" s="29"/>
      <c r="EU218" s="29"/>
      <c r="EV218" s="29"/>
      <c r="EW218" s="29"/>
      <c r="EX218" s="29"/>
      <c r="EY218" s="29"/>
      <c r="EZ218" s="29"/>
      <c r="FA218" s="29"/>
      <c r="FB218" s="29"/>
      <c r="FC218" s="29"/>
      <c r="FD218" s="29"/>
      <c r="FE218" s="29"/>
      <c r="FF218" s="29"/>
      <c r="FG218" s="29"/>
      <c r="FH218" s="29"/>
      <c r="FI218" s="29"/>
      <c r="FJ218" s="29"/>
      <c r="FK218" s="29"/>
      <c r="FL218" s="29"/>
      <c r="FM218" s="29"/>
      <c r="FN218" s="29"/>
      <c r="FO218" s="29"/>
      <c r="FP218" s="29"/>
      <c r="FQ218" s="29"/>
      <c r="FR218" s="29"/>
      <c r="FS218" s="29"/>
      <c r="FT218" s="29"/>
      <c r="FU218" s="29"/>
      <c r="FV218" s="29"/>
      <c r="FW218" s="29"/>
      <c r="FX218" s="29"/>
      <c r="FY218" s="29"/>
      <c r="FZ218" s="29"/>
      <c r="GA218" s="29"/>
      <c r="GB218" s="29"/>
      <c r="GC218" s="29"/>
      <c r="GD218" s="29"/>
      <c r="GE218" s="29"/>
      <c r="GF218" s="29"/>
      <c r="GG218" s="29"/>
      <c r="GH218" s="29"/>
      <c r="GI218" s="29"/>
      <c r="GJ218" s="29"/>
      <c r="GK218" s="29"/>
      <c r="GL218" s="29"/>
      <c r="GM218" s="29"/>
      <c r="GN218" s="29"/>
      <c r="GO218" s="29"/>
      <c r="GP218" s="29"/>
      <c r="GQ218" s="29"/>
      <c r="GR218" s="29"/>
      <c r="GS218" s="29"/>
      <c r="GT218" s="29"/>
      <c r="GU218" s="29"/>
      <c r="GV218" s="29"/>
      <c r="GW218" s="29"/>
      <c r="GX218" s="29"/>
      <c r="GY218" s="29"/>
      <c r="GZ218" s="29"/>
      <c r="HA218" s="29"/>
      <c r="HB218" s="29"/>
      <c r="HC218" s="29"/>
      <c r="HD218" s="29"/>
      <c r="HE218" s="29"/>
      <c r="HF218" s="29"/>
      <c r="HG218" s="29"/>
      <c r="HH218" s="29"/>
      <c r="HI218" s="29"/>
      <c r="HJ218" s="29"/>
      <c r="HK218" s="29"/>
      <c r="HL218" s="29"/>
      <c r="HM218" s="29"/>
      <c r="HN218" s="29"/>
      <c r="HO218" s="29"/>
      <c r="HP218" s="29"/>
      <c r="HQ218" s="29"/>
      <c r="HR218" s="29"/>
      <c r="HS218" s="29"/>
      <c r="HT218" s="29"/>
      <c r="HU218" s="29"/>
      <c r="HV218" s="29"/>
      <c r="HW218" s="29"/>
      <c r="HX218" s="29"/>
      <c r="HY218" s="29"/>
      <c r="HZ218" s="29"/>
      <c r="IA218" s="29"/>
      <c r="IB218" s="29"/>
      <c r="IC218" s="29"/>
      <c r="ID218" s="29"/>
      <c r="IE218" s="29"/>
      <c r="IF218" s="29"/>
      <c r="IG218" s="29"/>
      <c r="IH218" s="29"/>
      <c r="II218" s="29"/>
      <c r="IJ218" s="29"/>
      <c r="IK218" s="29"/>
      <c r="IL218" s="29"/>
      <c r="IM218" s="29"/>
      <c r="IN218" s="29"/>
      <c r="IO218" s="29"/>
      <c r="IP218" s="29"/>
    </row>
    <row r="219" spans="1:250" ht="12.75" customHeight="1">
      <c r="A219" s="29"/>
      <c r="B219" s="29"/>
      <c r="C219" s="26"/>
      <c r="D219" s="26"/>
      <c r="E219" s="26"/>
      <c r="F219" s="29"/>
      <c r="G219" s="29"/>
      <c r="H219" s="29"/>
      <c r="I219" s="29"/>
      <c r="J219" s="29"/>
      <c r="K219" s="29"/>
      <c r="L219" s="29"/>
      <c r="M219" s="29"/>
      <c r="N219" s="29"/>
      <c r="O219" s="29"/>
      <c r="P219" s="29"/>
      <c r="Q219" s="29"/>
      <c r="R219" s="29"/>
      <c r="S219" s="29"/>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c r="BX219" s="29"/>
      <c r="BY219" s="29"/>
      <c r="BZ219" s="29"/>
      <c r="CA219" s="29"/>
      <c r="CB219" s="29"/>
      <c r="CC219" s="29"/>
      <c r="CD219" s="29"/>
      <c r="CE219" s="29"/>
      <c r="CF219" s="29"/>
      <c r="CG219" s="29"/>
      <c r="CH219" s="29"/>
      <c r="CI219" s="29"/>
      <c r="CJ219" s="29"/>
      <c r="CK219" s="29"/>
      <c r="CL219" s="29"/>
      <c r="CM219" s="29"/>
      <c r="CN219" s="29"/>
      <c r="CO219" s="29"/>
      <c r="CP219" s="29"/>
      <c r="CQ219" s="29"/>
      <c r="CR219" s="29"/>
      <c r="CS219" s="29"/>
      <c r="CT219" s="29"/>
      <c r="CU219" s="29"/>
      <c r="CV219" s="29"/>
      <c r="CW219" s="29"/>
      <c r="CX219" s="29"/>
      <c r="CY219" s="29"/>
      <c r="CZ219" s="29"/>
      <c r="DA219" s="29"/>
      <c r="DB219" s="29"/>
      <c r="DC219" s="29"/>
      <c r="DD219" s="29"/>
      <c r="DE219" s="29"/>
      <c r="DF219" s="29"/>
      <c r="DG219" s="29"/>
      <c r="DH219" s="29"/>
      <c r="DI219" s="29"/>
      <c r="DJ219" s="29"/>
      <c r="DK219" s="29"/>
      <c r="DL219" s="29"/>
      <c r="DM219" s="29"/>
      <c r="DN219" s="29"/>
      <c r="DO219" s="29"/>
      <c r="DP219" s="29"/>
      <c r="DQ219" s="29"/>
      <c r="DR219" s="29"/>
      <c r="DS219" s="29"/>
      <c r="DT219" s="29"/>
      <c r="DU219" s="29"/>
      <c r="DV219" s="29"/>
      <c r="DW219" s="29"/>
      <c r="DX219" s="29"/>
      <c r="DY219" s="29"/>
      <c r="DZ219" s="29"/>
      <c r="EA219" s="29"/>
      <c r="EB219" s="29"/>
      <c r="EC219" s="29"/>
      <c r="ED219" s="29"/>
      <c r="EE219" s="29"/>
      <c r="EF219" s="29"/>
      <c r="EG219" s="29"/>
      <c r="EH219" s="29"/>
      <c r="EI219" s="29"/>
      <c r="EJ219" s="29"/>
      <c r="EK219" s="29"/>
      <c r="EL219" s="29"/>
      <c r="EM219" s="29"/>
      <c r="EN219" s="29"/>
      <c r="EO219" s="29"/>
      <c r="EP219" s="29"/>
      <c r="EQ219" s="29"/>
      <c r="ER219" s="29"/>
      <c r="ES219" s="29"/>
      <c r="ET219" s="29"/>
      <c r="EU219" s="29"/>
      <c r="EV219" s="29"/>
      <c r="EW219" s="29"/>
      <c r="EX219" s="29"/>
      <c r="EY219" s="29"/>
      <c r="EZ219" s="29"/>
      <c r="FA219" s="29"/>
      <c r="FB219" s="29"/>
      <c r="FC219" s="29"/>
      <c r="FD219" s="29"/>
      <c r="FE219" s="29"/>
      <c r="FF219" s="29"/>
      <c r="FG219" s="29"/>
      <c r="FH219" s="29"/>
      <c r="FI219" s="29"/>
      <c r="FJ219" s="29"/>
      <c r="FK219" s="29"/>
      <c r="FL219" s="29"/>
      <c r="FM219" s="29"/>
      <c r="FN219" s="29"/>
      <c r="FO219" s="29"/>
      <c r="FP219" s="29"/>
      <c r="FQ219" s="29"/>
      <c r="FR219" s="29"/>
      <c r="FS219" s="29"/>
      <c r="FT219" s="29"/>
      <c r="FU219" s="29"/>
      <c r="FV219" s="29"/>
      <c r="FW219" s="29"/>
      <c r="FX219" s="29"/>
      <c r="FY219" s="29"/>
      <c r="FZ219" s="29"/>
      <c r="GA219" s="29"/>
      <c r="GB219" s="29"/>
      <c r="GC219" s="29"/>
      <c r="GD219" s="29"/>
      <c r="GE219" s="29"/>
      <c r="GF219" s="29"/>
      <c r="GG219" s="29"/>
      <c r="GH219" s="29"/>
      <c r="GI219" s="29"/>
      <c r="GJ219" s="29"/>
      <c r="GK219" s="29"/>
      <c r="GL219" s="29"/>
      <c r="GM219" s="29"/>
      <c r="GN219" s="29"/>
      <c r="GO219" s="29"/>
      <c r="GP219" s="29"/>
      <c r="GQ219" s="29"/>
      <c r="GR219" s="29"/>
      <c r="GS219" s="29"/>
      <c r="GT219" s="29"/>
      <c r="GU219" s="29"/>
      <c r="GV219" s="29"/>
      <c r="GW219" s="29"/>
      <c r="GX219" s="29"/>
      <c r="GY219" s="29"/>
      <c r="GZ219" s="29"/>
      <c r="HA219" s="29"/>
      <c r="HB219" s="29"/>
      <c r="HC219" s="29"/>
      <c r="HD219" s="29"/>
      <c r="HE219" s="29"/>
      <c r="HF219" s="29"/>
      <c r="HG219" s="29"/>
      <c r="HH219" s="29"/>
      <c r="HI219" s="29"/>
      <c r="HJ219" s="29"/>
      <c r="HK219" s="29"/>
      <c r="HL219" s="29"/>
      <c r="HM219" s="29"/>
      <c r="HN219" s="29"/>
      <c r="HO219" s="29"/>
      <c r="HP219" s="29"/>
      <c r="HQ219" s="29"/>
      <c r="HR219" s="29"/>
      <c r="HS219" s="29"/>
      <c r="HT219" s="29"/>
      <c r="HU219" s="29"/>
      <c r="HV219" s="29"/>
      <c r="HW219" s="29"/>
      <c r="HX219" s="29"/>
      <c r="HY219" s="29"/>
      <c r="HZ219" s="29"/>
      <c r="IA219" s="29"/>
      <c r="IB219" s="29"/>
      <c r="IC219" s="29"/>
      <c r="ID219" s="29"/>
      <c r="IE219" s="29"/>
      <c r="IF219" s="29"/>
      <c r="IG219" s="29"/>
      <c r="IH219" s="29"/>
      <c r="II219" s="29"/>
      <c r="IJ219" s="29"/>
      <c r="IK219" s="29"/>
      <c r="IL219" s="29"/>
      <c r="IM219" s="29"/>
      <c r="IN219" s="29"/>
      <c r="IO219" s="29"/>
      <c r="IP219" s="29"/>
    </row>
    <row r="220" spans="1:250" ht="12.75" customHeight="1">
      <c r="A220" s="29"/>
      <c r="B220" s="29"/>
      <c r="C220" s="26"/>
      <c r="D220" s="26"/>
      <c r="E220" s="26"/>
      <c r="F220" s="29"/>
      <c r="G220" s="29"/>
      <c r="H220" s="29"/>
      <c r="I220" s="29"/>
      <c r="J220" s="29"/>
      <c r="K220" s="29"/>
      <c r="L220" s="29"/>
      <c r="M220" s="29"/>
      <c r="N220" s="29"/>
      <c r="O220" s="29"/>
      <c r="P220" s="29"/>
      <c r="Q220" s="29"/>
      <c r="R220" s="29"/>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c r="BX220" s="29"/>
      <c r="BY220" s="29"/>
      <c r="BZ220" s="29"/>
      <c r="CA220" s="29"/>
      <c r="CB220" s="29"/>
      <c r="CC220" s="29"/>
      <c r="CD220" s="29"/>
      <c r="CE220" s="29"/>
      <c r="CF220" s="29"/>
      <c r="CG220" s="29"/>
      <c r="CH220" s="29"/>
      <c r="CI220" s="29"/>
      <c r="CJ220" s="29"/>
      <c r="CK220" s="29"/>
      <c r="CL220" s="29"/>
      <c r="CM220" s="29"/>
      <c r="CN220" s="29"/>
      <c r="CO220" s="29"/>
      <c r="CP220" s="29"/>
      <c r="CQ220" s="29"/>
      <c r="CR220" s="29"/>
      <c r="CS220" s="29"/>
      <c r="CT220" s="29"/>
      <c r="CU220" s="29"/>
      <c r="CV220" s="29"/>
      <c r="CW220" s="29"/>
      <c r="CX220" s="29"/>
      <c r="CY220" s="29"/>
      <c r="CZ220" s="29"/>
      <c r="DA220" s="29"/>
      <c r="DB220" s="29"/>
      <c r="DC220" s="29"/>
      <c r="DD220" s="29"/>
      <c r="DE220" s="29"/>
      <c r="DF220" s="29"/>
      <c r="DG220" s="29"/>
      <c r="DH220" s="29"/>
      <c r="DI220" s="29"/>
      <c r="DJ220" s="29"/>
      <c r="DK220" s="29"/>
      <c r="DL220" s="29"/>
      <c r="DM220" s="29"/>
      <c r="DN220" s="29"/>
      <c r="DO220" s="29"/>
      <c r="DP220" s="29"/>
      <c r="DQ220" s="29"/>
      <c r="DR220" s="29"/>
      <c r="DS220" s="29"/>
      <c r="DT220" s="29"/>
      <c r="DU220" s="29"/>
      <c r="DV220" s="29"/>
      <c r="DW220" s="29"/>
      <c r="DX220" s="29"/>
      <c r="DY220" s="29"/>
      <c r="DZ220" s="29"/>
      <c r="EA220" s="29"/>
      <c r="EB220" s="29"/>
      <c r="EC220" s="29"/>
      <c r="ED220" s="29"/>
      <c r="EE220" s="29"/>
      <c r="EF220" s="29"/>
      <c r="EG220" s="29"/>
      <c r="EH220" s="29"/>
      <c r="EI220" s="29"/>
      <c r="EJ220" s="29"/>
      <c r="EK220" s="29"/>
      <c r="EL220" s="29"/>
      <c r="EM220" s="29"/>
      <c r="EN220" s="29"/>
      <c r="EO220" s="29"/>
      <c r="EP220" s="29"/>
      <c r="EQ220" s="29"/>
      <c r="ER220" s="29"/>
      <c r="ES220" s="29"/>
      <c r="ET220" s="29"/>
      <c r="EU220" s="29"/>
      <c r="EV220" s="29"/>
      <c r="EW220" s="29"/>
      <c r="EX220" s="29"/>
      <c r="EY220" s="29"/>
      <c r="EZ220" s="29"/>
      <c r="FA220" s="29"/>
      <c r="FB220" s="29"/>
      <c r="FC220" s="29"/>
      <c r="FD220" s="29"/>
      <c r="FE220" s="29"/>
      <c r="FF220" s="29"/>
      <c r="FG220" s="29"/>
      <c r="FH220" s="29"/>
      <c r="FI220" s="29"/>
      <c r="FJ220" s="29"/>
      <c r="FK220" s="29"/>
      <c r="FL220" s="29"/>
      <c r="FM220" s="29"/>
      <c r="FN220" s="29"/>
      <c r="FO220" s="29"/>
      <c r="FP220" s="29"/>
      <c r="FQ220" s="29"/>
      <c r="FR220" s="29"/>
      <c r="FS220" s="29"/>
      <c r="FT220" s="29"/>
      <c r="FU220" s="29"/>
      <c r="FV220" s="29"/>
      <c r="FW220" s="29"/>
      <c r="FX220" s="29"/>
      <c r="FY220" s="29"/>
      <c r="FZ220" s="29"/>
      <c r="GA220" s="29"/>
      <c r="GB220" s="29"/>
      <c r="GC220" s="29"/>
      <c r="GD220" s="29"/>
      <c r="GE220" s="29"/>
      <c r="GF220" s="29"/>
      <c r="GG220" s="29"/>
      <c r="GH220" s="29"/>
      <c r="GI220" s="29"/>
      <c r="GJ220" s="29"/>
      <c r="GK220" s="29"/>
      <c r="GL220" s="29"/>
      <c r="GM220" s="29"/>
      <c r="GN220" s="29"/>
      <c r="GO220" s="29"/>
      <c r="GP220" s="29"/>
      <c r="GQ220" s="29"/>
      <c r="GR220" s="29"/>
      <c r="GS220" s="29"/>
      <c r="GT220" s="29"/>
      <c r="GU220" s="29"/>
      <c r="GV220" s="29"/>
      <c r="GW220" s="29"/>
      <c r="GX220" s="29"/>
      <c r="GY220" s="29"/>
      <c r="GZ220" s="29"/>
      <c r="HA220" s="29"/>
      <c r="HB220" s="29"/>
      <c r="HC220" s="29"/>
      <c r="HD220" s="29"/>
      <c r="HE220" s="29"/>
      <c r="HF220" s="29"/>
      <c r="HG220" s="29"/>
      <c r="HH220" s="29"/>
      <c r="HI220" s="29"/>
      <c r="HJ220" s="29"/>
      <c r="HK220" s="29"/>
      <c r="HL220" s="29"/>
      <c r="HM220" s="29"/>
      <c r="HN220" s="29"/>
      <c r="HO220" s="29"/>
      <c r="HP220" s="29"/>
      <c r="HQ220" s="29"/>
      <c r="HR220" s="29"/>
      <c r="HS220" s="29"/>
      <c r="HT220" s="29"/>
      <c r="HU220" s="29"/>
      <c r="HV220" s="29"/>
      <c r="HW220" s="29"/>
      <c r="HX220" s="29"/>
      <c r="HY220" s="29"/>
      <c r="HZ220" s="29"/>
      <c r="IA220" s="29"/>
      <c r="IB220" s="29"/>
      <c r="IC220" s="29"/>
      <c r="ID220" s="29"/>
      <c r="IE220" s="29"/>
      <c r="IF220" s="29"/>
      <c r="IG220" s="29"/>
      <c r="IH220" s="29"/>
      <c r="II220" s="29"/>
      <c r="IJ220" s="29"/>
      <c r="IK220" s="29"/>
      <c r="IL220" s="29"/>
      <c r="IM220" s="29"/>
      <c r="IN220" s="29"/>
      <c r="IO220" s="29"/>
      <c r="IP220" s="29"/>
    </row>
    <row r="221" spans="1:250" ht="12.75" customHeight="1">
      <c r="A221" s="29"/>
      <c r="B221" s="29"/>
      <c r="C221" s="26"/>
      <c r="D221" s="26"/>
      <c r="E221" s="26"/>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29"/>
      <c r="CA221" s="29"/>
      <c r="CB221" s="29"/>
      <c r="CC221" s="29"/>
      <c r="CD221" s="29"/>
      <c r="CE221" s="29"/>
      <c r="CF221" s="29"/>
      <c r="CG221" s="29"/>
      <c r="CH221" s="29"/>
      <c r="CI221" s="29"/>
      <c r="CJ221" s="29"/>
      <c r="CK221" s="29"/>
      <c r="CL221" s="29"/>
      <c r="CM221" s="29"/>
      <c r="CN221" s="29"/>
      <c r="CO221" s="29"/>
      <c r="CP221" s="29"/>
      <c r="CQ221" s="29"/>
      <c r="CR221" s="29"/>
      <c r="CS221" s="29"/>
      <c r="CT221" s="29"/>
      <c r="CU221" s="29"/>
      <c r="CV221" s="29"/>
      <c r="CW221" s="29"/>
      <c r="CX221" s="29"/>
      <c r="CY221" s="29"/>
      <c r="CZ221" s="29"/>
      <c r="DA221" s="29"/>
      <c r="DB221" s="29"/>
      <c r="DC221" s="29"/>
      <c r="DD221" s="29"/>
      <c r="DE221" s="29"/>
      <c r="DF221" s="29"/>
      <c r="DG221" s="29"/>
      <c r="DH221" s="29"/>
      <c r="DI221" s="29"/>
      <c r="DJ221" s="29"/>
      <c r="DK221" s="29"/>
      <c r="DL221" s="29"/>
      <c r="DM221" s="29"/>
      <c r="DN221" s="29"/>
      <c r="DO221" s="29"/>
      <c r="DP221" s="29"/>
      <c r="DQ221" s="29"/>
      <c r="DR221" s="29"/>
      <c r="DS221" s="29"/>
      <c r="DT221" s="29"/>
      <c r="DU221" s="29"/>
      <c r="DV221" s="29"/>
      <c r="DW221" s="29"/>
      <c r="DX221" s="29"/>
      <c r="DY221" s="29"/>
      <c r="DZ221" s="29"/>
      <c r="EA221" s="29"/>
      <c r="EB221" s="29"/>
      <c r="EC221" s="29"/>
      <c r="ED221" s="29"/>
      <c r="EE221" s="29"/>
      <c r="EF221" s="29"/>
      <c r="EG221" s="29"/>
      <c r="EH221" s="29"/>
      <c r="EI221" s="29"/>
      <c r="EJ221" s="29"/>
      <c r="EK221" s="29"/>
      <c r="EL221" s="29"/>
      <c r="EM221" s="29"/>
      <c r="EN221" s="29"/>
      <c r="EO221" s="29"/>
      <c r="EP221" s="29"/>
      <c r="EQ221" s="29"/>
      <c r="ER221" s="29"/>
      <c r="ES221" s="29"/>
      <c r="ET221" s="29"/>
      <c r="EU221" s="29"/>
      <c r="EV221" s="29"/>
      <c r="EW221" s="29"/>
      <c r="EX221" s="29"/>
      <c r="EY221" s="29"/>
      <c r="EZ221" s="29"/>
      <c r="FA221" s="29"/>
      <c r="FB221" s="29"/>
      <c r="FC221" s="29"/>
      <c r="FD221" s="29"/>
      <c r="FE221" s="29"/>
      <c r="FF221" s="29"/>
      <c r="FG221" s="29"/>
      <c r="FH221" s="29"/>
      <c r="FI221" s="29"/>
      <c r="FJ221" s="29"/>
      <c r="FK221" s="29"/>
      <c r="FL221" s="29"/>
      <c r="FM221" s="29"/>
      <c r="FN221" s="29"/>
      <c r="FO221" s="29"/>
      <c r="FP221" s="29"/>
      <c r="FQ221" s="29"/>
      <c r="FR221" s="29"/>
      <c r="FS221" s="29"/>
      <c r="FT221" s="29"/>
      <c r="FU221" s="29"/>
      <c r="FV221" s="29"/>
      <c r="FW221" s="29"/>
      <c r="FX221" s="29"/>
      <c r="FY221" s="29"/>
      <c r="FZ221" s="29"/>
      <c r="GA221" s="29"/>
      <c r="GB221" s="29"/>
      <c r="GC221" s="29"/>
      <c r="GD221" s="29"/>
      <c r="GE221" s="29"/>
      <c r="GF221" s="29"/>
      <c r="GG221" s="29"/>
      <c r="GH221" s="29"/>
      <c r="GI221" s="29"/>
      <c r="GJ221" s="29"/>
      <c r="GK221" s="29"/>
      <c r="GL221" s="29"/>
      <c r="GM221" s="29"/>
      <c r="GN221" s="29"/>
      <c r="GO221" s="29"/>
      <c r="GP221" s="29"/>
      <c r="GQ221" s="29"/>
      <c r="GR221" s="29"/>
      <c r="GS221" s="29"/>
      <c r="GT221" s="29"/>
      <c r="GU221" s="29"/>
      <c r="GV221" s="29"/>
      <c r="GW221" s="29"/>
      <c r="GX221" s="29"/>
      <c r="GY221" s="29"/>
      <c r="GZ221" s="29"/>
      <c r="HA221" s="29"/>
      <c r="HB221" s="29"/>
      <c r="HC221" s="29"/>
      <c r="HD221" s="29"/>
      <c r="HE221" s="29"/>
      <c r="HF221" s="29"/>
      <c r="HG221" s="29"/>
      <c r="HH221" s="29"/>
      <c r="HI221" s="29"/>
      <c r="HJ221" s="29"/>
      <c r="HK221" s="29"/>
      <c r="HL221" s="29"/>
      <c r="HM221" s="29"/>
      <c r="HN221" s="29"/>
      <c r="HO221" s="29"/>
      <c r="HP221" s="29"/>
      <c r="HQ221" s="29"/>
      <c r="HR221" s="29"/>
      <c r="HS221" s="29"/>
      <c r="HT221" s="29"/>
      <c r="HU221" s="29"/>
      <c r="HV221" s="29"/>
      <c r="HW221" s="29"/>
      <c r="HX221" s="29"/>
      <c r="HY221" s="29"/>
      <c r="HZ221" s="29"/>
      <c r="IA221" s="29"/>
      <c r="IB221" s="29"/>
      <c r="IC221" s="29"/>
      <c r="ID221" s="29"/>
      <c r="IE221" s="29"/>
      <c r="IF221" s="29"/>
      <c r="IG221" s="29"/>
      <c r="IH221" s="29"/>
      <c r="II221" s="29"/>
      <c r="IJ221" s="29"/>
      <c r="IK221" s="29"/>
      <c r="IL221" s="29"/>
      <c r="IM221" s="29"/>
      <c r="IN221" s="29"/>
      <c r="IO221" s="29"/>
      <c r="IP221" s="29"/>
    </row>
    <row r="222" spans="1:250" ht="12.75" customHeight="1">
      <c r="A222" s="29"/>
      <c r="B222" s="29"/>
      <c r="C222" s="26"/>
      <c r="D222" s="26"/>
      <c r="E222" s="26"/>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9"/>
      <c r="BL222" s="29"/>
      <c r="BM222" s="29"/>
      <c r="BN222" s="29"/>
      <c r="BO222" s="29"/>
      <c r="BP222" s="29"/>
      <c r="BQ222" s="29"/>
      <c r="BR222" s="29"/>
      <c r="BS222" s="29"/>
      <c r="BT222" s="29"/>
      <c r="BU222" s="29"/>
      <c r="BV222" s="29"/>
      <c r="BW222" s="29"/>
      <c r="BX222" s="29"/>
      <c r="BY222" s="29"/>
      <c r="BZ222" s="29"/>
      <c r="CA222" s="29"/>
      <c r="CB222" s="29"/>
      <c r="CC222" s="29"/>
      <c r="CD222" s="29"/>
      <c r="CE222" s="29"/>
      <c r="CF222" s="29"/>
      <c r="CG222" s="29"/>
      <c r="CH222" s="29"/>
      <c r="CI222" s="29"/>
      <c r="CJ222" s="29"/>
      <c r="CK222" s="29"/>
      <c r="CL222" s="29"/>
      <c r="CM222" s="29"/>
      <c r="CN222" s="29"/>
      <c r="CO222" s="29"/>
      <c r="CP222" s="29"/>
      <c r="CQ222" s="29"/>
      <c r="CR222" s="29"/>
      <c r="CS222" s="29"/>
      <c r="CT222" s="29"/>
      <c r="CU222" s="29"/>
      <c r="CV222" s="29"/>
      <c r="CW222" s="29"/>
      <c r="CX222" s="29"/>
      <c r="CY222" s="29"/>
      <c r="CZ222" s="29"/>
      <c r="DA222" s="29"/>
      <c r="DB222" s="29"/>
      <c r="DC222" s="29"/>
      <c r="DD222" s="29"/>
      <c r="DE222" s="29"/>
      <c r="DF222" s="29"/>
      <c r="DG222" s="29"/>
      <c r="DH222" s="29"/>
      <c r="DI222" s="29"/>
      <c r="DJ222" s="29"/>
      <c r="DK222" s="29"/>
      <c r="DL222" s="29"/>
      <c r="DM222" s="29"/>
      <c r="DN222" s="29"/>
      <c r="DO222" s="29"/>
      <c r="DP222" s="29"/>
      <c r="DQ222" s="29"/>
      <c r="DR222" s="29"/>
      <c r="DS222" s="29"/>
      <c r="DT222" s="29"/>
      <c r="DU222" s="29"/>
      <c r="DV222" s="29"/>
      <c r="DW222" s="29"/>
      <c r="DX222" s="29"/>
      <c r="DY222" s="29"/>
      <c r="DZ222" s="29"/>
      <c r="EA222" s="29"/>
      <c r="EB222" s="29"/>
      <c r="EC222" s="29"/>
      <c r="ED222" s="29"/>
      <c r="EE222" s="29"/>
      <c r="EF222" s="29"/>
      <c r="EG222" s="29"/>
      <c r="EH222" s="29"/>
      <c r="EI222" s="29"/>
      <c r="EJ222" s="29"/>
      <c r="EK222" s="29"/>
      <c r="EL222" s="29"/>
      <c r="EM222" s="29"/>
      <c r="EN222" s="29"/>
      <c r="EO222" s="29"/>
      <c r="EP222" s="29"/>
      <c r="EQ222" s="29"/>
      <c r="ER222" s="29"/>
      <c r="ES222" s="29"/>
      <c r="ET222" s="29"/>
      <c r="EU222" s="29"/>
      <c r="EV222" s="29"/>
      <c r="EW222" s="29"/>
      <c r="EX222" s="29"/>
      <c r="EY222" s="29"/>
      <c r="EZ222" s="29"/>
      <c r="FA222" s="29"/>
      <c r="FB222" s="29"/>
      <c r="FC222" s="29"/>
      <c r="FD222" s="29"/>
      <c r="FE222" s="29"/>
      <c r="FF222" s="29"/>
      <c r="FG222" s="29"/>
      <c r="FH222" s="29"/>
      <c r="FI222" s="29"/>
      <c r="FJ222" s="29"/>
      <c r="FK222" s="29"/>
      <c r="FL222" s="29"/>
      <c r="FM222" s="29"/>
      <c r="FN222" s="29"/>
      <c r="FO222" s="29"/>
      <c r="FP222" s="29"/>
      <c r="FQ222" s="29"/>
      <c r="FR222" s="29"/>
      <c r="FS222" s="29"/>
      <c r="FT222" s="29"/>
      <c r="FU222" s="29"/>
      <c r="FV222" s="29"/>
      <c r="FW222" s="29"/>
      <c r="FX222" s="29"/>
      <c r="FY222" s="29"/>
      <c r="FZ222" s="29"/>
      <c r="GA222" s="29"/>
      <c r="GB222" s="29"/>
      <c r="GC222" s="29"/>
      <c r="GD222" s="29"/>
      <c r="GE222" s="29"/>
      <c r="GF222" s="29"/>
      <c r="GG222" s="29"/>
      <c r="GH222" s="29"/>
      <c r="GI222" s="29"/>
      <c r="GJ222" s="29"/>
      <c r="GK222" s="29"/>
      <c r="GL222" s="29"/>
      <c r="GM222" s="29"/>
      <c r="GN222" s="29"/>
      <c r="GO222" s="29"/>
      <c r="GP222" s="29"/>
      <c r="GQ222" s="29"/>
      <c r="GR222" s="29"/>
      <c r="GS222" s="29"/>
      <c r="GT222" s="29"/>
      <c r="GU222" s="29"/>
      <c r="GV222" s="29"/>
      <c r="GW222" s="29"/>
      <c r="GX222" s="29"/>
      <c r="GY222" s="29"/>
      <c r="GZ222" s="29"/>
      <c r="HA222" s="29"/>
      <c r="HB222" s="29"/>
      <c r="HC222" s="29"/>
      <c r="HD222" s="29"/>
      <c r="HE222" s="29"/>
      <c r="HF222" s="29"/>
      <c r="HG222" s="29"/>
      <c r="HH222" s="29"/>
      <c r="HI222" s="29"/>
      <c r="HJ222" s="29"/>
      <c r="HK222" s="29"/>
      <c r="HL222" s="29"/>
      <c r="HM222" s="29"/>
      <c r="HN222" s="29"/>
      <c r="HO222" s="29"/>
      <c r="HP222" s="29"/>
      <c r="HQ222" s="29"/>
      <c r="HR222" s="29"/>
      <c r="HS222" s="29"/>
      <c r="HT222" s="29"/>
      <c r="HU222" s="29"/>
      <c r="HV222" s="29"/>
      <c r="HW222" s="29"/>
      <c r="HX222" s="29"/>
      <c r="HY222" s="29"/>
      <c r="HZ222" s="29"/>
      <c r="IA222" s="29"/>
      <c r="IB222" s="29"/>
      <c r="IC222" s="29"/>
      <c r="ID222" s="29"/>
      <c r="IE222" s="29"/>
      <c r="IF222" s="29"/>
      <c r="IG222" s="29"/>
      <c r="IH222" s="29"/>
      <c r="II222" s="29"/>
      <c r="IJ222" s="29"/>
      <c r="IK222" s="29"/>
      <c r="IL222" s="29"/>
      <c r="IM222" s="29"/>
      <c r="IN222" s="29"/>
      <c r="IO222" s="29"/>
      <c r="IP222" s="29"/>
    </row>
    <row r="223" spans="1:250" ht="12.75" customHeight="1">
      <c r="A223" s="29"/>
      <c r="B223" s="29"/>
      <c r="C223" s="26"/>
      <c r="D223" s="26"/>
      <c r="E223" s="26"/>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29"/>
      <c r="BK223" s="29"/>
      <c r="BL223" s="29"/>
      <c r="BM223" s="29"/>
      <c r="BN223" s="29"/>
      <c r="BO223" s="29"/>
      <c r="BP223" s="29"/>
      <c r="BQ223" s="29"/>
      <c r="BR223" s="29"/>
      <c r="BS223" s="29"/>
      <c r="BT223" s="29"/>
      <c r="BU223" s="29"/>
      <c r="BV223" s="29"/>
      <c r="BW223" s="29"/>
      <c r="BX223" s="29"/>
      <c r="BY223" s="29"/>
      <c r="BZ223" s="29"/>
      <c r="CA223" s="29"/>
      <c r="CB223" s="29"/>
      <c r="CC223" s="29"/>
      <c r="CD223" s="29"/>
      <c r="CE223" s="29"/>
      <c r="CF223" s="29"/>
      <c r="CG223" s="29"/>
      <c r="CH223" s="29"/>
      <c r="CI223" s="29"/>
      <c r="CJ223" s="29"/>
      <c r="CK223" s="29"/>
      <c r="CL223" s="29"/>
      <c r="CM223" s="29"/>
      <c r="CN223" s="29"/>
      <c r="CO223" s="29"/>
      <c r="CP223" s="29"/>
      <c r="CQ223" s="29"/>
      <c r="CR223" s="29"/>
      <c r="CS223" s="29"/>
      <c r="CT223" s="29"/>
      <c r="CU223" s="29"/>
      <c r="CV223" s="29"/>
      <c r="CW223" s="29"/>
      <c r="CX223" s="29"/>
      <c r="CY223" s="29"/>
      <c r="CZ223" s="29"/>
      <c r="DA223" s="29"/>
      <c r="DB223" s="29"/>
      <c r="DC223" s="29"/>
      <c r="DD223" s="29"/>
      <c r="DE223" s="29"/>
      <c r="DF223" s="29"/>
      <c r="DG223" s="29"/>
      <c r="DH223" s="29"/>
      <c r="DI223" s="29"/>
      <c r="DJ223" s="29"/>
      <c r="DK223" s="29"/>
      <c r="DL223" s="29"/>
      <c r="DM223" s="29"/>
      <c r="DN223" s="29"/>
      <c r="DO223" s="29"/>
      <c r="DP223" s="29"/>
      <c r="DQ223" s="29"/>
      <c r="DR223" s="29"/>
      <c r="DS223" s="29"/>
      <c r="DT223" s="29"/>
      <c r="DU223" s="29"/>
      <c r="DV223" s="29"/>
      <c r="DW223" s="29"/>
      <c r="DX223" s="29"/>
      <c r="DY223" s="29"/>
      <c r="DZ223" s="29"/>
      <c r="EA223" s="29"/>
      <c r="EB223" s="29"/>
      <c r="EC223" s="29"/>
      <c r="ED223" s="29"/>
      <c r="EE223" s="29"/>
      <c r="EF223" s="29"/>
      <c r="EG223" s="29"/>
      <c r="EH223" s="29"/>
      <c r="EI223" s="29"/>
      <c r="EJ223" s="29"/>
      <c r="EK223" s="29"/>
      <c r="EL223" s="29"/>
      <c r="EM223" s="29"/>
      <c r="EN223" s="29"/>
      <c r="EO223" s="29"/>
      <c r="EP223" s="29"/>
      <c r="EQ223" s="29"/>
      <c r="ER223" s="29"/>
      <c r="ES223" s="29"/>
      <c r="ET223" s="29"/>
      <c r="EU223" s="29"/>
      <c r="EV223" s="29"/>
      <c r="EW223" s="29"/>
      <c r="EX223" s="29"/>
      <c r="EY223" s="29"/>
      <c r="EZ223" s="29"/>
      <c r="FA223" s="29"/>
      <c r="FB223" s="29"/>
      <c r="FC223" s="29"/>
      <c r="FD223" s="29"/>
      <c r="FE223" s="29"/>
      <c r="FF223" s="29"/>
      <c r="FG223" s="29"/>
      <c r="FH223" s="29"/>
      <c r="FI223" s="29"/>
      <c r="FJ223" s="29"/>
      <c r="FK223" s="29"/>
      <c r="FL223" s="29"/>
      <c r="FM223" s="29"/>
      <c r="FN223" s="29"/>
      <c r="FO223" s="29"/>
      <c r="FP223" s="29"/>
      <c r="FQ223" s="29"/>
      <c r="FR223" s="29"/>
      <c r="FS223" s="29"/>
      <c r="FT223" s="29"/>
      <c r="FU223" s="29"/>
      <c r="FV223" s="29"/>
      <c r="FW223" s="29"/>
      <c r="FX223" s="29"/>
      <c r="FY223" s="29"/>
      <c r="FZ223" s="29"/>
      <c r="GA223" s="29"/>
      <c r="GB223" s="29"/>
      <c r="GC223" s="29"/>
      <c r="GD223" s="29"/>
      <c r="GE223" s="29"/>
      <c r="GF223" s="29"/>
      <c r="GG223" s="29"/>
      <c r="GH223" s="29"/>
      <c r="GI223" s="29"/>
      <c r="GJ223" s="29"/>
      <c r="GK223" s="29"/>
      <c r="GL223" s="29"/>
      <c r="GM223" s="29"/>
      <c r="GN223" s="29"/>
      <c r="GO223" s="29"/>
      <c r="GP223" s="29"/>
      <c r="GQ223" s="29"/>
      <c r="GR223" s="29"/>
      <c r="GS223" s="29"/>
      <c r="GT223" s="29"/>
      <c r="GU223" s="29"/>
      <c r="GV223" s="29"/>
      <c r="GW223" s="29"/>
      <c r="GX223" s="29"/>
      <c r="GY223" s="29"/>
      <c r="GZ223" s="29"/>
      <c r="HA223" s="29"/>
      <c r="HB223" s="29"/>
      <c r="HC223" s="29"/>
      <c r="HD223" s="29"/>
      <c r="HE223" s="29"/>
      <c r="HF223" s="29"/>
      <c r="HG223" s="29"/>
      <c r="HH223" s="29"/>
      <c r="HI223" s="29"/>
      <c r="HJ223" s="29"/>
      <c r="HK223" s="29"/>
      <c r="HL223" s="29"/>
      <c r="HM223" s="29"/>
      <c r="HN223" s="29"/>
      <c r="HO223" s="29"/>
      <c r="HP223" s="29"/>
      <c r="HQ223" s="29"/>
      <c r="HR223" s="29"/>
      <c r="HS223" s="29"/>
      <c r="HT223" s="29"/>
      <c r="HU223" s="29"/>
      <c r="HV223" s="29"/>
      <c r="HW223" s="29"/>
      <c r="HX223" s="29"/>
      <c r="HY223" s="29"/>
      <c r="HZ223" s="29"/>
      <c r="IA223" s="29"/>
      <c r="IB223" s="29"/>
      <c r="IC223" s="29"/>
      <c r="ID223" s="29"/>
      <c r="IE223" s="29"/>
      <c r="IF223" s="29"/>
      <c r="IG223" s="29"/>
      <c r="IH223" s="29"/>
      <c r="II223" s="29"/>
      <c r="IJ223" s="29"/>
      <c r="IK223" s="29"/>
      <c r="IL223" s="29"/>
      <c r="IM223" s="29"/>
      <c r="IN223" s="29"/>
      <c r="IO223" s="29"/>
      <c r="IP223" s="29"/>
    </row>
    <row r="224" spans="1:250" ht="12.75" customHeight="1">
      <c r="A224" s="29"/>
      <c r="B224" s="29"/>
      <c r="C224" s="26"/>
      <c r="D224" s="26"/>
      <c r="E224" s="26"/>
      <c r="F224" s="29"/>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29"/>
      <c r="BK224" s="29"/>
      <c r="BL224" s="29"/>
      <c r="BM224" s="29"/>
      <c r="BN224" s="29"/>
      <c r="BO224" s="29"/>
      <c r="BP224" s="29"/>
      <c r="BQ224" s="29"/>
      <c r="BR224" s="29"/>
      <c r="BS224" s="29"/>
      <c r="BT224" s="29"/>
      <c r="BU224" s="29"/>
      <c r="BV224" s="29"/>
      <c r="BW224" s="29"/>
      <c r="BX224" s="29"/>
      <c r="BY224" s="29"/>
      <c r="BZ224" s="29"/>
      <c r="CA224" s="29"/>
      <c r="CB224" s="29"/>
      <c r="CC224" s="29"/>
      <c r="CD224" s="29"/>
      <c r="CE224" s="29"/>
      <c r="CF224" s="29"/>
      <c r="CG224" s="29"/>
      <c r="CH224" s="29"/>
      <c r="CI224" s="29"/>
      <c r="CJ224" s="29"/>
      <c r="CK224" s="29"/>
      <c r="CL224" s="29"/>
      <c r="CM224" s="29"/>
      <c r="CN224" s="29"/>
      <c r="CO224" s="29"/>
      <c r="CP224" s="29"/>
      <c r="CQ224" s="29"/>
      <c r="CR224" s="29"/>
      <c r="CS224" s="29"/>
      <c r="CT224" s="29"/>
      <c r="CU224" s="29"/>
      <c r="CV224" s="29"/>
      <c r="CW224" s="29"/>
      <c r="CX224" s="29"/>
      <c r="CY224" s="29"/>
      <c r="CZ224" s="29"/>
      <c r="DA224" s="29"/>
      <c r="DB224" s="29"/>
      <c r="DC224" s="29"/>
      <c r="DD224" s="29"/>
      <c r="DE224" s="29"/>
      <c r="DF224" s="29"/>
      <c r="DG224" s="29"/>
      <c r="DH224" s="29"/>
      <c r="DI224" s="29"/>
      <c r="DJ224" s="29"/>
      <c r="DK224" s="29"/>
      <c r="DL224" s="29"/>
      <c r="DM224" s="29"/>
      <c r="DN224" s="29"/>
      <c r="DO224" s="29"/>
      <c r="DP224" s="29"/>
      <c r="DQ224" s="29"/>
      <c r="DR224" s="29"/>
      <c r="DS224" s="29"/>
      <c r="DT224" s="29"/>
      <c r="DU224" s="29"/>
      <c r="DV224" s="29"/>
      <c r="DW224" s="29"/>
      <c r="DX224" s="29"/>
      <c r="DY224" s="29"/>
      <c r="DZ224" s="29"/>
      <c r="EA224" s="29"/>
      <c r="EB224" s="29"/>
      <c r="EC224" s="29"/>
      <c r="ED224" s="29"/>
      <c r="EE224" s="29"/>
      <c r="EF224" s="29"/>
      <c r="EG224" s="29"/>
      <c r="EH224" s="29"/>
      <c r="EI224" s="29"/>
      <c r="EJ224" s="29"/>
      <c r="EK224" s="29"/>
      <c r="EL224" s="29"/>
      <c r="EM224" s="29"/>
      <c r="EN224" s="29"/>
      <c r="EO224" s="29"/>
      <c r="EP224" s="29"/>
      <c r="EQ224" s="29"/>
      <c r="ER224" s="29"/>
      <c r="ES224" s="29"/>
      <c r="ET224" s="29"/>
      <c r="EU224" s="29"/>
      <c r="EV224" s="29"/>
      <c r="EW224" s="29"/>
      <c r="EX224" s="29"/>
      <c r="EY224" s="29"/>
      <c r="EZ224" s="29"/>
      <c r="FA224" s="29"/>
      <c r="FB224" s="29"/>
      <c r="FC224" s="29"/>
      <c r="FD224" s="29"/>
      <c r="FE224" s="29"/>
      <c r="FF224" s="29"/>
      <c r="FG224" s="29"/>
      <c r="FH224" s="29"/>
      <c r="FI224" s="29"/>
      <c r="FJ224" s="29"/>
      <c r="FK224" s="29"/>
      <c r="FL224" s="29"/>
      <c r="FM224" s="29"/>
      <c r="FN224" s="29"/>
      <c r="FO224" s="29"/>
      <c r="FP224" s="29"/>
      <c r="FQ224" s="29"/>
      <c r="FR224" s="29"/>
      <c r="FS224" s="29"/>
      <c r="FT224" s="29"/>
      <c r="FU224" s="29"/>
      <c r="FV224" s="29"/>
      <c r="FW224" s="29"/>
      <c r="FX224" s="29"/>
      <c r="FY224" s="29"/>
      <c r="FZ224" s="29"/>
      <c r="GA224" s="29"/>
      <c r="GB224" s="29"/>
      <c r="GC224" s="29"/>
      <c r="GD224" s="29"/>
      <c r="GE224" s="29"/>
      <c r="GF224" s="29"/>
      <c r="GG224" s="29"/>
      <c r="GH224" s="29"/>
      <c r="GI224" s="29"/>
      <c r="GJ224" s="29"/>
      <c r="GK224" s="29"/>
      <c r="GL224" s="29"/>
      <c r="GM224" s="29"/>
      <c r="GN224" s="29"/>
      <c r="GO224" s="29"/>
      <c r="GP224" s="29"/>
      <c r="GQ224" s="29"/>
      <c r="GR224" s="29"/>
      <c r="GS224" s="29"/>
      <c r="GT224" s="29"/>
      <c r="GU224" s="29"/>
      <c r="GV224" s="29"/>
      <c r="GW224" s="29"/>
      <c r="GX224" s="29"/>
      <c r="GY224" s="29"/>
      <c r="GZ224" s="29"/>
      <c r="HA224" s="29"/>
      <c r="HB224" s="29"/>
      <c r="HC224" s="29"/>
      <c r="HD224" s="29"/>
      <c r="HE224" s="29"/>
      <c r="HF224" s="29"/>
      <c r="HG224" s="29"/>
      <c r="HH224" s="29"/>
      <c r="HI224" s="29"/>
      <c r="HJ224" s="29"/>
      <c r="HK224" s="29"/>
      <c r="HL224" s="29"/>
      <c r="HM224" s="29"/>
      <c r="HN224" s="29"/>
      <c r="HO224" s="29"/>
      <c r="HP224" s="29"/>
      <c r="HQ224" s="29"/>
      <c r="HR224" s="29"/>
      <c r="HS224" s="29"/>
      <c r="HT224" s="29"/>
      <c r="HU224" s="29"/>
      <c r="HV224" s="29"/>
      <c r="HW224" s="29"/>
      <c r="HX224" s="29"/>
      <c r="HY224" s="29"/>
      <c r="HZ224" s="29"/>
      <c r="IA224" s="29"/>
      <c r="IB224" s="29"/>
      <c r="IC224" s="29"/>
      <c r="ID224" s="29"/>
      <c r="IE224" s="29"/>
      <c r="IF224" s="29"/>
      <c r="IG224" s="29"/>
      <c r="IH224" s="29"/>
      <c r="II224" s="29"/>
      <c r="IJ224" s="29"/>
      <c r="IK224" s="29"/>
      <c r="IL224" s="29"/>
      <c r="IM224" s="29"/>
      <c r="IN224" s="29"/>
      <c r="IO224" s="29"/>
      <c r="IP224" s="29"/>
    </row>
    <row r="225" spans="1:250" ht="12.75" customHeight="1">
      <c r="A225" s="29"/>
      <c r="B225" s="29"/>
      <c r="C225" s="26"/>
      <c r="D225" s="26"/>
      <c r="E225" s="26"/>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29"/>
      <c r="BK225" s="29"/>
      <c r="BL225" s="29"/>
      <c r="BM225" s="29"/>
      <c r="BN225" s="29"/>
      <c r="BO225" s="29"/>
      <c r="BP225" s="29"/>
      <c r="BQ225" s="29"/>
      <c r="BR225" s="29"/>
      <c r="BS225" s="29"/>
      <c r="BT225" s="29"/>
      <c r="BU225" s="29"/>
      <c r="BV225" s="29"/>
      <c r="BW225" s="29"/>
      <c r="BX225" s="29"/>
      <c r="BY225" s="29"/>
      <c r="BZ225" s="29"/>
      <c r="CA225" s="29"/>
      <c r="CB225" s="29"/>
      <c r="CC225" s="29"/>
      <c r="CD225" s="29"/>
      <c r="CE225" s="29"/>
      <c r="CF225" s="29"/>
      <c r="CG225" s="29"/>
      <c r="CH225" s="29"/>
      <c r="CI225" s="29"/>
      <c r="CJ225" s="29"/>
      <c r="CK225" s="29"/>
      <c r="CL225" s="29"/>
      <c r="CM225" s="29"/>
      <c r="CN225" s="29"/>
      <c r="CO225" s="29"/>
      <c r="CP225" s="29"/>
      <c r="CQ225" s="29"/>
      <c r="CR225" s="29"/>
      <c r="CS225" s="29"/>
      <c r="CT225" s="29"/>
      <c r="CU225" s="29"/>
      <c r="CV225" s="29"/>
      <c r="CW225" s="29"/>
      <c r="CX225" s="29"/>
      <c r="CY225" s="29"/>
      <c r="CZ225" s="29"/>
      <c r="DA225" s="29"/>
      <c r="DB225" s="29"/>
      <c r="DC225" s="29"/>
      <c r="DD225" s="29"/>
      <c r="DE225" s="29"/>
      <c r="DF225" s="29"/>
      <c r="DG225" s="29"/>
      <c r="DH225" s="29"/>
      <c r="DI225" s="29"/>
      <c r="DJ225" s="29"/>
      <c r="DK225" s="29"/>
      <c r="DL225" s="29"/>
      <c r="DM225" s="29"/>
      <c r="DN225" s="29"/>
      <c r="DO225" s="29"/>
      <c r="DP225" s="29"/>
      <c r="DQ225" s="29"/>
      <c r="DR225" s="29"/>
      <c r="DS225" s="29"/>
      <c r="DT225" s="29"/>
      <c r="DU225" s="29"/>
      <c r="DV225" s="29"/>
      <c r="DW225" s="29"/>
      <c r="DX225" s="29"/>
      <c r="DY225" s="29"/>
      <c r="DZ225" s="29"/>
      <c r="EA225" s="29"/>
      <c r="EB225" s="29"/>
      <c r="EC225" s="29"/>
      <c r="ED225" s="29"/>
      <c r="EE225" s="29"/>
      <c r="EF225" s="29"/>
      <c r="EG225" s="29"/>
      <c r="EH225" s="29"/>
      <c r="EI225" s="29"/>
      <c r="EJ225" s="29"/>
      <c r="EK225" s="29"/>
      <c r="EL225" s="29"/>
      <c r="EM225" s="29"/>
      <c r="EN225" s="29"/>
      <c r="EO225" s="29"/>
      <c r="EP225" s="29"/>
      <c r="EQ225" s="29"/>
      <c r="ER225" s="29"/>
      <c r="ES225" s="29"/>
      <c r="ET225" s="29"/>
      <c r="EU225" s="29"/>
      <c r="EV225" s="29"/>
      <c r="EW225" s="29"/>
      <c r="EX225" s="29"/>
      <c r="EY225" s="29"/>
      <c r="EZ225" s="29"/>
      <c r="FA225" s="29"/>
      <c r="FB225" s="29"/>
      <c r="FC225" s="29"/>
      <c r="FD225" s="29"/>
      <c r="FE225" s="29"/>
      <c r="FF225" s="29"/>
      <c r="FG225" s="29"/>
      <c r="FH225" s="29"/>
      <c r="FI225" s="29"/>
      <c r="FJ225" s="29"/>
      <c r="FK225" s="29"/>
      <c r="FL225" s="29"/>
      <c r="FM225" s="29"/>
      <c r="FN225" s="29"/>
      <c r="FO225" s="29"/>
      <c r="FP225" s="29"/>
      <c r="FQ225" s="29"/>
      <c r="FR225" s="29"/>
      <c r="FS225" s="29"/>
      <c r="FT225" s="29"/>
      <c r="FU225" s="29"/>
      <c r="FV225" s="29"/>
      <c r="FW225" s="29"/>
      <c r="FX225" s="29"/>
      <c r="FY225" s="29"/>
      <c r="FZ225" s="29"/>
      <c r="GA225" s="29"/>
      <c r="GB225" s="29"/>
      <c r="GC225" s="29"/>
      <c r="GD225" s="29"/>
      <c r="GE225" s="29"/>
      <c r="GF225" s="29"/>
      <c r="GG225" s="29"/>
      <c r="GH225" s="29"/>
      <c r="GI225" s="29"/>
      <c r="GJ225" s="29"/>
      <c r="GK225" s="29"/>
      <c r="GL225" s="29"/>
      <c r="GM225" s="29"/>
      <c r="GN225" s="29"/>
      <c r="GO225" s="29"/>
      <c r="GP225" s="29"/>
      <c r="GQ225" s="29"/>
      <c r="GR225" s="29"/>
      <c r="GS225" s="29"/>
      <c r="GT225" s="29"/>
      <c r="GU225" s="29"/>
      <c r="GV225" s="29"/>
      <c r="GW225" s="29"/>
      <c r="GX225" s="29"/>
      <c r="GY225" s="29"/>
      <c r="GZ225" s="29"/>
      <c r="HA225" s="29"/>
      <c r="HB225" s="29"/>
      <c r="HC225" s="29"/>
      <c r="HD225" s="29"/>
      <c r="HE225" s="29"/>
      <c r="HF225" s="29"/>
      <c r="HG225" s="29"/>
      <c r="HH225" s="29"/>
      <c r="HI225" s="29"/>
      <c r="HJ225" s="29"/>
      <c r="HK225" s="29"/>
      <c r="HL225" s="29"/>
      <c r="HM225" s="29"/>
      <c r="HN225" s="29"/>
      <c r="HO225" s="29"/>
      <c r="HP225" s="29"/>
      <c r="HQ225" s="29"/>
      <c r="HR225" s="29"/>
      <c r="HS225" s="29"/>
      <c r="HT225" s="29"/>
      <c r="HU225" s="29"/>
      <c r="HV225" s="29"/>
      <c r="HW225" s="29"/>
      <c r="HX225" s="29"/>
      <c r="HY225" s="29"/>
      <c r="HZ225" s="29"/>
      <c r="IA225" s="29"/>
      <c r="IB225" s="29"/>
      <c r="IC225" s="29"/>
      <c r="ID225" s="29"/>
      <c r="IE225" s="29"/>
      <c r="IF225" s="29"/>
      <c r="IG225" s="29"/>
      <c r="IH225" s="29"/>
      <c r="II225" s="29"/>
      <c r="IJ225" s="29"/>
      <c r="IK225" s="29"/>
      <c r="IL225" s="29"/>
      <c r="IM225" s="29"/>
      <c r="IN225" s="29"/>
      <c r="IO225" s="29"/>
      <c r="IP225" s="29"/>
    </row>
    <row r="226" spans="1:250" ht="12.75" customHeight="1">
      <c r="A226" s="29"/>
      <c r="B226" s="29"/>
      <c r="C226" s="26"/>
      <c r="D226" s="26"/>
      <c r="E226" s="26"/>
      <c r="F226" s="29"/>
      <c r="G226" s="29"/>
      <c r="H226" s="29"/>
      <c r="I226" s="29"/>
      <c r="J226" s="29"/>
      <c r="K226" s="29"/>
      <c r="L226" s="29"/>
      <c r="M226" s="29"/>
      <c r="N226" s="29"/>
      <c r="O226" s="29"/>
      <c r="P226" s="29"/>
      <c r="Q226" s="29"/>
      <c r="R226" s="29"/>
      <c r="S226" s="29"/>
      <c r="T226" s="29"/>
      <c r="U226" s="29"/>
      <c r="V226" s="29"/>
      <c r="W226" s="29"/>
      <c r="X226" s="29"/>
      <c r="Y226" s="29"/>
      <c r="Z226" s="29"/>
      <c r="AA226" s="29"/>
      <c r="AB226" s="29"/>
      <c r="AC226" s="29"/>
      <c r="AD226" s="29"/>
      <c r="AE226" s="29"/>
      <c r="AF226" s="29"/>
      <c r="AG226" s="29"/>
      <c r="AH226" s="29"/>
      <c r="AI226" s="29"/>
      <c r="AJ226" s="29"/>
      <c r="AK226" s="29"/>
      <c r="AL226" s="29"/>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c r="CA226" s="29"/>
      <c r="CB226" s="29"/>
      <c r="CC226" s="29"/>
      <c r="CD226" s="29"/>
      <c r="CE226" s="29"/>
      <c r="CF226" s="29"/>
      <c r="CG226" s="29"/>
      <c r="CH226" s="29"/>
      <c r="CI226" s="29"/>
      <c r="CJ226" s="29"/>
      <c r="CK226" s="29"/>
      <c r="CL226" s="29"/>
      <c r="CM226" s="29"/>
      <c r="CN226" s="29"/>
      <c r="CO226" s="29"/>
      <c r="CP226" s="29"/>
      <c r="CQ226" s="29"/>
      <c r="CR226" s="29"/>
      <c r="CS226" s="29"/>
      <c r="CT226" s="29"/>
      <c r="CU226" s="29"/>
      <c r="CV226" s="29"/>
      <c r="CW226" s="29"/>
      <c r="CX226" s="29"/>
      <c r="CY226" s="29"/>
      <c r="CZ226" s="29"/>
      <c r="DA226" s="29"/>
      <c r="DB226" s="29"/>
      <c r="DC226" s="29"/>
      <c r="DD226" s="29"/>
      <c r="DE226" s="29"/>
      <c r="DF226" s="29"/>
      <c r="DG226" s="29"/>
      <c r="DH226" s="29"/>
      <c r="DI226" s="29"/>
      <c r="DJ226" s="29"/>
      <c r="DK226" s="29"/>
      <c r="DL226" s="29"/>
      <c r="DM226" s="29"/>
      <c r="DN226" s="29"/>
      <c r="DO226" s="29"/>
      <c r="DP226" s="29"/>
      <c r="DQ226" s="29"/>
      <c r="DR226" s="29"/>
      <c r="DS226" s="29"/>
      <c r="DT226" s="29"/>
      <c r="DU226" s="29"/>
      <c r="DV226" s="29"/>
      <c r="DW226" s="29"/>
      <c r="DX226" s="29"/>
      <c r="DY226" s="29"/>
      <c r="DZ226" s="29"/>
      <c r="EA226" s="29"/>
      <c r="EB226" s="29"/>
      <c r="EC226" s="29"/>
      <c r="ED226" s="29"/>
      <c r="EE226" s="29"/>
      <c r="EF226" s="29"/>
      <c r="EG226" s="29"/>
      <c r="EH226" s="29"/>
      <c r="EI226" s="29"/>
      <c r="EJ226" s="29"/>
      <c r="EK226" s="29"/>
      <c r="EL226" s="29"/>
      <c r="EM226" s="29"/>
      <c r="EN226" s="29"/>
      <c r="EO226" s="29"/>
      <c r="EP226" s="29"/>
      <c r="EQ226" s="29"/>
      <c r="ER226" s="29"/>
      <c r="ES226" s="29"/>
      <c r="ET226" s="29"/>
      <c r="EU226" s="29"/>
      <c r="EV226" s="29"/>
      <c r="EW226" s="29"/>
      <c r="EX226" s="29"/>
      <c r="EY226" s="29"/>
      <c r="EZ226" s="29"/>
      <c r="FA226" s="29"/>
      <c r="FB226" s="29"/>
      <c r="FC226" s="29"/>
      <c r="FD226" s="29"/>
      <c r="FE226" s="29"/>
      <c r="FF226" s="29"/>
      <c r="FG226" s="29"/>
      <c r="FH226" s="29"/>
      <c r="FI226" s="29"/>
      <c r="FJ226" s="29"/>
      <c r="FK226" s="29"/>
      <c r="FL226" s="29"/>
      <c r="FM226" s="29"/>
      <c r="FN226" s="29"/>
      <c r="FO226" s="29"/>
      <c r="FP226" s="29"/>
      <c r="FQ226" s="29"/>
      <c r="FR226" s="29"/>
      <c r="FS226" s="29"/>
      <c r="FT226" s="29"/>
      <c r="FU226" s="29"/>
      <c r="FV226" s="29"/>
      <c r="FW226" s="29"/>
      <c r="FX226" s="29"/>
      <c r="FY226" s="29"/>
      <c r="FZ226" s="29"/>
      <c r="GA226" s="29"/>
      <c r="GB226" s="29"/>
      <c r="GC226" s="29"/>
      <c r="GD226" s="29"/>
      <c r="GE226" s="29"/>
      <c r="GF226" s="29"/>
      <c r="GG226" s="29"/>
      <c r="GH226" s="29"/>
      <c r="GI226" s="29"/>
      <c r="GJ226" s="29"/>
      <c r="GK226" s="29"/>
      <c r="GL226" s="29"/>
      <c r="GM226" s="29"/>
      <c r="GN226" s="29"/>
      <c r="GO226" s="29"/>
      <c r="GP226" s="29"/>
      <c r="GQ226" s="29"/>
      <c r="GR226" s="29"/>
      <c r="GS226" s="29"/>
      <c r="GT226" s="29"/>
      <c r="GU226" s="29"/>
      <c r="GV226" s="29"/>
      <c r="GW226" s="29"/>
      <c r="GX226" s="29"/>
      <c r="GY226" s="29"/>
      <c r="GZ226" s="29"/>
      <c r="HA226" s="29"/>
      <c r="HB226" s="29"/>
      <c r="HC226" s="29"/>
      <c r="HD226" s="29"/>
      <c r="HE226" s="29"/>
      <c r="HF226" s="29"/>
      <c r="HG226" s="29"/>
      <c r="HH226" s="29"/>
      <c r="HI226" s="29"/>
      <c r="HJ226" s="29"/>
      <c r="HK226" s="29"/>
      <c r="HL226" s="29"/>
      <c r="HM226" s="29"/>
      <c r="HN226" s="29"/>
      <c r="HO226" s="29"/>
      <c r="HP226" s="29"/>
      <c r="HQ226" s="29"/>
      <c r="HR226" s="29"/>
      <c r="HS226" s="29"/>
      <c r="HT226" s="29"/>
      <c r="HU226" s="29"/>
      <c r="HV226" s="29"/>
      <c r="HW226" s="29"/>
      <c r="HX226" s="29"/>
      <c r="HY226" s="29"/>
      <c r="HZ226" s="29"/>
      <c r="IA226" s="29"/>
      <c r="IB226" s="29"/>
      <c r="IC226" s="29"/>
      <c r="ID226" s="29"/>
      <c r="IE226" s="29"/>
      <c r="IF226" s="29"/>
      <c r="IG226" s="29"/>
      <c r="IH226" s="29"/>
      <c r="II226" s="29"/>
      <c r="IJ226" s="29"/>
      <c r="IK226" s="29"/>
      <c r="IL226" s="29"/>
      <c r="IM226" s="29"/>
      <c r="IN226" s="29"/>
      <c r="IO226" s="29"/>
      <c r="IP226" s="29"/>
    </row>
    <row r="227" spans="1:250" ht="12.75" customHeight="1">
      <c r="A227" s="29"/>
      <c r="B227" s="29"/>
      <c r="C227" s="26"/>
      <c r="D227" s="26"/>
      <c r="E227" s="26"/>
      <c r="F227" s="29"/>
      <c r="G227" s="29"/>
      <c r="H227" s="29"/>
      <c r="I227" s="29"/>
      <c r="J227" s="29"/>
      <c r="K227" s="29"/>
      <c r="L227" s="29"/>
      <c r="M227" s="29"/>
      <c r="N227" s="29"/>
      <c r="O227" s="29"/>
      <c r="P227" s="29"/>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c r="BX227" s="29"/>
      <c r="BY227" s="29"/>
      <c r="BZ227" s="29"/>
      <c r="CA227" s="29"/>
      <c r="CB227" s="29"/>
      <c r="CC227" s="29"/>
      <c r="CD227" s="29"/>
      <c r="CE227" s="29"/>
      <c r="CF227" s="29"/>
      <c r="CG227" s="29"/>
      <c r="CH227" s="29"/>
      <c r="CI227" s="29"/>
      <c r="CJ227" s="29"/>
      <c r="CK227" s="29"/>
      <c r="CL227" s="29"/>
      <c r="CM227" s="29"/>
      <c r="CN227" s="29"/>
      <c r="CO227" s="29"/>
      <c r="CP227" s="29"/>
      <c r="CQ227" s="29"/>
      <c r="CR227" s="29"/>
      <c r="CS227" s="29"/>
      <c r="CT227" s="29"/>
      <c r="CU227" s="29"/>
      <c r="CV227" s="29"/>
      <c r="CW227" s="29"/>
      <c r="CX227" s="29"/>
      <c r="CY227" s="29"/>
      <c r="CZ227" s="29"/>
      <c r="DA227" s="29"/>
      <c r="DB227" s="29"/>
      <c r="DC227" s="29"/>
      <c r="DD227" s="29"/>
      <c r="DE227" s="29"/>
      <c r="DF227" s="29"/>
      <c r="DG227" s="29"/>
      <c r="DH227" s="29"/>
      <c r="DI227" s="29"/>
      <c r="DJ227" s="29"/>
      <c r="DK227" s="29"/>
      <c r="DL227" s="29"/>
      <c r="DM227" s="29"/>
      <c r="DN227" s="29"/>
      <c r="DO227" s="29"/>
      <c r="DP227" s="29"/>
      <c r="DQ227" s="29"/>
      <c r="DR227" s="29"/>
      <c r="DS227" s="29"/>
      <c r="DT227" s="29"/>
      <c r="DU227" s="29"/>
      <c r="DV227" s="29"/>
      <c r="DW227" s="29"/>
      <c r="DX227" s="29"/>
      <c r="DY227" s="29"/>
      <c r="DZ227" s="29"/>
      <c r="EA227" s="29"/>
      <c r="EB227" s="29"/>
      <c r="EC227" s="29"/>
      <c r="ED227" s="29"/>
      <c r="EE227" s="29"/>
      <c r="EF227" s="29"/>
      <c r="EG227" s="29"/>
      <c r="EH227" s="29"/>
      <c r="EI227" s="29"/>
      <c r="EJ227" s="29"/>
      <c r="EK227" s="29"/>
      <c r="EL227" s="29"/>
      <c r="EM227" s="29"/>
      <c r="EN227" s="29"/>
      <c r="EO227" s="29"/>
      <c r="EP227" s="29"/>
      <c r="EQ227" s="29"/>
      <c r="ER227" s="29"/>
      <c r="ES227" s="29"/>
      <c r="ET227" s="29"/>
      <c r="EU227" s="29"/>
      <c r="EV227" s="29"/>
      <c r="EW227" s="29"/>
      <c r="EX227" s="29"/>
      <c r="EY227" s="29"/>
      <c r="EZ227" s="29"/>
      <c r="FA227" s="29"/>
      <c r="FB227" s="29"/>
      <c r="FC227" s="29"/>
      <c r="FD227" s="29"/>
      <c r="FE227" s="29"/>
      <c r="FF227" s="29"/>
      <c r="FG227" s="29"/>
      <c r="FH227" s="29"/>
      <c r="FI227" s="29"/>
      <c r="FJ227" s="29"/>
      <c r="FK227" s="29"/>
      <c r="FL227" s="29"/>
      <c r="FM227" s="29"/>
      <c r="FN227" s="29"/>
      <c r="FO227" s="29"/>
      <c r="FP227" s="29"/>
      <c r="FQ227" s="29"/>
      <c r="FR227" s="29"/>
      <c r="FS227" s="29"/>
      <c r="FT227" s="29"/>
      <c r="FU227" s="29"/>
      <c r="FV227" s="29"/>
      <c r="FW227" s="29"/>
      <c r="FX227" s="29"/>
      <c r="FY227" s="29"/>
      <c r="FZ227" s="29"/>
      <c r="GA227" s="29"/>
      <c r="GB227" s="29"/>
      <c r="GC227" s="29"/>
      <c r="GD227" s="29"/>
      <c r="GE227" s="29"/>
      <c r="GF227" s="29"/>
      <c r="GG227" s="29"/>
      <c r="GH227" s="29"/>
      <c r="GI227" s="29"/>
      <c r="GJ227" s="29"/>
      <c r="GK227" s="29"/>
      <c r="GL227" s="29"/>
      <c r="GM227" s="29"/>
      <c r="GN227" s="29"/>
      <c r="GO227" s="29"/>
      <c r="GP227" s="29"/>
      <c r="GQ227" s="29"/>
      <c r="GR227" s="29"/>
      <c r="GS227" s="29"/>
      <c r="GT227" s="29"/>
      <c r="GU227" s="29"/>
      <c r="GV227" s="29"/>
      <c r="GW227" s="29"/>
      <c r="GX227" s="29"/>
      <c r="GY227" s="29"/>
      <c r="GZ227" s="29"/>
      <c r="HA227" s="29"/>
      <c r="HB227" s="29"/>
      <c r="HC227" s="29"/>
      <c r="HD227" s="29"/>
      <c r="HE227" s="29"/>
      <c r="HF227" s="29"/>
      <c r="HG227" s="29"/>
      <c r="HH227" s="29"/>
      <c r="HI227" s="29"/>
      <c r="HJ227" s="29"/>
      <c r="HK227" s="29"/>
      <c r="HL227" s="29"/>
      <c r="HM227" s="29"/>
      <c r="HN227" s="29"/>
      <c r="HO227" s="29"/>
      <c r="HP227" s="29"/>
      <c r="HQ227" s="29"/>
      <c r="HR227" s="29"/>
      <c r="HS227" s="29"/>
      <c r="HT227" s="29"/>
      <c r="HU227" s="29"/>
      <c r="HV227" s="29"/>
      <c r="HW227" s="29"/>
      <c r="HX227" s="29"/>
      <c r="HY227" s="29"/>
      <c r="HZ227" s="29"/>
      <c r="IA227" s="29"/>
      <c r="IB227" s="29"/>
      <c r="IC227" s="29"/>
      <c r="ID227" s="29"/>
      <c r="IE227" s="29"/>
      <c r="IF227" s="29"/>
      <c r="IG227" s="29"/>
      <c r="IH227" s="29"/>
      <c r="II227" s="29"/>
      <c r="IJ227" s="29"/>
      <c r="IK227" s="29"/>
      <c r="IL227" s="29"/>
      <c r="IM227" s="29"/>
      <c r="IN227" s="29"/>
      <c r="IO227" s="29"/>
      <c r="IP227" s="29"/>
    </row>
    <row r="228" spans="1:250" ht="12.75" customHeight="1">
      <c r="A228" s="29"/>
      <c r="B228" s="29"/>
      <c r="C228" s="26"/>
      <c r="D228" s="26"/>
      <c r="E228" s="26"/>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c r="AD228" s="29"/>
      <c r="AE228" s="29"/>
      <c r="AF228" s="29"/>
      <c r="AG228" s="29"/>
      <c r="AH228" s="29"/>
      <c r="AI228" s="29"/>
      <c r="AJ228" s="29"/>
      <c r="AK228" s="29"/>
      <c r="AL228" s="29"/>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c r="BX228" s="29"/>
      <c r="BY228" s="29"/>
      <c r="BZ228" s="29"/>
      <c r="CA228" s="29"/>
      <c r="CB228" s="29"/>
      <c r="CC228" s="29"/>
      <c r="CD228" s="29"/>
      <c r="CE228" s="29"/>
      <c r="CF228" s="29"/>
      <c r="CG228" s="29"/>
      <c r="CH228" s="29"/>
      <c r="CI228" s="29"/>
      <c r="CJ228" s="29"/>
      <c r="CK228" s="29"/>
      <c r="CL228" s="29"/>
      <c r="CM228" s="29"/>
      <c r="CN228" s="29"/>
      <c r="CO228" s="29"/>
      <c r="CP228" s="29"/>
      <c r="CQ228" s="29"/>
      <c r="CR228" s="29"/>
      <c r="CS228" s="29"/>
      <c r="CT228" s="29"/>
      <c r="CU228" s="29"/>
      <c r="CV228" s="29"/>
      <c r="CW228" s="29"/>
      <c r="CX228" s="29"/>
      <c r="CY228" s="29"/>
      <c r="CZ228" s="29"/>
      <c r="DA228" s="29"/>
      <c r="DB228" s="29"/>
      <c r="DC228" s="29"/>
      <c r="DD228" s="29"/>
      <c r="DE228" s="29"/>
      <c r="DF228" s="29"/>
      <c r="DG228" s="29"/>
      <c r="DH228" s="29"/>
      <c r="DI228" s="29"/>
      <c r="DJ228" s="29"/>
      <c r="DK228" s="29"/>
      <c r="DL228" s="29"/>
      <c r="DM228" s="29"/>
      <c r="DN228" s="29"/>
      <c r="DO228" s="29"/>
      <c r="DP228" s="29"/>
      <c r="DQ228" s="29"/>
      <c r="DR228" s="29"/>
      <c r="DS228" s="29"/>
      <c r="DT228" s="29"/>
      <c r="DU228" s="29"/>
      <c r="DV228" s="29"/>
      <c r="DW228" s="29"/>
      <c r="DX228" s="29"/>
      <c r="DY228" s="29"/>
      <c r="DZ228" s="29"/>
      <c r="EA228" s="29"/>
      <c r="EB228" s="29"/>
      <c r="EC228" s="29"/>
      <c r="ED228" s="29"/>
      <c r="EE228" s="29"/>
      <c r="EF228" s="29"/>
      <c r="EG228" s="29"/>
      <c r="EH228" s="29"/>
      <c r="EI228" s="29"/>
      <c r="EJ228" s="29"/>
      <c r="EK228" s="29"/>
      <c r="EL228" s="29"/>
      <c r="EM228" s="29"/>
      <c r="EN228" s="29"/>
      <c r="EO228" s="29"/>
      <c r="EP228" s="29"/>
      <c r="EQ228" s="29"/>
      <c r="ER228" s="29"/>
      <c r="ES228" s="29"/>
      <c r="ET228" s="29"/>
      <c r="EU228" s="29"/>
      <c r="EV228" s="29"/>
      <c r="EW228" s="29"/>
      <c r="EX228" s="29"/>
      <c r="EY228" s="29"/>
      <c r="EZ228" s="29"/>
      <c r="FA228" s="29"/>
      <c r="FB228" s="29"/>
      <c r="FC228" s="29"/>
      <c r="FD228" s="29"/>
      <c r="FE228" s="29"/>
      <c r="FF228" s="29"/>
      <c r="FG228" s="29"/>
      <c r="FH228" s="29"/>
      <c r="FI228" s="29"/>
      <c r="FJ228" s="29"/>
      <c r="FK228" s="29"/>
      <c r="FL228" s="29"/>
      <c r="FM228" s="29"/>
      <c r="FN228" s="29"/>
      <c r="FO228" s="29"/>
      <c r="FP228" s="29"/>
      <c r="FQ228" s="29"/>
      <c r="FR228" s="29"/>
      <c r="FS228" s="29"/>
      <c r="FT228" s="29"/>
      <c r="FU228" s="29"/>
      <c r="FV228" s="29"/>
      <c r="FW228" s="29"/>
      <c r="FX228" s="29"/>
      <c r="FY228" s="29"/>
      <c r="FZ228" s="29"/>
      <c r="GA228" s="29"/>
      <c r="GB228" s="29"/>
      <c r="GC228" s="29"/>
      <c r="GD228" s="29"/>
      <c r="GE228" s="29"/>
      <c r="GF228" s="29"/>
      <c r="GG228" s="29"/>
      <c r="GH228" s="29"/>
      <c r="GI228" s="29"/>
      <c r="GJ228" s="29"/>
      <c r="GK228" s="29"/>
      <c r="GL228" s="29"/>
      <c r="GM228" s="29"/>
      <c r="GN228" s="29"/>
      <c r="GO228" s="29"/>
      <c r="GP228" s="29"/>
      <c r="GQ228" s="29"/>
      <c r="GR228" s="29"/>
      <c r="GS228" s="29"/>
      <c r="GT228" s="29"/>
      <c r="GU228" s="29"/>
      <c r="GV228" s="29"/>
      <c r="GW228" s="29"/>
      <c r="GX228" s="29"/>
      <c r="GY228" s="29"/>
      <c r="GZ228" s="29"/>
      <c r="HA228" s="29"/>
      <c r="HB228" s="29"/>
      <c r="HC228" s="29"/>
      <c r="HD228" s="29"/>
      <c r="HE228" s="29"/>
      <c r="HF228" s="29"/>
      <c r="HG228" s="29"/>
      <c r="HH228" s="29"/>
      <c r="HI228" s="29"/>
      <c r="HJ228" s="29"/>
      <c r="HK228" s="29"/>
      <c r="HL228" s="29"/>
      <c r="HM228" s="29"/>
      <c r="HN228" s="29"/>
      <c r="HO228" s="29"/>
      <c r="HP228" s="29"/>
      <c r="HQ228" s="29"/>
      <c r="HR228" s="29"/>
      <c r="HS228" s="29"/>
      <c r="HT228" s="29"/>
      <c r="HU228" s="29"/>
      <c r="HV228" s="29"/>
      <c r="HW228" s="29"/>
      <c r="HX228" s="29"/>
      <c r="HY228" s="29"/>
      <c r="HZ228" s="29"/>
      <c r="IA228" s="29"/>
      <c r="IB228" s="29"/>
      <c r="IC228" s="29"/>
      <c r="ID228" s="29"/>
      <c r="IE228" s="29"/>
      <c r="IF228" s="29"/>
      <c r="IG228" s="29"/>
      <c r="IH228" s="29"/>
      <c r="II228" s="29"/>
      <c r="IJ228" s="29"/>
      <c r="IK228" s="29"/>
      <c r="IL228" s="29"/>
      <c r="IM228" s="29"/>
      <c r="IN228" s="29"/>
      <c r="IO228" s="29"/>
      <c r="IP228" s="29"/>
    </row>
    <row r="229" spans="1:250" ht="12.75" customHeight="1">
      <c r="A229" s="29"/>
      <c r="B229" s="29"/>
      <c r="C229" s="26"/>
      <c r="D229" s="26"/>
      <c r="E229" s="26"/>
      <c r="F229" s="29"/>
      <c r="G229" s="29"/>
      <c r="H229" s="29"/>
      <c r="I229" s="29"/>
      <c r="J229" s="29"/>
      <c r="K229" s="29"/>
      <c r="L229" s="29"/>
      <c r="M229" s="29"/>
      <c r="N229" s="29"/>
      <c r="O229" s="29"/>
      <c r="P229" s="29"/>
      <c r="Q229" s="29"/>
      <c r="R229" s="29"/>
      <c r="S229" s="29"/>
      <c r="T229" s="29"/>
      <c r="U229" s="29"/>
      <c r="V229" s="29"/>
      <c r="W229" s="29"/>
      <c r="X229" s="29"/>
      <c r="Y229" s="29"/>
      <c r="Z229" s="29"/>
      <c r="AA229" s="29"/>
      <c r="AB229" s="29"/>
      <c r="AC229" s="29"/>
      <c r="AD229" s="29"/>
      <c r="AE229" s="29"/>
      <c r="AF229" s="29"/>
      <c r="AG229" s="29"/>
      <c r="AH229" s="29"/>
      <c r="AI229" s="29"/>
      <c r="AJ229" s="29"/>
      <c r="AK229" s="29"/>
      <c r="AL229" s="29"/>
      <c r="AM229" s="29"/>
      <c r="AN229" s="29"/>
      <c r="AO229" s="29"/>
      <c r="AP229" s="29"/>
      <c r="AQ229" s="29"/>
      <c r="AR229" s="29"/>
      <c r="AS229" s="29"/>
      <c r="AT229" s="29"/>
      <c r="AU229" s="29"/>
      <c r="AV229" s="29"/>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c r="BX229" s="29"/>
      <c r="BY229" s="29"/>
      <c r="BZ229" s="29"/>
      <c r="CA229" s="29"/>
      <c r="CB229" s="29"/>
      <c r="CC229" s="29"/>
      <c r="CD229" s="29"/>
      <c r="CE229" s="29"/>
      <c r="CF229" s="29"/>
      <c r="CG229" s="29"/>
      <c r="CH229" s="29"/>
      <c r="CI229" s="29"/>
      <c r="CJ229" s="29"/>
      <c r="CK229" s="29"/>
      <c r="CL229" s="29"/>
      <c r="CM229" s="29"/>
      <c r="CN229" s="29"/>
      <c r="CO229" s="29"/>
      <c r="CP229" s="29"/>
      <c r="CQ229" s="29"/>
      <c r="CR229" s="29"/>
      <c r="CS229" s="29"/>
      <c r="CT229" s="29"/>
      <c r="CU229" s="29"/>
      <c r="CV229" s="29"/>
      <c r="CW229" s="29"/>
      <c r="CX229" s="29"/>
      <c r="CY229" s="29"/>
      <c r="CZ229" s="29"/>
      <c r="DA229" s="29"/>
      <c r="DB229" s="29"/>
      <c r="DC229" s="29"/>
      <c r="DD229" s="29"/>
      <c r="DE229" s="29"/>
      <c r="DF229" s="29"/>
      <c r="DG229" s="29"/>
      <c r="DH229" s="29"/>
      <c r="DI229" s="29"/>
      <c r="DJ229" s="29"/>
      <c r="DK229" s="29"/>
      <c r="DL229" s="29"/>
      <c r="DM229" s="29"/>
      <c r="DN229" s="29"/>
      <c r="DO229" s="29"/>
      <c r="DP229" s="29"/>
      <c r="DQ229" s="29"/>
      <c r="DR229" s="29"/>
      <c r="DS229" s="29"/>
      <c r="DT229" s="29"/>
      <c r="DU229" s="29"/>
      <c r="DV229" s="29"/>
      <c r="DW229" s="29"/>
      <c r="DX229" s="29"/>
      <c r="DY229" s="29"/>
      <c r="DZ229" s="29"/>
      <c r="EA229" s="29"/>
      <c r="EB229" s="29"/>
      <c r="EC229" s="29"/>
      <c r="ED229" s="29"/>
      <c r="EE229" s="29"/>
      <c r="EF229" s="29"/>
      <c r="EG229" s="29"/>
      <c r="EH229" s="29"/>
      <c r="EI229" s="29"/>
      <c r="EJ229" s="29"/>
      <c r="EK229" s="29"/>
      <c r="EL229" s="29"/>
      <c r="EM229" s="29"/>
      <c r="EN229" s="29"/>
      <c r="EO229" s="29"/>
      <c r="EP229" s="29"/>
      <c r="EQ229" s="29"/>
      <c r="ER229" s="29"/>
      <c r="ES229" s="29"/>
      <c r="ET229" s="29"/>
      <c r="EU229" s="29"/>
      <c r="EV229" s="29"/>
      <c r="EW229" s="29"/>
      <c r="EX229" s="29"/>
      <c r="EY229" s="29"/>
      <c r="EZ229" s="29"/>
      <c r="FA229" s="29"/>
      <c r="FB229" s="29"/>
      <c r="FC229" s="29"/>
      <c r="FD229" s="29"/>
      <c r="FE229" s="29"/>
      <c r="FF229" s="29"/>
      <c r="FG229" s="29"/>
      <c r="FH229" s="29"/>
      <c r="FI229" s="29"/>
      <c r="FJ229" s="29"/>
      <c r="FK229" s="29"/>
      <c r="FL229" s="29"/>
      <c r="FM229" s="29"/>
      <c r="FN229" s="29"/>
      <c r="FO229" s="29"/>
      <c r="FP229" s="29"/>
      <c r="FQ229" s="29"/>
      <c r="FR229" s="29"/>
      <c r="FS229" s="29"/>
      <c r="FT229" s="29"/>
      <c r="FU229" s="29"/>
      <c r="FV229" s="29"/>
      <c r="FW229" s="29"/>
      <c r="FX229" s="29"/>
      <c r="FY229" s="29"/>
      <c r="FZ229" s="29"/>
      <c r="GA229" s="29"/>
      <c r="GB229" s="29"/>
      <c r="GC229" s="29"/>
      <c r="GD229" s="29"/>
      <c r="GE229" s="29"/>
      <c r="GF229" s="29"/>
      <c r="GG229" s="29"/>
      <c r="GH229" s="29"/>
      <c r="GI229" s="29"/>
      <c r="GJ229" s="29"/>
      <c r="GK229" s="29"/>
      <c r="GL229" s="29"/>
      <c r="GM229" s="29"/>
      <c r="GN229" s="29"/>
      <c r="GO229" s="29"/>
      <c r="GP229" s="29"/>
      <c r="GQ229" s="29"/>
      <c r="GR229" s="29"/>
      <c r="GS229" s="29"/>
      <c r="GT229" s="29"/>
      <c r="GU229" s="29"/>
      <c r="GV229" s="29"/>
      <c r="GW229" s="29"/>
      <c r="GX229" s="29"/>
      <c r="GY229" s="29"/>
      <c r="GZ229" s="29"/>
      <c r="HA229" s="29"/>
      <c r="HB229" s="29"/>
      <c r="HC229" s="29"/>
      <c r="HD229" s="29"/>
      <c r="HE229" s="29"/>
      <c r="HF229" s="29"/>
      <c r="HG229" s="29"/>
      <c r="HH229" s="29"/>
      <c r="HI229" s="29"/>
      <c r="HJ229" s="29"/>
      <c r="HK229" s="29"/>
      <c r="HL229" s="29"/>
      <c r="HM229" s="29"/>
      <c r="HN229" s="29"/>
      <c r="HO229" s="29"/>
      <c r="HP229" s="29"/>
      <c r="HQ229" s="29"/>
      <c r="HR229" s="29"/>
      <c r="HS229" s="29"/>
      <c r="HT229" s="29"/>
      <c r="HU229" s="29"/>
      <c r="HV229" s="29"/>
      <c r="HW229" s="29"/>
      <c r="HX229" s="29"/>
      <c r="HY229" s="29"/>
      <c r="HZ229" s="29"/>
      <c r="IA229" s="29"/>
      <c r="IB229" s="29"/>
      <c r="IC229" s="29"/>
      <c r="ID229" s="29"/>
      <c r="IE229" s="29"/>
      <c r="IF229" s="29"/>
      <c r="IG229" s="29"/>
      <c r="IH229" s="29"/>
      <c r="II229" s="29"/>
      <c r="IJ229" s="29"/>
      <c r="IK229" s="29"/>
      <c r="IL229" s="29"/>
      <c r="IM229" s="29"/>
      <c r="IN229" s="29"/>
      <c r="IO229" s="29"/>
      <c r="IP229" s="29"/>
    </row>
    <row r="230" spans="1:250" ht="12.75" customHeight="1">
      <c r="A230" s="29"/>
      <c r="B230" s="29"/>
      <c r="C230" s="26"/>
      <c r="D230" s="26"/>
      <c r="E230" s="26"/>
      <c r="F230" s="29"/>
      <c r="G230" s="29"/>
      <c r="H230" s="29"/>
      <c r="I230" s="29"/>
      <c r="J230" s="29"/>
      <c r="K230" s="29"/>
      <c r="L230" s="29"/>
      <c r="M230" s="29"/>
      <c r="N230" s="29"/>
      <c r="O230" s="29"/>
      <c r="P230" s="29"/>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c r="AX230" s="29"/>
      <c r="AY230" s="29"/>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c r="BX230" s="29"/>
      <c r="BY230" s="29"/>
      <c r="BZ230" s="29"/>
      <c r="CA230" s="29"/>
      <c r="CB230" s="29"/>
      <c r="CC230" s="29"/>
      <c r="CD230" s="29"/>
      <c r="CE230" s="29"/>
      <c r="CF230" s="29"/>
      <c r="CG230" s="29"/>
      <c r="CH230" s="29"/>
      <c r="CI230" s="29"/>
      <c r="CJ230" s="29"/>
      <c r="CK230" s="29"/>
      <c r="CL230" s="29"/>
      <c r="CM230" s="29"/>
      <c r="CN230" s="29"/>
      <c r="CO230" s="29"/>
      <c r="CP230" s="29"/>
      <c r="CQ230" s="29"/>
      <c r="CR230" s="29"/>
      <c r="CS230" s="29"/>
      <c r="CT230" s="29"/>
      <c r="CU230" s="29"/>
      <c r="CV230" s="29"/>
      <c r="CW230" s="29"/>
      <c r="CX230" s="29"/>
      <c r="CY230" s="29"/>
      <c r="CZ230" s="29"/>
      <c r="DA230" s="29"/>
      <c r="DB230" s="29"/>
      <c r="DC230" s="29"/>
      <c r="DD230" s="29"/>
      <c r="DE230" s="29"/>
      <c r="DF230" s="29"/>
      <c r="DG230" s="29"/>
      <c r="DH230" s="29"/>
      <c r="DI230" s="29"/>
      <c r="DJ230" s="29"/>
      <c r="DK230" s="29"/>
      <c r="DL230" s="29"/>
      <c r="DM230" s="29"/>
      <c r="DN230" s="29"/>
      <c r="DO230" s="29"/>
      <c r="DP230" s="29"/>
      <c r="DQ230" s="29"/>
      <c r="DR230" s="29"/>
      <c r="DS230" s="29"/>
      <c r="DT230" s="29"/>
      <c r="DU230" s="29"/>
      <c r="DV230" s="29"/>
      <c r="DW230" s="29"/>
      <c r="DX230" s="29"/>
      <c r="DY230" s="29"/>
      <c r="DZ230" s="29"/>
      <c r="EA230" s="29"/>
      <c r="EB230" s="29"/>
      <c r="EC230" s="29"/>
      <c r="ED230" s="29"/>
      <c r="EE230" s="29"/>
      <c r="EF230" s="29"/>
      <c r="EG230" s="29"/>
      <c r="EH230" s="29"/>
      <c r="EI230" s="29"/>
      <c r="EJ230" s="29"/>
      <c r="EK230" s="29"/>
      <c r="EL230" s="29"/>
      <c r="EM230" s="29"/>
      <c r="EN230" s="29"/>
      <c r="EO230" s="29"/>
      <c r="EP230" s="29"/>
      <c r="EQ230" s="29"/>
      <c r="ER230" s="29"/>
      <c r="ES230" s="29"/>
      <c r="ET230" s="29"/>
      <c r="EU230" s="29"/>
      <c r="EV230" s="29"/>
      <c r="EW230" s="29"/>
      <c r="EX230" s="29"/>
      <c r="EY230" s="29"/>
      <c r="EZ230" s="29"/>
      <c r="FA230" s="29"/>
      <c r="FB230" s="29"/>
      <c r="FC230" s="29"/>
      <c r="FD230" s="29"/>
      <c r="FE230" s="29"/>
      <c r="FF230" s="29"/>
      <c r="FG230" s="29"/>
      <c r="FH230" s="29"/>
      <c r="FI230" s="29"/>
      <c r="FJ230" s="29"/>
      <c r="FK230" s="29"/>
      <c r="FL230" s="29"/>
      <c r="FM230" s="29"/>
      <c r="FN230" s="29"/>
      <c r="FO230" s="29"/>
      <c r="FP230" s="29"/>
      <c r="FQ230" s="29"/>
      <c r="FR230" s="29"/>
      <c r="FS230" s="29"/>
      <c r="FT230" s="29"/>
      <c r="FU230" s="29"/>
      <c r="FV230" s="29"/>
      <c r="FW230" s="29"/>
      <c r="FX230" s="29"/>
      <c r="FY230" s="29"/>
      <c r="FZ230" s="29"/>
      <c r="GA230" s="29"/>
      <c r="GB230" s="29"/>
      <c r="GC230" s="29"/>
      <c r="GD230" s="29"/>
      <c r="GE230" s="29"/>
      <c r="GF230" s="29"/>
      <c r="GG230" s="29"/>
      <c r="GH230" s="29"/>
      <c r="GI230" s="29"/>
      <c r="GJ230" s="29"/>
      <c r="GK230" s="29"/>
      <c r="GL230" s="29"/>
      <c r="GM230" s="29"/>
      <c r="GN230" s="29"/>
      <c r="GO230" s="29"/>
      <c r="GP230" s="29"/>
      <c r="GQ230" s="29"/>
      <c r="GR230" s="29"/>
      <c r="GS230" s="29"/>
      <c r="GT230" s="29"/>
      <c r="GU230" s="29"/>
      <c r="GV230" s="29"/>
      <c r="GW230" s="29"/>
      <c r="GX230" s="29"/>
      <c r="GY230" s="29"/>
      <c r="GZ230" s="29"/>
      <c r="HA230" s="29"/>
      <c r="HB230" s="29"/>
      <c r="HC230" s="29"/>
      <c r="HD230" s="29"/>
      <c r="HE230" s="29"/>
      <c r="HF230" s="29"/>
      <c r="HG230" s="29"/>
      <c r="HH230" s="29"/>
      <c r="HI230" s="29"/>
      <c r="HJ230" s="29"/>
      <c r="HK230" s="29"/>
      <c r="HL230" s="29"/>
      <c r="HM230" s="29"/>
      <c r="HN230" s="29"/>
      <c r="HO230" s="29"/>
      <c r="HP230" s="29"/>
      <c r="HQ230" s="29"/>
      <c r="HR230" s="29"/>
      <c r="HS230" s="29"/>
      <c r="HT230" s="29"/>
      <c r="HU230" s="29"/>
      <c r="HV230" s="29"/>
      <c r="HW230" s="29"/>
      <c r="HX230" s="29"/>
      <c r="HY230" s="29"/>
      <c r="HZ230" s="29"/>
      <c r="IA230" s="29"/>
      <c r="IB230" s="29"/>
      <c r="IC230" s="29"/>
      <c r="ID230" s="29"/>
      <c r="IE230" s="29"/>
      <c r="IF230" s="29"/>
      <c r="IG230" s="29"/>
      <c r="IH230" s="29"/>
      <c r="II230" s="29"/>
      <c r="IJ230" s="29"/>
      <c r="IK230" s="29"/>
      <c r="IL230" s="29"/>
      <c r="IM230" s="29"/>
      <c r="IN230" s="29"/>
      <c r="IO230" s="29"/>
      <c r="IP230" s="29"/>
    </row>
    <row r="231" spans="1:250" ht="12.75" customHeight="1">
      <c r="A231" s="29"/>
      <c r="B231" s="29"/>
      <c r="C231" s="26"/>
      <c r="D231" s="26"/>
      <c r="E231" s="26"/>
      <c r="F231" s="29"/>
      <c r="G231" s="29"/>
      <c r="H231" s="29"/>
      <c r="I231" s="29"/>
      <c r="J231" s="29"/>
      <c r="K231" s="29"/>
      <c r="L231" s="29"/>
      <c r="M231" s="29"/>
      <c r="N231" s="29"/>
      <c r="O231" s="29"/>
      <c r="P231" s="29"/>
      <c r="Q231" s="29"/>
      <c r="R231" s="29"/>
      <c r="S231" s="29"/>
      <c r="T231" s="29"/>
      <c r="U231" s="29"/>
      <c r="V231" s="29"/>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29"/>
      <c r="CA231" s="29"/>
      <c r="CB231" s="29"/>
      <c r="CC231" s="29"/>
      <c r="CD231" s="29"/>
      <c r="CE231" s="29"/>
      <c r="CF231" s="29"/>
      <c r="CG231" s="29"/>
      <c r="CH231" s="29"/>
      <c r="CI231" s="29"/>
      <c r="CJ231" s="29"/>
      <c r="CK231" s="29"/>
      <c r="CL231" s="29"/>
      <c r="CM231" s="29"/>
      <c r="CN231" s="29"/>
      <c r="CO231" s="29"/>
      <c r="CP231" s="29"/>
      <c r="CQ231" s="29"/>
      <c r="CR231" s="29"/>
      <c r="CS231" s="29"/>
      <c r="CT231" s="29"/>
      <c r="CU231" s="29"/>
      <c r="CV231" s="29"/>
      <c r="CW231" s="29"/>
      <c r="CX231" s="29"/>
      <c r="CY231" s="29"/>
      <c r="CZ231" s="29"/>
      <c r="DA231" s="29"/>
      <c r="DB231" s="29"/>
      <c r="DC231" s="29"/>
      <c r="DD231" s="29"/>
      <c r="DE231" s="29"/>
      <c r="DF231" s="29"/>
      <c r="DG231" s="29"/>
      <c r="DH231" s="29"/>
      <c r="DI231" s="29"/>
      <c r="DJ231" s="29"/>
      <c r="DK231" s="29"/>
      <c r="DL231" s="29"/>
      <c r="DM231" s="29"/>
      <c r="DN231" s="29"/>
      <c r="DO231" s="29"/>
      <c r="DP231" s="29"/>
      <c r="DQ231" s="29"/>
      <c r="DR231" s="29"/>
      <c r="DS231" s="29"/>
      <c r="DT231" s="29"/>
      <c r="DU231" s="29"/>
      <c r="DV231" s="29"/>
      <c r="DW231" s="29"/>
      <c r="DX231" s="29"/>
      <c r="DY231" s="29"/>
      <c r="DZ231" s="29"/>
      <c r="EA231" s="29"/>
      <c r="EB231" s="29"/>
      <c r="EC231" s="29"/>
      <c r="ED231" s="29"/>
      <c r="EE231" s="29"/>
      <c r="EF231" s="29"/>
      <c r="EG231" s="29"/>
      <c r="EH231" s="29"/>
      <c r="EI231" s="29"/>
      <c r="EJ231" s="29"/>
      <c r="EK231" s="29"/>
      <c r="EL231" s="29"/>
      <c r="EM231" s="29"/>
      <c r="EN231" s="29"/>
      <c r="EO231" s="29"/>
      <c r="EP231" s="29"/>
      <c r="EQ231" s="29"/>
      <c r="ER231" s="29"/>
      <c r="ES231" s="29"/>
      <c r="ET231" s="29"/>
      <c r="EU231" s="29"/>
      <c r="EV231" s="29"/>
      <c r="EW231" s="29"/>
      <c r="EX231" s="29"/>
      <c r="EY231" s="29"/>
      <c r="EZ231" s="29"/>
      <c r="FA231" s="29"/>
      <c r="FB231" s="29"/>
      <c r="FC231" s="29"/>
      <c r="FD231" s="29"/>
      <c r="FE231" s="29"/>
      <c r="FF231" s="29"/>
      <c r="FG231" s="29"/>
      <c r="FH231" s="29"/>
      <c r="FI231" s="29"/>
      <c r="FJ231" s="29"/>
      <c r="FK231" s="29"/>
      <c r="FL231" s="29"/>
      <c r="FM231" s="29"/>
      <c r="FN231" s="29"/>
      <c r="FO231" s="29"/>
      <c r="FP231" s="29"/>
      <c r="FQ231" s="29"/>
      <c r="FR231" s="29"/>
      <c r="FS231" s="29"/>
      <c r="FT231" s="29"/>
      <c r="FU231" s="29"/>
      <c r="FV231" s="29"/>
      <c r="FW231" s="29"/>
      <c r="FX231" s="29"/>
      <c r="FY231" s="29"/>
      <c r="FZ231" s="29"/>
      <c r="GA231" s="29"/>
      <c r="GB231" s="29"/>
      <c r="GC231" s="29"/>
      <c r="GD231" s="29"/>
      <c r="GE231" s="29"/>
      <c r="GF231" s="29"/>
      <c r="GG231" s="29"/>
      <c r="GH231" s="29"/>
      <c r="GI231" s="29"/>
      <c r="GJ231" s="29"/>
      <c r="GK231" s="29"/>
      <c r="GL231" s="29"/>
      <c r="GM231" s="29"/>
      <c r="GN231" s="29"/>
      <c r="GO231" s="29"/>
      <c r="GP231" s="29"/>
      <c r="GQ231" s="29"/>
      <c r="GR231" s="29"/>
      <c r="GS231" s="29"/>
      <c r="GT231" s="29"/>
      <c r="GU231" s="29"/>
      <c r="GV231" s="29"/>
      <c r="GW231" s="29"/>
      <c r="GX231" s="29"/>
      <c r="GY231" s="29"/>
      <c r="GZ231" s="29"/>
      <c r="HA231" s="29"/>
      <c r="HB231" s="29"/>
      <c r="HC231" s="29"/>
      <c r="HD231" s="29"/>
      <c r="HE231" s="29"/>
      <c r="HF231" s="29"/>
      <c r="HG231" s="29"/>
      <c r="HH231" s="29"/>
      <c r="HI231" s="29"/>
      <c r="HJ231" s="29"/>
      <c r="HK231" s="29"/>
      <c r="HL231" s="29"/>
      <c r="HM231" s="29"/>
      <c r="HN231" s="29"/>
      <c r="HO231" s="29"/>
      <c r="HP231" s="29"/>
      <c r="HQ231" s="29"/>
      <c r="HR231" s="29"/>
      <c r="HS231" s="29"/>
      <c r="HT231" s="29"/>
      <c r="HU231" s="29"/>
      <c r="HV231" s="29"/>
      <c r="HW231" s="29"/>
      <c r="HX231" s="29"/>
      <c r="HY231" s="29"/>
      <c r="HZ231" s="29"/>
      <c r="IA231" s="29"/>
      <c r="IB231" s="29"/>
      <c r="IC231" s="29"/>
      <c r="ID231" s="29"/>
      <c r="IE231" s="29"/>
      <c r="IF231" s="29"/>
      <c r="IG231" s="29"/>
      <c r="IH231" s="29"/>
      <c r="II231" s="29"/>
      <c r="IJ231" s="29"/>
      <c r="IK231" s="29"/>
      <c r="IL231" s="29"/>
      <c r="IM231" s="29"/>
      <c r="IN231" s="29"/>
      <c r="IO231" s="29"/>
      <c r="IP231" s="29"/>
    </row>
  </sheetData>
  <mergeCells count="6">
    <mergeCell ref="A22:B22"/>
    <mergeCell ref="A31:B31"/>
    <mergeCell ref="C3:C4"/>
    <mergeCell ref="A14:B14"/>
    <mergeCell ref="A3:B4"/>
    <mergeCell ref="A5:C7"/>
  </mergeCells>
  <pageMargins left="0.98425196850393704" right="0.19685039370078741" top="0.78740157480314965" bottom="0.59055118110236227" header="0" footer="0"/>
  <pageSetup paperSize="9" orientation="portrait" r:id="rId1"/>
  <headerFooter>
    <oddFooter xml:space="preserve">&amp;C&amp;"Arial Narrow,Normal"&amp;9&amp;P TRIB. MUNIC. DE RECLAMOS Y APEL. FISCALES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66FF33"/>
  </sheetPr>
  <dimension ref="A1:AE878"/>
  <sheetViews>
    <sheetView topLeftCell="A655" zoomScaleNormal="100" workbookViewId="0">
      <selection activeCell="E666" sqref="E666"/>
    </sheetView>
  </sheetViews>
  <sheetFormatPr baseColWidth="10" defaultColWidth="12.5703125" defaultRowHeight="15" customHeight="1"/>
  <cols>
    <col min="1" max="1" width="7.7109375" customWidth="1"/>
    <col min="2" max="2" width="61.7109375" customWidth="1"/>
    <col min="3" max="4" width="13.7109375" customWidth="1"/>
    <col min="5" max="5" width="14.7109375" customWidth="1"/>
    <col min="6" max="6" width="17.140625" customWidth="1"/>
    <col min="7" max="7" width="16.28515625" customWidth="1"/>
    <col min="8" max="8" width="14.7109375" customWidth="1"/>
    <col min="9" max="9" width="19" customWidth="1"/>
    <col min="10" max="10" width="17.7109375" customWidth="1"/>
    <col min="11" max="11" width="16.28515625" customWidth="1"/>
    <col min="12" max="12" width="13.85546875" customWidth="1"/>
    <col min="13" max="31" width="10.28515625" customWidth="1"/>
  </cols>
  <sheetData>
    <row r="1" spans="1:31" ht="12.75" customHeight="1">
      <c r="A1" s="1" t="s">
        <v>137</v>
      </c>
      <c r="B1" s="2"/>
      <c r="C1" s="2"/>
      <c r="D1" s="2"/>
      <c r="E1" s="2"/>
      <c r="F1" s="2"/>
      <c r="G1" s="2"/>
      <c r="H1" s="2"/>
      <c r="I1" s="2"/>
      <c r="J1" s="2"/>
      <c r="K1" s="2"/>
      <c r="L1" s="2"/>
      <c r="M1" s="2"/>
      <c r="N1" s="2"/>
      <c r="O1" s="2"/>
      <c r="P1" s="2"/>
      <c r="Q1" s="2"/>
      <c r="R1" s="2"/>
      <c r="S1" s="2"/>
      <c r="T1" s="2"/>
      <c r="U1" s="2"/>
      <c r="V1" s="2"/>
      <c r="W1" s="2"/>
      <c r="X1" s="2"/>
      <c r="Y1" s="2"/>
      <c r="Z1" s="2"/>
      <c r="AA1" s="2"/>
      <c r="AB1" s="2"/>
      <c r="AC1" s="2"/>
      <c r="AD1" s="2"/>
      <c r="AE1" s="2"/>
    </row>
    <row r="2" spans="1:31" ht="12.75" customHeight="1" thickBot="1">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row>
    <row r="3" spans="1:31" ht="12.75" customHeight="1">
      <c r="A3" s="684" t="s">
        <v>138</v>
      </c>
      <c r="B3" s="685"/>
      <c r="C3" s="661" t="s">
        <v>139</v>
      </c>
      <c r="E3" s="2"/>
      <c r="F3" s="2"/>
      <c r="G3" s="2"/>
      <c r="H3" s="2"/>
      <c r="I3" s="2"/>
      <c r="J3" s="2"/>
      <c r="K3" s="2"/>
      <c r="L3" s="2"/>
      <c r="M3" s="2"/>
      <c r="N3" s="2"/>
      <c r="O3" s="2"/>
      <c r="P3" s="2"/>
      <c r="Q3" s="2"/>
      <c r="R3" s="2"/>
      <c r="S3" s="2"/>
      <c r="T3" s="2"/>
      <c r="U3" s="2"/>
      <c r="V3" s="2"/>
      <c r="W3" s="2"/>
      <c r="X3" s="2"/>
      <c r="Y3" s="2"/>
      <c r="Z3" s="2"/>
      <c r="AA3" s="2"/>
      <c r="AB3" s="2"/>
      <c r="AC3" s="2"/>
      <c r="AD3" s="2"/>
    </row>
    <row r="4" spans="1:31" ht="12.75" customHeight="1" thickBot="1">
      <c r="A4" s="686"/>
      <c r="B4" s="687"/>
      <c r="C4" s="662"/>
      <c r="E4" s="2"/>
      <c r="F4" s="2"/>
      <c r="G4" s="2"/>
      <c r="H4" s="2"/>
      <c r="I4" s="2"/>
      <c r="J4" s="2"/>
      <c r="K4" s="2"/>
      <c r="L4" s="2"/>
      <c r="M4" s="2"/>
      <c r="N4" s="2"/>
      <c r="O4" s="2"/>
      <c r="P4" s="2"/>
      <c r="Q4" s="2"/>
      <c r="R4" s="2"/>
      <c r="S4" s="2"/>
      <c r="T4" s="2"/>
      <c r="U4" s="2"/>
      <c r="V4" s="2"/>
      <c r="W4" s="2"/>
      <c r="X4" s="2"/>
      <c r="Y4" s="2"/>
      <c r="Z4" s="2"/>
      <c r="AA4" s="2"/>
      <c r="AB4" s="2"/>
      <c r="AC4" s="2"/>
      <c r="AD4" s="2"/>
    </row>
    <row r="5" spans="1:31" ht="12.75" customHeight="1">
      <c r="A5" s="668" t="s">
        <v>140</v>
      </c>
      <c r="B5" s="669"/>
      <c r="C5" s="670"/>
      <c r="E5" s="2"/>
      <c r="F5" s="2"/>
      <c r="G5" s="2"/>
      <c r="H5" s="2"/>
      <c r="I5" s="2"/>
      <c r="J5" s="2"/>
      <c r="K5" s="2"/>
      <c r="L5" s="2"/>
      <c r="M5" s="2"/>
      <c r="N5" s="2"/>
      <c r="O5" s="2"/>
      <c r="P5" s="2"/>
      <c r="Q5" s="2"/>
      <c r="R5" s="2"/>
      <c r="S5" s="2"/>
      <c r="T5" s="2"/>
      <c r="U5" s="2"/>
      <c r="V5" s="2"/>
      <c r="W5" s="2"/>
      <c r="X5" s="2"/>
      <c r="Y5" s="2"/>
      <c r="Z5" s="2"/>
      <c r="AA5" s="2"/>
      <c r="AB5" s="2"/>
      <c r="AC5" s="2"/>
      <c r="AD5" s="2"/>
    </row>
    <row r="6" spans="1:31" ht="12.75" customHeight="1">
      <c r="A6" s="671"/>
      <c r="B6" s="672"/>
      <c r="C6" s="673"/>
      <c r="E6" s="2"/>
      <c r="F6" s="2"/>
      <c r="G6" s="2"/>
      <c r="H6" s="2"/>
      <c r="I6" s="2"/>
      <c r="J6" s="2"/>
      <c r="K6" s="2"/>
      <c r="L6" s="2"/>
      <c r="M6" s="2"/>
      <c r="N6" s="2"/>
      <c r="O6" s="2"/>
      <c r="P6" s="2"/>
      <c r="Q6" s="2"/>
      <c r="R6" s="2"/>
      <c r="S6" s="2"/>
      <c r="T6" s="2"/>
      <c r="U6" s="2"/>
      <c r="V6" s="2"/>
      <c r="W6" s="2"/>
      <c r="X6" s="2"/>
      <c r="Y6" s="2"/>
      <c r="Z6" s="2"/>
      <c r="AA6" s="2"/>
      <c r="AB6" s="2"/>
      <c r="AC6" s="2"/>
      <c r="AD6" s="2"/>
    </row>
    <row r="7" spans="1:31" ht="12.75" customHeight="1">
      <c r="A7" s="671"/>
      <c r="B7" s="672"/>
      <c r="C7" s="673"/>
      <c r="E7" s="2"/>
      <c r="F7" s="2"/>
      <c r="G7" s="2"/>
      <c r="H7" s="2"/>
      <c r="I7" s="2"/>
      <c r="J7" s="2"/>
      <c r="K7" s="2"/>
      <c r="L7" s="2"/>
      <c r="M7" s="2"/>
      <c r="N7" s="2"/>
      <c r="O7" s="2"/>
      <c r="P7" s="2"/>
      <c r="Q7" s="2"/>
      <c r="R7" s="2"/>
      <c r="S7" s="2"/>
      <c r="T7" s="2"/>
      <c r="U7" s="2"/>
      <c r="V7" s="2"/>
      <c r="W7" s="2"/>
      <c r="X7" s="2"/>
      <c r="Y7" s="2"/>
      <c r="Z7" s="2"/>
      <c r="AA7" s="2"/>
      <c r="AB7" s="2"/>
      <c r="AC7" s="2"/>
      <c r="AD7" s="2"/>
    </row>
    <row r="8" spans="1:31" ht="12.75" customHeight="1">
      <c r="A8" s="671"/>
      <c r="B8" s="672"/>
      <c r="C8" s="673"/>
      <c r="E8" s="2"/>
      <c r="F8" s="2"/>
      <c r="G8" s="2"/>
      <c r="H8" s="2"/>
      <c r="I8" s="2"/>
      <c r="J8" s="2"/>
      <c r="K8" s="2"/>
      <c r="L8" s="2"/>
      <c r="M8" s="2"/>
      <c r="N8" s="2"/>
      <c r="O8" s="2"/>
      <c r="P8" s="2"/>
      <c r="Q8" s="2"/>
      <c r="R8" s="2"/>
      <c r="S8" s="2"/>
      <c r="T8" s="2"/>
      <c r="U8" s="2"/>
      <c r="V8" s="2"/>
      <c r="W8" s="2"/>
      <c r="X8" s="2"/>
      <c r="Y8" s="2"/>
      <c r="Z8" s="2"/>
      <c r="AA8" s="2"/>
      <c r="AB8" s="2"/>
      <c r="AC8" s="2"/>
      <c r="AD8" s="2"/>
    </row>
    <row r="9" spans="1:31" ht="12.75" customHeight="1">
      <c r="A9" s="671"/>
      <c r="B9" s="672"/>
      <c r="C9" s="673"/>
      <c r="E9" s="2"/>
      <c r="F9" s="2"/>
      <c r="G9" s="2"/>
      <c r="H9" s="2"/>
      <c r="I9" s="2"/>
      <c r="J9" s="2"/>
      <c r="K9" s="2"/>
      <c r="L9" s="2"/>
      <c r="M9" s="2"/>
      <c r="N9" s="2"/>
      <c r="O9" s="2"/>
      <c r="P9" s="2"/>
      <c r="Q9" s="2"/>
      <c r="R9" s="2"/>
      <c r="S9" s="2"/>
      <c r="T9" s="2"/>
      <c r="U9" s="2"/>
      <c r="V9" s="2"/>
      <c r="W9" s="2"/>
      <c r="X9" s="2"/>
      <c r="Y9" s="2"/>
      <c r="Z9" s="2"/>
      <c r="AA9" s="2"/>
      <c r="AB9" s="2"/>
      <c r="AC9" s="2"/>
      <c r="AD9" s="2"/>
    </row>
    <row r="10" spans="1:31" ht="12.75" customHeight="1">
      <c r="A10" s="671"/>
      <c r="B10" s="672"/>
      <c r="C10" s="673"/>
      <c r="E10" s="2"/>
      <c r="F10" s="2"/>
      <c r="G10" s="2"/>
      <c r="H10" s="2"/>
      <c r="I10" s="2"/>
      <c r="J10" s="2"/>
      <c r="K10" s="2"/>
      <c r="L10" s="2"/>
      <c r="M10" s="2"/>
      <c r="N10" s="2"/>
      <c r="O10" s="2"/>
      <c r="P10" s="2"/>
      <c r="Q10" s="2"/>
      <c r="R10" s="2"/>
      <c r="S10" s="2"/>
      <c r="T10" s="2"/>
      <c r="U10" s="2"/>
      <c r="V10" s="2"/>
      <c r="W10" s="2"/>
      <c r="X10" s="2"/>
      <c r="Y10" s="2"/>
      <c r="Z10" s="2"/>
      <c r="AA10" s="2"/>
      <c r="AB10" s="2"/>
      <c r="AC10" s="2"/>
      <c r="AD10" s="2"/>
    </row>
    <row r="11" spans="1:31" ht="12.75" customHeight="1">
      <c r="A11" s="671"/>
      <c r="B11" s="672"/>
      <c r="C11" s="673"/>
      <c r="E11" s="2"/>
      <c r="F11" s="2"/>
      <c r="G11" s="2"/>
      <c r="H11" s="2"/>
      <c r="I11" s="2"/>
      <c r="J11" s="2"/>
      <c r="K11" s="2"/>
      <c r="L11" s="2"/>
      <c r="M11" s="2"/>
      <c r="N11" s="2"/>
      <c r="O11" s="2"/>
      <c r="P11" s="2"/>
      <c r="Q11" s="2"/>
      <c r="R11" s="2"/>
      <c r="S11" s="2"/>
      <c r="T11" s="2"/>
      <c r="U11" s="2"/>
      <c r="V11" s="2"/>
      <c r="W11" s="2"/>
      <c r="X11" s="2"/>
      <c r="Y11" s="2"/>
      <c r="Z11" s="2"/>
      <c r="AA11" s="2"/>
      <c r="AB11" s="2"/>
      <c r="AC11" s="2"/>
      <c r="AD11" s="2"/>
    </row>
    <row r="12" spans="1:31" ht="12.75" customHeight="1">
      <c r="A12" s="671"/>
      <c r="B12" s="672"/>
      <c r="C12" s="673"/>
      <c r="E12" s="2"/>
      <c r="F12" s="2"/>
      <c r="G12" s="2"/>
      <c r="H12" s="2"/>
      <c r="I12" s="2"/>
      <c r="J12" s="2"/>
      <c r="K12" s="2"/>
      <c r="L12" s="2"/>
      <c r="M12" s="2"/>
      <c r="N12" s="2"/>
      <c r="O12" s="2"/>
      <c r="P12" s="2"/>
      <c r="Q12" s="2"/>
      <c r="R12" s="2"/>
      <c r="S12" s="2"/>
      <c r="T12" s="2"/>
      <c r="U12" s="2"/>
      <c r="V12" s="2"/>
      <c r="W12" s="2"/>
      <c r="X12" s="2"/>
      <c r="Y12" s="2"/>
      <c r="Z12" s="2"/>
      <c r="AA12" s="2"/>
      <c r="AB12" s="2"/>
      <c r="AC12" s="2"/>
      <c r="AD12" s="2"/>
    </row>
    <row r="13" spans="1:31" ht="12.75" customHeight="1">
      <c r="A13" s="671"/>
      <c r="B13" s="672"/>
      <c r="C13" s="673"/>
      <c r="E13" s="2"/>
      <c r="F13" s="2"/>
      <c r="G13" s="2"/>
      <c r="H13" s="2"/>
      <c r="I13" s="2"/>
      <c r="J13" s="2"/>
      <c r="K13" s="2"/>
      <c r="L13" s="2"/>
      <c r="M13" s="2"/>
      <c r="N13" s="2"/>
      <c r="O13" s="2"/>
      <c r="P13" s="2"/>
      <c r="Q13" s="2"/>
      <c r="R13" s="2"/>
      <c r="S13" s="2"/>
      <c r="T13" s="2"/>
      <c r="U13" s="2"/>
      <c r="V13" s="2"/>
      <c r="W13" s="2"/>
      <c r="X13" s="2"/>
      <c r="Y13" s="2"/>
      <c r="Z13" s="2"/>
      <c r="AA13" s="2"/>
      <c r="AB13" s="2"/>
      <c r="AC13" s="2"/>
      <c r="AD13" s="2"/>
    </row>
    <row r="14" spans="1:31" ht="12.75" customHeight="1">
      <c r="A14" s="671"/>
      <c r="B14" s="672"/>
      <c r="C14" s="673"/>
      <c r="E14" s="2"/>
      <c r="F14" s="2"/>
      <c r="G14" s="2"/>
      <c r="H14" s="2"/>
      <c r="I14" s="2"/>
      <c r="J14" s="2"/>
      <c r="K14" s="2"/>
      <c r="L14" s="2"/>
      <c r="M14" s="2"/>
      <c r="N14" s="2"/>
      <c r="O14" s="2"/>
      <c r="P14" s="2"/>
      <c r="Q14" s="2"/>
      <c r="R14" s="2"/>
      <c r="S14" s="2"/>
      <c r="T14" s="2"/>
      <c r="U14" s="2"/>
      <c r="V14" s="2"/>
      <c r="W14" s="2"/>
      <c r="X14" s="2"/>
      <c r="Y14" s="2"/>
      <c r="Z14" s="2"/>
      <c r="AA14" s="2"/>
      <c r="AB14" s="2"/>
      <c r="AC14" s="2"/>
      <c r="AD14" s="2"/>
    </row>
    <row r="15" spans="1:31" ht="12.75" customHeight="1">
      <c r="A15" s="671"/>
      <c r="B15" s="672"/>
      <c r="C15" s="673"/>
      <c r="E15" s="2"/>
      <c r="F15" s="2"/>
      <c r="G15" s="2"/>
      <c r="H15" s="2"/>
      <c r="I15" s="2"/>
      <c r="J15" s="2"/>
      <c r="K15" s="2"/>
      <c r="L15" s="2"/>
      <c r="M15" s="2"/>
      <c r="N15" s="2"/>
      <c r="O15" s="2"/>
      <c r="P15" s="2"/>
      <c r="Q15" s="2"/>
      <c r="R15" s="2"/>
      <c r="S15" s="2"/>
      <c r="T15" s="2"/>
      <c r="U15" s="2"/>
      <c r="V15" s="2"/>
      <c r="W15" s="2"/>
      <c r="X15" s="2"/>
      <c r="Y15" s="2"/>
      <c r="Z15" s="2"/>
      <c r="AA15" s="2"/>
      <c r="AB15" s="2"/>
      <c r="AC15" s="2"/>
      <c r="AD15" s="2"/>
    </row>
    <row r="16" spans="1:31" ht="12.75" customHeight="1">
      <c r="A16" s="671"/>
      <c r="B16" s="672"/>
      <c r="C16" s="673"/>
      <c r="E16" s="2"/>
      <c r="F16" s="2"/>
      <c r="G16" s="2"/>
      <c r="H16" s="2"/>
      <c r="I16" s="2"/>
      <c r="J16" s="2"/>
      <c r="K16" s="2"/>
      <c r="L16" s="2"/>
      <c r="M16" s="2"/>
      <c r="N16" s="2"/>
      <c r="O16" s="2"/>
      <c r="P16" s="2"/>
      <c r="Q16" s="2"/>
      <c r="R16" s="2"/>
      <c r="S16" s="2"/>
      <c r="T16" s="2"/>
      <c r="U16" s="2"/>
      <c r="V16" s="2"/>
      <c r="W16" s="2"/>
      <c r="X16" s="2"/>
      <c r="Y16" s="2"/>
      <c r="Z16" s="2"/>
      <c r="AA16" s="2"/>
      <c r="AB16" s="2"/>
      <c r="AC16" s="2"/>
      <c r="AD16" s="2"/>
    </row>
    <row r="17" spans="1:31" ht="12.75" customHeight="1">
      <c r="A17" s="671"/>
      <c r="B17" s="672"/>
      <c r="C17" s="673"/>
      <c r="E17" s="2"/>
      <c r="F17" s="2"/>
      <c r="G17" s="2"/>
      <c r="H17" s="2"/>
      <c r="I17" s="2"/>
      <c r="J17" s="2"/>
      <c r="K17" s="2"/>
      <c r="L17" s="2"/>
      <c r="M17" s="2"/>
      <c r="N17" s="2"/>
      <c r="O17" s="2"/>
      <c r="P17" s="2"/>
      <c r="Q17" s="2"/>
      <c r="R17" s="2"/>
      <c r="S17" s="2"/>
      <c r="T17" s="2"/>
      <c r="U17" s="2"/>
      <c r="V17" s="2"/>
      <c r="W17" s="2"/>
      <c r="X17" s="2"/>
      <c r="Y17" s="2"/>
      <c r="Z17" s="2"/>
      <c r="AA17" s="2"/>
      <c r="AB17" s="2"/>
      <c r="AC17" s="2"/>
      <c r="AD17" s="2"/>
    </row>
    <row r="18" spans="1:31" ht="12.75" customHeight="1">
      <c r="A18" s="671"/>
      <c r="B18" s="672"/>
      <c r="C18" s="673"/>
      <c r="E18" s="2"/>
      <c r="F18" s="2"/>
      <c r="G18" s="2"/>
      <c r="H18" s="2"/>
      <c r="I18" s="2"/>
      <c r="J18" s="2"/>
      <c r="K18" s="2"/>
      <c r="L18" s="2"/>
      <c r="M18" s="2"/>
      <c r="N18" s="2"/>
      <c r="O18" s="2"/>
      <c r="P18" s="2"/>
      <c r="Q18" s="2"/>
      <c r="R18" s="2"/>
      <c r="S18" s="2"/>
      <c r="T18" s="2"/>
      <c r="U18" s="2"/>
      <c r="V18" s="2"/>
      <c r="W18" s="2"/>
      <c r="X18" s="2"/>
      <c r="Y18" s="2"/>
      <c r="Z18" s="2"/>
      <c r="AA18" s="2"/>
      <c r="AB18" s="2"/>
      <c r="AC18" s="2"/>
      <c r="AD18" s="2"/>
    </row>
    <row r="19" spans="1:31" ht="12.75" customHeight="1">
      <c r="A19" s="671"/>
      <c r="B19" s="672"/>
      <c r="C19" s="673"/>
      <c r="E19" s="2"/>
      <c r="F19" s="2"/>
      <c r="G19" s="2"/>
      <c r="H19" s="2"/>
      <c r="I19" s="2"/>
      <c r="J19" s="2"/>
      <c r="K19" s="2"/>
      <c r="L19" s="2"/>
      <c r="M19" s="2"/>
      <c r="N19" s="2"/>
      <c r="O19" s="2"/>
      <c r="P19" s="2"/>
      <c r="Q19" s="2"/>
      <c r="R19" s="2"/>
      <c r="S19" s="2"/>
      <c r="T19" s="2"/>
      <c r="U19" s="2"/>
      <c r="V19" s="2"/>
      <c r="W19" s="2"/>
      <c r="X19" s="2"/>
      <c r="Y19" s="2"/>
      <c r="Z19" s="2"/>
      <c r="AA19" s="2"/>
      <c r="AB19" s="2"/>
      <c r="AC19" s="2"/>
      <c r="AD19" s="2"/>
    </row>
    <row r="20" spans="1:31" ht="12.75" customHeight="1">
      <c r="A20" s="671"/>
      <c r="B20" s="672"/>
      <c r="C20" s="673"/>
      <c r="E20" s="2"/>
      <c r="F20" s="2"/>
      <c r="G20" s="2"/>
      <c r="H20" s="2"/>
      <c r="I20" s="2"/>
      <c r="J20" s="2"/>
      <c r="K20" s="2"/>
      <c r="L20" s="2"/>
      <c r="M20" s="2"/>
      <c r="N20" s="2"/>
      <c r="O20" s="2"/>
      <c r="P20" s="2"/>
      <c r="Q20" s="2"/>
      <c r="R20" s="2"/>
      <c r="S20" s="2"/>
      <c r="T20" s="2"/>
      <c r="U20" s="2"/>
      <c r="V20" s="2"/>
      <c r="W20" s="2"/>
      <c r="X20" s="2"/>
      <c r="Y20" s="2"/>
      <c r="Z20" s="2"/>
      <c r="AA20" s="2"/>
      <c r="AB20" s="2"/>
      <c r="AC20" s="2"/>
      <c r="AD20" s="2"/>
    </row>
    <row r="21" spans="1:31" ht="12.75" customHeight="1">
      <c r="A21" s="671"/>
      <c r="B21" s="672"/>
      <c r="C21" s="673"/>
      <c r="E21" s="2"/>
      <c r="F21" s="2"/>
      <c r="G21" s="2"/>
      <c r="H21" s="2"/>
      <c r="I21" s="2"/>
      <c r="J21" s="2"/>
      <c r="K21" s="2"/>
      <c r="L21" s="2"/>
      <c r="M21" s="2"/>
      <c r="N21" s="2"/>
      <c r="O21" s="2"/>
      <c r="P21" s="2"/>
      <c r="Q21" s="2"/>
      <c r="R21" s="2"/>
      <c r="S21" s="2"/>
      <c r="T21" s="2"/>
      <c r="U21" s="2"/>
      <c r="V21" s="2"/>
      <c r="W21" s="2"/>
      <c r="X21" s="2"/>
      <c r="Y21" s="2"/>
      <c r="Z21" s="2"/>
      <c r="AA21" s="2"/>
      <c r="AB21" s="2"/>
      <c r="AC21" s="2"/>
      <c r="AD21" s="2"/>
    </row>
    <row r="22" spans="1:31" ht="12.75" customHeight="1" thickBot="1">
      <c r="A22" s="674"/>
      <c r="B22" s="675"/>
      <c r="C22" s="676"/>
      <c r="E22" s="2"/>
      <c r="F22" s="2"/>
      <c r="G22" s="2"/>
      <c r="H22" s="2"/>
      <c r="I22" s="2"/>
      <c r="J22" s="2"/>
      <c r="K22" s="2"/>
      <c r="L22" s="2"/>
      <c r="M22" s="2"/>
      <c r="N22" s="2"/>
      <c r="O22" s="2"/>
      <c r="P22" s="2"/>
      <c r="Q22" s="2"/>
      <c r="R22" s="2"/>
      <c r="S22" s="2"/>
      <c r="T22" s="2"/>
      <c r="U22" s="2"/>
      <c r="V22" s="2"/>
      <c r="W22" s="2"/>
      <c r="X22" s="2"/>
      <c r="Y22" s="2"/>
      <c r="Z22" s="2"/>
      <c r="AA22" s="2"/>
      <c r="AB22" s="2"/>
      <c r="AC22" s="2"/>
      <c r="AD22" s="2"/>
    </row>
    <row r="23" spans="1:31" ht="12.75" customHeight="1">
      <c r="A23" s="3" t="s">
        <v>4</v>
      </c>
      <c r="B23" s="89"/>
      <c r="C23" s="90"/>
      <c r="E23" s="2"/>
      <c r="F23" s="2"/>
      <c r="G23" s="532"/>
      <c r="H23" s="532"/>
      <c r="I23" s="532"/>
      <c r="J23" s="532"/>
      <c r="K23" s="532"/>
      <c r="L23" s="532"/>
      <c r="M23" s="532"/>
      <c r="N23" s="532"/>
      <c r="O23" s="532"/>
      <c r="P23" s="2"/>
      <c r="Q23" s="2"/>
      <c r="R23" s="2"/>
      <c r="S23" s="2"/>
      <c r="T23" s="2"/>
      <c r="U23" s="2"/>
      <c r="V23" s="2"/>
      <c r="W23" s="2"/>
      <c r="X23" s="2"/>
      <c r="Y23" s="2"/>
      <c r="Z23" s="2"/>
      <c r="AA23" s="2"/>
      <c r="AB23" s="2"/>
      <c r="AC23" s="2"/>
      <c r="AD23" s="2"/>
    </row>
    <row r="24" spans="1:31" ht="12.75" customHeight="1">
      <c r="A24" s="6" t="s">
        <v>141</v>
      </c>
      <c r="B24" s="32"/>
      <c r="C24" s="70"/>
      <c r="E24" s="2"/>
      <c r="F24" s="2"/>
      <c r="G24" s="532"/>
      <c r="H24" s="532"/>
      <c r="I24" s="532"/>
      <c r="J24" s="532"/>
      <c r="K24" s="532"/>
      <c r="L24" s="532"/>
      <c r="M24" s="532"/>
      <c r="N24" s="532"/>
      <c r="O24" s="532"/>
      <c r="P24" s="2"/>
      <c r="Q24" s="2"/>
      <c r="R24" s="2"/>
      <c r="S24" s="2"/>
      <c r="T24" s="2"/>
      <c r="U24" s="2"/>
      <c r="V24" s="2"/>
      <c r="W24" s="2"/>
      <c r="X24" s="2"/>
      <c r="Y24" s="2"/>
      <c r="Z24" s="2"/>
      <c r="AA24" s="2"/>
      <c r="AB24" s="2"/>
      <c r="AC24" s="2"/>
      <c r="AD24" s="2"/>
    </row>
    <row r="25" spans="1:31" ht="12.75" customHeight="1">
      <c r="A25" s="6" t="s">
        <v>142</v>
      </c>
      <c r="B25" s="32"/>
      <c r="C25" s="70"/>
      <c r="E25" s="2"/>
      <c r="F25" s="2"/>
      <c r="G25" s="532"/>
      <c r="H25" s="532"/>
      <c r="I25" s="532"/>
      <c r="J25" s="532"/>
      <c r="K25" s="532"/>
      <c r="L25" s="532"/>
      <c r="M25" s="532"/>
      <c r="N25" s="532"/>
      <c r="O25" s="532"/>
      <c r="P25" s="2"/>
      <c r="Q25" s="2"/>
      <c r="R25" s="2"/>
      <c r="S25" s="2"/>
      <c r="T25" s="2"/>
      <c r="U25" s="2"/>
      <c r="V25" s="2"/>
      <c r="W25" s="2"/>
      <c r="X25" s="2"/>
      <c r="Y25" s="2"/>
      <c r="Z25" s="2"/>
      <c r="AA25" s="2"/>
      <c r="AB25" s="2"/>
      <c r="AC25" s="2"/>
      <c r="AD25" s="2"/>
    </row>
    <row r="26" spans="1:31" ht="12.75" customHeight="1" thickBot="1">
      <c r="A26" s="10" t="s">
        <v>7</v>
      </c>
      <c r="B26" s="91"/>
      <c r="C26" s="72"/>
      <c r="E26" s="2"/>
      <c r="F26" s="2"/>
      <c r="G26" s="532"/>
      <c r="H26" s="532"/>
      <c r="I26" s="532"/>
      <c r="J26" s="532"/>
      <c r="K26" s="532"/>
      <c r="L26" s="532"/>
      <c r="M26" s="532"/>
      <c r="N26" s="532"/>
      <c r="O26" s="532"/>
      <c r="P26" s="2"/>
      <c r="Q26" s="2"/>
      <c r="R26" s="2"/>
      <c r="S26" s="2"/>
      <c r="T26" s="2"/>
      <c r="U26" s="2"/>
      <c r="V26" s="2"/>
      <c r="W26" s="2"/>
      <c r="X26" s="2"/>
      <c r="Y26" s="2"/>
      <c r="Z26" s="2"/>
      <c r="AA26" s="2"/>
      <c r="AB26" s="2"/>
      <c r="AC26" s="2"/>
      <c r="AD26" s="2"/>
    </row>
    <row r="27" spans="1:31" ht="12.75" customHeight="1" thickBot="1">
      <c r="A27" s="13" t="s">
        <v>8</v>
      </c>
      <c r="B27" s="14"/>
      <c r="C27" s="16">
        <f>C29+C52+C73+C94+C101</f>
        <v>2074134161</v>
      </c>
      <c r="E27" s="17"/>
      <c r="F27" s="2"/>
      <c r="G27" s="532"/>
      <c r="H27" s="532"/>
      <c r="I27" s="532"/>
      <c r="J27" s="532"/>
      <c r="K27" s="532"/>
      <c r="L27" s="532"/>
      <c r="M27" s="532"/>
      <c r="N27" s="532"/>
      <c r="O27" s="532"/>
      <c r="P27" s="2"/>
      <c r="Q27" s="2"/>
      <c r="R27" s="2"/>
      <c r="S27" s="2"/>
      <c r="T27" s="2"/>
      <c r="U27" s="2"/>
      <c r="V27" s="2"/>
      <c r="W27" s="2"/>
      <c r="X27" s="2"/>
      <c r="Y27" s="2"/>
      <c r="Z27" s="2"/>
      <c r="AA27" s="2"/>
      <c r="AB27" s="2"/>
      <c r="AC27" s="2"/>
      <c r="AD27" s="2"/>
    </row>
    <row r="28" spans="1:31" ht="12.75" customHeight="1" thickBot="1">
      <c r="A28" s="7"/>
      <c r="B28" s="7"/>
      <c r="C28" s="8"/>
      <c r="D28" s="8"/>
      <c r="E28" s="17"/>
      <c r="F28" s="2"/>
      <c r="G28" s="532"/>
      <c r="H28" s="532"/>
      <c r="I28" s="532"/>
      <c r="J28" s="532"/>
      <c r="K28" s="532"/>
      <c r="L28" s="532"/>
      <c r="M28" s="532"/>
      <c r="N28" s="532"/>
      <c r="O28" s="532"/>
      <c r="P28" s="2"/>
      <c r="Q28" s="2"/>
      <c r="R28" s="2"/>
      <c r="S28" s="2"/>
      <c r="T28" s="2"/>
      <c r="U28" s="2"/>
      <c r="V28" s="2"/>
      <c r="W28" s="2"/>
      <c r="X28" s="2"/>
      <c r="Y28" s="2"/>
      <c r="Z28" s="2"/>
      <c r="AA28" s="2"/>
      <c r="AB28" s="2"/>
      <c r="AC28" s="2"/>
      <c r="AD28" s="2"/>
      <c r="AE28" s="2"/>
    </row>
    <row r="29" spans="1:31" ht="12.75" customHeight="1" thickBot="1">
      <c r="A29" s="663" t="s">
        <v>9</v>
      </c>
      <c r="B29" s="657"/>
      <c r="C29" s="19">
        <f>C30+C37+C44</f>
        <v>1748367811</v>
      </c>
      <c r="D29" s="31"/>
      <c r="E29" s="31"/>
      <c r="F29" s="2"/>
      <c r="G29" s="532"/>
      <c r="H29" s="532"/>
      <c r="I29" s="532"/>
      <c r="J29" s="532"/>
      <c r="K29" s="532"/>
      <c r="L29" s="532"/>
      <c r="M29" s="532"/>
      <c r="N29" s="532"/>
      <c r="O29" s="532"/>
      <c r="P29" s="2"/>
      <c r="Q29" s="2"/>
      <c r="R29" s="2"/>
      <c r="S29" s="2"/>
      <c r="T29" s="2"/>
      <c r="U29" s="2"/>
      <c r="V29" s="2"/>
      <c r="W29" s="2"/>
      <c r="X29" s="2"/>
      <c r="Y29" s="2"/>
      <c r="Z29" s="2"/>
      <c r="AA29" s="2"/>
      <c r="AB29" s="2"/>
      <c r="AC29" s="2"/>
      <c r="AD29" s="2"/>
      <c r="AE29" s="2"/>
    </row>
    <row r="30" spans="1:31" ht="12.75" customHeight="1">
      <c r="A30" s="21">
        <v>211101</v>
      </c>
      <c r="B30" s="22" t="s">
        <v>11</v>
      </c>
      <c r="C30" s="23">
        <f>SUM(C31:C36)</f>
        <v>643982722</v>
      </c>
      <c r="D30" s="8"/>
      <c r="E30" s="31"/>
      <c r="F30" s="2"/>
      <c r="G30" s="533"/>
      <c r="H30" s="533"/>
      <c r="I30" s="533"/>
      <c r="J30" s="533"/>
      <c r="K30" s="533"/>
      <c r="L30" s="533"/>
      <c r="M30" s="532"/>
      <c r="N30" s="532"/>
      <c r="O30" s="532"/>
      <c r="P30" s="2"/>
      <c r="Q30" s="2"/>
      <c r="R30" s="2"/>
      <c r="S30" s="2"/>
      <c r="T30" s="2"/>
      <c r="U30" s="2"/>
      <c r="V30" s="2"/>
      <c r="W30" s="2"/>
      <c r="X30" s="2"/>
      <c r="Y30" s="2"/>
      <c r="Z30" s="2"/>
      <c r="AA30" s="2"/>
      <c r="AB30" s="2"/>
      <c r="AC30" s="2"/>
      <c r="AD30" s="2"/>
      <c r="AE30" s="2"/>
    </row>
    <row r="31" spans="1:31" ht="12.75" customHeight="1">
      <c r="A31" s="25">
        <v>21110101</v>
      </c>
      <c r="B31" s="26" t="s">
        <v>12</v>
      </c>
      <c r="C31" s="26">
        <v>504826533</v>
      </c>
      <c r="D31" s="20"/>
      <c r="E31" s="23"/>
      <c r="F31" s="2"/>
      <c r="G31" s="532"/>
      <c r="H31" s="532"/>
      <c r="I31" s="532"/>
      <c r="J31" s="532"/>
      <c r="K31" s="532"/>
      <c r="L31" s="532"/>
      <c r="M31" s="532"/>
      <c r="N31" s="532"/>
      <c r="O31" s="532"/>
      <c r="P31" s="2"/>
      <c r="Q31" s="2"/>
      <c r="R31" s="2"/>
      <c r="S31" s="2"/>
      <c r="T31" s="2"/>
      <c r="U31" s="2"/>
      <c r="V31" s="2"/>
      <c r="W31" s="2"/>
      <c r="X31" s="2"/>
      <c r="Y31" s="2"/>
      <c r="Z31" s="2"/>
      <c r="AA31" s="2"/>
      <c r="AB31" s="2"/>
      <c r="AC31" s="2"/>
      <c r="AD31" s="2"/>
      <c r="AE31" s="2"/>
    </row>
    <row r="32" spans="1:31" ht="12.75" customHeight="1">
      <c r="A32" s="25">
        <v>21110102</v>
      </c>
      <c r="B32" s="26" t="s">
        <v>13</v>
      </c>
      <c r="C32" s="26">
        <v>90527311</v>
      </c>
      <c r="D32" s="20"/>
      <c r="E32" s="23"/>
      <c r="F32" s="2"/>
      <c r="G32" s="532"/>
      <c r="H32" s="532"/>
      <c r="I32" s="532"/>
      <c r="J32" s="532"/>
      <c r="K32" s="532"/>
      <c r="L32" s="532"/>
      <c r="M32" s="532"/>
      <c r="N32" s="532"/>
      <c r="O32" s="532"/>
      <c r="P32" s="2"/>
      <c r="Q32" s="2"/>
      <c r="R32" s="2"/>
      <c r="S32" s="2"/>
      <c r="T32" s="2"/>
      <c r="U32" s="2"/>
      <c r="V32" s="2"/>
      <c r="W32" s="2"/>
      <c r="X32" s="2"/>
      <c r="Y32" s="2"/>
      <c r="Z32" s="2"/>
      <c r="AA32" s="2"/>
      <c r="AB32" s="2"/>
      <c r="AC32" s="2"/>
      <c r="AD32" s="2"/>
      <c r="AE32" s="2"/>
    </row>
    <row r="33" spans="1:31" ht="12.75" customHeight="1">
      <c r="A33" s="25">
        <v>21110103</v>
      </c>
      <c r="B33" s="26" t="s">
        <v>14</v>
      </c>
      <c r="C33" s="26">
        <v>19500869</v>
      </c>
      <c r="D33" s="20"/>
      <c r="E33" s="27"/>
      <c r="F33" s="2"/>
      <c r="G33" s="532"/>
      <c r="H33" s="532"/>
      <c r="I33" s="534"/>
      <c r="J33" s="532"/>
      <c r="K33" s="532"/>
      <c r="L33" s="532"/>
      <c r="M33" s="532"/>
      <c r="N33" s="532"/>
      <c r="O33" s="532"/>
      <c r="P33" s="2"/>
      <c r="Q33" s="2"/>
      <c r="R33" s="2"/>
      <c r="S33" s="2"/>
      <c r="T33" s="2"/>
      <c r="U33" s="2"/>
      <c r="V33" s="2"/>
      <c r="W33" s="2"/>
      <c r="X33" s="2"/>
      <c r="Y33" s="2"/>
      <c r="Z33" s="2"/>
      <c r="AA33" s="2"/>
      <c r="AB33" s="2"/>
      <c r="AC33" s="2"/>
      <c r="AD33" s="2"/>
      <c r="AE33" s="2"/>
    </row>
    <row r="34" spans="1:31" ht="12.75" customHeight="1">
      <c r="A34" s="25">
        <v>21110104</v>
      </c>
      <c r="B34" s="26" t="s">
        <v>15</v>
      </c>
      <c r="C34" s="26">
        <v>1</v>
      </c>
      <c r="D34" s="20"/>
      <c r="E34" s="23"/>
      <c r="F34" s="2"/>
      <c r="G34" s="532"/>
      <c r="H34" s="532"/>
      <c r="I34" s="538"/>
      <c r="J34" s="532"/>
      <c r="K34" s="532"/>
      <c r="L34" s="532"/>
      <c r="M34" s="532"/>
      <c r="N34" s="532"/>
      <c r="O34" s="532"/>
      <c r="P34" s="2"/>
      <c r="Q34" s="2"/>
      <c r="R34" s="2"/>
      <c r="S34" s="2"/>
      <c r="T34" s="2"/>
      <c r="U34" s="2"/>
      <c r="V34" s="2"/>
      <c r="W34" s="2"/>
      <c r="X34" s="2"/>
      <c r="Y34" s="2"/>
      <c r="Z34" s="2"/>
      <c r="AA34" s="2"/>
      <c r="AB34" s="2"/>
      <c r="AC34" s="2"/>
      <c r="AD34" s="2"/>
      <c r="AE34" s="2"/>
    </row>
    <row r="35" spans="1:31" ht="12.75" customHeight="1">
      <c r="A35" s="25">
        <v>21110105</v>
      </c>
      <c r="B35" s="26" t="s">
        <v>16</v>
      </c>
      <c r="C35" s="26">
        <v>12364483</v>
      </c>
      <c r="D35" s="20"/>
      <c r="E35" s="23"/>
      <c r="F35" s="2"/>
      <c r="G35" s="532"/>
      <c r="H35" s="532"/>
      <c r="I35" s="533"/>
      <c r="J35" s="532"/>
      <c r="K35" s="532"/>
      <c r="L35" s="532"/>
      <c r="M35" s="532"/>
      <c r="N35" s="532"/>
      <c r="O35" s="532"/>
      <c r="P35" s="2"/>
      <c r="Q35" s="2"/>
      <c r="R35" s="2"/>
      <c r="S35" s="2"/>
      <c r="T35" s="2"/>
      <c r="U35" s="2"/>
      <c r="V35" s="2"/>
      <c r="W35" s="2"/>
      <c r="X35" s="2"/>
      <c r="Y35" s="2"/>
      <c r="Z35" s="2"/>
      <c r="AA35" s="2"/>
      <c r="AB35" s="2"/>
      <c r="AC35" s="2"/>
      <c r="AD35" s="2"/>
      <c r="AE35" s="2"/>
    </row>
    <row r="36" spans="1:31" ht="12.75" customHeight="1">
      <c r="A36" s="25">
        <v>21110106</v>
      </c>
      <c r="B36" s="26" t="s">
        <v>17</v>
      </c>
      <c r="C36" s="26">
        <v>16763525</v>
      </c>
      <c r="D36" s="20"/>
      <c r="E36" s="23"/>
      <c r="F36" s="2"/>
      <c r="G36" s="532"/>
      <c r="H36" s="532"/>
      <c r="I36" s="532"/>
      <c r="J36" s="532"/>
      <c r="K36" s="532"/>
      <c r="L36" s="532"/>
      <c r="M36" s="532"/>
      <c r="N36" s="532"/>
      <c r="O36" s="532"/>
      <c r="P36" s="2"/>
      <c r="Q36" s="2"/>
      <c r="R36" s="2"/>
      <c r="S36" s="2"/>
      <c r="T36" s="2"/>
      <c r="U36" s="2"/>
      <c r="V36" s="2"/>
      <c r="W36" s="2"/>
      <c r="X36" s="2"/>
      <c r="Y36" s="2"/>
      <c r="Z36" s="2"/>
      <c r="AA36" s="2"/>
      <c r="AB36" s="2"/>
      <c r="AC36" s="2"/>
      <c r="AD36" s="2"/>
      <c r="AE36" s="2"/>
    </row>
    <row r="37" spans="1:31" ht="12.75" customHeight="1">
      <c r="A37" s="21">
        <v>211102</v>
      </c>
      <c r="B37" s="23" t="s">
        <v>18</v>
      </c>
      <c r="C37" s="23">
        <f>SUM(C38:C43)</f>
        <v>779096243</v>
      </c>
      <c r="D37" s="20"/>
      <c r="E37" s="23"/>
      <c r="F37" s="2"/>
      <c r="G37" s="532"/>
      <c r="H37" s="532"/>
      <c r="I37" s="532"/>
      <c r="J37" s="532"/>
      <c r="K37" s="532"/>
      <c r="L37" s="532"/>
      <c r="M37" s="532"/>
      <c r="N37" s="532"/>
      <c r="O37" s="532"/>
      <c r="P37" s="2"/>
      <c r="Q37" s="2"/>
      <c r="R37" s="2"/>
      <c r="S37" s="2"/>
      <c r="T37" s="2"/>
      <c r="U37" s="2"/>
      <c r="V37" s="2"/>
      <c r="W37" s="2"/>
      <c r="X37" s="2"/>
      <c r="Y37" s="2"/>
      <c r="Z37" s="2"/>
      <c r="AA37" s="2"/>
      <c r="AB37" s="2"/>
      <c r="AC37" s="2"/>
      <c r="AD37" s="2"/>
      <c r="AE37" s="2"/>
    </row>
    <row r="38" spans="1:31" ht="12.75" customHeight="1">
      <c r="A38" s="25">
        <v>21110201</v>
      </c>
      <c r="B38" s="26" t="s">
        <v>19</v>
      </c>
      <c r="C38" s="26">
        <v>623757910</v>
      </c>
      <c r="D38" s="20"/>
      <c r="E38" s="23"/>
      <c r="F38" s="2"/>
      <c r="G38" s="532"/>
      <c r="H38" s="532"/>
      <c r="I38" s="532"/>
      <c r="J38" s="532"/>
      <c r="K38" s="532"/>
      <c r="L38" s="532"/>
      <c r="M38" s="532"/>
      <c r="N38" s="532"/>
      <c r="O38" s="532"/>
      <c r="P38" s="2"/>
      <c r="Q38" s="2"/>
      <c r="R38" s="2"/>
      <c r="S38" s="2"/>
      <c r="T38" s="2"/>
      <c r="U38" s="2"/>
      <c r="V38" s="2"/>
      <c r="W38" s="2"/>
      <c r="X38" s="2"/>
      <c r="Y38" s="2"/>
      <c r="Z38" s="2"/>
      <c r="AA38" s="2"/>
      <c r="AB38" s="2"/>
      <c r="AC38" s="2"/>
      <c r="AD38" s="2"/>
      <c r="AE38" s="2"/>
    </row>
    <row r="39" spans="1:31" ht="12.75" customHeight="1">
      <c r="A39" s="25">
        <v>21110202</v>
      </c>
      <c r="B39" s="26" t="s">
        <v>20</v>
      </c>
      <c r="C39" s="26">
        <v>131803120</v>
      </c>
      <c r="D39" s="20"/>
      <c r="E39" s="23"/>
      <c r="F39" s="2"/>
      <c r="G39" s="532"/>
      <c r="H39" s="532"/>
      <c r="I39" s="532"/>
      <c r="J39" s="532"/>
      <c r="K39" s="532"/>
      <c r="L39" s="532"/>
      <c r="M39" s="532"/>
      <c r="N39" s="532"/>
      <c r="O39" s="532"/>
      <c r="P39" s="2"/>
      <c r="Q39" s="2"/>
      <c r="R39" s="2"/>
      <c r="S39" s="2"/>
      <c r="T39" s="2"/>
      <c r="U39" s="2"/>
      <c r="V39" s="2"/>
      <c r="W39" s="2"/>
      <c r="X39" s="2"/>
      <c r="Y39" s="2"/>
      <c r="Z39" s="2"/>
      <c r="AA39" s="2"/>
      <c r="AB39" s="2"/>
      <c r="AC39" s="2"/>
      <c r="AD39" s="2"/>
      <c r="AE39" s="2"/>
    </row>
    <row r="40" spans="1:31" ht="12.75" customHeight="1">
      <c r="A40" s="25">
        <v>21110203</v>
      </c>
      <c r="B40" s="26" t="s">
        <v>21</v>
      </c>
      <c r="C40" s="26">
        <v>22143990</v>
      </c>
      <c r="D40" s="20"/>
      <c r="E40" s="23"/>
      <c r="F40" s="2"/>
      <c r="G40" s="2"/>
      <c r="H40" s="2"/>
      <c r="I40" s="2"/>
      <c r="J40" s="2"/>
      <c r="K40" s="2"/>
      <c r="L40" s="2"/>
      <c r="M40" s="2"/>
      <c r="N40" s="2"/>
      <c r="O40" s="2"/>
      <c r="P40" s="2"/>
      <c r="Q40" s="2"/>
      <c r="R40" s="2"/>
      <c r="S40" s="2"/>
      <c r="T40" s="2"/>
      <c r="U40" s="2"/>
      <c r="V40" s="2"/>
      <c r="W40" s="2"/>
      <c r="X40" s="2"/>
      <c r="Y40" s="2"/>
      <c r="Z40" s="2"/>
      <c r="AA40" s="2"/>
      <c r="AB40" s="2"/>
      <c r="AC40" s="2"/>
      <c r="AD40" s="2"/>
      <c r="AE40" s="2"/>
    </row>
    <row r="41" spans="1:31" ht="12.75" customHeight="1">
      <c r="A41" s="25">
        <v>21110204</v>
      </c>
      <c r="B41" s="26" t="s">
        <v>22</v>
      </c>
      <c r="C41" s="26">
        <v>1</v>
      </c>
      <c r="D41" s="20"/>
      <c r="E41" s="23"/>
      <c r="F41" s="2"/>
      <c r="G41" s="2"/>
      <c r="H41" s="2"/>
      <c r="I41" s="2"/>
      <c r="J41" s="2"/>
      <c r="K41" s="2"/>
      <c r="L41" s="2"/>
      <c r="M41" s="2"/>
      <c r="N41" s="2"/>
      <c r="O41" s="2"/>
      <c r="P41" s="2"/>
      <c r="Q41" s="2"/>
      <c r="R41" s="2"/>
      <c r="S41" s="2"/>
      <c r="T41" s="2"/>
      <c r="U41" s="2"/>
      <c r="V41" s="2"/>
      <c r="W41" s="2"/>
      <c r="X41" s="2"/>
      <c r="Y41" s="2"/>
      <c r="Z41" s="2"/>
      <c r="AA41" s="2"/>
      <c r="AB41" s="2"/>
      <c r="AC41" s="2"/>
      <c r="AD41" s="2"/>
      <c r="AE41" s="2"/>
    </row>
    <row r="42" spans="1:31" ht="12.75" customHeight="1">
      <c r="A42" s="25">
        <v>21110205</v>
      </c>
      <c r="B42" s="26" t="s">
        <v>23</v>
      </c>
      <c r="C42" s="26">
        <v>1391221</v>
      </c>
      <c r="D42" s="20"/>
      <c r="E42" s="23"/>
      <c r="F42" s="2"/>
      <c r="G42" s="2"/>
      <c r="H42" s="2"/>
      <c r="I42" s="2"/>
      <c r="J42" s="2"/>
      <c r="K42" s="2"/>
      <c r="L42" s="2"/>
      <c r="M42" s="2"/>
      <c r="N42" s="2"/>
      <c r="O42" s="2"/>
      <c r="P42" s="2"/>
      <c r="Q42" s="2"/>
      <c r="R42" s="2"/>
      <c r="S42" s="2"/>
      <c r="T42" s="2"/>
      <c r="U42" s="2"/>
      <c r="V42" s="2"/>
      <c r="W42" s="2"/>
      <c r="X42" s="2"/>
      <c r="Y42" s="2"/>
      <c r="Z42" s="2"/>
      <c r="AA42" s="2"/>
      <c r="AB42" s="2"/>
      <c r="AC42" s="2"/>
      <c r="AD42" s="2"/>
      <c r="AE42" s="2"/>
    </row>
    <row r="43" spans="1:31" ht="12.75" customHeight="1">
      <c r="A43" s="25">
        <v>21110206</v>
      </c>
      <c r="B43" s="26" t="s">
        <v>24</v>
      </c>
      <c r="C43" s="26">
        <v>1</v>
      </c>
      <c r="D43" s="20"/>
      <c r="E43" s="23"/>
      <c r="F43" s="2"/>
      <c r="G43" s="2"/>
      <c r="H43" s="2"/>
      <c r="I43" s="2"/>
      <c r="J43" s="2"/>
      <c r="K43" s="2"/>
      <c r="L43" s="2"/>
      <c r="M43" s="2"/>
      <c r="N43" s="2"/>
      <c r="O43" s="2"/>
      <c r="P43" s="2"/>
      <c r="Q43" s="2"/>
      <c r="R43" s="2"/>
      <c r="S43" s="2"/>
      <c r="T43" s="2"/>
      <c r="U43" s="2"/>
      <c r="V43" s="2"/>
      <c r="W43" s="2"/>
      <c r="X43" s="2"/>
      <c r="Y43" s="2"/>
      <c r="Z43" s="2"/>
      <c r="AA43" s="2"/>
      <c r="AB43" s="2"/>
      <c r="AC43" s="2"/>
      <c r="AD43" s="2"/>
      <c r="AE43" s="2"/>
    </row>
    <row r="44" spans="1:31" ht="12.75" customHeight="1">
      <c r="A44" s="21">
        <v>211103</v>
      </c>
      <c r="B44" s="23" t="s">
        <v>25</v>
      </c>
      <c r="C44" s="23">
        <f>SUM(C45:C50)</f>
        <v>325288846</v>
      </c>
      <c r="D44" s="20"/>
      <c r="E44" s="23"/>
      <c r="F44" s="2"/>
      <c r="G44" s="2"/>
      <c r="H44" s="2"/>
      <c r="I44" s="2"/>
      <c r="J44" s="2"/>
      <c r="K44" s="2"/>
      <c r="L44" s="2"/>
      <c r="M44" s="2"/>
      <c r="N44" s="2"/>
      <c r="O44" s="2"/>
      <c r="P44" s="2"/>
      <c r="Q44" s="2"/>
      <c r="R44" s="2"/>
      <c r="S44" s="2"/>
      <c r="T44" s="2"/>
      <c r="U44" s="2"/>
      <c r="V44" s="2"/>
      <c r="W44" s="2"/>
      <c r="X44" s="2"/>
      <c r="Y44" s="2"/>
      <c r="Z44" s="2"/>
      <c r="AA44" s="2"/>
      <c r="AB44" s="2"/>
      <c r="AC44" s="2"/>
      <c r="AD44" s="2"/>
      <c r="AE44" s="2"/>
    </row>
    <row r="45" spans="1:31" ht="12.75" customHeight="1">
      <c r="A45" s="25">
        <v>21110301</v>
      </c>
      <c r="B45" s="26" t="s">
        <v>26</v>
      </c>
      <c r="C45" s="26">
        <v>253642503</v>
      </c>
      <c r="D45" s="20"/>
      <c r="E45" s="23"/>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t="12.75" customHeight="1">
      <c r="A46" s="25">
        <v>21110302</v>
      </c>
      <c r="B46" s="26" t="s">
        <v>27</v>
      </c>
      <c r="C46" s="26">
        <v>54578273</v>
      </c>
      <c r="D46" s="20"/>
      <c r="E46" s="23"/>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t="12.75" customHeight="1">
      <c r="A47" s="25">
        <v>21110303</v>
      </c>
      <c r="B47" s="26" t="s">
        <v>28</v>
      </c>
      <c r="C47" s="26">
        <v>7539404</v>
      </c>
      <c r="D47" s="20"/>
      <c r="E47" s="23"/>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t="12.75" customHeight="1">
      <c r="A48" s="25">
        <v>21110304</v>
      </c>
      <c r="B48" s="26" t="s">
        <v>29</v>
      </c>
      <c r="C48" s="26">
        <v>1</v>
      </c>
      <c r="D48" s="20"/>
      <c r="E48" s="23"/>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t="12.75" customHeight="1">
      <c r="A49" s="25">
        <v>21110305</v>
      </c>
      <c r="B49" s="26" t="s">
        <v>30</v>
      </c>
      <c r="C49" s="26">
        <v>9528664</v>
      </c>
      <c r="D49" s="20"/>
      <c r="E49" s="23"/>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t="12.75" customHeight="1">
      <c r="A50" s="25">
        <v>21110306</v>
      </c>
      <c r="B50" s="26" t="s">
        <v>31</v>
      </c>
      <c r="C50" s="26">
        <v>1</v>
      </c>
      <c r="D50" s="20"/>
      <c r="E50" s="23"/>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t="12.75" customHeight="1">
      <c r="A51" s="29"/>
      <c r="B51" s="26"/>
      <c r="C51" s="26"/>
      <c r="D51" s="8"/>
      <c r="E51" s="23"/>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t="12.75" customHeight="1">
      <c r="A52" s="656" t="s">
        <v>32</v>
      </c>
      <c r="B52" s="657"/>
      <c r="C52" s="30">
        <f>C53+C55+C57+C59+C61+C66+C69</f>
        <v>29216350</v>
      </c>
      <c r="D52" s="8"/>
      <c r="E52" s="20"/>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t="12.75" customHeight="1">
      <c r="A53" s="21">
        <v>211201</v>
      </c>
      <c r="B53" s="22" t="s">
        <v>33</v>
      </c>
      <c r="C53" s="8">
        <f>C54</f>
        <v>4780200</v>
      </c>
      <c r="D53" s="8"/>
      <c r="E53" s="20"/>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t="12.75" customHeight="1">
      <c r="A54" s="25">
        <v>21120101</v>
      </c>
      <c r="B54" s="32" t="s">
        <v>34</v>
      </c>
      <c r="C54" s="26">
        <v>4780200</v>
      </c>
      <c r="D54" s="8"/>
      <c r="E54" s="23"/>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t="12.75" customHeight="1">
      <c r="A55" s="21">
        <v>211203</v>
      </c>
      <c r="B55" s="7" t="s">
        <v>35</v>
      </c>
      <c r="C55" s="23">
        <f>C56</f>
        <v>2520600</v>
      </c>
      <c r="D55" s="8"/>
      <c r="E55" s="23"/>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t="12.75" customHeight="1">
      <c r="A56" s="25">
        <v>21120302</v>
      </c>
      <c r="B56" s="32" t="s">
        <v>37</v>
      </c>
      <c r="C56" s="26">
        <v>2520600</v>
      </c>
      <c r="D56" s="8"/>
      <c r="E56" s="23"/>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t="12.75" customHeight="1">
      <c r="A57" s="21">
        <v>211204</v>
      </c>
      <c r="B57" s="7" t="s">
        <v>38</v>
      </c>
      <c r="C57" s="23">
        <f>C58</f>
        <v>3780000</v>
      </c>
      <c r="D57" s="8"/>
      <c r="E57" s="23"/>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t="12.75" customHeight="1">
      <c r="A58" s="25">
        <v>21120401</v>
      </c>
      <c r="B58" s="26" t="s">
        <v>39</v>
      </c>
      <c r="C58" s="26">
        <f>3780000</f>
        <v>3780000</v>
      </c>
      <c r="D58" s="8"/>
      <c r="E58" s="20"/>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t="12.75" customHeight="1">
      <c r="A59" s="21">
        <v>211205</v>
      </c>
      <c r="B59" s="23" t="s">
        <v>122</v>
      </c>
      <c r="C59" s="23">
        <f>C60</f>
        <v>3240000</v>
      </c>
      <c r="D59" s="8"/>
      <c r="E59" s="20"/>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t="12.75" customHeight="1">
      <c r="A60" s="25">
        <v>21120501</v>
      </c>
      <c r="B60" s="26" t="s">
        <v>123</v>
      </c>
      <c r="C60" s="26">
        <f>3240000</f>
        <v>3240000</v>
      </c>
      <c r="D60" s="8"/>
      <c r="E60" s="20"/>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t="12.75" customHeight="1">
      <c r="A61" s="21">
        <v>211207</v>
      </c>
      <c r="B61" s="23" t="s">
        <v>40</v>
      </c>
      <c r="C61" s="23">
        <f>SUM(C62:C65)</f>
        <v>5455350</v>
      </c>
      <c r="D61" s="8"/>
      <c r="E61" s="23"/>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t="12.75" customHeight="1">
      <c r="A62" s="25">
        <v>21120701</v>
      </c>
      <c r="B62" s="26" t="s">
        <v>125</v>
      </c>
      <c r="C62" s="26">
        <v>950000</v>
      </c>
      <c r="D62" s="8"/>
      <c r="E62" s="26"/>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t="12.75" customHeight="1">
      <c r="A63" s="25">
        <v>21120702</v>
      </c>
      <c r="B63" s="26" t="s">
        <v>41</v>
      </c>
      <c r="C63" s="26">
        <v>735350</v>
      </c>
      <c r="D63" s="8"/>
      <c r="E63" s="26"/>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t="12.75" customHeight="1">
      <c r="A64" s="25">
        <v>21120710</v>
      </c>
      <c r="B64" s="26" t="s">
        <v>45</v>
      </c>
      <c r="C64" s="26">
        <f>1650000</f>
        <v>1650000</v>
      </c>
      <c r="D64" s="8"/>
      <c r="E64" s="23"/>
      <c r="F64" s="2"/>
      <c r="G64" s="2"/>
      <c r="H64" s="2"/>
      <c r="I64" s="2"/>
      <c r="J64" s="2"/>
      <c r="K64" s="2"/>
      <c r="L64" s="2"/>
      <c r="M64" s="2"/>
      <c r="N64" s="2"/>
      <c r="O64" s="2"/>
      <c r="P64" s="2"/>
      <c r="Q64" s="2"/>
      <c r="R64" s="2"/>
      <c r="S64" s="2"/>
      <c r="T64" s="2"/>
      <c r="U64" s="2"/>
      <c r="V64" s="2"/>
      <c r="W64" s="2"/>
      <c r="X64" s="2"/>
      <c r="Y64" s="2"/>
      <c r="Z64" s="2"/>
      <c r="AA64" s="2"/>
      <c r="AB64" s="2"/>
      <c r="AC64" s="2"/>
      <c r="AD64" s="2"/>
      <c r="AE64" s="2"/>
    </row>
    <row r="65" spans="1:31" ht="12.75" customHeight="1">
      <c r="A65" s="25">
        <v>21120711</v>
      </c>
      <c r="B65" s="26" t="s">
        <v>46</v>
      </c>
      <c r="C65" s="26">
        <v>2120000</v>
      </c>
      <c r="D65" s="8"/>
      <c r="E65" s="23"/>
      <c r="F65" s="2"/>
      <c r="G65" s="2"/>
      <c r="H65" s="2"/>
      <c r="I65" s="2"/>
      <c r="J65" s="2"/>
      <c r="K65" s="2"/>
      <c r="L65" s="2"/>
      <c r="M65" s="2"/>
      <c r="N65" s="2"/>
      <c r="O65" s="2"/>
      <c r="P65" s="2"/>
      <c r="Q65" s="2"/>
      <c r="R65" s="2"/>
      <c r="S65" s="2"/>
      <c r="T65" s="2"/>
      <c r="U65" s="2"/>
      <c r="V65" s="2"/>
      <c r="W65" s="2"/>
      <c r="X65" s="2"/>
      <c r="Y65" s="2"/>
      <c r="Z65" s="2"/>
      <c r="AA65" s="2"/>
      <c r="AB65" s="2"/>
      <c r="AC65" s="2"/>
      <c r="AD65" s="2"/>
      <c r="AE65" s="2"/>
    </row>
    <row r="66" spans="1:31" ht="12.75" customHeight="1">
      <c r="A66" s="21">
        <v>211208</v>
      </c>
      <c r="B66" s="23" t="s">
        <v>47</v>
      </c>
      <c r="C66" s="23">
        <f>SUM(C67:C68)</f>
        <v>3940200</v>
      </c>
      <c r="D66" s="8"/>
      <c r="E66" s="26"/>
      <c r="F66" s="2"/>
      <c r="G66" s="2"/>
      <c r="H66" s="2"/>
      <c r="I66" s="2"/>
      <c r="J66" s="2"/>
      <c r="K66" s="2"/>
      <c r="L66" s="2"/>
      <c r="M66" s="2"/>
      <c r="N66" s="2"/>
      <c r="O66" s="2"/>
      <c r="P66" s="2"/>
      <c r="Q66" s="2"/>
      <c r="R66" s="2"/>
      <c r="S66" s="2"/>
      <c r="T66" s="2"/>
      <c r="U66" s="2"/>
      <c r="V66" s="2"/>
      <c r="W66" s="2"/>
      <c r="X66" s="2"/>
      <c r="Y66" s="2"/>
      <c r="Z66" s="2"/>
      <c r="AA66" s="2"/>
      <c r="AB66" s="2"/>
      <c r="AC66" s="2"/>
      <c r="AD66" s="2"/>
      <c r="AE66" s="2"/>
    </row>
    <row r="67" spans="1:31" ht="12.75" customHeight="1">
      <c r="A67" s="25">
        <v>21120801</v>
      </c>
      <c r="B67" s="32" t="s">
        <v>48</v>
      </c>
      <c r="C67" s="26">
        <v>1225200</v>
      </c>
      <c r="D67" s="8"/>
      <c r="E67" s="20"/>
      <c r="F67" s="2"/>
      <c r="G67" s="2"/>
      <c r="H67" s="2"/>
      <c r="I67" s="2"/>
      <c r="J67" s="2"/>
      <c r="K67" s="2"/>
      <c r="L67" s="2"/>
      <c r="M67" s="2"/>
      <c r="N67" s="2"/>
      <c r="O67" s="2"/>
      <c r="P67" s="2"/>
      <c r="Q67" s="2"/>
      <c r="R67" s="2"/>
      <c r="S67" s="2"/>
      <c r="T67" s="2"/>
      <c r="U67" s="2"/>
      <c r="V67" s="2"/>
      <c r="W67" s="2"/>
      <c r="X67" s="2"/>
      <c r="Y67" s="2"/>
      <c r="Z67" s="2"/>
      <c r="AA67" s="2"/>
      <c r="AB67" s="2"/>
      <c r="AC67" s="2"/>
      <c r="AD67" s="2"/>
      <c r="AE67" s="2"/>
    </row>
    <row r="68" spans="1:31" ht="12.75" customHeight="1">
      <c r="A68" s="25">
        <v>21120805</v>
      </c>
      <c r="B68" s="26" t="s">
        <v>49</v>
      </c>
      <c r="C68" s="20">
        <v>2715000</v>
      </c>
      <c r="D68" s="8"/>
      <c r="E68" s="20"/>
      <c r="F68" s="2"/>
      <c r="G68" s="2"/>
      <c r="H68" s="2"/>
      <c r="I68" s="2"/>
      <c r="J68" s="2"/>
      <c r="K68" s="2"/>
      <c r="L68" s="2"/>
      <c r="M68" s="2"/>
      <c r="N68" s="2"/>
      <c r="O68" s="2"/>
      <c r="P68" s="2"/>
      <c r="Q68" s="2"/>
      <c r="R68" s="2"/>
      <c r="S68" s="2"/>
      <c r="T68" s="2"/>
      <c r="U68" s="2"/>
      <c r="V68" s="2"/>
      <c r="W68" s="2"/>
      <c r="X68" s="2"/>
      <c r="Y68" s="2"/>
      <c r="Z68" s="2"/>
      <c r="AA68" s="2"/>
      <c r="AB68" s="2"/>
      <c r="AC68" s="2"/>
      <c r="AD68" s="2"/>
      <c r="AE68" s="2"/>
    </row>
    <row r="69" spans="1:31" ht="12.75" customHeight="1">
      <c r="A69" s="21">
        <v>211209</v>
      </c>
      <c r="B69" s="23" t="s">
        <v>50</v>
      </c>
      <c r="C69" s="8">
        <f>SUM(C70:C71)</f>
        <v>5500000</v>
      </c>
      <c r="D69" s="8"/>
      <c r="E69" s="20"/>
      <c r="F69" s="2"/>
      <c r="G69" s="2"/>
      <c r="H69" s="2"/>
      <c r="I69" s="2"/>
      <c r="J69" s="2"/>
      <c r="K69" s="2"/>
      <c r="L69" s="2"/>
      <c r="M69" s="2"/>
      <c r="N69" s="2"/>
      <c r="O69" s="2"/>
      <c r="P69" s="2"/>
      <c r="Q69" s="2"/>
      <c r="R69" s="2"/>
      <c r="S69" s="2"/>
      <c r="T69" s="2"/>
      <c r="U69" s="2"/>
      <c r="V69" s="2"/>
      <c r="W69" s="2"/>
      <c r="X69" s="2"/>
      <c r="Y69" s="2"/>
      <c r="Z69" s="2"/>
      <c r="AA69" s="2"/>
      <c r="AB69" s="2"/>
      <c r="AC69" s="2"/>
      <c r="AD69" s="2"/>
      <c r="AE69" s="2"/>
    </row>
    <row r="70" spans="1:31" ht="12.75" customHeight="1">
      <c r="A70" s="25">
        <v>21120901</v>
      </c>
      <c r="B70" s="26" t="s">
        <v>51</v>
      </c>
      <c r="C70" s="26">
        <v>4150000</v>
      </c>
      <c r="D70" s="8"/>
      <c r="E70" s="23"/>
      <c r="F70" s="2"/>
      <c r="G70" s="2"/>
      <c r="H70" s="2"/>
      <c r="I70" s="2"/>
      <c r="J70" s="2"/>
      <c r="K70" s="2"/>
      <c r="L70" s="2"/>
      <c r="M70" s="2"/>
      <c r="N70" s="2"/>
      <c r="O70" s="2"/>
      <c r="P70" s="2"/>
      <c r="Q70" s="2"/>
      <c r="R70" s="2"/>
      <c r="S70" s="2"/>
      <c r="T70" s="2"/>
      <c r="U70" s="2"/>
      <c r="V70" s="2"/>
      <c r="W70" s="2"/>
      <c r="X70" s="2"/>
      <c r="Y70" s="2"/>
      <c r="Z70" s="2"/>
      <c r="AA70" s="2"/>
      <c r="AB70" s="2"/>
      <c r="AC70" s="2"/>
      <c r="AD70" s="2"/>
      <c r="AE70" s="2"/>
    </row>
    <row r="71" spans="1:31" ht="12.75" customHeight="1">
      <c r="A71" s="25">
        <v>21120906</v>
      </c>
      <c r="B71" s="26" t="s">
        <v>52</v>
      </c>
      <c r="C71" s="26">
        <v>1350000</v>
      </c>
      <c r="D71" s="8"/>
      <c r="E71" s="20"/>
      <c r="F71" s="2"/>
      <c r="G71" s="2"/>
      <c r="H71" s="2"/>
      <c r="I71" s="2"/>
      <c r="J71" s="2"/>
      <c r="K71" s="2"/>
      <c r="L71" s="2"/>
      <c r="M71" s="2"/>
      <c r="N71" s="2"/>
      <c r="O71" s="2"/>
      <c r="P71" s="2"/>
      <c r="Q71" s="2"/>
      <c r="R71" s="2"/>
      <c r="S71" s="2"/>
      <c r="T71" s="2"/>
      <c r="U71" s="2"/>
      <c r="V71" s="2"/>
      <c r="W71" s="2"/>
      <c r="X71" s="2"/>
      <c r="Y71" s="2"/>
      <c r="Z71" s="2"/>
      <c r="AA71" s="2"/>
      <c r="AB71" s="2"/>
      <c r="AC71" s="2"/>
      <c r="AD71" s="2"/>
      <c r="AE71" s="2"/>
    </row>
    <row r="72" spans="1:31" ht="12.75" customHeight="1">
      <c r="A72" s="29"/>
      <c r="B72" s="26"/>
      <c r="C72" s="26"/>
      <c r="D72" s="8"/>
      <c r="E72" s="20"/>
      <c r="F72" s="2"/>
      <c r="G72" s="2"/>
      <c r="H72" s="2"/>
      <c r="I72" s="2"/>
      <c r="J72" s="2"/>
      <c r="K72" s="2"/>
      <c r="L72" s="2"/>
      <c r="M72" s="2"/>
      <c r="N72" s="2"/>
      <c r="O72" s="2"/>
      <c r="P72" s="2"/>
      <c r="Q72" s="2"/>
      <c r="R72" s="2"/>
      <c r="S72" s="2"/>
      <c r="T72" s="2"/>
      <c r="U72" s="2"/>
      <c r="V72" s="2"/>
      <c r="W72" s="2"/>
      <c r="X72" s="2"/>
      <c r="Y72" s="2"/>
      <c r="Z72" s="2"/>
      <c r="AA72" s="2"/>
      <c r="AB72" s="2"/>
      <c r="AC72" s="2"/>
      <c r="AD72" s="2"/>
      <c r="AE72" s="2"/>
    </row>
    <row r="73" spans="1:31" ht="12.75" customHeight="1">
      <c r="A73" s="658" t="s">
        <v>10</v>
      </c>
      <c r="B73" s="657"/>
      <c r="C73" s="34">
        <f>C74+C77+C81+C84+C88+C86</f>
        <v>155850000</v>
      </c>
      <c r="D73" s="8"/>
      <c r="E73" s="20"/>
      <c r="F73" s="2"/>
      <c r="G73" s="2"/>
      <c r="H73" s="2"/>
      <c r="I73" s="2"/>
      <c r="J73" s="2"/>
      <c r="K73" s="2"/>
      <c r="L73" s="2"/>
      <c r="M73" s="2"/>
      <c r="N73" s="2"/>
      <c r="O73" s="2"/>
      <c r="P73" s="2"/>
      <c r="Q73" s="2"/>
      <c r="R73" s="2"/>
      <c r="S73" s="2"/>
      <c r="T73" s="2"/>
      <c r="U73" s="2"/>
      <c r="V73" s="2"/>
      <c r="W73" s="2"/>
      <c r="X73" s="2"/>
      <c r="Y73" s="2"/>
      <c r="Z73" s="2"/>
      <c r="AA73" s="2"/>
      <c r="AB73" s="2"/>
      <c r="AC73" s="2"/>
      <c r="AD73" s="2"/>
      <c r="AE73" s="2"/>
    </row>
    <row r="74" spans="1:31" ht="12.75" customHeight="1">
      <c r="A74" s="22">
        <v>211302</v>
      </c>
      <c r="B74" s="22" t="s">
        <v>53</v>
      </c>
      <c r="C74" s="8">
        <f>SUM(C75:C76)</f>
        <v>8550000</v>
      </c>
      <c r="D74" s="8"/>
      <c r="E74" s="20"/>
      <c r="F74" s="2"/>
      <c r="G74" s="2"/>
      <c r="H74" s="2"/>
      <c r="I74" s="2"/>
      <c r="J74" s="2"/>
      <c r="K74" s="2"/>
      <c r="L74" s="2"/>
      <c r="M74" s="2"/>
      <c r="N74" s="2"/>
      <c r="O74" s="2"/>
      <c r="P74" s="2"/>
      <c r="Q74" s="2"/>
      <c r="R74" s="2"/>
      <c r="S74" s="2"/>
      <c r="T74" s="2"/>
      <c r="U74" s="2"/>
      <c r="V74" s="2"/>
      <c r="W74" s="2"/>
      <c r="X74" s="2"/>
      <c r="Y74" s="2"/>
      <c r="Z74" s="2"/>
      <c r="AA74" s="2"/>
      <c r="AB74" s="2"/>
      <c r="AC74" s="2"/>
      <c r="AD74" s="2"/>
      <c r="AE74" s="2"/>
    </row>
    <row r="75" spans="1:31" ht="12.75" customHeight="1">
      <c r="A75" s="25">
        <v>21130201</v>
      </c>
      <c r="B75" s="25" t="s">
        <v>143</v>
      </c>
      <c r="C75" s="51">
        <v>2500000</v>
      </c>
      <c r="D75" s="8"/>
      <c r="E75" s="47"/>
      <c r="F75" s="2"/>
      <c r="G75" s="2"/>
      <c r="H75" s="2"/>
      <c r="I75" s="2"/>
      <c r="J75" s="2"/>
      <c r="K75" s="2"/>
      <c r="L75" s="2"/>
      <c r="M75" s="2"/>
      <c r="N75" s="2"/>
      <c r="O75" s="2"/>
      <c r="P75" s="2"/>
      <c r="Q75" s="2"/>
      <c r="R75" s="2"/>
      <c r="S75" s="2"/>
      <c r="T75" s="2"/>
      <c r="U75" s="2"/>
      <c r="V75" s="2"/>
      <c r="W75" s="2"/>
      <c r="X75" s="2"/>
      <c r="Y75" s="2"/>
      <c r="Z75" s="2"/>
      <c r="AA75" s="2"/>
      <c r="AB75" s="2"/>
      <c r="AC75" s="2"/>
      <c r="AD75" s="2"/>
      <c r="AE75" s="2"/>
    </row>
    <row r="76" spans="1:31" ht="12.75" customHeight="1">
      <c r="A76" s="35">
        <v>21130204</v>
      </c>
      <c r="B76" s="32" t="s">
        <v>54</v>
      </c>
      <c r="C76" s="20">
        <v>6050000</v>
      </c>
      <c r="D76" s="8"/>
      <c r="E76" s="38"/>
      <c r="F76" s="33"/>
      <c r="G76" s="2"/>
      <c r="H76" s="2"/>
      <c r="I76" s="2"/>
      <c r="J76" s="2"/>
      <c r="K76" s="2"/>
      <c r="L76" s="2"/>
      <c r="M76" s="2"/>
      <c r="N76" s="2"/>
      <c r="O76" s="2"/>
      <c r="P76" s="2"/>
      <c r="Q76" s="2"/>
      <c r="R76" s="2"/>
      <c r="S76" s="2"/>
      <c r="T76" s="2"/>
      <c r="U76" s="2"/>
      <c r="V76" s="2"/>
      <c r="W76" s="2"/>
      <c r="X76" s="2"/>
      <c r="Y76" s="2"/>
      <c r="Z76" s="2"/>
      <c r="AA76" s="2"/>
      <c r="AB76" s="2"/>
      <c r="AC76" s="2"/>
      <c r="AD76" s="2"/>
      <c r="AE76" s="2"/>
    </row>
    <row r="77" spans="1:31" ht="12.75" customHeight="1">
      <c r="A77" s="22">
        <v>211303</v>
      </c>
      <c r="B77" s="76" t="s">
        <v>100</v>
      </c>
      <c r="C77" s="23">
        <f>SUM(C78:C80)</f>
        <v>3550000</v>
      </c>
      <c r="D77" s="8"/>
      <c r="E77" s="32"/>
      <c r="F77" s="2"/>
      <c r="G77" s="2"/>
      <c r="H77" s="2"/>
      <c r="I77" s="2"/>
      <c r="J77" s="2"/>
      <c r="K77" s="2"/>
      <c r="L77" s="2"/>
      <c r="M77" s="2"/>
      <c r="N77" s="2"/>
      <c r="O77" s="2"/>
      <c r="P77" s="2"/>
      <c r="Q77" s="2"/>
      <c r="R77" s="2"/>
      <c r="S77" s="2"/>
      <c r="T77" s="2"/>
      <c r="U77" s="2"/>
      <c r="V77" s="2"/>
      <c r="W77" s="2"/>
      <c r="X77" s="2"/>
      <c r="Y77" s="2"/>
      <c r="Z77" s="2"/>
      <c r="AA77" s="2"/>
      <c r="AB77" s="2"/>
      <c r="AC77" s="2"/>
      <c r="AD77" s="2"/>
      <c r="AE77" s="2"/>
    </row>
    <row r="78" spans="1:31" ht="12.75" customHeight="1">
      <c r="A78" s="25">
        <v>21130301</v>
      </c>
      <c r="B78" s="29" t="s">
        <v>129</v>
      </c>
      <c r="C78" s="26">
        <v>750000</v>
      </c>
      <c r="D78" s="8"/>
      <c r="E78" s="32"/>
      <c r="F78" s="2"/>
      <c r="G78" s="2"/>
      <c r="H78" s="2"/>
      <c r="I78" s="2"/>
      <c r="J78" s="2"/>
      <c r="K78" s="2"/>
      <c r="L78" s="2"/>
      <c r="M78" s="2"/>
      <c r="N78" s="2"/>
      <c r="O78" s="2"/>
      <c r="P78" s="2"/>
      <c r="Q78" s="2"/>
      <c r="R78" s="2"/>
      <c r="S78" s="2"/>
      <c r="T78" s="2"/>
      <c r="U78" s="2"/>
      <c r="V78" s="2"/>
      <c r="W78" s="2"/>
      <c r="X78" s="2"/>
      <c r="Y78" s="2"/>
      <c r="Z78" s="2"/>
      <c r="AA78" s="2"/>
      <c r="AB78" s="2"/>
      <c r="AC78" s="2"/>
      <c r="AD78" s="2"/>
      <c r="AE78" s="2"/>
    </row>
    <row r="79" spans="1:31" ht="12.75" customHeight="1">
      <c r="A79" s="35">
        <v>21130306</v>
      </c>
      <c r="B79" s="32" t="s">
        <v>144</v>
      </c>
      <c r="C79" s="26">
        <v>950000</v>
      </c>
      <c r="D79" s="8"/>
      <c r="E79" s="32"/>
      <c r="F79" s="2"/>
      <c r="G79" s="2"/>
      <c r="H79" s="2"/>
      <c r="I79" s="2"/>
      <c r="J79" s="2"/>
      <c r="K79" s="2"/>
      <c r="L79" s="2"/>
      <c r="M79" s="2"/>
      <c r="N79" s="2"/>
      <c r="O79" s="2"/>
      <c r="P79" s="2"/>
      <c r="Q79" s="2"/>
      <c r="R79" s="2"/>
      <c r="S79" s="2"/>
      <c r="T79" s="2"/>
      <c r="U79" s="2"/>
      <c r="V79" s="2"/>
      <c r="W79" s="2"/>
      <c r="X79" s="2"/>
      <c r="Y79" s="2"/>
      <c r="Z79" s="2"/>
      <c r="AA79" s="2"/>
      <c r="AB79" s="2"/>
      <c r="AC79" s="2"/>
      <c r="AD79" s="2"/>
      <c r="AE79" s="2"/>
    </row>
    <row r="80" spans="1:31" ht="12.75" customHeight="1">
      <c r="A80" s="35">
        <v>21130307</v>
      </c>
      <c r="B80" s="32" t="s">
        <v>101</v>
      </c>
      <c r="C80" s="26">
        <v>1850000</v>
      </c>
      <c r="D80" s="8"/>
      <c r="E80" s="38"/>
      <c r="F80" s="2"/>
      <c r="G80" s="2"/>
      <c r="H80" s="2"/>
      <c r="I80" s="2"/>
      <c r="J80" s="2"/>
      <c r="K80" s="2"/>
      <c r="L80" s="2"/>
      <c r="M80" s="2"/>
      <c r="N80" s="2"/>
      <c r="O80" s="2"/>
      <c r="P80" s="2"/>
      <c r="Q80" s="2"/>
      <c r="R80" s="2"/>
      <c r="S80" s="2"/>
      <c r="T80" s="2"/>
      <c r="U80" s="2"/>
      <c r="V80" s="2"/>
      <c r="W80" s="2"/>
      <c r="X80" s="2"/>
      <c r="Y80" s="2"/>
      <c r="Z80" s="2"/>
      <c r="AA80" s="2"/>
      <c r="AB80" s="2"/>
      <c r="AC80" s="2"/>
      <c r="AD80" s="2"/>
      <c r="AE80" s="2"/>
    </row>
    <row r="81" spans="1:31" ht="12.75" customHeight="1">
      <c r="A81" s="22">
        <v>211305</v>
      </c>
      <c r="B81" s="7" t="s">
        <v>55</v>
      </c>
      <c r="C81" s="8">
        <f>SUM(C82:C83)</f>
        <v>45000000</v>
      </c>
      <c r="D81" s="8"/>
      <c r="E81" s="32"/>
      <c r="F81" s="2"/>
      <c r="G81" s="2"/>
      <c r="H81" s="2"/>
      <c r="I81" s="2"/>
      <c r="J81" s="2"/>
      <c r="K81" s="2"/>
      <c r="L81" s="2"/>
      <c r="M81" s="2"/>
      <c r="N81" s="2"/>
      <c r="O81" s="2"/>
      <c r="P81" s="2"/>
      <c r="Q81" s="2"/>
      <c r="R81" s="2"/>
      <c r="S81" s="2"/>
      <c r="T81" s="2"/>
      <c r="U81" s="2"/>
      <c r="V81" s="2"/>
      <c r="W81" s="2"/>
      <c r="X81" s="2"/>
      <c r="Y81" s="2"/>
      <c r="Z81" s="2"/>
      <c r="AA81" s="2"/>
      <c r="AB81" s="2"/>
      <c r="AC81" s="2"/>
      <c r="AD81" s="2"/>
      <c r="AE81" s="2"/>
    </row>
    <row r="82" spans="1:31" ht="12.75" customHeight="1">
      <c r="A82" s="35">
        <v>21130501</v>
      </c>
      <c r="B82" s="32" t="s">
        <v>115</v>
      </c>
      <c r="C82" s="20">
        <v>5500000</v>
      </c>
      <c r="D82" s="8"/>
      <c r="E82" s="32"/>
      <c r="F82" s="2"/>
      <c r="G82" s="2"/>
      <c r="H82" s="2"/>
      <c r="I82" s="2"/>
      <c r="J82" s="2"/>
      <c r="K82" s="2"/>
      <c r="L82" s="2"/>
      <c r="M82" s="2"/>
      <c r="N82" s="2"/>
      <c r="O82" s="2"/>
      <c r="P82" s="2"/>
      <c r="Q82" s="2"/>
      <c r="R82" s="2"/>
      <c r="S82" s="2"/>
      <c r="T82" s="2"/>
      <c r="U82" s="2"/>
      <c r="V82" s="2"/>
      <c r="W82" s="2"/>
      <c r="X82" s="2"/>
      <c r="Y82" s="2"/>
      <c r="Z82" s="2"/>
      <c r="AA82" s="2"/>
      <c r="AB82" s="2"/>
      <c r="AC82" s="2"/>
      <c r="AD82" s="2"/>
      <c r="AE82" s="2"/>
    </row>
    <row r="83" spans="1:31" ht="12.75" customHeight="1">
      <c r="A83" s="35">
        <v>21130502</v>
      </c>
      <c r="B83" s="32" t="s">
        <v>56</v>
      </c>
      <c r="C83" s="20">
        <v>39500000</v>
      </c>
      <c r="D83" s="8"/>
      <c r="E83" s="32"/>
      <c r="F83" s="2"/>
      <c r="G83" s="2"/>
      <c r="H83" s="2"/>
      <c r="I83" s="2"/>
      <c r="J83" s="2"/>
      <c r="K83" s="2"/>
      <c r="L83" s="2"/>
      <c r="M83" s="2"/>
      <c r="N83" s="2"/>
      <c r="O83" s="2"/>
      <c r="P83" s="2"/>
      <c r="Q83" s="2"/>
      <c r="R83" s="2"/>
      <c r="S83" s="2"/>
      <c r="T83" s="2"/>
      <c r="U83" s="2"/>
      <c r="V83" s="2"/>
      <c r="W83" s="2"/>
      <c r="X83" s="2"/>
      <c r="Y83" s="2"/>
      <c r="Z83" s="2"/>
      <c r="AA83" s="2"/>
      <c r="AB83" s="2"/>
      <c r="AC83" s="2"/>
      <c r="AD83" s="2"/>
      <c r="AE83" s="2"/>
    </row>
    <row r="84" spans="1:31" ht="12.75" customHeight="1">
      <c r="A84" s="22">
        <v>211306</v>
      </c>
      <c r="B84" s="7" t="s">
        <v>57</v>
      </c>
      <c r="C84" s="8">
        <f>C85</f>
        <v>600000</v>
      </c>
      <c r="D84" s="8"/>
      <c r="E84" s="32"/>
      <c r="F84" s="2"/>
      <c r="G84" s="2"/>
      <c r="H84" s="2"/>
      <c r="I84" s="2"/>
      <c r="J84" s="2"/>
      <c r="K84" s="2"/>
      <c r="L84" s="2"/>
      <c r="M84" s="2"/>
      <c r="N84" s="2"/>
      <c r="O84" s="2"/>
      <c r="P84" s="2"/>
      <c r="Q84" s="2"/>
      <c r="R84" s="2"/>
      <c r="S84" s="2"/>
      <c r="T84" s="2"/>
      <c r="U84" s="2"/>
      <c r="V84" s="2"/>
      <c r="W84" s="2"/>
      <c r="X84" s="2"/>
      <c r="Y84" s="2"/>
      <c r="Z84" s="2"/>
      <c r="AA84" s="2"/>
      <c r="AB84" s="2"/>
      <c r="AC84" s="2"/>
      <c r="AD84" s="2"/>
      <c r="AE84" s="2"/>
    </row>
    <row r="85" spans="1:31" ht="12.75" customHeight="1">
      <c r="A85" s="35">
        <v>21130607</v>
      </c>
      <c r="B85" s="32" t="s">
        <v>60</v>
      </c>
      <c r="C85" s="20">
        <v>600000</v>
      </c>
      <c r="D85" s="8"/>
      <c r="E85" s="32"/>
      <c r="F85" s="2"/>
      <c r="G85" s="2"/>
      <c r="H85" s="2"/>
      <c r="I85" s="2"/>
      <c r="J85" s="2"/>
      <c r="K85" s="2"/>
      <c r="L85" s="2"/>
      <c r="M85" s="2"/>
      <c r="N85" s="2"/>
      <c r="O85" s="2"/>
      <c r="P85" s="2"/>
      <c r="Q85" s="2"/>
      <c r="R85" s="2"/>
      <c r="S85" s="2"/>
      <c r="T85" s="2"/>
      <c r="U85" s="2"/>
      <c r="V85" s="2"/>
      <c r="W85" s="2"/>
      <c r="X85" s="2"/>
      <c r="Y85" s="2"/>
      <c r="Z85" s="2"/>
      <c r="AA85" s="2"/>
      <c r="AB85" s="2"/>
      <c r="AC85" s="2"/>
      <c r="AD85" s="2"/>
      <c r="AE85" s="2"/>
    </row>
    <row r="86" spans="1:31" ht="12.75" customHeight="1">
      <c r="A86" s="21">
        <v>211307</v>
      </c>
      <c r="B86" s="23" t="s">
        <v>102</v>
      </c>
      <c r="C86" s="8">
        <f>C87</f>
        <v>23700000</v>
      </c>
      <c r="D86" s="8"/>
      <c r="E86" s="32"/>
      <c r="F86" s="2"/>
      <c r="G86" s="2"/>
      <c r="H86" s="2"/>
      <c r="I86" s="2"/>
      <c r="J86" s="2"/>
      <c r="K86" s="2"/>
      <c r="L86" s="2"/>
      <c r="M86" s="2"/>
      <c r="N86" s="2"/>
      <c r="O86" s="2"/>
      <c r="P86" s="2"/>
      <c r="Q86" s="2"/>
      <c r="R86" s="2"/>
      <c r="S86" s="2"/>
      <c r="T86" s="2"/>
      <c r="U86" s="2"/>
      <c r="V86" s="2"/>
      <c r="W86" s="2"/>
      <c r="X86" s="2"/>
      <c r="Y86" s="2"/>
      <c r="Z86" s="2"/>
      <c r="AA86" s="2"/>
      <c r="AB86" s="2"/>
      <c r="AC86" s="2"/>
      <c r="AD86" s="2"/>
      <c r="AE86" s="2"/>
    </row>
    <row r="87" spans="1:31" ht="12.75" customHeight="1">
      <c r="A87" s="25">
        <v>21130701</v>
      </c>
      <c r="B87" s="32" t="s">
        <v>103</v>
      </c>
      <c r="C87" s="20">
        <v>23700000</v>
      </c>
      <c r="D87" s="8"/>
      <c r="E87" s="32"/>
      <c r="F87" s="2"/>
      <c r="G87" s="2"/>
      <c r="H87" s="2"/>
      <c r="I87" s="2"/>
      <c r="J87" s="2"/>
      <c r="K87" s="2"/>
      <c r="L87" s="2"/>
      <c r="M87" s="2"/>
      <c r="N87" s="2"/>
      <c r="O87" s="2"/>
      <c r="P87" s="2"/>
      <c r="Q87" s="2"/>
      <c r="R87" s="2"/>
      <c r="S87" s="2"/>
      <c r="T87" s="2"/>
      <c r="U87" s="2"/>
      <c r="V87" s="2"/>
      <c r="W87" s="2"/>
      <c r="X87" s="2"/>
      <c r="Y87" s="2"/>
      <c r="Z87" s="2"/>
      <c r="AA87" s="2"/>
      <c r="AB87" s="2"/>
      <c r="AC87" s="2"/>
      <c r="AD87" s="2"/>
      <c r="AE87" s="2"/>
    </row>
    <row r="88" spans="1:31" ht="12.75" customHeight="1">
      <c r="A88" s="22">
        <v>211309</v>
      </c>
      <c r="B88" s="7" t="s">
        <v>61</v>
      </c>
      <c r="C88" s="8">
        <f>SUM(C89:C92)</f>
        <v>74450000</v>
      </c>
      <c r="D88" s="8"/>
      <c r="E88" s="32"/>
      <c r="F88" s="2"/>
      <c r="G88" s="2"/>
      <c r="H88" s="2"/>
      <c r="I88" s="2"/>
      <c r="J88" s="2"/>
      <c r="K88" s="2"/>
      <c r="L88" s="2"/>
      <c r="M88" s="2"/>
      <c r="N88" s="2"/>
      <c r="O88" s="2"/>
      <c r="P88" s="2"/>
      <c r="Q88" s="2"/>
      <c r="R88" s="2"/>
      <c r="S88" s="2"/>
      <c r="T88" s="2"/>
      <c r="U88" s="2"/>
      <c r="V88" s="2"/>
      <c r="W88" s="2"/>
      <c r="X88" s="2"/>
      <c r="Y88" s="2"/>
      <c r="Z88" s="2"/>
      <c r="AA88" s="2"/>
      <c r="AB88" s="2"/>
      <c r="AC88" s="2"/>
      <c r="AD88" s="2"/>
      <c r="AE88" s="2"/>
    </row>
    <row r="89" spans="1:31" ht="12.75" customHeight="1">
      <c r="A89" s="35">
        <v>21130901</v>
      </c>
      <c r="B89" s="32" t="s">
        <v>62</v>
      </c>
      <c r="C89" s="20">
        <v>41750000</v>
      </c>
      <c r="D89" s="8"/>
      <c r="E89" s="38"/>
      <c r="F89" s="2"/>
      <c r="G89" s="2"/>
      <c r="H89" s="2"/>
      <c r="I89" s="2"/>
      <c r="J89" s="2"/>
      <c r="K89" s="2"/>
      <c r="L89" s="2"/>
      <c r="M89" s="2"/>
      <c r="N89" s="2"/>
      <c r="O89" s="2"/>
      <c r="P89" s="2"/>
      <c r="Q89" s="2"/>
      <c r="R89" s="2"/>
      <c r="S89" s="2"/>
      <c r="T89" s="2"/>
      <c r="U89" s="2"/>
      <c r="V89" s="2"/>
      <c r="W89" s="2"/>
      <c r="X89" s="2"/>
      <c r="Y89" s="2"/>
      <c r="Z89" s="2"/>
      <c r="AA89" s="2"/>
      <c r="AB89" s="2"/>
      <c r="AC89" s="2"/>
      <c r="AD89" s="2"/>
      <c r="AE89" s="2"/>
    </row>
    <row r="90" spans="1:31" ht="12.75" customHeight="1">
      <c r="A90" s="35">
        <v>21130903</v>
      </c>
      <c r="B90" s="32" t="s">
        <v>63</v>
      </c>
      <c r="C90" s="20">
        <v>13500000</v>
      </c>
      <c r="D90" s="8"/>
      <c r="E90" s="38"/>
      <c r="F90" s="2"/>
      <c r="G90" s="2"/>
      <c r="H90" s="2"/>
      <c r="I90" s="2"/>
      <c r="J90" s="2"/>
      <c r="K90" s="2"/>
      <c r="L90" s="2"/>
      <c r="M90" s="2"/>
      <c r="N90" s="2"/>
      <c r="O90" s="2"/>
      <c r="P90" s="2"/>
      <c r="Q90" s="2"/>
      <c r="R90" s="2"/>
      <c r="S90" s="2"/>
      <c r="T90" s="2"/>
      <c r="U90" s="2"/>
      <c r="V90" s="2"/>
      <c r="W90" s="2"/>
      <c r="X90" s="2"/>
      <c r="Y90" s="2"/>
      <c r="Z90" s="2"/>
      <c r="AA90" s="2"/>
      <c r="AB90" s="2"/>
      <c r="AC90" s="2"/>
      <c r="AD90" s="2"/>
      <c r="AE90" s="2"/>
    </row>
    <row r="91" spans="1:31" ht="12.75" customHeight="1">
      <c r="A91" s="25">
        <v>21130906</v>
      </c>
      <c r="B91" s="32" t="s">
        <v>117</v>
      </c>
      <c r="C91" s="20">
        <v>5500000</v>
      </c>
      <c r="D91" s="8"/>
      <c r="E91" s="20"/>
      <c r="F91" s="2"/>
      <c r="G91" s="2"/>
      <c r="H91" s="2"/>
      <c r="I91" s="2"/>
      <c r="J91" s="2"/>
      <c r="K91" s="2"/>
      <c r="L91" s="2"/>
      <c r="M91" s="2"/>
      <c r="N91" s="2"/>
      <c r="O91" s="2"/>
      <c r="P91" s="2"/>
      <c r="Q91" s="2"/>
      <c r="R91" s="2"/>
      <c r="S91" s="2"/>
      <c r="T91" s="2"/>
      <c r="U91" s="2"/>
      <c r="V91" s="2"/>
      <c r="W91" s="2"/>
      <c r="X91" s="2"/>
      <c r="Y91" s="2"/>
      <c r="Z91" s="2"/>
      <c r="AA91" s="2"/>
      <c r="AB91" s="2"/>
      <c r="AC91" s="2"/>
      <c r="AD91" s="2"/>
      <c r="AE91" s="2"/>
    </row>
    <row r="92" spans="1:31" ht="12.75" customHeight="1">
      <c r="A92" s="35">
        <v>21130908</v>
      </c>
      <c r="B92" s="32" t="s">
        <v>64</v>
      </c>
      <c r="C92" s="20">
        <v>13700000</v>
      </c>
      <c r="D92" s="8"/>
      <c r="E92" s="20"/>
      <c r="F92" s="2"/>
      <c r="G92" s="2"/>
      <c r="H92" s="2"/>
      <c r="I92" s="2"/>
      <c r="J92" s="2"/>
      <c r="K92" s="2"/>
      <c r="L92" s="2"/>
      <c r="M92" s="2"/>
      <c r="N92" s="2"/>
      <c r="O92" s="2"/>
      <c r="P92" s="2"/>
      <c r="Q92" s="2"/>
      <c r="R92" s="2"/>
      <c r="S92" s="2"/>
      <c r="T92" s="2"/>
      <c r="U92" s="2"/>
      <c r="V92" s="2"/>
      <c r="W92" s="2"/>
      <c r="X92" s="2"/>
      <c r="Y92" s="2"/>
      <c r="Z92" s="2"/>
      <c r="AA92" s="2"/>
      <c r="AB92" s="2"/>
      <c r="AC92" s="2"/>
      <c r="AD92" s="2"/>
      <c r="AE92" s="2"/>
    </row>
    <row r="93" spans="1:31" ht="12.75" customHeight="1">
      <c r="A93" s="40"/>
      <c r="B93" s="40"/>
      <c r="C93" s="41"/>
      <c r="D93" s="8"/>
      <c r="E93" s="40"/>
      <c r="F93" s="2"/>
      <c r="G93" s="2"/>
      <c r="H93" s="2"/>
      <c r="I93" s="2"/>
      <c r="J93" s="2"/>
      <c r="K93" s="2"/>
      <c r="L93" s="2"/>
      <c r="M93" s="2"/>
      <c r="N93" s="2"/>
      <c r="O93" s="2"/>
      <c r="P93" s="2"/>
      <c r="Q93" s="2"/>
      <c r="R93" s="2"/>
      <c r="S93" s="2"/>
      <c r="T93" s="2"/>
      <c r="U93" s="2"/>
      <c r="V93" s="2"/>
      <c r="W93" s="2"/>
      <c r="X93" s="2"/>
      <c r="Y93" s="2"/>
      <c r="Z93" s="2"/>
      <c r="AA93" s="2"/>
      <c r="AB93" s="2"/>
      <c r="AC93" s="2"/>
      <c r="AD93" s="2"/>
      <c r="AE93" s="2"/>
    </row>
    <row r="94" spans="1:31" ht="12.75" customHeight="1">
      <c r="A94" s="659" t="s">
        <v>65</v>
      </c>
      <c r="B94" s="657"/>
      <c r="C94" s="43">
        <f>C95+C98</f>
        <v>122000000</v>
      </c>
      <c r="D94" s="8"/>
      <c r="E94" s="8"/>
      <c r="F94" s="2"/>
      <c r="G94" s="2"/>
      <c r="H94" s="2"/>
      <c r="I94" s="2"/>
      <c r="J94" s="2"/>
      <c r="K94" s="2"/>
      <c r="L94" s="2"/>
      <c r="M94" s="2"/>
      <c r="N94" s="2"/>
      <c r="O94" s="2"/>
      <c r="P94" s="2"/>
      <c r="Q94" s="2"/>
      <c r="R94" s="2"/>
      <c r="S94" s="2"/>
      <c r="T94" s="2"/>
      <c r="U94" s="2"/>
      <c r="V94" s="2"/>
      <c r="W94" s="2"/>
      <c r="X94" s="2"/>
      <c r="Y94" s="2"/>
      <c r="Z94" s="2"/>
      <c r="AA94" s="2"/>
      <c r="AB94" s="2"/>
      <c r="AC94" s="2"/>
      <c r="AD94" s="2"/>
      <c r="AE94" s="2"/>
    </row>
    <row r="95" spans="1:31" ht="12.75" customHeight="1">
      <c r="A95" s="21">
        <v>211401</v>
      </c>
      <c r="B95" s="21" t="s">
        <v>66</v>
      </c>
      <c r="C95" s="50">
        <f>SUM(C96:C97)</f>
        <v>96000000</v>
      </c>
      <c r="D95" s="8"/>
      <c r="E95" s="92"/>
      <c r="F95" s="37"/>
      <c r="G95" s="2"/>
      <c r="H95" s="2"/>
      <c r="I95" s="2"/>
      <c r="J95" s="2"/>
      <c r="K95" s="2"/>
      <c r="L95" s="2"/>
      <c r="M95" s="2"/>
      <c r="N95" s="2"/>
      <c r="O95" s="2"/>
      <c r="P95" s="2"/>
      <c r="Q95" s="2"/>
      <c r="R95" s="2"/>
      <c r="S95" s="2"/>
      <c r="T95" s="2"/>
      <c r="U95" s="2"/>
      <c r="V95" s="2"/>
      <c r="W95" s="2"/>
      <c r="X95" s="2"/>
      <c r="Y95" s="2"/>
      <c r="Z95" s="2"/>
      <c r="AA95" s="2"/>
      <c r="AB95" s="2"/>
      <c r="AC95" s="2"/>
      <c r="AD95" s="2"/>
      <c r="AE95" s="2"/>
    </row>
    <row r="96" spans="1:31" ht="12.75" customHeight="1">
      <c r="A96" s="25">
        <v>21140108</v>
      </c>
      <c r="B96" s="32" t="s">
        <v>70</v>
      </c>
      <c r="C96" s="26">
        <v>70000000</v>
      </c>
      <c r="D96" s="8"/>
      <c r="E96" s="20"/>
      <c r="F96" s="54"/>
      <c r="G96" s="2"/>
      <c r="H96" s="2"/>
      <c r="I96" s="2"/>
      <c r="J96" s="2"/>
      <c r="K96" s="2"/>
      <c r="L96" s="2"/>
      <c r="M96" s="2"/>
      <c r="N96" s="2"/>
      <c r="O96" s="2"/>
      <c r="P96" s="2"/>
      <c r="Q96" s="2"/>
      <c r="R96" s="2"/>
      <c r="S96" s="2"/>
      <c r="T96" s="2"/>
      <c r="U96" s="2"/>
      <c r="V96" s="2"/>
      <c r="W96" s="2"/>
      <c r="X96" s="2"/>
      <c r="Y96" s="2"/>
      <c r="Z96" s="2"/>
      <c r="AA96" s="2"/>
      <c r="AB96" s="2"/>
      <c r="AC96" s="2"/>
      <c r="AD96" s="2"/>
      <c r="AE96" s="2"/>
    </row>
    <row r="97" spans="1:31" ht="12.75" customHeight="1">
      <c r="A97" s="25">
        <v>21140109</v>
      </c>
      <c r="B97" s="32" t="s">
        <v>67</v>
      </c>
      <c r="C97" s="26">
        <v>26000000</v>
      </c>
      <c r="D97" s="8"/>
      <c r="E97" s="20"/>
      <c r="G97" s="2"/>
      <c r="H97" s="2"/>
      <c r="I97" s="2"/>
      <c r="J97" s="2"/>
      <c r="K97" s="2"/>
      <c r="L97" s="2"/>
      <c r="M97" s="2"/>
      <c r="N97" s="2"/>
      <c r="O97" s="2"/>
      <c r="P97" s="2"/>
      <c r="Q97" s="2"/>
      <c r="R97" s="2"/>
      <c r="S97" s="2"/>
      <c r="T97" s="2"/>
      <c r="U97" s="2"/>
      <c r="V97" s="2"/>
      <c r="W97" s="2"/>
      <c r="X97" s="2"/>
      <c r="Y97" s="2"/>
      <c r="Z97" s="2"/>
      <c r="AA97" s="2"/>
      <c r="AB97" s="2"/>
      <c r="AC97" s="2"/>
      <c r="AD97" s="2"/>
      <c r="AE97" s="2"/>
    </row>
    <row r="98" spans="1:31" ht="12.75" customHeight="1">
      <c r="A98" s="21">
        <v>211402</v>
      </c>
      <c r="B98" s="21" t="s">
        <v>71</v>
      </c>
      <c r="C98" s="23">
        <f>SUM(C99)</f>
        <v>26000000</v>
      </c>
      <c r="D98" s="8"/>
      <c r="E98" s="20"/>
      <c r="F98" s="2"/>
      <c r="G98" s="2"/>
      <c r="H98" s="2"/>
      <c r="I98" s="2"/>
      <c r="J98" s="2"/>
      <c r="K98" s="2"/>
      <c r="L98" s="2"/>
      <c r="M98" s="2"/>
      <c r="N98" s="2"/>
      <c r="O98" s="2"/>
      <c r="P98" s="2"/>
      <c r="Q98" s="2"/>
      <c r="R98" s="2"/>
      <c r="S98" s="2"/>
      <c r="T98" s="2"/>
      <c r="U98" s="2"/>
      <c r="V98" s="2"/>
      <c r="W98" s="2"/>
      <c r="X98" s="2"/>
      <c r="Y98" s="2"/>
      <c r="Z98" s="2"/>
      <c r="AA98" s="2"/>
      <c r="AB98" s="2"/>
      <c r="AC98" s="2"/>
      <c r="AD98" s="2"/>
      <c r="AE98" s="2"/>
    </row>
    <row r="99" spans="1:31" ht="12.75" customHeight="1">
      <c r="A99" s="25">
        <v>21140203</v>
      </c>
      <c r="B99" s="26" t="s">
        <v>72</v>
      </c>
      <c r="C99" s="26">
        <v>26000000</v>
      </c>
      <c r="D99" s="8"/>
      <c r="E99" s="20"/>
      <c r="F99" s="2"/>
      <c r="G99" s="2"/>
      <c r="H99" s="2"/>
      <c r="I99" s="2"/>
      <c r="J99" s="2"/>
      <c r="K99" s="2"/>
      <c r="L99" s="2"/>
      <c r="M99" s="2"/>
      <c r="N99" s="2"/>
      <c r="O99" s="2"/>
      <c r="P99" s="2"/>
      <c r="Q99" s="2"/>
      <c r="R99" s="2"/>
      <c r="S99" s="2"/>
      <c r="T99" s="2"/>
      <c r="U99" s="2"/>
      <c r="V99" s="2"/>
      <c r="W99" s="2"/>
      <c r="X99" s="2"/>
      <c r="Y99" s="2"/>
      <c r="Z99" s="2"/>
      <c r="AA99" s="2"/>
      <c r="AB99" s="2"/>
      <c r="AC99" s="2"/>
      <c r="AD99" s="2"/>
      <c r="AE99" s="2"/>
    </row>
    <row r="100" spans="1:31" ht="12.75" customHeight="1">
      <c r="A100" s="32"/>
      <c r="B100" s="32"/>
      <c r="C100" s="20"/>
      <c r="D100" s="8"/>
      <c r="E100" s="20"/>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row>
    <row r="101" spans="1:31" ht="12.75" customHeight="1">
      <c r="A101" s="660" t="s">
        <v>74</v>
      </c>
      <c r="B101" s="657"/>
      <c r="C101" s="53">
        <f>+C102+C106</f>
        <v>18700000</v>
      </c>
      <c r="D101" s="8"/>
      <c r="E101" s="20"/>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row>
    <row r="102" spans="1:31" ht="12.75" customHeight="1">
      <c r="A102" s="21">
        <v>221104</v>
      </c>
      <c r="B102" s="22" t="s">
        <v>78</v>
      </c>
      <c r="C102" s="8">
        <f>SUM(C103:C105)</f>
        <v>16150000</v>
      </c>
      <c r="D102" s="8"/>
      <c r="E102" s="20"/>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row>
    <row r="103" spans="1:31" ht="12.75" customHeight="1">
      <c r="A103" s="25">
        <v>22110401</v>
      </c>
      <c r="B103" s="26" t="s">
        <v>79</v>
      </c>
      <c r="C103" s="26">
        <v>5350000</v>
      </c>
      <c r="D103" s="8"/>
      <c r="E103" s="23"/>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row>
    <row r="104" spans="1:31" ht="12.75" customHeight="1">
      <c r="A104" s="25">
        <v>22110404</v>
      </c>
      <c r="B104" s="26" t="s">
        <v>106</v>
      </c>
      <c r="C104" s="26">
        <v>5200000</v>
      </c>
      <c r="D104" s="8"/>
      <c r="E104" s="23"/>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row>
    <row r="105" spans="1:31" ht="12.75" customHeight="1">
      <c r="A105" s="25">
        <v>22110409</v>
      </c>
      <c r="B105" s="26" t="s">
        <v>80</v>
      </c>
      <c r="C105" s="26">
        <v>5600000</v>
      </c>
      <c r="D105" s="8"/>
      <c r="E105" s="23"/>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row>
    <row r="106" spans="1:31" ht="12.75" customHeight="1">
      <c r="A106" s="21">
        <v>221107</v>
      </c>
      <c r="B106" s="23" t="s">
        <v>81</v>
      </c>
      <c r="C106" s="23">
        <f>C107</f>
        <v>2550000</v>
      </c>
      <c r="D106" s="8"/>
      <c r="E106" s="23"/>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row>
    <row r="107" spans="1:31" ht="12.75" customHeight="1">
      <c r="A107" s="25">
        <v>22110702</v>
      </c>
      <c r="B107" s="26" t="s">
        <v>82</v>
      </c>
      <c r="C107" s="26">
        <v>2550000</v>
      </c>
      <c r="D107" s="8"/>
      <c r="E107" s="23"/>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1:31"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row>
    <row r="109" spans="1:31" ht="12.75" customHeight="1" thickBo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row>
    <row r="110" spans="1:31" ht="12.75" customHeight="1">
      <c r="A110" s="684" t="s">
        <v>145</v>
      </c>
      <c r="B110" s="685"/>
      <c r="C110" s="689" t="s">
        <v>146</v>
      </c>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row>
    <row r="111" spans="1:31" ht="12.75" customHeight="1" thickBot="1">
      <c r="A111" s="686"/>
      <c r="B111" s="687"/>
      <c r="C111" s="66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row>
    <row r="112" spans="1:31" ht="12.75" customHeight="1">
      <c r="A112" s="668" t="s">
        <v>147</v>
      </c>
      <c r="B112" s="669"/>
      <c r="C112" s="670"/>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row>
    <row r="113" spans="1:31" ht="12.75" customHeight="1">
      <c r="A113" s="671"/>
      <c r="B113" s="672"/>
      <c r="C113" s="673"/>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row>
    <row r="114" spans="1:31" ht="12.75" customHeight="1">
      <c r="A114" s="671"/>
      <c r="B114" s="672"/>
      <c r="C114" s="673"/>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row>
    <row r="115" spans="1:31" ht="12.75" customHeight="1">
      <c r="A115" s="671"/>
      <c r="B115" s="672"/>
      <c r="C115" s="673"/>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row>
    <row r="116" spans="1:31" ht="12.75" customHeight="1">
      <c r="A116" s="671"/>
      <c r="B116" s="672"/>
      <c r="C116" s="673"/>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row>
    <row r="117" spans="1:31" ht="12.75" customHeight="1">
      <c r="A117" s="671"/>
      <c r="B117" s="672"/>
      <c r="C117" s="673"/>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row>
    <row r="118" spans="1:31" ht="12.75" customHeight="1">
      <c r="A118" s="671"/>
      <c r="B118" s="672"/>
      <c r="C118" s="673"/>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row>
    <row r="119" spans="1:31" ht="12.75" customHeight="1">
      <c r="A119" s="671"/>
      <c r="B119" s="672"/>
      <c r="C119" s="673"/>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row>
    <row r="120" spans="1:31" ht="12.75" customHeight="1" thickBot="1">
      <c r="A120" s="674"/>
      <c r="B120" s="675"/>
      <c r="C120" s="676"/>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row>
    <row r="121" spans="1:31" ht="12.75" customHeight="1">
      <c r="A121" s="3" t="s">
        <v>4</v>
      </c>
      <c r="B121" s="41"/>
      <c r="C121" s="94"/>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row>
    <row r="122" spans="1:31" ht="12.75" customHeight="1">
      <c r="A122" s="6" t="s">
        <v>141</v>
      </c>
      <c r="B122" s="41"/>
      <c r="C122" s="94"/>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row>
    <row r="123" spans="1:31" ht="12.75" customHeight="1">
      <c r="A123" s="6" t="s">
        <v>142</v>
      </c>
      <c r="B123" s="41"/>
      <c r="C123" s="94"/>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row>
    <row r="124" spans="1:31" ht="12.75" customHeight="1" thickBot="1">
      <c r="A124" s="10" t="s">
        <v>7</v>
      </c>
      <c r="B124" s="41"/>
      <c r="C124" s="95"/>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row>
    <row r="125" spans="1:31" ht="12.75" customHeight="1" thickBot="1">
      <c r="A125" s="65" t="s">
        <v>89</v>
      </c>
      <c r="B125" s="96"/>
      <c r="C125" s="97">
        <f>SUM(C127+C141+C151)</f>
        <v>110841800</v>
      </c>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row>
    <row r="126" spans="1:31" ht="12.75" customHeight="1" thickBot="1">
      <c r="A126" s="29"/>
      <c r="B126" s="41"/>
      <c r="C126" s="26"/>
      <c r="D126" s="93"/>
      <c r="E126" s="98"/>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row>
    <row r="127" spans="1:31" ht="12.75" customHeight="1">
      <c r="A127" s="690" t="s">
        <v>32</v>
      </c>
      <c r="B127" s="657"/>
      <c r="C127" s="83">
        <f>C128+C130+C132+C137+C134</f>
        <v>26751200</v>
      </c>
      <c r="D127" s="20"/>
      <c r="E127" s="73"/>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row>
    <row r="128" spans="1:31" ht="12.75" customHeight="1">
      <c r="A128" s="21">
        <v>211201</v>
      </c>
      <c r="B128" s="21" t="s">
        <v>33</v>
      </c>
      <c r="C128" s="50">
        <f>C129</f>
        <v>4182000</v>
      </c>
      <c r="D128" s="20"/>
      <c r="E128" s="99"/>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row>
    <row r="129" spans="1:31" ht="12.75" customHeight="1">
      <c r="A129" s="25">
        <v>21120101</v>
      </c>
      <c r="B129" s="32" t="s">
        <v>34</v>
      </c>
      <c r="C129" s="26">
        <v>4182000</v>
      </c>
      <c r="D129" s="20"/>
      <c r="E129" s="3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1:31" ht="12.75" customHeight="1">
      <c r="A130" s="21">
        <v>211203</v>
      </c>
      <c r="B130" s="7" t="s">
        <v>35</v>
      </c>
      <c r="C130" s="23">
        <f>SUM(C131)</f>
        <v>3475200</v>
      </c>
      <c r="D130" s="20"/>
      <c r="E130" s="3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row>
    <row r="131" spans="1:31" ht="12.75" customHeight="1">
      <c r="A131" s="25">
        <v>21120302</v>
      </c>
      <c r="B131" s="32" t="s">
        <v>37</v>
      </c>
      <c r="C131" s="26">
        <v>3475200</v>
      </c>
      <c r="D131" s="20"/>
      <c r="E131" s="3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row>
    <row r="132" spans="1:31" ht="12.75" customHeight="1">
      <c r="A132" s="21">
        <v>211204</v>
      </c>
      <c r="B132" s="7" t="s">
        <v>38</v>
      </c>
      <c r="C132" s="23">
        <f>SUM(C133)</f>
        <v>14910000</v>
      </c>
      <c r="D132" s="20"/>
      <c r="E132" s="3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row>
    <row r="133" spans="1:31" ht="12.75" customHeight="1">
      <c r="A133" s="25">
        <v>21120401</v>
      </c>
      <c r="B133" s="32" t="s">
        <v>39</v>
      </c>
      <c r="C133" s="26">
        <v>14910000</v>
      </c>
      <c r="D133" s="20"/>
      <c r="E133" s="38"/>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row>
    <row r="134" spans="1:31" ht="12.75" customHeight="1">
      <c r="A134" s="21">
        <v>211207</v>
      </c>
      <c r="B134" s="23" t="s">
        <v>40</v>
      </c>
      <c r="C134" s="23">
        <f>+SUM(C135:C136)</f>
        <v>1375000</v>
      </c>
      <c r="D134" s="20"/>
      <c r="E134" s="26"/>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row>
    <row r="135" spans="1:31" ht="12.75" customHeight="1">
      <c r="A135" s="25">
        <v>21120702</v>
      </c>
      <c r="B135" s="32" t="s">
        <v>41</v>
      </c>
      <c r="C135" s="26">
        <v>825000</v>
      </c>
      <c r="D135" s="20"/>
      <c r="E135" s="26"/>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row>
    <row r="136" spans="1:31" ht="12.75" customHeight="1">
      <c r="A136" s="25">
        <v>21120711</v>
      </c>
      <c r="B136" s="26" t="s">
        <v>46</v>
      </c>
      <c r="C136" s="26">
        <v>550000</v>
      </c>
      <c r="D136" s="20"/>
      <c r="E136" s="23"/>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row>
    <row r="137" spans="1:31" ht="12.75" customHeight="1">
      <c r="A137" s="21">
        <v>211209</v>
      </c>
      <c r="B137" s="23" t="s">
        <v>50</v>
      </c>
      <c r="C137" s="23">
        <f>+SUM(C138:C139)</f>
        <v>2809000</v>
      </c>
      <c r="D137" s="20"/>
      <c r="E137" s="3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row>
    <row r="138" spans="1:31" ht="12.75" customHeight="1">
      <c r="A138" s="25">
        <v>21120901</v>
      </c>
      <c r="B138" s="32" t="s">
        <v>51</v>
      </c>
      <c r="C138" s="26">
        <v>1350000</v>
      </c>
      <c r="D138" s="20"/>
      <c r="E138" s="3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row>
    <row r="139" spans="1:31" ht="12.75" customHeight="1">
      <c r="A139" s="25">
        <v>21120906</v>
      </c>
      <c r="B139" s="32" t="s">
        <v>52</v>
      </c>
      <c r="C139" s="26">
        <v>1459000</v>
      </c>
      <c r="D139" s="20"/>
      <c r="E139" s="3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row>
    <row r="140" spans="1:31" ht="12.75" customHeight="1">
      <c r="A140" s="29"/>
      <c r="B140" s="32"/>
      <c r="C140" s="26"/>
      <c r="D140" s="20"/>
      <c r="E140" s="3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1:31" ht="12.75" customHeight="1">
      <c r="A141" s="683" t="s">
        <v>10</v>
      </c>
      <c r="B141" s="657"/>
      <c r="C141" s="69">
        <f>C142+C144+C146</f>
        <v>73590600</v>
      </c>
      <c r="D141" s="20"/>
      <c r="E141" s="3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row>
    <row r="142" spans="1:31" ht="12.75" customHeight="1">
      <c r="A142" s="22">
        <v>211302</v>
      </c>
      <c r="B142" s="21" t="s">
        <v>53</v>
      </c>
      <c r="C142" s="50">
        <f>C143</f>
        <v>3690600</v>
      </c>
      <c r="D142" s="20"/>
      <c r="E142" s="35"/>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row>
    <row r="143" spans="1:31" ht="12.75" customHeight="1">
      <c r="A143" s="35">
        <v>21130204</v>
      </c>
      <c r="B143" s="32" t="s">
        <v>54</v>
      </c>
      <c r="C143" s="26">
        <v>3690600</v>
      </c>
      <c r="D143" s="20"/>
      <c r="E143" s="38"/>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row>
    <row r="144" spans="1:31" ht="12.75" customHeight="1">
      <c r="A144" s="22">
        <v>211303</v>
      </c>
      <c r="B144" s="7" t="s">
        <v>100</v>
      </c>
      <c r="C144" s="23">
        <f>+SUM(C145)</f>
        <v>1150000</v>
      </c>
      <c r="D144" s="20"/>
      <c r="E144" s="27"/>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row>
    <row r="145" spans="1:31" ht="12.75" customHeight="1">
      <c r="A145" s="35">
        <v>21130307</v>
      </c>
      <c r="B145" s="32" t="s">
        <v>101</v>
      </c>
      <c r="C145" s="26">
        <f>1150000</f>
        <v>1150000</v>
      </c>
      <c r="D145" s="20"/>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row>
    <row r="146" spans="1:31" ht="12.75" customHeight="1">
      <c r="A146" s="21">
        <v>211309</v>
      </c>
      <c r="B146" s="49" t="s">
        <v>61</v>
      </c>
      <c r="C146" s="23">
        <f>+SUM(C147:C149)</f>
        <v>68750000</v>
      </c>
      <c r="D146" s="20"/>
      <c r="E146" s="3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row>
    <row r="147" spans="1:31" ht="12.75" customHeight="1">
      <c r="A147" s="35">
        <v>21130901</v>
      </c>
      <c r="B147" s="29" t="s">
        <v>62</v>
      </c>
      <c r="C147" s="26">
        <v>58440000</v>
      </c>
      <c r="D147" s="20"/>
      <c r="E147" s="36"/>
      <c r="F147" s="33"/>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row>
    <row r="148" spans="1:31" ht="12.75" customHeight="1">
      <c r="A148" s="35">
        <v>21130903</v>
      </c>
      <c r="B148" s="32" t="s">
        <v>63</v>
      </c>
      <c r="C148" s="26">
        <v>760000</v>
      </c>
      <c r="D148" s="20"/>
      <c r="E148" s="27"/>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row>
    <row r="149" spans="1:31" ht="12.75" customHeight="1">
      <c r="A149" s="35">
        <v>21130908</v>
      </c>
      <c r="B149" s="29" t="s">
        <v>64</v>
      </c>
      <c r="C149" s="26">
        <v>9550000</v>
      </c>
      <c r="D149" s="20"/>
      <c r="E149" s="27"/>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row>
    <row r="150" spans="1:31" ht="12.75" customHeight="1">
      <c r="A150" s="29"/>
      <c r="B150" s="29"/>
      <c r="C150" s="26"/>
      <c r="D150" s="20"/>
      <c r="E150" s="27"/>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row>
    <row r="151" spans="1:31" ht="12.75" customHeight="1">
      <c r="A151" s="698" t="s">
        <v>74</v>
      </c>
      <c r="B151" s="657"/>
      <c r="C151" s="86">
        <f>C152+C155</f>
        <v>10500000</v>
      </c>
      <c r="D151" s="20"/>
      <c r="E151" s="27"/>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1:31" ht="12.75" customHeight="1">
      <c r="A152" s="21">
        <v>221104</v>
      </c>
      <c r="B152" s="21" t="s">
        <v>78</v>
      </c>
      <c r="C152" s="50">
        <f>SUM(C154+C153)</f>
        <v>9000000</v>
      </c>
      <c r="D152" s="20"/>
      <c r="E152" s="100"/>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row>
    <row r="153" spans="1:31" ht="12.75" customHeight="1">
      <c r="A153" s="25">
        <v>22110401</v>
      </c>
      <c r="B153" s="32" t="s">
        <v>79</v>
      </c>
      <c r="C153" s="26">
        <v>3500000</v>
      </c>
      <c r="D153" s="20"/>
      <c r="E153" s="27"/>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row>
    <row r="154" spans="1:31" ht="12.75" customHeight="1">
      <c r="A154" s="25">
        <v>22110409</v>
      </c>
      <c r="B154" s="26" t="s">
        <v>80</v>
      </c>
      <c r="C154" s="26">
        <v>5500000</v>
      </c>
      <c r="D154" s="20"/>
      <c r="E154" s="27"/>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row>
    <row r="155" spans="1:31" ht="12.75" customHeight="1">
      <c r="A155" s="21">
        <v>221107</v>
      </c>
      <c r="B155" s="23" t="s">
        <v>81</v>
      </c>
      <c r="C155" s="23">
        <f>SUM(C156)</f>
        <v>1500000</v>
      </c>
      <c r="D155" s="20"/>
      <c r="E155" s="27"/>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row>
    <row r="156" spans="1:31" ht="12.75" customHeight="1">
      <c r="A156" s="25">
        <v>22110702</v>
      </c>
      <c r="B156" s="32" t="s">
        <v>82</v>
      </c>
      <c r="C156" s="26">
        <v>1500000</v>
      </c>
      <c r="D156" s="20"/>
      <c r="E156" s="27"/>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row>
    <row r="157" spans="1:31"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row>
    <row r="158" spans="1:31" ht="14.25" customHeight="1" thickBot="1">
      <c r="A158" s="29"/>
      <c r="B158" s="26"/>
      <c r="C158" s="26"/>
      <c r="D158" s="51"/>
      <c r="E158" s="23"/>
      <c r="F158" s="93"/>
      <c r="G158" s="101"/>
      <c r="H158" s="102"/>
      <c r="I158" s="29"/>
      <c r="J158" s="29"/>
      <c r="K158" s="29"/>
      <c r="L158" s="29"/>
      <c r="M158" s="29"/>
      <c r="N158" s="29"/>
      <c r="O158" s="29"/>
      <c r="P158" s="29"/>
      <c r="Q158" s="29"/>
      <c r="R158" s="29"/>
      <c r="S158" s="29"/>
      <c r="T158" s="29"/>
      <c r="U158" s="29"/>
      <c r="V158" s="29"/>
      <c r="W158" s="29"/>
      <c r="X158" s="29"/>
      <c r="Y158" s="29"/>
      <c r="Z158" s="2"/>
      <c r="AA158" s="2"/>
      <c r="AB158" s="2"/>
      <c r="AC158" s="2"/>
      <c r="AD158" s="2"/>
      <c r="AE158" s="2"/>
    </row>
    <row r="159" spans="1:31" ht="12.75" customHeight="1">
      <c r="A159" s="684" t="s">
        <v>857</v>
      </c>
      <c r="B159" s="685"/>
      <c r="C159" s="661" t="s">
        <v>148</v>
      </c>
      <c r="E159" s="35"/>
      <c r="F159" s="101"/>
      <c r="G159" s="29"/>
      <c r="H159" s="29"/>
      <c r="I159" s="29"/>
      <c r="J159" s="29"/>
      <c r="K159" s="29"/>
      <c r="L159" s="29"/>
      <c r="M159" s="29"/>
      <c r="N159" s="29"/>
      <c r="O159" s="29"/>
      <c r="P159" s="29"/>
      <c r="Q159" s="29"/>
      <c r="R159" s="29"/>
      <c r="S159" s="29"/>
      <c r="T159" s="29"/>
      <c r="U159" s="29"/>
      <c r="V159" s="29"/>
      <c r="W159" s="29"/>
      <c r="X159" s="29"/>
      <c r="Y159" s="2"/>
      <c r="Z159" s="2"/>
      <c r="AA159" s="2"/>
      <c r="AB159" s="2"/>
      <c r="AC159" s="2"/>
      <c r="AD159" s="2"/>
    </row>
    <row r="160" spans="1:31" ht="12.75" customHeight="1">
      <c r="A160" s="718"/>
      <c r="B160" s="719"/>
      <c r="C160" s="716"/>
      <c r="E160" s="35"/>
      <c r="F160" s="101"/>
      <c r="G160" s="29"/>
      <c r="H160" s="29"/>
      <c r="I160" s="29"/>
      <c r="J160" s="29"/>
      <c r="K160" s="29"/>
      <c r="L160" s="29"/>
      <c r="M160" s="29"/>
      <c r="N160" s="29"/>
      <c r="O160" s="29"/>
      <c r="P160" s="29"/>
      <c r="Q160" s="29"/>
      <c r="R160" s="29"/>
      <c r="S160" s="29"/>
      <c r="T160" s="29"/>
      <c r="U160" s="29"/>
      <c r="V160" s="29"/>
      <c r="W160" s="29"/>
      <c r="X160" s="29"/>
      <c r="Y160" s="2"/>
      <c r="Z160" s="2"/>
      <c r="AA160" s="2"/>
      <c r="AB160" s="2"/>
      <c r="AC160" s="2"/>
      <c r="AD160" s="2"/>
    </row>
    <row r="161" spans="1:31" ht="14.25" customHeight="1" thickBot="1">
      <c r="A161" s="686"/>
      <c r="B161" s="687"/>
      <c r="C161" s="717"/>
      <c r="E161" s="35"/>
      <c r="F161" s="101"/>
      <c r="G161" s="29"/>
      <c r="H161" s="29"/>
      <c r="I161" s="29"/>
      <c r="J161" s="29"/>
      <c r="K161" s="29"/>
      <c r="L161" s="29"/>
      <c r="M161" s="29"/>
      <c r="N161" s="29"/>
      <c r="O161" s="29"/>
      <c r="P161" s="29"/>
      <c r="Q161" s="29"/>
      <c r="R161" s="29"/>
      <c r="S161" s="29"/>
      <c r="T161" s="29"/>
      <c r="U161" s="29"/>
      <c r="V161" s="29"/>
      <c r="W161" s="29"/>
      <c r="X161" s="29"/>
      <c r="Y161" s="2"/>
      <c r="Z161" s="2"/>
      <c r="AA161" s="2"/>
      <c r="AB161" s="2"/>
      <c r="AC161" s="2"/>
      <c r="AD161" s="2"/>
    </row>
    <row r="162" spans="1:31" ht="12.75" customHeight="1">
      <c r="A162" s="668" t="s">
        <v>149</v>
      </c>
      <c r="B162" s="669"/>
      <c r="C162" s="670"/>
      <c r="E162" s="35"/>
      <c r="F162" s="101"/>
      <c r="G162" s="29"/>
      <c r="H162" s="29"/>
      <c r="I162" s="29"/>
      <c r="J162" s="29"/>
      <c r="K162" s="29"/>
      <c r="L162" s="29"/>
      <c r="M162" s="29"/>
      <c r="N162" s="29"/>
      <c r="O162" s="29"/>
      <c r="P162" s="29"/>
      <c r="Q162" s="29"/>
      <c r="R162" s="29"/>
      <c r="S162" s="29"/>
      <c r="T162" s="29"/>
      <c r="U162" s="29"/>
      <c r="V162" s="29"/>
      <c r="W162" s="29"/>
      <c r="X162" s="29"/>
      <c r="Y162" s="2"/>
      <c r="Z162" s="2"/>
      <c r="AA162" s="2"/>
      <c r="AB162" s="2"/>
      <c r="AC162" s="2"/>
      <c r="AD162" s="2"/>
    </row>
    <row r="163" spans="1:31" ht="12.75" customHeight="1">
      <c r="A163" s="671"/>
      <c r="B163" s="672"/>
      <c r="C163" s="673"/>
      <c r="E163" s="35"/>
      <c r="F163" s="101"/>
      <c r="G163" s="29"/>
      <c r="H163" s="29"/>
      <c r="I163" s="29"/>
      <c r="J163" s="29"/>
      <c r="K163" s="29"/>
      <c r="L163" s="29"/>
      <c r="M163" s="29"/>
      <c r="N163" s="29"/>
      <c r="O163" s="29"/>
      <c r="P163" s="29"/>
      <c r="Q163" s="29"/>
      <c r="R163" s="29"/>
      <c r="S163" s="29"/>
      <c r="T163" s="29"/>
      <c r="U163" s="29"/>
      <c r="V163" s="29"/>
      <c r="W163" s="29"/>
      <c r="X163" s="29"/>
      <c r="Y163" s="2"/>
      <c r="Z163" s="2"/>
      <c r="AA163" s="2"/>
      <c r="AB163" s="2"/>
      <c r="AC163" s="2"/>
      <c r="AD163" s="2"/>
    </row>
    <row r="164" spans="1:31" ht="12.75" customHeight="1">
      <c r="A164" s="671"/>
      <c r="B164" s="672"/>
      <c r="C164" s="673"/>
      <c r="E164" s="35"/>
      <c r="F164" s="101"/>
      <c r="G164" s="29"/>
      <c r="H164" s="29"/>
      <c r="I164" s="29"/>
      <c r="J164" s="29"/>
      <c r="K164" s="29"/>
      <c r="L164" s="29"/>
      <c r="M164" s="29"/>
      <c r="N164" s="29"/>
      <c r="O164" s="29"/>
      <c r="P164" s="29"/>
      <c r="Q164" s="29"/>
      <c r="R164" s="29"/>
      <c r="S164" s="29"/>
      <c r="T164" s="29"/>
      <c r="U164" s="29"/>
      <c r="V164" s="29"/>
      <c r="W164" s="29"/>
      <c r="X164" s="29"/>
      <c r="Y164" s="2"/>
      <c r="Z164" s="2"/>
      <c r="AA164" s="2"/>
      <c r="AB164" s="2"/>
      <c r="AC164" s="2"/>
      <c r="AD164" s="2"/>
    </row>
    <row r="165" spans="1:31" ht="12.75" customHeight="1">
      <c r="A165" s="671"/>
      <c r="B165" s="672"/>
      <c r="C165" s="673"/>
      <c r="E165" s="35"/>
      <c r="F165" s="101"/>
      <c r="G165" s="29"/>
      <c r="H165" s="29"/>
      <c r="I165" s="29"/>
      <c r="J165" s="29"/>
      <c r="K165" s="29"/>
      <c r="L165" s="29"/>
      <c r="M165" s="29"/>
      <c r="N165" s="29"/>
      <c r="O165" s="29"/>
      <c r="P165" s="29"/>
      <c r="Q165" s="29"/>
      <c r="R165" s="29"/>
      <c r="S165" s="29"/>
      <c r="T165" s="29"/>
      <c r="U165" s="29"/>
      <c r="V165" s="29"/>
      <c r="W165" s="29"/>
      <c r="X165" s="29"/>
      <c r="Y165" s="2"/>
      <c r="Z165" s="2"/>
      <c r="AA165" s="2"/>
      <c r="AB165" s="2"/>
      <c r="AC165" s="2"/>
      <c r="AD165" s="2"/>
    </row>
    <row r="166" spans="1:31" ht="12.75" customHeight="1">
      <c r="A166" s="671"/>
      <c r="B166" s="672"/>
      <c r="C166" s="673"/>
      <c r="E166" s="35"/>
      <c r="F166" s="101"/>
      <c r="G166" s="29"/>
      <c r="H166" s="29"/>
      <c r="I166" s="29"/>
      <c r="J166" s="29"/>
      <c r="K166" s="29"/>
      <c r="L166" s="29"/>
      <c r="M166" s="29"/>
      <c r="N166" s="29"/>
      <c r="O166" s="29"/>
      <c r="P166" s="29"/>
      <c r="Q166" s="29"/>
      <c r="R166" s="29"/>
      <c r="S166" s="29"/>
      <c r="T166" s="29"/>
      <c r="U166" s="29"/>
      <c r="V166" s="29"/>
      <c r="W166" s="29"/>
      <c r="X166" s="29"/>
      <c r="Y166" s="2"/>
      <c r="Z166" s="2"/>
      <c r="AA166" s="2"/>
      <c r="AB166" s="2"/>
      <c r="AC166" s="2"/>
      <c r="AD166" s="2"/>
    </row>
    <row r="167" spans="1:31" ht="12.75" customHeight="1" thickBot="1">
      <c r="A167" s="674"/>
      <c r="B167" s="675"/>
      <c r="C167" s="676"/>
      <c r="E167" s="103"/>
      <c r="F167" s="101"/>
      <c r="G167" s="29"/>
      <c r="H167" s="29"/>
      <c r="I167" s="29"/>
      <c r="J167" s="29"/>
      <c r="K167" s="29"/>
      <c r="L167" s="29"/>
      <c r="M167" s="29"/>
      <c r="N167" s="29"/>
      <c r="O167" s="29"/>
      <c r="P167" s="29"/>
      <c r="Q167" s="29"/>
      <c r="R167" s="29"/>
      <c r="S167" s="29"/>
      <c r="T167" s="29"/>
      <c r="U167" s="29"/>
      <c r="V167" s="29"/>
      <c r="W167" s="29"/>
      <c r="X167" s="29"/>
      <c r="Y167" s="2"/>
      <c r="Z167" s="2"/>
      <c r="AA167" s="2"/>
      <c r="AB167" s="2"/>
      <c r="AC167" s="2"/>
      <c r="AD167" s="2"/>
    </row>
    <row r="168" spans="1:31" ht="12.75" customHeight="1">
      <c r="A168" s="3" t="s">
        <v>4</v>
      </c>
      <c r="B168" s="32"/>
      <c r="C168" s="70"/>
      <c r="E168" s="20"/>
      <c r="F168" s="101"/>
      <c r="G168" s="29"/>
      <c r="H168" s="29"/>
      <c r="I168" s="29"/>
      <c r="J168" s="29"/>
      <c r="K168" s="29"/>
      <c r="L168" s="29"/>
      <c r="M168" s="29"/>
      <c r="N168" s="29"/>
      <c r="O168" s="29"/>
      <c r="P168" s="29"/>
      <c r="Q168" s="29"/>
      <c r="R168" s="29"/>
      <c r="S168" s="29"/>
      <c r="T168" s="29"/>
      <c r="U168" s="29"/>
      <c r="V168" s="29"/>
      <c r="W168" s="29"/>
      <c r="X168" s="29"/>
      <c r="Y168" s="2"/>
      <c r="Z168" s="2"/>
      <c r="AA168" s="2"/>
      <c r="AB168" s="2"/>
      <c r="AC168" s="2"/>
      <c r="AD168" s="2"/>
    </row>
    <row r="169" spans="1:31" ht="12.75" customHeight="1">
      <c r="A169" s="6" t="s">
        <v>141</v>
      </c>
      <c r="B169" s="32"/>
      <c r="C169" s="70"/>
      <c r="E169" s="104"/>
      <c r="F169" s="101"/>
      <c r="G169" s="29"/>
      <c r="H169" s="29"/>
      <c r="I169" s="29"/>
      <c r="J169" s="29"/>
      <c r="K169" s="29"/>
      <c r="L169" s="29"/>
      <c r="M169" s="29"/>
      <c r="N169" s="29"/>
      <c r="O169" s="29"/>
      <c r="P169" s="29"/>
      <c r="Q169" s="29"/>
      <c r="R169" s="29"/>
      <c r="S169" s="29"/>
      <c r="T169" s="29"/>
      <c r="U169" s="29"/>
      <c r="V169" s="29"/>
      <c r="W169" s="29"/>
      <c r="X169" s="29"/>
      <c r="Y169" s="2"/>
      <c r="Z169" s="2"/>
      <c r="AA169" s="2"/>
      <c r="AB169" s="2"/>
      <c r="AC169" s="2"/>
      <c r="AD169" s="2"/>
    </row>
    <row r="170" spans="1:31" ht="12.75" customHeight="1">
      <c r="A170" s="6" t="s">
        <v>142</v>
      </c>
      <c r="B170" s="32"/>
      <c r="C170" s="70"/>
      <c r="E170" s="20"/>
      <c r="F170" s="101"/>
      <c r="G170" s="29"/>
      <c r="H170" s="29"/>
      <c r="I170" s="29"/>
      <c r="J170" s="29"/>
      <c r="K170" s="29"/>
      <c r="L170" s="29"/>
      <c r="M170" s="29"/>
      <c r="N170" s="29"/>
      <c r="O170" s="29"/>
      <c r="P170" s="29"/>
      <c r="Q170" s="29"/>
      <c r="R170" s="29"/>
      <c r="S170" s="29"/>
      <c r="T170" s="29"/>
      <c r="U170" s="29"/>
      <c r="V170" s="29"/>
      <c r="W170" s="29"/>
      <c r="X170" s="29"/>
      <c r="Y170" s="2"/>
      <c r="Z170" s="2"/>
      <c r="AA170" s="2"/>
      <c r="AB170" s="2"/>
      <c r="AC170" s="2"/>
      <c r="AD170" s="2"/>
    </row>
    <row r="171" spans="1:31" ht="12.75" customHeight="1" thickBot="1">
      <c r="A171" s="10" t="s">
        <v>7</v>
      </c>
      <c r="B171" s="32"/>
      <c r="C171" s="70"/>
      <c r="E171" s="32"/>
      <c r="F171" s="101"/>
      <c r="G171" s="29"/>
      <c r="H171" s="29"/>
      <c r="I171" s="29"/>
      <c r="J171" s="29"/>
      <c r="K171" s="29"/>
      <c r="L171" s="29"/>
      <c r="M171" s="29"/>
      <c r="N171" s="29"/>
      <c r="O171" s="29"/>
      <c r="P171" s="29"/>
      <c r="Q171" s="29"/>
      <c r="R171" s="29"/>
      <c r="S171" s="29"/>
      <c r="T171" s="29"/>
      <c r="U171" s="29"/>
      <c r="V171" s="29"/>
      <c r="W171" s="29"/>
      <c r="X171" s="29"/>
      <c r="Y171" s="2"/>
      <c r="Z171" s="2"/>
      <c r="AA171" s="2"/>
      <c r="AB171" s="2"/>
      <c r="AC171" s="2"/>
      <c r="AD171" s="2"/>
    </row>
    <row r="172" spans="1:31" ht="12.75" customHeight="1" thickBot="1">
      <c r="A172" s="13" t="s">
        <v>8</v>
      </c>
      <c r="B172" s="14"/>
      <c r="C172" s="16">
        <f>C174+C203+C224+C229</f>
        <v>617617400</v>
      </c>
      <c r="E172" s="20"/>
      <c r="F172" s="101"/>
      <c r="G172" s="29"/>
      <c r="H172" s="29"/>
      <c r="I172" s="29"/>
      <c r="J172" s="29"/>
      <c r="K172" s="29"/>
      <c r="L172" s="29"/>
      <c r="M172" s="29"/>
      <c r="N172" s="29"/>
      <c r="O172" s="29"/>
      <c r="P172" s="29"/>
      <c r="Q172" s="29"/>
      <c r="R172" s="29"/>
      <c r="S172" s="29"/>
      <c r="T172" s="29"/>
      <c r="U172" s="29"/>
      <c r="V172" s="29"/>
      <c r="W172" s="29"/>
      <c r="X172" s="29"/>
      <c r="Y172" s="2"/>
      <c r="Z172" s="2"/>
      <c r="AA172" s="2"/>
      <c r="AB172" s="2"/>
      <c r="AC172" s="2"/>
      <c r="AD172" s="2"/>
    </row>
    <row r="173" spans="1:31" ht="12.75" customHeight="1" thickBot="1">
      <c r="A173" s="7"/>
      <c r="B173" s="7"/>
      <c r="C173" s="8"/>
      <c r="D173" s="8"/>
      <c r="E173" s="98"/>
      <c r="F173" s="35"/>
      <c r="G173" s="101"/>
      <c r="H173" s="29"/>
      <c r="I173" s="29"/>
      <c r="J173" s="29"/>
      <c r="K173" s="29"/>
      <c r="L173" s="29"/>
      <c r="M173" s="29"/>
      <c r="N173" s="29"/>
      <c r="O173" s="29"/>
      <c r="P173" s="29"/>
      <c r="Q173" s="29"/>
      <c r="R173" s="29"/>
      <c r="S173" s="29"/>
      <c r="T173" s="29"/>
      <c r="U173" s="29"/>
      <c r="V173" s="29"/>
      <c r="W173" s="29"/>
      <c r="X173" s="29"/>
      <c r="Y173" s="29"/>
      <c r="Z173" s="2"/>
      <c r="AA173" s="2"/>
      <c r="AB173" s="2"/>
      <c r="AC173" s="2"/>
      <c r="AD173" s="2"/>
      <c r="AE173" s="2"/>
    </row>
    <row r="174" spans="1:31" ht="12.75" customHeight="1">
      <c r="A174" s="656" t="s">
        <v>32</v>
      </c>
      <c r="B174" s="657"/>
      <c r="C174" s="30">
        <f>C175+C177+C179+C181+C184+C187+C193+C196</f>
        <v>77171400</v>
      </c>
      <c r="D174" s="105"/>
      <c r="E174" s="20"/>
      <c r="F174" s="35"/>
      <c r="G174" s="101"/>
      <c r="H174" s="29"/>
      <c r="I174" s="29"/>
      <c r="J174" s="29"/>
      <c r="K174" s="29"/>
      <c r="L174" s="29"/>
      <c r="M174" s="29"/>
      <c r="N174" s="29"/>
      <c r="O174" s="29"/>
      <c r="P174" s="29"/>
      <c r="Q174" s="29"/>
      <c r="R174" s="29"/>
      <c r="S174" s="29"/>
      <c r="T174" s="29"/>
      <c r="U174" s="29"/>
      <c r="V174" s="29"/>
      <c r="W174" s="29"/>
      <c r="X174" s="29"/>
      <c r="Y174" s="29"/>
      <c r="Z174" s="2"/>
      <c r="AA174" s="2"/>
      <c r="AB174" s="2"/>
      <c r="AC174" s="2"/>
      <c r="AD174" s="2"/>
      <c r="AE174" s="2"/>
    </row>
    <row r="175" spans="1:31" ht="12.75" customHeight="1">
      <c r="A175" s="21">
        <v>211201</v>
      </c>
      <c r="B175" s="21" t="s">
        <v>33</v>
      </c>
      <c r="C175" s="106">
        <f>SUM(C176)</f>
        <v>16700000</v>
      </c>
      <c r="D175" s="92"/>
      <c r="E175" s="99"/>
      <c r="F175" s="107"/>
      <c r="G175" s="101"/>
      <c r="H175" s="29"/>
      <c r="I175" s="29"/>
      <c r="J175" s="29"/>
      <c r="K175" s="29"/>
      <c r="L175" s="29"/>
      <c r="M175" s="29"/>
      <c r="N175" s="29"/>
      <c r="O175" s="29"/>
      <c r="P175" s="29"/>
      <c r="Q175" s="29"/>
      <c r="R175" s="29"/>
      <c r="S175" s="29"/>
      <c r="T175" s="29"/>
      <c r="U175" s="29"/>
      <c r="V175" s="29"/>
      <c r="W175" s="29"/>
      <c r="X175" s="29"/>
      <c r="Y175" s="29"/>
      <c r="Z175" s="2"/>
      <c r="AA175" s="2"/>
      <c r="AB175" s="2"/>
      <c r="AC175" s="2"/>
      <c r="AD175" s="2"/>
      <c r="AE175" s="2"/>
    </row>
    <row r="176" spans="1:31" ht="12.75" customHeight="1">
      <c r="A176" s="25">
        <v>21120101</v>
      </c>
      <c r="B176" s="32" t="s">
        <v>34</v>
      </c>
      <c r="C176" s="20">
        <v>16700000</v>
      </c>
      <c r="D176" s="32"/>
      <c r="E176" s="20"/>
      <c r="F176" s="35"/>
      <c r="G176" s="101"/>
      <c r="H176" s="29"/>
      <c r="I176" s="29"/>
      <c r="J176" s="29"/>
      <c r="K176" s="29"/>
      <c r="L176" s="29"/>
      <c r="M176" s="29"/>
      <c r="N176" s="29"/>
      <c r="O176" s="29"/>
      <c r="P176" s="29"/>
      <c r="Q176" s="29"/>
      <c r="R176" s="29"/>
      <c r="S176" s="29"/>
      <c r="T176" s="29"/>
      <c r="U176" s="29"/>
      <c r="V176" s="29"/>
      <c r="W176" s="29"/>
      <c r="X176" s="29"/>
      <c r="Y176" s="29"/>
      <c r="Z176" s="2"/>
      <c r="AA176" s="2"/>
      <c r="AB176" s="2"/>
      <c r="AC176" s="2"/>
      <c r="AD176" s="2"/>
      <c r="AE176" s="2"/>
    </row>
    <row r="177" spans="1:31" ht="12.75" customHeight="1">
      <c r="A177" s="21">
        <v>211202</v>
      </c>
      <c r="B177" s="21" t="s">
        <v>110</v>
      </c>
      <c r="C177" s="23">
        <f>+SUM(C178)</f>
        <v>7750000</v>
      </c>
      <c r="D177" s="92"/>
      <c r="E177" s="26"/>
      <c r="F177" s="35"/>
      <c r="G177" s="101"/>
      <c r="H177" s="29"/>
      <c r="I177" s="29"/>
      <c r="J177" s="29"/>
      <c r="K177" s="29"/>
      <c r="L177" s="29"/>
      <c r="M177" s="29"/>
      <c r="N177" s="29"/>
      <c r="O177" s="29"/>
      <c r="P177" s="29"/>
      <c r="Q177" s="29"/>
      <c r="R177" s="29"/>
      <c r="S177" s="29"/>
      <c r="T177" s="29"/>
      <c r="U177" s="29"/>
      <c r="V177" s="29"/>
      <c r="W177" s="29"/>
      <c r="X177" s="29"/>
      <c r="Y177" s="29"/>
      <c r="Z177" s="2"/>
      <c r="AA177" s="2"/>
      <c r="AB177" s="2"/>
      <c r="AC177" s="2"/>
      <c r="AD177" s="2"/>
      <c r="AE177" s="2"/>
    </row>
    <row r="178" spans="1:31" ht="12.75" customHeight="1">
      <c r="A178" s="25">
        <v>21120202</v>
      </c>
      <c r="B178" s="32" t="s">
        <v>111</v>
      </c>
      <c r="C178" s="26">
        <v>7750000</v>
      </c>
      <c r="D178" s="92"/>
      <c r="E178" s="26"/>
      <c r="F178" s="35"/>
      <c r="G178" s="101"/>
      <c r="H178" s="29"/>
      <c r="I178" s="29"/>
      <c r="J178" s="29"/>
      <c r="K178" s="29"/>
      <c r="L178" s="29"/>
      <c r="M178" s="29"/>
      <c r="N178" s="29"/>
      <c r="O178" s="29"/>
      <c r="P178" s="29"/>
      <c r="Q178" s="29"/>
      <c r="R178" s="29"/>
      <c r="S178" s="29"/>
      <c r="T178" s="29"/>
      <c r="U178" s="29"/>
      <c r="V178" s="29"/>
      <c r="W178" s="29"/>
      <c r="X178" s="29"/>
      <c r="Y178" s="29"/>
      <c r="Z178" s="2"/>
      <c r="AA178" s="2"/>
      <c r="AB178" s="2"/>
      <c r="AC178" s="2"/>
      <c r="AD178" s="2"/>
      <c r="AE178" s="2"/>
    </row>
    <row r="179" spans="1:31" ht="12.75" customHeight="1">
      <c r="A179" s="21">
        <v>211203</v>
      </c>
      <c r="B179" s="7" t="s">
        <v>35</v>
      </c>
      <c r="C179" s="8">
        <f>SUM(C180)</f>
        <v>7900000</v>
      </c>
      <c r="D179" s="8"/>
      <c r="E179" s="32"/>
      <c r="F179" s="35"/>
      <c r="G179" s="101"/>
      <c r="H179" s="29"/>
      <c r="I179" s="29"/>
      <c r="J179" s="29"/>
      <c r="K179" s="29"/>
      <c r="L179" s="29"/>
      <c r="M179" s="29"/>
      <c r="N179" s="29"/>
      <c r="O179" s="29"/>
      <c r="P179" s="29"/>
      <c r="Q179" s="29"/>
      <c r="R179" s="29"/>
      <c r="S179" s="29"/>
      <c r="T179" s="29"/>
      <c r="U179" s="29"/>
      <c r="V179" s="29"/>
      <c r="W179" s="29"/>
      <c r="X179" s="29"/>
      <c r="Y179" s="29"/>
      <c r="Z179" s="2"/>
      <c r="AA179" s="2"/>
      <c r="AB179" s="2"/>
      <c r="AC179" s="2"/>
      <c r="AD179" s="2"/>
      <c r="AE179" s="2"/>
    </row>
    <row r="180" spans="1:31" ht="12.75" customHeight="1">
      <c r="A180" s="25">
        <v>21120302</v>
      </c>
      <c r="B180" s="32" t="s">
        <v>37</v>
      </c>
      <c r="C180" s="26">
        <v>7900000</v>
      </c>
      <c r="D180" s="32"/>
      <c r="E180" s="38"/>
      <c r="F180" s="35"/>
      <c r="G180" s="101"/>
      <c r="H180" s="29"/>
      <c r="I180" s="29"/>
      <c r="J180" s="29"/>
      <c r="K180" s="29"/>
      <c r="L180" s="29"/>
      <c r="M180" s="29"/>
      <c r="N180" s="29"/>
      <c r="O180" s="29"/>
      <c r="P180" s="29"/>
      <c r="Q180" s="29"/>
      <c r="R180" s="29"/>
      <c r="S180" s="29"/>
      <c r="T180" s="29"/>
      <c r="U180" s="29"/>
      <c r="V180" s="29"/>
      <c r="W180" s="29"/>
      <c r="X180" s="29"/>
      <c r="Y180" s="29"/>
      <c r="Z180" s="2"/>
      <c r="AA180" s="2"/>
      <c r="AB180" s="2"/>
      <c r="AC180" s="2"/>
      <c r="AD180" s="2"/>
      <c r="AE180" s="2"/>
    </row>
    <row r="181" spans="1:31" ht="12.75" customHeight="1">
      <c r="A181" s="21">
        <v>211204</v>
      </c>
      <c r="B181" s="7" t="s">
        <v>38</v>
      </c>
      <c r="C181" s="23">
        <f>SUM(C182:C183)</f>
        <v>8925000</v>
      </c>
      <c r="D181" s="32"/>
      <c r="E181" s="32"/>
      <c r="F181" s="35"/>
      <c r="G181" s="101"/>
      <c r="H181" s="29"/>
      <c r="I181" s="29"/>
      <c r="J181" s="29"/>
      <c r="K181" s="29"/>
      <c r="L181" s="29"/>
      <c r="M181" s="29"/>
      <c r="N181" s="29"/>
      <c r="O181" s="29"/>
      <c r="P181" s="29"/>
      <c r="Q181" s="29"/>
      <c r="R181" s="29"/>
      <c r="S181" s="29"/>
      <c r="T181" s="29"/>
      <c r="U181" s="29"/>
      <c r="V181" s="29"/>
      <c r="W181" s="29"/>
      <c r="X181" s="29"/>
      <c r="Y181" s="29"/>
      <c r="Z181" s="2"/>
      <c r="AA181" s="2"/>
      <c r="AB181" s="2"/>
      <c r="AC181" s="2"/>
      <c r="AD181" s="2"/>
      <c r="AE181" s="2"/>
    </row>
    <row r="182" spans="1:31" ht="12.75" customHeight="1">
      <c r="A182" s="25">
        <v>21120401</v>
      </c>
      <c r="B182" s="32" t="s">
        <v>39</v>
      </c>
      <c r="C182" s="20">
        <v>6675000</v>
      </c>
      <c r="D182" s="32"/>
      <c r="E182" s="38"/>
      <c r="F182" s="35"/>
      <c r="G182" s="101"/>
      <c r="H182" s="29"/>
      <c r="I182" s="29"/>
      <c r="J182" s="29"/>
      <c r="K182" s="29"/>
      <c r="L182" s="29"/>
      <c r="M182" s="29"/>
      <c r="N182" s="29"/>
      <c r="O182" s="29"/>
      <c r="P182" s="29"/>
      <c r="Q182" s="29"/>
      <c r="R182" s="29"/>
      <c r="S182" s="29"/>
      <c r="T182" s="29"/>
      <c r="U182" s="29"/>
      <c r="V182" s="29"/>
      <c r="W182" s="29"/>
      <c r="X182" s="29"/>
      <c r="Y182" s="29"/>
      <c r="Z182" s="2"/>
      <c r="AA182" s="2"/>
      <c r="AB182" s="2"/>
      <c r="AC182" s="2"/>
      <c r="AD182" s="2"/>
      <c r="AE182" s="2"/>
    </row>
    <row r="183" spans="1:31" ht="12.75" customHeight="1">
      <c r="A183" s="25">
        <v>21120403</v>
      </c>
      <c r="B183" s="26" t="s">
        <v>150</v>
      </c>
      <c r="C183" s="20">
        <v>2250000</v>
      </c>
      <c r="D183" s="32"/>
      <c r="E183" s="32"/>
      <c r="F183" s="35"/>
      <c r="G183" s="101"/>
      <c r="H183" s="29"/>
      <c r="I183" s="29"/>
      <c r="J183" s="29"/>
      <c r="K183" s="29"/>
      <c r="L183" s="29"/>
      <c r="M183" s="29"/>
      <c r="N183" s="29"/>
      <c r="O183" s="29"/>
      <c r="P183" s="29"/>
      <c r="Q183" s="29"/>
      <c r="R183" s="29"/>
      <c r="S183" s="29"/>
      <c r="T183" s="29"/>
      <c r="U183" s="29"/>
      <c r="V183" s="29"/>
      <c r="W183" s="29"/>
      <c r="X183" s="29"/>
      <c r="Y183" s="29"/>
      <c r="Z183" s="2"/>
      <c r="AA183" s="2"/>
      <c r="AB183" s="2"/>
      <c r="AC183" s="2"/>
      <c r="AD183" s="2"/>
      <c r="AE183" s="2"/>
    </row>
    <row r="184" spans="1:31" ht="12.75" customHeight="1">
      <c r="A184" s="21">
        <v>211205</v>
      </c>
      <c r="B184" s="23" t="s">
        <v>122</v>
      </c>
      <c r="C184" s="8">
        <f>SUM(C185:C186)</f>
        <v>3156000</v>
      </c>
      <c r="D184" s="32"/>
      <c r="E184" s="32"/>
      <c r="F184" s="35"/>
      <c r="G184" s="101"/>
      <c r="H184" s="29"/>
      <c r="I184" s="29"/>
      <c r="J184" s="29"/>
      <c r="K184" s="29"/>
      <c r="L184" s="29"/>
      <c r="M184" s="29"/>
      <c r="N184" s="29"/>
      <c r="O184" s="29"/>
      <c r="P184" s="29"/>
      <c r="Q184" s="29"/>
      <c r="R184" s="29"/>
      <c r="S184" s="29"/>
      <c r="T184" s="29"/>
      <c r="U184" s="29"/>
      <c r="V184" s="29"/>
      <c r="W184" s="29"/>
      <c r="X184" s="29"/>
      <c r="Y184" s="29"/>
      <c r="Z184" s="2"/>
      <c r="AA184" s="2"/>
      <c r="AB184" s="2"/>
      <c r="AC184" s="2"/>
      <c r="AD184" s="2"/>
      <c r="AE184" s="2"/>
    </row>
    <row r="185" spans="1:31" ht="12.75" customHeight="1">
      <c r="A185" s="25">
        <v>21120501</v>
      </c>
      <c r="B185" s="32" t="s">
        <v>123</v>
      </c>
      <c r="C185" s="20">
        <v>1596000</v>
      </c>
      <c r="D185" s="32"/>
      <c r="E185" s="32"/>
      <c r="F185" s="35"/>
      <c r="G185" s="101"/>
      <c r="H185" s="29"/>
      <c r="I185" s="29"/>
      <c r="J185" s="29"/>
      <c r="K185" s="29"/>
      <c r="L185" s="29"/>
      <c r="M185" s="29"/>
      <c r="N185" s="29"/>
      <c r="O185" s="29"/>
      <c r="P185" s="29"/>
      <c r="Q185" s="29"/>
      <c r="R185" s="29"/>
      <c r="S185" s="29"/>
      <c r="T185" s="29"/>
      <c r="U185" s="29"/>
      <c r="V185" s="29"/>
      <c r="W185" s="29"/>
      <c r="X185" s="29"/>
      <c r="Y185" s="29"/>
      <c r="Z185" s="2"/>
      <c r="AA185" s="2"/>
      <c r="AB185" s="2"/>
      <c r="AC185" s="2"/>
      <c r="AD185" s="2"/>
      <c r="AE185" s="2"/>
    </row>
    <row r="186" spans="1:31" ht="12.75" customHeight="1">
      <c r="A186" s="25">
        <v>21120502</v>
      </c>
      <c r="B186" s="32" t="s">
        <v>124</v>
      </c>
      <c r="C186" s="20">
        <v>1560000</v>
      </c>
      <c r="D186" s="92"/>
      <c r="E186" s="32"/>
      <c r="F186" s="35"/>
      <c r="G186" s="101"/>
      <c r="H186" s="29"/>
      <c r="I186" s="29"/>
      <c r="J186" s="29"/>
      <c r="K186" s="29"/>
      <c r="L186" s="29"/>
      <c r="M186" s="29"/>
      <c r="N186" s="29"/>
      <c r="O186" s="29"/>
      <c r="P186" s="29"/>
      <c r="Q186" s="29"/>
      <c r="R186" s="29"/>
      <c r="S186" s="29"/>
      <c r="T186" s="29"/>
      <c r="U186" s="29"/>
      <c r="V186" s="29"/>
      <c r="W186" s="29"/>
      <c r="X186" s="29"/>
      <c r="Y186" s="29"/>
      <c r="Z186" s="2"/>
      <c r="AA186" s="2"/>
      <c r="AB186" s="2"/>
      <c r="AC186" s="2"/>
      <c r="AD186" s="2"/>
      <c r="AE186" s="2"/>
    </row>
    <row r="187" spans="1:31" ht="12.75" customHeight="1">
      <c r="A187" s="21">
        <v>211207</v>
      </c>
      <c r="B187" s="7" t="s">
        <v>40</v>
      </c>
      <c r="C187" s="8">
        <f>+SUM(C188:C192)</f>
        <v>7235400</v>
      </c>
      <c r="D187" s="92"/>
      <c r="E187" s="32"/>
      <c r="F187" s="35"/>
      <c r="G187" s="101"/>
      <c r="H187" s="29"/>
      <c r="I187" s="29"/>
      <c r="J187" s="29"/>
      <c r="K187" s="29"/>
      <c r="L187" s="29"/>
      <c r="M187" s="29"/>
      <c r="N187" s="29"/>
      <c r="O187" s="29"/>
      <c r="P187" s="29"/>
      <c r="Q187" s="29"/>
      <c r="R187" s="29"/>
      <c r="S187" s="29"/>
      <c r="T187" s="29"/>
      <c r="U187" s="29"/>
      <c r="V187" s="29"/>
      <c r="W187" s="29"/>
      <c r="X187" s="29"/>
      <c r="Y187" s="29"/>
      <c r="Z187" s="2"/>
      <c r="AA187" s="2"/>
      <c r="AB187" s="2"/>
      <c r="AC187" s="2"/>
      <c r="AD187" s="2"/>
      <c r="AE187" s="2"/>
    </row>
    <row r="188" spans="1:31" ht="12.75" customHeight="1">
      <c r="A188" s="25">
        <v>21120701</v>
      </c>
      <c r="B188" s="32" t="s">
        <v>125</v>
      </c>
      <c r="C188" s="20">
        <v>890000</v>
      </c>
      <c r="D188" s="92"/>
      <c r="E188" s="32"/>
      <c r="F188" s="35"/>
      <c r="G188" s="101"/>
      <c r="H188" s="29"/>
      <c r="I188" s="29"/>
      <c r="J188" s="29"/>
      <c r="K188" s="29"/>
      <c r="L188" s="29"/>
      <c r="M188" s="29"/>
      <c r="N188" s="29"/>
      <c r="O188" s="29"/>
      <c r="P188" s="29"/>
      <c r="Q188" s="29"/>
      <c r="R188" s="29"/>
      <c r="S188" s="29"/>
      <c r="T188" s="29"/>
      <c r="U188" s="29"/>
      <c r="V188" s="29"/>
      <c r="W188" s="29"/>
      <c r="X188" s="29"/>
      <c r="Y188" s="29"/>
      <c r="Z188" s="2"/>
      <c r="AA188" s="2"/>
      <c r="AB188" s="2"/>
      <c r="AC188" s="2"/>
      <c r="AD188" s="2"/>
      <c r="AE188" s="2"/>
    </row>
    <row r="189" spans="1:31" ht="12.75" customHeight="1">
      <c r="A189" s="25">
        <v>21120704</v>
      </c>
      <c r="B189" s="32" t="s">
        <v>42</v>
      </c>
      <c r="C189" s="20">
        <v>1390400</v>
      </c>
      <c r="D189" s="92"/>
      <c r="E189" s="32"/>
      <c r="F189" s="35"/>
      <c r="G189" s="101"/>
      <c r="H189" s="29"/>
      <c r="I189" s="29"/>
      <c r="J189" s="29"/>
      <c r="K189" s="29"/>
      <c r="L189" s="29"/>
      <c r="M189" s="29"/>
      <c r="N189" s="29"/>
      <c r="O189" s="29"/>
      <c r="P189" s="29"/>
      <c r="Q189" s="29"/>
      <c r="R189" s="29"/>
      <c r="S189" s="29"/>
      <c r="T189" s="29"/>
      <c r="U189" s="29"/>
      <c r="V189" s="29"/>
      <c r="W189" s="29"/>
      <c r="X189" s="29"/>
      <c r="Y189" s="29"/>
      <c r="Z189" s="2"/>
      <c r="AA189" s="2"/>
      <c r="AB189" s="2"/>
      <c r="AC189" s="2"/>
      <c r="AD189" s="2"/>
      <c r="AE189" s="2"/>
    </row>
    <row r="190" spans="1:31" ht="12.75" customHeight="1">
      <c r="A190" s="25">
        <v>21120706</v>
      </c>
      <c r="B190" s="32" t="s">
        <v>126</v>
      </c>
      <c r="C190" s="20">
        <v>850000</v>
      </c>
      <c r="D190" s="92"/>
      <c r="E190" s="32"/>
      <c r="F190" s="35"/>
      <c r="G190" s="101"/>
      <c r="H190" s="29"/>
      <c r="I190" s="29"/>
      <c r="J190" s="29"/>
      <c r="K190" s="29"/>
      <c r="L190" s="29"/>
      <c r="M190" s="29"/>
      <c r="N190" s="29"/>
      <c r="O190" s="29"/>
      <c r="P190" s="29"/>
      <c r="Q190" s="29"/>
      <c r="R190" s="29"/>
      <c r="S190" s="29"/>
      <c r="T190" s="29"/>
      <c r="U190" s="29"/>
      <c r="V190" s="29"/>
      <c r="W190" s="29"/>
      <c r="X190" s="29"/>
      <c r="Y190" s="29"/>
      <c r="Z190" s="2"/>
      <c r="AA190" s="2"/>
      <c r="AB190" s="2"/>
      <c r="AC190" s="2"/>
      <c r="AD190" s="2"/>
      <c r="AE190" s="2"/>
    </row>
    <row r="191" spans="1:31" ht="12.75" customHeight="1">
      <c r="A191" s="25">
        <v>21120710</v>
      </c>
      <c r="B191" s="26" t="s">
        <v>45</v>
      </c>
      <c r="C191" s="26">
        <f>2650000</f>
        <v>2650000</v>
      </c>
      <c r="D191" s="92"/>
      <c r="E191" s="23"/>
      <c r="F191" s="35"/>
      <c r="G191" s="101"/>
      <c r="H191" s="29"/>
      <c r="I191" s="29"/>
      <c r="J191" s="29"/>
      <c r="K191" s="29"/>
      <c r="L191" s="29"/>
      <c r="M191" s="29"/>
      <c r="N191" s="29"/>
      <c r="O191" s="29"/>
      <c r="P191" s="29"/>
      <c r="Q191" s="29"/>
      <c r="R191" s="29"/>
      <c r="S191" s="29"/>
      <c r="T191" s="29"/>
      <c r="U191" s="29"/>
      <c r="V191" s="29"/>
      <c r="W191" s="29"/>
      <c r="X191" s="29"/>
      <c r="Y191" s="29"/>
      <c r="Z191" s="2"/>
      <c r="AA191" s="2"/>
      <c r="AB191" s="2"/>
      <c r="AC191" s="2"/>
      <c r="AD191" s="2"/>
      <c r="AE191" s="2"/>
    </row>
    <row r="192" spans="1:31" ht="12.75" customHeight="1">
      <c r="A192" s="25">
        <v>21120711</v>
      </c>
      <c r="B192" s="26" t="s">
        <v>46</v>
      </c>
      <c r="C192" s="26">
        <v>1455000</v>
      </c>
      <c r="D192" s="92"/>
      <c r="E192" s="23"/>
      <c r="F192" s="35"/>
      <c r="G192" s="101"/>
      <c r="H192" s="29"/>
      <c r="I192" s="29"/>
      <c r="J192" s="29"/>
      <c r="K192" s="29"/>
      <c r="L192" s="29"/>
      <c r="M192" s="29"/>
      <c r="N192" s="29"/>
      <c r="O192" s="29"/>
      <c r="P192" s="29"/>
      <c r="Q192" s="29"/>
      <c r="R192" s="29"/>
      <c r="S192" s="29"/>
      <c r="T192" s="29"/>
      <c r="U192" s="29"/>
      <c r="V192" s="29"/>
      <c r="W192" s="29"/>
      <c r="X192" s="29"/>
      <c r="Y192" s="29"/>
      <c r="Z192" s="2"/>
      <c r="AA192" s="2"/>
      <c r="AB192" s="2"/>
      <c r="AC192" s="2"/>
      <c r="AD192" s="2"/>
      <c r="AE192" s="2"/>
    </row>
    <row r="193" spans="1:31" ht="12.75" customHeight="1">
      <c r="A193" s="21">
        <v>211208</v>
      </c>
      <c r="B193" s="7" t="s">
        <v>47</v>
      </c>
      <c r="C193" s="8">
        <f>SUM(C194:C195)</f>
        <v>5900000</v>
      </c>
      <c r="D193" s="32"/>
      <c r="E193" s="32"/>
      <c r="F193" s="35"/>
      <c r="G193" s="101"/>
      <c r="H193" s="29"/>
      <c r="I193" s="29"/>
      <c r="J193" s="29"/>
      <c r="K193" s="29"/>
      <c r="L193" s="29"/>
      <c r="M193" s="29"/>
      <c r="N193" s="29"/>
      <c r="O193" s="29"/>
      <c r="P193" s="29"/>
      <c r="Q193" s="29"/>
      <c r="R193" s="29"/>
      <c r="S193" s="29"/>
      <c r="T193" s="29"/>
      <c r="U193" s="29"/>
      <c r="V193" s="29"/>
      <c r="W193" s="29"/>
      <c r="X193" s="29"/>
      <c r="Y193" s="29"/>
      <c r="Z193" s="2"/>
      <c r="AA193" s="2"/>
      <c r="AB193" s="2"/>
      <c r="AC193" s="2"/>
      <c r="AD193" s="2"/>
      <c r="AE193" s="2"/>
    </row>
    <row r="194" spans="1:31" ht="12.75" customHeight="1">
      <c r="A194" s="25">
        <v>21120801</v>
      </c>
      <c r="B194" s="32" t="s">
        <v>48</v>
      </c>
      <c r="C194" s="20">
        <v>4550000</v>
      </c>
      <c r="D194" s="92"/>
      <c r="E194" s="32"/>
      <c r="F194" s="35"/>
      <c r="G194" s="101"/>
      <c r="H194" s="29"/>
      <c r="I194" s="29"/>
      <c r="J194" s="29"/>
      <c r="K194" s="29"/>
      <c r="L194" s="29"/>
      <c r="M194" s="29"/>
      <c r="N194" s="29"/>
      <c r="O194" s="29"/>
      <c r="P194" s="29"/>
      <c r="Q194" s="29"/>
      <c r="R194" s="29"/>
      <c r="S194" s="29"/>
      <c r="T194" s="29"/>
      <c r="U194" s="29"/>
      <c r="V194" s="29"/>
      <c r="W194" s="29"/>
      <c r="X194" s="29"/>
      <c r="Y194" s="29"/>
      <c r="Z194" s="2"/>
      <c r="AA194" s="2"/>
      <c r="AB194" s="2"/>
      <c r="AC194" s="2"/>
      <c r="AD194" s="2"/>
      <c r="AE194" s="2"/>
    </row>
    <row r="195" spans="1:31" ht="12.75" customHeight="1">
      <c r="A195" s="25">
        <v>21120805</v>
      </c>
      <c r="B195" s="32" t="s">
        <v>49</v>
      </c>
      <c r="C195" s="20">
        <v>1350000</v>
      </c>
      <c r="D195" s="32"/>
      <c r="E195" s="20"/>
      <c r="F195" s="35"/>
      <c r="G195" s="101"/>
      <c r="H195" s="29"/>
      <c r="I195" s="29"/>
      <c r="J195" s="29"/>
      <c r="K195" s="29"/>
      <c r="L195" s="29"/>
      <c r="M195" s="29"/>
      <c r="N195" s="29"/>
      <c r="O195" s="29"/>
      <c r="P195" s="29"/>
      <c r="Q195" s="29"/>
      <c r="R195" s="29"/>
      <c r="S195" s="29"/>
      <c r="T195" s="29"/>
      <c r="U195" s="29"/>
      <c r="V195" s="29"/>
      <c r="W195" s="29"/>
      <c r="X195" s="29"/>
      <c r="Y195" s="29"/>
      <c r="Z195" s="2"/>
      <c r="AA195" s="2"/>
      <c r="AB195" s="2"/>
      <c r="AC195" s="2"/>
      <c r="AD195" s="2"/>
      <c r="AE195" s="2"/>
    </row>
    <row r="196" spans="1:31" ht="12.75" customHeight="1">
      <c r="A196" s="21">
        <v>211209</v>
      </c>
      <c r="B196" s="23" t="s">
        <v>50</v>
      </c>
      <c r="C196" s="8">
        <f>+SUM(C197:C201)</f>
        <v>19605000</v>
      </c>
      <c r="D196" s="20"/>
      <c r="E196" s="20"/>
      <c r="F196" s="35"/>
      <c r="G196" s="101"/>
      <c r="H196" s="29"/>
      <c r="I196" s="29"/>
      <c r="J196" s="29"/>
      <c r="K196" s="29"/>
      <c r="L196" s="29"/>
      <c r="M196" s="29"/>
      <c r="N196" s="29"/>
      <c r="O196" s="29"/>
      <c r="P196" s="29"/>
      <c r="Q196" s="29"/>
      <c r="R196" s="29"/>
      <c r="S196" s="29"/>
      <c r="T196" s="29"/>
      <c r="U196" s="29"/>
      <c r="V196" s="29"/>
      <c r="W196" s="29"/>
      <c r="X196" s="29"/>
      <c r="Y196" s="29"/>
      <c r="Z196" s="2"/>
      <c r="AA196" s="2"/>
      <c r="AB196" s="2"/>
      <c r="AC196" s="2"/>
      <c r="AD196" s="2"/>
      <c r="AE196" s="2"/>
    </row>
    <row r="197" spans="1:31" ht="12.75" customHeight="1">
      <c r="A197" s="25">
        <v>21120901</v>
      </c>
      <c r="B197" s="32" t="s">
        <v>51</v>
      </c>
      <c r="C197" s="20">
        <f>4950000</f>
        <v>4950000</v>
      </c>
      <c r="D197" s="20"/>
      <c r="E197" s="20"/>
      <c r="F197" s="35"/>
      <c r="G197" s="101"/>
      <c r="H197" s="29"/>
      <c r="I197" s="29"/>
      <c r="J197" s="29"/>
      <c r="K197" s="29"/>
      <c r="L197" s="29"/>
      <c r="M197" s="29"/>
      <c r="N197" s="29"/>
      <c r="O197" s="29"/>
      <c r="P197" s="29"/>
      <c r="Q197" s="29"/>
      <c r="R197" s="29"/>
      <c r="S197" s="29"/>
      <c r="T197" s="29"/>
      <c r="U197" s="29"/>
      <c r="V197" s="29"/>
      <c r="W197" s="29"/>
      <c r="X197" s="29"/>
      <c r="Y197" s="29"/>
      <c r="Z197" s="2"/>
      <c r="AA197" s="2"/>
      <c r="AB197" s="2"/>
      <c r="AC197" s="2"/>
      <c r="AD197" s="2"/>
      <c r="AE197" s="2"/>
    </row>
    <row r="198" spans="1:31" ht="12.75" customHeight="1">
      <c r="A198" s="25">
        <v>21120902</v>
      </c>
      <c r="B198" s="26" t="s">
        <v>127</v>
      </c>
      <c r="C198" s="20">
        <v>950000</v>
      </c>
      <c r="D198" s="20"/>
      <c r="E198" s="20"/>
      <c r="F198" s="35"/>
      <c r="G198" s="101"/>
      <c r="H198" s="29"/>
      <c r="I198" s="29"/>
      <c r="J198" s="29"/>
      <c r="K198" s="29"/>
      <c r="L198" s="29"/>
      <c r="M198" s="29"/>
      <c r="N198" s="29"/>
      <c r="O198" s="29"/>
      <c r="P198" s="29"/>
      <c r="Q198" s="29"/>
      <c r="R198" s="29"/>
      <c r="S198" s="29"/>
      <c r="T198" s="29"/>
      <c r="U198" s="29"/>
      <c r="V198" s="29"/>
      <c r="W198" s="29"/>
      <c r="X198" s="29"/>
      <c r="Y198" s="29"/>
      <c r="Z198" s="2"/>
      <c r="AA198" s="2"/>
      <c r="AB198" s="2"/>
      <c r="AC198" s="2"/>
      <c r="AD198" s="2"/>
      <c r="AE198" s="2"/>
    </row>
    <row r="199" spans="1:31" ht="12.75" customHeight="1">
      <c r="A199" s="25">
        <v>21120905</v>
      </c>
      <c r="B199" s="32" t="s">
        <v>112</v>
      </c>
      <c r="C199" s="20">
        <v>750000</v>
      </c>
      <c r="D199" s="20"/>
      <c r="E199" s="20"/>
      <c r="F199" s="35"/>
      <c r="G199" s="101"/>
      <c r="H199" s="29"/>
      <c r="I199" s="29"/>
      <c r="J199" s="29"/>
      <c r="K199" s="29"/>
      <c r="L199" s="29"/>
      <c r="M199" s="29"/>
      <c r="N199" s="29"/>
      <c r="O199" s="29"/>
      <c r="P199" s="29"/>
      <c r="Q199" s="29"/>
      <c r="R199" s="29"/>
      <c r="S199" s="29"/>
      <c r="T199" s="29"/>
      <c r="U199" s="29"/>
      <c r="V199" s="29"/>
      <c r="W199" s="29"/>
      <c r="X199" s="29"/>
      <c r="Y199" s="29"/>
      <c r="Z199" s="2"/>
      <c r="AA199" s="2"/>
      <c r="AB199" s="2"/>
      <c r="AC199" s="2"/>
      <c r="AD199" s="2"/>
      <c r="AE199" s="2"/>
    </row>
    <row r="200" spans="1:31" ht="12.75" customHeight="1">
      <c r="A200" s="25">
        <v>21120906</v>
      </c>
      <c r="B200" s="32" t="s">
        <v>52</v>
      </c>
      <c r="C200" s="20">
        <v>6850000</v>
      </c>
      <c r="D200" s="20"/>
      <c r="E200" s="20"/>
      <c r="F200" s="35"/>
      <c r="G200" s="101"/>
      <c r="H200" s="29"/>
      <c r="I200" s="29"/>
      <c r="J200" s="29"/>
      <c r="K200" s="29"/>
      <c r="L200" s="29"/>
      <c r="M200" s="29"/>
      <c r="N200" s="29"/>
      <c r="O200" s="29"/>
      <c r="P200" s="29"/>
      <c r="Q200" s="29"/>
      <c r="R200" s="29"/>
      <c r="S200" s="29"/>
      <c r="T200" s="29"/>
      <c r="U200" s="29"/>
      <c r="V200" s="29"/>
      <c r="W200" s="29"/>
      <c r="X200" s="29"/>
      <c r="Y200" s="29"/>
      <c r="Z200" s="2"/>
      <c r="AA200" s="2"/>
      <c r="AB200" s="2"/>
      <c r="AC200" s="2"/>
      <c r="AD200" s="2"/>
      <c r="AE200" s="2"/>
    </row>
    <row r="201" spans="1:31" ht="12.75" customHeight="1">
      <c r="A201" s="25">
        <v>21120907</v>
      </c>
      <c r="B201" s="32" t="s">
        <v>113</v>
      </c>
      <c r="C201" s="26">
        <v>6105000</v>
      </c>
      <c r="D201" s="32"/>
      <c r="E201" s="32"/>
      <c r="F201" s="35"/>
      <c r="G201" s="101"/>
      <c r="H201" s="29"/>
      <c r="I201" s="29"/>
      <c r="J201" s="29"/>
      <c r="K201" s="29"/>
      <c r="L201" s="29"/>
      <c r="M201" s="29"/>
      <c r="N201" s="29"/>
      <c r="O201" s="29"/>
      <c r="P201" s="29"/>
      <c r="Q201" s="29"/>
      <c r="R201" s="29"/>
      <c r="S201" s="29"/>
      <c r="T201" s="29"/>
      <c r="U201" s="29"/>
      <c r="V201" s="29"/>
      <c r="W201" s="29"/>
      <c r="X201" s="29"/>
      <c r="Y201" s="29"/>
      <c r="Z201" s="2"/>
      <c r="AA201" s="2"/>
      <c r="AB201" s="2"/>
      <c r="AC201" s="2"/>
      <c r="AD201" s="2"/>
      <c r="AE201" s="2"/>
    </row>
    <row r="202" spans="1:31" ht="12.75" customHeight="1">
      <c r="A202" s="29"/>
      <c r="B202" s="32"/>
      <c r="C202" s="20"/>
      <c r="D202" s="20"/>
      <c r="E202" s="20"/>
      <c r="F202" s="35"/>
      <c r="G202" s="101"/>
      <c r="H202" s="29"/>
      <c r="I202" s="29"/>
      <c r="J202" s="29"/>
      <c r="K202" s="29"/>
      <c r="L202" s="29"/>
      <c r="M202" s="29"/>
      <c r="N202" s="29"/>
      <c r="O202" s="29"/>
      <c r="P202" s="29"/>
      <c r="Q202" s="29"/>
      <c r="R202" s="29"/>
      <c r="S202" s="29"/>
      <c r="T202" s="29"/>
      <c r="U202" s="29"/>
      <c r="V202" s="29"/>
      <c r="W202" s="29"/>
      <c r="X202" s="29"/>
      <c r="Y202" s="29"/>
      <c r="Z202" s="2"/>
      <c r="AA202" s="2"/>
      <c r="AB202" s="2"/>
      <c r="AC202" s="2"/>
      <c r="AD202" s="2"/>
      <c r="AE202" s="2"/>
    </row>
    <row r="203" spans="1:31" ht="12.75" customHeight="1">
      <c r="A203" s="658" t="s">
        <v>10</v>
      </c>
      <c r="B203" s="657"/>
      <c r="C203" s="34">
        <f>C204+C207+C213+C216+C218</f>
        <v>439186000</v>
      </c>
      <c r="D203" s="20"/>
      <c r="E203" s="20"/>
      <c r="F203" s="35"/>
      <c r="G203" s="101"/>
      <c r="H203" s="29"/>
      <c r="I203" s="29"/>
      <c r="J203" s="29"/>
      <c r="K203" s="29"/>
      <c r="L203" s="29"/>
      <c r="M203" s="29"/>
      <c r="N203" s="29"/>
      <c r="O203" s="29"/>
      <c r="P203" s="29"/>
      <c r="Q203" s="29"/>
      <c r="R203" s="29"/>
      <c r="S203" s="29"/>
      <c r="T203" s="29"/>
      <c r="U203" s="29"/>
      <c r="V203" s="29"/>
      <c r="W203" s="29"/>
      <c r="X203" s="29"/>
      <c r="Y203" s="29"/>
      <c r="Z203" s="2"/>
      <c r="AA203" s="2"/>
      <c r="AB203" s="2"/>
      <c r="AC203" s="2"/>
      <c r="AD203" s="2"/>
      <c r="AE203" s="2"/>
    </row>
    <row r="204" spans="1:31" ht="12.75" customHeight="1">
      <c r="A204" s="22">
        <v>211302</v>
      </c>
      <c r="B204" s="21" t="s">
        <v>53</v>
      </c>
      <c r="C204" s="106">
        <f>SUM(C205:C206)</f>
        <v>53518000</v>
      </c>
      <c r="D204" s="92"/>
      <c r="E204" s="92"/>
      <c r="F204" s="35"/>
      <c r="G204" s="101"/>
      <c r="H204" s="29"/>
      <c r="I204" s="29"/>
      <c r="J204" s="29"/>
      <c r="K204" s="29"/>
      <c r="L204" s="29"/>
      <c r="M204" s="29"/>
      <c r="N204" s="29"/>
      <c r="O204" s="29"/>
      <c r="P204" s="29"/>
      <c r="Q204" s="29"/>
      <c r="R204" s="29"/>
      <c r="S204" s="29"/>
      <c r="T204" s="29"/>
      <c r="U204" s="29"/>
      <c r="V204" s="29"/>
      <c r="W204" s="29"/>
      <c r="X204" s="29"/>
      <c r="Y204" s="29"/>
      <c r="Z204" s="2"/>
      <c r="AA204" s="2"/>
      <c r="AB204" s="2"/>
      <c r="AC204" s="2"/>
      <c r="AD204" s="2"/>
      <c r="AE204" s="2"/>
    </row>
    <row r="205" spans="1:31" ht="12.75" customHeight="1">
      <c r="A205" s="35">
        <v>21130201</v>
      </c>
      <c r="B205" s="25" t="s">
        <v>143</v>
      </c>
      <c r="C205" s="20">
        <v>46720000</v>
      </c>
      <c r="D205" s="20"/>
      <c r="E205" s="20"/>
      <c r="F205" s="92"/>
      <c r="G205" s="101"/>
      <c r="H205" s="29"/>
      <c r="I205" s="29"/>
      <c r="J205" s="29"/>
      <c r="K205" s="29"/>
      <c r="L205" s="29"/>
      <c r="M205" s="29"/>
      <c r="N205" s="29"/>
      <c r="O205" s="29"/>
      <c r="P205" s="29"/>
      <c r="Q205" s="29"/>
      <c r="R205" s="29"/>
      <c r="S205" s="29"/>
      <c r="T205" s="29"/>
      <c r="U205" s="29"/>
      <c r="V205" s="29"/>
      <c r="W205" s="29"/>
      <c r="X205" s="29"/>
      <c r="Y205" s="29"/>
      <c r="Z205" s="2"/>
      <c r="AA205" s="2"/>
      <c r="AB205" s="2"/>
      <c r="AC205" s="2"/>
      <c r="AD205" s="2"/>
      <c r="AE205" s="2"/>
    </row>
    <row r="206" spans="1:31" ht="12.75" customHeight="1">
      <c r="A206" s="35">
        <v>21130204</v>
      </c>
      <c r="B206" s="32" t="s">
        <v>54</v>
      </c>
      <c r="C206" s="20">
        <v>6798000</v>
      </c>
      <c r="D206" s="20"/>
      <c r="E206" s="20"/>
      <c r="F206" s="35"/>
      <c r="G206" s="101"/>
      <c r="H206" s="29"/>
      <c r="I206" s="29"/>
      <c r="J206" s="29"/>
      <c r="K206" s="29"/>
      <c r="L206" s="29"/>
      <c r="M206" s="29"/>
      <c r="N206" s="29"/>
      <c r="O206" s="29"/>
      <c r="P206" s="29"/>
      <c r="Q206" s="29"/>
      <c r="R206" s="29"/>
      <c r="S206" s="29"/>
      <c r="T206" s="29"/>
      <c r="U206" s="29"/>
      <c r="V206" s="29"/>
      <c r="W206" s="29"/>
      <c r="X206" s="29"/>
      <c r="Y206" s="29"/>
      <c r="Z206" s="2"/>
      <c r="AA206" s="2"/>
      <c r="AB206" s="2"/>
      <c r="AC206" s="2"/>
      <c r="AD206" s="2"/>
      <c r="AE206" s="2"/>
    </row>
    <row r="207" spans="1:31" ht="12.75" customHeight="1">
      <c r="A207" s="22">
        <v>211303</v>
      </c>
      <c r="B207" s="7" t="s">
        <v>100</v>
      </c>
      <c r="C207" s="23">
        <f>+SUM(C208:C212)</f>
        <v>98418000</v>
      </c>
      <c r="D207" s="92"/>
      <c r="E207" s="23"/>
      <c r="F207" s="35"/>
      <c r="G207" s="101"/>
      <c r="H207" s="29"/>
      <c r="I207" s="29"/>
      <c r="J207" s="29"/>
      <c r="K207" s="29"/>
      <c r="L207" s="29"/>
      <c r="M207" s="29"/>
      <c r="N207" s="29"/>
      <c r="O207" s="29"/>
      <c r="P207" s="29"/>
      <c r="Q207" s="29"/>
      <c r="R207" s="29"/>
      <c r="S207" s="29"/>
      <c r="T207" s="29"/>
      <c r="U207" s="29"/>
      <c r="V207" s="29"/>
      <c r="W207" s="29"/>
      <c r="X207" s="29"/>
      <c r="Y207" s="29"/>
      <c r="Z207" s="2"/>
      <c r="AA207" s="2"/>
      <c r="AB207" s="2"/>
      <c r="AC207" s="2"/>
      <c r="AD207" s="2"/>
      <c r="AE207" s="2"/>
    </row>
    <row r="208" spans="1:31" ht="12.75" customHeight="1">
      <c r="A208" s="35">
        <v>21130301</v>
      </c>
      <c r="B208" s="32" t="s">
        <v>129</v>
      </c>
      <c r="C208" s="26">
        <v>67750000</v>
      </c>
      <c r="D208" s="92"/>
      <c r="E208" s="23"/>
      <c r="F208" s="108"/>
      <c r="G208" s="101"/>
      <c r="H208" s="29"/>
      <c r="I208" s="29"/>
      <c r="J208" s="29"/>
      <c r="K208" s="29"/>
      <c r="L208" s="29"/>
      <c r="M208" s="29"/>
      <c r="N208" s="29"/>
      <c r="O208" s="29"/>
      <c r="P208" s="29"/>
      <c r="Q208" s="29"/>
      <c r="R208" s="29"/>
      <c r="S208" s="29"/>
      <c r="T208" s="29"/>
      <c r="U208" s="29"/>
      <c r="V208" s="29"/>
      <c r="W208" s="29"/>
      <c r="X208" s="29"/>
      <c r="Y208" s="29"/>
      <c r="Z208" s="2"/>
      <c r="AA208" s="2"/>
      <c r="AB208" s="2"/>
      <c r="AC208" s="2"/>
      <c r="AD208" s="2"/>
      <c r="AE208" s="2"/>
    </row>
    <row r="209" spans="1:31" ht="12.75" customHeight="1">
      <c r="A209" s="35">
        <v>21130302</v>
      </c>
      <c r="B209" s="32" t="s">
        <v>151</v>
      </c>
      <c r="C209" s="26">
        <v>1750000</v>
      </c>
      <c r="D209" s="92"/>
      <c r="E209" s="23"/>
      <c r="F209" s="35"/>
      <c r="G209" s="101"/>
      <c r="H209" s="29"/>
      <c r="I209" s="29"/>
      <c r="J209" s="29"/>
      <c r="K209" s="29"/>
      <c r="L209" s="29"/>
      <c r="M209" s="29"/>
      <c r="N209" s="29"/>
      <c r="O209" s="29"/>
      <c r="P209" s="29"/>
      <c r="Q209" s="29"/>
      <c r="R209" s="29"/>
      <c r="S209" s="29"/>
      <c r="T209" s="29"/>
      <c r="U209" s="29"/>
      <c r="V209" s="29"/>
      <c r="W209" s="29"/>
      <c r="X209" s="29"/>
      <c r="Y209" s="29"/>
      <c r="Z209" s="2"/>
      <c r="AA209" s="2"/>
      <c r="AB209" s="2"/>
      <c r="AC209" s="2"/>
      <c r="AD209" s="2"/>
      <c r="AE209" s="2"/>
    </row>
    <row r="210" spans="1:31" ht="12.75" customHeight="1">
      <c r="A210" s="35">
        <v>21130304</v>
      </c>
      <c r="B210" s="32" t="s">
        <v>130</v>
      </c>
      <c r="C210" s="26">
        <v>3280000</v>
      </c>
      <c r="D210" s="92"/>
      <c r="E210" s="23"/>
      <c r="F210" s="35"/>
      <c r="G210" s="101"/>
      <c r="H210" s="29"/>
      <c r="I210" s="29"/>
      <c r="J210" s="29"/>
      <c r="K210" s="29"/>
      <c r="L210" s="29"/>
      <c r="M210" s="29"/>
      <c r="N210" s="29"/>
      <c r="O210" s="29"/>
      <c r="P210" s="29"/>
      <c r="Q210" s="29"/>
      <c r="R210" s="29"/>
      <c r="S210" s="29"/>
      <c r="T210" s="29"/>
      <c r="U210" s="29"/>
      <c r="V210" s="29"/>
      <c r="W210" s="29"/>
      <c r="X210" s="29"/>
      <c r="Y210" s="29"/>
      <c r="Z210" s="2"/>
      <c r="AA210" s="2"/>
      <c r="AB210" s="2"/>
      <c r="AC210" s="2"/>
      <c r="AD210" s="2"/>
      <c r="AE210" s="2"/>
    </row>
    <row r="211" spans="1:31" ht="12.75" customHeight="1">
      <c r="A211" s="35">
        <v>21130306</v>
      </c>
      <c r="B211" s="32" t="s">
        <v>144</v>
      </c>
      <c r="C211" s="26">
        <v>21750000</v>
      </c>
      <c r="D211" s="92"/>
      <c r="E211" s="32"/>
      <c r="F211" s="35"/>
      <c r="G211" s="101"/>
      <c r="H211" s="29"/>
      <c r="I211" s="29"/>
      <c r="J211" s="29"/>
      <c r="K211" s="29"/>
      <c r="L211" s="29"/>
      <c r="M211" s="29"/>
      <c r="N211" s="29"/>
      <c r="O211" s="29"/>
      <c r="P211" s="29"/>
      <c r="Q211" s="29"/>
      <c r="R211" s="29"/>
      <c r="S211" s="29"/>
      <c r="T211" s="29"/>
      <c r="U211" s="29"/>
      <c r="V211" s="29"/>
      <c r="W211" s="29"/>
      <c r="X211" s="29"/>
      <c r="Y211" s="29"/>
      <c r="Z211" s="2"/>
      <c r="AA211" s="2"/>
      <c r="AB211" s="2"/>
      <c r="AC211" s="2"/>
      <c r="AD211" s="2"/>
      <c r="AE211" s="2"/>
    </row>
    <row r="212" spans="1:31" ht="12.75" customHeight="1">
      <c r="A212" s="35">
        <v>21130307</v>
      </c>
      <c r="B212" s="32" t="s">
        <v>101</v>
      </c>
      <c r="C212" s="26">
        <v>3888000</v>
      </c>
      <c r="D212" s="51"/>
      <c r="E212" s="23"/>
      <c r="F212" s="88"/>
      <c r="G212" s="101"/>
      <c r="H212" s="29"/>
      <c r="I212" s="29"/>
      <c r="J212" s="29"/>
      <c r="K212" s="29"/>
      <c r="L212" s="29"/>
      <c r="M212" s="29"/>
      <c r="N212" s="29"/>
      <c r="O212" s="29"/>
      <c r="P212" s="29"/>
      <c r="Q212" s="29"/>
      <c r="R212" s="29"/>
      <c r="S212" s="29"/>
      <c r="T212" s="29"/>
      <c r="U212" s="29"/>
      <c r="V212" s="29"/>
      <c r="W212" s="29"/>
      <c r="X212" s="29"/>
      <c r="Y212" s="29"/>
      <c r="Z212" s="2"/>
      <c r="AA212" s="2"/>
      <c r="AB212" s="2"/>
      <c r="AC212" s="2"/>
      <c r="AD212" s="2"/>
      <c r="AE212" s="2"/>
    </row>
    <row r="213" spans="1:31" ht="12.75" customHeight="1">
      <c r="A213" s="21">
        <v>211305</v>
      </c>
      <c r="B213" s="7" t="s">
        <v>55</v>
      </c>
      <c r="C213" s="8">
        <f>+SUM(C214:C215)</f>
        <v>25750000</v>
      </c>
      <c r="D213" s="20"/>
      <c r="E213" s="20"/>
      <c r="F213" s="88"/>
      <c r="G213" s="101"/>
      <c r="H213" s="29"/>
      <c r="I213" s="29"/>
      <c r="J213" s="29"/>
      <c r="K213" s="29"/>
      <c r="L213" s="29"/>
      <c r="M213" s="29"/>
      <c r="N213" s="29"/>
      <c r="O213" s="29"/>
      <c r="P213" s="29"/>
      <c r="Q213" s="29"/>
      <c r="R213" s="29"/>
      <c r="S213" s="29"/>
      <c r="T213" s="29"/>
      <c r="U213" s="29"/>
      <c r="V213" s="29"/>
      <c r="W213" s="29"/>
      <c r="X213" s="29"/>
      <c r="Y213" s="29"/>
      <c r="Z213" s="2"/>
      <c r="AA213" s="2"/>
      <c r="AB213" s="2"/>
      <c r="AC213" s="2"/>
      <c r="AD213" s="2"/>
      <c r="AE213" s="2"/>
    </row>
    <row r="214" spans="1:31" ht="12.75" customHeight="1">
      <c r="A214" s="35">
        <v>21130502</v>
      </c>
      <c r="B214" s="32" t="s">
        <v>56</v>
      </c>
      <c r="C214" s="20">
        <v>9250000</v>
      </c>
      <c r="D214" s="32"/>
      <c r="E214" s="20"/>
      <c r="F214" s="47"/>
      <c r="G214" s="101"/>
      <c r="H214" s="29"/>
      <c r="I214" s="29"/>
      <c r="J214" s="29"/>
      <c r="K214" s="29"/>
      <c r="L214" s="29"/>
      <c r="M214" s="29"/>
      <c r="N214" s="29"/>
      <c r="O214" s="29"/>
      <c r="P214" s="29"/>
      <c r="Q214" s="29"/>
      <c r="R214" s="29"/>
      <c r="S214" s="29"/>
      <c r="T214" s="29"/>
      <c r="U214" s="29"/>
      <c r="V214" s="29"/>
      <c r="W214" s="29"/>
      <c r="X214" s="29"/>
      <c r="Y214" s="29"/>
      <c r="Z214" s="2"/>
      <c r="AA214" s="2"/>
      <c r="AB214" s="2"/>
      <c r="AC214" s="2"/>
      <c r="AD214" s="2"/>
      <c r="AE214" s="2"/>
    </row>
    <row r="215" spans="1:31" ht="12.75" customHeight="1">
      <c r="A215" s="25">
        <v>21130505</v>
      </c>
      <c r="B215" s="32" t="s">
        <v>152</v>
      </c>
      <c r="C215" s="20">
        <v>16500000</v>
      </c>
      <c r="D215" s="32"/>
      <c r="E215" s="20"/>
      <c r="F215" s="47"/>
      <c r="G215" s="101"/>
      <c r="H215" s="29"/>
      <c r="I215" s="29"/>
      <c r="J215" s="29"/>
      <c r="K215" s="29"/>
      <c r="L215" s="29"/>
      <c r="M215" s="29"/>
      <c r="N215" s="29"/>
      <c r="O215" s="29"/>
      <c r="P215" s="29"/>
      <c r="Q215" s="29"/>
      <c r="R215" s="29"/>
      <c r="S215" s="29"/>
      <c r="T215" s="29"/>
      <c r="U215" s="29"/>
      <c r="V215" s="29"/>
      <c r="W215" s="29"/>
      <c r="X215" s="29"/>
      <c r="Y215" s="29"/>
      <c r="Z215" s="2"/>
      <c r="AA215" s="2"/>
      <c r="AB215" s="2"/>
      <c r="AC215" s="2"/>
      <c r="AD215" s="2"/>
      <c r="AE215" s="2"/>
    </row>
    <row r="216" spans="1:31" ht="12.75" customHeight="1">
      <c r="A216" s="21">
        <v>211307</v>
      </c>
      <c r="B216" s="23" t="s">
        <v>102</v>
      </c>
      <c r="C216" s="8">
        <f>C217</f>
        <v>3550000</v>
      </c>
      <c r="D216" s="32"/>
      <c r="E216" s="20"/>
      <c r="F216" s="47"/>
      <c r="G216" s="101"/>
      <c r="H216" s="29"/>
      <c r="I216" s="29"/>
      <c r="J216" s="29"/>
      <c r="K216" s="29"/>
      <c r="L216" s="29"/>
      <c r="M216" s="29"/>
      <c r="N216" s="29"/>
      <c r="O216" s="29"/>
      <c r="P216" s="29"/>
      <c r="Q216" s="29"/>
      <c r="R216" s="29"/>
      <c r="S216" s="29"/>
      <c r="T216" s="29"/>
      <c r="U216" s="29"/>
      <c r="V216" s="29"/>
      <c r="W216" s="29"/>
      <c r="X216" s="29"/>
      <c r="Y216" s="29"/>
      <c r="Z216" s="2"/>
      <c r="AA216" s="2"/>
      <c r="AB216" s="2"/>
      <c r="AC216" s="2"/>
      <c r="AD216" s="2"/>
      <c r="AE216" s="2"/>
    </row>
    <row r="217" spans="1:31" ht="12.75" customHeight="1">
      <c r="A217" s="25">
        <v>21130701</v>
      </c>
      <c r="B217" s="32" t="s">
        <v>103</v>
      </c>
      <c r="C217" s="20">
        <v>3550000</v>
      </c>
      <c r="D217" s="32"/>
      <c r="E217" s="20"/>
      <c r="F217" s="20"/>
      <c r="G217" s="101"/>
      <c r="H217" s="29"/>
      <c r="I217" s="29"/>
      <c r="J217" s="29"/>
      <c r="K217" s="29"/>
      <c r="L217" s="29"/>
      <c r="M217" s="29"/>
      <c r="N217" s="29"/>
      <c r="O217" s="29"/>
      <c r="P217" s="29"/>
      <c r="Q217" s="29"/>
      <c r="R217" s="29"/>
      <c r="S217" s="29"/>
      <c r="T217" s="29"/>
      <c r="U217" s="29"/>
      <c r="V217" s="29"/>
      <c r="W217" s="29"/>
      <c r="X217" s="29"/>
      <c r="Y217" s="29"/>
      <c r="Z217" s="2"/>
      <c r="AA217" s="2"/>
      <c r="AB217" s="2"/>
      <c r="AC217" s="2"/>
      <c r="AD217" s="2"/>
      <c r="AE217" s="2"/>
    </row>
    <row r="218" spans="1:31" ht="12.75" customHeight="1">
      <c r="A218" s="21">
        <v>211309</v>
      </c>
      <c r="B218" s="7" t="s">
        <v>61</v>
      </c>
      <c r="C218" s="8">
        <f>+SUM(C219:C222)</f>
        <v>257950000</v>
      </c>
      <c r="D218" s="32"/>
      <c r="E218" s="20"/>
      <c r="F218" s="20"/>
      <c r="G218" s="101"/>
      <c r="H218" s="29"/>
      <c r="I218" s="29"/>
      <c r="J218" s="29"/>
      <c r="K218" s="29"/>
      <c r="L218" s="29"/>
      <c r="M218" s="29"/>
      <c r="N218" s="29"/>
      <c r="O218" s="29"/>
      <c r="P218" s="29"/>
      <c r="Q218" s="29"/>
      <c r="R218" s="29"/>
      <c r="S218" s="29"/>
      <c r="T218" s="29"/>
      <c r="U218" s="29"/>
      <c r="V218" s="29"/>
      <c r="W218" s="29"/>
      <c r="X218" s="29"/>
      <c r="Y218" s="29"/>
      <c r="Z218" s="2"/>
      <c r="AA218" s="2"/>
      <c r="AB218" s="2"/>
      <c r="AC218" s="2"/>
      <c r="AD218" s="2"/>
      <c r="AE218" s="2"/>
    </row>
    <row r="219" spans="1:31" ht="12.75" customHeight="1">
      <c r="A219" s="25">
        <v>21130901</v>
      </c>
      <c r="B219" s="32" t="s">
        <v>62</v>
      </c>
      <c r="C219" s="20">
        <v>246600000</v>
      </c>
      <c r="D219" s="32"/>
      <c r="E219" s="20"/>
      <c r="F219" s="20"/>
      <c r="G219" s="101"/>
      <c r="H219" s="29"/>
      <c r="I219" s="29"/>
      <c r="J219" s="29"/>
      <c r="K219" s="29"/>
      <c r="L219" s="29"/>
      <c r="M219" s="29"/>
      <c r="N219" s="29"/>
      <c r="O219" s="29"/>
      <c r="P219" s="29"/>
      <c r="Q219" s="29"/>
      <c r="R219" s="29"/>
      <c r="S219" s="29"/>
      <c r="T219" s="29"/>
      <c r="U219" s="29"/>
      <c r="V219" s="29"/>
      <c r="W219" s="29"/>
      <c r="X219" s="29"/>
      <c r="Y219" s="29"/>
      <c r="Z219" s="2"/>
      <c r="AA219" s="2"/>
      <c r="AB219" s="2"/>
      <c r="AC219" s="2"/>
      <c r="AD219" s="2"/>
      <c r="AE219" s="2"/>
    </row>
    <row r="220" spans="1:31" ht="12.75" customHeight="1">
      <c r="A220" s="25">
        <v>21130903</v>
      </c>
      <c r="B220" s="32" t="s">
        <v>63</v>
      </c>
      <c r="C220" s="20">
        <v>800000</v>
      </c>
      <c r="D220" s="20"/>
      <c r="E220" s="32"/>
      <c r="F220" s="20"/>
      <c r="G220" s="101"/>
      <c r="H220" s="29"/>
      <c r="I220" s="29"/>
      <c r="J220" s="29"/>
      <c r="K220" s="29"/>
      <c r="L220" s="29"/>
      <c r="M220" s="29"/>
      <c r="N220" s="29"/>
      <c r="O220" s="29"/>
      <c r="P220" s="29"/>
      <c r="Q220" s="29"/>
      <c r="R220" s="29"/>
      <c r="S220" s="29"/>
      <c r="T220" s="29"/>
      <c r="U220" s="29"/>
      <c r="V220" s="29"/>
      <c r="W220" s="29"/>
      <c r="X220" s="29"/>
      <c r="Y220" s="29"/>
      <c r="Z220" s="2"/>
      <c r="AA220" s="2"/>
      <c r="AB220" s="2"/>
      <c r="AC220" s="2"/>
      <c r="AD220" s="2"/>
      <c r="AE220" s="2"/>
    </row>
    <row r="221" spans="1:31" ht="12.75" customHeight="1">
      <c r="A221" s="35">
        <v>21130906</v>
      </c>
      <c r="B221" s="32" t="s">
        <v>117</v>
      </c>
      <c r="C221" s="20">
        <v>5050000</v>
      </c>
      <c r="D221" s="32"/>
      <c r="E221" s="20"/>
      <c r="F221" s="20"/>
      <c r="G221" s="101"/>
      <c r="H221" s="29"/>
      <c r="I221" s="29"/>
      <c r="J221" s="29"/>
      <c r="K221" s="29"/>
      <c r="L221" s="29"/>
      <c r="M221" s="29"/>
      <c r="N221" s="29"/>
      <c r="O221" s="29"/>
      <c r="P221" s="29"/>
      <c r="Q221" s="29"/>
      <c r="R221" s="29"/>
      <c r="S221" s="29"/>
      <c r="T221" s="29"/>
      <c r="U221" s="29"/>
      <c r="V221" s="29"/>
      <c r="W221" s="29"/>
      <c r="X221" s="29"/>
      <c r="Y221" s="29"/>
      <c r="Z221" s="2"/>
      <c r="AA221" s="2"/>
      <c r="AB221" s="2"/>
      <c r="AC221" s="2"/>
      <c r="AD221" s="2"/>
      <c r="AE221" s="2"/>
    </row>
    <row r="222" spans="1:31" ht="12.75" customHeight="1">
      <c r="A222" s="25">
        <v>21130908</v>
      </c>
      <c r="B222" s="26" t="s">
        <v>64</v>
      </c>
      <c r="C222" s="26">
        <v>5500000</v>
      </c>
      <c r="D222" s="109"/>
      <c r="E222" s="32"/>
      <c r="F222" s="20"/>
      <c r="G222" s="101"/>
      <c r="H222" s="29"/>
      <c r="I222" s="29"/>
      <c r="J222" s="29"/>
      <c r="K222" s="29"/>
      <c r="L222" s="29"/>
      <c r="M222" s="29"/>
      <c r="N222" s="29"/>
      <c r="O222" s="29"/>
      <c r="P222" s="29"/>
      <c r="Q222" s="29"/>
      <c r="R222" s="29"/>
      <c r="S222" s="29"/>
      <c r="T222" s="29"/>
      <c r="U222" s="29"/>
      <c r="V222" s="29"/>
      <c r="W222" s="29"/>
      <c r="X222" s="29"/>
      <c r="Y222" s="29"/>
      <c r="Z222" s="2"/>
      <c r="AA222" s="2"/>
      <c r="AB222" s="2"/>
      <c r="AC222" s="2"/>
      <c r="AD222" s="2"/>
      <c r="AE222" s="2"/>
    </row>
    <row r="223" spans="1:31" ht="12.75" customHeight="1">
      <c r="A223" s="32"/>
      <c r="B223" s="25"/>
      <c r="C223" s="20"/>
      <c r="D223" s="20"/>
      <c r="E223" s="20"/>
      <c r="F223" s="20"/>
      <c r="G223" s="101"/>
      <c r="H223" s="29"/>
      <c r="I223" s="29"/>
      <c r="J223" s="29"/>
      <c r="K223" s="29"/>
      <c r="L223" s="29"/>
      <c r="M223" s="29"/>
      <c r="N223" s="29"/>
      <c r="O223" s="29"/>
      <c r="P223" s="29"/>
      <c r="Q223" s="29"/>
      <c r="R223" s="29"/>
      <c r="S223" s="29"/>
      <c r="T223" s="29"/>
      <c r="U223" s="29"/>
      <c r="V223" s="29"/>
      <c r="W223" s="29"/>
      <c r="X223" s="29"/>
      <c r="Y223" s="29"/>
      <c r="Z223" s="2"/>
      <c r="AA223" s="2"/>
      <c r="AB223" s="2"/>
      <c r="AC223" s="2"/>
      <c r="AD223" s="2"/>
      <c r="AE223" s="2"/>
    </row>
    <row r="224" spans="1:31" ht="12.75" customHeight="1">
      <c r="A224" s="720" t="s">
        <v>65</v>
      </c>
      <c r="B224" s="657"/>
      <c r="C224" s="110">
        <f>C225</f>
        <v>70000000</v>
      </c>
      <c r="D224" s="20"/>
      <c r="E224" s="20"/>
      <c r="F224" s="32"/>
      <c r="G224" s="101"/>
      <c r="H224" s="29"/>
      <c r="I224" s="29"/>
      <c r="J224" s="29"/>
      <c r="K224" s="29"/>
      <c r="L224" s="29"/>
      <c r="M224" s="29"/>
      <c r="N224" s="29"/>
      <c r="O224" s="29"/>
      <c r="P224" s="29"/>
      <c r="Q224" s="29"/>
      <c r="R224" s="29"/>
      <c r="S224" s="29"/>
      <c r="T224" s="29"/>
      <c r="U224" s="29"/>
      <c r="V224" s="29"/>
      <c r="W224" s="29"/>
      <c r="X224" s="29"/>
      <c r="Y224" s="29"/>
      <c r="Z224" s="2"/>
      <c r="AA224" s="2"/>
      <c r="AB224" s="2"/>
      <c r="AC224" s="2"/>
      <c r="AD224" s="2"/>
      <c r="AE224" s="2"/>
    </row>
    <row r="225" spans="1:31" ht="12.75" customHeight="1">
      <c r="A225" s="22">
        <v>211402</v>
      </c>
      <c r="B225" s="22" t="s">
        <v>153</v>
      </c>
      <c r="C225" s="106">
        <f>SUM(C226:C227)</f>
        <v>70000000</v>
      </c>
      <c r="D225" s="92"/>
      <c r="H225" s="29"/>
      <c r="I225" s="29"/>
      <c r="J225" s="29"/>
      <c r="K225" s="29"/>
      <c r="L225" s="29"/>
      <c r="M225" s="29"/>
      <c r="N225" s="29"/>
      <c r="O225" s="29"/>
      <c r="P225" s="29"/>
      <c r="Q225" s="29"/>
      <c r="R225" s="29"/>
      <c r="S225" s="29"/>
      <c r="T225" s="29"/>
      <c r="U225" s="29"/>
      <c r="V225" s="29"/>
      <c r="W225" s="29"/>
      <c r="X225" s="29"/>
      <c r="Y225" s="29"/>
      <c r="Z225" s="2"/>
      <c r="AA225" s="2"/>
      <c r="AB225" s="2"/>
      <c r="AC225" s="2"/>
      <c r="AD225" s="2"/>
      <c r="AE225" s="2"/>
    </row>
    <row r="226" spans="1:31" ht="12.75" customHeight="1">
      <c r="A226" s="35">
        <v>21140203</v>
      </c>
      <c r="B226" s="32" t="s">
        <v>72</v>
      </c>
      <c r="C226" s="20">
        <v>35000000</v>
      </c>
      <c r="D226" s="92"/>
      <c r="H226" s="29"/>
      <c r="I226" s="29"/>
      <c r="J226" s="29"/>
      <c r="K226" s="29"/>
      <c r="L226" s="29"/>
      <c r="M226" s="29"/>
      <c r="N226" s="29"/>
      <c r="O226" s="29"/>
      <c r="P226" s="29"/>
      <c r="Q226" s="29"/>
      <c r="R226" s="29"/>
      <c r="S226" s="29"/>
      <c r="T226" s="29"/>
      <c r="U226" s="29"/>
      <c r="V226" s="29"/>
      <c r="W226" s="29"/>
      <c r="X226" s="29"/>
      <c r="Y226" s="29"/>
      <c r="Z226" s="2"/>
      <c r="AA226" s="2"/>
      <c r="AB226" s="2"/>
      <c r="AC226" s="2"/>
      <c r="AD226" s="2"/>
      <c r="AE226" s="2"/>
    </row>
    <row r="227" spans="1:31" ht="12.75" customHeight="1">
      <c r="A227" s="35">
        <v>21140208</v>
      </c>
      <c r="B227" s="32" t="s">
        <v>154</v>
      </c>
      <c r="C227" s="20">
        <v>35000000</v>
      </c>
      <c r="D227" s="92"/>
      <c r="H227" s="29"/>
      <c r="I227" s="29"/>
      <c r="J227" s="29"/>
      <c r="K227" s="29"/>
      <c r="L227" s="29"/>
      <c r="M227" s="29"/>
      <c r="N227" s="29"/>
      <c r="O227" s="29"/>
      <c r="P227" s="29"/>
      <c r="Q227" s="29"/>
      <c r="R227" s="29"/>
      <c r="S227" s="29"/>
      <c r="T227" s="29"/>
      <c r="U227" s="29"/>
      <c r="V227" s="29"/>
      <c r="W227" s="29"/>
      <c r="X227" s="29"/>
      <c r="Y227" s="29"/>
      <c r="Z227" s="2"/>
      <c r="AA227" s="2"/>
      <c r="AB227" s="2"/>
      <c r="AC227" s="2"/>
      <c r="AD227" s="2"/>
      <c r="AE227" s="2"/>
    </row>
    <row r="228" spans="1:31" ht="12.75" customHeight="1">
      <c r="A228" s="32"/>
      <c r="B228" s="32"/>
      <c r="C228" s="20"/>
      <c r="D228" s="20"/>
      <c r="H228" s="29"/>
      <c r="I228" s="29"/>
      <c r="J228" s="29"/>
      <c r="K228" s="29"/>
      <c r="L228" s="29"/>
      <c r="M228" s="29"/>
      <c r="N228" s="29"/>
      <c r="O228" s="29"/>
      <c r="P228" s="29"/>
      <c r="Q228" s="29"/>
      <c r="R228" s="29"/>
      <c r="S228" s="29"/>
      <c r="T228" s="29"/>
      <c r="U228" s="29"/>
      <c r="V228" s="29"/>
      <c r="W228" s="29"/>
      <c r="X228" s="29"/>
      <c r="Y228" s="29"/>
      <c r="Z228" s="2"/>
      <c r="AA228" s="2"/>
      <c r="AB228" s="2"/>
      <c r="AC228" s="2"/>
      <c r="AD228" s="2"/>
      <c r="AE228" s="2"/>
    </row>
    <row r="229" spans="1:31" ht="12.75" customHeight="1">
      <c r="A229" s="660" t="s">
        <v>74</v>
      </c>
      <c r="B229" s="657"/>
      <c r="C229" s="53">
        <f>C230+C232+C236+C238</f>
        <v>31260000</v>
      </c>
      <c r="D229" s="20"/>
      <c r="E229" s="20"/>
      <c r="F229" s="35"/>
      <c r="G229" s="101"/>
      <c r="H229" s="29"/>
      <c r="I229" s="29"/>
      <c r="J229" s="29"/>
      <c r="K229" s="29"/>
      <c r="L229" s="29"/>
      <c r="M229" s="29"/>
      <c r="N229" s="29"/>
      <c r="O229" s="29"/>
      <c r="P229" s="29"/>
      <c r="Q229" s="29"/>
      <c r="R229" s="29"/>
      <c r="S229" s="29"/>
      <c r="T229" s="29"/>
      <c r="U229" s="29"/>
      <c r="V229" s="29"/>
      <c r="W229" s="29"/>
      <c r="X229" s="29"/>
      <c r="Y229" s="29"/>
      <c r="Z229" s="2"/>
      <c r="AA229" s="2"/>
      <c r="AB229" s="2"/>
      <c r="AC229" s="2"/>
      <c r="AD229" s="2"/>
      <c r="AE229" s="2"/>
    </row>
    <row r="230" spans="1:31" ht="12.75" customHeight="1">
      <c r="A230" s="21">
        <v>221102</v>
      </c>
      <c r="B230" s="21" t="s">
        <v>132</v>
      </c>
      <c r="C230" s="106">
        <f>SUM(C231)</f>
        <v>1750000</v>
      </c>
      <c r="D230" s="92"/>
      <c r="E230" s="92"/>
      <c r="F230" s="35"/>
      <c r="G230" s="101"/>
      <c r="H230" s="29"/>
      <c r="I230" s="29"/>
      <c r="J230" s="29"/>
      <c r="K230" s="29"/>
      <c r="L230" s="29"/>
      <c r="M230" s="29"/>
      <c r="N230" s="29"/>
      <c r="O230" s="29"/>
      <c r="P230" s="29"/>
      <c r="Q230" s="29"/>
      <c r="R230" s="29"/>
      <c r="S230" s="29"/>
      <c r="T230" s="29"/>
      <c r="U230" s="29"/>
      <c r="V230" s="29"/>
      <c r="W230" s="29"/>
      <c r="X230" s="29"/>
      <c r="Y230" s="29"/>
      <c r="Z230" s="2"/>
      <c r="AA230" s="2"/>
      <c r="AB230" s="2"/>
      <c r="AC230" s="2"/>
      <c r="AD230" s="2"/>
      <c r="AE230" s="2"/>
    </row>
    <row r="231" spans="1:31" ht="12.75" customHeight="1">
      <c r="A231" s="25">
        <v>22110205</v>
      </c>
      <c r="B231" s="32" t="s">
        <v>134</v>
      </c>
      <c r="C231" s="20">
        <v>1750000</v>
      </c>
      <c r="D231" s="92"/>
      <c r="E231" s="20"/>
      <c r="F231" s="35"/>
      <c r="G231" s="101"/>
      <c r="H231" s="29"/>
      <c r="I231" s="29"/>
      <c r="J231" s="29"/>
      <c r="K231" s="29"/>
      <c r="L231" s="29"/>
      <c r="M231" s="29"/>
      <c r="N231" s="29"/>
      <c r="O231" s="29"/>
      <c r="P231" s="29"/>
      <c r="Q231" s="29"/>
      <c r="R231" s="29"/>
      <c r="S231" s="29"/>
      <c r="T231" s="29"/>
      <c r="U231" s="29"/>
      <c r="V231" s="29"/>
      <c r="W231" s="29"/>
      <c r="X231" s="29"/>
      <c r="Y231" s="29"/>
      <c r="Z231" s="2"/>
      <c r="AA231" s="2"/>
      <c r="AB231" s="2"/>
      <c r="AC231" s="2"/>
      <c r="AD231" s="2"/>
      <c r="AE231" s="2"/>
    </row>
    <row r="232" spans="1:31" ht="12.75" customHeight="1">
      <c r="A232" s="21">
        <v>221104</v>
      </c>
      <c r="B232" s="21" t="s">
        <v>78</v>
      </c>
      <c r="C232" s="8">
        <f>SUM(C233:C235)</f>
        <v>15110000</v>
      </c>
      <c r="D232" s="20"/>
      <c r="E232" s="20"/>
      <c r="F232" s="35"/>
      <c r="G232" s="101"/>
      <c r="H232" s="29"/>
      <c r="I232" s="29"/>
      <c r="J232" s="29"/>
      <c r="K232" s="29"/>
      <c r="L232" s="29"/>
      <c r="M232" s="29"/>
      <c r="N232" s="29"/>
      <c r="O232" s="29"/>
      <c r="P232" s="29"/>
      <c r="Q232" s="29"/>
      <c r="R232" s="29"/>
      <c r="S232" s="29"/>
      <c r="T232" s="29"/>
      <c r="U232" s="29"/>
      <c r="V232" s="29"/>
      <c r="W232" s="29"/>
      <c r="X232" s="29"/>
      <c r="Y232" s="29"/>
      <c r="Z232" s="2"/>
      <c r="AA232" s="2"/>
      <c r="AB232" s="2"/>
      <c r="AC232" s="2"/>
      <c r="AD232" s="2"/>
      <c r="AE232" s="2"/>
    </row>
    <row r="233" spans="1:31" ht="12.75" customHeight="1">
      <c r="A233" s="25">
        <v>22110401</v>
      </c>
      <c r="B233" s="32" t="s">
        <v>79</v>
      </c>
      <c r="C233" s="20">
        <v>3500000</v>
      </c>
      <c r="D233" s="20"/>
      <c r="E233" s="20"/>
      <c r="F233" s="35"/>
      <c r="G233" s="101"/>
      <c r="H233" s="29"/>
      <c r="I233" s="29"/>
      <c r="J233" s="29"/>
      <c r="K233" s="29"/>
      <c r="L233" s="29"/>
      <c r="M233" s="29"/>
      <c r="N233" s="29"/>
      <c r="O233" s="29"/>
      <c r="P233" s="29"/>
      <c r="Q233" s="29"/>
      <c r="R233" s="29"/>
      <c r="S233" s="29"/>
      <c r="T233" s="29"/>
      <c r="U233" s="29"/>
      <c r="V233" s="29"/>
      <c r="W233" s="29"/>
      <c r="X233" s="29"/>
      <c r="Y233" s="29"/>
      <c r="Z233" s="2"/>
      <c r="AA233" s="2"/>
      <c r="AB233" s="2"/>
      <c r="AC233" s="2"/>
      <c r="AD233" s="2"/>
      <c r="AE233" s="2"/>
    </row>
    <row r="234" spans="1:31" ht="12.75" customHeight="1">
      <c r="A234" s="25">
        <v>22110404</v>
      </c>
      <c r="B234" s="32" t="s">
        <v>106</v>
      </c>
      <c r="C234" s="20">
        <v>4260000</v>
      </c>
      <c r="D234" s="20"/>
      <c r="E234" s="20"/>
      <c r="F234" s="35"/>
      <c r="G234" s="101"/>
      <c r="H234" s="29"/>
      <c r="I234" s="29"/>
      <c r="J234" s="29"/>
      <c r="K234" s="29"/>
      <c r="L234" s="29"/>
      <c r="M234" s="29"/>
      <c r="N234" s="29"/>
      <c r="O234" s="29"/>
      <c r="P234" s="29"/>
      <c r="Q234" s="29"/>
      <c r="R234" s="29"/>
      <c r="S234" s="29"/>
      <c r="T234" s="29"/>
      <c r="U234" s="29"/>
      <c r="V234" s="29"/>
      <c r="W234" s="29"/>
      <c r="X234" s="29"/>
      <c r="Y234" s="29"/>
      <c r="Z234" s="2"/>
      <c r="AA234" s="2"/>
      <c r="AB234" s="2"/>
      <c r="AC234" s="2"/>
      <c r="AD234" s="2"/>
      <c r="AE234" s="2"/>
    </row>
    <row r="235" spans="1:31" ht="12.75" customHeight="1">
      <c r="A235" s="25">
        <v>22110409</v>
      </c>
      <c r="B235" s="26" t="s">
        <v>80</v>
      </c>
      <c r="C235" s="26">
        <v>7350000</v>
      </c>
      <c r="D235" s="51"/>
      <c r="E235" s="23"/>
      <c r="F235" s="35"/>
      <c r="G235" s="101"/>
      <c r="H235" s="29"/>
      <c r="I235" s="29"/>
      <c r="J235" s="29"/>
      <c r="K235" s="29"/>
      <c r="L235" s="29"/>
      <c r="M235" s="29"/>
      <c r="N235" s="29"/>
      <c r="O235" s="29"/>
      <c r="P235" s="29"/>
      <c r="Q235" s="29"/>
      <c r="R235" s="29"/>
      <c r="S235" s="29"/>
      <c r="T235" s="29"/>
      <c r="U235" s="29"/>
      <c r="V235" s="29"/>
      <c r="W235" s="29"/>
      <c r="X235" s="29"/>
      <c r="Y235" s="29"/>
      <c r="Z235" s="2"/>
      <c r="AA235" s="2"/>
      <c r="AB235" s="2"/>
      <c r="AC235" s="2"/>
      <c r="AD235" s="2"/>
      <c r="AE235" s="2"/>
    </row>
    <row r="236" spans="1:31" ht="12.75" customHeight="1">
      <c r="A236" s="21">
        <v>221105</v>
      </c>
      <c r="B236" s="49" t="s">
        <v>155</v>
      </c>
      <c r="C236" s="23">
        <f>C237</f>
        <v>12550000</v>
      </c>
      <c r="D236" s="51"/>
      <c r="E236" s="23"/>
      <c r="F236" s="35"/>
      <c r="G236" s="101"/>
      <c r="H236" s="29"/>
      <c r="I236" s="29"/>
      <c r="J236" s="29"/>
      <c r="K236" s="29"/>
      <c r="L236" s="29"/>
      <c r="M236" s="29"/>
      <c r="N236" s="29"/>
      <c r="O236" s="29"/>
      <c r="P236" s="29"/>
      <c r="Q236" s="29"/>
      <c r="R236" s="29"/>
      <c r="S236" s="29"/>
      <c r="T236" s="29"/>
      <c r="U236" s="29"/>
      <c r="V236" s="29"/>
      <c r="W236" s="29"/>
      <c r="X236" s="29"/>
      <c r="Y236" s="29"/>
      <c r="Z236" s="2"/>
      <c r="AA236" s="2"/>
      <c r="AB236" s="2"/>
      <c r="AC236" s="2"/>
      <c r="AD236" s="2"/>
      <c r="AE236" s="2"/>
    </row>
    <row r="237" spans="1:31" ht="12.75" customHeight="1">
      <c r="A237" s="25">
        <v>22110501</v>
      </c>
      <c r="B237" s="29" t="s">
        <v>156</v>
      </c>
      <c r="C237" s="26">
        <f>12550000</f>
        <v>12550000</v>
      </c>
      <c r="D237" s="51"/>
      <c r="E237" s="23"/>
      <c r="F237" s="35"/>
      <c r="G237" s="101"/>
      <c r="H237" s="29"/>
      <c r="I237" s="29"/>
      <c r="J237" s="29"/>
      <c r="K237" s="29"/>
      <c r="L237" s="29"/>
      <c r="M237" s="29"/>
      <c r="N237" s="29"/>
      <c r="O237" s="29"/>
      <c r="P237" s="29"/>
      <c r="Q237" s="29"/>
      <c r="R237" s="29"/>
      <c r="S237" s="29"/>
      <c r="T237" s="29"/>
      <c r="U237" s="29"/>
      <c r="V237" s="29"/>
      <c r="W237" s="29"/>
      <c r="X237" s="29"/>
      <c r="Y237" s="29"/>
      <c r="Z237" s="2"/>
      <c r="AA237" s="2"/>
      <c r="AB237" s="2"/>
      <c r="AC237" s="2"/>
      <c r="AD237" s="2"/>
      <c r="AE237" s="2"/>
    </row>
    <row r="238" spans="1:31" ht="12.75" customHeight="1">
      <c r="A238" s="21">
        <v>221107</v>
      </c>
      <c r="B238" s="23" t="s">
        <v>81</v>
      </c>
      <c r="C238" s="8">
        <f>C239</f>
        <v>1850000</v>
      </c>
      <c r="D238" s="20"/>
      <c r="E238" s="20"/>
      <c r="F238" s="35"/>
      <c r="G238" s="101"/>
      <c r="H238" s="29"/>
      <c r="I238" s="29"/>
      <c r="J238" s="29"/>
      <c r="K238" s="29"/>
      <c r="L238" s="29"/>
      <c r="M238" s="29"/>
      <c r="N238" s="29"/>
      <c r="O238" s="29"/>
      <c r="P238" s="29"/>
      <c r="Q238" s="29"/>
      <c r="R238" s="29"/>
      <c r="S238" s="29"/>
      <c r="T238" s="29"/>
      <c r="U238" s="29"/>
      <c r="V238" s="29"/>
      <c r="W238" s="29"/>
      <c r="X238" s="29"/>
      <c r="Y238" s="29"/>
      <c r="Z238" s="2"/>
      <c r="AA238" s="2"/>
      <c r="AB238" s="2"/>
      <c r="AC238" s="2"/>
      <c r="AD238" s="2"/>
      <c r="AE238" s="2"/>
    </row>
    <row r="239" spans="1:31" ht="12.75" customHeight="1">
      <c r="A239" s="25">
        <v>22110702</v>
      </c>
      <c r="B239" s="32" t="s">
        <v>82</v>
      </c>
      <c r="C239" s="20">
        <v>1850000</v>
      </c>
      <c r="D239" s="20"/>
      <c r="E239" s="20"/>
      <c r="F239" s="35"/>
      <c r="G239" s="101"/>
      <c r="H239" s="29"/>
      <c r="I239" s="29"/>
      <c r="J239" s="29"/>
      <c r="K239" s="29"/>
      <c r="L239" s="29"/>
      <c r="M239" s="29"/>
      <c r="N239" s="29"/>
      <c r="O239" s="29"/>
      <c r="P239" s="29"/>
      <c r="Q239" s="29"/>
      <c r="R239" s="29"/>
      <c r="S239" s="29"/>
      <c r="T239" s="29"/>
      <c r="U239" s="29"/>
      <c r="V239" s="29"/>
      <c r="W239" s="29"/>
      <c r="X239" s="29"/>
      <c r="Y239" s="29"/>
      <c r="Z239" s="2"/>
      <c r="AA239" s="2"/>
      <c r="AB239" s="2"/>
      <c r="AC239" s="2"/>
      <c r="AD239" s="2"/>
      <c r="AE239" s="2"/>
    </row>
    <row r="240" spans="1:31" ht="12.75" customHeight="1">
      <c r="A240" s="29"/>
      <c r="B240" s="32"/>
      <c r="C240" s="20"/>
      <c r="D240" s="20"/>
      <c r="E240" s="20"/>
      <c r="F240" s="35"/>
      <c r="G240" s="101"/>
      <c r="H240" s="29"/>
      <c r="I240" s="29"/>
      <c r="J240" s="29"/>
      <c r="K240" s="29"/>
      <c r="L240" s="29"/>
      <c r="M240" s="29"/>
      <c r="N240" s="29"/>
      <c r="O240" s="29"/>
      <c r="P240" s="29"/>
      <c r="Q240" s="29"/>
      <c r="R240" s="29"/>
      <c r="S240" s="29"/>
      <c r="T240" s="29"/>
      <c r="U240" s="29"/>
      <c r="V240" s="29"/>
      <c r="W240" s="29"/>
      <c r="X240" s="29"/>
      <c r="Y240" s="29"/>
      <c r="Z240" s="2"/>
      <c r="AA240" s="2"/>
      <c r="AB240" s="2"/>
      <c r="AC240" s="2"/>
      <c r="AD240" s="2"/>
      <c r="AE240" s="2"/>
    </row>
    <row r="241" spans="1:31" ht="14.25" customHeight="1" thickBot="1">
      <c r="A241" s="29"/>
      <c r="B241" s="26"/>
      <c r="C241" s="20"/>
      <c r="D241" s="20"/>
      <c r="E241" s="107"/>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row>
    <row r="242" spans="1:31" ht="12.75" customHeight="1">
      <c r="A242" s="684" t="s">
        <v>157</v>
      </c>
      <c r="B242" s="685"/>
      <c r="C242" s="661" t="s">
        <v>158</v>
      </c>
      <c r="E242" s="32"/>
      <c r="F242" s="32"/>
      <c r="G242" s="32"/>
      <c r="H242" s="32"/>
      <c r="I242" s="32"/>
      <c r="J242" s="29"/>
      <c r="K242" s="29"/>
      <c r="L242" s="29"/>
      <c r="M242" s="29"/>
      <c r="N242" s="29"/>
      <c r="O242" s="29"/>
      <c r="P242" s="29"/>
      <c r="Q242" s="29"/>
      <c r="R242" s="29"/>
      <c r="S242" s="29"/>
      <c r="T242" s="29"/>
      <c r="U242" s="29"/>
      <c r="V242" s="29"/>
      <c r="W242" s="29"/>
      <c r="X242" s="29"/>
      <c r="Y242" s="29"/>
      <c r="Z242" s="32"/>
      <c r="AA242" s="32"/>
      <c r="AB242" s="32"/>
      <c r="AC242" s="32"/>
    </row>
    <row r="243" spans="1:31" ht="12.75" customHeight="1" thickBot="1">
      <c r="A243" s="686"/>
      <c r="B243" s="687"/>
      <c r="C243" s="662"/>
      <c r="E243" s="111"/>
      <c r="F243" s="32"/>
      <c r="G243" s="32"/>
      <c r="H243" s="32"/>
      <c r="I243" s="29"/>
      <c r="J243" s="29"/>
      <c r="K243" s="29"/>
      <c r="L243" s="29"/>
      <c r="M243" s="29"/>
      <c r="N243" s="29"/>
      <c r="O243" s="29"/>
      <c r="P243" s="29"/>
      <c r="Q243" s="29"/>
      <c r="R243" s="29"/>
      <c r="S243" s="29"/>
      <c r="T243" s="29"/>
      <c r="U243" s="29"/>
      <c r="V243" s="29"/>
      <c r="W243" s="29"/>
      <c r="X243" s="29"/>
      <c r="Y243" s="29"/>
      <c r="Z243" s="32"/>
      <c r="AA243" s="32"/>
      <c r="AB243" s="32"/>
      <c r="AC243" s="32"/>
    </row>
    <row r="244" spans="1:31" ht="12.75" customHeight="1">
      <c r="A244" s="668" t="s">
        <v>159</v>
      </c>
      <c r="B244" s="669"/>
      <c r="C244" s="670"/>
      <c r="E244" s="35"/>
      <c r="F244" s="32"/>
      <c r="G244" s="32"/>
      <c r="H244" s="32"/>
      <c r="I244" s="29"/>
      <c r="J244" s="29"/>
      <c r="K244" s="29"/>
      <c r="L244" s="29"/>
      <c r="M244" s="29"/>
      <c r="N244" s="29"/>
      <c r="O244" s="29"/>
      <c r="P244" s="29"/>
      <c r="Q244" s="29"/>
      <c r="R244" s="29"/>
      <c r="S244" s="29"/>
      <c r="T244" s="29"/>
      <c r="U244" s="29"/>
      <c r="V244" s="29"/>
      <c r="W244" s="29"/>
      <c r="X244" s="29"/>
      <c r="Y244" s="29"/>
      <c r="Z244" s="32"/>
      <c r="AA244" s="32"/>
      <c r="AB244" s="32"/>
      <c r="AC244" s="32"/>
    </row>
    <row r="245" spans="1:31" ht="12.75" customHeight="1">
      <c r="A245" s="671"/>
      <c r="B245" s="672"/>
      <c r="C245" s="673"/>
      <c r="E245" s="35"/>
      <c r="F245" s="32"/>
      <c r="G245" s="32"/>
      <c r="H245" s="32"/>
      <c r="I245" s="29"/>
      <c r="J245" s="29"/>
      <c r="K245" s="29"/>
      <c r="L245" s="29"/>
      <c r="M245" s="29"/>
      <c r="N245" s="29"/>
      <c r="O245" s="29"/>
      <c r="P245" s="29"/>
      <c r="Q245" s="29"/>
      <c r="R245" s="29"/>
      <c r="S245" s="29"/>
      <c r="T245" s="29"/>
      <c r="U245" s="29"/>
      <c r="V245" s="29"/>
      <c r="W245" s="29"/>
      <c r="X245" s="29"/>
      <c r="Y245" s="29"/>
      <c r="Z245" s="32"/>
      <c r="AA245" s="32"/>
      <c r="AB245" s="32"/>
      <c r="AC245" s="32"/>
    </row>
    <row r="246" spans="1:31" ht="12.75" customHeight="1">
      <c r="A246" s="671"/>
      <c r="B246" s="672"/>
      <c r="C246" s="673"/>
      <c r="E246" s="35"/>
      <c r="F246" s="32"/>
      <c r="G246" s="32"/>
      <c r="H246" s="32"/>
      <c r="I246" s="29"/>
      <c r="J246" s="29"/>
      <c r="K246" s="29"/>
      <c r="L246" s="29"/>
      <c r="M246" s="29"/>
      <c r="N246" s="29"/>
      <c r="O246" s="29"/>
      <c r="P246" s="29"/>
      <c r="Q246" s="29"/>
      <c r="R246" s="29"/>
      <c r="S246" s="29"/>
      <c r="T246" s="29"/>
      <c r="U246" s="29"/>
      <c r="V246" s="29"/>
      <c r="W246" s="29"/>
      <c r="X246" s="29"/>
      <c r="Y246" s="29"/>
      <c r="Z246" s="32"/>
      <c r="AA246" s="32"/>
      <c r="AB246" s="32"/>
      <c r="AC246" s="32"/>
    </row>
    <row r="247" spans="1:31" ht="12.75" customHeight="1">
      <c r="A247" s="671"/>
      <c r="B247" s="672"/>
      <c r="C247" s="673"/>
      <c r="E247" s="35"/>
      <c r="F247" s="32"/>
      <c r="G247" s="32"/>
      <c r="H247" s="32"/>
      <c r="I247" s="29"/>
      <c r="J247" s="29"/>
      <c r="K247" s="29"/>
      <c r="L247" s="29"/>
      <c r="M247" s="29"/>
      <c r="N247" s="29"/>
      <c r="O247" s="29"/>
      <c r="P247" s="29"/>
      <c r="Q247" s="29"/>
      <c r="R247" s="29"/>
      <c r="S247" s="29"/>
      <c r="T247" s="29"/>
      <c r="U247" s="29"/>
      <c r="V247" s="29"/>
      <c r="W247" s="29"/>
      <c r="X247" s="29"/>
      <c r="Y247" s="29"/>
      <c r="Z247" s="32"/>
      <c r="AA247" s="32"/>
      <c r="AB247" s="32"/>
      <c r="AC247" s="32"/>
    </row>
    <row r="248" spans="1:31" ht="12.75" customHeight="1">
      <c r="A248" s="671"/>
      <c r="B248" s="672"/>
      <c r="C248" s="673"/>
      <c r="E248" s="35"/>
      <c r="F248" s="32"/>
      <c r="G248" s="32"/>
      <c r="H248" s="32"/>
      <c r="I248" s="29"/>
      <c r="J248" s="29"/>
      <c r="K248" s="29"/>
      <c r="L248" s="29"/>
      <c r="M248" s="29"/>
      <c r="N248" s="29"/>
      <c r="O248" s="29"/>
      <c r="P248" s="29"/>
      <c r="Q248" s="29"/>
      <c r="R248" s="29"/>
      <c r="S248" s="29"/>
      <c r="T248" s="29"/>
      <c r="U248" s="29"/>
      <c r="V248" s="29"/>
      <c r="W248" s="29"/>
      <c r="X248" s="29"/>
      <c r="Y248" s="29"/>
      <c r="Z248" s="32"/>
      <c r="AA248" s="32"/>
      <c r="AB248" s="32"/>
      <c r="AC248" s="32"/>
    </row>
    <row r="249" spans="1:31" ht="12.75" customHeight="1">
      <c r="A249" s="671"/>
      <c r="B249" s="672"/>
      <c r="C249" s="673"/>
      <c r="E249" s="35"/>
      <c r="F249" s="32"/>
      <c r="G249" s="32"/>
      <c r="H249" s="32"/>
      <c r="I249" s="29"/>
      <c r="J249" s="29"/>
      <c r="K249" s="29"/>
      <c r="L249" s="29"/>
      <c r="M249" s="29"/>
      <c r="N249" s="29"/>
      <c r="O249" s="29"/>
      <c r="P249" s="29"/>
      <c r="Q249" s="29"/>
      <c r="R249" s="29"/>
      <c r="S249" s="29"/>
      <c r="T249" s="29"/>
      <c r="U249" s="29"/>
      <c r="V249" s="29"/>
      <c r="W249" s="29"/>
      <c r="X249" s="29"/>
      <c r="Y249" s="29"/>
      <c r="Z249" s="32"/>
      <c r="AA249" s="32"/>
      <c r="AB249" s="32"/>
      <c r="AC249" s="32"/>
    </row>
    <row r="250" spans="1:31" ht="12.75" customHeight="1">
      <c r="A250" s="671"/>
      <c r="B250" s="672"/>
      <c r="C250" s="673"/>
      <c r="E250" s="35"/>
      <c r="F250" s="32"/>
      <c r="G250" s="32"/>
      <c r="H250" s="32"/>
      <c r="I250" s="29"/>
      <c r="J250" s="29"/>
      <c r="K250" s="29"/>
      <c r="L250" s="29"/>
      <c r="M250" s="29"/>
      <c r="N250" s="29"/>
      <c r="O250" s="29"/>
      <c r="P250" s="29"/>
      <c r="Q250" s="29"/>
      <c r="R250" s="29"/>
      <c r="S250" s="29"/>
      <c r="T250" s="29"/>
      <c r="U250" s="29"/>
      <c r="V250" s="29"/>
      <c r="W250" s="29"/>
      <c r="X250" s="29"/>
      <c r="Y250" s="29"/>
      <c r="Z250" s="32"/>
      <c r="AA250" s="32"/>
      <c r="AB250" s="32"/>
      <c r="AC250" s="32"/>
    </row>
    <row r="251" spans="1:31" ht="12.75" customHeight="1">
      <c r="A251" s="671"/>
      <c r="B251" s="672"/>
      <c r="C251" s="673"/>
      <c r="E251" s="35"/>
      <c r="F251" s="32"/>
      <c r="G251" s="32"/>
      <c r="H251" s="32"/>
      <c r="I251" s="29"/>
      <c r="J251" s="29"/>
      <c r="K251" s="29"/>
      <c r="L251" s="29"/>
      <c r="M251" s="29"/>
      <c r="N251" s="29"/>
      <c r="O251" s="29"/>
      <c r="P251" s="29"/>
      <c r="Q251" s="29"/>
      <c r="R251" s="29"/>
      <c r="S251" s="29"/>
      <c r="T251" s="29"/>
      <c r="U251" s="29"/>
      <c r="V251" s="29"/>
      <c r="W251" s="29"/>
      <c r="X251" s="29"/>
      <c r="Y251" s="29"/>
      <c r="Z251" s="32"/>
      <c r="AA251" s="32"/>
      <c r="AB251" s="32"/>
      <c r="AC251" s="32"/>
    </row>
    <row r="252" spans="1:31" ht="12.75" customHeight="1">
      <c r="A252" s="671"/>
      <c r="B252" s="672"/>
      <c r="C252" s="673"/>
      <c r="E252" s="35"/>
      <c r="F252" s="32"/>
      <c r="G252" s="32"/>
      <c r="H252" s="32"/>
      <c r="I252" s="29"/>
      <c r="J252" s="29"/>
      <c r="K252" s="29"/>
      <c r="L252" s="29"/>
      <c r="M252" s="29"/>
      <c r="N252" s="29"/>
      <c r="O252" s="29"/>
      <c r="P252" s="29"/>
      <c r="Q252" s="29"/>
      <c r="R252" s="29"/>
      <c r="S252" s="29"/>
      <c r="T252" s="29"/>
      <c r="U252" s="29"/>
      <c r="V252" s="29"/>
      <c r="W252" s="29"/>
      <c r="X252" s="29"/>
      <c r="Y252" s="29"/>
      <c r="Z252" s="32"/>
      <c r="AA252" s="32"/>
      <c r="AB252" s="32"/>
      <c r="AC252" s="32"/>
    </row>
    <row r="253" spans="1:31" ht="12.75" customHeight="1">
      <c r="A253" s="671"/>
      <c r="B253" s="672"/>
      <c r="C253" s="673"/>
      <c r="E253" s="35"/>
      <c r="F253" s="32"/>
      <c r="G253" s="32"/>
      <c r="H253" s="32"/>
      <c r="I253" s="29"/>
      <c r="J253" s="29"/>
      <c r="K253" s="29"/>
      <c r="L253" s="29"/>
      <c r="M253" s="29"/>
      <c r="N253" s="29"/>
      <c r="O253" s="29"/>
      <c r="P253" s="29"/>
      <c r="Q253" s="29"/>
      <c r="R253" s="29"/>
      <c r="S253" s="29"/>
      <c r="T253" s="29"/>
      <c r="U253" s="29"/>
      <c r="V253" s="29"/>
      <c r="W253" s="29"/>
      <c r="X253" s="29"/>
      <c r="Y253" s="29"/>
      <c r="Z253" s="32"/>
      <c r="AA253" s="32"/>
      <c r="AB253" s="32"/>
      <c r="AC253" s="32"/>
    </row>
    <row r="254" spans="1:31" ht="12.75" customHeight="1">
      <c r="A254" s="671"/>
      <c r="B254" s="672"/>
      <c r="C254" s="673"/>
      <c r="E254" s="35"/>
      <c r="F254" s="32"/>
      <c r="G254" s="32"/>
      <c r="H254" s="32"/>
      <c r="I254" s="29"/>
      <c r="J254" s="29"/>
      <c r="K254" s="29"/>
      <c r="L254" s="29"/>
      <c r="M254" s="29"/>
      <c r="N254" s="29"/>
      <c r="O254" s="29"/>
      <c r="P254" s="29"/>
      <c r="Q254" s="29"/>
      <c r="R254" s="29"/>
      <c r="S254" s="29"/>
      <c r="T254" s="29"/>
      <c r="U254" s="29"/>
      <c r="V254" s="29"/>
      <c r="W254" s="29"/>
      <c r="X254" s="29"/>
      <c r="Y254" s="29"/>
      <c r="Z254" s="32"/>
      <c r="AA254" s="32"/>
      <c r="AB254" s="32"/>
      <c r="AC254" s="32"/>
    </row>
    <row r="255" spans="1:31" ht="12.75" customHeight="1">
      <c r="A255" s="671"/>
      <c r="B255" s="672"/>
      <c r="C255" s="673"/>
      <c r="E255" s="35"/>
      <c r="F255" s="32"/>
      <c r="G255" s="32"/>
      <c r="H255" s="32"/>
      <c r="I255" s="29"/>
      <c r="J255" s="29"/>
      <c r="K255" s="29"/>
      <c r="L255" s="29"/>
      <c r="M255" s="29"/>
      <c r="N255" s="29"/>
      <c r="O255" s="29"/>
      <c r="P255" s="29"/>
      <c r="Q255" s="29"/>
      <c r="R255" s="29"/>
      <c r="S255" s="29"/>
      <c r="T255" s="29"/>
      <c r="U255" s="29"/>
      <c r="V255" s="29"/>
      <c r="W255" s="29"/>
      <c r="X255" s="29"/>
      <c r="Y255" s="29"/>
      <c r="Z255" s="32"/>
      <c r="AA255" s="32"/>
      <c r="AB255" s="32"/>
      <c r="AC255" s="32"/>
    </row>
    <row r="256" spans="1:31" ht="12.75" customHeight="1">
      <c r="A256" s="671"/>
      <c r="B256" s="672"/>
      <c r="C256" s="673"/>
      <c r="E256" s="35"/>
      <c r="F256" s="32"/>
      <c r="G256" s="32"/>
      <c r="H256" s="32"/>
      <c r="I256" s="29"/>
      <c r="J256" s="29"/>
      <c r="K256" s="29"/>
      <c r="L256" s="29"/>
      <c r="M256" s="29"/>
      <c r="N256" s="29"/>
      <c r="O256" s="29"/>
      <c r="P256" s="29"/>
      <c r="Q256" s="29"/>
      <c r="R256" s="29"/>
      <c r="S256" s="29"/>
      <c r="T256" s="29"/>
      <c r="U256" s="29"/>
      <c r="V256" s="29"/>
      <c r="W256" s="29"/>
      <c r="X256" s="29"/>
      <c r="Y256" s="29"/>
      <c r="Z256" s="32"/>
      <c r="AA256" s="32"/>
      <c r="AB256" s="32"/>
      <c r="AC256" s="32"/>
    </row>
    <row r="257" spans="1:31" ht="12.75" customHeight="1">
      <c r="A257" s="671"/>
      <c r="B257" s="672"/>
      <c r="C257" s="673"/>
      <c r="E257" s="35"/>
      <c r="F257" s="32"/>
      <c r="G257" s="32"/>
      <c r="H257" s="32"/>
      <c r="I257" s="29"/>
      <c r="J257" s="29"/>
      <c r="K257" s="29"/>
      <c r="L257" s="29"/>
      <c r="M257" s="29"/>
      <c r="N257" s="29"/>
      <c r="O257" s="29"/>
      <c r="P257" s="29"/>
      <c r="Q257" s="29"/>
      <c r="R257" s="29"/>
      <c r="S257" s="29"/>
      <c r="T257" s="29"/>
      <c r="U257" s="29"/>
      <c r="V257" s="29"/>
      <c r="W257" s="29"/>
      <c r="X257" s="29"/>
      <c r="Y257" s="29"/>
      <c r="Z257" s="32"/>
      <c r="AA257" s="32"/>
      <c r="AB257" s="32"/>
      <c r="AC257" s="32"/>
    </row>
    <row r="258" spans="1:31" ht="12.75" customHeight="1">
      <c r="A258" s="671"/>
      <c r="B258" s="672"/>
      <c r="C258" s="673"/>
      <c r="E258" s="35"/>
      <c r="F258" s="32"/>
      <c r="G258" s="32"/>
      <c r="H258" s="32"/>
      <c r="I258" s="29"/>
      <c r="J258" s="29"/>
      <c r="K258" s="29"/>
      <c r="L258" s="29"/>
      <c r="M258" s="29"/>
      <c r="N258" s="29"/>
      <c r="O258" s="29"/>
      <c r="P258" s="29"/>
      <c r="Q258" s="29"/>
      <c r="R258" s="29"/>
      <c r="S258" s="29"/>
      <c r="T258" s="29"/>
      <c r="U258" s="29"/>
      <c r="V258" s="29"/>
      <c r="W258" s="29"/>
      <c r="X258" s="29"/>
      <c r="Y258" s="29"/>
      <c r="Z258" s="32"/>
      <c r="AA258" s="32"/>
      <c r="AB258" s="32"/>
      <c r="AC258" s="32"/>
    </row>
    <row r="259" spans="1:31" ht="13.5" customHeight="1" thickBot="1">
      <c r="A259" s="674"/>
      <c r="B259" s="675"/>
      <c r="C259" s="676"/>
      <c r="E259" s="35"/>
      <c r="F259" s="32"/>
      <c r="G259" s="32"/>
      <c r="H259" s="32"/>
      <c r="I259" s="29"/>
      <c r="J259" s="29"/>
      <c r="K259" s="29"/>
      <c r="L259" s="29"/>
      <c r="M259" s="29"/>
      <c r="N259" s="29"/>
      <c r="O259" s="29"/>
      <c r="P259" s="29"/>
      <c r="Q259" s="29"/>
      <c r="R259" s="29"/>
      <c r="S259" s="29"/>
      <c r="T259" s="29"/>
      <c r="U259" s="29"/>
      <c r="V259" s="29"/>
      <c r="W259" s="29"/>
      <c r="X259" s="29"/>
      <c r="Y259" s="29"/>
      <c r="Z259" s="32"/>
      <c r="AA259" s="32"/>
      <c r="AB259" s="32"/>
      <c r="AC259" s="32"/>
    </row>
    <row r="260" spans="1:31" ht="12.75" customHeight="1">
      <c r="A260" s="6" t="s">
        <v>4</v>
      </c>
      <c r="B260" s="29"/>
      <c r="C260" s="94"/>
      <c r="E260" s="40"/>
      <c r="F260" s="40"/>
      <c r="G260" s="40"/>
      <c r="H260" s="40"/>
      <c r="I260" s="40"/>
      <c r="J260" s="40"/>
      <c r="K260" s="40"/>
      <c r="L260" s="40"/>
      <c r="M260" s="40"/>
      <c r="N260" s="113"/>
      <c r="O260" s="113"/>
      <c r="P260" s="113"/>
      <c r="Q260" s="113"/>
      <c r="R260" s="113"/>
      <c r="S260" s="113"/>
      <c r="T260" s="113"/>
      <c r="U260" s="113"/>
      <c r="V260" s="113"/>
      <c r="W260" s="113"/>
      <c r="X260" s="113"/>
      <c r="Y260" s="113"/>
      <c r="Z260" s="2"/>
      <c r="AA260" s="2"/>
      <c r="AB260" s="2"/>
      <c r="AC260" s="2"/>
      <c r="AD260" s="2"/>
    </row>
    <row r="261" spans="1:31" ht="12.75" customHeight="1">
      <c r="A261" s="6" t="s">
        <v>141</v>
      </c>
      <c r="B261" s="29"/>
      <c r="C261" s="94"/>
      <c r="E261" s="40"/>
      <c r="F261" s="40"/>
      <c r="G261" s="40"/>
      <c r="H261" s="40"/>
      <c r="I261" s="40"/>
      <c r="J261" s="40"/>
      <c r="K261" s="40"/>
      <c r="L261" s="40"/>
      <c r="M261" s="40"/>
      <c r="N261" s="113"/>
      <c r="O261" s="113"/>
      <c r="P261" s="113"/>
      <c r="Q261" s="113"/>
      <c r="R261" s="113"/>
      <c r="S261" s="113"/>
      <c r="T261" s="113"/>
      <c r="U261" s="113"/>
      <c r="V261" s="113"/>
      <c r="W261" s="113"/>
      <c r="X261" s="113"/>
      <c r="Y261" s="113"/>
      <c r="Z261" s="2"/>
      <c r="AA261" s="2"/>
      <c r="AB261" s="2"/>
      <c r="AC261" s="2"/>
      <c r="AD261" s="2"/>
    </row>
    <row r="262" spans="1:31" ht="12.75" customHeight="1">
      <c r="A262" s="6" t="s">
        <v>142</v>
      </c>
      <c r="B262" s="29"/>
      <c r="C262" s="94"/>
      <c r="E262" s="40"/>
      <c r="F262" s="40"/>
      <c r="G262" s="40"/>
      <c r="H262" s="40"/>
      <c r="I262" s="40"/>
      <c r="J262" s="40"/>
      <c r="K262" s="40"/>
      <c r="L262" s="40"/>
      <c r="M262" s="40"/>
      <c r="N262" s="113"/>
      <c r="O262" s="113"/>
      <c r="P262" s="113"/>
      <c r="Q262" s="113"/>
      <c r="R262" s="113"/>
      <c r="S262" s="113"/>
      <c r="T262" s="113"/>
      <c r="U262" s="113"/>
      <c r="V262" s="113"/>
      <c r="W262" s="113"/>
      <c r="X262" s="113"/>
      <c r="Y262" s="113"/>
      <c r="Z262" s="2"/>
      <c r="AA262" s="2"/>
      <c r="AB262" s="2"/>
      <c r="AC262" s="2"/>
      <c r="AD262" s="2"/>
    </row>
    <row r="263" spans="1:31" ht="12.75" customHeight="1" thickBot="1">
      <c r="A263" s="10" t="s">
        <v>7</v>
      </c>
      <c r="B263" s="114"/>
      <c r="C263" s="95"/>
      <c r="E263" s="40"/>
      <c r="F263" s="40"/>
      <c r="G263" s="40"/>
      <c r="H263" s="40"/>
      <c r="I263" s="40"/>
      <c r="J263" s="40"/>
      <c r="K263" s="40"/>
      <c r="L263" s="40"/>
      <c r="M263" s="40"/>
      <c r="N263" s="113"/>
      <c r="O263" s="113"/>
      <c r="P263" s="113"/>
      <c r="Q263" s="113"/>
      <c r="R263" s="113"/>
      <c r="S263" s="113"/>
      <c r="T263" s="113"/>
      <c r="U263" s="113"/>
      <c r="V263" s="113"/>
      <c r="W263" s="113"/>
      <c r="X263" s="113"/>
      <c r="Y263" s="113"/>
      <c r="Z263" s="2"/>
      <c r="AA263" s="2"/>
      <c r="AB263" s="2"/>
      <c r="AC263" s="2"/>
      <c r="AD263" s="2"/>
    </row>
    <row r="264" spans="1:31" ht="12.75" customHeight="1" thickBot="1">
      <c r="A264" s="65" t="s">
        <v>89</v>
      </c>
      <c r="B264" s="115"/>
      <c r="C264" s="68">
        <f>C266+C282+C294+C299</f>
        <v>157548000</v>
      </c>
      <c r="E264" s="40"/>
      <c r="F264" s="40"/>
      <c r="G264" s="40"/>
      <c r="H264" s="40"/>
      <c r="I264" s="40"/>
      <c r="J264" s="40"/>
      <c r="K264" s="40"/>
      <c r="L264" s="40"/>
      <c r="M264" s="40"/>
      <c r="N264" s="113"/>
      <c r="O264" s="113"/>
      <c r="P264" s="113"/>
      <c r="Q264" s="113"/>
      <c r="R264" s="113"/>
      <c r="S264" s="113"/>
      <c r="T264" s="113"/>
      <c r="U264" s="113"/>
      <c r="V264" s="113"/>
      <c r="W264" s="113"/>
      <c r="X264" s="113"/>
      <c r="Y264" s="113"/>
      <c r="Z264" s="2"/>
      <c r="AA264" s="2"/>
      <c r="AB264" s="2"/>
      <c r="AC264" s="2"/>
      <c r="AD264" s="2"/>
    </row>
    <row r="265" spans="1:31" ht="12.75" customHeight="1" thickBot="1">
      <c r="A265" s="116"/>
      <c r="B265" s="116"/>
      <c r="C265" s="26"/>
      <c r="D265" s="26"/>
      <c r="E265" s="18"/>
      <c r="F265" s="40"/>
      <c r="G265" s="40"/>
      <c r="H265" s="40"/>
      <c r="I265" s="40"/>
      <c r="J265" s="40"/>
      <c r="K265" s="40"/>
      <c r="L265" s="40"/>
      <c r="M265" s="40"/>
      <c r="N265" s="40"/>
      <c r="O265" s="113"/>
      <c r="P265" s="113"/>
      <c r="Q265" s="113"/>
      <c r="R265" s="113"/>
      <c r="S265" s="113"/>
      <c r="T265" s="113"/>
      <c r="U265" s="113"/>
      <c r="V265" s="113"/>
      <c r="W265" s="113"/>
      <c r="X265" s="113"/>
      <c r="Y265" s="113"/>
      <c r="Z265" s="113"/>
      <c r="AA265" s="2"/>
      <c r="AB265" s="2"/>
      <c r="AC265" s="2"/>
      <c r="AD265" s="2"/>
      <c r="AE265" s="2"/>
    </row>
    <row r="266" spans="1:31" ht="12.75" customHeight="1">
      <c r="A266" s="690" t="s">
        <v>32</v>
      </c>
      <c r="B266" s="657"/>
      <c r="C266" s="83">
        <f>C267+C269+C271+C273+C275+C277</f>
        <v>10708000</v>
      </c>
      <c r="D266" s="26"/>
      <c r="E266" s="26"/>
      <c r="F266" s="40"/>
      <c r="G266" s="40"/>
      <c r="H266" s="40"/>
      <c r="I266" s="40"/>
      <c r="J266" s="40"/>
      <c r="K266" s="40"/>
      <c r="L266" s="40"/>
      <c r="M266" s="40"/>
      <c r="N266" s="40"/>
      <c r="O266" s="113"/>
      <c r="P266" s="113"/>
      <c r="Q266" s="113"/>
      <c r="R266" s="113"/>
      <c r="S266" s="113"/>
      <c r="T266" s="113"/>
      <c r="U266" s="113"/>
      <c r="V266" s="113"/>
      <c r="W266" s="113"/>
      <c r="X266" s="113"/>
      <c r="Y266" s="113"/>
      <c r="Z266" s="113"/>
      <c r="AA266" s="2"/>
      <c r="AB266" s="2"/>
      <c r="AC266" s="2"/>
      <c r="AD266" s="2"/>
      <c r="AE266" s="2"/>
    </row>
    <row r="267" spans="1:31" ht="12.75" customHeight="1">
      <c r="A267" s="21">
        <v>211201</v>
      </c>
      <c r="B267" s="21" t="s">
        <v>33</v>
      </c>
      <c r="C267" s="106">
        <f>SUM(C268)</f>
        <v>1610000</v>
      </c>
      <c r="D267" s="26"/>
      <c r="E267" s="102"/>
      <c r="F267" s="117"/>
      <c r="G267" s="117"/>
      <c r="H267" s="117"/>
      <c r="I267" s="117"/>
      <c r="J267" s="117"/>
      <c r="K267" s="117"/>
      <c r="L267" s="117"/>
      <c r="M267" s="117"/>
      <c r="N267" s="117"/>
      <c r="O267" s="118"/>
      <c r="P267" s="118"/>
      <c r="Q267" s="118"/>
      <c r="R267" s="118"/>
      <c r="S267" s="118"/>
      <c r="T267" s="118"/>
      <c r="U267" s="118"/>
      <c r="V267" s="118"/>
      <c r="W267" s="118"/>
      <c r="X267" s="118"/>
      <c r="Y267" s="118"/>
      <c r="Z267" s="118"/>
      <c r="AA267" s="2"/>
      <c r="AB267" s="2"/>
      <c r="AC267" s="2"/>
      <c r="AD267" s="2"/>
      <c r="AE267" s="2"/>
    </row>
    <row r="268" spans="1:31" ht="12.75" customHeight="1">
      <c r="A268" s="25">
        <v>21120101</v>
      </c>
      <c r="B268" s="32" t="s">
        <v>34</v>
      </c>
      <c r="C268" s="20">
        <v>1610000</v>
      </c>
      <c r="D268" s="26"/>
      <c r="E268" s="26"/>
      <c r="F268" s="40"/>
      <c r="G268" s="40"/>
      <c r="H268" s="40"/>
      <c r="I268" s="40"/>
      <c r="J268" s="40"/>
      <c r="K268" s="40"/>
      <c r="L268" s="40"/>
      <c r="M268" s="40"/>
      <c r="N268" s="40"/>
      <c r="O268" s="113"/>
      <c r="P268" s="113"/>
      <c r="Q268" s="113"/>
      <c r="R268" s="113"/>
      <c r="S268" s="113"/>
      <c r="T268" s="113"/>
      <c r="U268" s="113"/>
      <c r="V268" s="113"/>
      <c r="W268" s="113"/>
      <c r="X268" s="113"/>
      <c r="Y268" s="113"/>
      <c r="Z268" s="113"/>
      <c r="AA268" s="2"/>
      <c r="AB268" s="2"/>
      <c r="AC268" s="2"/>
      <c r="AD268" s="2"/>
      <c r="AE268" s="2"/>
    </row>
    <row r="269" spans="1:31" ht="12.75" customHeight="1">
      <c r="A269" s="21">
        <v>211203</v>
      </c>
      <c r="B269" s="7" t="s">
        <v>35</v>
      </c>
      <c r="C269" s="8">
        <f>C270</f>
        <v>780000</v>
      </c>
      <c r="D269" s="26"/>
      <c r="E269" s="26"/>
      <c r="F269" s="40"/>
      <c r="G269" s="40"/>
      <c r="H269" s="40"/>
      <c r="I269" s="40"/>
      <c r="J269" s="40"/>
      <c r="K269" s="40"/>
      <c r="L269" s="40"/>
      <c r="M269" s="40"/>
      <c r="N269" s="40"/>
      <c r="O269" s="113"/>
      <c r="P269" s="113"/>
      <c r="Q269" s="113"/>
      <c r="R269" s="113"/>
      <c r="S269" s="113"/>
      <c r="T269" s="113"/>
      <c r="U269" s="113"/>
      <c r="V269" s="113"/>
      <c r="W269" s="113"/>
      <c r="X269" s="113"/>
      <c r="Y269" s="113"/>
      <c r="Z269" s="113"/>
      <c r="AA269" s="2"/>
      <c r="AB269" s="2"/>
      <c r="AC269" s="2"/>
      <c r="AD269" s="2"/>
      <c r="AE269" s="2"/>
    </row>
    <row r="270" spans="1:31" ht="12.75" customHeight="1">
      <c r="A270" s="25">
        <v>21120302</v>
      </c>
      <c r="B270" s="32" t="s">
        <v>37</v>
      </c>
      <c r="C270" s="26">
        <v>780000</v>
      </c>
      <c r="D270" s="26"/>
      <c r="E270" s="26"/>
      <c r="F270" s="40"/>
      <c r="G270" s="40"/>
      <c r="H270" s="40"/>
      <c r="I270" s="40"/>
      <c r="J270" s="40"/>
      <c r="K270" s="40"/>
      <c r="L270" s="40"/>
      <c r="M270" s="40"/>
      <c r="N270" s="40"/>
      <c r="O270" s="113"/>
      <c r="P270" s="113"/>
      <c r="Q270" s="113"/>
      <c r="R270" s="113"/>
      <c r="S270" s="113"/>
      <c r="T270" s="113"/>
      <c r="U270" s="113"/>
      <c r="V270" s="113"/>
      <c r="W270" s="113"/>
      <c r="X270" s="113"/>
      <c r="Y270" s="113"/>
      <c r="Z270" s="113"/>
      <c r="AA270" s="2"/>
      <c r="AB270" s="2"/>
      <c r="AC270" s="2"/>
      <c r="AD270" s="2"/>
      <c r="AE270" s="2"/>
    </row>
    <row r="271" spans="1:31" ht="12.75" customHeight="1">
      <c r="A271" s="21">
        <v>211204</v>
      </c>
      <c r="B271" s="7" t="s">
        <v>38</v>
      </c>
      <c r="C271" s="23">
        <f>C272</f>
        <v>1890000</v>
      </c>
      <c r="D271" s="26"/>
      <c r="E271" s="26"/>
      <c r="F271" s="40"/>
      <c r="G271" s="40"/>
      <c r="H271" s="40"/>
      <c r="I271" s="40"/>
      <c r="J271" s="40"/>
      <c r="K271" s="40"/>
      <c r="L271" s="40"/>
      <c r="M271" s="40"/>
      <c r="N271" s="40"/>
      <c r="O271" s="113"/>
      <c r="P271" s="113"/>
      <c r="Q271" s="113"/>
      <c r="R271" s="113"/>
      <c r="S271" s="113"/>
      <c r="T271" s="113"/>
      <c r="U271" s="113"/>
      <c r="V271" s="113"/>
      <c r="W271" s="113"/>
      <c r="X271" s="113"/>
      <c r="Y271" s="113"/>
      <c r="Z271" s="113"/>
      <c r="AA271" s="2"/>
      <c r="AB271" s="2"/>
      <c r="AC271" s="2"/>
      <c r="AD271" s="2"/>
      <c r="AE271" s="2"/>
    </row>
    <row r="272" spans="1:31" ht="12.75" customHeight="1">
      <c r="A272" s="25">
        <v>21120401</v>
      </c>
      <c r="B272" s="32" t="s">
        <v>39</v>
      </c>
      <c r="C272" s="20">
        <v>1890000</v>
      </c>
      <c r="D272" s="26"/>
      <c r="E272" s="26"/>
      <c r="F272" s="40"/>
      <c r="G272" s="40"/>
      <c r="H272" s="40"/>
      <c r="I272" s="40"/>
      <c r="J272" s="40"/>
      <c r="K272" s="40"/>
      <c r="L272" s="40"/>
      <c r="M272" s="40"/>
      <c r="N272" s="40"/>
      <c r="O272" s="113"/>
      <c r="P272" s="113"/>
      <c r="Q272" s="113"/>
      <c r="R272" s="113"/>
      <c r="S272" s="113"/>
      <c r="T272" s="113"/>
      <c r="U272" s="113"/>
      <c r="V272" s="113"/>
      <c r="W272" s="113"/>
      <c r="X272" s="113"/>
      <c r="Y272" s="113"/>
      <c r="Z272" s="113"/>
      <c r="AA272" s="2"/>
      <c r="AB272" s="2"/>
      <c r="AC272" s="2"/>
      <c r="AD272" s="2"/>
      <c r="AE272" s="2"/>
    </row>
    <row r="273" spans="1:31" ht="12.75" customHeight="1">
      <c r="A273" s="21">
        <v>211205</v>
      </c>
      <c r="B273" s="23" t="s">
        <v>122</v>
      </c>
      <c r="C273" s="8">
        <f>C274</f>
        <v>1750000</v>
      </c>
      <c r="D273" s="26"/>
      <c r="E273" s="26"/>
      <c r="F273" s="40"/>
      <c r="G273" s="40"/>
      <c r="H273" s="40"/>
      <c r="I273" s="40"/>
      <c r="J273" s="40"/>
      <c r="K273" s="40"/>
      <c r="L273" s="40"/>
      <c r="M273" s="40"/>
      <c r="N273" s="40"/>
      <c r="O273" s="113"/>
      <c r="P273" s="113"/>
      <c r="Q273" s="113"/>
      <c r="R273" s="113"/>
      <c r="S273" s="113"/>
      <c r="T273" s="113"/>
      <c r="U273" s="113"/>
      <c r="V273" s="113"/>
      <c r="W273" s="113"/>
      <c r="X273" s="113"/>
      <c r="Y273" s="113"/>
      <c r="Z273" s="113"/>
      <c r="AA273" s="2"/>
      <c r="AB273" s="2"/>
      <c r="AC273" s="2"/>
      <c r="AD273" s="2"/>
      <c r="AE273" s="2"/>
    </row>
    <row r="274" spans="1:31" ht="12.75" customHeight="1">
      <c r="A274" s="25">
        <v>21120501</v>
      </c>
      <c r="B274" s="32" t="s">
        <v>123</v>
      </c>
      <c r="C274" s="20">
        <v>1750000</v>
      </c>
      <c r="D274" s="26"/>
      <c r="E274" s="26"/>
      <c r="F274" s="40"/>
      <c r="G274" s="40"/>
      <c r="H274" s="40"/>
      <c r="I274" s="40"/>
      <c r="J274" s="40"/>
      <c r="K274" s="40"/>
      <c r="L274" s="40"/>
      <c r="M274" s="40"/>
      <c r="N274" s="40"/>
      <c r="O274" s="113"/>
      <c r="P274" s="113"/>
      <c r="Q274" s="113"/>
      <c r="R274" s="113"/>
      <c r="S274" s="113"/>
      <c r="T274" s="113"/>
      <c r="U274" s="113"/>
      <c r="V274" s="113"/>
      <c r="W274" s="113"/>
      <c r="X274" s="113"/>
      <c r="Y274" s="113"/>
      <c r="Z274" s="113"/>
      <c r="AA274" s="2"/>
      <c r="AB274" s="2"/>
      <c r="AC274" s="2"/>
      <c r="AD274" s="2"/>
      <c r="AE274" s="2"/>
    </row>
    <row r="275" spans="1:31" ht="12.75" customHeight="1">
      <c r="A275" s="21">
        <v>211208</v>
      </c>
      <c r="B275" s="7" t="s">
        <v>47</v>
      </c>
      <c r="C275" s="8">
        <f>C276</f>
        <v>540000</v>
      </c>
      <c r="D275" s="26"/>
      <c r="E275" s="26"/>
      <c r="F275" s="40"/>
      <c r="G275" s="40"/>
      <c r="H275" s="40"/>
      <c r="I275" s="40"/>
      <c r="J275" s="40"/>
      <c r="K275" s="40"/>
      <c r="L275" s="40"/>
      <c r="M275" s="40"/>
      <c r="N275" s="40"/>
      <c r="O275" s="113"/>
      <c r="P275" s="113"/>
      <c r="Q275" s="113"/>
      <c r="R275" s="113"/>
      <c r="S275" s="113"/>
      <c r="T275" s="113"/>
      <c r="U275" s="113"/>
      <c r="V275" s="113"/>
      <c r="W275" s="113"/>
      <c r="X275" s="113"/>
      <c r="Y275" s="113"/>
      <c r="Z275" s="113"/>
      <c r="AA275" s="2"/>
      <c r="AB275" s="2"/>
      <c r="AC275" s="2"/>
      <c r="AD275" s="2"/>
      <c r="AE275" s="2"/>
    </row>
    <row r="276" spans="1:31" ht="12.75" customHeight="1">
      <c r="A276" s="25">
        <v>21120805</v>
      </c>
      <c r="B276" s="32" t="s">
        <v>49</v>
      </c>
      <c r="C276" s="20">
        <v>540000</v>
      </c>
      <c r="D276" s="26"/>
      <c r="E276" s="26"/>
      <c r="F276" s="40"/>
      <c r="G276" s="40"/>
      <c r="H276" s="40"/>
      <c r="I276" s="40"/>
      <c r="J276" s="40"/>
      <c r="K276" s="40"/>
      <c r="L276" s="40"/>
      <c r="M276" s="40"/>
      <c r="N276" s="40"/>
      <c r="O276" s="113"/>
      <c r="P276" s="113"/>
      <c r="Q276" s="113"/>
      <c r="R276" s="113"/>
      <c r="S276" s="113"/>
      <c r="T276" s="113"/>
      <c r="U276" s="113"/>
      <c r="V276" s="113"/>
      <c r="W276" s="113"/>
      <c r="X276" s="113"/>
      <c r="Y276" s="113"/>
      <c r="Z276" s="113"/>
      <c r="AA276" s="2"/>
      <c r="AB276" s="2"/>
      <c r="AC276" s="2"/>
      <c r="AD276" s="2"/>
      <c r="AE276" s="2"/>
    </row>
    <row r="277" spans="1:31" ht="12.75" customHeight="1">
      <c r="A277" s="21">
        <v>211209</v>
      </c>
      <c r="B277" s="23" t="s">
        <v>50</v>
      </c>
      <c r="C277" s="8">
        <f>SUM(C278:C280)</f>
        <v>4138000</v>
      </c>
      <c r="D277" s="26"/>
      <c r="E277" s="26"/>
      <c r="F277" s="40"/>
      <c r="G277" s="40"/>
      <c r="H277" s="40"/>
      <c r="I277" s="40"/>
      <c r="J277" s="40"/>
      <c r="K277" s="40"/>
      <c r="L277" s="40"/>
      <c r="M277" s="40"/>
      <c r="N277" s="40"/>
      <c r="O277" s="113"/>
      <c r="P277" s="113"/>
      <c r="Q277" s="113"/>
      <c r="R277" s="113"/>
      <c r="S277" s="113"/>
      <c r="T277" s="113"/>
      <c r="U277" s="113"/>
      <c r="V277" s="113"/>
      <c r="W277" s="113"/>
      <c r="X277" s="113"/>
      <c r="Y277" s="113"/>
      <c r="Z277" s="113"/>
      <c r="AA277" s="2"/>
      <c r="AB277" s="2"/>
      <c r="AC277" s="2"/>
      <c r="AD277" s="2"/>
      <c r="AE277" s="2"/>
    </row>
    <row r="278" spans="1:31" ht="12.75" customHeight="1">
      <c r="A278" s="25">
        <v>21120901</v>
      </c>
      <c r="B278" s="32" t="s">
        <v>51</v>
      </c>
      <c r="C278" s="26">
        <v>708000</v>
      </c>
      <c r="D278" s="26"/>
      <c r="E278" s="26"/>
      <c r="F278" s="40"/>
      <c r="G278" s="40"/>
      <c r="H278" s="40"/>
      <c r="I278" s="40"/>
      <c r="J278" s="40"/>
      <c r="K278" s="40"/>
      <c r="L278" s="40"/>
      <c r="M278" s="40"/>
      <c r="N278" s="40"/>
      <c r="O278" s="113"/>
      <c r="P278" s="113"/>
      <c r="Q278" s="113"/>
      <c r="R278" s="113"/>
      <c r="S278" s="113"/>
      <c r="T278" s="113"/>
      <c r="U278" s="113"/>
      <c r="V278" s="113"/>
      <c r="W278" s="113"/>
      <c r="X278" s="113"/>
      <c r="Y278" s="113"/>
      <c r="Z278" s="113"/>
      <c r="AA278" s="2"/>
      <c r="AB278" s="2"/>
      <c r="AC278" s="2"/>
      <c r="AD278" s="2"/>
      <c r="AE278" s="2"/>
    </row>
    <row r="279" spans="1:31" ht="12.75" customHeight="1">
      <c r="A279" s="25">
        <v>21120906</v>
      </c>
      <c r="B279" s="32" t="s">
        <v>52</v>
      </c>
      <c r="C279" s="20">
        <v>1580000</v>
      </c>
      <c r="D279" s="26"/>
      <c r="E279" s="26"/>
      <c r="F279" s="40"/>
      <c r="G279" s="40"/>
      <c r="H279" s="40"/>
      <c r="I279" s="40"/>
      <c r="J279" s="40"/>
      <c r="K279" s="40"/>
      <c r="L279" s="40"/>
      <c r="M279" s="40"/>
      <c r="N279" s="40"/>
      <c r="O279" s="113"/>
      <c r="P279" s="113"/>
      <c r="Q279" s="113"/>
      <c r="R279" s="113"/>
      <c r="S279" s="113"/>
      <c r="T279" s="113"/>
      <c r="U279" s="113"/>
      <c r="V279" s="113"/>
      <c r="W279" s="113"/>
      <c r="X279" s="113"/>
      <c r="Y279" s="113"/>
      <c r="Z279" s="113"/>
      <c r="AA279" s="2"/>
      <c r="AB279" s="2"/>
      <c r="AC279" s="2"/>
      <c r="AD279" s="2"/>
      <c r="AE279" s="2"/>
    </row>
    <row r="280" spans="1:31" ht="12.75" customHeight="1">
      <c r="A280" s="25">
        <v>21120907</v>
      </c>
      <c r="B280" s="32" t="s">
        <v>113</v>
      </c>
      <c r="C280" s="26">
        <v>1850000</v>
      </c>
      <c r="D280" s="26"/>
      <c r="E280" s="26"/>
      <c r="F280" s="40"/>
      <c r="G280" s="40"/>
      <c r="H280" s="40"/>
      <c r="I280" s="40"/>
      <c r="J280" s="40"/>
      <c r="K280" s="40"/>
      <c r="L280" s="40"/>
      <c r="M280" s="40"/>
      <c r="N280" s="40"/>
      <c r="O280" s="113"/>
      <c r="P280" s="113"/>
      <c r="Q280" s="113"/>
      <c r="R280" s="113"/>
      <c r="S280" s="113"/>
      <c r="T280" s="113"/>
      <c r="U280" s="113"/>
      <c r="V280" s="113"/>
      <c r="W280" s="113"/>
      <c r="X280" s="113"/>
      <c r="Y280" s="113"/>
      <c r="Z280" s="113"/>
      <c r="AA280" s="2"/>
      <c r="AB280" s="2"/>
      <c r="AC280" s="2"/>
      <c r="AD280" s="2"/>
      <c r="AE280" s="2"/>
    </row>
    <row r="281" spans="1:31" ht="12.75" customHeight="1">
      <c r="A281" s="29"/>
      <c r="B281" s="32"/>
      <c r="C281" s="20"/>
      <c r="D281" s="26"/>
      <c r="E281" s="26"/>
      <c r="F281" s="40"/>
      <c r="G281" s="40"/>
      <c r="H281" s="40"/>
      <c r="I281" s="40"/>
      <c r="J281" s="40"/>
      <c r="K281" s="40"/>
      <c r="L281" s="40"/>
      <c r="M281" s="40"/>
      <c r="N281" s="40"/>
      <c r="O281" s="113"/>
      <c r="P281" s="113"/>
      <c r="Q281" s="113"/>
      <c r="R281" s="113"/>
      <c r="S281" s="113"/>
      <c r="T281" s="113"/>
      <c r="U281" s="113"/>
      <c r="V281" s="113"/>
      <c r="W281" s="113"/>
      <c r="X281" s="113"/>
      <c r="Y281" s="113"/>
      <c r="Z281" s="113"/>
      <c r="AA281" s="2"/>
      <c r="AB281" s="2"/>
      <c r="AC281" s="2"/>
      <c r="AD281" s="2"/>
      <c r="AE281" s="2"/>
    </row>
    <row r="282" spans="1:31" ht="12.75" customHeight="1">
      <c r="A282" s="658" t="s">
        <v>10</v>
      </c>
      <c r="B282" s="657"/>
      <c r="C282" s="34">
        <f>C283+C285+C288+C290</f>
        <v>74390000</v>
      </c>
      <c r="D282" s="26"/>
      <c r="E282" s="26"/>
      <c r="F282" s="40"/>
      <c r="G282" s="40"/>
      <c r="H282" s="40"/>
      <c r="I282" s="40"/>
      <c r="J282" s="40"/>
      <c r="K282" s="40"/>
      <c r="L282" s="40"/>
      <c r="M282" s="40"/>
      <c r="N282" s="40"/>
      <c r="O282" s="113"/>
      <c r="P282" s="113"/>
      <c r="Q282" s="113"/>
      <c r="R282" s="113"/>
      <c r="S282" s="113"/>
      <c r="T282" s="113"/>
      <c r="U282" s="113"/>
      <c r="V282" s="113"/>
      <c r="W282" s="113"/>
      <c r="X282" s="113"/>
      <c r="Y282" s="113"/>
      <c r="Z282" s="113"/>
      <c r="AA282" s="2"/>
      <c r="AB282" s="2"/>
      <c r="AC282" s="2"/>
      <c r="AD282" s="2"/>
      <c r="AE282" s="2"/>
    </row>
    <row r="283" spans="1:31" ht="12.75" customHeight="1">
      <c r="A283" s="22">
        <v>211302</v>
      </c>
      <c r="B283" s="21" t="s">
        <v>53</v>
      </c>
      <c r="C283" s="106">
        <f>SUM(C284)</f>
        <v>1160000</v>
      </c>
      <c r="D283" s="26"/>
      <c r="E283" s="26"/>
      <c r="F283" s="40"/>
      <c r="G283" s="40"/>
      <c r="H283" s="40"/>
      <c r="I283" s="40"/>
      <c r="J283" s="40"/>
      <c r="K283" s="40"/>
      <c r="L283" s="40"/>
      <c r="M283" s="40"/>
      <c r="N283" s="40"/>
      <c r="O283" s="113"/>
      <c r="P283" s="113"/>
      <c r="Q283" s="113"/>
      <c r="R283" s="113"/>
      <c r="S283" s="113"/>
      <c r="T283" s="113"/>
      <c r="U283" s="113"/>
      <c r="V283" s="113"/>
      <c r="W283" s="113"/>
      <c r="X283" s="113"/>
      <c r="Y283" s="113"/>
      <c r="Z283" s="113"/>
      <c r="AA283" s="2"/>
      <c r="AB283" s="2"/>
      <c r="AC283" s="2"/>
      <c r="AD283" s="2"/>
      <c r="AE283" s="2"/>
    </row>
    <row r="284" spans="1:31" ht="12.75" customHeight="1">
      <c r="A284" s="35">
        <v>21130204</v>
      </c>
      <c r="B284" s="32" t="s">
        <v>54</v>
      </c>
      <c r="C284" s="20">
        <v>1160000</v>
      </c>
      <c r="D284" s="26"/>
      <c r="E284" s="26"/>
      <c r="F284" s="40"/>
      <c r="G284" s="40"/>
      <c r="H284" s="40"/>
      <c r="I284" s="40"/>
      <c r="J284" s="40"/>
      <c r="K284" s="40"/>
      <c r="L284" s="40"/>
      <c r="M284" s="40"/>
      <c r="N284" s="40"/>
      <c r="O284" s="113"/>
      <c r="P284" s="113"/>
      <c r="Q284" s="113"/>
      <c r="R284" s="113"/>
      <c r="S284" s="113"/>
      <c r="T284" s="113"/>
      <c r="U284" s="113"/>
      <c r="V284" s="113"/>
      <c r="W284" s="113"/>
      <c r="X284" s="113"/>
      <c r="Y284" s="113"/>
      <c r="Z284" s="113"/>
      <c r="AA284" s="2"/>
      <c r="AB284" s="2"/>
      <c r="AC284" s="2"/>
      <c r="AD284" s="2"/>
      <c r="AE284" s="2"/>
    </row>
    <row r="285" spans="1:31" ht="12.75" customHeight="1">
      <c r="A285" s="22">
        <v>211303</v>
      </c>
      <c r="B285" s="7" t="s">
        <v>100</v>
      </c>
      <c r="C285" s="23">
        <f>SUM(C286:C287)</f>
        <v>9210000</v>
      </c>
      <c r="D285" s="26"/>
      <c r="E285" s="26"/>
      <c r="F285" s="40"/>
      <c r="G285" s="40"/>
      <c r="H285" s="40"/>
      <c r="I285" s="40"/>
      <c r="J285" s="40"/>
      <c r="K285" s="40"/>
      <c r="L285" s="40"/>
      <c r="M285" s="40"/>
      <c r="N285" s="40"/>
      <c r="O285" s="113"/>
      <c r="P285" s="113"/>
      <c r="Q285" s="113"/>
      <c r="R285" s="113"/>
      <c r="S285" s="113"/>
      <c r="T285" s="113"/>
      <c r="U285" s="113"/>
      <c r="V285" s="113"/>
      <c r="W285" s="113"/>
      <c r="X285" s="113"/>
      <c r="Y285" s="113"/>
      <c r="Z285" s="113"/>
      <c r="AA285" s="2"/>
      <c r="AB285" s="2"/>
      <c r="AC285" s="2"/>
      <c r="AD285" s="2"/>
      <c r="AE285" s="2"/>
    </row>
    <row r="286" spans="1:31" ht="12.75" customHeight="1">
      <c r="A286" s="35">
        <v>21130301</v>
      </c>
      <c r="B286" s="32" t="s">
        <v>129</v>
      </c>
      <c r="C286" s="26">
        <v>8500000</v>
      </c>
      <c r="D286" s="26"/>
      <c r="E286" s="26"/>
      <c r="F286" s="40"/>
      <c r="G286" s="40"/>
      <c r="H286" s="40"/>
      <c r="I286" s="40"/>
      <c r="J286" s="40"/>
      <c r="K286" s="40"/>
      <c r="L286" s="40"/>
      <c r="M286" s="40"/>
      <c r="N286" s="40"/>
      <c r="O286" s="113"/>
      <c r="P286" s="113"/>
      <c r="Q286" s="113"/>
      <c r="R286" s="113"/>
      <c r="S286" s="113"/>
      <c r="T286" s="113"/>
      <c r="U286" s="113"/>
      <c r="V286" s="113"/>
      <c r="W286" s="113"/>
      <c r="X286" s="113"/>
      <c r="Y286" s="113"/>
      <c r="Z286" s="113"/>
      <c r="AA286" s="2"/>
      <c r="AB286" s="2"/>
      <c r="AC286" s="2"/>
      <c r="AD286" s="2"/>
      <c r="AE286" s="2"/>
    </row>
    <row r="287" spans="1:31" ht="12.75" customHeight="1">
      <c r="A287" s="35">
        <v>21130307</v>
      </c>
      <c r="B287" s="32" t="s">
        <v>101</v>
      </c>
      <c r="C287" s="26">
        <v>710000</v>
      </c>
      <c r="D287" s="26"/>
      <c r="E287" s="26"/>
      <c r="F287" s="40"/>
      <c r="G287" s="40"/>
      <c r="H287" s="40"/>
      <c r="I287" s="40"/>
      <c r="J287" s="40"/>
      <c r="K287" s="40"/>
      <c r="L287" s="40"/>
      <c r="M287" s="40"/>
      <c r="N287" s="40"/>
      <c r="O287" s="113"/>
      <c r="P287" s="113"/>
      <c r="Q287" s="113"/>
      <c r="R287" s="113"/>
      <c r="S287" s="113"/>
      <c r="T287" s="113"/>
      <c r="U287" s="113"/>
      <c r="V287" s="113"/>
      <c r="W287" s="113"/>
      <c r="X287" s="113"/>
      <c r="Y287" s="113"/>
      <c r="Z287" s="113"/>
      <c r="AA287" s="2"/>
      <c r="AB287" s="2"/>
      <c r="AC287" s="2"/>
      <c r="AD287" s="2"/>
      <c r="AE287" s="2"/>
    </row>
    <row r="288" spans="1:31" ht="12.75" customHeight="1">
      <c r="A288" s="21">
        <v>211305</v>
      </c>
      <c r="B288" s="7" t="s">
        <v>55</v>
      </c>
      <c r="C288" s="8">
        <f>+SUM(C289)</f>
        <v>27860000</v>
      </c>
      <c r="D288" s="26"/>
      <c r="E288" s="47"/>
      <c r="F288" s="117"/>
      <c r="G288" s="117"/>
      <c r="H288" s="117"/>
      <c r="I288" s="117"/>
      <c r="J288" s="117"/>
      <c r="K288" s="117"/>
      <c r="L288" s="117"/>
      <c r="M288" s="117"/>
      <c r="N288" s="117"/>
      <c r="O288" s="118"/>
      <c r="P288" s="118"/>
      <c r="Q288" s="118"/>
      <c r="R288" s="118"/>
      <c r="S288" s="118"/>
      <c r="T288" s="118"/>
      <c r="U288" s="118"/>
      <c r="V288" s="118"/>
      <c r="W288" s="118"/>
      <c r="X288" s="118"/>
      <c r="Y288" s="118"/>
      <c r="Z288" s="118"/>
      <c r="AA288" s="2"/>
      <c r="AB288" s="2"/>
      <c r="AC288" s="2"/>
      <c r="AD288" s="2"/>
      <c r="AE288" s="2"/>
    </row>
    <row r="289" spans="1:31" ht="12.75" customHeight="1">
      <c r="A289" s="35">
        <v>21130502</v>
      </c>
      <c r="B289" s="32" t="s">
        <v>56</v>
      </c>
      <c r="C289" s="20">
        <v>27860000</v>
      </c>
      <c r="D289" s="26"/>
      <c r="E289" s="26"/>
      <c r="F289" s="40"/>
      <c r="G289" s="40"/>
      <c r="H289" s="40"/>
      <c r="I289" s="40"/>
      <c r="J289" s="40"/>
      <c r="K289" s="40"/>
      <c r="L289" s="40"/>
      <c r="M289" s="40"/>
      <c r="N289" s="40"/>
      <c r="O289" s="113"/>
      <c r="P289" s="113"/>
      <c r="Q289" s="113"/>
      <c r="R289" s="113"/>
      <c r="S289" s="113"/>
      <c r="T289" s="113"/>
      <c r="U289" s="113"/>
      <c r="V289" s="113"/>
      <c r="W289" s="113"/>
      <c r="X289" s="113"/>
      <c r="Y289" s="113"/>
      <c r="Z289" s="113"/>
      <c r="AA289" s="2"/>
      <c r="AB289" s="2"/>
      <c r="AC289" s="2"/>
      <c r="AD289" s="2"/>
      <c r="AE289" s="2"/>
    </row>
    <row r="290" spans="1:31" ht="12.75" customHeight="1">
      <c r="A290" s="21">
        <v>211309</v>
      </c>
      <c r="B290" s="7" t="s">
        <v>61</v>
      </c>
      <c r="C290" s="8">
        <f>+SUM(C291:C292)</f>
        <v>36160000</v>
      </c>
      <c r="D290" s="26"/>
      <c r="E290" s="26"/>
      <c r="F290" s="40"/>
      <c r="G290" s="40"/>
      <c r="H290" s="40"/>
      <c r="I290" s="40"/>
      <c r="J290" s="40"/>
      <c r="K290" s="40"/>
      <c r="L290" s="40"/>
      <c r="M290" s="40"/>
      <c r="N290" s="40"/>
      <c r="O290" s="113"/>
      <c r="P290" s="113"/>
      <c r="Q290" s="113"/>
      <c r="R290" s="113"/>
      <c r="S290" s="113"/>
      <c r="T290" s="113"/>
      <c r="U290" s="113"/>
      <c r="V290" s="113"/>
      <c r="W290" s="113"/>
      <c r="X290" s="113"/>
      <c r="Y290" s="113"/>
      <c r="Z290" s="113"/>
      <c r="AA290" s="2"/>
      <c r="AB290" s="2"/>
      <c r="AC290" s="2"/>
      <c r="AD290" s="2"/>
      <c r="AE290" s="2"/>
    </row>
    <row r="291" spans="1:31" ht="12.75" customHeight="1">
      <c r="A291" s="25">
        <v>21130901</v>
      </c>
      <c r="B291" s="32" t="s">
        <v>62</v>
      </c>
      <c r="C291" s="20">
        <v>33600000</v>
      </c>
      <c r="D291" s="26"/>
      <c r="E291" s="26"/>
      <c r="F291" s="119"/>
      <c r="G291" s="113"/>
      <c r="H291" s="113"/>
      <c r="I291" s="113"/>
      <c r="J291" s="113"/>
      <c r="K291" s="113"/>
      <c r="L291" s="113"/>
      <c r="M291" s="113"/>
      <c r="N291" s="113"/>
      <c r="O291" s="113"/>
      <c r="P291" s="113"/>
      <c r="Q291" s="113"/>
      <c r="R291" s="113"/>
      <c r="S291" s="113"/>
      <c r="T291" s="113"/>
      <c r="U291" s="113"/>
      <c r="V291" s="113"/>
      <c r="W291" s="113"/>
      <c r="X291" s="113"/>
      <c r="Y291" s="113"/>
      <c r="Z291" s="113"/>
      <c r="AA291" s="2"/>
      <c r="AB291" s="2"/>
      <c r="AC291" s="2"/>
      <c r="AD291" s="2"/>
      <c r="AE291" s="2"/>
    </row>
    <row r="292" spans="1:31" ht="12.75" customHeight="1">
      <c r="A292" s="25">
        <v>21130908</v>
      </c>
      <c r="B292" s="26" t="s">
        <v>64</v>
      </c>
      <c r="C292" s="26">
        <v>2560000</v>
      </c>
      <c r="D292" s="26"/>
      <c r="E292" s="26"/>
      <c r="F292" s="26"/>
      <c r="G292" s="26"/>
      <c r="H292" s="26"/>
      <c r="I292" s="26"/>
      <c r="J292" s="26"/>
      <c r="K292" s="26"/>
      <c r="L292" s="26"/>
      <c r="M292" s="26"/>
      <c r="N292" s="26"/>
      <c r="O292" s="113"/>
      <c r="P292" s="113"/>
      <c r="Q292" s="113"/>
      <c r="R292" s="113"/>
      <c r="S292" s="113"/>
      <c r="T292" s="113"/>
      <c r="U292" s="113"/>
      <c r="V292" s="113"/>
      <c r="W292" s="113"/>
      <c r="X292" s="113"/>
      <c r="Y292" s="113"/>
      <c r="Z292" s="113"/>
      <c r="AA292" s="2"/>
      <c r="AB292" s="2"/>
      <c r="AC292" s="2"/>
      <c r="AD292" s="2"/>
      <c r="AE292" s="2"/>
    </row>
    <row r="293" spans="1:31" ht="12.75" customHeight="1">
      <c r="A293" s="32"/>
      <c r="B293" s="25"/>
      <c r="C293" s="20"/>
      <c r="D293" s="26"/>
      <c r="E293" s="26"/>
      <c r="F293" s="26"/>
      <c r="G293" s="26"/>
      <c r="H293" s="26"/>
      <c r="I293" s="26"/>
      <c r="J293" s="26"/>
      <c r="K293" s="26"/>
      <c r="L293" s="26"/>
      <c r="M293" s="26"/>
      <c r="N293" s="26"/>
      <c r="O293" s="113"/>
      <c r="P293" s="113"/>
      <c r="Q293" s="113"/>
      <c r="R293" s="113"/>
      <c r="S293" s="113"/>
      <c r="T293" s="113"/>
      <c r="U293" s="113"/>
      <c r="V293" s="113"/>
      <c r="W293" s="113"/>
      <c r="X293" s="113"/>
      <c r="Y293" s="113"/>
      <c r="Z293" s="113"/>
      <c r="AA293" s="2"/>
      <c r="AB293" s="2"/>
      <c r="AC293" s="2"/>
      <c r="AD293" s="2"/>
      <c r="AE293" s="2"/>
    </row>
    <row r="294" spans="1:31" ht="12.75" customHeight="1">
      <c r="A294" s="720" t="s">
        <v>65</v>
      </c>
      <c r="B294" s="657"/>
      <c r="C294" s="110">
        <f>C295</f>
        <v>65500000</v>
      </c>
      <c r="D294" s="26"/>
      <c r="E294" s="26"/>
      <c r="F294" s="26"/>
      <c r="G294" s="26"/>
      <c r="H294" s="26"/>
      <c r="I294" s="26"/>
      <c r="J294" s="26"/>
      <c r="K294" s="26"/>
      <c r="L294" s="26"/>
      <c r="M294" s="26"/>
      <c r="N294" s="26"/>
      <c r="O294" s="113"/>
      <c r="P294" s="113"/>
      <c r="Q294" s="113"/>
      <c r="R294" s="113"/>
      <c r="S294" s="113"/>
      <c r="T294" s="113"/>
      <c r="U294" s="113"/>
      <c r="V294" s="113"/>
      <c r="W294" s="113"/>
      <c r="X294" s="113"/>
      <c r="Y294" s="113"/>
      <c r="Z294" s="113"/>
      <c r="AA294" s="2"/>
      <c r="AB294" s="2"/>
      <c r="AC294" s="2"/>
      <c r="AD294" s="2"/>
      <c r="AE294" s="2"/>
    </row>
    <row r="295" spans="1:31" ht="12.75" customHeight="1">
      <c r="A295" s="22">
        <v>211402</v>
      </c>
      <c r="B295" s="22" t="s">
        <v>71</v>
      </c>
      <c r="C295" s="106">
        <f>SUM(C296:C297)</f>
        <v>65500000</v>
      </c>
      <c r="D295" s="26"/>
      <c r="E295" s="26"/>
      <c r="F295" s="40"/>
      <c r="G295" s="40"/>
      <c r="H295" s="40"/>
      <c r="I295" s="40"/>
      <c r="J295" s="40"/>
      <c r="K295" s="40"/>
      <c r="L295" s="40"/>
      <c r="M295" s="40"/>
      <c r="N295" s="40"/>
      <c r="O295" s="113"/>
      <c r="P295" s="113"/>
      <c r="Q295" s="113"/>
      <c r="R295" s="113"/>
      <c r="S295" s="113"/>
      <c r="T295" s="113"/>
      <c r="U295" s="113"/>
      <c r="V295" s="113"/>
      <c r="W295" s="113"/>
      <c r="X295" s="113"/>
      <c r="Y295" s="113"/>
      <c r="Z295" s="113"/>
      <c r="AA295" s="2"/>
      <c r="AB295" s="2"/>
      <c r="AC295" s="2"/>
      <c r="AD295" s="2"/>
      <c r="AE295" s="2"/>
    </row>
    <row r="296" spans="1:31" ht="12.75" customHeight="1">
      <c r="A296" s="35">
        <v>21140205</v>
      </c>
      <c r="B296" s="35" t="s">
        <v>161</v>
      </c>
      <c r="C296" s="20">
        <v>55000000</v>
      </c>
      <c r="D296" s="26"/>
      <c r="E296" s="26"/>
      <c r="F296" s="40"/>
      <c r="G296" s="40"/>
      <c r="H296" s="40"/>
      <c r="I296" s="40"/>
      <c r="J296" s="40"/>
      <c r="K296" s="40"/>
      <c r="L296" s="40"/>
      <c r="M296" s="40"/>
      <c r="N296" s="40"/>
      <c r="O296" s="113"/>
      <c r="P296" s="113"/>
      <c r="Q296" s="113"/>
      <c r="R296" s="113"/>
      <c r="S296" s="113"/>
      <c r="T296" s="113"/>
      <c r="U296" s="113"/>
      <c r="V296" s="113"/>
      <c r="W296" s="113"/>
      <c r="X296" s="113"/>
      <c r="Y296" s="113"/>
      <c r="Z296" s="113"/>
      <c r="AA296" s="2"/>
      <c r="AB296" s="2"/>
      <c r="AC296" s="2"/>
      <c r="AD296" s="2"/>
      <c r="AE296" s="2"/>
    </row>
    <row r="297" spans="1:31" ht="12.75" customHeight="1">
      <c r="A297" s="35">
        <v>21140208</v>
      </c>
      <c r="B297" s="32" t="s">
        <v>154</v>
      </c>
      <c r="C297" s="20">
        <v>10500000</v>
      </c>
      <c r="D297" s="26"/>
      <c r="E297" s="26"/>
      <c r="F297" s="40"/>
      <c r="G297" s="40"/>
      <c r="H297" s="40"/>
      <c r="I297" s="40"/>
      <c r="J297" s="40"/>
      <c r="K297" s="40"/>
      <c r="L297" s="40"/>
      <c r="M297" s="40"/>
      <c r="N297" s="40"/>
      <c r="O297" s="113"/>
      <c r="P297" s="113"/>
      <c r="Q297" s="113"/>
      <c r="R297" s="113"/>
      <c r="S297" s="113"/>
      <c r="T297" s="113"/>
      <c r="U297" s="113"/>
      <c r="V297" s="113"/>
      <c r="W297" s="113"/>
      <c r="X297" s="113"/>
      <c r="Y297" s="113"/>
      <c r="Z297" s="113"/>
      <c r="AA297" s="2"/>
      <c r="AB297" s="2"/>
      <c r="AC297" s="2"/>
      <c r="AD297" s="2"/>
      <c r="AE297" s="2"/>
    </row>
    <row r="298" spans="1:31" ht="12.75" customHeight="1">
      <c r="A298" s="35"/>
      <c r="B298" s="32"/>
      <c r="C298" s="20"/>
      <c r="D298" s="26"/>
      <c r="E298" s="26"/>
      <c r="F298" s="40"/>
      <c r="G298" s="40"/>
      <c r="H298" s="40"/>
      <c r="I298" s="40"/>
      <c r="J298" s="40"/>
      <c r="K298" s="40"/>
      <c r="L298" s="40"/>
      <c r="M298" s="40"/>
      <c r="N298" s="40"/>
      <c r="O298" s="113"/>
      <c r="P298" s="113"/>
      <c r="Q298" s="113"/>
      <c r="R298" s="113"/>
      <c r="S298" s="113"/>
      <c r="T298" s="113"/>
      <c r="U298" s="113"/>
      <c r="V298" s="113"/>
      <c r="W298" s="113"/>
      <c r="X298" s="113"/>
      <c r="Y298" s="113"/>
      <c r="Z298" s="113"/>
      <c r="AA298" s="2"/>
      <c r="AB298" s="2"/>
      <c r="AC298" s="2"/>
      <c r="AD298" s="2"/>
      <c r="AE298" s="2"/>
    </row>
    <row r="299" spans="1:31" ht="12.75" customHeight="1">
      <c r="A299" s="660" t="s">
        <v>74</v>
      </c>
      <c r="B299" s="657"/>
      <c r="C299" s="53">
        <f>(C300+C303)</f>
        <v>6950000</v>
      </c>
      <c r="D299" s="26"/>
      <c r="E299" s="26"/>
      <c r="F299" s="40"/>
      <c r="G299" s="40"/>
      <c r="H299" s="40"/>
      <c r="I299" s="40"/>
      <c r="J299" s="40"/>
      <c r="K299" s="40"/>
      <c r="L299" s="40"/>
      <c r="M299" s="40"/>
      <c r="N299" s="40"/>
      <c r="O299" s="113"/>
      <c r="P299" s="113"/>
      <c r="Q299" s="113"/>
      <c r="R299" s="113"/>
      <c r="S299" s="113"/>
      <c r="T299" s="113"/>
      <c r="U299" s="113"/>
      <c r="V299" s="113"/>
      <c r="W299" s="113"/>
      <c r="X299" s="113"/>
      <c r="Y299" s="113"/>
      <c r="Z299" s="113"/>
      <c r="AA299" s="2"/>
      <c r="AB299" s="2"/>
      <c r="AC299" s="2"/>
      <c r="AD299" s="2"/>
      <c r="AE299" s="2"/>
    </row>
    <row r="300" spans="1:31" ht="12.75" customHeight="1">
      <c r="A300" s="21">
        <v>221104</v>
      </c>
      <c r="B300" s="21" t="s">
        <v>78</v>
      </c>
      <c r="C300" s="8">
        <f>SUM(C301:C302)</f>
        <v>4800000</v>
      </c>
      <c r="D300" s="26"/>
      <c r="E300" s="26"/>
      <c r="F300" s="40"/>
      <c r="G300" s="40"/>
      <c r="H300" s="40"/>
      <c r="I300" s="40"/>
      <c r="J300" s="40"/>
      <c r="K300" s="40"/>
      <c r="L300" s="40"/>
      <c r="M300" s="40"/>
      <c r="N300" s="40"/>
      <c r="O300" s="113"/>
      <c r="P300" s="113"/>
      <c r="Q300" s="113"/>
      <c r="R300" s="113"/>
      <c r="S300" s="113"/>
      <c r="T300" s="113"/>
      <c r="U300" s="113"/>
      <c r="V300" s="113"/>
      <c r="W300" s="113"/>
      <c r="X300" s="113"/>
      <c r="Y300" s="113"/>
      <c r="Z300" s="113"/>
      <c r="AA300" s="2"/>
      <c r="AB300" s="2"/>
      <c r="AC300" s="2"/>
      <c r="AD300" s="2"/>
      <c r="AE300" s="2"/>
    </row>
    <row r="301" spans="1:31" ht="12.75" customHeight="1">
      <c r="A301" s="25">
        <v>22110401</v>
      </c>
      <c r="B301" s="32" t="s">
        <v>79</v>
      </c>
      <c r="C301" s="20">
        <v>2550000</v>
      </c>
      <c r="D301" s="26"/>
      <c r="E301" s="26"/>
      <c r="F301" s="40"/>
      <c r="G301" s="40"/>
      <c r="H301" s="40"/>
      <c r="I301" s="40"/>
      <c r="J301" s="40"/>
      <c r="K301" s="40"/>
      <c r="L301" s="40"/>
      <c r="M301" s="40"/>
      <c r="N301" s="40"/>
      <c r="O301" s="113"/>
      <c r="P301" s="113"/>
      <c r="Q301" s="113"/>
      <c r="R301" s="113"/>
      <c r="S301" s="113"/>
      <c r="T301" s="113"/>
      <c r="U301" s="113"/>
      <c r="V301" s="113"/>
      <c r="W301" s="113"/>
      <c r="X301" s="113"/>
      <c r="Y301" s="113"/>
      <c r="Z301" s="113"/>
      <c r="AA301" s="2"/>
      <c r="AB301" s="2"/>
      <c r="AC301" s="2"/>
      <c r="AD301" s="2"/>
      <c r="AE301" s="2"/>
    </row>
    <row r="302" spans="1:31" ht="12.75" customHeight="1">
      <c r="A302" s="25">
        <v>22110409</v>
      </c>
      <c r="B302" s="26" t="s">
        <v>80</v>
      </c>
      <c r="C302" s="26">
        <v>2250000</v>
      </c>
      <c r="D302" s="26"/>
      <c r="E302" s="47"/>
      <c r="F302" s="117"/>
      <c r="G302" s="117"/>
      <c r="H302" s="117"/>
      <c r="I302" s="117"/>
      <c r="J302" s="117"/>
      <c r="K302" s="117"/>
      <c r="L302" s="117"/>
      <c r="M302" s="117"/>
      <c r="N302" s="117"/>
      <c r="O302" s="118"/>
      <c r="P302" s="118"/>
      <c r="Q302" s="118"/>
      <c r="R302" s="118"/>
      <c r="S302" s="118"/>
      <c r="T302" s="118"/>
      <c r="U302" s="118"/>
      <c r="V302" s="118"/>
      <c r="W302" s="118"/>
      <c r="X302" s="118"/>
      <c r="Y302" s="118"/>
      <c r="Z302" s="118"/>
      <c r="AA302" s="2"/>
      <c r="AB302" s="2"/>
      <c r="AC302" s="2"/>
      <c r="AD302" s="2"/>
      <c r="AE302" s="2"/>
    </row>
    <row r="303" spans="1:31" ht="12.75" customHeight="1">
      <c r="A303" s="21">
        <v>221107</v>
      </c>
      <c r="B303" s="23" t="s">
        <v>81</v>
      </c>
      <c r="C303" s="8">
        <f>SUM(C304)</f>
        <v>2150000</v>
      </c>
      <c r="D303" s="26"/>
      <c r="E303" s="26"/>
      <c r="F303" s="40"/>
      <c r="G303" s="40"/>
      <c r="H303" s="40"/>
      <c r="I303" s="40"/>
      <c r="J303" s="40"/>
      <c r="K303" s="40"/>
      <c r="L303" s="40"/>
      <c r="M303" s="40"/>
      <c r="N303" s="40"/>
      <c r="O303" s="113"/>
      <c r="P303" s="113"/>
      <c r="Q303" s="113"/>
      <c r="R303" s="113"/>
      <c r="S303" s="113"/>
      <c r="T303" s="113"/>
      <c r="U303" s="113"/>
      <c r="V303" s="113"/>
      <c r="W303" s="113"/>
      <c r="X303" s="113"/>
      <c r="Y303" s="113"/>
      <c r="Z303" s="113"/>
      <c r="AA303" s="2"/>
      <c r="AB303" s="2"/>
      <c r="AC303" s="2"/>
      <c r="AD303" s="2"/>
      <c r="AE303" s="2"/>
    </row>
    <row r="304" spans="1:31" ht="12.75" customHeight="1">
      <c r="A304" s="25">
        <v>22110702</v>
      </c>
      <c r="B304" s="32" t="s">
        <v>82</v>
      </c>
      <c r="C304" s="20">
        <v>2150000</v>
      </c>
      <c r="D304" s="26"/>
      <c r="E304" s="26"/>
      <c r="F304" s="40"/>
      <c r="G304" s="40"/>
      <c r="H304" s="40"/>
      <c r="I304" s="40"/>
      <c r="J304" s="40"/>
      <c r="K304" s="40"/>
      <c r="L304" s="40"/>
      <c r="M304" s="40"/>
      <c r="N304" s="40"/>
      <c r="O304" s="113"/>
      <c r="P304" s="113"/>
      <c r="Q304" s="113"/>
      <c r="R304" s="113"/>
      <c r="S304" s="113"/>
      <c r="T304" s="113"/>
      <c r="U304" s="113"/>
      <c r="V304" s="113"/>
      <c r="W304" s="113"/>
      <c r="X304" s="113"/>
      <c r="Y304" s="113"/>
      <c r="Z304" s="113"/>
      <c r="AA304" s="2"/>
      <c r="AB304" s="2"/>
      <c r="AC304" s="2"/>
      <c r="AD304" s="2"/>
      <c r="AE304" s="2"/>
    </row>
    <row r="305" spans="1:31" ht="12.75" customHeight="1">
      <c r="A305" s="120"/>
      <c r="B305" s="120"/>
      <c r="C305" s="120"/>
      <c r="D305" s="121"/>
      <c r="E305" s="121"/>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row>
    <row r="306" spans="1:31" ht="15" customHeight="1" thickBot="1"/>
    <row r="307" spans="1:31" ht="12.75" customHeight="1">
      <c r="A307" s="701" t="s">
        <v>162</v>
      </c>
      <c r="B307" s="702"/>
      <c r="C307" s="699" t="s">
        <v>163</v>
      </c>
      <c r="E307" s="92"/>
      <c r="F307" s="73"/>
      <c r="G307" s="73"/>
      <c r="H307" s="32"/>
      <c r="I307" s="32"/>
      <c r="J307" s="32"/>
      <c r="K307" s="32"/>
      <c r="L307" s="32"/>
      <c r="M307" s="32"/>
      <c r="N307" s="32"/>
      <c r="O307" s="32"/>
      <c r="P307" s="32"/>
      <c r="Q307" s="32"/>
      <c r="R307" s="32"/>
      <c r="S307" s="32"/>
      <c r="T307" s="32"/>
      <c r="U307" s="32"/>
      <c r="V307" s="32"/>
      <c r="W307" s="32"/>
      <c r="X307" s="32"/>
      <c r="Y307" s="32"/>
    </row>
    <row r="308" spans="1:31" ht="12.75" customHeight="1" thickBot="1">
      <c r="A308" s="703"/>
      <c r="B308" s="704"/>
      <c r="C308" s="700"/>
      <c r="E308" s="92"/>
      <c r="F308" s="73"/>
      <c r="G308" s="73"/>
      <c r="H308" s="32"/>
      <c r="I308" s="32"/>
      <c r="J308" s="32"/>
      <c r="K308" s="32"/>
      <c r="L308" s="32"/>
      <c r="M308" s="32"/>
      <c r="N308" s="32"/>
      <c r="O308" s="32"/>
      <c r="P308" s="32"/>
      <c r="Q308" s="32"/>
      <c r="R308" s="32"/>
      <c r="S308" s="32"/>
      <c r="T308" s="32"/>
      <c r="U308" s="32"/>
      <c r="V308" s="32"/>
      <c r="W308" s="32"/>
      <c r="X308" s="32"/>
      <c r="Y308" s="32"/>
    </row>
    <row r="309" spans="1:31" ht="12.75" customHeight="1">
      <c r="A309" s="668" t="s">
        <v>164</v>
      </c>
      <c r="B309" s="669"/>
      <c r="C309" s="670"/>
      <c r="E309" s="92"/>
      <c r="F309" s="73"/>
      <c r="G309" s="73"/>
      <c r="H309" s="32"/>
      <c r="I309" s="32"/>
      <c r="J309" s="32"/>
      <c r="K309" s="32"/>
      <c r="L309" s="32"/>
      <c r="M309" s="32"/>
      <c r="N309" s="32"/>
      <c r="O309" s="32"/>
      <c r="P309" s="32"/>
      <c r="Q309" s="32"/>
      <c r="R309" s="32"/>
      <c r="S309" s="32"/>
      <c r="T309" s="32"/>
      <c r="U309" s="32"/>
      <c r="V309" s="32"/>
      <c r="W309" s="32"/>
      <c r="X309" s="32"/>
      <c r="Y309" s="32"/>
    </row>
    <row r="310" spans="1:31" ht="12.75" customHeight="1">
      <c r="A310" s="671"/>
      <c r="B310" s="672"/>
      <c r="C310" s="673"/>
      <c r="E310" s="92"/>
      <c r="F310" s="73"/>
      <c r="G310" s="73"/>
      <c r="H310" s="32"/>
      <c r="I310" s="32"/>
      <c r="J310" s="32"/>
      <c r="K310" s="32"/>
      <c r="L310" s="32"/>
      <c r="M310" s="32"/>
      <c r="N310" s="32"/>
      <c r="O310" s="32"/>
      <c r="P310" s="32"/>
      <c r="Q310" s="32"/>
      <c r="R310" s="32"/>
      <c r="S310" s="32"/>
      <c r="T310" s="32"/>
      <c r="U310" s="32"/>
      <c r="V310" s="32"/>
      <c r="W310" s="32"/>
      <c r="X310" s="32"/>
      <c r="Y310" s="32"/>
    </row>
    <row r="311" spans="1:31" ht="12.75" customHeight="1">
      <c r="A311" s="671"/>
      <c r="B311" s="672"/>
      <c r="C311" s="673"/>
      <c r="E311" s="92"/>
      <c r="F311" s="73"/>
      <c r="G311" s="73"/>
      <c r="H311" s="32"/>
      <c r="I311" s="32"/>
      <c r="J311" s="32"/>
      <c r="K311" s="32"/>
      <c r="L311" s="32"/>
      <c r="M311" s="32"/>
      <c r="N311" s="32"/>
      <c r="O311" s="32"/>
      <c r="P311" s="32"/>
      <c r="Q311" s="32"/>
      <c r="R311" s="32"/>
      <c r="S311" s="32"/>
      <c r="T311" s="32"/>
      <c r="U311" s="32"/>
      <c r="V311" s="32"/>
      <c r="W311" s="32"/>
      <c r="X311" s="32"/>
      <c r="Y311" s="32"/>
    </row>
    <row r="312" spans="1:31" ht="12.75" customHeight="1">
      <c r="A312" s="671"/>
      <c r="B312" s="672"/>
      <c r="C312" s="673"/>
      <c r="E312" s="92"/>
      <c r="F312" s="73"/>
      <c r="G312" s="73"/>
      <c r="H312" s="32"/>
      <c r="I312" s="32"/>
      <c r="J312" s="32"/>
      <c r="K312" s="32"/>
      <c r="L312" s="32"/>
      <c r="M312" s="32"/>
      <c r="N312" s="32"/>
      <c r="O312" s="32"/>
      <c r="P312" s="32"/>
      <c r="Q312" s="32"/>
      <c r="R312" s="32"/>
      <c r="S312" s="32"/>
      <c r="T312" s="32"/>
      <c r="U312" s="32"/>
      <c r="V312" s="32"/>
      <c r="W312" s="32"/>
      <c r="X312" s="32"/>
      <c r="Y312" s="32"/>
    </row>
    <row r="313" spans="1:31" ht="12.75" customHeight="1">
      <c r="A313" s="671"/>
      <c r="B313" s="672"/>
      <c r="C313" s="673"/>
      <c r="E313" s="92"/>
      <c r="F313" s="73"/>
      <c r="G313" s="73"/>
      <c r="H313" s="32"/>
      <c r="I313" s="32"/>
      <c r="J313" s="32"/>
      <c r="K313" s="32"/>
      <c r="L313" s="32"/>
      <c r="M313" s="32"/>
      <c r="N313" s="32"/>
      <c r="O313" s="32"/>
      <c r="P313" s="32"/>
      <c r="Q313" s="32"/>
      <c r="R313" s="32"/>
      <c r="S313" s="32"/>
      <c r="T313" s="32"/>
      <c r="U313" s="32"/>
      <c r="V313" s="32"/>
      <c r="W313" s="32"/>
      <c r="X313" s="32"/>
      <c r="Y313" s="32"/>
    </row>
    <row r="314" spans="1:31" ht="12.75" customHeight="1">
      <c r="A314" s="671"/>
      <c r="B314" s="672"/>
      <c r="C314" s="673"/>
      <c r="E314" s="92"/>
      <c r="F314" s="73"/>
      <c r="G314" s="73"/>
      <c r="H314" s="32"/>
      <c r="I314" s="32"/>
      <c r="J314" s="32"/>
      <c r="K314" s="32"/>
      <c r="L314" s="32"/>
      <c r="M314" s="32"/>
      <c r="N314" s="32"/>
      <c r="O314" s="32"/>
      <c r="P314" s="32"/>
      <c r="Q314" s="32"/>
      <c r="R314" s="32"/>
      <c r="S314" s="32"/>
      <c r="T314" s="32"/>
      <c r="U314" s="32"/>
      <c r="V314" s="32"/>
      <c r="W314" s="32"/>
      <c r="X314" s="32"/>
      <c r="Y314" s="32"/>
    </row>
    <row r="315" spans="1:31" ht="12.75" customHeight="1">
      <c r="A315" s="671"/>
      <c r="B315" s="672"/>
      <c r="C315" s="673"/>
      <c r="E315" s="92"/>
      <c r="F315" s="73"/>
      <c r="G315" s="73"/>
      <c r="H315" s="32"/>
      <c r="I315" s="32"/>
      <c r="J315" s="32"/>
      <c r="K315" s="32"/>
      <c r="L315" s="32"/>
      <c r="M315" s="32"/>
      <c r="N315" s="32"/>
      <c r="O315" s="32"/>
      <c r="P315" s="32"/>
      <c r="Q315" s="32"/>
      <c r="R315" s="32"/>
      <c r="S315" s="32"/>
      <c r="T315" s="32"/>
      <c r="U315" s="32"/>
      <c r="V315" s="32"/>
      <c r="W315" s="32"/>
      <c r="X315" s="32"/>
      <c r="Y315" s="32"/>
    </row>
    <row r="316" spans="1:31" ht="12.75" customHeight="1">
      <c r="A316" s="671"/>
      <c r="B316" s="672"/>
      <c r="C316" s="673"/>
      <c r="E316" s="92"/>
      <c r="F316" s="73"/>
      <c r="G316" s="73"/>
      <c r="H316" s="32"/>
      <c r="I316" s="32"/>
      <c r="J316" s="32"/>
      <c r="K316" s="32"/>
      <c r="L316" s="32"/>
      <c r="M316" s="32"/>
      <c r="N316" s="32"/>
      <c r="O316" s="32"/>
      <c r="P316" s="32"/>
      <c r="Q316" s="32"/>
      <c r="R316" s="32"/>
      <c r="S316" s="32"/>
      <c r="T316" s="32"/>
      <c r="U316" s="32"/>
      <c r="V316" s="32"/>
      <c r="W316" s="32"/>
      <c r="X316" s="32"/>
      <c r="Y316" s="32"/>
    </row>
    <row r="317" spans="1:31" ht="12.75" customHeight="1">
      <c r="A317" s="671"/>
      <c r="B317" s="672"/>
      <c r="C317" s="673"/>
      <c r="E317" s="92"/>
      <c r="F317" s="73"/>
      <c r="G317" s="73"/>
      <c r="H317" s="32"/>
      <c r="I317" s="32"/>
      <c r="J317" s="32"/>
      <c r="K317" s="32"/>
      <c r="L317" s="32"/>
      <c r="M317" s="32"/>
      <c r="N317" s="32"/>
      <c r="O317" s="32"/>
      <c r="P317" s="32"/>
      <c r="Q317" s="32"/>
      <c r="R317" s="32"/>
      <c r="S317" s="32"/>
      <c r="T317" s="32"/>
      <c r="U317" s="32"/>
      <c r="V317" s="32"/>
      <c r="W317" s="32"/>
      <c r="X317" s="32"/>
      <c r="Y317" s="32"/>
    </row>
    <row r="318" spans="1:31" ht="12.75" customHeight="1">
      <c r="A318" s="671"/>
      <c r="B318" s="672"/>
      <c r="C318" s="673"/>
      <c r="E318" s="92"/>
      <c r="F318" s="73"/>
      <c r="G318" s="73"/>
      <c r="H318" s="32"/>
      <c r="I318" s="32"/>
      <c r="J318" s="32"/>
      <c r="K318" s="32"/>
      <c r="L318" s="32"/>
      <c r="M318" s="32"/>
      <c r="N318" s="32"/>
      <c r="O318" s="32"/>
      <c r="P318" s="32"/>
      <c r="Q318" s="32"/>
      <c r="R318" s="32"/>
      <c r="S318" s="32"/>
      <c r="T318" s="32"/>
      <c r="U318" s="32"/>
      <c r="V318" s="32"/>
      <c r="W318" s="32"/>
      <c r="X318" s="32"/>
      <c r="Y318" s="32"/>
    </row>
    <row r="319" spans="1:31" ht="12.75" customHeight="1">
      <c r="A319" s="671"/>
      <c r="B319" s="672"/>
      <c r="C319" s="673"/>
      <c r="E319" s="92"/>
      <c r="F319" s="73"/>
      <c r="G319" s="73"/>
      <c r="H319" s="32"/>
      <c r="I319" s="32"/>
      <c r="J319" s="32"/>
      <c r="K319" s="32"/>
      <c r="L319" s="32"/>
      <c r="M319" s="32"/>
      <c r="N319" s="32"/>
      <c r="O319" s="32"/>
      <c r="P319" s="32"/>
      <c r="Q319" s="32"/>
      <c r="R319" s="32"/>
      <c r="S319" s="32"/>
      <c r="T319" s="32"/>
      <c r="U319" s="32"/>
      <c r="V319" s="32"/>
      <c r="W319" s="32"/>
      <c r="X319" s="32"/>
      <c r="Y319" s="32"/>
    </row>
    <row r="320" spans="1:31" ht="12.75" customHeight="1">
      <c r="A320" s="671"/>
      <c r="B320" s="672"/>
      <c r="C320" s="673"/>
      <c r="E320" s="92"/>
      <c r="F320" s="73"/>
      <c r="G320" s="73"/>
      <c r="H320" s="32"/>
      <c r="I320" s="32"/>
      <c r="J320" s="32"/>
      <c r="K320" s="32"/>
      <c r="L320" s="32"/>
      <c r="M320" s="32"/>
      <c r="N320" s="32"/>
      <c r="O320" s="32"/>
      <c r="P320" s="32"/>
      <c r="Q320" s="32"/>
      <c r="R320" s="32"/>
      <c r="S320" s="32"/>
      <c r="T320" s="32"/>
      <c r="U320" s="32"/>
      <c r="V320" s="32"/>
      <c r="W320" s="32"/>
      <c r="X320" s="32"/>
      <c r="Y320" s="32"/>
    </row>
    <row r="321" spans="1:26" ht="12.75" customHeight="1">
      <c r="A321" s="671"/>
      <c r="B321" s="672"/>
      <c r="C321" s="673"/>
      <c r="E321" s="92"/>
      <c r="F321" s="73"/>
      <c r="G321" s="73"/>
      <c r="H321" s="32"/>
      <c r="I321" s="32"/>
      <c r="J321" s="32"/>
      <c r="K321" s="32"/>
      <c r="L321" s="32"/>
      <c r="M321" s="32"/>
      <c r="N321" s="32"/>
      <c r="O321" s="32"/>
      <c r="P321" s="32"/>
      <c r="Q321" s="32"/>
      <c r="R321" s="32"/>
      <c r="S321" s="32"/>
      <c r="T321" s="32"/>
      <c r="U321" s="32"/>
      <c r="V321" s="32"/>
      <c r="W321" s="32"/>
      <c r="X321" s="32"/>
      <c r="Y321" s="32"/>
    </row>
    <row r="322" spans="1:26" ht="12.75" customHeight="1">
      <c r="A322" s="671"/>
      <c r="B322" s="672"/>
      <c r="C322" s="673"/>
      <c r="E322" s="92"/>
      <c r="F322" s="73"/>
      <c r="G322" s="73"/>
      <c r="H322" s="32"/>
      <c r="I322" s="32"/>
      <c r="J322" s="32"/>
      <c r="K322" s="32"/>
      <c r="L322" s="32"/>
      <c r="M322" s="32"/>
      <c r="N322" s="32"/>
      <c r="O322" s="32"/>
      <c r="P322" s="32"/>
      <c r="Q322" s="32"/>
      <c r="R322" s="32"/>
      <c r="S322" s="32"/>
      <c r="T322" s="32"/>
      <c r="U322" s="32"/>
      <c r="V322" s="32"/>
      <c r="W322" s="32"/>
      <c r="X322" s="32"/>
      <c r="Y322" s="32"/>
    </row>
    <row r="323" spans="1:26" ht="12.75" customHeight="1">
      <c r="A323" s="671"/>
      <c r="B323" s="672"/>
      <c r="C323" s="673"/>
      <c r="E323" s="92"/>
      <c r="F323" s="73"/>
      <c r="G323" s="73"/>
      <c r="H323" s="32"/>
      <c r="I323" s="32"/>
      <c r="J323" s="32"/>
      <c r="K323" s="32"/>
      <c r="L323" s="32"/>
      <c r="M323" s="32"/>
      <c r="N323" s="32"/>
      <c r="O323" s="32"/>
      <c r="P323" s="32"/>
      <c r="Q323" s="32"/>
      <c r="R323" s="32"/>
      <c r="S323" s="32"/>
      <c r="T323" s="32"/>
      <c r="U323" s="32"/>
      <c r="V323" s="32"/>
      <c r="W323" s="32"/>
      <c r="X323" s="32"/>
      <c r="Y323" s="32"/>
    </row>
    <row r="324" spans="1:26" ht="12.75" customHeight="1" thickBot="1">
      <c r="A324" s="674"/>
      <c r="B324" s="675"/>
      <c r="C324" s="676"/>
      <c r="E324" s="92"/>
      <c r="F324" s="73"/>
      <c r="G324" s="73"/>
      <c r="H324" s="32"/>
      <c r="I324" s="32"/>
      <c r="J324" s="32"/>
      <c r="K324" s="32"/>
      <c r="L324" s="32"/>
      <c r="M324" s="32"/>
      <c r="N324" s="32"/>
      <c r="O324" s="32"/>
      <c r="P324" s="32"/>
      <c r="Q324" s="32"/>
      <c r="R324" s="32"/>
      <c r="S324" s="32"/>
      <c r="T324" s="32"/>
      <c r="U324" s="32"/>
      <c r="V324" s="32"/>
      <c r="W324" s="32"/>
      <c r="X324" s="32"/>
      <c r="Y324" s="32"/>
    </row>
    <row r="325" spans="1:26" ht="12.75" customHeight="1">
      <c r="A325" s="57" t="s">
        <v>4</v>
      </c>
      <c r="B325" s="122"/>
      <c r="C325" s="90"/>
      <c r="E325" s="92"/>
      <c r="F325" s="73"/>
      <c r="G325" s="73"/>
      <c r="H325" s="32"/>
      <c r="I325" s="32"/>
      <c r="J325" s="32"/>
      <c r="K325" s="32"/>
      <c r="L325" s="32"/>
      <c r="M325" s="32"/>
      <c r="N325" s="32"/>
      <c r="O325" s="32"/>
      <c r="P325" s="32"/>
      <c r="Q325" s="32"/>
      <c r="R325" s="32"/>
      <c r="S325" s="32"/>
      <c r="T325" s="32"/>
      <c r="U325" s="32"/>
      <c r="V325" s="32"/>
      <c r="W325" s="32"/>
      <c r="X325" s="32"/>
      <c r="Y325" s="32"/>
    </row>
    <row r="326" spans="1:26" ht="12.75" customHeight="1">
      <c r="A326" s="6" t="s">
        <v>141</v>
      </c>
      <c r="B326" s="123"/>
      <c r="C326" s="70"/>
      <c r="E326" s="92"/>
      <c r="F326" s="73"/>
      <c r="G326" s="73"/>
      <c r="H326" s="32"/>
      <c r="I326" s="32"/>
      <c r="J326" s="32"/>
      <c r="K326" s="32"/>
      <c r="L326" s="32"/>
      <c r="M326" s="32"/>
      <c r="N326" s="32"/>
      <c r="O326" s="32"/>
      <c r="P326" s="32"/>
      <c r="Q326" s="32"/>
      <c r="R326" s="32"/>
      <c r="S326" s="32"/>
      <c r="T326" s="32"/>
      <c r="U326" s="32"/>
      <c r="V326" s="32"/>
      <c r="W326" s="32"/>
      <c r="X326" s="32"/>
      <c r="Y326" s="32"/>
    </row>
    <row r="327" spans="1:26" ht="12.75" customHeight="1">
      <c r="A327" s="6" t="s">
        <v>165</v>
      </c>
      <c r="B327" s="123"/>
      <c r="C327" s="70"/>
      <c r="E327" s="92"/>
      <c r="F327" s="73"/>
      <c r="G327" s="73"/>
      <c r="H327" s="32"/>
      <c r="I327" s="32"/>
      <c r="J327" s="32"/>
      <c r="K327" s="32"/>
      <c r="L327" s="32"/>
      <c r="M327" s="32"/>
      <c r="N327" s="32"/>
      <c r="O327" s="32"/>
      <c r="P327" s="32"/>
      <c r="Q327" s="32"/>
      <c r="R327" s="32"/>
      <c r="S327" s="32"/>
      <c r="T327" s="32"/>
      <c r="U327" s="32"/>
      <c r="V327" s="32"/>
      <c r="W327" s="32"/>
      <c r="X327" s="32"/>
      <c r="Y327" s="32"/>
    </row>
    <row r="328" spans="1:26" ht="12.75" customHeight="1" thickBot="1">
      <c r="A328" s="63" t="s">
        <v>7</v>
      </c>
      <c r="B328" s="123"/>
      <c r="C328" s="70"/>
      <c r="E328" s="92"/>
      <c r="F328" s="73"/>
      <c r="G328" s="73"/>
      <c r="H328" s="32"/>
      <c r="I328" s="32"/>
      <c r="J328" s="32"/>
      <c r="K328" s="32"/>
      <c r="L328" s="32"/>
      <c r="M328" s="32"/>
      <c r="N328" s="32"/>
      <c r="O328" s="32"/>
      <c r="P328" s="32"/>
      <c r="Q328" s="32"/>
      <c r="R328" s="32"/>
      <c r="S328" s="32"/>
      <c r="T328" s="32"/>
      <c r="U328" s="32"/>
      <c r="V328" s="32"/>
      <c r="W328" s="32"/>
      <c r="X328" s="32"/>
      <c r="Y328" s="32"/>
    </row>
    <row r="329" spans="1:26" ht="12.75" customHeight="1" thickBot="1">
      <c r="A329" s="695" t="s">
        <v>8</v>
      </c>
      <c r="B329" s="696"/>
      <c r="C329" s="124">
        <f>C331+C351+C365+C370</f>
        <v>147745000</v>
      </c>
      <c r="E329" s="92"/>
      <c r="F329" s="73"/>
      <c r="G329" s="73"/>
      <c r="H329" s="32"/>
      <c r="I329" s="32"/>
      <c r="J329" s="32"/>
      <c r="K329" s="32"/>
      <c r="L329" s="32"/>
      <c r="M329" s="32"/>
      <c r="N329" s="32"/>
      <c r="O329" s="32"/>
      <c r="P329" s="32"/>
      <c r="Q329" s="32"/>
      <c r="R329" s="32"/>
      <c r="S329" s="32"/>
      <c r="T329" s="32"/>
      <c r="U329" s="32"/>
      <c r="V329" s="32"/>
      <c r="W329" s="32"/>
      <c r="X329" s="32"/>
      <c r="Y329" s="32"/>
    </row>
    <row r="330" spans="1:26" ht="12.75" customHeight="1" thickBot="1">
      <c r="A330" s="29"/>
      <c r="B330" s="26"/>
      <c r="C330" s="26"/>
      <c r="D330" s="51"/>
      <c r="E330" s="23"/>
      <c r="F330" s="125"/>
      <c r="G330" s="101"/>
      <c r="H330" s="102"/>
      <c r="I330" s="29"/>
      <c r="J330" s="29"/>
      <c r="K330" s="29"/>
      <c r="L330" s="29"/>
      <c r="M330" s="29"/>
      <c r="N330" s="29"/>
      <c r="O330" s="29"/>
      <c r="P330" s="29"/>
      <c r="Q330" s="29"/>
      <c r="R330" s="29"/>
      <c r="S330" s="29"/>
      <c r="T330" s="29"/>
      <c r="U330" s="29"/>
      <c r="V330" s="29"/>
      <c r="W330" s="29"/>
      <c r="X330" s="29"/>
      <c r="Y330" s="29"/>
      <c r="Z330" s="32"/>
    </row>
    <row r="331" spans="1:26" ht="12.75" customHeight="1">
      <c r="A331" s="697" t="s">
        <v>32</v>
      </c>
      <c r="B331" s="657"/>
      <c r="C331" s="126">
        <f>+C332+C334+C337+C344+C339+C346+C341</f>
        <v>20095000</v>
      </c>
      <c r="D331" s="26"/>
      <c r="E331" s="29"/>
      <c r="F331" s="40"/>
      <c r="G331" s="29"/>
      <c r="H331" s="29"/>
      <c r="I331" s="29"/>
      <c r="J331" s="29"/>
      <c r="K331" s="32"/>
      <c r="L331" s="32"/>
      <c r="M331" s="32"/>
      <c r="N331" s="32"/>
      <c r="O331" s="32"/>
      <c r="P331" s="32"/>
      <c r="Q331" s="32"/>
      <c r="R331" s="32"/>
      <c r="S331" s="32"/>
      <c r="T331" s="32"/>
      <c r="U331" s="32"/>
      <c r="V331" s="32"/>
      <c r="W331" s="32"/>
      <c r="X331" s="32"/>
      <c r="Y331" s="32"/>
      <c r="Z331" s="32"/>
    </row>
    <row r="332" spans="1:26" ht="12.75" customHeight="1">
      <c r="A332" s="21">
        <v>211201</v>
      </c>
      <c r="B332" s="22" t="s">
        <v>33</v>
      </c>
      <c r="C332" s="23">
        <f>SUM(C333)</f>
        <v>4550000</v>
      </c>
      <c r="D332" s="26"/>
      <c r="E332" s="26"/>
      <c r="F332" s="92"/>
      <c r="G332" s="20"/>
      <c r="H332" s="32"/>
      <c r="I332" s="20"/>
      <c r="J332" s="32"/>
      <c r="K332" s="32"/>
      <c r="L332" s="32"/>
      <c r="M332" s="32"/>
      <c r="N332" s="32"/>
      <c r="O332" s="32"/>
      <c r="P332" s="32"/>
      <c r="Q332" s="32"/>
      <c r="R332" s="32"/>
      <c r="S332" s="32"/>
      <c r="T332" s="32"/>
      <c r="U332" s="32"/>
      <c r="V332" s="32"/>
      <c r="W332" s="32"/>
      <c r="X332" s="32"/>
      <c r="Y332" s="32"/>
      <c r="Z332" s="32"/>
    </row>
    <row r="333" spans="1:26" ht="12.75" customHeight="1">
      <c r="A333" s="25">
        <v>21120101</v>
      </c>
      <c r="B333" s="32" t="s">
        <v>34</v>
      </c>
      <c r="C333" s="26">
        <v>4550000</v>
      </c>
      <c r="D333" s="26"/>
      <c r="E333" s="23"/>
      <c r="F333" s="47"/>
      <c r="G333" s="20"/>
      <c r="H333" s="32"/>
      <c r="I333" s="32"/>
      <c r="J333" s="32"/>
      <c r="K333" s="29"/>
      <c r="L333" s="29"/>
      <c r="M333" s="29"/>
      <c r="N333" s="29"/>
      <c r="O333" s="29"/>
      <c r="P333" s="29"/>
      <c r="Q333" s="29"/>
      <c r="R333" s="29"/>
      <c r="S333" s="29"/>
      <c r="T333" s="29"/>
      <c r="U333" s="29"/>
      <c r="V333" s="29"/>
      <c r="W333" s="29"/>
      <c r="X333" s="29"/>
      <c r="Y333" s="29"/>
      <c r="Z333" s="32"/>
    </row>
    <row r="334" spans="1:26" ht="12.75" customHeight="1">
      <c r="A334" s="21">
        <v>211202</v>
      </c>
      <c r="B334" s="49" t="s">
        <v>110</v>
      </c>
      <c r="C334" s="23">
        <f>SUM(C335:C336)</f>
        <v>1700000</v>
      </c>
      <c r="D334" s="25"/>
      <c r="E334" s="26"/>
      <c r="F334" s="93"/>
      <c r="G334" s="101"/>
      <c r="H334" s="29"/>
      <c r="I334" s="29"/>
      <c r="J334" s="29"/>
      <c r="K334" s="29"/>
      <c r="L334" s="29"/>
      <c r="M334" s="29"/>
      <c r="N334" s="29"/>
      <c r="O334" s="29"/>
      <c r="P334" s="29"/>
      <c r="Q334" s="29"/>
      <c r="R334" s="29"/>
      <c r="S334" s="29"/>
      <c r="T334" s="29"/>
      <c r="U334" s="29"/>
      <c r="V334" s="29"/>
      <c r="W334" s="29"/>
      <c r="X334" s="29"/>
      <c r="Y334" s="29"/>
      <c r="Z334" s="32"/>
    </row>
    <row r="335" spans="1:26" ht="12.75" customHeight="1">
      <c r="A335" s="25">
        <v>21120201</v>
      </c>
      <c r="B335" s="29" t="s">
        <v>166</v>
      </c>
      <c r="C335" s="26">
        <v>950000</v>
      </c>
      <c r="D335" s="25"/>
      <c r="E335" s="26"/>
      <c r="F335" s="93"/>
      <c r="G335" s="101"/>
      <c r="H335" s="29"/>
      <c r="I335" s="29"/>
      <c r="J335" s="29"/>
      <c r="K335" s="29"/>
      <c r="L335" s="29"/>
      <c r="M335" s="29"/>
      <c r="N335" s="29"/>
      <c r="O335" s="29"/>
      <c r="P335" s="29"/>
      <c r="Q335" s="29"/>
      <c r="R335" s="29"/>
      <c r="S335" s="29"/>
      <c r="T335" s="29"/>
      <c r="U335" s="29"/>
      <c r="V335" s="29"/>
      <c r="W335" s="29"/>
      <c r="X335" s="29"/>
      <c r="Y335" s="29"/>
      <c r="Z335" s="32"/>
    </row>
    <row r="336" spans="1:26" ht="12.75" customHeight="1">
      <c r="A336" s="25">
        <v>21120202</v>
      </c>
      <c r="B336" s="32" t="s">
        <v>111</v>
      </c>
      <c r="C336" s="26">
        <v>750000</v>
      </c>
      <c r="D336" s="29"/>
      <c r="E336" s="26"/>
      <c r="F336" s="93"/>
      <c r="G336" s="101"/>
      <c r="H336" s="29"/>
      <c r="I336" s="29"/>
      <c r="J336" s="29"/>
      <c r="K336" s="32"/>
      <c r="L336" s="32"/>
      <c r="M336" s="32"/>
      <c r="N336" s="32"/>
      <c r="O336" s="32"/>
      <c r="P336" s="32"/>
      <c r="Q336" s="32"/>
      <c r="R336" s="32"/>
      <c r="S336" s="32"/>
      <c r="T336" s="32"/>
      <c r="U336" s="32"/>
      <c r="V336" s="32"/>
      <c r="W336" s="32"/>
      <c r="X336" s="32"/>
      <c r="Y336" s="32"/>
      <c r="Z336" s="32"/>
    </row>
    <row r="337" spans="1:26" ht="12.75" customHeight="1">
      <c r="A337" s="21">
        <v>211203</v>
      </c>
      <c r="B337" s="7" t="s">
        <v>35</v>
      </c>
      <c r="C337" s="23">
        <f>C338</f>
        <v>2250000</v>
      </c>
      <c r="D337" s="26"/>
      <c r="E337" s="23"/>
      <c r="F337" s="47"/>
      <c r="G337" s="20"/>
      <c r="H337" s="32"/>
      <c r="I337" s="32"/>
      <c r="J337" s="32"/>
      <c r="K337" s="32"/>
      <c r="L337" s="32"/>
      <c r="M337" s="32"/>
      <c r="N337" s="32"/>
      <c r="O337" s="32"/>
      <c r="P337" s="32"/>
      <c r="Q337" s="32"/>
      <c r="R337" s="32"/>
      <c r="S337" s="32"/>
      <c r="T337" s="32"/>
      <c r="U337" s="32"/>
      <c r="V337" s="32"/>
      <c r="W337" s="32"/>
      <c r="X337" s="32"/>
      <c r="Y337" s="32"/>
      <c r="Z337" s="32"/>
    </row>
    <row r="338" spans="1:26" ht="12.75" customHeight="1">
      <c r="A338" s="25">
        <v>21120302</v>
      </c>
      <c r="B338" s="32" t="s">
        <v>37</v>
      </c>
      <c r="C338" s="26">
        <v>2250000</v>
      </c>
      <c r="D338" s="26"/>
      <c r="E338" s="23"/>
      <c r="F338" s="47"/>
      <c r="G338" s="20"/>
      <c r="H338" s="32"/>
      <c r="I338" s="32"/>
      <c r="J338" s="32"/>
      <c r="K338" s="32"/>
      <c r="L338" s="32"/>
      <c r="M338" s="32"/>
      <c r="N338" s="32"/>
      <c r="O338" s="32"/>
      <c r="P338" s="32"/>
      <c r="Q338" s="32"/>
      <c r="R338" s="32"/>
      <c r="S338" s="32"/>
      <c r="T338" s="32"/>
      <c r="U338" s="32"/>
      <c r="V338" s="32"/>
      <c r="W338" s="32"/>
      <c r="X338" s="32"/>
      <c r="Y338" s="32"/>
      <c r="Z338" s="32"/>
    </row>
    <row r="339" spans="1:26" ht="12.75" customHeight="1">
      <c r="A339" s="21">
        <v>211204</v>
      </c>
      <c r="B339" s="7" t="s">
        <v>38</v>
      </c>
      <c r="C339" s="23">
        <f>C340</f>
        <v>2450000</v>
      </c>
      <c r="D339" s="26"/>
      <c r="E339" s="23"/>
      <c r="F339" s="51"/>
      <c r="G339" s="20"/>
      <c r="H339" s="32"/>
      <c r="I339" s="32"/>
      <c r="J339" s="32"/>
      <c r="K339" s="32"/>
      <c r="L339" s="32"/>
      <c r="M339" s="32"/>
      <c r="N339" s="32"/>
      <c r="O339" s="32"/>
      <c r="P339" s="32"/>
      <c r="Q339" s="32"/>
      <c r="R339" s="32"/>
      <c r="S339" s="32"/>
      <c r="T339" s="32"/>
      <c r="U339" s="32"/>
      <c r="V339" s="32"/>
      <c r="W339" s="32"/>
      <c r="X339" s="32"/>
      <c r="Y339" s="32"/>
      <c r="Z339" s="32"/>
    </row>
    <row r="340" spans="1:26" ht="12.75" customHeight="1">
      <c r="A340" s="25">
        <v>21120401</v>
      </c>
      <c r="B340" s="26" t="s">
        <v>39</v>
      </c>
      <c r="C340" s="26">
        <v>2450000</v>
      </c>
      <c r="D340" s="26"/>
      <c r="E340" s="23"/>
      <c r="F340" s="47"/>
      <c r="G340" s="20"/>
      <c r="H340" s="32"/>
      <c r="I340" s="32"/>
      <c r="J340" s="32"/>
      <c r="K340" s="32"/>
      <c r="L340" s="32"/>
      <c r="M340" s="32"/>
      <c r="N340" s="32"/>
      <c r="O340" s="32"/>
      <c r="P340" s="32"/>
      <c r="Q340" s="32"/>
      <c r="R340" s="32"/>
      <c r="S340" s="32"/>
      <c r="T340" s="32"/>
      <c r="U340" s="32"/>
      <c r="V340" s="32"/>
      <c r="W340" s="32"/>
      <c r="X340" s="32"/>
      <c r="Y340" s="32"/>
      <c r="Z340" s="32"/>
    </row>
    <row r="341" spans="1:26" ht="12.75" customHeight="1">
      <c r="A341" s="21">
        <v>211207</v>
      </c>
      <c r="B341" s="23" t="s">
        <v>40</v>
      </c>
      <c r="C341" s="23">
        <f>SUM(C342:C343)</f>
        <v>2060000</v>
      </c>
      <c r="D341" s="26"/>
      <c r="E341" s="23"/>
      <c r="F341" s="127"/>
      <c r="G341" s="49"/>
      <c r="H341" s="49"/>
      <c r="I341" s="128"/>
      <c r="J341" s="49"/>
      <c r="K341" s="29"/>
      <c r="L341" s="29"/>
      <c r="M341" s="29"/>
      <c r="N341" s="29"/>
      <c r="O341" s="29"/>
      <c r="P341" s="29"/>
      <c r="Q341" s="29"/>
      <c r="R341" s="29"/>
      <c r="S341" s="29"/>
      <c r="T341" s="29"/>
      <c r="U341" s="29"/>
      <c r="V341" s="29"/>
      <c r="W341" s="29"/>
      <c r="X341" s="29"/>
      <c r="Y341" s="29"/>
      <c r="Z341" s="32"/>
    </row>
    <row r="342" spans="1:26" ht="12.75" customHeight="1">
      <c r="A342" s="25">
        <v>21120702</v>
      </c>
      <c r="B342" s="32" t="s">
        <v>41</v>
      </c>
      <c r="C342" s="26">
        <v>950000</v>
      </c>
      <c r="D342" s="26"/>
      <c r="E342" s="26"/>
      <c r="F342" s="93"/>
      <c r="G342" s="101"/>
      <c r="H342" s="29"/>
      <c r="I342" s="29"/>
      <c r="J342" s="29"/>
      <c r="K342" s="49"/>
      <c r="L342" s="49"/>
      <c r="M342" s="49"/>
      <c r="N342" s="49"/>
      <c r="O342" s="49"/>
      <c r="P342" s="49"/>
      <c r="Q342" s="49"/>
      <c r="R342" s="49"/>
      <c r="S342" s="49"/>
      <c r="T342" s="49"/>
      <c r="U342" s="49"/>
      <c r="V342" s="49"/>
      <c r="W342" s="49"/>
      <c r="X342" s="49"/>
      <c r="Y342" s="49"/>
      <c r="Z342" s="49"/>
    </row>
    <row r="343" spans="1:26" ht="12.75" customHeight="1">
      <c r="A343" s="25">
        <v>21120711</v>
      </c>
      <c r="B343" s="26" t="s">
        <v>46</v>
      </c>
      <c r="C343" s="26">
        <v>1110000</v>
      </c>
      <c r="D343" s="26"/>
      <c r="E343" s="26"/>
      <c r="F343" s="93"/>
      <c r="G343" s="101"/>
      <c r="H343" s="29"/>
      <c r="I343" s="29"/>
      <c r="J343" s="29"/>
      <c r="K343" s="49"/>
      <c r="L343" s="49"/>
      <c r="M343" s="49"/>
      <c r="N343" s="49"/>
      <c r="O343" s="49"/>
      <c r="P343" s="49"/>
      <c r="Q343" s="49"/>
      <c r="R343" s="49"/>
      <c r="S343" s="49"/>
      <c r="T343" s="49"/>
      <c r="U343" s="49"/>
      <c r="V343" s="49"/>
      <c r="W343" s="49"/>
      <c r="X343" s="49"/>
      <c r="Y343" s="49"/>
      <c r="Z343" s="49"/>
    </row>
    <row r="344" spans="1:26" ht="12.75" customHeight="1">
      <c r="A344" s="21">
        <v>211208</v>
      </c>
      <c r="B344" s="23" t="s">
        <v>47</v>
      </c>
      <c r="C344" s="23">
        <f>+SUM(C345)</f>
        <v>2345000</v>
      </c>
      <c r="D344" s="26"/>
      <c r="E344" s="23"/>
      <c r="F344" s="127"/>
      <c r="G344" s="49"/>
      <c r="H344" s="49"/>
      <c r="I344" s="128"/>
      <c r="J344" s="49"/>
      <c r="K344" s="49"/>
      <c r="L344" s="49"/>
      <c r="M344" s="49"/>
      <c r="N344" s="49"/>
      <c r="O344" s="49"/>
      <c r="P344" s="49"/>
      <c r="Q344" s="49"/>
      <c r="R344" s="49"/>
      <c r="S344" s="49"/>
      <c r="T344" s="49"/>
      <c r="U344" s="49"/>
      <c r="V344" s="49"/>
      <c r="W344" s="49"/>
      <c r="X344" s="49"/>
      <c r="Y344" s="49"/>
      <c r="Z344" s="49"/>
    </row>
    <row r="345" spans="1:26" ht="12.75" customHeight="1">
      <c r="A345" s="25">
        <v>21120805</v>
      </c>
      <c r="B345" s="26" t="s">
        <v>49</v>
      </c>
      <c r="C345" s="26">
        <v>2345000</v>
      </c>
      <c r="D345" s="26"/>
      <c r="E345" s="23"/>
      <c r="F345" s="127"/>
      <c r="G345" s="49"/>
      <c r="H345" s="49"/>
      <c r="I345" s="128"/>
      <c r="J345" s="49"/>
      <c r="K345" s="32"/>
      <c r="L345" s="32"/>
      <c r="M345" s="32"/>
      <c r="N345" s="32"/>
      <c r="O345" s="32"/>
      <c r="P345" s="32"/>
      <c r="Q345" s="32"/>
      <c r="R345" s="32"/>
      <c r="S345" s="32"/>
      <c r="T345" s="32"/>
      <c r="U345" s="32"/>
      <c r="V345" s="32"/>
      <c r="W345" s="32"/>
      <c r="X345" s="32"/>
      <c r="Y345" s="32"/>
      <c r="Z345" s="32"/>
    </row>
    <row r="346" spans="1:26" ht="12.75" customHeight="1">
      <c r="A346" s="21">
        <v>211209</v>
      </c>
      <c r="B346" s="23" t="s">
        <v>50</v>
      </c>
      <c r="C346" s="23">
        <f>SUM(C347:C349)</f>
        <v>4740000</v>
      </c>
      <c r="D346" s="26"/>
      <c r="E346" s="23"/>
      <c r="F346" s="47"/>
      <c r="G346" s="20"/>
      <c r="H346" s="32"/>
      <c r="I346" s="32"/>
      <c r="J346" s="32"/>
      <c r="K346" s="49"/>
      <c r="L346" s="49"/>
      <c r="M346" s="49"/>
      <c r="N346" s="49"/>
      <c r="O346" s="49"/>
      <c r="P346" s="49"/>
      <c r="Q346" s="49"/>
      <c r="R346" s="49"/>
      <c r="S346" s="49"/>
      <c r="T346" s="49"/>
      <c r="U346" s="49"/>
      <c r="V346" s="49"/>
      <c r="W346" s="49"/>
      <c r="X346" s="49"/>
      <c r="Y346" s="49"/>
      <c r="Z346" s="49"/>
    </row>
    <row r="347" spans="1:26" ht="12.75" customHeight="1">
      <c r="A347" s="25">
        <v>21120901</v>
      </c>
      <c r="B347" s="26" t="s">
        <v>51</v>
      </c>
      <c r="C347" s="26">
        <v>2440000</v>
      </c>
      <c r="D347" s="26"/>
      <c r="E347" s="23"/>
      <c r="F347" s="127"/>
      <c r="G347" s="49"/>
      <c r="H347" s="49"/>
      <c r="I347" s="128"/>
      <c r="J347" s="49"/>
      <c r="K347" s="32"/>
      <c r="L347" s="32"/>
      <c r="M347" s="32"/>
      <c r="N347" s="32"/>
      <c r="O347" s="32"/>
      <c r="P347" s="32"/>
      <c r="Q347" s="32"/>
      <c r="R347" s="32"/>
      <c r="S347" s="32"/>
      <c r="T347" s="32"/>
      <c r="U347" s="32"/>
      <c r="V347" s="32"/>
      <c r="W347" s="32"/>
      <c r="X347" s="32"/>
      <c r="Y347" s="32"/>
      <c r="Z347" s="32"/>
    </row>
    <row r="348" spans="1:26" ht="12.75" customHeight="1">
      <c r="A348" s="25">
        <v>21120906</v>
      </c>
      <c r="B348" s="26" t="s">
        <v>52</v>
      </c>
      <c r="C348" s="20">
        <v>1350000</v>
      </c>
      <c r="D348" s="26"/>
      <c r="E348" s="32"/>
      <c r="F348" s="20"/>
      <c r="G348" s="20"/>
      <c r="H348" s="20"/>
      <c r="I348" s="32"/>
      <c r="J348" s="32"/>
      <c r="K348" s="49"/>
      <c r="L348" s="49"/>
      <c r="M348" s="49"/>
      <c r="N348" s="49"/>
      <c r="O348" s="49"/>
      <c r="P348" s="49"/>
      <c r="Q348" s="49"/>
      <c r="R348" s="49"/>
      <c r="S348" s="49"/>
      <c r="T348" s="49"/>
      <c r="U348" s="49"/>
      <c r="V348" s="49"/>
      <c r="W348" s="49"/>
      <c r="X348" s="49"/>
      <c r="Y348" s="49"/>
      <c r="Z348" s="32"/>
    </row>
    <row r="349" spans="1:26" ht="12.75" customHeight="1">
      <c r="A349" s="25">
        <v>21120907</v>
      </c>
      <c r="B349" s="32" t="s">
        <v>113</v>
      </c>
      <c r="C349" s="26">
        <v>950000</v>
      </c>
      <c r="D349" s="26"/>
      <c r="E349" s="125"/>
      <c r="F349" s="125"/>
      <c r="G349" s="101"/>
      <c r="H349" s="49"/>
      <c r="I349" s="49"/>
      <c r="J349" s="49"/>
      <c r="K349" s="32"/>
      <c r="L349" s="32"/>
      <c r="M349" s="32"/>
      <c r="N349" s="32"/>
      <c r="O349" s="32"/>
      <c r="P349" s="32"/>
      <c r="Q349" s="32"/>
      <c r="R349" s="32"/>
      <c r="S349" s="32"/>
      <c r="T349" s="32"/>
      <c r="U349" s="32"/>
      <c r="V349" s="32"/>
      <c r="W349" s="32"/>
      <c r="X349" s="32"/>
      <c r="Y349" s="32"/>
      <c r="Z349" s="32"/>
    </row>
    <row r="350" spans="1:26" ht="12.75" customHeight="1">
      <c r="A350" s="29"/>
      <c r="B350" s="26"/>
      <c r="C350" s="26"/>
      <c r="D350" s="26"/>
      <c r="E350" s="32"/>
      <c r="F350" s="51"/>
      <c r="G350" s="23"/>
      <c r="H350" s="105"/>
      <c r="I350" s="32"/>
      <c r="J350" s="32"/>
      <c r="K350" s="32"/>
      <c r="L350" s="32"/>
      <c r="M350" s="32"/>
      <c r="N350" s="32"/>
      <c r="O350" s="32"/>
      <c r="P350" s="32"/>
      <c r="Q350" s="32"/>
      <c r="R350" s="32"/>
      <c r="S350" s="32"/>
      <c r="T350" s="32"/>
      <c r="U350" s="32"/>
      <c r="V350" s="32"/>
      <c r="W350" s="32"/>
      <c r="X350" s="32"/>
      <c r="Y350" s="32"/>
      <c r="Z350" s="32"/>
    </row>
    <row r="351" spans="1:26" ht="12.75" customHeight="1">
      <c r="A351" s="683" t="s">
        <v>10</v>
      </c>
      <c r="B351" s="657"/>
      <c r="C351" s="69">
        <f>C352+C354+C356+C358+C360</f>
        <v>87200000</v>
      </c>
      <c r="D351" s="26"/>
      <c r="E351" s="32"/>
      <c r="F351" s="51"/>
      <c r="G351" s="23"/>
      <c r="H351" s="20"/>
      <c r="I351" s="32"/>
      <c r="J351" s="32"/>
      <c r="K351" s="32"/>
      <c r="L351" s="32"/>
      <c r="M351" s="32"/>
      <c r="N351" s="32"/>
      <c r="O351" s="32"/>
      <c r="P351" s="32"/>
      <c r="Q351" s="32"/>
      <c r="R351" s="32"/>
      <c r="S351" s="32"/>
      <c r="T351" s="32"/>
      <c r="U351" s="32"/>
      <c r="V351" s="32"/>
      <c r="W351" s="32"/>
      <c r="X351" s="32"/>
      <c r="Y351" s="32"/>
      <c r="Z351" s="32"/>
    </row>
    <row r="352" spans="1:26" ht="12.75" customHeight="1">
      <c r="A352" s="22">
        <v>211303</v>
      </c>
      <c r="B352" s="7" t="s">
        <v>100</v>
      </c>
      <c r="C352" s="23">
        <f>SUM(C353)</f>
        <v>3550000</v>
      </c>
      <c r="D352" s="26"/>
      <c r="E352" s="32"/>
      <c r="F352" s="51"/>
      <c r="G352" s="23"/>
      <c r="H352" s="20"/>
      <c r="I352" s="32"/>
      <c r="J352" s="32"/>
      <c r="K352" s="32"/>
      <c r="L352" s="32"/>
      <c r="M352" s="32"/>
      <c r="N352" s="32"/>
      <c r="O352" s="32"/>
      <c r="P352" s="32"/>
      <c r="Q352" s="32"/>
      <c r="R352" s="32"/>
      <c r="S352" s="32"/>
      <c r="T352" s="32"/>
      <c r="U352" s="32"/>
      <c r="V352" s="32"/>
      <c r="W352" s="32"/>
      <c r="X352" s="32"/>
      <c r="Y352" s="32"/>
      <c r="Z352" s="32"/>
    </row>
    <row r="353" spans="1:26" ht="12.75" customHeight="1">
      <c r="A353" s="35">
        <v>21130301</v>
      </c>
      <c r="B353" s="32" t="s">
        <v>129</v>
      </c>
      <c r="C353" s="26">
        <v>3550000</v>
      </c>
      <c r="D353" s="26"/>
      <c r="E353" s="32"/>
      <c r="F353" s="51"/>
      <c r="G353" s="23"/>
      <c r="H353" s="20"/>
      <c r="I353" s="32"/>
      <c r="J353" s="32"/>
      <c r="K353" s="32"/>
      <c r="L353" s="32"/>
      <c r="M353" s="32"/>
      <c r="N353" s="32"/>
      <c r="O353" s="32"/>
      <c r="P353" s="32"/>
      <c r="Q353" s="32"/>
      <c r="R353" s="32"/>
      <c r="S353" s="32"/>
      <c r="T353" s="32"/>
      <c r="U353" s="32"/>
      <c r="V353" s="32"/>
      <c r="W353" s="32"/>
      <c r="X353" s="32"/>
      <c r="Y353" s="32"/>
      <c r="Z353" s="32"/>
    </row>
    <row r="354" spans="1:26" ht="12.75" customHeight="1">
      <c r="A354" s="21">
        <v>211302</v>
      </c>
      <c r="B354" s="21" t="s">
        <v>53</v>
      </c>
      <c r="C354" s="23">
        <f>C355</f>
        <v>1800000</v>
      </c>
      <c r="D354" s="26"/>
      <c r="E354" s="32"/>
      <c r="F354" s="51"/>
      <c r="G354" s="23"/>
      <c r="H354" s="20"/>
      <c r="I354" s="32"/>
      <c r="J354" s="32"/>
      <c r="K354" s="32"/>
      <c r="L354" s="32"/>
      <c r="M354" s="32"/>
      <c r="N354" s="32"/>
      <c r="O354" s="32"/>
      <c r="P354" s="32"/>
      <c r="Q354" s="32"/>
      <c r="R354" s="32"/>
      <c r="S354" s="32"/>
      <c r="T354" s="32"/>
      <c r="U354" s="32"/>
      <c r="V354" s="32"/>
      <c r="W354" s="32"/>
      <c r="X354" s="32"/>
      <c r="Y354" s="32"/>
      <c r="Z354" s="32"/>
    </row>
    <row r="355" spans="1:26" ht="12.75" customHeight="1">
      <c r="A355" s="25">
        <v>21130204</v>
      </c>
      <c r="B355" s="26" t="s">
        <v>54</v>
      </c>
      <c r="C355" s="26">
        <v>1800000</v>
      </c>
      <c r="D355" s="26"/>
      <c r="E355" s="32"/>
      <c r="F355" s="47"/>
      <c r="G355" s="23"/>
      <c r="H355" s="92"/>
      <c r="I355" s="32"/>
      <c r="J355" s="32"/>
      <c r="K355" s="32"/>
      <c r="L355" s="32"/>
      <c r="M355" s="32"/>
      <c r="N355" s="32"/>
      <c r="O355" s="32"/>
      <c r="P355" s="32"/>
      <c r="Q355" s="32"/>
      <c r="R355" s="32"/>
      <c r="S355" s="32"/>
      <c r="T355" s="32"/>
      <c r="U355" s="32"/>
      <c r="V355" s="32"/>
      <c r="W355" s="32"/>
      <c r="X355" s="32"/>
      <c r="Y355" s="32"/>
      <c r="Z355" s="32"/>
    </row>
    <row r="356" spans="1:26" ht="12.75" customHeight="1">
      <c r="A356" s="22">
        <v>211303</v>
      </c>
      <c r="B356" s="76" t="s">
        <v>100</v>
      </c>
      <c r="C356" s="23">
        <f>C357</f>
        <v>1750000</v>
      </c>
      <c r="D356" s="26"/>
      <c r="E356" s="32"/>
      <c r="F356" s="51"/>
      <c r="G356" s="23"/>
      <c r="H356" s="92"/>
      <c r="I356" s="32"/>
      <c r="J356" s="32"/>
      <c r="K356" s="32"/>
      <c r="L356" s="32"/>
      <c r="M356" s="32"/>
      <c r="N356" s="32"/>
      <c r="O356" s="32"/>
      <c r="P356" s="32"/>
      <c r="Q356" s="32"/>
      <c r="R356" s="32"/>
      <c r="S356" s="32"/>
      <c r="T356" s="32"/>
      <c r="U356" s="32"/>
      <c r="V356" s="32"/>
      <c r="W356" s="32"/>
      <c r="X356" s="32"/>
      <c r="Y356" s="32"/>
      <c r="Z356" s="32"/>
    </row>
    <row r="357" spans="1:26" ht="12.75" customHeight="1">
      <c r="A357" s="35">
        <v>21130307</v>
      </c>
      <c r="B357" s="32" t="s">
        <v>101</v>
      </c>
      <c r="C357" s="26">
        <v>1750000</v>
      </c>
      <c r="D357" s="26"/>
      <c r="E357" s="32"/>
      <c r="F357" s="32"/>
      <c r="G357" s="23"/>
      <c r="H357" s="92"/>
      <c r="I357" s="32"/>
      <c r="J357" s="32"/>
      <c r="K357" s="32"/>
      <c r="L357" s="32"/>
      <c r="M357" s="32"/>
      <c r="N357" s="32"/>
      <c r="O357" s="32"/>
      <c r="P357" s="32"/>
      <c r="Q357" s="32"/>
      <c r="R357" s="32"/>
      <c r="S357" s="32"/>
      <c r="T357" s="32"/>
      <c r="U357" s="32"/>
      <c r="V357" s="32"/>
      <c r="W357" s="32"/>
      <c r="X357" s="32"/>
      <c r="Y357" s="32"/>
      <c r="Z357" s="32"/>
    </row>
    <row r="358" spans="1:26" ht="12.75" customHeight="1">
      <c r="A358" s="22">
        <v>211305</v>
      </c>
      <c r="B358" s="7" t="s">
        <v>55</v>
      </c>
      <c r="C358" s="23">
        <f>C359</f>
        <v>41300000</v>
      </c>
      <c r="D358" s="26"/>
      <c r="E358" s="32"/>
      <c r="F358" s="51"/>
      <c r="G358" s="23"/>
      <c r="H358" s="92"/>
      <c r="I358" s="32"/>
      <c r="J358" s="32"/>
      <c r="K358" s="32"/>
      <c r="L358" s="32"/>
      <c r="M358" s="32"/>
      <c r="N358" s="32"/>
      <c r="O358" s="32"/>
      <c r="P358" s="32"/>
      <c r="Q358" s="32"/>
      <c r="R358" s="32"/>
      <c r="S358" s="32"/>
      <c r="T358" s="32"/>
      <c r="U358" s="32"/>
      <c r="V358" s="32"/>
      <c r="W358" s="32"/>
      <c r="X358" s="32"/>
      <c r="Y358" s="32"/>
      <c r="Z358" s="32"/>
    </row>
    <row r="359" spans="1:26" ht="12.75" customHeight="1">
      <c r="A359" s="25">
        <v>21130502</v>
      </c>
      <c r="B359" s="26" t="s">
        <v>56</v>
      </c>
      <c r="C359" s="26">
        <v>41300000</v>
      </c>
      <c r="D359" s="26"/>
      <c r="E359" s="32"/>
      <c r="F359" s="47"/>
      <c r="G359" s="23"/>
      <c r="H359" s="92"/>
      <c r="I359" s="32"/>
      <c r="J359" s="32"/>
      <c r="K359" s="32"/>
      <c r="L359" s="32"/>
      <c r="M359" s="32"/>
      <c r="N359" s="32"/>
      <c r="O359" s="32"/>
      <c r="P359" s="32"/>
      <c r="Q359" s="32"/>
      <c r="R359" s="32"/>
      <c r="S359" s="32"/>
      <c r="T359" s="32"/>
      <c r="U359" s="32"/>
      <c r="V359" s="32"/>
      <c r="W359" s="32"/>
      <c r="X359" s="32"/>
      <c r="Y359" s="32"/>
      <c r="Z359" s="32"/>
    </row>
    <row r="360" spans="1:26" ht="12.75" customHeight="1">
      <c r="A360" s="21">
        <v>211309</v>
      </c>
      <c r="B360" s="23" t="s">
        <v>61</v>
      </c>
      <c r="C360" s="23">
        <f>SUM(C361:C363)</f>
        <v>38800000</v>
      </c>
      <c r="D360" s="26"/>
      <c r="E360" s="32"/>
      <c r="F360" s="51"/>
      <c r="G360" s="23"/>
      <c r="H360" s="92"/>
      <c r="I360" s="32"/>
      <c r="J360" s="32"/>
      <c r="K360" s="32"/>
      <c r="L360" s="32"/>
      <c r="M360" s="32"/>
      <c r="N360" s="32"/>
      <c r="O360" s="32"/>
      <c r="P360" s="32"/>
      <c r="Q360" s="32"/>
      <c r="R360" s="32"/>
      <c r="S360" s="32"/>
      <c r="T360" s="32"/>
      <c r="U360" s="32"/>
      <c r="V360" s="32"/>
      <c r="W360" s="32"/>
      <c r="X360" s="32"/>
      <c r="Y360" s="32"/>
      <c r="Z360" s="32"/>
    </row>
    <row r="361" spans="1:26" ht="12.75" customHeight="1">
      <c r="A361" s="25">
        <v>21130901</v>
      </c>
      <c r="B361" s="26" t="s">
        <v>62</v>
      </c>
      <c r="C361" s="26">
        <v>35600000</v>
      </c>
      <c r="D361" s="26"/>
      <c r="E361" s="32"/>
      <c r="F361" s="47"/>
      <c r="G361" s="23"/>
      <c r="H361" s="32"/>
      <c r="I361" s="32"/>
      <c r="J361" s="20"/>
      <c r="K361" s="32"/>
      <c r="L361" s="32"/>
      <c r="M361" s="32"/>
      <c r="N361" s="32"/>
      <c r="O361" s="32"/>
      <c r="P361" s="32"/>
      <c r="Q361" s="32"/>
      <c r="R361" s="32"/>
      <c r="S361" s="32"/>
      <c r="T361" s="32"/>
      <c r="U361" s="32"/>
      <c r="V361" s="32"/>
      <c r="W361" s="32"/>
      <c r="X361" s="32"/>
      <c r="Y361" s="32"/>
      <c r="Z361" s="32"/>
    </row>
    <row r="362" spans="1:26" ht="12.75" customHeight="1">
      <c r="A362" s="35">
        <v>21130906</v>
      </c>
      <c r="B362" s="32" t="s">
        <v>117</v>
      </c>
      <c r="C362" s="20">
        <v>2250000</v>
      </c>
      <c r="D362" s="26"/>
      <c r="E362" s="32"/>
      <c r="F362" s="20"/>
      <c r="G362" s="20"/>
      <c r="H362" s="32"/>
      <c r="I362" s="32"/>
      <c r="J362" s="32"/>
      <c r="K362" s="32"/>
      <c r="L362" s="32"/>
      <c r="M362" s="32"/>
      <c r="N362" s="32"/>
      <c r="O362" s="32"/>
      <c r="P362" s="32"/>
      <c r="Q362" s="32"/>
      <c r="R362" s="32"/>
      <c r="S362" s="32"/>
      <c r="T362" s="32"/>
      <c r="U362" s="32"/>
      <c r="V362" s="32"/>
      <c r="W362" s="32"/>
      <c r="X362" s="32"/>
      <c r="Y362" s="32"/>
      <c r="Z362" s="32"/>
    </row>
    <row r="363" spans="1:26" ht="12.75" customHeight="1">
      <c r="A363" s="25">
        <v>21130908</v>
      </c>
      <c r="B363" s="26" t="s">
        <v>64</v>
      </c>
      <c r="C363" s="26">
        <v>950000</v>
      </c>
      <c r="D363" s="26"/>
      <c r="E363" s="92"/>
      <c r="F363" s="92"/>
      <c r="G363" s="20"/>
      <c r="H363" s="32"/>
      <c r="I363" s="32"/>
      <c r="J363" s="32"/>
      <c r="K363" s="32"/>
      <c r="L363" s="32"/>
      <c r="M363" s="32"/>
      <c r="N363" s="32"/>
      <c r="O363" s="32"/>
      <c r="P363" s="32"/>
      <c r="Q363" s="32"/>
      <c r="R363" s="32"/>
      <c r="S363" s="32"/>
      <c r="T363" s="32"/>
      <c r="U363" s="32"/>
      <c r="V363" s="32"/>
      <c r="W363" s="32"/>
      <c r="X363" s="32"/>
      <c r="Y363" s="32"/>
      <c r="Z363" s="32"/>
    </row>
    <row r="364" spans="1:26" ht="12.75" customHeight="1">
      <c r="A364" s="25"/>
      <c r="B364" s="26"/>
      <c r="C364" s="26"/>
      <c r="D364" s="26"/>
      <c r="E364" s="92"/>
      <c r="F364" s="92"/>
      <c r="G364" s="20"/>
      <c r="H364" s="32"/>
      <c r="I364" s="32"/>
      <c r="J364" s="32"/>
      <c r="K364" s="32"/>
      <c r="L364" s="32"/>
      <c r="M364" s="32"/>
      <c r="N364" s="32"/>
      <c r="O364" s="32"/>
      <c r="P364" s="32"/>
      <c r="Q364" s="32"/>
      <c r="R364" s="32"/>
      <c r="S364" s="32"/>
      <c r="T364" s="32"/>
      <c r="U364" s="32"/>
      <c r="V364" s="32"/>
      <c r="W364" s="32"/>
      <c r="X364" s="32"/>
      <c r="Y364" s="32"/>
      <c r="Z364" s="32"/>
    </row>
    <row r="365" spans="1:26" ht="13.5" customHeight="1">
      <c r="A365" s="659" t="s">
        <v>65</v>
      </c>
      <c r="B365" s="657"/>
      <c r="C365" s="43">
        <f>C366</f>
        <v>27000000</v>
      </c>
      <c r="D365" s="36"/>
      <c r="E365" s="36"/>
      <c r="F365" s="129"/>
      <c r="G365" s="129"/>
      <c r="H365" s="129"/>
      <c r="I365" s="129"/>
      <c r="J365" s="129"/>
      <c r="K365" s="129"/>
      <c r="L365" s="129"/>
      <c r="M365" s="129"/>
      <c r="N365" s="129"/>
      <c r="O365" s="129"/>
      <c r="P365" s="129"/>
      <c r="Q365" s="129"/>
      <c r="R365" s="129"/>
      <c r="S365" s="129"/>
      <c r="T365" s="36"/>
      <c r="U365" s="36"/>
      <c r="V365" s="36"/>
      <c r="W365" s="36"/>
      <c r="X365" s="36"/>
      <c r="Y365" s="36"/>
      <c r="Z365" s="36"/>
    </row>
    <row r="366" spans="1:26" ht="13.5" customHeight="1">
      <c r="A366" s="21">
        <v>211402</v>
      </c>
      <c r="B366" s="21" t="s">
        <v>71</v>
      </c>
      <c r="C366" s="50">
        <f>SUM(C367:C368)</f>
        <v>27000000</v>
      </c>
      <c r="D366" s="36"/>
      <c r="E366" s="36"/>
      <c r="F366" s="29"/>
      <c r="G366" s="29"/>
      <c r="H366" s="29"/>
      <c r="I366" s="29"/>
      <c r="J366" s="29"/>
      <c r="K366" s="29"/>
      <c r="L366" s="29"/>
      <c r="M366" s="29"/>
      <c r="N366" s="29"/>
      <c r="O366" s="29"/>
      <c r="P366" s="29"/>
      <c r="Q366" s="29"/>
      <c r="R366" s="29"/>
      <c r="S366" s="29"/>
      <c r="T366" s="36"/>
      <c r="U366" s="36"/>
      <c r="V366" s="36"/>
      <c r="W366" s="36"/>
      <c r="X366" s="36"/>
      <c r="Y366" s="36"/>
      <c r="Z366" s="36"/>
    </row>
    <row r="367" spans="1:26" ht="13.5" customHeight="1">
      <c r="A367" s="25">
        <v>21140203</v>
      </c>
      <c r="B367" s="32" t="s">
        <v>72</v>
      </c>
      <c r="C367" s="26">
        <v>13500000</v>
      </c>
      <c r="D367" s="36"/>
      <c r="E367" s="36"/>
      <c r="F367" s="29"/>
      <c r="G367" s="29"/>
      <c r="H367" s="29"/>
      <c r="I367" s="29"/>
      <c r="J367" s="29"/>
      <c r="K367" s="29"/>
      <c r="L367" s="29"/>
      <c r="M367" s="29"/>
      <c r="N367" s="29"/>
      <c r="O367" s="29"/>
      <c r="P367" s="29"/>
      <c r="Q367" s="29"/>
      <c r="R367" s="29"/>
      <c r="S367" s="29"/>
      <c r="T367" s="36"/>
      <c r="U367" s="36"/>
      <c r="V367" s="36"/>
      <c r="W367" s="36"/>
      <c r="X367" s="36"/>
      <c r="Y367" s="36"/>
      <c r="Z367" s="36"/>
    </row>
    <row r="368" spans="1:26" ht="13.5" customHeight="1">
      <c r="A368" s="25">
        <v>21140208</v>
      </c>
      <c r="B368" s="29" t="s">
        <v>154</v>
      </c>
      <c r="C368" s="26">
        <v>13500000</v>
      </c>
      <c r="D368" s="36"/>
      <c r="E368" s="36"/>
      <c r="F368" s="112"/>
      <c r="G368" s="112"/>
      <c r="H368" s="29"/>
      <c r="I368" s="29"/>
      <c r="J368" s="29"/>
      <c r="K368" s="29"/>
      <c r="L368" s="29"/>
      <c r="M368" s="29"/>
      <c r="N368" s="29"/>
      <c r="O368" s="29"/>
      <c r="P368" s="29"/>
      <c r="Q368" s="29"/>
      <c r="R368" s="29"/>
      <c r="S368" s="29"/>
      <c r="T368" s="36"/>
      <c r="U368" s="36"/>
      <c r="V368" s="36"/>
      <c r="W368" s="36"/>
      <c r="X368" s="36"/>
      <c r="Y368" s="36"/>
      <c r="Z368" s="36"/>
    </row>
    <row r="369" spans="1:26" ht="13.5" customHeight="1">
      <c r="A369" s="25"/>
      <c r="B369" s="29"/>
      <c r="C369" s="26"/>
      <c r="D369" s="36"/>
      <c r="E369" s="36"/>
      <c r="F369" s="26"/>
      <c r="G369" s="93"/>
      <c r="H369" s="29"/>
      <c r="I369" s="29"/>
      <c r="J369" s="29"/>
      <c r="K369" s="29"/>
      <c r="L369" s="29"/>
      <c r="M369" s="29"/>
      <c r="N369" s="29"/>
      <c r="O369" s="29"/>
      <c r="P369" s="29"/>
      <c r="Q369" s="29"/>
      <c r="R369" s="29"/>
      <c r="S369" s="29"/>
      <c r="T369" s="36"/>
      <c r="U369" s="36"/>
      <c r="V369" s="36"/>
      <c r="W369" s="36"/>
      <c r="X369" s="36"/>
      <c r="Y369" s="36"/>
      <c r="Z369" s="36"/>
    </row>
    <row r="370" spans="1:26" ht="12.75" customHeight="1">
      <c r="A370" s="698" t="s">
        <v>74</v>
      </c>
      <c r="B370" s="657"/>
      <c r="C370" s="86">
        <f>+C371+C375</f>
        <v>13450000</v>
      </c>
      <c r="D370" s="26"/>
      <c r="E370" s="23"/>
      <c r="F370" s="92"/>
      <c r="G370" s="20"/>
      <c r="H370" s="32"/>
      <c r="I370" s="32"/>
      <c r="J370" s="32"/>
      <c r="K370" s="32"/>
      <c r="L370" s="32"/>
      <c r="M370" s="32"/>
      <c r="N370" s="32"/>
      <c r="O370" s="32"/>
      <c r="P370" s="32"/>
      <c r="Q370" s="32"/>
      <c r="R370" s="32"/>
      <c r="S370" s="32"/>
      <c r="T370" s="32"/>
      <c r="U370" s="32"/>
      <c r="V370" s="32"/>
      <c r="W370" s="32"/>
      <c r="X370" s="32"/>
      <c r="Y370" s="32"/>
      <c r="Z370" s="32"/>
    </row>
    <row r="371" spans="1:26" ht="12.75" customHeight="1">
      <c r="A371" s="21">
        <v>221104</v>
      </c>
      <c r="B371" s="22" t="s">
        <v>78</v>
      </c>
      <c r="C371" s="23">
        <f>SUM(C372:C374)</f>
        <v>10750000</v>
      </c>
      <c r="D371" s="26"/>
      <c r="E371" s="26"/>
      <c r="F371" s="92"/>
      <c r="G371" s="20"/>
      <c r="H371" s="32"/>
      <c r="I371" s="32"/>
      <c r="J371" s="32"/>
      <c r="K371" s="32"/>
      <c r="L371" s="32"/>
      <c r="M371" s="32"/>
      <c r="N371" s="32"/>
      <c r="O371" s="32"/>
      <c r="P371" s="32"/>
      <c r="Q371" s="32"/>
      <c r="R371" s="32"/>
      <c r="S371" s="32"/>
      <c r="T371" s="32"/>
      <c r="U371" s="32"/>
      <c r="V371" s="32"/>
      <c r="W371" s="32"/>
      <c r="X371" s="32"/>
      <c r="Y371" s="32"/>
      <c r="Z371" s="32"/>
    </row>
    <row r="372" spans="1:26" ht="12.75" customHeight="1">
      <c r="A372" s="25">
        <v>22110401</v>
      </c>
      <c r="B372" s="26" t="s">
        <v>79</v>
      </c>
      <c r="C372" s="26">
        <v>3150000</v>
      </c>
      <c r="D372" s="26"/>
      <c r="E372" s="23"/>
      <c r="F372" s="92"/>
      <c r="G372" s="20"/>
      <c r="H372" s="32"/>
      <c r="I372" s="32"/>
      <c r="J372" s="32"/>
      <c r="K372" s="32"/>
      <c r="L372" s="32"/>
      <c r="M372" s="32"/>
      <c r="N372" s="32"/>
      <c r="O372" s="32"/>
      <c r="P372" s="32"/>
      <c r="Q372" s="32"/>
      <c r="R372" s="32"/>
      <c r="S372" s="32"/>
      <c r="T372" s="32"/>
      <c r="U372" s="32"/>
      <c r="V372" s="32"/>
      <c r="W372" s="32"/>
      <c r="X372" s="32"/>
      <c r="Y372" s="32"/>
      <c r="Z372" s="32"/>
    </row>
    <row r="373" spans="1:26" ht="12.75" customHeight="1">
      <c r="A373" s="25">
        <v>22110404</v>
      </c>
      <c r="B373" s="26" t="s">
        <v>106</v>
      </c>
      <c r="C373" s="26">
        <v>3650000</v>
      </c>
      <c r="D373" s="26"/>
      <c r="E373" s="23"/>
      <c r="F373" s="20"/>
      <c r="G373" s="27"/>
      <c r="H373" s="32"/>
      <c r="I373" s="32"/>
      <c r="J373" s="32"/>
      <c r="K373" s="32"/>
      <c r="L373" s="32"/>
      <c r="M373" s="32"/>
      <c r="N373" s="32"/>
      <c r="O373" s="32"/>
      <c r="P373" s="32"/>
      <c r="Q373" s="32"/>
      <c r="R373" s="32"/>
      <c r="S373" s="32"/>
      <c r="T373" s="32"/>
      <c r="U373" s="32"/>
      <c r="V373" s="32"/>
      <c r="W373" s="32"/>
      <c r="X373" s="32"/>
      <c r="Y373" s="32"/>
      <c r="Z373" s="32"/>
    </row>
    <row r="374" spans="1:26" ht="12.75" customHeight="1">
      <c r="A374" s="25">
        <v>22110409</v>
      </c>
      <c r="B374" s="26" t="s">
        <v>80</v>
      </c>
      <c r="C374" s="26">
        <v>3950000</v>
      </c>
      <c r="D374" s="26"/>
      <c r="E374" s="23"/>
      <c r="F374" s="35"/>
      <c r="G374" s="20"/>
      <c r="H374" s="32"/>
      <c r="I374" s="32"/>
      <c r="J374" s="32"/>
      <c r="K374" s="32"/>
      <c r="L374" s="32"/>
      <c r="M374" s="32"/>
      <c r="N374" s="32"/>
      <c r="O374" s="32"/>
      <c r="P374" s="32"/>
      <c r="Q374" s="32"/>
      <c r="R374" s="32"/>
      <c r="S374" s="32"/>
      <c r="T374" s="32"/>
      <c r="U374" s="32"/>
      <c r="V374" s="32"/>
      <c r="W374" s="32"/>
      <c r="X374" s="32"/>
      <c r="Y374" s="32"/>
      <c r="Z374" s="32"/>
    </row>
    <row r="375" spans="1:26" ht="12.75" customHeight="1">
      <c r="A375" s="21">
        <v>221107</v>
      </c>
      <c r="B375" s="23" t="s">
        <v>81</v>
      </c>
      <c r="C375" s="23">
        <f>SUM(C376)</f>
        <v>2700000</v>
      </c>
      <c r="D375" s="26"/>
      <c r="E375" s="23"/>
      <c r="F375" s="92"/>
      <c r="G375" s="20"/>
      <c r="H375" s="32"/>
      <c r="I375" s="32"/>
      <c r="J375" s="32"/>
      <c r="K375" s="32"/>
      <c r="L375" s="32"/>
      <c r="M375" s="32"/>
      <c r="N375" s="32"/>
      <c r="O375" s="32"/>
      <c r="P375" s="32"/>
      <c r="Q375" s="32"/>
      <c r="R375" s="32"/>
      <c r="S375" s="32"/>
      <c r="T375" s="32"/>
      <c r="U375" s="32"/>
      <c r="V375" s="32"/>
      <c r="W375" s="32"/>
      <c r="X375" s="32"/>
      <c r="Y375" s="32"/>
      <c r="Z375" s="32"/>
    </row>
    <row r="376" spans="1:26" ht="12.75" customHeight="1">
      <c r="A376" s="25">
        <v>22110702</v>
      </c>
      <c r="B376" s="26" t="s">
        <v>82</v>
      </c>
      <c r="C376" s="26">
        <v>2700000</v>
      </c>
      <c r="D376" s="26"/>
      <c r="E376" s="23"/>
      <c r="F376" s="92"/>
      <c r="G376" s="20"/>
      <c r="H376" s="32"/>
      <c r="I376" s="32"/>
      <c r="J376" s="32"/>
      <c r="K376" s="29"/>
      <c r="L376" s="29"/>
      <c r="M376" s="29"/>
      <c r="N376" s="29"/>
      <c r="O376" s="29"/>
      <c r="P376" s="29"/>
      <c r="Q376" s="29"/>
      <c r="R376" s="29"/>
      <c r="S376" s="29"/>
      <c r="T376" s="29"/>
      <c r="U376" s="29"/>
      <c r="V376" s="29"/>
      <c r="W376" s="29"/>
      <c r="X376" s="29"/>
      <c r="Y376" s="29"/>
      <c r="Z376" s="32"/>
    </row>
    <row r="377" spans="1:26" ht="12.75" customHeight="1">
      <c r="A377" s="25"/>
      <c r="B377" s="26"/>
      <c r="C377" s="26"/>
      <c r="D377" s="26"/>
      <c r="E377" s="23"/>
      <c r="F377" s="92"/>
      <c r="G377" s="20"/>
      <c r="H377" s="32"/>
      <c r="I377" s="32"/>
      <c r="J377" s="32"/>
      <c r="K377" s="29"/>
      <c r="L377" s="29"/>
      <c r="M377" s="29"/>
      <c r="N377" s="29"/>
      <c r="O377" s="29"/>
      <c r="P377" s="29"/>
      <c r="Q377" s="29"/>
      <c r="R377" s="29"/>
      <c r="S377" s="29"/>
      <c r="T377" s="29"/>
      <c r="U377" s="29"/>
      <c r="V377" s="29"/>
      <c r="W377" s="29"/>
      <c r="X377" s="29"/>
      <c r="Y377" s="29"/>
      <c r="Z377" s="32"/>
    </row>
    <row r="378" spans="1:26" ht="15" customHeight="1" thickBot="1">
      <c r="A378" s="130"/>
      <c r="B378" s="130"/>
      <c r="C378" s="130"/>
      <c r="D378" s="130"/>
      <c r="E378" s="130"/>
      <c r="F378" s="130"/>
      <c r="G378" s="130"/>
    </row>
    <row r="379" spans="1:26" ht="12.75" customHeight="1">
      <c r="A379" s="701" t="s">
        <v>167</v>
      </c>
      <c r="B379" s="702"/>
      <c r="C379" s="699" t="s">
        <v>168</v>
      </c>
      <c r="E379" s="92"/>
      <c r="F379" s="73"/>
      <c r="G379" s="73"/>
      <c r="H379" s="32"/>
      <c r="I379" s="32"/>
      <c r="J379" s="32"/>
      <c r="K379" s="32"/>
      <c r="L379" s="32"/>
      <c r="M379" s="32"/>
      <c r="N379" s="32"/>
      <c r="O379" s="32"/>
      <c r="P379" s="32"/>
      <c r="Q379" s="32"/>
      <c r="R379" s="32"/>
      <c r="S379" s="32"/>
      <c r="T379" s="32"/>
      <c r="U379" s="32"/>
      <c r="V379" s="32"/>
      <c r="W379" s="32"/>
      <c r="X379" s="32"/>
      <c r="Y379" s="32"/>
    </row>
    <row r="380" spans="1:26" ht="12.75" customHeight="1" thickBot="1">
      <c r="A380" s="703"/>
      <c r="B380" s="704"/>
      <c r="C380" s="700"/>
      <c r="E380" s="92"/>
      <c r="F380" s="73"/>
      <c r="G380" s="73"/>
      <c r="H380" s="32"/>
      <c r="I380" s="32"/>
      <c r="J380" s="32"/>
      <c r="K380" s="32"/>
      <c r="L380" s="32"/>
      <c r="M380" s="32"/>
      <c r="N380" s="32"/>
      <c r="O380" s="32"/>
      <c r="P380" s="32"/>
      <c r="Q380" s="32"/>
      <c r="R380" s="32"/>
      <c r="S380" s="32"/>
      <c r="T380" s="32"/>
      <c r="U380" s="32"/>
      <c r="V380" s="32"/>
      <c r="W380" s="32"/>
      <c r="X380" s="32"/>
      <c r="Y380" s="32"/>
    </row>
    <row r="381" spans="1:26" ht="12.75" customHeight="1">
      <c r="A381" s="668" t="s">
        <v>169</v>
      </c>
      <c r="B381" s="669"/>
      <c r="C381" s="670"/>
      <c r="E381" s="92"/>
      <c r="F381" s="73"/>
      <c r="G381" s="73"/>
      <c r="H381" s="32"/>
      <c r="I381" s="32"/>
      <c r="J381" s="32"/>
      <c r="K381" s="32"/>
      <c r="L381" s="32"/>
      <c r="M381" s="32"/>
      <c r="N381" s="32"/>
      <c r="O381" s="32"/>
      <c r="P381" s="32"/>
      <c r="Q381" s="32"/>
      <c r="R381" s="32"/>
      <c r="S381" s="32"/>
      <c r="T381" s="32"/>
      <c r="U381" s="32"/>
      <c r="V381" s="32"/>
      <c r="W381" s="32"/>
      <c r="X381" s="32"/>
      <c r="Y381" s="32"/>
    </row>
    <row r="382" spans="1:26" ht="12.75" customHeight="1">
      <c r="A382" s="671"/>
      <c r="B382" s="672"/>
      <c r="C382" s="673"/>
      <c r="E382" s="92"/>
      <c r="F382" s="73"/>
      <c r="G382" s="73"/>
      <c r="H382" s="32"/>
      <c r="I382" s="32"/>
      <c r="J382" s="32"/>
      <c r="K382" s="32"/>
      <c r="L382" s="32"/>
      <c r="M382" s="32"/>
      <c r="N382" s="32"/>
      <c r="O382" s="32"/>
      <c r="P382" s="32"/>
      <c r="Q382" s="32"/>
      <c r="R382" s="32"/>
      <c r="S382" s="32"/>
      <c r="T382" s="32"/>
      <c r="U382" s="32"/>
      <c r="V382" s="32"/>
      <c r="W382" s="32"/>
      <c r="X382" s="32"/>
      <c r="Y382" s="32"/>
    </row>
    <row r="383" spans="1:26" ht="12.75" customHeight="1">
      <c r="A383" s="671"/>
      <c r="B383" s="672"/>
      <c r="C383" s="673"/>
      <c r="E383" s="92"/>
      <c r="F383" s="73"/>
      <c r="G383" s="73"/>
      <c r="H383" s="32"/>
      <c r="I383" s="32"/>
      <c r="J383" s="32"/>
      <c r="K383" s="32"/>
      <c r="L383" s="32"/>
      <c r="M383" s="32"/>
      <c r="N383" s="32"/>
      <c r="O383" s="32"/>
      <c r="P383" s="32"/>
      <c r="Q383" s="32"/>
      <c r="R383" s="32"/>
      <c r="S383" s="32"/>
      <c r="T383" s="32"/>
      <c r="U383" s="32"/>
      <c r="V383" s="32"/>
      <c r="W383" s="32"/>
      <c r="X383" s="32"/>
      <c r="Y383" s="32"/>
    </row>
    <row r="384" spans="1:26" ht="12.75" customHeight="1">
      <c r="A384" s="671"/>
      <c r="B384" s="672"/>
      <c r="C384" s="673"/>
      <c r="E384" s="92"/>
      <c r="F384" s="73"/>
      <c r="G384" s="73"/>
      <c r="H384" s="32"/>
      <c r="I384" s="32"/>
      <c r="J384" s="32"/>
      <c r="K384" s="32"/>
      <c r="L384" s="32"/>
      <c r="M384" s="32"/>
      <c r="N384" s="32"/>
      <c r="O384" s="32"/>
      <c r="P384" s="32"/>
      <c r="Q384" s="32"/>
      <c r="R384" s="32"/>
      <c r="S384" s="32"/>
      <c r="T384" s="32"/>
      <c r="U384" s="32"/>
      <c r="V384" s="32"/>
      <c r="W384" s="32"/>
      <c r="X384" s="32"/>
      <c r="Y384" s="32"/>
    </row>
    <row r="385" spans="1:25" ht="12.75" customHeight="1">
      <c r="A385" s="671"/>
      <c r="B385" s="672"/>
      <c r="C385" s="673"/>
      <c r="E385" s="92"/>
      <c r="F385" s="73"/>
      <c r="G385" s="73"/>
      <c r="H385" s="32"/>
      <c r="I385" s="32"/>
      <c r="J385" s="32"/>
      <c r="K385" s="32"/>
      <c r="L385" s="32"/>
      <c r="M385" s="32"/>
      <c r="N385" s="32"/>
      <c r="O385" s="32"/>
      <c r="P385" s="32"/>
      <c r="Q385" s="32"/>
      <c r="R385" s="32"/>
      <c r="S385" s="32"/>
      <c r="T385" s="32"/>
      <c r="U385" s="32"/>
      <c r="V385" s="32"/>
      <c r="W385" s="32"/>
      <c r="X385" s="32"/>
      <c r="Y385" s="32"/>
    </row>
    <row r="386" spans="1:25" ht="12.75" customHeight="1">
      <c r="A386" s="671"/>
      <c r="B386" s="672"/>
      <c r="C386" s="673"/>
      <c r="E386" s="92"/>
      <c r="F386" s="73"/>
      <c r="G386" s="73"/>
      <c r="H386" s="32"/>
      <c r="I386" s="32"/>
      <c r="J386" s="32"/>
      <c r="K386" s="32"/>
      <c r="L386" s="32"/>
      <c r="M386" s="32"/>
      <c r="N386" s="32"/>
      <c r="O386" s="32"/>
      <c r="P386" s="32"/>
      <c r="Q386" s="32"/>
      <c r="R386" s="32"/>
      <c r="S386" s="32"/>
      <c r="T386" s="32"/>
      <c r="U386" s="32"/>
      <c r="V386" s="32"/>
      <c r="W386" s="32"/>
      <c r="X386" s="32"/>
      <c r="Y386" s="32"/>
    </row>
    <row r="387" spans="1:25" ht="12.75" customHeight="1">
      <c r="A387" s="671"/>
      <c r="B387" s="672"/>
      <c r="C387" s="673"/>
      <c r="E387" s="92"/>
      <c r="F387" s="73"/>
      <c r="G387" s="73"/>
      <c r="H387" s="32"/>
      <c r="I387" s="32"/>
      <c r="J387" s="32"/>
      <c r="K387" s="32"/>
      <c r="L387" s="32"/>
      <c r="M387" s="32"/>
      <c r="N387" s="32"/>
      <c r="O387" s="32"/>
      <c r="P387" s="32"/>
      <c r="Q387" s="32"/>
      <c r="R387" s="32"/>
      <c r="S387" s="32"/>
      <c r="T387" s="32"/>
      <c r="U387" s="32"/>
      <c r="V387" s="32"/>
      <c r="W387" s="32"/>
      <c r="X387" s="32"/>
      <c r="Y387" s="32"/>
    </row>
    <row r="388" spans="1:25" ht="12.75" customHeight="1">
      <c r="A388" s="671"/>
      <c r="B388" s="672"/>
      <c r="C388" s="673"/>
      <c r="E388" s="92"/>
      <c r="F388" s="73"/>
      <c r="G388" s="73"/>
      <c r="H388" s="32"/>
      <c r="I388" s="32"/>
      <c r="J388" s="32"/>
      <c r="K388" s="32"/>
      <c r="L388" s="32"/>
      <c r="M388" s="32"/>
      <c r="N388" s="32"/>
      <c r="O388" s="32"/>
      <c r="P388" s="32"/>
      <c r="Q388" s="32"/>
      <c r="R388" s="32"/>
      <c r="S388" s="32"/>
      <c r="T388" s="32"/>
      <c r="U388" s="32"/>
      <c r="V388" s="32"/>
      <c r="W388" s="32"/>
      <c r="X388" s="32"/>
      <c r="Y388" s="32"/>
    </row>
    <row r="389" spans="1:25" ht="12.75" customHeight="1">
      <c r="A389" s="671"/>
      <c r="B389" s="672"/>
      <c r="C389" s="673"/>
      <c r="E389" s="92"/>
      <c r="F389" s="73"/>
      <c r="G389" s="73"/>
      <c r="H389" s="32"/>
      <c r="I389" s="32"/>
      <c r="J389" s="32"/>
      <c r="K389" s="32"/>
      <c r="L389" s="32"/>
      <c r="M389" s="32"/>
      <c r="N389" s="32"/>
      <c r="O389" s="32"/>
      <c r="P389" s="32"/>
      <c r="Q389" s="32"/>
      <c r="R389" s="32"/>
      <c r="S389" s="32"/>
      <c r="T389" s="32"/>
      <c r="U389" s="32"/>
      <c r="V389" s="32"/>
      <c r="W389" s="32"/>
      <c r="X389" s="32"/>
      <c r="Y389" s="32"/>
    </row>
    <row r="390" spans="1:25" ht="12.75" customHeight="1">
      <c r="A390" s="671"/>
      <c r="B390" s="672"/>
      <c r="C390" s="673"/>
      <c r="E390" s="92"/>
      <c r="F390" s="73"/>
      <c r="G390" s="73"/>
      <c r="H390" s="32"/>
      <c r="I390" s="32"/>
      <c r="J390" s="32"/>
      <c r="K390" s="32"/>
      <c r="L390" s="32"/>
      <c r="M390" s="32"/>
      <c r="N390" s="32"/>
      <c r="O390" s="32"/>
      <c r="P390" s="32"/>
      <c r="Q390" s="32"/>
      <c r="R390" s="32"/>
      <c r="S390" s="32"/>
      <c r="T390" s="32"/>
      <c r="U390" s="32"/>
      <c r="V390" s="32"/>
      <c r="W390" s="32"/>
      <c r="X390" s="32"/>
      <c r="Y390" s="32"/>
    </row>
    <row r="391" spans="1:25" ht="12.75" customHeight="1">
      <c r="A391" s="671"/>
      <c r="B391" s="672"/>
      <c r="C391" s="673"/>
      <c r="E391" s="92"/>
      <c r="F391" s="73"/>
      <c r="G391" s="73"/>
      <c r="H391" s="32"/>
      <c r="I391" s="32"/>
      <c r="J391" s="32"/>
      <c r="K391" s="32"/>
      <c r="L391" s="32"/>
      <c r="M391" s="32"/>
      <c r="N391" s="32"/>
      <c r="O391" s="32"/>
      <c r="P391" s="32"/>
      <c r="Q391" s="32"/>
      <c r="R391" s="32"/>
      <c r="S391" s="32"/>
      <c r="T391" s="32"/>
      <c r="U391" s="32"/>
      <c r="V391" s="32"/>
      <c r="W391" s="32"/>
      <c r="X391" s="32"/>
      <c r="Y391" s="32"/>
    </row>
    <row r="392" spans="1:25" ht="12.75" customHeight="1">
      <c r="A392" s="671"/>
      <c r="B392" s="672"/>
      <c r="C392" s="673"/>
      <c r="E392" s="92"/>
      <c r="F392" s="73"/>
      <c r="G392" s="73"/>
      <c r="H392" s="32"/>
      <c r="I392" s="32"/>
      <c r="J392" s="32"/>
      <c r="K392" s="32"/>
      <c r="L392" s="32"/>
      <c r="M392" s="32"/>
      <c r="N392" s="32"/>
      <c r="O392" s="32"/>
      <c r="P392" s="32"/>
      <c r="Q392" s="32"/>
      <c r="R392" s="32"/>
      <c r="S392" s="32"/>
      <c r="T392" s="32"/>
      <c r="U392" s="32"/>
      <c r="V392" s="32"/>
      <c r="W392" s="32"/>
      <c r="X392" s="32"/>
      <c r="Y392" s="32"/>
    </row>
    <row r="393" spans="1:25" ht="12.75" customHeight="1">
      <c r="A393" s="671"/>
      <c r="B393" s="672"/>
      <c r="C393" s="673"/>
      <c r="E393" s="92"/>
      <c r="F393" s="73"/>
      <c r="G393" s="73"/>
      <c r="H393" s="32"/>
      <c r="I393" s="32"/>
      <c r="J393" s="32"/>
      <c r="K393" s="32"/>
      <c r="L393" s="32"/>
      <c r="M393" s="32"/>
      <c r="N393" s="32"/>
      <c r="O393" s="32"/>
      <c r="P393" s="32"/>
      <c r="Q393" s="32"/>
      <c r="R393" s="32"/>
      <c r="S393" s="32"/>
      <c r="T393" s="32"/>
      <c r="U393" s="32"/>
      <c r="V393" s="32"/>
      <c r="W393" s="32"/>
      <c r="X393" s="32"/>
      <c r="Y393" s="32"/>
    </row>
    <row r="394" spans="1:25" ht="12.75" customHeight="1">
      <c r="A394" s="671"/>
      <c r="B394" s="672"/>
      <c r="C394" s="673"/>
      <c r="E394" s="92"/>
      <c r="F394" s="73"/>
      <c r="G394" s="73"/>
      <c r="H394" s="32"/>
      <c r="I394" s="32"/>
      <c r="J394" s="32"/>
      <c r="K394" s="32"/>
      <c r="L394" s="32"/>
      <c r="M394" s="32"/>
      <c r="N394" s="32"/>
      <c r="O394" s="32"/>
      <c r="P394" s="32"/>
      <c r="Q394" s="32"/>
      <c r="R394" s="32"/>
      <c r="S394" s="32"/>
      <c r="T394" s="32"/>
      <c r="U394" s="32"/>
      <c r="V394" s="32"/>
      <c r="W394" s="32"/>
      <c r="X394" s="32"/>
      <c r="Y394" s="32"/>
    </row>
    <row r="395" spans="1:25" ht="12.75" customHeight="1">
      <c r="A395" s="671"/>
      <c r="B395" s="672"/>
      <c r="C395" s="673"/>
      <c r="E395" s="92"/>
      <c r="F395" s="73"/>
      <c r="G395" s="73"/>
      <c r="H395" s="32"/>
      <c r="I395" s="32"/>
      <c r="J395" s="32"/>
      <c r="K395" s="32"/>
      <c r="L395" s="32"/>
      <c r="M395" s="32"/>
      <c r="N395" s="32"/>
      <c r="O395" s="32"/>
      <c r="P395" s="32"/>
      <c r="Q395" s="32"/>
      <c r="R395" s="32"/>
      <c r="S395" s="32"/>
      <c r="T395" s="32"/>
      <c r="U395" s="32"/>
      <c r="V395" s="32"/>
      <c r="W395" s="32"/>
      <c r="X395" s="32"/>
      <c r="Y395" s="32"/>
    </row>
    <row r="396" spans="1:25" ht="12.75" customHeight="1">
      <c r="A396" s="671"/>
      <c r="B396" s="672"/>
      <c r="C396" s="673"/>
      <c r="E396" s="92"/>
      <c r="F396" s="73"/>
      <c r="G396" s="73"/>
      <c r="H396" s="32"/>
      <c r="I396" s="32"/>
      <c r="J396" s="32"/>
      <c r="K396" s="32"/>
      <c r="L396" s="32"/>
      <c r="M396" s="32"/>
      <c r="N396" s="32"/>
      <c r="O396" s="32"/>
      <c r="P396" s="32"/>
      <c r="Q396" s="32"/>
      <c r="R396" s="32"/>
      <c r="S396" s="32"/>
      <c r="T396" s="32"/>
      <c r="U396" s="32"/>
      <c r="V396" s="32"/>
      <c r="W396" s="32"/>
      <c r="X396" s="32"/>
      <c r="Y396" s="32"/>
    </row>
    <row r="397" spans="1:25" ht="12.75" customHeight="1">
      <c r="A397" s="671"/>
      <c r="B397" s="672"/>
      <c r="C397" s="673"/>
      <c r="E397" s="92"/>
      <c r="F397" s="73"/>
      <c r="G397" s="73"/>
      <c r="H397" s="32"/>
      <c r="I397" s="32"/>
      <c r="J397" s="32"/>
      <c r="K397" s="32"/>
      <c r="L397" s="32"/>
      <c r="M397" s="32"/>
      <c r="N397" s="32"/>
      <c r="O397" s="32"/>
      <c r="P397" s="32"/>
      <c r="Q397" s="32"/>
      <c r="R397" s="32"/>
      <c r="S397" s="32"/>
      <c r="T397" s="32"/>
      <c r="U397" s="32"/>
      <c r="V397" s="32"/>
      <c r="W397" s="32"/>
      <c r="X397" s="32"/>
      <c r="Y397" s="32"/>
    </row>
    <row r="398" spans="1:25" ht="12.75" customHeight="1">
      <c r="A398" s="671"/>
      <c r="B398" s="672"/>
      <c r="C398" s="673"/>
      <c r="E398" s="92"/>
      <c r="F398" s="73"/>
      <c r="G398" s="73"/>
      <c r="H398" s="32"/>
      <c r="I398" s="32"/>
      <c r="J398" s="32"/>
      <c r="K398" s="32"/>
      <c r="L398" s="32"/>
      <c r="M398" s="32"/>
      <c r="N398" s="32"/>
      <c r="O398" s="32"/>
      <c r="P398" s="32"/>
      <c r="Q398" s="32"/>
      <c r="R398" s="32"/>
      <c r="S398" s="32"/>
      <c r="T398" s="32"/>
      <c r="U398" s="32"/>
      <c r="V398" s="32"/>
      <c r="W398" s="32"/>
      <c r="X398" s="32"/>
      <c r="Y398" s="32"/>
    </row>
    <row r="399" spans="1:25" ht="12.75" customHeight="1">
      <c r="A399" s="671"/>
      <c r="B399" s="672"/>
      <c r="C399" s="673"/>
      <c r="E399" s="92"/>
      <c r="F399" s="73"/>
      <c r="G399" s="73"/>
      <c r="H399" s="32"/>
      <c r="I399" s="32"/>
      <c r="J399" s="32"/>
      <c r="K399" s="32"/>
      <c r="L399" s="32"/>
      <c r="M399" s="32"/>
      <c r="N399" s="32"/>
      <c r="O399" s="32"/>
      <c r="P399" s="32"/>
      <c r="Q399" s="32"/>
      <c r="R399" s="32"/>
      <c r="S399" s="32"/>
      <c r="T399" s="32"/>
      <c r="U399" s="32"/>
      <c r="V399" s="32"/>
      <c r="W399" s="32"/>
      <c r="X399" s="32"/>
      <c r="Y399" s="32"/>
    </row>
    <row r="400" spans="1:25" ht="12.75" customHeight="1">
      <c r="A400" s="671"/>
      <c r="B400" s="672"/>
      <c r="C400" s="673"/>
      <c r="E400" s="92"/>
      <c r="F400" s="73"/>
      <c r="G400" s="73"/>
      <c r="H400" s="32"/>
      <c r="I400" s="32"/>
      <c r="J400" s="32"/>
      <c r="K400" s="32"/>
      <c r="L400" s="32"/>
      <c r="M400" s="32"/>
      <c r="N400" s="32"/>
      <c r="O400" s="32"/>
      <c r="P400" s="32"/>
      <c r="Q400" s="32"/>
      <c r="R400" s="32"/>
      <c r="S400" s="32"/>
      <c r="T400" s="32"/>
      <c r="U400" s="32"/>
      <c r="V400" s="32"/>
      <c r="W400" s="32"/>
      <c r="X400" s="32"/>
      <c r="Y400" s="32"/>
    </row>
    <row r="401" spans="1:26" ht="12.75" customHeight="1" thickBot="1">
      <c r="A401" s="674"/>
      <c r="B401" s="675"/>
      <c r="C401" s="676"/>
      <c r="E401" s="92"/>
      <c r="F401" s="73"/>
      <c r="G401" s="73"/>
      <c r="H401" s="32"/>
      <c r="I401" s="32"/>
      <c r="J401" s="32"/>
      <c r="K401" s="32"/>
      <c r="L401" s="32"/>
      <c r="M401" s="32"/>
      <c r="N401" s="32"/>
      <c r="O401" s="32"/>
      <c r="P401" s="32"/>
      <c r="Q401" s="32"/>
      <c r="R401" s="32"/>
      <c r="S401" s="32"/>
      <c r="T401" s="32"/>
      <c r="U401" s="32"/>
      <c r="V401" s="32"/>
      <c r="W401" s="32"/>
      <c r="X401" s="32"/>
      <c r="Y401" s="32"/>
    </row>
    <row r="402" spans="1:26" ht="12.75" customHeight="1">
      <c r="A402" s="57" t="s">
        <v>4</v>
      </c>
      <c r="B402" s="122"/>
      <c r="C402" s="90"/>
      <c r="E402" s="92"/>
      <c r="F402" s="73"/>
      <c r="G402" s="73"/>
      <c r="H402" s="32"/>
      <c r="I402" s="32"/>
      <c r="J402" s="32"/>
      <c r="K402" s="32"/>
      <c r="L402" s="32"/>
      <c r="M402" s="32"/>
      <c r="N402" s="32"/>
      <c r="O402" s="32"/>
      <c r="P402" s="32"/>
      <c r="Q402" s="32"/>
      <c r="R402" s="32"/>
      <c r="S402" s="32"/>
      <c r="T402" s="32"/>
      <c r="U402" s="32"/>
      <c r="V402" s="32"/>
      <c r="W402" s="32"/>
      <c r="X402" s="32"/>
      <c r="Y402" s="32"/>
    </row>
    <row r="403" spans="1:26" ht="12.75" customHeight="1">
      <c r="A403" s="6" t="s">
        <v>141</v>
      </c>
      <c r="B403" s="123"/>
      <c r="C403" s="70"/>
      <c r="E403" s="92"/>
      <c r="F403" s="73"/>
      <c r="G403" s="73"/>
      <c r="H403" s="32"/>
      <c r="I403" s="32"/>
      <c r="J403" s="32"/>
      <c r="K403" s="32"/>
      <c r="L403" s="32"/>
      <c r="M403" s="32"/>
      <c r="N403" s="32"/>
      <c r="O403" s="32"/>
      <c r="P403" s="32"/>
      <c r="Q403" s="32"/>
      <c r="R403" s="32"/>
      <c r="S403" s="32"/>
      <c r="T403" s="32"/>
      <c r="U403" s="32"/>
      <c r="V403" s="32"/>
      <c r="W403" s="32"/>
      <c r="X403" s="32"/>
      <c r="Y403" s="32"/>
    </row>
    <row r="404" spans="1:26" ht="12.75" customHeight="1">
      <c r="A404" s="6" t="s">
        <v>165</v>
      </c>
      <c r="B404" s="123"/>
      <c r="C404" s="70"/>
      <c r="E404" s="92"/>
      <c r="F404" s="73"/>
      <c r="G404" s="73"/>
      <c r="H404" s="32"/>
      <c r="I404" s="32"/>
      <c r="J404" s="32"/>
      <c r="K404" s="32"/>
      <c r="L404" s="32"/>
      <c r="M404" s="32"/>
      <c r="N404" s="32"/>
      <c r="O404" s="32"/>
      <c r="P404" s="32"/>
      <c r="Q404" s="32"/>
      <c r="R404" s="32"/>
      <c r="S404" s="32"/>
      <c r="T404" s="32"/>
      <c r="U404" s="32"/>
      <c r="V404" s="32"/>
      <c r="W404" s="32"/>
      <c r="X404" s="32"/>
      <c r="Y404" s="32"/>
    </row>
    <row r="405" spans="1:26" ht="12.75" customHeight="1" thickBot="1">
      <c r="A405" s="63" t="s">
        <v>7</v>
      </c>
      <c r="B405" s="123"/>
      <c r="C405" s="70"/>
      <c r="E405" s="92"/>
      <c r="F405" s="73"/>
      <c r="G405" s="73"/>
      <c r="H405" s="32"/>
      <c r="I405" s="32"/>
      <c r="J405" s="32"/>
      <c r="K405" s="32"/>
      <c r="L405" s="32"/>
      <c r="M405" s="32"/>
      <c r="N405" s="32"/>
      <c r="O405" s="32"/>
      <c r="P405" s="32"/>
      <c r="Q405" s="32"/>
      <c r="R405" s="32"/>
      <c r="S405" s="32"/>
      <c r="T405" s="32"/>
      <c r="U405" s="32"/>
      <c r="V405" s="32"/>
      <c r="W405" s="32"/>
      <c r="X405" s="32"/>
      <c r="Y405" s="32"/>
    </row>
    <row r="406" spans="1:26" ht="12.75" customHeight="1" thickBot="1">
      <c r="A406" s="695" t="s">
        <v>8</v>
      </c>
      <c r="B406" s="696"/>
      <c r="C406" s="124">
        <f>C408+C430+C442+C447+C454</f>
        <v>1825298000</v>
      </c>
      <c r="E406" s="92"/>
      <c r="F406" s="73"/>
      <c r="G406" s="73"/>
      <c r="H406" s="32"/>
      <c r="I406" s="32"/>
      <c r="J406" s="32"/>
      <c r="K406" s="32"/>
      <c r="L406" s="32"/>
      <c r="M406" s="32"/>
      <c r="N406" s="32"/>
      <c r="O406" s="32"/>
      <c r="P406" s="32"/>
      <c r="Q406" s="32"/>
      <c r="R406" s="32"/>
      <c r="S406" s="32"/>
      <c r="T406" s="32"/>
      <c r="U406" s="32"/>
      <c r="V406" s="32"/>
      <c r="W406" s="32"/>
      <c r="X406" s="32"/>
      <c r="Y406" s="32"/>
    </row>
    <row r="407" spans="1:26" ht="12.75" customHeight="1" thickBot="1">
      <c r="A407" s="29"/>
      <c r="B407" s="26"/>
      <c r="C407" s="26"/>
      <c r="D407" s="51"/>
      <c r="E407" s="23"/>
      <c r="F407" s="131"/>
      <c r="G407" s="132"/>
      <c r="H407" s="29"/>
      <c r="I407" s="29"/>
      <c r="J407" s="29"/>
      <c r="K407" s="29"/>
      <c r="L407" s="29"/>
      <c r="M407" s="29"/>
      <c r="N407" s="29"/>
      <c r="O407" s="29"/>
      <c r="P407" s="29"/>
      <c r="Q407" s="29"/>
      <c r="R407" s="29"/>
      <c r="S407" s="29"/>
      <c r="T407" s="29"/>
      <c r="U407" s="29"/>
      <c r="V407" s="29"/>
      <c r="W407" s="29"/>
      <c r="X407" s="29"/>
      <c r="Y407" s="29"/>
      <c r="Z407" s="32"/>
    </row>
    <row r="408" spans="1:26" ht="12.75" customHeight="1">
      <c r="A408" s="697" t="s">
        <v>32</v>
      </c>
      <c r="B408" s="657"/>
      <c r="C408" s="126">
        <f>+C409+C411+C413+C423+C415+C425+C419+C417</f>
        <v>72452000</v>
      </c>
      <c r="D408" s="26"/>
      <c r="E408" s="29"/>
      <c r="F408" s="40"/>
      <c r="G408" s="29"/>
      <c r="H408" s="29"/>
      <c r="I408" s="29"/>
      <c r="J408" s="29"/>
      <c r="K408" s="32"/>
      <c r="L408" s="32"/>
      <c r="M408" s="32"/>
      <c r="N408" s="32"/>
      <c r="O408" s="32"/>
      <c r="P408" s="32"/>
      <c r="Q408" s="32"/>
      <c r="R408" s="32"/>
      <c r="S408" s="32"/>
      <c r="T408" s="32"/>
      <c r="U408" s="32"/>
      <c r="V408" s="32"/>
      <c r="W408" s="32"/>
      <c r="X408" s="32"/>
      <c r="Y408" s="32"/>
      <c r="Z408" s="32"/>
    </row>
    <row r="409" spans="1:26" ht="12.75" customHeight="1">
      <c r="A409" s="21">
        <v>211201</v>
      </c>
      <c r="B409" s="22" t="s">
        <v>33</v>
      </c>
      <c r="C409" s="23">
        <f>SUM(C410)</f>
        <v>27250000</v>
      </c>
      <c r="D409" s="26"/>
      <c r="E409" s="26"/>
      <c r="F409" s="92"/>
      <c r="G409" s="20"/>
      <c r="H409" s="32"/>
      <c r="I409" s="20"/>
      <c r="J409" s="32"/>
      <c r="K409" s="32"/>
      <c r="L409" s="32"/>
      <c r="M409" s="32"/>
      <c r="N409" s="32"/>
      <c r="O409" s="32"/>
      <c r="P409" s="32"/>
      <c r="Q409" s="32"/>
      <c r="R409" s="32"/>
      <c r="S409" s="32"/>
      <c r="T409" s="32"/>
      <c r="U409" s="32"/>
      <c r="V409" s="32"/>
      <c r="W409" s="32"/>
      <c r="X409" s="32"/>
      <c r="Y409" s="32"/>
      <c r="Z409" s="32"/>
    </row>
    <row r="410" spans="1:26" ht="12.75" customHeight="1">
      <c r="A410" s="25">
        <v>21120101</v>
      </c>
      <c r="B410" s="32" t="s">
        <v>34</v>
      </c>
      <c r="C410" s="26">
        <v>27250000</v>
      </c>
      <c r="D410" s="26"/>
      <c r="E410" s="23"/>
      <c r="F410" s="47"/>
      <c r="G410" s="20"/>
      <c r="H410" s="32"/>
      <c r="I410" s="32"/>
      <c r="J410" s="32"/>
      <c r="K410" s="29"/>
      <c r="L410" s="29"/>
      <c r="M410" s="29"/>
      <c r="N410" s="29"/>
      <c r="O410" s="29"/>
      <c r="P410" s="29"/>
      <c r="Q410" s="29"/>
      <c r="R410" s="29"/>
      <c r="S410" s="29"/>
      <c r="T410" s="29"/>
      <c r="U410" s="29"/>
      <c r="V410" s="29"/>
      <c r="W410" s="29"/>
      <c r="X410" s="29"/>
      <c r="Y410" s="29"/>
      <c r="Z410" s="32"/>
    </row>
    <row r="411" spans="1:26" ht="12.75" customHeight="1">
      <c r="A411" s="21">
        <v>211202</v>
      </c>
      <c r="B411" s="49" t="s">
        <v>110</v>
      </c>
      <c r="C411" s="23">
        <f>SUM(C412)</f>
        <v>6352000</v>
      </c>
      <c r="D411" s="25"/>
      <c r="E411" s="26"/>
      <c r="F411" s="93"/>
      <c r="G411" s="101"/>
      <c r="H411" s="29"/>
      <c r="I411" s="29"/>
      <c r="J411" s="29"/>
      <c r="K411" s="29"/>
      <c r="L411" s="29"/>
      <c r="M411" s="29"/>
      <c r="N411" s="29"/>
      <c r="O411" s="29"/>
      <c r="P411" s="29"/>
      <c r="Q411" s="29"/>
      <c r="R411" s="29"/>
      <c r="S411" s="29"/>
      <c r="T411" s="29"/>
      <c r="U411" s="29"/>
      <c r="V411" s="29"/>
      <c r="W411" s="29"/>
      <c r="X411" s="29"/>
      <c r="Y411" s="29"/>
      <c r="Z411" s="32"/>
    </row>
    <row r="412" spans="1:26" ht="12.75" customHeight="1">
      <c r="A412" s="25">
        <v>21120202</v>
      </c>
      <c r="B412" s="32" t="s">
        <v>111</v>
      </c>
      <c r="C412" s="26">
        <v>6352000</v>
      </c>
      <c r="D412" s="29"/>
      <c r="E412" s="26"/>
      <c r="F412" s="93"/>
      <c r="G412" s="101"/>
      <c r="H412" s="29"/>
      <c r="I412" s="29"/>
      <c r="J412" s="29"/>
      <c r="K412" s="32"/>
      <c r="L412" s="32"/>
      <c r="M412" s="32"/>
      <c r="N412" s="32"/>
      <c r="O412" s="32"/>
      <c r="P412" s="32"/>
      <c r="Q412" s="32"/>
      <c r="R412" s="32"/>
      <c r="S412" s="32"/>
      <c r="T412" s="32"/>
      <c r="U412" s="32"/>
      <c r="V412" s="32"/>
      <c r="W412" s="32"/>
      <c r="X412" s="32"/>
      <c r="Y412" s="32"/>
      <c r="Z412" s="32"/>
    </row>
    <row r="413" spans="1:26" ht="12.75" customHeight="1">
      <c r="A413" s="21">
        <v>211203</v>
      </c>
      <c r="B413" s="7" t="s">
        <v>35</v>
      </c>
      <c r="C413" s="23">
        <f>C414</f>
        <v>2900000</v>
      </c>
      <c r="D413" s="26"/>
      <c r="E413" s="23"/>
      <c r="F413" s="47"/>
      <c r="G413" s="20"/>
      <c r="H413" s="32"/>
      <c r="I413" s="32"/>
      <c r="J413" s="32"/>
      <c r="K413" s="32"/>
      <c r="L413" s="32"/>
      <c r="M413" s="32"/>
      <c r="N413" s="32"/>
      <c r="O413" s="32"/>
      <c r="P413" s="32"/>
      <c r="Q413" s="32"/>
      <c r="R413" s="32"/>
      <c r="S413" s="32"/>
      <c r="T413" s="32"/>
      <c r="U413" s="32"/>
      <c r="V413" s="32"/>
      <c r="W413" s="32"/>
      <c r="X413" s="32"/>
      <c r="Y413" s="32"/>
      <c r="Z413" s="32"/>
    </row>
    <row r="414" spans="1:26" ht="12.75" customHeight="1">
      <c r="A414" s="25">
        <v>21120302</v>
      </c>
      <c r="B414" s="32" t="s">
        <v>37</v>
      </c>
      <c r="C414" s="26">
        <v>2900000</v>
      </c>
      <c r="D414" s="26"/>
      <c r="E414" s="23"/>
      <c r="F414" s="47"/>
      <c r="G414" s="20"/>
      <c r="H414" s="32"/>
      <c r="I414" s="32"/>
      <c r="J414" s="32"/>
      <c r="K414" s="32"/>
      <c r="L414" s="32"/>
      <c r="M414" s="32"/>
      <c r="N414" s="32"/>
      <c r="O414" s="32"/>
      <c r="P414" s="32"/>
      <c r="Q414" s="32"/>
      <c r="R414" s="32"/>
      <c r="S414" s="32"/>
      <c r="T414" s="32"/>
      <c r="U414" s="32"/>
      <c r="V414" s="32"/>
      <c r="W414" s="32"/>
      <c r="X414" s="32"/>
      <c r="Y414" s="32"/>
      <c r="Z414" s="32"/>
    </row>
    <row r="415" spans="1:26" ht="12.75" customHeight="1">
      <c r="A415" s="21">
        <v>211204</v>
      </c>
      <c r="B415" s="7" t="s">
        <v>38</v>
      </c>
      <c r="C415" s="23">
        <f>C416</f>
        <v>4250000</v>
      </c>
      <c r="D415" s="26"/>
      <c r="E415" s="23"/>
      <c r="F415" s="51"/>
      <c r="G415" s="20"/>
      <c r="H415" s="32"/>
      <c r="I415" s="32"/>
      <c r="J415" s="32"/>
      <c r="K415" s="32"/>
      <c r="L415" s="32"/>
      <c r="M415" s="32"/>
      <c r="N415" s="32"/>
      <c r="O415" s="32"/>
      <c r="P415" s="32"/>
      <c r="Q415" s="32"/>
      <c r="R415" s="32"/>
      <c r="S415" s="32"/>
      <c r="T415" s="32"/>
      <c r="U415" s="32"/>
      <c r="V415" s="32"/>
      <c r="W415" s="32"/>
      <c r="X415" s="32"/>
      <c r="Y415" s="32"/>
      <c r="Z415" s="32"/>
    </row>
    <row r="416" spans="1:26" ht="12.75" customHeight="1">
      <c r="A416" s="25">
        <v>21120401</v>
      </c>
      <c r="B416" s="26" t="s">
        <v>39</v>
      </c>
      <c r="C416" s="26">
        <v>4250000</v>
      </c>
      <c r="D416" s="26"/>
      <c r="E416" s="23"/>
      <c r="F416" s="47"/>
      <c r="G416" s="20"/>
      <c r="H416" s="32"/>
      <c r="I416" s="32"/>
      <c r="J416" s="32"/>
      <c r="K416" s="32"/>
      <c r="L416" s="32"/>
      <c r="M416" s="32"/>
      <c r="N416" s="32"/>
      <c r="O416" s="32"/>
      <c r="P416" s="32"/>
      <c r="Q416" s="32"/>
      <c r="R416" s="32"/>
      <c r="S416" s="32"/>
      <c r="T416" s="32"/>
      <c r="U416" s="32"/>
      <c r="V416" s="32"/>
      <c r="W416" s="32"/>
      <c r="X416" s="32"/>
      <c r="Y416" s="32"/>
      <c r="Z416" s="32"/>
    </row>
    <row r="417" spans="1:26" ht="12.75" customHeight="1">
      <c r="A417" s="21">
        <v>211205</v>
      </c>
      <c r="B417" s="23" t="s">
        <v>122</v>
      </c>
      <c r="C417" s="23">
        <f>SUM(C418)</f>
        <v>12670000</v>
      </c>
      <c r="D417" s="26"/>
      <c r="E417" s="23"/>
      <c r="F417" s="47"/>
      <c r="G417" s="20"/>
      <c r="H417" s="32"/>
      <c r="I417" s="32"/>
      <c r="J417" s="32"/>
      <c r="K417" s="32"/>
      <c r="L417" s="32"/>
      <c r="M417" s="32"/>
      <c r="N417" s="32"/>
      <c r="O417" s="32"/>
      <c r="P417" s="32"/>
      <c r="Q417" s="32"/>
      <c r="R417" s="32"/>
      <c r="S417" s="32"/>
      <c r="T417" s="32"/>
      <c r="U417" s="32"/>
      <c r="V417" s="32"/>
      <c r="W417" s="32"/>
      <c r="X417" s="32"/>
      <c r="Y417" s="32"/>
      <c r="Z417" s="32"/>
    </row>
    <row r="418" spans="1:26" ht="12.75" customHeight="1">
      <c r="A418" s="25">
        <v>21120501</v>
      </c>
      <c r="B418" s="26" t="s">
        <v>123</v>
      </c>
      <c r="C418" s="26">
        <v>12670000</v>
      </c>
      <c r="D418" s="26"/>
      <c r="E418" s="23"/>
      <c r="F418" s="47"/>
      <c r="G418" s="20"/>
      <c r="H418" s="32"/>
      <c r="I418" s="32"/>
      <c r="J418" s="32"/>
      <c r="K418" s="49"/>
      <c r="L418" s="49"/>
      <c r="M418" s="49"/>
      <c r="N418" s="49"/>
      <c r="O418" s="49"/>
      <c r="P418" s="49"/>
      <c r="Q418" s="49"/>
      <c r="R418" s="49"/>
      <c r="S418" s="49"/>
      <c r="T418" s="49"/>
      <c r="U418" s="49"/>
      <c r="V418" s="49"/>
      <c r="W418" s="49"/>
      <c r="X418" s="49"/>
      <c r="Y418" s="49"/>
      <c r="Z418" s="49"/>
    </row>
    <row r="419" spans="1:26" ht="12.75" customHeight="1">
      <c r="A419" s="21">
        <v>211207</v>
      </c>
      <c r="B419" s="23" t="s">
        <v>40</v>
      </c>
      <c r="C419" s="23">
        <f>SUM(C420:C422)</f>
        <v>6080000</v>
      </c>
      <c r="D419" s="26"/>
      <c r="E419" s="23"/>
      <c r="F419" s="127"/>
      <c r="G419" s="49"/>
      <c r="H419" s="49"/>
      <c r="I419" s="128"/>
      <c r="J419" s="49"/>
      <c r="K419" s="29"/>
      <c r="L419" s="29"/>
      <c r="M419" s="29"/>
      <c r="N419" s="29"/>
      <c r="O419" s="29"/>
      <c r="P419" s="29"/>
      <c r="Q419" s="29"/>
      <c r="R419" s="29"/>
      <c r="S419" s="29"/>
      <c r="T419" s="29"/>
      <c r="U419" s="29"/>
      <c r="V419" s="29"/>
      <c r="W419" s="29"/>
      <c r="X419" s="29"/>
      <c r="Y419" s="29"/>
      <c r="Z419" s="32"/>
    </row>
    <row r="420" spans="1:26" ht="12.75" customHeight="1">
      <c r="A420" s="25">
        <v>21120702</v>
      </c>
      <c r="B420" s="32" t="s">
        <v>41</v>
      </c>
      <c r="C420" s="26">
        <v>1850000</v>
      </c>
      <c r="D420" s="26"/>
      <c r="E420" s="26"/>
      <c r="F420" s="93"/>
      <c r="G420" s="101"/>
      <c r="H420" s="29"/>
      <c r="I420" s="29"/>
      <c r="J420" s="29"/>
      <c r="K420" s="49"/>
      <c r="L420" s="49"/>
      <c r="M420" s="49"/>
      <c r="N420" s="49"/>
      <c r="O420" s="49"/>
      <c r="P420" s="49"/>
      <c r="Q420" s="49"/>
      <c r="R420" s="49"/>
      <c r="S420" s="49"/>
      <c r="T420" s="49"/>
      <c r="U420" s="49"/>
      <c r="V420" s="49"/>
      <c r="W420" s="49"/>
      <c r="X420" s="49"/>
      <c r="Y420" s="49"/>
      <c r="Z420" s="49"/>
    </row>
    <row r="421" spans="1:26" ht="12.75" customHeight="1">
      <c r="A421" s="25">
        <v>21120705</v>
      </c>
      <c r="B421" s="26" t="s">
        <v>170</v>
      </c>
      <c r="C421" s="26">
        <v>1230000</v>
      </c>
      <c r="D421" s="26"/>
      <c r="E421" s="23"/>
      <c r="F421" s="127"/>
      <c r="G421" s="49"/>
      <c r="H421" s="49"/>
      <c r="I421" s="128"/>
      <c r="J421" s="49"/>
      <c r="K421" s="49"/>
      <c r="L421" s="49"/>
      <c r="M421" s="49"/>
      <c r="N421" s="49"/>
      <c r="O421" s="49"/>
      <c r="P421" s="49"/>
      <c r="Q421" s="49"/>
      <c r="R421" s="49"/>
      <c r="S421" s="49"/>
      <c r="T421" s="49"/>
      <c r="U421" s="49"/>
      <c r="V421" s="49"/>
      <c r="W421" s="49"/>
      <c r="X421" s="49"/>
      <c r="Y421" s="49"/>
      <c r="Z421" s="49"/>
    </row>
    <row r="422" spans="1:26" ht="12.75" customHeight="1">
      <c r="A422" s="25">
        <v>21120706</v>
      </c>
      <c r="B422" s="26" t="s">
        <v>126</v>
      </c>
      <c r="C422" s="26">
        <v>3000000</v>
      </c>
      <c r="D422" s="26"/>
      <c r="E422" s="23"/>
      <c r="F422" s="127"/>
      <c r="G422" s="49"/>
      <c r="H422" s="49"/>
      <c r="I422" s="128"/>
      <c r="J422" s="49"/>
      <c r="K422" s="29"/>
      <c r="L422" s="29"/>
      <c r="M422" s="29"/>
      <c r="N422" s="29"/>
      <c r="O422" s="29"/>
      <c r="P422" s="29"/>
      <c r="Q422" s="29"/>
      <c r="R422" s="29"/>
      <c r="S422" s="29"/>
      <c r="T422" s="29"/>
      <c r="U422" s="29"/>
      <c r="V422" s="29"/>
      <c r="W422" s="29"/>
      <c r="X422" s="29"/>
      <c r="Y422" s="29"/>
      <c r="Z422" s="32"/>
    </row>
    <row r="423" spans="1:26" ht="12.75" customHeight="1">
      <c r="A423" s="21">
        <v>211208</v>
      </c>
      <c r="B423" s="23" t="s">
        <v>47</v>
      </c>
      <c r="C423" s="23">
        <f>+SUM(C424)</f>
        <v>2950000</v>
      </c>
      <c r="D423" s="26"/>
      <c r="E423" s="23"/>
      <c r="F423" s="127"/>
      <c r="G423" s="49"/>
      <c r="H423" s="49"/>
      <c r="I423" s="128"/>
      <c r="J423" s="49"/>
      <c r="K423" s="49"/>
      <c r="L423" s="49"/>
      <c r="M423" s="49"/>
      <c r="N423" s="49"/>
      <c r="O423" s="49"/>
      <c r="P423" s="49"/>
      <c r="Q423" s="49"/>
      <c r="R423" s="49"/>
      <c r="S423" s="49"/>
      <c r="T423" s="49"/>
      <c r="U423" s="49"/>
      <c r="V423" s="49"/>
      <c r="W423" s="49"/>
      <c r="X423" s="49"/>
      <c r="Y423" s="49"/>
      <c r="Z423" s="49"/>
    </row>
    <row r="424" spans="1:26" ht="12.75" customHeight="1">
      <c r="A424" s="25">
        <v>21120805</v>
      </c>
      <c r="B424" s="26" t="s">
        <v>49</v>
      </c>
      <c r="C424" s="26">
        <v>2950000</v>
      </c>
      <c r="D424" s="26"/>
      <c r="E424" s="23"/>
      <c r="F424" s="127"/>
      <c r="G424" s="49"/>
      <c r="H424" s="49"/>
      <c r="I424" s="128"/>
      <c r="J424" s="49"/>
      <c r="K424" s="32"/>
      <c r="L424" s="32"/>
      <c r="M424" s="32"/>
      <c r="N424" s="32"/>
      <c r="O424" s="32"/>
      <c r="P424" s="32"/>
      <c r="Q424" s="32"/>
      <c r="R424" s="32"/>
      <c r="S424" s="32"/>
      <c r="T424" s="32"/>
      <c r="U424" s="32"/>
      <c r="V424" s="32"/>
      <c r="W424" s="32"/>
      <c r="X424" s="32"/>
      <c r="Y424" s="32"/>
      <c r="Z424" s="32"/>
    </row>
    <row r="425" spans="1:26" ht="12.75" customHeight="1">
      <c r="A425" s="21">
        <v>211209</v>
      </c>
      <c r="B425" s="23" t="s">
        <v>50</v>
      </c>
      <c r="C425" s="23">
        <f>SUM(C426:C428)</f>
        <v>10000000</v>
      </c>
      <c r="D425" s="26"/>
      <c r="E425" s="23"/>
      <c r="F425" s="47"/>
      <c r="G425" s="20"/>
      <c r="H425" s="32"/>
      <c r="I425" s="32"/>
      <c r="J425" s="32"/>
      <c r="K425" s="49"/>
      <c r="L425" s="49"/>
      <c r="M425" s="49"/>
      <c r="N425" s="49"/>
      <c r="O425" s="49"/>
      <c r="P425" s="49"/>
      <c r="Q425" s="49"/>
      <c r="R425" s="49"/>
      <c r="S425" s="49"/>
      <c r="T425" s="49"/>
      <c r="U425" s="49"/>
      <c r="V425" s="49"/>
      <c r="W425" s="49"/>
      <c r="X425" s="49"/>
      <c r="Y425" s="49"/>
      <c r="Z425" s="49"/>
    </row>
    <row r="426" spans="1:26" ht="12.75" customHeight="1">
      <c r="A426" s="25">
        <v>21120901</v>
      </c>
      <c r="B426" s="26" t="s">
        <v>51</v>
      </c>
      <c r="C426" s="26">
        <v>4500000</v>
      </c>
      <c r="D426" s="26"/>
      <c r="E426" s="23"/>
      <c r="F426" s="127"/>
      <c r="G426" s="49"/>
      <c r="H426" s="49"/>
      <c r="I426" s="128"/>
      <c r="J426" s="49"/>
      <c r="K426" s="32"/>
      <c r="L426" s="32"/>
      <c r="M426" s="32"/>
      <c r="N426" s="32"/>
      <c r="O426" s="32"/>
      <c r="P426" s="32"/>
      <c r="Q426" s="32"/>
      <c r="R426" s="32"/>
      <c r="S426" s="32"/>
      <c r="T426" s="32"/>
      <c r="U426" s="32"/>
      <c r="V426" s="32"/>
      <c r="W426" s="32"/>
      <c r="X426" s="32"/>
      <c r="Y426" s="32"/>
      <c r="Z426" s="32"/>
    </row>
    <row r="427" spans="1:26" ht="12.75" customHeight="1">
      <c r="A427" s="25">
        <v>21120906</v>
      </c>
      <c r="B427" s="26" t="s">
        <v>52</v>
      </c>
      <c r="C427" s="20">
        <v>3000000</v>
      </c>
      <c r="D427" s="26"/>
      <c r="E427" s="32"/>
      <c r="F427" s="20"/>
      <c r="G427" s="20"/>
      <c r="H427" s="20"/>
      <c r="I427" s="32"/>
      <c r="J427" s="32"/>
      <c r="K427" s="49"/>
      <c r="L427" s="49"/>
      <c r="M427" s="49"/>
      <c r="N427" s="49"/>
      <c r="O427" s="49"/>
      <c r="P427" s="49"/>
      <c r="Q427" s="49"/>
      <c r="R427" s="49"/>
      <c r="S427" s="49"/>
      <c r="T427" s="49"/>
      <c r="U427" s="49"/>
      <c r="V427" s="49"/>
      <c r="W427" s="49"/>
      <c r="X427" s="49"/>
      <c r="Y427" s="49"/>
      <c r="Z427" s="32"/>
    </row>
    <row r="428" spans="1:26" ht="12.75" customHeight="1">
      <c r="A428" s="25">
        <v>21120907</v>
      </c>
      <c r="B428" s="32" t="s">
        <v>113</v>
      </c>
      <c r="C428" s="26">
        <v>2500000</v>
      </c>
      <c r="D428" s="26"/>
      <c r="E428" s="125"/>
      <c r="F428" s="125"/>
      <c r="G428" s="101"/>
      <c r="H428" s="49"/>
      <c r="I428" s="49"/>
      <c r="J428" s="49"/>
      <c r="K428" s="32"/>
      <c r="L428" s="32"/>
      <c r="M428" s="32"/>
      <c r="N428" s="32"/>
      <c r="O428" s="32"/>
      <c r="P428" s="32"/>
      <c r="Q428" s="32"/>
      <c r="R428" s="32"/>
      <c r="S428" s="32"/>
      <c r="T428" s="32"/>
      <c r="U428" s="32"/>
      <c r="V428" s="32"/>
      <c r="W428" s="32"/>
      <c r="X428" s="32"/>
      <c r="Y428" s="32"/>
      <c r="Z428" s="32"/>
    </row>
    <row r="429" spans="1:26" ht="12.75" customHeight="1">
      <c r="A429" s="29"/>
      <c r="B429" s="26"/>
      <c r="C429" s="26"/>
      <c r="D429" s="26"/>
      <c r="E429" s="32"/>
      <c r="F429" s="51"/>
      <c r="G429" s="23"/>
      <c r="H429" s="105"/>
      <c r="I429" s="32"/>
      <c r="J429" s="32"/>
      <c r="K429" s="32"/>
      <c r="L429" s="32"/>
      <c r="M429" s="32"/>
      <c r="N429" s="32"/>
      <c r="O429" s="32"/>
      <c r="P429" s="32"/>
      <c r="Q429" s="32"/>
      <c r="R429" s="32"/>
      <c r="S429" s="32"/>
      <c r="T429" s="32"/>
      <c r="U429" s="32"/>
      <c r="V429" s="32"/>
      <c r="W429" s="32"/>
      <c r="X429" s="32"/>
      <c r="Y429" s="32"/>
      <c r="Z429" s="32"/>
    </row>
    <row r="430" spans="1:26" ht="12.75" customHeight="1">
      <c r="A430" s="683" t="s">
        <v>10</v>
      </c>
      <c r="B430" s="657"/>
      <c r="C430" s="69">
        <f>C431+C433+C435+C437</f>
        <v>251410000</v>
      </c>
      <c r="D430" s="26"/>
      <c r="E430" s="32"/>
      <c r="F430" s="51"/>
      <c r="G430" s="23"/>
      <c r="H430" s="20"/>
      <c r="I430" s="32"/>
      <c r="J430" s="32"/>
      <c r="K430" s="32"/>
      <c r="L430" s="32"/>
      <c r="M430" s="32"/>
      <c r="N430" s="32"/>
      <c r="O430" s="32"/>
      <c r="P430" s="32"/>
      <c r="Q430" s="32"/>
      <c r="R430" s="32"/>
      <c r="S430" s="32"/>
      <c r="T430" s="32"/>
      <c r="U430" s="32"/>
      <c r="V430" s="32"/>
      <c r="W430" s="32"/>
      <c r="X430" s="32"/>
      <c r="Y430" s="32"/>
      <c r="Z430" s="32"/>
    </row>
    <row r="431" spans="1:26" ht="12.75" customHeight="1">
      <c r="A431" s="21">
        <v>211302</v>
      </c>
      <c r="B431" s="21" t="s">
        <v>53</v>
      </c>
      <c r="C431" s="23">
        <f>C432</f>
        <v>10060000</v>
      </c>
      <c r="D431" s="26"/>
      <c r="E431" s="32"/>
      <c r="F431" s="51"/>
      <c r="G431" s="23"/>
      <c r="H431" s="20"/>
      <c r="I431" s="32"/>
      <c r="J431" s="32"/>
      <c r="K431" s="32"/>
      <c r="L431" s="32"/>
      <c r="M431" s="32"/>
      <c r="N431" s="32"/>
      <c r="O431" s="32"/>
      <c r="P431" s="32"/>
      <c r="Q431" s="32"/>
      <c r="R431" s="32"/>
      <c r="S431" s="32"/>
      <c r="T431" s="32"/>
      <c r="U431" s="32"/>
      <c r="V431" s="32"/>
      <c r="W431" s="32"/>
      <c r="X431" s="32"/>
      <c r="Y431" s="32"/>
      <c r="Z431" s="32"/>
    </row>
    <row r="432" spans="1:26" ht="12.75" customHeight="1">
      <c r="A432" s="25">
        <v>21130204</v>
      </c>
      <c r="B432" s="26" t="s">
        <v>54</v>
      </c>
      <c r="C432" s="26">
        <f>10060000</f>
        <v>10060000</v>
      </c>
      <c r="D432" s="26"/>
      <c r="E432" s="32"/>
      <c r="F432" s="47"/>
      <c r="G432" s="23"/>
      <c r="H432" s="92"/>
      <c r="I432" s="32"/>
      <c r="J432" s="32"/>
      <c r="K432" s="32"/>
      <c r="L432" s="32"/>
      <c r="M432" s="32"/>
      <c r="N432" s="32"/>
      <c r="O432" s="32"/>
      <c r="P432" s="32"/>
      <c r="Q432" s="32"/>
      <c r="R432" s="32"/>
      <c r="S432" s="32"/>
      <c r="T432" s="32"/>
      <c r="U432" s="32"/>
      <c r="V432" s="32"/>
      <c r="W432" s="32"/>
      <c r="X432" s="32"/>
      <c r="Y432" s="32"/>
      <c r="Z432" s="32"/>
    </row>
    <row r="433" spans="1:26" ht="12.75" customHeight="1">
      <c r="A433" s="22">
        <v>211303</v>
      </c>
      <c r="B433" s="76" t="s">
        <v>100</v>
      </c>
      <c r="C433" s="23">
        <f>C434</f>
        <v>14900000</v>
      </c>
      <c r="D433" s="26"/>
      <c r="E433" s="32"/>
      <c r="F433" s="51"/>
      <c r="G433" s="23"/>
      <c r="H433" s="92"/>
      <c r="I433" s="32"/>
      <c r="J433" s="32"/>
      <c r="K433" s="32"/>
      <c r="L433" s="32"/>
      <c r="M433" s="32"/>
      <c r="N433" s="32"/>
      <c r="O433" s="32"/>
      <c r="P433" s="32"/>
      <c r="Q433" s="32"/>
      <c r="R433" s="32"/>
      <c r="S433" s="32"/>
      <c r="T433" s="32"/>
      <c r="U433" s="32"/>
      <c r="V433" s="32"/>
      <c r="W433" s="32"/>
      <c r="X433" s="32"/>
      <c r="Y433" s="32"/>
      <c r="Z433" s="32"/>
    </row>
    <row r="434" spans="1:26" ht="12.75" customHeight="1">
      <c r="A434" s="35">
        <v>21130307</v>
      </c>
      <c r="B434" s="32" t="s">
        <v>101</v>
      </c>
      <c r="C434" s="26">
        <v>14900000</v>
      </c>
      <c r="D434" s="26"/>
      <c r="E434" s="32"/>
      <c r="F434" s="32"/>
      <c r="G434" s="23"/>
      <c r="H434" s="92"/>
      <c r="I434" s="32"/>
      <c r="J434" s="32"/>
      <c r="K434" s="32"/>
      <c r="L434" s="32"/>
      <c r="M434" s="32"/>
      <c r="N434" s="32"/>
      <c r="O434" s="32"/>
      <c r="P434" s="32"/>
      <c r="Q434" s="32"/>
      <c r="R434" s="32"/>
      <c r="S434" s="32"/>
      <c r="T434" s="32"/>
      <c r="U434" s="32"/>
      <c r="V434" s="32"/>
      <c r="W434" s="32"/>
      <c r="X434" s="32"/>
      <c r="Y434" s="32"/>
      <c r="Z434" s="32"/>
    </row>
    <row r="435" spans="1:26" ht="12.75" customHeight="1">
      <c r="A435" s="22">
        <v>211305</v>
      </c>
      <c r="B435" s="7" t="s">
        <v>55</v>
      </c>
      <c r="C435" s="23">
        <f>C436</f>
        <v>180000000</v>
      </c>
      <c r="D435" s="26"/>
      <c r="E435" s="32"/>
      <c r="F435" s="51"/>
      <c r="G435" s="23"/>
      <c r="H435" s="92"/>
      <c r="I435" s="32"/>
      <c r="J435" s="32"/>
      <c r="K435" s="32"/>
      <c r="L435" s="32"/>
      <c r="M435" s="32"/>
      <c r="N435" s="32"/>
      <c r="O435" s="32"/>
      <c r="P435" s="32"/>
      <c r="Q435" s="32"/>
      <c r="R435" s="32"/>
      <c r="S435" s="32"/>
      <c r="T435" s="32"/>
      <c r="U435" s="32"/>
      <c r="V435" s="32"/>
      <c r="W435" s="32"/>
      <c r="X435" s="32"/>
      <c r="Y435" s="32"/>
      <c r="Z435" s="32"/>
    </row>
    <row r="436" spans="1:26" ht="12.75" customHeight="1">
      <c r="A436" s="25">
        <v>21130502</v>
      </c>
      <c r="B436" s="26" t="s">
        <v>56</v>
      </c>
      <c r="C436" s="26">
        <v>180000000</v>
      </c>
      <c r="D436" s="26"/>
      <c r="E436" s="32"/>
      <c r="F436" s="47"/>
      <c r="G436" s="23"/>
      <c r="H436" s="92"/>
      <c r="I436" s="32"/>
      <c r="J436" s="32"/>
      <c r="K436" s="32"/>
      <c r="L436" s="32"/>
      <c r="M436" s="32"/>
      <c r="N436" s="32"/>
      <c r="O436" s="32"/>
      <c r="P436" s="32"/>
      <c r="Q436" s="32"/>
      <c r="R436" s="32"/>
      <c r="S436" s="32"/>
      <c r="T436" s="32"/>
      <c r="U436" s="32"/>
      <c r="V436" s="32"/>
      <c r="W436" s="32"/>
      <c r="X436" s="32"/>
      <c r="Y436" s="32"/>
      <c r="Z436" s="32"/>
    </row>
    <row r="437" spans="1:26" ht="12.75" customHeight="1">
      <c r="A437" s="21">
        <v>211309</v>
      </c>
      <c r="B437" s="23" t="s">
        <v>61</v>
      </c>
      <c r="C437" s="23">
        <f>SUM(C438:C440)</f>
        <v>46450000</v>
      </c>
      <c r="D437" s="26"/>
      <c r="E437" s="32"/>
      <c r="F437" s="51"/>
      <c r="G437" s="23"/>
      <c r="H437" s="92"/>
      <c r="I437" s="32"/>
      <c r="J437" s="32"/>
      <c r="K437" s="32"/>
      <c r="L437" s="32"/>
      <c r="M437" s="32"/>
      <c r="N437" s="32"/>
      <c r="O437" s="32"/>
      <c r="P437" s="32"/>
      <c r="Q437" s="32"/>
      <c r="R437" s="32"/>
      <c r="S437" s="32"/>
      <c r="T437" s="32"/>
      <c r="U437" s="32"/>
      <c r="V437" s="32"/>
      <c r="W437" s="32"/>
      <c r="X437" s="32"/>
      <c r="Y437" s="32"/>
      <c r="Z437" s="32"/>
    </row>
    <row r="438" spans="1:26" ht="12.75" customHeight="1">
      <c r="A438" s="25">
        <v>21130901</v>
      </c>
      <c r="B438" s="26" t="s">
        <v>62</v>
      </c>
      <c r="C438" s="26">
        <v>32000000</v>
      </c>
      <c r="D438" s="26"/>
      <c r="E438" s="32"/>
      <c r="F438" s="47"/>
      <c r="G438" s="23"/>
      <c r="H438" s="32"/>
      <c r="I438" s="32"/>
      <c r="J438" s="20"/>
      <c r="K438" s="32"/>
      <c r="L438" s="32"/>
      <c r="M438" s="32"/>
      <c r="N438" s="32"/>
      <c r="O438" s="32"/>
      <c r="P438" s="32"/>
      <c r="Q438" s="32"/>
      <c r="R438" s="32"/>
      <c r="S438" s="32"/>
      <c r="T438" s="32"/>
      <c r="U438" s="32"/>
      <c r="V438" s="32"/>
      <c r="W438" s="32"/>
      <c r="X438" s="32"/>
      <c r="Y438" s="32"/>
      <c r="Z438" s="32"/>
    </row>
    <row r="439" spans="1:26" ht="12.75" customHeight="1">
      <c r="A439" s="35">
        <v>21130906</v>
      </c>
      <c r="B439" s="32" t="s">
        <v>117</v>
      </c>
      <c r="C439" s="20">
        <v>6950000</v>
      </c>
      <c r="D439" s="26"/>
      <c r="E439" s="32"/>
      <c r="F439" s="20"/>
      <c r="G439" s="20"/>
      <c r="H439" s="32"/>
      <c r="I439" s="32"/>
      <c r="J439" s="32"/>
      <c r="K439" s="32"/>
      <c r="L439" s="32"/>
      <c r="M439" s="32"/>
      <c r="N439" s="32"/>
      <c r="O439" s="32"/>
      <c r="P439" s="32"/>
      <c r="Q439" s="32"/>
      <c r="R439" s="32"/>
      <c r="S439" s="32"/>
      <c r="T439" s="32"/>
      <c r="U439" s="32"/>
      <c r="V439" s="32"/>
      <c r="W439" s="32"/>
      <c r="X439" s="32"/>
      <c r="Y439" s="32"/>
      <c r="Z439" s="32"/>
    </row>
    <row r="440" spans="1:26" ht="12.75" customHeight="1">
      <c r="A440" s="25">
        <v>21130908</v>
      </c>
      <c r="B440" s="26" t="s">
        <v>64</v>
      </c>
      <c r="C440" s="26">
        <v>7500000</v>
      </c>
      <c r="D440" s="26"/>
      <c r="E440" s="92"/>
      <c r="F440" s="92"/>
      <c r="G440" s="20"/>
      <c r="H440" s="32"/>
      <c r="I440" s="32"/>
      <c r="J440" s="32"/>
      <c r="K440" s="32"/>
      <c r="L440" s="32"/>
      <c r="M440" s="32"/>
      <c r="N440" s="32"/>
      <c r="O440" s="32"/>
      <c r="P440" s="32"/>
      <c r="Q440" s="32"/>
      <c r="R440" s="32"/>
      <c r="S440" s="32"/>
      <c r="T440" s="32"/>
      <c r="U440" s="32"/>
      <c r="V440" s="32"/>
      <c r="W440" s="32"/>
      <c r="X440" s="32"/>
      <c r="Y440" s="32"/>
      <c r="Z440" s="32"/>
    </row>
    <row r="441" spans="1:26" ht="12.75" customHeight="1">
      <c r="A441" s="25"/>
      <c r="B441" s="26"/>
      <c r="C441" s="26"/>
      <c r="D441" s="26"/>
      <c r="E441" s="92"/>
      <c r="F441" s="92"/>
      <c r="G441" s="20"/>
      <c r="H441" s="32"/>
      <c r="I441" s="32"/>
      <c r="J441" s="32"/>
      <c r="K441" s="32"/>
      <c r="L441" s="32"/>
      <c r="M441" s="32"/>
      <c r="N441" s="32"/>
      <c r="O441" s="32"/>
      <c r="P441" s="32"/>
      <c r="Q441" s="32"/>
      <c r="R441" s="32"/>
      <c r="S441" s="32"/>
      <c r="T441" s="32"/>
      <c r="U441" s="32"/>
      <c r="V441" s="32"/>
      <c r="W441" s="32"/>
      <c r="X441" s="32"/>
      <c r="Y441" s="32"/>
      <c r="Z441" s="32"/>
    </row>
    <row r="442" spans="1:26" ht="13.5" customHeight="1">
      <c r="A442" s="659" t="s">
        <v>65</v>
      </c>
      <c r="B442" s="657"/>
      <c r="C442" s="43">
        <f>C443</f>
        <v>1393736000</v>
      </c>
      <c r="D442" s="36"/>
      <c r="E442" s="36"/>
      <c r="F442" s="133"/>
      <c r="G442" s="129"/>
      <c r="H442" s="129"/>
      <c r="I442" s="129"/>
      <c r="J442" s="129"/>
      <c r="K442" s="129"/>
      <c r="L442" s="129"/>
      <c r="M442" s="129"/>
      <c r="N442" s="129"/>
      <c r="O442" s="129"/>
      <c r="P442" s="129"/>
      <c r="Q442" s="129"/>
      <c r="R442" s="129"/>
      <c r="S442" s="129"/>
      <c r="T442" s="36"/>
      <c r="U442" s="36"/>
      <c r="V442" s="36"/>
      <c r="W442" s="36"/>
      <c r="X442" s="36"/>
      <c r="Y442" s="36"/>
      <c r="Z442" s="36"/>
    </row>
    <row r="443" spans="1:26" ht="13.5" customHeight="1">
      <c r="A443" s="21">
        <v>211402</v>
      </c>
      <c r="B443" s="21" t="s">
        <v>71</v>
      </c>
      <c r="C443" s="50">
        <f>SUM(C444:C445)</f>
        <v>1393736000</v>
      </c>
      <c r="D443" s="54"/>
      <c r="E443" s="36"/>
      <c r="F443" s="134"/>
      <c r="G443" s="29"/>
      <c r="H443" s="29"/>
      <c r="I443" s="29"/>
      <c r="J443" s="29"/>
      <c r="K443" s="29"/>
      <c r="L443" s="29"/>
      <c r="M443" s="29"/>
      <c r="N443" s="29"/>
      <c r="O443" s="29"/>
      <c r="P443" s="29"/>
      <c r="Q443" s="29"/>
      <c r="R443" s="29"/>
      <c r="S443" s="29"/>
      <c r="T443" s="36"/>
      <c r="U443" s="36"/>
      <c r="V443" s="36"/>
      <c r="W443" s="36"/>
      <c r="X443" s="36"/>
      <c r="Y443" s="36"/>
      <c r="Z443" s="36"/>
    </row>
    <row r="444" spans="1:26" ht="13.5" customHeight="1">
      <c r="A444" s="25">
        <v>21140203</v>
      </c>
      <c r="B444" s="32" t="s">
        <v>72</v>
      </c>
      <c r="C444" s="450">
        <v>263500000</v>
      </c>
      <c r="D444" s="452"/>
      <c r="E444" s="36"/>
      <c r="F444" s="29"/>
      <c r="G444" s="29"/>
      <c r="H444" s="29"/>
      <c r="I444" s="29"/>
      <c r="J444" s="29"/>
      <c r="K444" s="29"/>
      <c r="L444" s="29"/>
      <c r="M444" s="29"/>
      <c r="N444" s="29"/>
      <c r="O444" s="29"/>
      <c r="P444" s="29"/>
      <c r="Q444" s="29"/>
      <c r="R444" s="29"/>
      <c r="S444" s="29"/>
      <c r="T444" s="36"/>
      <c r="U444" s="36"/>
      <c r="V444" s="36"/>
      <c r="W444" s="36"/>
      <c r="X444" s="36"/>
      <c r="Y444" s="36"/>
      <c r="Z444" s="36"/>
    </row>
    <row r="445" spans="1:26" ht="13.5" customHeight="1">
      <c r="A445" s="25">
        <v>21140208</v>
      </c>
      <c r="B445" s="29" t="s">
        <v>154</v>
      </c>
      <c r="C445" s="450">
        <v>1130236000</v>
      </c>
      <c r="D445" s="452"/>
      <c r="E445" s="36"/>
      <c r="F445" s="92"/>
      <c r="G445" s="112"/>
      <c r="H445" s="29"/>
      <c r="I445" s="29"/>
      <c r="J445" s="29"/>
      <c r="K445" s="29"/>
      <c r="L445" s="29"/>
      <c r="M445" s="29"/>
      <c r="N445" s="29"/>
      <c r="O445" s="29"/>
      <c r="P445" s="29"/>
      <c r="Q445" s="29"/>
      <c r="R445" s="29"/>
      <c r="S445" s="29"/>
      <c r="T445" s="36"/>
      <c r="U445" s="36"/>
      <c r="V445" s="36"/>
      <c r="W445" s="36"/>
      <c r="X445" s="36"/>
      <c r="Y445" s="36"/>
      <c r="Z445" s="36"/>
    </row>
    <row r="446" spans="1:26" ht="13.5" customHeight="1">
      <c r="A446" s="25"/>
      <c r="B446" s="29"/>
      <c r="C446" s="26"/>
      <c r="D446" s="135"/>
      <c r="E446" s="36"/>
      <c r="F446" s="92"/>
      <c r="G446" s="93"/>
      <c r="H446" s="29"/>
      <c r="I446" s="29"/>
      <c r="J446" s="29"/>
      <c r="K446" s="29"/>
      <c r="L446" s="29"/>
      <c r="M446" s="29"/>
      <c r="N446" s="29"/>
      <c r="O446" s="29"/>
      <c r="P446" s="29"/>
      <c r="Q446" s="29"/>
      <c r="R446" s="29"/>
      <c r="S446" s="29"/>
      <c r="T446" s="36"/>
      <c r="U446" s="36"/>
      <c r="V446" s="36"/>
      <c r="W446" s="36"/>
      <c r="X446" s="36"/>
      <c r="Y446" s="36"/>
      <c r="Z446" s="36"/>
    </row>
    <row r="447" spans="1:26" ht="12.75" customHeight="1">
      <c r="A447" s="698" t="s">
        <v>74</v>
      </c>
      <c r="B447" s="657"/>
      <c r="C447" s="86">
        <f>+C448+C451</f>
        <v>57700000</v>
      </c>
      <c r="D447" s="26"/>
      <c r="E447" s="23"/>
      <c r="F447" s="92"/>
      <c r="G447" s="20"/>
      <c r="H447" s="32"/>
      <c r="I447" s="32"/>
      <c r="J447" s="32"/>
      <c r="K447" s="32"/>
      <c r="L447" s="32"/>
      <c r="M447" s="32"/>
      <c r="N447" s="32"/>
      <c r="O447" s="32"/>
      <c r="P447" s="32"/>
      <c r="Q447" s="32"/>
      <c r="R447" s="32"/>
      <c r="S447" s="32"/>
      <c r="T447" s="32"/>
      <c r="U447" s="32"/>
      <c r="V447" s="32"/>
      <c r="W447" s="32"/>
      <c r="X447" s="32"/>
      <c r="Y447" s="32"/>
      <c r="Z447" s="32"/>
    </row>
    <row r="448" spans="1:26" ht="12.75" customHeight="1">
      <c r="A448" s="21">
        <v>221104</v>
      </c>
      <c r="B448" s="22" t="s">
        <v>78</v>
      </c>
      <c r="C448" s="23">
        <f>SUM(C449:C450)</f>
        <v>45750000</v>
      </c>
      <c r="D448" s="26"/>
      <c r="E448" s="26"/>
      <c r="F448" s="92"/>
      <c r="G448" s="20"/>
      <c r="H448" s="32"/>
      <c r="I448" s="32"/>
      <c r="J448" s="32"/>
      <c r="K448" s="32"/>
      <c r="L448" s="32"/>
      <c r="M448" s="32"/>
      <c r="N448" s="32"/>
      <c r="O448" s="32"/>
      <c r="P448" s="32"/>
      <c r="Q448" s="32"/>
      <c r="R448" s="32"/>
      <c r="S448" s="32"/>
      <c r="T448" s="32"/>
      <c r="U448" s="32"/>
      <c r="V448" s="32"/>
      <c r="W448" s="32"/>
      <c r="X448" s="32"/>
      <c r="Y448" s="32"/>
      <c r="Z448" s="32"/>
    </row>
    <row r="449" spans="1:26" ht="12.75" customHeight="1">
      <c r="A449" s="25">
        <v>22110401</v>
      </c>
      <c r="B449" s="26" t="s">
        <v>79</v>
      </c>
      <c r="C449" s="26">
        <v>23500000</v>
      </c>
      <c r="D449" s="26"/>
      <c r="E449" s="23"/>
      <c r="F449" s="92"/>
      <c r="G449" s="20"/>
      <c r="H449" s="32"/>
      <c r="I449" s="32"/>
      <c r="J449" s="32"/>
      <c r="K449" s="32"/>
      <c r="L449" s="32"/>
      <c r="M449" s="32"/>
      <c r="N449" s="32"/>
      <c r="O449" s="32"/>
      <c r="P449" s="32"/>
      <c r="Q449" s="32"/>
      <c r="R449" s="32"/>
      <c r="S449" s="32"/>
      <c r="T449" s="32"/>
      <c r="U449" s="32"/>
      <c r="V449" s="32"/>
      <c r="W449" s="32"/>
      <c r="X449" s="32"/>
      <c r="Y449" s="32"/>
      <c r="Z449" s="32"/>
    </row>
    <row r="450" spans="1:26" ht="12.75" customHeight="1">
      <c r="A450" s="25">
        <v>22110409</v>
      </c>
      <c r="B450" s="26" t="s">
        <v>80</v>
      </c>
      <c r="C450" s="26">
        <v>22250000</v>
      </c>
      <c r="D450" s="26"/>
      <c r="E450" s="23"/>
      <c r="F450" s="108"/>
      <c r="G450" s="20"/>
      <c r="H450" s="32"/>
      <c r="I450" s="32"/>
      <c r="J450" s="32"/>
      <c r="K450" s="32"/>
      <c r="L450" s="32"/>
      <c r="M450" s="32"/>
      <c r="N450" s="32"/>
      <c r="O450" s="32"/>
      <c r="P450" s="32"/>
      <c r="Q450" s="32"/>
      <c r="R450" s="32"/>
      <c r="S450" s="32"/>
      <c r="T450" s="32"/>
      <c r="U450" s="32"/>
      <c r="V450" s="32"/>
      <c r="W450" s="32"/>
      <c r="X450" s="32"/>
      <c r="Y450" s="32"/>
      <c r="Z450" s="32"/>
    </row>
    <row r="451" spans="1:26" ht="12.75" customHeight="1">
      <c r="A451" s="21">
        <v>221107</v>
      </c>
      <c r="B451" s="23" t="s">
        <v>81</v>
      </c>
      <c r="C451" s="23">
        <f>SUM(C452)</f>
        <v>11950000</v>
      </c>
      <c r="D451" s="26"/>
      <c r="E451" s="23"/>
      <c r="F451" s="92"/>
      <c r="G451" s="20"/>
      <c r="H451" s="32"/>
      <c r="I451" s="32"/>
      <c r="J451" s="32"/>
      <c r="K451" s="32"/>
      <c r="L451" s="32"/>
      <c r="M451" s="32"/>
      <c r="N451" s="32"/>
      <c r="O451" s="32"/>
      <c r="P451" s="32"/>
      <c r="Q451" s="32"/>
      <c r="R451" s="32"/>
      <c r="S451" s="32"/>
      <c r="T451" s="32"/>
      <c r="U451" s="32"/>
      <c r="V451" s="32"/>
      <c r="W451" s="32"/>
      <c r="X451" s="32"/>
      <c r="Y451" s="32"/>
      <c r="Z451" s="32"/>
    </row>
    <row r="452" spans="1:26" ht="12.75" customHeight="1">
      <c r="A452" s="25">
        <v>22110702</v>
      </c>
      <c r="B452" s="26" t="s">
        <v>82</v>
      </c>
      <c r="C452" s="26">
        <v>11950000</v>
      </c>
      <c r="D452" s="26"/>
      <c r="E452" s="23"/>
      <c r="F452" s="92"/>
      <c r="G452" s="20"/>
      <c r="H452" s="32"/>
      <c r="I452" s="32"/>
      <c r="J452" s="32"/>
      <c r="K452" s="29"/>
      <c r="L452" s="29"/>
      <c r="M452" s="29"/>
      <c r="N452" s="29"/>
      <c r="O452" s="29"/>
      <c r="P452" s="29"/>
      <c r="Q452" s="29"/>
      <c r="R452" s="29"/>
      <c r="S452" s="29"/>
      <c r="T452" s="29"/>
      <c r="U452" s="29"/>
      <c r="V452" s="29"/>
      <c r="W452" s="29"/>
      <c r="X452" s="29"/>
      <c r="Y452" s="29"/>
      <c r="Z452" s="32"/>
    </row>
    <row r="453" spans="1:26" ht="12.75" customHeight="1">
      <c r="A453" s="25"/>
      <c r="B453" s="26"/>
      <c r="C453" s="26"/>
      <c r="D453" s="26"/>
      <c r="E453" s="23"/>
      <c r="F453" s="92"/>
      <c r="G453" s="20"/>
      <c r="H453" s="32"/>
      <c r="I453" s="32"/>
      <c r="J453" s="32"/>
      <c r="K453" s="29"/>
      <c r="L453" s="29"/>
      <c r="M453" s="29"/>
      <c r="N453" s="29"/>
      <c r="O453" s="29"/>
      <c r="P453" s="29"/>
      <c r="Q453" s="29"/>
      <c r="R453" s="29"/>
      <c r="S453" s="29"/>
      <c r="T453" s="29"/>
      <c r="U453" s="29"/>
      <c r="V453" s="29"/>
      <c r="W453" s="29"/>
      <c r="X453" s="29"/>
      <c r="Y453" s="29"/>
      <c r="Z453" s="32"/>
    </row>
    <row r="454" spans="1:26" ht="12.75" customHeight="1">
      <c r="A454" s="677" t="s">
        <v>92</v>
      </c>
      <c r="B454" s="657"/>
      <c r="C454" s="68">
        <f>C455</f>
        <v>50000000</v>
      </c>
      <c r="D454" s="26"/>
      <c r="E454" s="23"/>
      <c r="F454" s="92"/>
      <c r="G454" s="20"/>
      <c r="H454" s="32"/>
      <c r="I454" s="32"/>
      <c r="J454" s="32"/>
      <c r="K454" s="29"/>
      <c r="L454" s="29"/>
      <c r="M454" s="29"/>
      <c r="N454" s="29"/>
      <c r="O454" s="29"/>
      <c r="P454" s="29"/>
      <c r="Q454" s="29"/>
      <c r="R454" s="29"/>
      <c r="S454" s="29"/>
      <c r="T454" s="29"/>
      <c r="U454" s="29"/>
      <c r="V454" s="29"/>
      <c r="W454" s="29"/>
      <c r="X454" s="29"/>
      <c r="Y454" s="29"/>
      <c r="Z454" s="32"/>
    </row>
    <row r="455" spans="1:26" ht="12.75" customHeight="1">
      <c r="A455" s="21">
        <v>221201</v>
      </c>
      <c r="B455" s="21" t="s">
        <v>93</v>
      </c>
      <c r="C455" s="23">
        <f>SUM(C456:C458)</f>
        <v>50000000</v>
      </c>
      <c r="D455" s="26"/>
      <c r="E455" s="23"/>
      <c r="F455" s="92"/>
      <c r="G455" s="20"/>
      <c r="H455" s="32"/>
      <c r="I455" s="32"/>
      <c r="J455" s="32"/>
      <c r="K455" s="29"/>
      <c r="L455" s="29"/>
      <c r="M455" s="29"/>
      <c r="N455" s="29"/>
      <c r="O455" s="29"/>
      <c r="P455" s="29"/>
      <c r="Q455" s="29"/>
      <c r="R455" s="29"/>
      <c r="S455" s="29"/>
      <c r="T455" s="29"/>
      <c r="U455" s="29"/>
      <c r="V455" s="29"/>
      <c r="W455" s="29"/>
      <c r="X455" s="29"/>
      <c r="Y455" s="29"/>
      <c r="Z455" s="32"/>
    </row>
    <row r="456" spans="1:26" ht="12.75" customHeight="1">
      <c r="A456" s="25">
        <v>22120118</v>
      </c>
      <c r="B456" s="29" t="s">
        <v>171</v>
      </c>
      <c r="C456" s="450">
        <v>50000000</v>
      </c>
      <c r="D456" s="26"/>
      <c r="E456" s="23"/>
      <c r="F456" s="92"/>
      <c r="G456" s="20"/>
      <c r="H456" s="32"/>
      <c r="I456" s="32"/>
      <c r="J456" s="32"/>
      <c r="K456" s="29"/>
      <c r="L456" s="29"/>
      <c r="M456" s="29"/>
      <c r="N456" s="29"/>
      <c r="O456" s="29"/>
      <c r="P456" s="29"/>
      <c r="Q456" s="29"/>
      <c r="R456" s="29"/>
      <c r="S456" s="29"/>
      <c r="T456" s="29"/>
      <c r="U456" s="29"/>
      <c r="V456" s="29"/>
      <c r="W456" s="29"/>
      <c r="X456" s="29"/>
      <c r="Y456" s="29"/>
      <c r="Z456" s="32"/>
    </row>
    <row r="457" spans="1:26" ht="12.75" customHeight="1">
      <c r="A457" s="25"/>
      <c r="B457" s="26"/>
      <c r="C457" s="26"/>
      <c r="D457" s="26"/>
      <c r="E457" s="23"/>
      <c r="F457" s="92"/>
      <c r="G457" s="20"/>
      <c r="H457" s="32"/>
      <c r="I457" s="32"/>
      <c r="J457" s="32"/>
      <c r="K457" s="29"/>
      <c r="L457" s="29"/>
      <c r="M457" s="29"/>
      <c r="N457" s="29"/>
      <c r="O457" s="29"/>
      <c r="P457" s="29"/>
      <c r="Q457" s="29"/>
      <c r="R457" s="29"/>
      <c r="S457" s="29"/>
      <c r="T457" s="29"/>
      <c r="U457" s="29"/>
      <c r="V457" s="29"/>
      <c r="W457" s="29"/>
      <c r="X457" s="29"/>
      <c r="Y457" s="29"/>
      <c r="Z457" s="32"/>
    </row>
    <row r="458" spans="1:26" ht="12.75" customHeight="1" thickBot="1">
      <c r="A458" s="25"/>
      <c r="B458" s="26"/>
      <c r="C458" s="26"/>
      <c r="D458" s="26"/>
      <c r="E458" s="23"/>
      <c r="F458" s="92"/>
      <c r="G458" s="20"/>
      <c r="H458" s="32"/>
      <c r="I458" s="32"/>
      <c r="J458" s="32"/>
      <c r="K458" s="29"/>
      <c r="L458" s="29"/>
      <c r="M458" s="29"/>
      <c r="N458" s="29"/>
      <c r="O458" s="29"/>
      <c r="P458" s="29"/>
      <c r="Q458" s="29"/>
      <c r="R458" s="29"/>
      <c r="S458" s="29"/>
      <c r="T458" s="29"/>
      <c r="U458" s="29"/>
      <c r="V458" s="29"/>
      <c r="W458" s="29"/>
      <c r="X458" s="29"/>
      <c r="Y458" s="29"/>
      <c r="Z458" s="32"/>
    </row>
    <row r="459" spans="1:26" ht="12.75" customHeight="1">
      <c r="A459" s="701" t="s">
        <v>172</v>
      </c>
      <c r="B459" s="710"/>
      <c r="C459" s="693" t="s">
        <v>173</v>
      </c>
      <c r="E459" s="92"/>
      <c r="F459" s="20"/>
      <c r="G459" s="32"/>
      <c r="H459" s="32"/>
      <c r="I459" s="32"/>
      <c r="J459" s="29"/>
      <c r="K459" s="29"/>
      <c r="L459" s="29"/>
      <c r="M459" s="29"/>
      <c r="N459" s="29"/>
      <c r="O459" s="29"/>
      <c r="P459" s="29"/>
      <c r="Q459" s="29"/>
      <c r="R459" s="29"/>
      <c r="S459" s="29"/>
      <c r="T459" s="29"/>
      <c r="U459" s="29"/>
      <c r="V459" s="29"/>
      <c r="W459" s="29"/>
      <c r="X459" s="29"/>
      <c r="Y459" s="32"/>
    </row>
    <row r="460" spans="1:26" ht="12.75" customHeight="1" thickBot="1">
      <c r="A460" s="703"/>
      <c r="B460" s="711"/>
      <c r="C460" s="694"/>
      <c r="E460" s="92"/>
      <c r="F460" s="20"/>
      <c r="G460" s="32"/>
      <c r="H460" s="32"/>
      <c r="I460" s="32"/>
      <c r="J460" s="29"/>
      <c r="K460" s="29"/>
      <c r="L460" s="29"/>
      <c r="M460" s="29"/>
      <c r="N460" s="29"/>
      <c r="O460" s="29"/>
      <c r="P460" s="29"/>
      <c r="Q460" s="29"/>
      <c r="R460" s="29"/>
      <c r="S460" s="29"/>
      <c r="T460" s="29"/>
      <c r="U460" s="29"/>
      <c r="V460" s="29"/>
      <c r="W460" s="29"/>
      <c r="X460" s="29"/>
      <c r="Y460" s="32"/>
    </row>
    <row r="461" spans="1:26" ht="12.75" customHeight="1">
      <c r="A461" s="671" t="s">
        <v>174</v>
      </c>
      <c r="B461" s="672"/>
      <c r="C461" s="673"/>
      <c r="E461" s="92"/>
      <c r="F461" s="20"/>
      <c r="G461" s="32"/>
      <c r="H461" s="32"/>
      <c r="I461" s="32"/>
      <c r="J461" s="29"/>
      <c r="K461" s="29"/>
      <c r="L461" s="29"/>
      <c r="M461" s="29"/>
      <c r="N461" s="29"/>
      <c r="O461" s="29"/>
      <c r="P461" s="29"/>
      <c r="Q461" s="29"/>
      <c r="R461" s="29"/>
      <c r="S461" s="29"/>
      <c r="T461" s="29"/>
      <c r="U461" s="29"/>
      <c r="V461" s="29"/>
      <c r="W461" s="29"/>
      <c r="X461" s="29"/>
      <c r="Y461" s="32"/>
    </row>
    <row r="462" spans="1:26" ht="12.75" customHeight="1">
      <c r="A462" s="671"/>
      <c r="B462" s="672"/>
      <c r="C462" s="673"/>
      <c r="E462" s="92"/>
      <c r="F462" s="20"/>
      <c r="G462" s="32"/>
      <c r="H462" s="32"/>
      <c r="I462" s="32"/>
      <c r="J462" s="29"/>
      <c r="K462" s="29"/>
      <c r="L462" s="29"/>
      <c r="M462" s="29"/>
      <c r="N462" s="29"/>
      <c r="O462" s="29"/>
      <c r="P462" s="29"/>
      <c r="Q462" s="29"/>
      <c r="R462" s="29"/>
      <c r="S462" s="29"/>
      <c r="T462" s="29"/>
      <c r="U462" s="29"/>
      <c r="V462" s="29"/>
      <c r="W462" s="29"/>
      <c r="X462" s="29"/>
      <c r="Y462" s="32"/>
    </row>
    <row r="463" spans="1:26" ht="12.75" customHeight="1">
      <c r="A463" s="671"/>
      <c r="B463" s="672"/>
      <c r="C463" s="673"/>
      <c r="E463" s="92"/>
      <c r="F463" s="20"/>
      <c r="G463" s="32"/>
      <c r="H463" s="32"/>
      <c r="I463" s="32"/>
      <c r="J463" s="29"/>
      <c r="K463" s="29"/>
      <c r="L463" s="29"/>
      <c r="M463" s="29"/>
      <c r="N463" s="29"/>
      <c r="O463" s="29"/>
      <c r="P463" s="29"/>
      <c r="Q463" s="29"/>
      <c r="R463" s="29"/>
      <c r="S463" s="29"/>
      <c r="T463" s="29"/>
      <c r="U463" s="29"/>
      <c r="V463" s="29"/>
      <c r="W463" s="29"/>
      <c r="X463" s="29"/>
      <c r="Y463" s="32"/>
    </row>
    <row r="464" spans="1:26" ht="12.75" customHeight="1">
      <c r="A464" s="671"/>
      <c r="B464" s="672"/>
      <c r="C464" s="673"/>
      <c r="E464" s="92"/>
      <c r="F464" s="20"/>
      <c r="G464" s="32"/>
      <c r="H464" s="32"/>
      <c r="I464" s="32"/>
      <c r="J464" s="29"/>
      <c r="K464" s="29"/>
      <c r="L464" s="29"/>
      <c r="M464" s="29"/>
      <c r="N464" s="29"/>
      <c r="O464" s="29"/>
      <c r="P464" s="29"/>
      <c r="Q464" s="29"/>
      <c r="R464" s="29"/>
      <c r="S464" s="29"/>
      <c r="T464" s="29"/>
      <c r="U464" s="29"/>
      <c r="V464" s="29"/>
      <c r="W464" s="29"/>
      <c r="X464" s="29"/>
      <c r="Y464" s="32"/>
    </row>
    <row r="465" spans="1:26" ht="12.75" customHeight="1" thickBot="1">
      <c r="A465" s="674"/>
      <c r="B465" s="675"/>
      <c r="C465" s="676"/>
      <c r="E465" s="92"/>
      <c r="F465" s="20"/>
      <c r="G465" s="32"/>
      <c r="H465" s="32"/>
      <c r="I465" s="32"/>
      <c r="J465" s="29"/>
      <c r="K465" s="29"/>
      <c r="L465" s="29"/>
      <c r="M465" s="29"/>
      <c r="N465" s="29"/>
      <c r="O465" s="29"/>
      <c r="P465" s="29"/>
      <c r="Q465" s="29"/>
      <c r="R465" s="29"/>
      <c r="S465" s="29"/>
      <c r="T465" s="29"/>
      <c r="U465" s="29"/>
      <c r="V465" s="29"/>
      <c r="W465" s="29"/>
      <c r="X465" s="29"/>
      <c r="Y465" s="32"/>
    </row>
    <row r="466" spans="1:26" ht="12.75" customHeight="1">
      <c r="A466" s="57" t="s">
        <v>4</v>
      </c>
      <c r="B466" s="122"/>
      <c r="C466" s="90"/>
      <c r="E466" s="92"/>
      <c r="F466" s="20"/>
      <c r="G466" s="32"/>
      <c r="H466" s="32"/>
      <c r="I466" s="32"/>
      <c r="J466" s="29"/>
      <c r="K466" s="29"/>
      <c r="L466" s="29"/>
      <c r="M466" s="29"/>
      <c r="N466" s="29"/>
      <c r="O466" s="29"/>
      <c r="P466" s="29"/>
      <c r="Q466" s="29"/>
      <c r="R466" s="29"/>
      <c r="S466" s="29"/>
      <c r="T466" s="29"/>
      <c r="U466" s="29"/>
      <c r="V466" s="29"/>
      <c r="W466" s="29"/>
      <c r="X466" s="29"/>
      <c r="Y466" s="32"/>
    </row>
    <row r="467" spans="1:26" ht="12.75" customHeight="1">
      <c r="A467" s="6" t="s">
        <v>141</v>
      </c>
      <c r="B467" s="123"/>
      <c r="C467" s="70"/>
      <c r="E467" s="92"/>
      <c r="F467" s="20"/>
      <c r="G467" s="32"/>
      <c r="H467" s="32"/>
      <c r="I467" s="32"/>
      <c r="J467" s="29"/>
      <c r="K467" s="29"/>
      <c r="L467" s="29"/>
      <c r="M467" s="29"/>
      <c r="N467" s="29"/>
      <c r="O467" s="29"/>
      <c r="P467" s="29"/>
      <c r="Q467" s="29"/>
      <c r="R467" s="29"/>
      <c r="S467" s="29"/>
      <c r="T467" s="29"/>
      <c r="U467" s="29"/>
      <c r="V467" s="29"/>
      <c r="W467" s="29"/>
      <c r="X467" s="29"/>
      <c r="Y467" s="32"/>
    </row>
    <row r="468" spans="1:26" ht="12.75" customHeight="1">
      <c r="A468" s="6" t="s">
        <v>165</v>
      </c>
      <c r="B468" s="123"/>
      <c r="C468" s="70"/>
      <c r="E468" s="92"/>
      <c r="F468" s="20"/>
      <c r="G468" s="32"/>
      <c r="H468" s="32"/>
      <c r="I468" s="32"/>
      <c r="J468" s="29"/>
      <c r="K468" s="29"/>
      <c r="L468" s="29"/>
      <c r="M468" s="29"/>
      <c r="N468" s="29"/>
      <c r="O468" s="29"/>
      <c r="P468" s="29"/>
      <c r="Q468" s="29"/>
      <c r="R468" s="29"/>
      <c r="S468" s="29"/>
      <c r="T468" s="29"/>
      <c r="U468" s="29"/>
      <c r="V468" s="29"/>
      <c r="W468" s="29"/>
      <c r="X468" s="29"/>
      <c r="Y468" s="32"/>
    </row>
    <row r="469" spans="1:26" ht="12.75" customHeight="1" thickBot="1">
      <c r="A469" s="63" t="s">
        <v>7</v>
      </c>
      <c r="B469" s="123"/>
      <c r="C469" s="70"/>
      <c r="E469" s="92"/>
      <c r="F469" s="20"/>
      <c r="G469" s="32"/>
      <c r="H469" s="32"/>
      <c r="I469" s="32"/>
      <c r="J469" s="29"/>
      <c r="K469" s="29"/>
      <c r="L469" s="29"/>
      <c r="M469" s="29"/>
      <c r="N469" s="29"/>
      <c r="O469" s="29"/>
      <c r="P469" s="29"/>
      <c r="Q469" s="29"/>
      <c r="R469" s="29"/>
      <c r="S469" s="29"/>
      <c r="T469" s="29"/>
      <c r="U469" s="29"/>
      <c r="V469" s="29"/>
      <c r="W469" s="29"/>
      <c r="X469" s="29"/>
      <c r="Y469" s="32"/>
    </row>
    <row r="470" spans="1:26" ht="12.75" customHeight="1" thickBot="1">
      <c r="A470" s="695" t="s">
        <v>8</v>
      </c>
      <c r="B470" s="696"/>
      <c r="C470" s="124">
        <f>C472+C488+C505</f>
        <v>160009500</v>
      </c>
      <c r="E470" s="92"/>
      <c r="F470" s="20"/>
      <c r="G470" s="32"/>
      <c r="H470" s="32"/>
      <c r="I470" s="32"/>
      <c r="J470" s="29"/>
      <c r="K470" s="29"/>
      <c r="L470" s="29"/>
      <c r="M470" s="29"/>
      <c r="N470" s="29"/>
      <c r="O470" s="29"/>
      <c r="P470" s="29"/>
      <c r="Q470" s="29"/>
      <c r="R470" s="29"/>
      <c r="S470" s="29"/>
      <c r="T470" s="29"/>
      <c r="U470" s="29"/>
      <c r="V470" s="29"/>
      <c r="W470" s="29"/>
      <c r="X470" s="29"/>
      <c r="Y470" s="32"/>
    </row>
    <row r="471" spans="1:26" ht="12.75" customHeight="1" thickBot="1">
      <c r="A471" s="25"/>
      <c r="B471" s="26"/>
      <c r="C471" s="26"/>
      <c r="D471" s="26"/>
      <c r="E471" s="23"/>
      <c r="F471" s="92"/>
      <c r="G471" s="20"/>
      <c r="H471" s="32"/>
      <c r="I471" s="32"/>
      <c r="J471" s="32"/>
      <c r="K471" s="29"/>
      <c r="L471" s="29"/>
      <c r="M471" s="29"/>
      <c r="N471" s="29"/>
      <c r="O471" s="29"/>
      <c r="P471" s="29"/>
      <c r="Q471" s="29"/>
      <c r="R471" s="29"/>
      <c r="S471" s="29"/>
      <c r="T471" s="29"/>
      <c r="U471" s="29"/>
      <c r="V471" s="29"/>
      <c r="W471" s="29"/>
      <c r="X471" s="29"/>
      <c r="Y471" s="29"/>
      <c r="Z471" s="32"/>
    </row>
    <row r="472" spans="1:26" ht="12.75" customHeight="1">
      <c r="A472" s="697" t="s">
        <v>32</v>
      </c>
      <c r="B472" s="657"/>
      <c r="C472" s="126">
        <f>C473+C475+C477+C479+C482</f>
        <v>17104500</v>
      </c>
      <c r="D472" s="26"/>
      <c r="E472" s="23"/>
      <c r="F472" s="92"/>
      <c r="G472" s="20"/>
      <c r="H472" s="32"/>
      <c r="I472" s="32"/>
      <c r="J472" s="32"/>
      <c r="K472" s="29"/>
      <c r="L472" s="29"/>
      <c r="M472" s="29"/>
      <c r="N472" s="29"/>
      <c r="O472" s="29"/>
      <c r="P472" s="29"/>
      <c r="Q472" s="29"/>
      <c r="R472" s="29"/>
      <c r="S472" s="29"/>
      <c r="T472" s="29"/>
      <c r="U472" s="29"/>
      <c r="V472" s="29"/>
      <c r="W472" s="29"/>
      <c r="X472" s="29"/>
      <c r="Y472" s="29"/>
      <c r="Z472" s="32"/>
    </row>
    <row r="473" spans="1:26" ht="12.75" customHeight="1">
      <c r="A473" s="21">
        <v>211201</v>
      </c>
      <c r="B473" s="21" t="s">
        <v>33</v>
      </c>
      <c r="C473" s="50">
        <f>SUM(C474)</f>
        <v>3559500</v>
      </c>
      <c r="D473" s="26"/>
      <c r="E473" s="23"/>
      <c r="F473" s="92"/>
      <c r="G473" s="20"/>
      <c r="H473" s="32"/>
      <c r="I473" s="32"/>
      <c r="J473" s="32"/>
      <c r="K473" s="29"/>
      <c r="L473" s="29"/>
      <c r="M473" s="29"/>
      <c r="N473" s="29"/>
      <c r="O473" s="29"/>
      <c r="P473" s="29"/>
      <c r="Q473" s="29"/>
      <c r="R473" s="29"/>
      <c r="S473" s="29"/>
      <c r="T473" s="29"/>
      <c r="U473" s="29"/>
      <c r="V473" s="29"/>
      <c r="W473" s="29"/>
      <c r="X473" s="29"/>
      <c r="Y473" s="29"/>
      <c r="Z473" s="32"/>
    </row>
    <row r="474" spans="1:26" ht="12.75" customHeight="1">
      <c r="A474" s="25">
        <v>21120101</v>
      </c>
      <c r="B474" s="29" t="s">
        <v>34</v>
      </c>
      <c r="C474" s="26">
        <f>3559500</f>
        <v>3559500</v>
      </c>
      <c r="D474" s="26"/>
      <c r="E474" s="23"/>
      <c r="F474" s="92"/>
      <c r="G474" s="20"/>
      <c r="H474" s="32"/>
      <c r="I474" s="32"/>
      <c r="J474" s="32"/>
      <c r="K474" s="29"/>
      <c r="L474" s="29"/>
      <c r="M474" s="29"/>
      <c r="N474" s="29"/>
      <c r="O474" s="29"/>
      <c r="P474" s="29"/>
      <c r="Q474" s="29"/>
      <c r="R474" s="29"/>
      <c r="S474" s="29"/>
      <c r="T474" s="29"/>
      <c r="U474" s="29"/>
      <c r="V474" s="29"/>
      <c r="W474" s="29"/>
      <c r="X474" s="29"/>
      <c r="Y474" s="29"/>
      <c r="Z474" s="32"/>
    </row>
    <row r="475" spans="1:26" ht="12.75" customHeight="1">
      <c r="A475" s="21">
        <v>211202</v>
      </c>
      <c r="B475" s="49" t="s">
        <v>110</v>
      </c>
      <c r="C475" s="23">
        <f>C476</f>
        <v>1850000</v>
      </c>
      <c r="D475" s="26"/>
      <c r="E475" s="23"/>
      <c r="F475" s="92"/>
      <c r="G475" s="20"/>
      <c r="H475" s="32"/>
      <c r="I475" s="32"/>
      <c r="J475" s="32"/>
      <c r="K475" s="29"/>
      <c r="L475" s="29"/>
      <c r="M475" s="29"/>
      <c r="N475" s="29"/>
      <c r="O475" s="29"/>
      <c r="P475" s="29"/>
      <c r="Q475" s="29"/>
      <c r="R475" s="29"/>
      <c r="S475" s="29"/>
      <c r="T475" s="29"/>
      <c r="U475" s="29"/>
      <c r="V475" s="29"/>
      <c r="W475" s="29"/>
      <c r="X475" s="29"/>
      <c r="Y475" s="29"/>
      <c r="Z475" s="32"/>
    </row>
    <row r="476" spans="1:26" ht="12.75" customHeight="1">
      <c r="A476" s="25">
        <v>21120202</v>
      </c>
      <c r="B476" s="29" t="s">
        <v>111</v>
      </c>
      <c r="C476" s="26">
        <v>1850000</v>
      </c>
      <c r="D476" s="26"/>
      <c r="E476" s="23"/>
      <c r="F476" s="92"/>
      <c r="G476" s="20"/>
      <c r="H476" s="32"/>
      <c r="I476" s="32"/>
      <c r="J476" s="32"/>
      <c r="K476" s="29"/>
      <c r="L476" s="29"/>
      <c r="M476" s="29"/>
      <c r="N476" s="29"/>
      <c r="O476" s="29"/>
      <c r="P476" s="29"/>
      <c r="Q476" s="29"/>
      <c r="R476" s="29"/>
      <c r="S476" s="29"/>
      <c r="T476" s="29"/>
      <c r="U476" s="29"/>
      <c r="V476" s="29"/>
      <c r="W476" s="29"/>
      <c r="X476" s="29"/>
      <c r="Y476" s="29"/>
      <c r="Z476" s="32"/>
    </row>
    <row r="477" spans="1:26" ht="12.75" customHeight="1">
      <c r="A477" s="21">
        <v>211203</v>
      </c>
      <c r="B477" s="49" t="s">
        <v>35</v>
      </c>
      <c r="C477" s="23">
        <f>C478</f>
        <v>2664000</v>
      </c>
      <c r="D477" s="26"/>
      <c r="E477" s="23"/>
      <c r="F477" s="92"/>
      <c r="G477" s="20"/>
      <c r="H477" s="32"/>
      <c r="I477" s="32"/>
      <c r="J477" s="32"/>
      <c r="K477" s="29"/>
      <c r="L477" s="29"/>
      <c r="M477" s="29"/>
      <c r="N477" s="29"/>
      <c r="O477" s="29"/>
      <c r="P477" s="29"/>
      <c r="Q477" s="29"/>
      <c r="R477" s="29"/>
      <c r="S477" s="29"/>
      <c r="T477" s="29"/>
      <c r="U477" s="29"/>
      <c r="V477" s="29"/>
      <c r="W477" s="29"/>
      <c r="X477" s="29"/>
      <c r="Y477" s="29"/>
      <c r="Z477" s="32"/>
    </row>
    <row r="478" spans="1:26" ht="12.75" customHeight="1">
      <c r="A478" s="25">
        <v>21120302</v>
      </c>
      <c r="B478" s="29" t="s">
        <v>37</v>
      </c>
      <c r="C478" s="26">
        <f>2664000</f>
        <v>2664000</v>
      </c>
      <c r="D478" s="26"/>
      <c r="E478" s="23"/>
      <c r="F478" s="92"/>
      <c r="G478" s="20"/>
      <c r="H478" s="32"/>
      <c r="I478" s="32"/>
      <c r="J478" s="32"/>
      <c r="K478" s="29"/>
      <c r="L478" s="29"/>
      <c r="M478" s="29"/>
      <c r="N478" s="29"/>
      <c r="O478" s="29"/>
      <c r="P478" s="29"/>
      <c r="Q478" s="29"/>
      <c r="R478" s="29"/>
      <c r="S478" s="29"/>
      <c r="T478" s="29"/>
      <c r="U478" s="29"/>
      <c r="V478" s="29"/>
      <c r="W478" s="29"/>
      <c r="X478" s="29"/>
      <c r="Y478" s="29"/>
      <c r="Z478" s="32"/>
    </row>
    <row r="479" spans="1:26" ht="12.75" customHeight="1">
      <c r="A479" s="21">
        <v>211204</v>
      </c>
      <c r="B479" s="49" t="s">
        <v>38</v>
      </c>
      <c r="C479" s="23">
        <f>+SUM(C480:C481)</f>
        <v>4165000</v>
      </c>
      <c r="D479" s="26"/>
      <c r="E479" s="23"/>
      <c r="F479" s="92"/>
      <c r="G479" s="20"/>
      <c r="H479" s="32"/>
      <c r="I479" s="32"/>
      <c r="J479" s="32"/>
      <c r="K479" s="29"/>
      <c r="L479" s="29"/>
      <c r="M479" s="29"/>
      <c r="N479" s="29"/>
      <c r="O479" s="29"/>
      <c r="P479" s="29"/>
      <c r="Q479" s="29"/>
      <c r="R479" s="29"/>
      <c r="S479" s="29"/>
      <c r="T479" s="29"/>
      <c r="U479" s="29"/>
      <c r="V479" s="29"/>
      <c r="W479" s="29"/>
      <c r="X479" s="29"/>
      <c r="Y479" s="29"/>
      <c r="Z479" s="32"/>
    </row>
    <row r="480" spans="1:26" ht="12.75" customHeight="1">
      <c r="A480" s="25">
        <v>21120401</v>
      </c>
      <c r="B480" s="26" t="s">
        <v>39</v>
      </c>
      <c r="C480" s="26">
        <f>1890000</f>
        <v>1890000</v>
      </c>
      <c r="D480" s="26"/>
      <c r="E480" s="23"/>
      <c r="F480" s="92"/>
      <c r="G480" s="20"/>
      <c r="H480" s="32"/>
      <c r="I480" s="32"/>
      <c r="J480" s="32"/>
      <c r="K480" s="29"/>
      <c r="L480" s="29"/>
      <c r="M480" s="29"/>
      <c r="N480" s="29"/>
      <c r="O480" s="29"/>
      <c r="P480" s="29"/>
      <c r="Q480" s="29"/>
      <c r="R480" s="29"/>
      <c r="S480" s="29"/>
      <c r="T480" s="29"/>
      <c r="U480" s="29"/>
      <c r="V480" s="29"/>
      <c r="W480" s="29"/>
      <c r="X480" s="29"/>
      <c r="Y480" s="29"/>
      <c r="Z480" s="32"/>
    </row>
    <row r="481" spans="1:26" ht="12.75" customHeight="1">
      <c r="A481" s="25">
        <v>21120403</v>
      </c>
      <c r="B481" s="29" t="s">
        <v>150</v>
      </c>
      <c r="C481" s="26">
        <v>2275000</v>
      </c>
      <c r="D481" s="26"/>
      <c r="E481" s="23"/>
      <c r="F481" s="92"/>
      <c r="G481" s="20"/>
      <c r="H481" s="32"/>
      <c r="I481" s="32"/>
      <c r="J481" s="32"/>
      <c r="K481" s="29"/>
      <c r="L481" s="29"/>
      <c r="M481" s="29"/>
      <c r="N481" s="29"/>
      <c r="O481" s="29"/>
      <c r="P481" s="29"/>
      <c r="Q481" s="29"/>
      <c r="R481" s="29"/>
      <c r="S481" s="29"/>
      <c r="T481" s="29"/>
      <c r="U481" s="29"/>
      <c r="V481" s="29"/>
      <c r="W481" s="29"/>
      <c r="X481" s="29"/>
      <c r="Y481" s="29"/>
      <c r="Z481" s="32"/>
    </row>
    <row r="482" spans="1:26" ht="12.75" customHeight="1">
      <c r="A482" s="21">
        <v>211209</v>
      </c>
      <c r="B482" s="23" t="s">
        <v>50</v>
      </c>
      <c r="C482" s="23">
        <f>+SUM(C483:C486)</f>
        <v>4866000</v>
      </c>
      <c r="D482" s="26"/>
      <c r="E482" s="23"/>
      <c r="F482" s="92"/>
      <c r="G482" s="20"/>
      <c r="H482" s="32"/>
      <c r="I482" s="32"/>
      <c r="J482" s="32"/>
      <c r="K482" s="29"/>
      <c r="L482" s="29"/>
      <c r="M482" s="29"/>
      <c r="N482" s="29"/>
      <c r="O482" s="29"/>
      <c r="P482" s="29"/>
      <c r="Q482" s="29"/>
      <c r="R482" s="29"/>
      <c r="S482" s="29"/>
      <c r="T482" s="29"/>
      <c r="U482" s="29"/>
      <c r="V482" s="29"/>
      <c r="W482" s="29"/>
      <c r="X482" s="29"/>
      <c r="Y482" s="29"/>
      <c r="Z482" s="32"/>
    </row>
    <row r="483" spans="1:26" ht="12.75" customHeight="1">
      <c r="A483" s="25">
        <v>21120901</v>
      </c>
      <c r="B483" s="26" t="s">
        <v>51</v>
      </c>
      <c r="C483" s="26">
        <f>890000</f>
        <v>890000</v>
      </c>
      <c r="D483" s="26"/>
      <c r="E483" s="23"/>
      <c r="F483" s="92"/>
      <c r="G483" s="20"/>
      <c r="H483" s="32"/>
      <c r="I483" s="32"/>
      <c r="J483" s="32"/>
      <c r="K483" s="29"/>
      <c r="L483" s="29"/>
      <c r="M483" s="29"/>
      <c r="N483" s="29"/>
      <c r="O483" s="29"/>
      <c r="P483" s="29"/>
      <c r="Q483" s="29"/>
      <c r="R483" s="29"/>
      <c r="S483" s="29"/>
      <c r="T483" s="29"/>
      <c r="U483" s="29"/>
      <c r="V483" s="29"/>
      <c r="W483" s="29"/>
      <c r="X483" s="29"/>
      <c r="Y483" s="29"/>
      <c r="Z483" s="32"/>
    </row>
    <row r="484" spans="1:26" ht="12.75" customHeight="1">
      <c r="A484" s="25">
        <v>21120905</v>
      </c>
      <c r="B484" s="26" t="s">
        <v>112</v>
      </c>
      <c r="C484" s="26">
        <f>1446000</f>
        <v>1446000</v>
      </c>
      <c r="D484" s="26"/>
      <c r="E484" s="23"/>
      <c r="F484" s="92"/>
      <c r="G484" s="20"/>
      <c r="H484" s="32"/>
      <c r="I484" s="32"/>
      <c r="J484" s="32"/>
      <c r="K484" s="29"/>
      <c r="L484" s="29"/>
      <c r="M484" s="29"/>
      <c r="N484" s="29"/>
      <c r="O484" s="29"/>
      <c r="P484" s="29"/>
      <c r="Q484" s="29"/>
      <c r="R484" s="29"/>
      <c r="S484" s="29"/>
      <c r="T484" s="29"/>
      <c r="U484" s="29"/>
      <c r="V484" s="29"/>
      <c r="W484" s="29"/>
      <c r="X484" s="29"/>
      <c r="Y484" s="29"/>
      <c r="Z484" s="32"/>
    </row>
    <row r="485" spans="1:26" ht="12.75" customHeight="1">
      <c r="A485" s="25">
        <v>21120906</v>
      </c>
      <c r="B485" s="26" t="s">
        <v>52</v>
      </c>
      <c r="C485" s="26">
        <v>580000</v>
      </c>
      <c r="D485" s="26"/>
      <c r="E485" s="23"/>
      <c r="F485" s="92"/>
      <c r="G485" s="20"/>
      <c r="H485" s="32"/>
      <c r="I485" s="32"/>
      <c r="J485" s="32"/>
      <c r="K485" s="29"/>
      <c r="L485" s="29"/>
      <c r="M485" s="29"/>
      <c r="N485" s="29"/>
      <c r="O485" s="29"/>
      <c r="P485" s="29"/>
      <c r="Q485" s="29"/>
      <c r="R485" s="29"/>
      <c r="S485" s="29"/>
      <c r="T485" s="29"/>
      <c r="U485" s="29"/>
      <c r="V485" s="29"/>
      <c r="W485" s="29"/>
      <c r="X485" s="29"/>
      <c r="Y485" s="29"/>
      <c r="Z485" s="32"/>
    </row>
    <row r="486" spans="1:26" ht="12.75" customHeight="1">
      <c r="A486" s="25">
        <v>21120907</v>
      </c>
      <c r="B486" s="26" t="s">
        <v>113</v>
      </c>
      <c r="C486" s="26">
        <f>1950000</f>
        <v>1950000</v>
      </c>
      <c r="D486" s="26"/>
      <c r="E486" s="23"/>
      <c r="F486" s="92"/>
      <c r="G486" s="20"/>
      <c r="H486" s="32"/>
      <c r="I486" s="32"/>
      <c r="J486" s="32"/>
      <c r="K486" s="29"/>
      <c r="L486" s="29"/>
      <c r="M486" s="29"/>
      <c r="N486" s="29"/>
      <c r="O486" s="29"/>
      <c r="P486" s="29"/>
      <c r="Q486" s="29"/>
      <c r="R486" s="29"/>
      <c r="S486" s="29"/>
      <c r="T486" s="29"/>
      <c r="U486" s="29"/>
      <c r="V486" s="29"/>
      <c r="W486" s="29"/>
      <c r="X486" s="29"/>
      <c r="Y486" s="29"/>
      <c r="Z486" s="32"/>
    </row>
    <row r="487" spans="1:26" ht="12.75" customHeight="1">
      <c r="A487" s="29"/>
      <c r="B487" s="26"/>
      <c r="C487" s="26"/>
      <c r="D487" s="26"/>
      <c r="E487" s="23"/>
      <c r="F487" s="92"/>
      <c r="G487" s="20"/>
      <c r="H487" s="32"/>
      <c r="I487" s="32"/>
      <c r="J487" s="32"/>
      <c r="K487" s="29"/>
      <c r="L487" s="29"/>
      <c r="M487" s="29"/>
      <c r="N487" s="29"/>
      <c r="O487" s="29"/>
      <c r="P487" s="29"/>
      <c r="Q487" s="29"/>
      <c r="R487" s="29"/>
      <c r="S487" s="29"/>
      <c r="T487" s="29"/>
      <c r="U487" s="29"/>
      <c r="V487" s="29"/>
      <c r="W487" s="29"/>
      <c r="X487" s="29"/>
      <c r="Y487" s="29"/>
      <c r="Z487" s="32"/>
    </row>
    <row r="488" spans="1:26" ht="12.75" customHeight="1">
      <c r="A488" s="683" t="s">
        <v>10</v>
      </c>
      <c r="B488" s="657"/>
      <c r="C488" s="69">
        <f>C489+C491+C494+C497+C499</f>
        <v>137115000</v>
      </c>
      <c r="D488" s="26"/>
      <c r="E488" s="23"/>
      <c r="F488" s="92"/>
      <c r="G488" s="20"/>
      <c r="H488" s="32"/>
      <c r="I488" s="32"/>
      <c r="J488" s="32"/>
      <c r="K488" s="29"/>
      <c r="L488" s="29"/>
      <c r="M488" s="29"/>
      <c r="N488" s="29"/>
      <c r="O488" s="29"/>
      <c r="P488" s="29"/>
      <c r="Q488" s="29"/>
      <c r="R488" s="29"/>
      <c r="S488" s="29"/>
      <c r="T488" s="29"/>
      <c r="U488" s="29"/>
      <c r="V488" s="29"/>
      <c r="W488" s="29"/>
      <c r="X488" s="29"/>
      <c r="Y488" s="29"/>
      <c r="Z488" s="32"/>
    </row>
    <row r="489" spans="1:26" ht="12.75" customHeight="1">
      <c r="A489" s="21">
        <v>211302</v>
      </c>
      <c r="B489" s="21" t="s">
        <v>53</v>
      </c>
      <c r="C489" s="50">
        <f>+C490</f>
        <v>8550000</v>
      </c>
      <c r="D489" s="26"/>
      <c r="E489" s="23"/>
      <c r="F489" s="92"/>
      <c r="G489" s="20"/>
      <c r="H489" s="32"/>
      <c r="I489" s="32"/>
      <c r="J489" s="32"/>
      <c r="K489" s="29"/>
      <c r="L489" s="29"/>
      <c r="M489" s="29"/>
      <c r="N489" s="29"/>
      <c r="O489" s="29"/>
      <c r="P489" s="29"/>
      <c r="Q489" s="29"/>
      <c r="R489" s="29"/>
      <c r="S489" s="29"/>
      <c r="T489" s="29"/>
      <c r="U489" s="29"/>
      <c r="V489" s="29"/>
      <c r="W489" s="29"/>
      <c r="X489" s="29"/>
      <c r="Y489" s="29"/>
      <c r="Z489" s="32"/>
    </row>
    <row r="490" spans="1:26" ht="12.75" customHeight="1">
      <c r="A490" s="25">
        <v>21130204</v>
      </c>
      <c r="B490" s="26" t="s">
        <v>54</v>
      </c>
      <c r="C490" s="26">
        <f>8550000</f>
        <v>8550000</v>
      </c>
      <c r="D490" s="26"/>
      <c r="E490" s="23"/>
      <c r="F490" s="92"/>
      <c r="G490" s="20"/>
      <c r="H490" s="32"/>
      <c r="I490" s="32"/>
      <c r="J490" s="32"/>
      <c r="K490" s="29"/>
      <c r="L490" s="29"/>
      <c r="M490" s="29"/>
      <c r="N490" s="29"/>
      <c r="O490" s="29"/>
      <c r="P490" s="29"/>
      <c r="Q490" s="29"/>
      <c r="R490" s="29"/>
      <c r="S490" s="29"/>
      <c r="T490" s="29"/>
      <c r="U490" s="29"/>
      <c r="V490" s="29"/>
      <c r="W490" s="29"/>
      <c r="X490" s="29"/>
      <c r="Y490" s="29"/>
      <c r="Z490" s="32"/>
    </row>
    <row r="491" spans="1:26" ht="12.75" customHeight="1">
      <c r="A491" s="22">
        <v>211303</v>
      </c>
      <c r="B491" s="76" t="s">
        <v>100</v>
      </c>
      <c r="C491" s="23">
        <f>SUM(C492:C493)</f>
        <v>22235000</v>
      </c>
      <c r="D491" s="26"/>
      <c r="E491" s="23"/>
      <c r="F491" s="92"/>
      <c r="G491" s="20"/>
      <c r="H491" s="32"/>
      <c r="I491" s="32"/>
      <c r="J491" s="32"/>
      <c r="K491" s="29"/>
      <c r="L491" s="29"/>
      <c r="M491" s="29"/>
      <c r="N491" s="29"/>
      <c r="O491" s="29"/>
      <c r="P491" s="29"/>
      <c r="Q491" s="29"/>
      <c r="R491" s="29"/>
      <c r="S491" s="29"/>
      <c r="T491" s="29"/>
      <c r="U491" s="29"/>
      <c r="V491" s="29"/>
      <c r="W491" s="29"/>
      <c r="X491" s="29"/>
      <c r="Y491" s="29"/>
      <c r="Z491" s="32"/>
    </row>
    <row r="492" spans="1:26" ht="12.75" customHeight="1">
      <c r="A492" s="35">
        <v>21130301</v>
      </c>
      <c r="B492" s="32" t="s">
        <v>129</v>
      </c>
      <c r="C492" s="26">
        <v>21250000</v>
      </c>
      <c r="D492" s="26"/>
      <c r="E492" s="23"/>
      <c r="F492" s="92"/>
      <c r="G492" s="20"/>
      <c r="H492" s="32"/>
      <c r="I492" s="32"/>
      <c r="J492" s="32"/>
      <c r="K492" s="29"/>
      <c r="L492" s="29"/>
      <c r="M492" s="29"/>
      <c r="N492" s="29"/>
      <c r="O492" s="29"/>
      <c r="P492" s="29"/>
      <c r="Q492" s="29"/>
      <c r="R492" s="29"/>
      <c r="S492" s="29"/>
      <c r="T492" s="29"/>
      <c r="U492" s="29"/>
      <c r="V492" s="29"/>
      <c r="W492" s="29"/>
      <c r="X492" s="29"/>
      <c r="Y492" s="29"/>
      <c r="Z492" s="32"/>
    </row>
    <row r="493" spans="1:26" ht="12.75" customHeight="1">
      <c r="A493" s="35">
        <v>21130307</v>
      </c>
      <c r="B493" s="32" t="s">
        <v>101</v>
      </c>
      <c r="C493" s="26">
        <f>985000</f>
        <v>985000</v>
      </c>
      <c r="D493" s="26"/>
      <c r="E493" s="23"/>
      <c r="F493" s="92"/>
      <c r="G493" s="20"/>
      <c r="H493" s="32"/>
      <c r="I493" s="32"/>
      <c r="J493" s="32"/>
      <c r="K493" s="29"/>
      <c r="L493" s="29"/>
      <c r="M493" s="29"/>
      <c r="N493" s="29"/>
      <c r="O493" s="29"/>
      <c r="P493" s="29"/>
      <c r="Q493" s="29"/>
      <c r="R493" s="29"/>
      <c r="S493" s="29"/>
      <c r="T493" s="29"/>
      <c r="U493" s="29"/>
      <c r="V493" s="29"/>
      <c r="W493" s="29"/>
      <c r="X493" s="29"/>
      <c r="Y493" s="29"/>
      <c r="Z493" s="32"/>
    </row>
    <row r="494" spans="1:26" ht="12.75" customHeight="1">
      <c r="A494" s="21">
        <v>211305</v>
      </c>
      <c r="B494" s="23" t="s">
        <v>55</v>
      </c>
      <c r="C494" s="23">
        <f>+C495+C496</f>
        <v>48500000</v>
      </c>
      <c r="D494" s="26"/>
      <c r="E494" s="23"/>
      <c r="F494" s="92"/>
      <c r="G494" s="20"/>
      <c r="H494" s="32"/>
      <c r="I494" s="32"/>
      <c r="J494" s="32"/>
      <c r="K494" s="29"/>
      <c r="L494" s="29"/>
      <c r="M494" s="29"/>
      <c r="N494" s="29"/>
      <c r="O494" s="29"/>
      <c r="P494" s="29"/>
      <c r="Q494" s="29"/>
      <c r="R494" s="29"/>
      <c r="S494" s="29"/>
      <c r="T494" s="29"/>
      <c r="U494" s="29"/>
      <c r="V494" s="29"/>
      <c r="W494" s="29"/>
      <c r="X494" s="29"/>
      <c r="Y494" s="29"/>
      <c r="Z494" s="32"/>
    </row>
    <row r="495" spans="1:26" ht="12.75" customHeight="1">
      <c r="A495" s="25">
        <v>21130502</v>
      </c>
      <c r="B495" s="26" t="s">
        <v>56</v>
      </c>
      <c r="C495" s="26">
        <v>43000000</v>
      </c>
      <c r="D495" s="26"/>
      <c r="E495" s="23"/>
      <c r="F495" s="92"/>
      <c r="G495" s="20"/>
      <c r="H495" s="32"/>
      <c r="I495" s="32"/>
      <c r="J495" s="32"/>
      <c r="K495" s="29"/>
      <c r="L495" s="29"/>
      <c r="M495" s="29"/>
      <c r="N495" s="29"/>
      <c r="O495" s="29"/>
      <c r="P495" s="29"/>
      <c r="Q495" s="29"/>
      <c r="R495" s="29"/>
      <c r="S495" s="29"/>
      <c r="T495" s="29"/>
      <c r="U495" s="29"/>
      <c r="V495" s="29"/>
      <c r="W495" s="29"/>
      <c r="X495" s="29"/>
      <c r="Y495" s="29"/>
      <c r="Z495" s="32"/>
    </row>
    <row r="496" spans="1:26" ht="12.75" customHeight="1">
      <c r="A496" s="25">
        <v>21130505</v>
      </c>
      <c r="B496" s="32" t="s">
        <v>152</v>
      </c>
      <c r="C496" s="26">
        <f>5500000</f>
        <v>5500000</v>
      </c>
      <c r="D496" s="26"/>
      <c r="E496" s="23"/>
      <c r="F496" s="92"/>
      <c r="G496" s="20"/>
      <c r="H496" s="32"/>
      <c r="I496" s="32"/>
      <c r="J496" s="32"/>
      <c r="K496" s="29"/>
      <c r="L496" s="29"/>
      <c r="M496" s="29"/>
      <c r="N496" s="29"/>
      <c r="O496" s="29"/>
      <c r="P496" s="29"/>
      <c r="Q496" s="29"/>
      <c r="R496" s="29"/>
      <c r="S496" s="29"/>
      <c r="T496" s="29"/>
      <c r="U496" s="29"/>
      <c r="V496" s="29"/>
      <c r="W496" s="29"/>
      <c r="X496" s="29"/>
      <c r="Y496" s="29"/>
      <c r="Z496" s="32"/>
    </row>
    <row r="497" spans="1:31" ht="12.75" customHeight="1">
      <c r="A497" s="21">
        <v>211306</v>
      </c>
      <c r="B497" s="23" t="s">
        <v>57</v>
      </c>
      <c r="C497" s="23">
        <f>C498</f>
        <v>1900000</v>
      </c>
      <c r="D497" s="26"/>
      <c r="E497" s="23"/>
      <c r="F497" s="92"/>
      <c r="G497" s="20"/>
      <c r="H497" s="32"/>
      <c r="I497" s="32"/>
      <c r="J497" s="32"/>
      <c r="K497" s="29"/>
      <c r="L497" s="29"/>
      <c r="M497" s="29"/>
      <c r="N497" s="29"/>
      <c r="O497" s="29"/>
      <c r="P497" s="29"/>
      <c r="Q497" s="29"/>
      <c r="R497" s="29"/>
      <c r="S497" s="29"/>
      <c r="T497" s="29"/>
      <c r="U497" s="29"/>
      <c r="V497" s="29"/>
      <c r="W497" s="29"/>
      <c r="X497" s="29"/>
      <c r="Y497" s="29"/>
      <c r="Z497" s="32"/>
    </row>
    <row r="498" spans="1:31" ht="12.75" customHeight="1">
      <c r="A498" s="25">
        <v>21130604</v>
      </c>
      <c r="B498" s="29" t="s">
        <v>58</v>
      </c>
      <c r="C498" s="26">
        <v>1900000</v>
      </c>
      <c r="D498" s="26"/>
      <c r="E498" s="23"/>
      <c r="F498" s="92"/>
      <c r="G498" s="20"/>
      <c r="H498" s="32"/>
      <c r="I498" s="32"/>
      <c r="J498" s="32"/>
      <c r="K498" s="29"/>
      <c r="L498" s="29"/>
      <c r="M498" s="29"/>
      <c r="N498" s="29"/>
      <c r="O498" s="29"/>
      <c r="P498" s="29"/>
      <c r="Q498" s="29"/>
      <c r="R498" s="29"/>
      <c r="S498" s="29"/>
      <c r="T498" s="29"/>
      <c r="U498" s="29"/>
      <c r="V498" s="29"/>
      <c r="W498" s="29"/>
      <c r="X498" s="29"/>
      <c r="Y498" s="29"/>
      <c r="Z498" s="32"/>
    </row>
    <row r="499" spans="1:31" ht="12.75" customHeight="1">
      <c r="A499" s="21">
        <v>211309</v>
      </c>
      <c r="B499" s="23" t="s">
        <v>61</v>
      </c>
      <c r="C499" s="23">
        <f>SUM(C500:C503)</f>
        <v>55930000</v>
      </c>
      <c r="D499" s="26"/>
      <c r="E499" s="23"/>
      <c r="F499" s="92"/>
      <c r="G499" s="20"/>
      <c r="H499" s="32"/>
      <c r="I499" s="32"/>
      <c r="J499" s="32"/>
      <c r="K499" s="29"/>
      <c r="L499" s="29"/>
      <c r="M499" s="29"/>
      <c r="N499" s="29"/>
      <c r="O499" s="29"/>
      <c r="P499" s="29"/>
      <c r="Q499" s="29"/>
      <c r="R499" s="29"/>
      <c r="S499" s="29"/>
      <c r="T499" s="29"/>
      <c r="U499" s="29"/>
      <c r="V499" s="29"/>
      <c r="W499" s="29"/>
      <c r="X499" s="29"/>
      <c r="Y499" s="29"/>
      <c r="Z499" s="32"/>
    </row>
    <row r="500" spans="1:31" ht="12.75" customHeight="1">
      <c r="A500" s="25">
        <v>21130901</v>
      </c>
      <c r="B500" s="26" t="s">
        <v>62</v>
      </c>
      <c r="C500" s="26">
        <v>40000000</v>
      </c>
      <c r="D500" s="26"/>
      <c r="E500" s="23"/>
      <c r="F500" s="92"/>
      <c r="G500" s="20"/>
      <c r="H500" s="32"/>
      <c r="I500" s="32"/>
      <c r="J500" s="32"/>
      <c r="K500" s="29"/>
      <c r="L500" s="29"/>
      <c r="M500" s="29"/>
      <c r="N500" s="29"/>
      <c r="O500" s="29"/>
      <c r="P500" s="29"/>
      <c r="Q500" s="29"/>
      <c r="R500" s="29"/>
      <c r="S500" s="29"/>
      <c r="T500" s="29"/>
      <c r="U500" s="29"/>
      <c r="V500" s="29"/>
      <c r="W500" s="29"/>
      <c r="X500" s="29"/>
      <c r="Y500" s="29"/>
      <c r="Z500" s="32"/>
    </row>
    <row r="501" spans="1:31" ht="12.75" customHeight="1">
      <c r="A501" s="25">
        <v>21130905</v>
      </c>
      <c r="B501" s="29" t="s">
        <v>116</v>
      </c>
      <c r="C501" s="26">
        <f>1550000</f>
        <v>1550000</v>
      </c>
      <c r="D501" s="26"/>
      <c r="E501" s="23"/>
      <c r="F501" s="92"/>
      <c r="G501" s="20"/>
      <c r="H501" s="32"/>
      <c r="I501" s="32"/>
      <c r="J501" s="32"/>
      <c r="K501" s="29"/>
      <c r="L501" s="29"/>
      <c r="M501" s="29"/>
      <c r="N501" s="29"/>
      <c r="O501" s="29"/>
      <c r="P501" s="29"/>
      <c r="Q501" s="29"/>
      <c r="R501" s="29"/>
      <c r="S501" s="29"/>
      <c r="T501" s="29"/>
      <c r="U501" s="29"/>
      <c r="V501" s="29"/>
      <c r="W501" s="29"/>
      <c r="X501" s="29"/>
      <c r="Y501" s="29"/>
      <c r="Z501" s="32"/>
    </row>
    <row r="502" spans="1:31" ht="12.75" customHeight="1">
      <c r="A502" s="25">
        <v>21130906</v>
      </c>
      <c r="B502" s="29" t="s">
        <v>117</v>
      </c>
      <c r="C502" s="26">
        <v>12580000</v>
      </c>
      <c r="D502" s="26"/>
      <c r="E502" s="23"/>
      <c r="F502" s="92"/>
      <c r="G502" s="20"/>
      <c r="H502" s="32"/>
      <c r="I502" s="32"/>
      <c r="J502" s="32"/>
      <c r="K502" s="29"/>
      <c r="L502" s="29"/>
      <c r="M502" s="29"/>
      <c r="N502" s="29"/>
      <c r="O502" s="29"/>
      <c r="P502" s="29"/>
      <c r="Q502" s="29"/>
      <c r="R502" s="29"/>
      <c r="S502" s="29"/>
      <c r="T502" s="29"/>
      <c r="U502" s="29"/>
      <c r="V502" s="29"/>
      <c r="W502" s="29"/>
      <c r="X502" s="29"/>
      <c r="Y502" s="29"/>
      <c r="Z502" s="32"/>
    </row>
    <row r="503" spans="1:31" ht="12.75" customHeight="1">
      <c r="A503" s="25">
        <v>21130908</v>
      </c>
      <c r="B503" s="26" t="s">
        <v>64</v>
      </c>
      <c r="C503" s="26">
        <v>1800000</v>
      </c>
      <c r="D503" s="26"/>
      <c r="E503" s="23"/>
      <c r="F503" s="92"/>
      <c r="G503" s="20"/>
      <c r="H503" s="32"/>
      <c r="I503" s="32"/>
      <c r="J503" s="32"/>
      <c r="K503" s="29"/>
      <c r="L503" s="29"/>
      <c r="M503" s="29"/>
      <c r="N503" s="29"/>
      <c r="O503" s="29"/>
      <c r="P503" s="29"/>
      <c r="Q503" s="29"/>
      <c r="R503" s="29"/>
      <c r="S503" s="29"/>
      <c r="T503" s="29"/>
      <c r="U503" s="29"/>
      <c r="V503" s="29"/>
      <c r="W503" s="29"/>
      <c r="X503" s="29"/>
      <c r="Y503" s="29"/>
      <c r="Z503" s="32"/>
    </row>
    <row r="504" spans="1:31" ht="12.75" customHeight="1">
      <c r="A504" s="29"/>
      <c r="B504" s="26"/>
      <c r="C504" s="26"/>
      <c r="D504" s="26"/>
      <c r="E504" s="23"/>
      <c r="F504" s="92"/>
      <c r="G504" s="20"/>
      <c r="H504" s="32"/>
      <c r="I504" s="32"/>
      <c r="J504" s="32"/>
      <c r="K504" s="29"/>
      <c r="L504" s="29"/>
      <c r="M504" s="29"/>
      <c r="N504" s="29"/>
      <c r="O504" s="29"/>
      <c r="P504" s="29"/>
      <c r="Q504" s="29"/>
      <c r="R504" s="29"/>
      <c r="S504" s="29"/>
      <c r="T504" s="29"/>
      <c r="U504" s="29"/>
      <c r="V504" s="29"/>
      <c r="W504" s="29"/>
      <c r="X504" s="29"/>
      <c r="Y504" s="29"/>
      <c r="Z504" s="32"/>
    </row>
    <row r="505" spans="1:31" ht="12.75" customHeight="1">
      <c r="A505" s="698" t="s">
        <v>74</v>
      </c>
      <c r="B505" s="657"/>
      <c r="C505" s="86">
        <f>C506+C508</f>
        <v>5790000</v>
      </c>
      <c r="D505" s="26"/>
      <c r="E505" s="23"/>
      <c r="F505" s="92"/>
      <c r="G505" s="20"/>
      <c r="H505" s="32"/>
      <c r="I505" s="32"/>
      <c r="J505" s="32"/>
      <c r="K505" s="29"/>
      <c r="L505" s="29"/>
      <c r="M505" s="29"/>
      <c r="N505" s="29"/>
      <c r="O505" s="29"/>
      <c r="P505" s="29"/>
      <c r="Q505" s="29"/>
      <c r="R505" s="29"/>
      <c r="S505" s="29"/>
      <c r="T505" s="29"/>
      <c r="U505" s="29"/>
      <c r="V505" s="29"/>
      <c r="W505" s="29"/>
      <c r="X505" s="29"/>
      <c r="Y505" s="29"/>
      <c r="Z505" s="32"/>
    </row>
    <row r="506" spans="1:31" ht="12.75" customHeight="1">
      <c r="A506" s="21">
        <v>221104</v>
      </c>
      <c r="B506" s="21" t="s">
        <v>78</v>
      </c>
      <c r="C506" s="50">
        <f>SUM(C507)</f>
        <v>3240000</v>
      </c>
      <c r="D506" s="26"/>
      <c r="E506" s="23"/>
      <c r="F506" s="92"/>
      <c r="G506" s="20"/>
      <c r="H506" s="32"/>
      <c r="I506" s="32"/>
      <c r="J506" s="32"/>
      <c r="K506" s="29"/>
      <c r="L506" s="29"/>
      <c r="M506" s="29"/>
      <c r="N506" s="29"/>
      <c r="O506" s="29"/>
      <c r="P506" s="29"/>
      <c r="Q506" s="29"/>
      <c r="R506" s="29"/>
      <c r="S506" s="29"/>
      <c r="T506" s="29"/>
      <c r="U506" s="29"/>
      <c r="V506" s="29"/>
      <c r="W506" s="29"/>
      <c r="X506" s="29"/>
      <c r="Y506" s="29"/>
      <c r="Z506" s="32"/>
    </row>
    <row r="507" spans="1:31" ht="12.75" customHeight="1">
      <c r="A507" s="25">
        <v>22110401</v>
      </c>
      <c r="B507" s="29" t="s">
        <v>79</v>
      </c>
      <c r="C507" s="26">
        <v>3240000</v>
      </c>
      <c r="D507" s="26"/>
      <c r="E507" s="23"/>
      <c r="F507" s="92"/>
      <c r="G507" s="20"/>
      <c r="H507" s="32"/>
      <c r="I507" s="32"/>
      <c r="J507" s="32"/>
      <c r="K507" s="29"/>
      <c r="L507" s="29"/>
      <c r="M507" s="29"/>
      <c r="N507" s="29"/>
      <c r="O507" s="29"/>
      <c r="P507" s="29"/>
      <c r="Q507" s="29"/>
      <c r="R507" s="29"/>
      <c r="S507" s="29"/>
      <c r="T507" s="29"/>
      <c r="U507" s="29"/>
      <c r="V507" s="29"/>
      <c r="W507" s="29"/>
      <c r="X507" s="29"/>
      <c r="Y507" s="29"/>
      <c r="Z507" s="32"/>
    </row>
    <row r="508" spans="1:31" ht="12.75" customHeight="1">
      <c r="A508" s="21">
        <v>221107</v>
      </c>
      <c r="B508" s="23" t="s">
        <v>81</v>
      </c>
      <c r="C508" s="23">
        <f>C509</f>
        <v>2550000</v>
      </c>
      <c r="D508" s="26"/>
      <c r="E508" s="23"/>
      <c r="F508" s="92"/>
      <c r="G508" s="20"/>
      <c r="H508" s="32"/>
      <c r="I508" s="32"/>
      <c r="J508" s="32"/>
      <c r="K508" s="29"/>
      <c r="L508" s="29"/>
      <c r="M508" s="29"/>
      <c r="N508" s="29"/>
      <c r="O508" s="29"/>
      <c r="P508" s="29"/>
      <c r="Q508" s="29"/>
      <c r="R508" s="29"/>
      <c r="S508" s="29"/>
      <c r="T508" s="29"/>
      <c r="U508" s="29"/>
      <c r="V508" s="29"/>
      <c r="W508" s="29"/>
      <c r="X508" s="29"/>
      <c r="Y508" s="29"/>
      <c r="Z508" s="32"/>
    </row>
    <row r="509" spans="1:31" ht="12.75" customHeight="1">
      <c r="A509" s="25">
        <v>22110702</v>
      </c>
      <c r="B509" s="26" t="s">
        <v>82</v>
      </c>
      <c r="C509" s="26">
        <v>2550000</v>
      </c>
      <c r="D509" s="26"/>
      <c r="E509" s="23"/>
      <c r="F509" s="92"/>
      <c r="G509" s="20"/>
      <c r="H509" s="32"/>
      <c r="I509" s="32"/>
      <c r="J509" s="32"/>
      <c r="K509" s="29"/>
      <c r="L509" s="29"/>
      <c r="M509" s="29"/>
      <c r="N509" s="29"/>
      <c r="O509" s="29"/>
      <c r="P509" s="29"/>
      <c r="Q509" s="29"/>
      <c r="R509" s="29"/>
      <c r="S509" s="29"/>
      <c r="T509" s="29"/>
      <c r="U509" s="29"/>
      <c r="V509" s="29"/>
      <c r="W509" s="29"/>
      <c r="X509" s="29"/>
      <c r="Y509" s="29"/>
      <c r="Z509" s="32"/>
    </row>
    <row r="510" spans="1:31" ht="12.75" customHeight="1">
      <c r="A510" s="25"/>
      <c r="B510" s="26"/>
      <c r="C510" s="26"/>
      <c r="D510" s="26"/>
      <c r="E510" s="23"/>
      <c r="F510" s="92"/>
      <c r="G510" s="20"/>
      <c r="H510" s="32"/>
      <c r="I510" s="32"/>
      <c r="J510" s="32"/>
      <c r="K510" s="29"/>
      <c r="L510" s="29"/>
      <c r="M510" s="29"/>
      <c r="N510" s="29"/>
      <c r="O510" s="29"/>
      <c r="P510" s="29"/>
      <c r="Q510" s="29"/>
      <c r="R510" s="29"/>
      <c r="S510" s="29"/>
      <c r="T510" s="29"/>
      <c r="U510" s="29"/>
      <c r="V510" s="29"/>
      <c r="W510" s="29"/>
      <c r="X510" s="29"/>
      <c r="Y510" s="29"/>
      <c r="Z510" s="32"/>
    </row>
    <row r="511" spans="1:31" ht="12.75" customHeight="1" thickBot="1">
      <c r="A511" s="29"/>
      <c r="B511" s="29"/>
      <c r="C511" s="26"/>
      <c r="D511" s="51"/>
      <c r="E511" s="26"/>
      <c r="F511" s="93"/>
      <c r="G511" s="101"/>
      <c r="H511" s="29"/>
      <c r="I511" s="29"/>
      <c r="J511" s="29"/>
      <c r="K511" s="29"/>
      <c r="L511" s="29"/>
      <c r="M511" s="29"/>
      <c r="N511" s="29"/>
      <c r="O511" s="29"/>
      <c r="P511" s="29"/>
      <c r="Q511" s="29"/>
      <c r="R511" s="29"/>
      <c r="S511" s="29"/>
      <c r="T511" s="29"/>
      <c r="U511" s="29"/>
      <c r="V511" s="29"/>
      <c r="W511" s="29"/>
      <c r="X511" s="29"/>
      <c r="Y511" s="29"/>
      <c r="Z511" s="32"/>
      <c r="AE511" s="2"/>
    </row>
    <row r="512" spans="1:31" ht="12.75" customHeight="1">
      <c r="A512" s="706" t="s">
        <v>175</v>
      </c>
      <c r="B512" s="707"/>
      <c r="C512" s="705" t="s">
        <v>176</v>
      </c>
      <c r="E512" s="93"/>
      <c r="F512" s="101"/>
      <c r="G512" s="29"/>
      <c r="H512" s="29"/>
      <c r="I512" s="29"/>
      <c r="J512" s="29"/>
      <c r="K512" s="29"/>
      <c r="L512" s="29"/>
      <c r="M512" s="29"/>
      <c r="N512" s="29"/>
      <c r="O512" s="29"/>
      <c r="P512" s="29"/>
      <c r="Q512" s="29"/>
      <c r="R512" s="29"/>
      <c r="S512" s="29"/>
      <c r="T512" s="29"/>
      <c r="U512" s="29"/>
      <c r="V512" s="29"/>
      <c r="W512" s="29"/>
      <c r="X512" s="29"/>
      <c r="Y512" s="32"/>
      <c r="AD512" s="2"/>
    </row>
    <row r="513" spans="1:30" ht="12.75" customHeight="1" thickBot="1">
      <c r="A513" s="708"/>
      <c r="B513" s="709"/>
      <c r="C513" s="694"/>
      <c r="E513" s="93"/>
      <c r="F513" s="101"/>
      <c r="G513" s="29"/>
      <c r="H513" s="29"/>
      <c r="I513" s="29"/>
      <c r="J513" s="29"/>
      <c r="K513" s="29"/>
      <c r="L513" s="29"/>
      <c r="M513" s="29"/>
      <c r="N513" s="29"/>
      <c r="O513" s="29"/>
      <c r="P513" s="29"/>
      <c r="Q513" s="29"/>
      <c r="R513" s="29"/>
      <c r="S513" s="29"/>
      <c r="T513" s="29"/>
      <c r="U513" s="29"/>
      <c r="V513" s="29"/>
      <c r="W513" s="29"/>
      <c r="X513" s="29"/>
      <c r="Y513" s="32"/>
      <c r="AD513" s="2"/>
    </row>
    <row r="514" spans="1:30" ht="12.75" customHeight="1">
      <c r="A514" s="668" t="s">
        <v>177</v>
      </c>
      <c r="B514" s="669"/>
      <c r="C514" s="673"/>
      <c r="E514" s="93"/>
      <c r="F514" s="101"/>
      <c r="G514" s="29"/>
      <c r="H514" s="29"/>
      <c r="I514" s="29"/>
      <c r="J514" s="29"/>
      <c r="K514" s="29"/>
      <c r="L514" s="29"/>
      <c r="M514" s="29"/>
      <c r="N514" s="29"/>
      <c r="O514" s="29"/>
      <c r="P514" s="29"/>
      <c r="Q514" s="29"/>
      <c r="R514" s="29"/>
      <c r="S514" s="29"/>
      <c r="T514" s="29"/>
      <c r="U514" s="29"/>
      <c r="V514" s="29"/>
      <c r="W514" s="29"/>
      <c r="X514" s="29"/>
      <c r="Y514" s="32"/>
      <c r="AD514" s="2"/>
    </row>
    <row r="515" spans="1:30" ht="12.75" customHeight="1">
      <c r="A515" s="671"/>
      <c r="B515" s="672"/>
      <c r="C515" s="673"/>
      <c r="E515" s="136"/>
      <c r="F515" s="101"/>
      <c r="G515" s="29"/>
      <c r="H515" s="29"/>
      <c r="I515" s="29"/>
      <c r="J515" s="29"/>
      <c r="K515" s="29"/>
      <c r="L515" s="29"/>
      <c r="M515" s="29"/>
      <c r="N515" s="29"/>
      <c r="O515" s="29"/>
      <c r="P515" s="29"/>
      <c r="Q515" s="29"/>
      <c r="R515" s="29"/>
      <c r="S515" s="29"/>
      <c r="T515" s="29"/>
      <c r="U515" s="29"/>
      <c r="V515" s="29"/>
      <c r="W515" s="29"/>
      <c r="X515" s="29"/>
      <c r="Y515" s="32"/>
      <c r="AD515" s="2"/>
    </row>
    <row r="516" spans="1:30" ht="12.75" customHeight="1">
      <c r="A516" s="671"/>
      <c r="B516" s="672"/>
      <c r="C516" s="673"/>
      <c r="E516" s="93"/>
      <c r="F516" s="101"/>
      <c r="G516" s="29"/>
      <c r="H516" s="29"/>
      <c r="I516" s="29"/>
      <c r="J516" s="29"/>
      <c r="K516" s="29"/>
      <c r="L516" s="29"/>
      <c r="M516" s="29"/>
      <c r="N516" s="29"/>
      <c r="O516" s="29"/>
      <c r="P516" s="29"/>
      <c r="Q516" s="29"/>
      <c r="R516" s="29"/>
      <c r="S516" s="29"/>
      <c r="T516" s="29"/>
      <c r="U516" s="29"/>
      <c r="V516" s="29"/>
      <c r="W516" s="29"/>
      <c r="X516" s="29"/>
      <c r="Y516" s="32"/>
      <c r="AD516" s="2"/>
    </row>
    <row r="517" spans="1:30" ht="12.75" customHeight="1">
      <c r="A517" s="671"/>
      <c r="B517" s="672"/>
      <c r="C517" s="673"/>
      <c r="E517" s="25"/>
      <c r="F517" s="101"/>
      <c r="G517" s="29"/>
      <c r="H517" s="29"/>
      <c r="I517" s="29"/>
      <c r="J517" s="29"/>
      <c r="K517" s="29"/>
      <c r="L517" s="29"/>
      <c r="M517" s="29"/>
      <c r="N517" s="29"/>
      <c r="O517" s="29"/>
      <c r="P517" s="29"/>
      <c r="Q517" s="29"/>
      <c r="R517" s="29"/>
      <c r="S517" s="29"/>
      <c r="T517" s="29"/>
      <c r="U517" s="29"/>
      <c r="V517" s="29"/>
      <c r="W517" s="29"/>
      <c r="X517" s="29"/>
      <c r="Y517" s="32"/>
      <c r="AD517" s="2"/>
    </row>
    <row r="518" spans="1:30" ht="12.75" customHeight="1">
      <c r="A518" s="671"/>
      <c r="B518" s="672"/>
      <c r="C518" s="673"/>
      <c r="E518" s="93"/>
      <c r="F518" s="101"/>
      <c r="G518" s="29"/>
      <c r="H518" s="29"/>
      <c r="I518" s="29"/>
      <c r="J518" s="29"/>
      <c r="K518" s="29"/>
      <c r="L518" s="29"/>
      <c r="M518" s="29"/>
      <c r="N518" s="29"/>
      <c r="O518" s="29"/>
      <c r="P518" s="29"/>
      <c r="Q518" s="29"/>
      <c r="R518" s="29"/>
      <c r="S518" s="29"/>
      <c r="T518" s="29"/>
      <c r="U518" s="29"/>
      <c r="V518" s="29"/>
      <c r="W518" s="29"/>
      <c r="X518" s="29"/>
      <c r="Y518" s="32"/>
      <c r="AD518" s="2"/>
    </row>
    <row r="519" spans="1:30" ht="12.75" customHeight="1">
      <c r="A519" s="671"/>
      <c r="B519" s="672"/>
      <c r="C519" s="673"/>
      <c r="E519" s="93"/>
      <c r="F519" s="101"/>
      <c r="G519" s="29"/>
      <c r="H519" s="29"/>
      <c r="I519" s="29"/>
      <c r="J519" s="29"/>
      <c r="K519" s="29"/>
      <c r="L519" s="29"/>
      <c r="M519" s="29"/>
      <c r="N519" s="29"/>
      <c r="O519" s="29"/>
      <c r="P519" s="29"/>
      <c r="Q519" s="29"/>
      <c r="R519" s="29"/>
      <c r="S519" s="29"/>
      <c r="T519" s="29"/>
      <c r="U519" s="29"/>
      <c r="V519" s="29"/>
      <c r="W519" s="29"/>
      <c r="X519" s="29"/>
      <c r="Y519" s="32"/>
      <c r="AD519" s="2"/>
    </row>
    <row r="520" spans="1:30" ht="12.75" customHeight="1">
      <c r="A520" s="671"/>
      <c r="B520" s="672"/>
      <c r="C520" s="673"/>
      <c r="E520" s="93"/>
      <c r="F520" s="101"/>
      <c r="G520" s="29"/>
      <c r="H520" s="29"/>
      <c r="I520" s="29"/>
      <c r="J520" s="29"/>
      <c r="K520" s="29"/>
      <c r="L520" s="29"/>
      <c r="M520" s="29"/>
      <c r="N520" s="29"/>
      <c r="O520" s="29"/>
      <c r="P520" s="29"/>
      <c r="Q520" s="29"/>
      <c r="R520" s="29"/>
      <c r="S520" s="29"/>
      <c r="T520" s="29"/>
      <c r="U520" s="29"/>
      <c r="V520" s="29"/>
      <c r="W520" s="29"/>
      <c r="X520" s="29"/>
      <c r="Y520" s="32"/>
      <c r="AD520" s="2"/>
    </row>
    <row r="521" spans="1:30" ht="12.75" customHeight="1">
      <c r="A521" s="671"/>
      <c r="B521" s="672"/>
      <c r="C521" s="673"/>
      <c r="E521" s="93"/>
      <c r="F521" s="101"/>
      <c r="G521" s="29"/>
      <c r="H521" s="29"/>
      <c r="I521" s="29"/>
      <c r="J521" s="29"/>
      <c r="K521" s="29"/>
      <c r="L521" s="29"/>
      <c r="M521" s="29"/>
      <c r="N521" s="29"/>
      <c r="O521" s="29"/>
      <c r="P521" s="29"/>
      <c r="Q521" s="29"/>
      <c r="R521" s="29"/>
      <c r="S521" s="29"/>
      <c r="T521" s="29"/>
      <c r="U521" s="29"/>
      <c r="V521" s="29"/>
      <c r="W521" s="29"/>
      <c r="X521" s="29"/>
      <c r="Y521" s="32"/>
      <c r="AD521" s="2"/>
    </row>
    <row r="522" spans="1:30" ht="12.75" customHeight="1">
      <c r="A522" s="671"/>
      <c r="B522" s="672"/>
      <c r="C522" s="673"/>
      <c r="E522" s="93"/>
      <c r="F522" s="101"/>
      <c r="G522" s="29"/>
      <c r="H522" s="29"/>
      <c r="I522" s="29"/>
      <c r="J522" s="29"/>
      <c r="K522" s="29"/>
      <c r="L522" s="29"/>
      <c r="M522" s="29"/>
      <c r="N522" s="29"/>
      <c r="O522" s="29"/>
      <c r="P522" s="29"/>
      <c r="Q522" s="29"/>
      <c r="R522" s="29"/>
      <c r="S522" s="29"/>
      <c r="T522" s="29"/>
      <c r="U522" s="29"/>
      <c r="V522" s="29"/>
      <c r="W522" s="29"/>
      <c r="X522" s="29"/>
      <c r="Y522" s="32"/>
      <c r="AD522" s="2"/>
    </row>
    <row r="523" spans="1:30" ht="12.75" customHeight="1">
      <c r="A523" s="671"/>
      <c r="B523" s="672"/>
      <c r="C523" s="673"/>
      <c r="E523" s="93"/>
      <c r="F523" s="101"/>
      <c r="G523" s="29"/>
      <c r="H523" s="29"/>
      <c r="I523" s="29"/>
      <c r="J523" s="29"/>
      <c r="K523" s="29"/>
      <c r="L523" s="29"/>
      <c r="M523" s="29"/>
      <c r="N523" s="29"/>
      <c r="O523" s="29"/>
      <c r="P523" s="29"/>
      <c r="Q523" s="29"/>
      <c r="R523" s="29"/>
      <c r="S523" s="29"/>
      <c r="T523" s="29"/>
      <c r="U523" s="29"/>
      <c r="V523" s="29"/>
      <c r="W523" s="29"/>
      <c r="X523" s="29"/>
      <c r="Y523" s="32"/>
      <c r="AD523" s="2"/>
    </row>
    <row r="524" spans="1:30" ht="12.75" customHeight="1">
      <c r="A524" s="671"/>
      <c r="B524" s="672"/>
      <c r="C524" s="673"/>
      <c r="E524" s="93"/>
      <c r="F524" s="101"/>
      <c r="G524" s="29"/>
      <c r="H524" s="29"/>
      <c r="I524" s="29"/>
      <c r="J524" s="29"/>
      <c r="K524" s="29"/>
      <c r="L524" s="29"/>
      <c r="M524" s="29"/>
      <c r="N524" s="29"/>
      <c r="O524" s="29"/>
      <c r="P524" s="29"/>
      <c r="Q524" s="29"/>
      <c r="R524" s="29"/>
      <c r="S524" s="29"/>
      <c r="T524" s="29"/>
      <c r="U524" s="29"/>
      <c r="V524" s="29"/>
      <c r="W524" s="29"/>
      <c r="X524" s="29"/>
      <c r="Y524" s="32"/>
      <c r="AD524" s="2"/>
    </row>
    <row r="525" spans="1:30" ht="12.75" customHeight="1">
      <c r="A525" s="671"/>
      <c r="B525" s="672"/>
      <c r="C525" s="673"/>
      <c r="E525" s="93"/>
      <c r="F525" s="101"/>
      <c r="G525" s="29"/>
      <c r="H525" s="29"/>
      <c r="I525" s="29"/>
      <c r="J525" s="29"/>
      <c r="K525" s="29"/>
      <c r="L525" s="29"/>
      <c r="M525" s="29"/>
      <c r="N525" s="29"/>
      <c r="O525" s="29"/>
      <c r="P525" s="29"/>
      <c r="Q525" s="29"/>
      <c r="R525" s="29"/>
      <c r="S525" s="29"/>
      <c r="T525" s="29"/>
      <c r="U525" s="29"/>
      <c r="V525" s="29"/>
      <c r="W525" s="29"/>
      <c r="X525" s="29"/>
      <c r="Y525" s="32"/>
      <c r="AD525" s="2"/>
    </row>
    <row r="526" spans="1:30" ht="12.75" customHeight="1">
      <c r="A526" s="671"/>
      <c r="B526" s="672"/>
      <c r="C526" s="673"/>
      <c r="E526" s="93"/>
      <c r="F526" s="101"/>
      <c r="G526" s="29"/>
      <c r="H526" s="29"/>
      <c r="I526" s="29"/>
      <c r="J526" s="29"/>
      <c r="K526" s="29"/>
      <c r="L526" s="29"/>
      <c r="M526" s="29"/>
      <c r="N526" s="29"/>
      <c r="O526" s="29"/>
      <c r="P526" s="29"/>
      <c r="Q526" s="29"/>
      <c r="R526" s="29"/>
      <c r="S526" s="29"/>
      <c r="T526" s="29"/>
      <c r="U526" s="29"/>
      <c r="V526" s="29"/>
      <c r="W526" s="29"/>
      <c r="X526" s="29"/>
      <c r="Y526" s="32"/>
      <c r="AD526" s="2"/>
    </row>
    <row r="527" spans="1:30" ht="12.75" customHeight="1">
      <c r="A527" s="671"/>
      <c r="B527" s="672"/>
      <c r="C527" s="673"/>
      <c r="E527" s="93"/>
      <c r="F527" s="101"/>
      <c r="G527" s="29"/>
      <c r="H527" s="29"/>
      <c r="I527" s="29"/>
      <c r="J527" s="29"/>
      <c r="K527" s="29"/>
      <c r="L527" s="29"/>
      <c r="M527" s="29"/>
      <c r="N527" s="29"/>
      <c r="O527" s="29"/>
      <c r="P527" s="29"/>
      <c r="Q527" s="29"/>
      <c r="R527" s="29"/>
      <c r="S527" s="29"/>
      <c r="T527" s="29"/>
      <c r="U527" s="29"/>
      <c r="V527" s="29"/>
      <c r="W527" s="29"/>
      <c r="X527" s="29"/>
      <c r="Y527" s="32"/>
      <c r="AD527" s="2"/>
    </row>
    <row r="528" spans="1:30" ht="12.75" customHeight="1">
      <c r="A528" s="671"/>
      <c r="B528" s="672"/>
      <c r="C528" s="673"/>
      <c r="E528" s="93"/>
      <c r="F528" s="101"/>
      <c r="G528" s="29"/>
      <c r="H528" s="29"/>
      <c r="I528" s="29"/>
      <c r="J528" s="29"/>
      <c r="K528" s="29"/>
      <c r="L528" s="29"/>
      <c r="M528" s="29"/>
      <c r="N528" s="29"/>
      <c r="O528" s="29"/>
      <c r="P528" s="29"/>
      <c r="Q528" s="29"/>
      <c r="R528" s="29"/>
      <c r="S528" s="29"/>
      <c r="T528" s="29"/>
      <c r="U528" s="29"/>
      <c r="V528" s="29"/>
      <c r="W528" s="29"/>
      <c r="X528" s="29"/>
      <c r="Y528" s="32"/>
      <c r="AD528" s="2"/>
    </row>
    <row r="529" spans="1:31" ht="12.75" customHeight="1">
      <c r="A529" s="671"/>
      <c r="B529" s="672"/>
      <c r="C529" s="673"/>
      <c r="E529" s="93"/>
      <c r="F529" s="101"/>
      <c r="G529" s="29"/>
      <c r="H529" s="29"/>
      <c r="I529" s="29"/>
      <c r="J529" s="29"/>
      <c r="K529" s="29"/>
      <c r="L529" s="29"/>
      <c r="M529" s="29"/>
      <c r="N529" s="29"/>
      <c r="O529" s="29"/>
      <c r="P529" s="29"/>
      <c r="Q529" s="29"/>
      <c r="R529" s="29"/>
      <c r="S529" s="29"/>
      <c r="T529" s="29"/>
      <c r="U529" s="29"/>
      <c r="V529" s="29"/>
      <c r="W529" s="29"/>
      <c r="X529" s="29"/>
      <c r="Y529" s="32"/>
      <c r="AD529" s="2"/>
    </row>
    <row r="530" spans="1:31" ht="12.75" customHeight="1" thickBot="1">
      <c r="A530" s="674"/>
      <c r="B530" s="675"/>
      <c r="C530" s="676"/>
      <c r="E530" s="93"/>
      <c r="F530" s="101"/>
      <c r="G530" s="29"/>
      <c r="H530" s="29"/>
      <c r="I530" s="29"/>
      <c r="J530" s="29"/>
      <c r="K530" s="29"/>
      <c r="L530" s="29"/>
      <c r="M530" s="29"/>
      <c r="N530" s="29"/>
      <c r="O530" s="29"/>
      <c r="P530" s="29"/>
      <c r="Q530" s="29"/>
      <c r="R530" s="29"/>
      <c r="S530" s="29"/>
      <c r="T530" s="29"/>
      <c r="U530" s="29"/>
      <c r="V530" s="29"/>
      <c r="W530" s="29"/>
      <c r="X530" s="29"/>
      <c r="Y530" s="32"/>
      <c r="AD530" s="2"/>
    </row>
    <row r="531" spans="1:31" ht="12.75" customHeight="1">
      <c r="A531" s="57" t="s">
        <v>4</v>
      </c>
      <c r="B531" s="29"/>
      <c r="C531" s="137"/>
      <c r="E531" s="93"/>
      <c r="F531" s="101"/>
      <c r="G531" s="29"/>
      <c r="H531" s="29"/>
      <c r="I531" s="29"/>
      <c r="J531" s="29"/>
      <c r="K531" s="29"/>
      <c r="L531" s="29"/>
      <c r="M531" s="29"/>
      <c r="N531" s="29"/>
      <c r="O531" s="29"/>
      <c r="P531" s="29"/>
      <c r="Q531" s="29"/>
      <c r="R531" s="29"/>
      <c r="S531" s="29"/>
      <c r="T531" s="29"/>
      <c r="U531" s="29"/>
      <c r="V531" s="29"/>
      <c r="W531" s="29"/>
      <c r="X531" s="29"/>
      <c r="Y531" s="32"/>
      <c r="AD531" s="2"/>
    </row>
    <row r="532" spans="1:31" ht="12.75" customHeight="1">
      <c r="A532" s="6" t="s">
        <v>141</v>
      </c>
      <c r="B532" s="29"/>
      <c r="C532" s="137"/>
      <c r="E532" s="93"/>
      <c r="F532" s="101"/>
      <c r="G532" s="29"/>
      <c r="H532" s="29"/>
      <c r="I532" s="29"/>
      <c r="J532" s="29"/>
      <c r="K532" s="29"/>
      <c r="L532" s="29"/>
      <c r="M532" s="29"/>
      <c r="N532" s="29"/>
      <c r="O532" s="29"/>
      <c r="P532" s="29"/>
      <c r="Q532" s="29"/>
      <c r="R532" s="29"/>
      <c r="S532" s="29"/>
      <c r="T532" s="29"/>
      <c r="U532" s="29"/>
      <c r="V532" s="29"/>
      <c r="W532" s="29"/>
      <c r="X532" s="29"/>
      <c r="Y532" s="32"/>
      <c r="AD532" s="2"/>
    </row>
    <row r="533" spans="1:31" ht="12.75" customHeight="1">
      <c r="A533" s="6" t="s">
        <v>165</v>
      </c>
      <c r="B533" s="123"/>
      <c r="C533" s="137"/>
      <c r="E533" s="93"/>
      <c r="F533" s="101"/>
      <c r="G533" s="29"/>
      <c r="H533" s="29"/>
      <c r="I533" s="29"/>
      <c r="J533" s="29"/>
      <c r="K533" s="29"/>
      <c r="L533" s="29"/>
      <c r="M533" s="29"/>
      <c r="N533" s="29"/>
      <c r="O533" s="29"/>
      <c r="P533" s="29"/>
      <c r="Q533" s="29"/>
      <c r="R533" s="29"/>
      <c r="S533" s="29"/>
      <c r="T533" s="29"/>
      <c r="U533" s="29"/>
      <c r="V533" s="29"/>
      <c r="W533" s="29"/>
      <c r="X533" s="29"/>
      <c r="Y533" s="32"/>
      <c r="AD533" s="2"/>
    </row>
    <row r="534" spans="1:31" ht="12.75" customHeight="1" thickBot="1">
      <c r="A534" s="63" t="s">
        <v>7</v>
      </c>
      <c r="B534" s="29"/>
      <c r="C534" s="137"/>
      <c r="E534" s="93"/>
      <c r="F534" s="101"/>
      <c r="G534" s="29"/>
      <c r="H534" s="29"/>
      <c r="I534" s="29"/>
      <c r="J534" s="29"/>
      <c r="K534" s="29"/>
      <c r="L534" s="29"/>
      <c r="M534" s="29"/>
      <c r="N534" s="29"/>
      <c r="O534" s="29"/>
      <c r="P534" s="29"/>
      <c r="Q534" s="29"/>
      <c r="R534" s="29"/>
      <c r="S534" s="29"/>
      <c r="T534" s="29"/>
      <c r="U534" s="29"/>
      <c r="V534" s="29"/>
      <c r="W534" s="29"/>
      <c r="X534" s="29"/>
      <c r="Y534" s="32"/>
      <c r="AD534" s="2"/>
    </row>
    <row r="535" spans="1:31" ht="12.75" customHeight="1" thickBot="1">
      <c r="A535" s="65" t="s">
        <v>8</v>
      </c>
      <c r="B535" s="65"/>
      <c r="C535" s="82">
        <f>C551+C567+C584+C589</f>
        <v>496575000</v>
      </c>
      <c r="E535" s="93"/>
      <c r="F535" s="101"/>
      <c r="G535" s="29"/>
      <c r="H535" s="29"/>
      <c r="I535" s="29"/>
      <c r="J535" s="29"/>
      <c r="K535" s="29"/>
      <c r="L535" s="29"/>
      <c r="M535" s="29"/>
      <c r="N535" s="29"/>
      <c r="O535" s="29"/>
      <c r="P535" s="29"/>
      <c r="Q535" s="29"/>
      <c r="R535" s="29"/>
      <c r="S535" s="29"/>
      <c r="T535" s="29"/>
      <c r="U535" s="29"/>
      <c r="V535" s="29"/>
      <c r="W535" s="29"/>
      <c r="X535" s="29"/>
      <c r="Y535" s="32"/>
      <c r="AD535" s="2"/>
    </row>
    <row r="536" spans="1:31" ht="12.75" customHeight="1" thickBot="1">
      <c r="A536" s="63"/>
      <c r="B536" s="49"/>
      <c r="C536" s="36"/>
      <c r="D536" s="32"/>
      <c r="E536" s="23"/>
      <c r="F536" s="93"/>
      <c r="G536" s="101"/>
      <c r="H536" s="29"/>
      <c r="I536" s="29"/>
      <c r="J536" s="29"/>
      <c r="K536" s="29"/>
      <c r="L536" s="29"/>
      <c r="M536" s="29"/>
      <c r="N536" s="29"/>
      <c r="O536" s="29"/>
      <c r="P536" s="29"/>
      <c r="Q536" s="29"/>
      <c r="R536" s="29"/>
      <c r="S536" s="29"/>
      <c r="T536" s="29"/>
      <c r="U536" s="29"/>
      <c r="V536" s="29"/>
      <c r="W536" s="29"/>
      <c r="X536" s="29"/>
      <c r="Y536" s="29"/>
      <c r="Z536" s="32"/>
      <c r="AE536" s="2"/>
    </row>
    <row r="537" spans="1:31" ht="12.75" customHeight="1">
      <c r="A537" s="684" t="s">
        <v>178</v>
      </c>
      <c r="B537" s="685"/>
      <c r="C537" s="682" t="s">
        <v>179</v>
      </c>
      <c r="E537" s="131"/>
      <c r="F537" s="102"/>
      <c r="G537" s="29"/>
      <c r="H537" s="29"/>
      <c r="I537" s="29"/>
      <c r="J537" s="29"/>
      <c r="K537" s="29"/>
      <c r="L537" s="29"/>
      <c r="M537" s="29"/>
      <c r="N537" s="29"/>
      <c r="O537" s="29"/>
      <c r="P537" s="29"/>
      <c r="Q537" s="29"/>
      <c r="R537" s="29"/>
      <c r="S537" s="29"/>
      <c r="T537" s="29"/>
      <c r="U537" s="29"/>
      <c r="V537" s="29"/>
      <c r="W537" s="29"/>
      <c r="X537" s="29"/>
      <c r="Y537" s="32"/>
    </row>
    <row r="538" spans="1:31" ht="12.75" customHeight="1" thickBot="1">
      <c r="A538" s="686"/>
      <c r="B538" s="687"/>
      <c r="C538" s="662"/>
      <c r="E538" s="125"/>
      <c r="F538" s="101"/>
      <c r="G538" s="29"/>
      <c r="H538" s="29"/>
      <c r="I538" s="29"/>
      <c r="J538" s="29"/>
      <c r="K538" s="29"/>
      <c r="L538" s="29"/>
      <c r="M538" s="29"/>
      <c r="N538" s="29"/>
      <c r="O538" s="29"/>
      <c r="P538" s="29"/>
      <c r="Q538" s="29"/>
      <c r="R538" s="29"/>
      <c r="S538" s="29"/>
      <c r="T538" s="29"/>
      <c r="U538" s="29"/>
      <c r="V538" s="29"/>
      <c r="W538" s="29"/>
      <c r="X538" s="29"/>
      <c r="Y538" s="32"/>
    </row>
    <row r="539" spans="1:31" ht="13.5" customHeight="1">
      <c r="A539" s="668" t="s">
        <v>180</v>
      </c>
      <c r="B539" s="669"/>
      <c r="C539" s="670"/>
      <c r="E539" s="101"/>
      <c r="F539" s="29"/>
      <c r="G539" s="29"/>
      <c r="H539" s="29"/>
      <c r="I539" s="29"/>
      <c r="J539" s="29"/>
      <c r="K539" s="29"/>
      <c r="L539" s="29"/>
      <c r="M539" s="29"/>
      <c r="N539" s="29"/>
      <c r="O539" s="29"/>
      <c r="P539" s="29"/>
      <c r="Q539" s="29"/>
      <c r="R539" s="29"/>
      <c r="S539" s="29"/>
      <c r="T539" s="29"/>
      <c r="U539" s="29"/>
      <c r="V539" s="29"/>
      <c r="W539" s="29"/>
      <c r="X539" s="29"/>
      <c r="Y539" s="32"/>
    </row>
    <row r="540" spans="1:31" ht="13.5">
      <c r="A540" s="671"/>
      <c r="B540" s="672"/>
      <c r="C540" s="673"/>
      <c r="E540" s="101"/>
      <c r="F540" s="29"/>
      <c r="G540" s="29"/>
      <c r="H540" s="29"/>
      <c r="I540" s="29"/>
      <c r="J540" s="29"/>
      <c r="K540" s="29"/>
      <c r="L540" s="29"/>
      <c r="M540" s="29"/>
      <c r="N540" s="29"/>
      <c r="O540" s="29"/>
      <c r="P540" s="29"/>
      <c r="Q540" s="29"/>
      <c r="R540" s="29"/>
      <c r="S540" s="29"/>
      <c r="T540" s="29"/>
      <c r="U540" s="29"/>
      <c r="V540" s="29"/>
      <c r="W540" s="29"/>
      <c r="X540" s="29"/>
      <c r="Y540" s="32"/>
    </row>
    <row r="541" spans="1:31" ht="13.5">
      <c r="A541" s="671"/>
      <c r="B541" s="672"/>
      <c r="C541" s="673"/>
      <c r="E541" s="101"/>
      <c r="F541" s="29"/>
      <c r="G541" s="29"/>
      <c r="H541" s="29"/>
      <c r="I541" s="29"/>
      <c r="J541" s="29"/>
      <c r="K541" s="29"/>
      <c r="L541" s="29"/>
      <c r="M541" s="29"/>
      <c r="N541" s="29"/>
      <c r="O541" s="29"/>
      <c r="P541" s="29"/>
      <c r="Q541" s="29"/>
      <c r="R541" s="29"/>
      <c r="S541" s="29"/>
      <c r="T541" s="29"/>
      <c r="U541" s="29"/>
      <c r="V541" s="29"/>
      <c r="W541" s="29"/>
      <c r="X541" s="29"/>
      <c r="Y541" s="32"/>
    </row>
    <row r="542" spans="1:31" ht="13.5">
      <c r="A542" s="671"/>
      <c r="B542" s="672"/>
      <c r="C542" s="673"/>
      <c r="E542" s="101"/>
      <c r="F542" s="29"/>
      <c r="G542" s="29"/>
      <c r="H542" s="29"/>
      <c r="I542" s="29"/>
      <c r="J542" s="29"/>
      <c r="K542" s="29"/>
      <c r="L542" s="29"/>
      <c r="M542" s="29"/>
      <c r="N542" s="29"/>
      <c r="O542" s="29"/>
      <c r="P542" s="29"/>
      <c r="Q542" s="29"/>
      <c r="R542" s="29"/>
      <c r="S542" s="29"/>
      <c r="T542" s="29"/>
      <c r="U542" s="29"/>
      <c r="V542" s="29"/>
      <c r="W542" s="29"/>
      <c r="X542" s="29"/>
      <c r="Y542" s="32"/>
    </row>
    <row r="543" spans="1:31" ht="13.5">
      <c r="A543" s="671"/>
      <c r="B543" s="672"/>
      <c r="C543" s="673"/>
      <c r="E543" s="101"/>
      <c r="F543" s="29"/>
      <c r="G543" s="29"/>
      <c r="H543" s="29"/>
      <c r="I543" s="29"/>
      <c r="J543" s="29"/>
      <c r="K543" s="29"/>
      <c r="L543" s="29"/>
      <c r="M543" s="29"/>
      <c r="N543" s="29"/>
      <c r="O543" s="29"/>
      <c r="P543" s="29"/>
      <c r="Q543" s="29"/>
      <c r="R543" s="29"/>
      <c r="S543" s="29"/>
      <c r="T543" s="29"/>
      <c r="U543" s="29"/>
      <c r="V543" s="29"/>
      <c r="W543" s="29"/>
      <c r="X543" s="29"/>
      <c r="Y543" s="32"/>
    </row>
    <row r="544" spans="1:31" ht="12.75" customHeight="1">
      <c r="A544" s="671"/>
      <c r="B544" s="672"/>
      <c r="C544" s="673"/>
      <c r="E544" s="125"/>
      <c r="F544" s="29"/>
      <c r="G544" s="29"/>
      <c r="H544" s="29"/>
      <c r="I544" s="29"/>
      <c r="J544" s="29"/>
      <c r="K544" s="29"/>
      <c r="L544" s="29"/>
      <c r="M544" s="29"/>
      <c r="N544" s="29"/>
      <c r="O544" s="29"/>
      <c r="P544" s="29"/>
      <c r="Q544" s="29"/>
      <c r="R544" s="29"/>
      <c r="S544" s="29"/>
      <c r="T544" s="29"/>
      <c r="U544" s="29"/>
      <c r="V544" s="29"/>
      <c r="W544" s="29"/>
      <c r="X544" s="29"/>
      <c r="Y544" s="32"/>
    </row>
    <row r="545" spans="1:31" ht="12.75" customHeight="1" thickBot="1">
      <c r="A545" s="674"/>
      <c r="B545" s="675"/>
      <c r="C545" s="676"/>
      <c r="E545" s="125"/>
      <c r="F545" s="29"/>
      <c r="G545" s="29"/>
      <c r="H545" s="29"/>
      <c r="I545" s="29"/>
      <c r="J545" s="29"/>
      <c r="K545" s="29"/>
      <c r="L545" s="29"/>
      <c r="M545" s="29"/>
      <c r="N545" s="29"/>
      <c r="O545" s="29"/>
      <c r="P545" s="29"/>
      <c r="Q545" s="29"/>
      <c r="R545" s="29"/>
      <c r="S545" s="29"/>
      <c r="T545" s="29"/>
      <c r="U545" s="29"/>
      <c r="V545" s="29"/>
      <c r="W545" s="29"/>
      <c r="X545" s="29"/>
      <c r="Y545" s="32"/>
    </row>
    <row r="546" spans="1:31" ht="12.75" customHeight="1">
      <c r="A546" s="57" t="s">
        <v>4</v>
      </c>
      <c r="B546" s="138"/>
      <c r="C546" s="139"/>
      <c r="E546" s="125"/>
      <c r="F546" s="29"/>
      <c r="G546" s="29"/>
      <c r="H546" s="29"/>
      <c r="I546" s="29"/>
      <c r="J546" s="29"/>
      <c r="K546" s="29"/>
      <c r="L546" s="29"/>
      <c r="M546" s="29"/>
      <c r="N546" s="29"/>
      <c r="O546" s="29"/>
      <c r="P546" s="29"/>
      <c r="Q546" s="29"/>
      <c r="R546" s="29"/>
      <c r="S546" s="29"/>
      <c r="T546" s="29"/>
      <c r="U546" s="29"/>
      <c r="V546" s="29"/>
      <c r="W546" s="29"/>
      <c r="X546" s="29"/>
      <c r="Y546" s="32"/>
    </row>
    <row r="547" spans="1:31" ht="12.75" customHeight="1">
      <c r="A547" s="6" t="s">
        <v>141</v>
      </c>
      <c r="B547" s="123"/>
      <c r="C547" s="137"/>
      <c r="E547" s="101"/>
      <c r="F547" s="101"/>
      <c r="G547" s="29"/>
      <c r="H547" s="29"/>
      <c r="I547" s="29"/>
      <c r="J547" s="29"/>
      <c r="K547" s="29"/>
      <c r="L547" s="29"/>
      <c r="M547" s="29"/>
      <c r="N547" s="29"/>
      <c r="O547" s="29"/>
      <c r="P547" s="29"/>
      <c r="Q547" s="29"/>
      <c r="R547" s="29"/>
      <c r="S547" s="29"/>
      <c r="T547" s="29"/>
      <c r="U547" s="29"/>
      <c r="V547" s="29"/>
      <c r="W547" s="29"/>
      <c r="X547" s="29"/>
      <c r="Y547" s="32"/>
    </row>
    <row r="548" spans="1:31" ht="12.75" customHeight="1">
      <c r="A548" s="6" t="s">
        <v>181</v>
      </c>
      <c r="B548" s="123"/>
      <c r="C548" s="137"/>
      <c r="E548" s="101"/>
      <c r="F548" s="101"/>
      <c r="G548" s="29"/>
      <c r="H548" s="29"/>
      <c r="I548" s="29"/>
      <c r="J548" s="29"/>
      <c r="K548" s="29"/>
      <c r="L548" s="29"/>
      <c r="M548" s="29"/>
      <c r="N548" s="29"/>
      <c r="O548" s="29"/>
      <c r="P548" s="29"/>
      <c r="Q548" s="29"/>
      <c r="R548" s="29"/>
      <c r="S548" s="29"/>
      <c r="T548" s="29"/>
      <c r="U548" s="29"/>
      <c r="V548" s="29"/>
      <c r="W548" s="29"/>
      <c r="X548" s="29"/>
      <c r="Y548" s="32"/>
    </row>
    <row r="549" spans="1:31" ht="12.75" customHeight="1" thickBot="1">
      <c r="A549" s="64" t="s">
        <v>7</v>
      </c>
      <c r="B549" s="140"/>
      <c r="C549" s="141"/>
      <c r="E549" s="32"/>
      <c r="F549" s="32"/>
      <c r="G549" s="32"/>
      <c r="H549" s="32"/>
      <c r="I549" s="32"/>
      <c r="J549" s="32"/>
      <c r="K549" s="32"/>
      <c r="L549" s="32"/>
      <c r="M549" s="32"/>
      <c r="N549" s="32"/>
      <c r="O549" s="32"/>
      <c r="P549" s="32"/>
      <c r="Q549" s="32"/>
      <c r="R549" s="32"/>
      <c r="S549" s="32"/>
      <c r="T549" s="32"/>
      <c r="U549" s="32"/>
      <c r="V549" s="32"/>
      <c r="W549" s="32"/>
      <c r="X549" s="32"/>
      <c r="Y549" s="32"/>
    </row>
    <row r="550" spans="1:31" ht="12.75" customHeight="1" thickBot="1">
      <c r="A550" s="29"/>
      <c r="B550" s="29"/>
      <c r="C550" s="26"/>
      <c r="D550" s="142"/>
      <c r="E550" s="49"/>
      <c r="F550" s="93"/>
      <c r="G550" s="101"/>
      <c r="H550" s="29"/>
      <c r="I550" s="29"/>
      <c r="J550" s="29"/>
      <c r="K550" s="29"/>
      <c r="L550" s="29"/>
      <c r="M550" s="29"/>
      <c r="N550" s="29"/>
      <c r="O550" s="29"/>
      <c r="P550" s="29"/>
      <c r="Q550" s="29"/>
      <c r="R550" s="29"/>
      <c r="S550" s="29"/>
      <c r="T550" s="29"/>
      <c r="U550" s="29"/>
      <c r="V550" s="29"/>
      <c r="W550" s="29"/>
      <c r="X550" s="29"/>
      <c r="Y550" s="29"/>
      <c r="Z550" s="32"/>
      <c r="AE550" s="2"/>
    </row>
    <row r="551" spans="1:31" ht="12.75" customHeight="1">
      <c r="A551" s="697" t="s">
        <v>32</v>
      </c>
      <c r="B551" s="657"/>
      <c r="C551" s="126">
        <f>C552+C554+C556+C558+C561</f>
        <v>101285000</v>
      </c>
      <c r="D551" s="23"/>
      <c r="E551" s="143"/>
      <c r="F551" s="93"/>
      <c r="G551" s="101"/>
      <c r="H551" s="29"/>
      <c r="I551" s="29"/>
      <c r="J551" s="29"/>
      <c r="K551" s="29"/>
      <c r="L551" s="29"/>
      <c r="M551" s="29"/>
      <c r="N551" s="29"/>
      <c r="O551" s="29"/>
      <c r="P551" s="29"/>
      <c r="Q551" s="29"/>
      <c r="R551" s="29"/>
      <c r="S551" s="29"/>
      <c r="T551" s="29"/>
      <c r="U551" s="29"/>
      <c r="V551" s="29"/>
      <c r="W551" s="29"/>
      <c r="X551" s="29"/>
      <c r="Y551" s="29"/>
      <c r="Z551" s="32"/>
      <c r="AE551" s="2"/>
    </row>
    <row r="552" spans="1:31" ht="12.75" customHeight="1">
      <c r="A552" s="21">
        <v>211201</v>
      </c>
      <c r="B552" s="21" t="s">
        <v>33</v>
      </c>
      <c r="C552" s="50">
        <f>SUM(C553)</f>
        <v>15590000</v>
      </c>
      <c r="D552" s="47"/>
      <c r="E552" s="25"/>
      <c r="F552" s="93"/>
      <c r="G552" s="101"/>
      <c r="H552" s="29"/>
      <c r="I552" s="29"/>
      <c r="J552" s="29"/>
      <c r="K552" s="29"/>
      <c r="L552" s="29"/>
      <c r="M552" s="29"/>
      <c r="N552" s="29"/>
      <c r="O552" s="29"/>
      <c r="P552" s="29"/>
      <c r="Q552" s="29"/>
      <c r="R552" s="29"/>
      <c r="S552" s="29"/>
      <c r="T552" s="29"/>
      <c r="U552" s="29"/>
      <c r="V552" s="29"/>
      <c r="W552" s="29"/>
      <c r="X552" s="29"/>
      <c r="Y552" s="29"/>
      <c r="Z552" s="32"/>
      <c r="AE552" s="2"/>
    </row>
    <row r="553" spans="1:31" ht="12.75" customHeight="1">
      <c r="A553" s="25">
        <v>21120101</v>
      </c>
      <c r="B553" s="29" t="s">
        <v>34</v>
      </c>
      <c r="C553" s="26">
        <f>15590000</f>
        <v>15590000</v>
      </c>
      <c r="D553" s="29"/>
      <c r="E553" s="29"/>
      <c r="F553" s="93"/>
      <c r="G553" s="101"/>
      <c r="H553" s="29"/>
      <c r="I553" s="29"/>
      <c r="J553" s="29"/>
      <c r="K553" s="29"/>
      <c r="L553" s="29"/>
      <c r="M553" s="29"/>
      <c r="N553" s="29"/>
      <c r="O553" s="29"/>
      <c r="P553" s="29"/>
      <c r="Q553" s="29"/>
      <c r="R553" s="29"/>
      <c r="S553" s="29"/>
      <c r="T553" s="29"/>
      <c r="U553" s="29"/>
      <c r="V553" s="29"/>
      <c r="W553" s="29"/>
      <c r="X553" s="29"/>
      <c r="Y553" s="29"/>
      <c r="Z553" s="32"/>
      <c r="AE553" s="2"/>
    </row>
    <row r="554" spans="1:31" ht="12.75" customHeight="1">
      <c r="A554" s="21">
        <v>211202</v>
      </c>
      <c r="B554" s="49" t="s">
        <v>110</v>
      </c>
      <c r="C554" s="23">
        <f>C555</f>
        <v>5850000</v>
      </c>
      <c r="D554" s="29"/>
      <c r="E554" s="29"/>
      <c r="F554" s="93"/>
      <c r="G554" s="101"/>
      <c r="H554" s="29"/>
      <c r="I554" s="29"/>
      <c r="J554" s="29"/>
      <c r="K554" s="29"/>
      <c r="L554" s="29"/>
      <c r="M554" s="29"/>
      <c r="N554" s="29"/>
      <c r="O554" s="29"/>
      <c r="P554" s="29"/>
      <c r="Q554" s="29"/>
      <c r="R554" s="29"/>
      <c r="S554" s="29"/>
      <c r="T554" s="29"/>
      <c r="U554" s="29"/>
      <c r="V554" s="29"/>
      <c r="W554" s="29"/>
      <c r="X554" s="29"/>
      <c r="Y554" s="29"/>
      <c r="Z554" s="32"/>
      <c r="AE554" s="2"/>
    </row>
    <row r="555" spans="1:31" ht="12.75" customHeight="1">
      <c r="A555" s="25">
        <v>21120202</v>
      </c>
      <c r="B555" s="29" t="s">
        <v>111</v>
      </c>
      <c r="C555" s="26">
        <f>5850000</f>
        <v>5850000</v>
      </c>
      <c r="D555" s="29"/>
      <c r="E555" s="29"/>
      <c r="F555" s="93"/>
      <c r="G555" s="101"/>
      <c r="H555" s="29"/>
      <c r="I555" s="29"/>
      <c r="J555" s="29"/>
      <c r="K555" s="29"/>
      <c r="L555" s="29"/>
      <c r="M555" s="29"/>
      <c r="N555" s="29"/>
      <c r="O555" s="29"/>
      <c r="P555" s="29"/>
      <c r="Q555" s="29"/>
      <c r="R555" s="29"/>
      <c r="S555" s="29"/>
      <c r="T555" s="29"/>
      <c r="U555" s="29"/>
      <c r="V555" s="29"/>
      <c r="W555" s="29"/>
      <c r="X555" s="29"/>
      <c r="Y555" s="29"/>
      <c r="Z555" s="32"/>
      <c r="AE555" s="2"/>
    </row>
    <row r="556" spans="1:31" ht="12.75" customHeight="1">
      <c r="A556" s="21">
        <v>211203</v>
      </c>
      <c r="B556" s="49" t="s">
        <v>35</v>
      </c>
      <c r="C556" s="23">
        <f>C557</f>
        <v>4950000</v>
      </c>
      <c r="D556" s="29"/>
      <c r="E556" s="29"/>
      <c r="F556" s="93"/>
      <c r="G556" s="101"/>
      <c r="H556" s="29"/>
      <c r="I556" s="29"/>
      <c r="J556" s="29"/>
      <c r="K556" s="29"/>
      <c r="L556" s="29"/>
      <c r="M556" s="29"/>
      <c r="N556" s="29"/>
      <c r="O556" s="29"/>
      <c r="P556" s="29"/>
      <c r="Q556" s="29"/>
      <c r="R556" s="29"/>
      <c r="S556" s="29"/>
      <c r="T556" s="29"/>
      <c r="U556" s="29"/>
      <c r="V556" s="29"/>
      <c r="W556" s="29"/>
      <c r="X556" s="29"/>
      <c r="Y556" s="29"/>
      <c r="Z556" s="32"/>
      <c r="AE556" s="2"/>
    </row>
    <row r="557" spans="1:31" ht="12.75" customHeight="1">
      <c r="A557" s="25">
        <v>21120302</v>
      </c>
      <c r="B557" s="29" t="s">
        <v>37</v>
      </c>
      <c r="C557" s="26">
        <v>4950000</v>
      </c>
      <c r="D557" s="29"/>
      <c r="E557" s="29"/>
      <c r="F557" s="93"/>
      <c r="G557" s="101"/>
      <c r="H557" s="29"/>
      <c r="I557" s="29"/>
      <c r="J557" s="29"/>
      <c r="K557" s="29"/>
      <c r="L557" s="29"/>
      <c r="M557" s="29"/>
      <c r="N557" s="29"/>
      <c r="O557" s="29"/>
      <c r="P557" s="29"/>
      <c r="Q557" s="29"/>
      <c r="R557" s="29"/>
      <c r="S557" s="29"/>
      <c r="T557" s="29"/>
      <c r="U557" s="29"/>
      <c r="V557" s="29"/>
      <c r="W557" s="29"/>
      <c r="X557" s="29"/>
      <c r="Y557" s="29"/>
      <c r="Z557" s="32"/>
      <c r="AE557" s="2"/>
    </row>
    <row r="558" spans="1:31" ht="12.75" customHeight="1">
      <c r="A558" s="21">
        <v>211204</v>
      </c>
      <c r="B558" s="49" t="s">
        <v>38</v>
      </c>
      <c r="C558" s="23">
        <f>+SUM(C559:C560)</f>
        <v>20150000</v>
      </c>
      <c r="D558" s="29"/>
      <c r="E558" s="29"/>
      <c r="F558" s="93"/>
      <c r="G558" s="101"/>
      <c r="H558" s="29"/>
      <c r="I558" s="29"/>
      <c r="J558" s="29"/>
      <c r="K558" s="29"/>
      <c r="L558" s="29"/>
      <c r="M558" s="29"/>
      <c r="N558" s="29"/>
      <c r="O558" s="29"/>
      <c r="P558" s="29"/>
      <c r="Q558" s="29"/>
      <c r="R558" s="29"/>
      <c r="S558" s="29"/>
      <c r="T558" s="29"/>
      <c r="U558" s="29"/>
      <c r="V558" s="29"/>
      <c r="W558" s="29"/>
      <c r="X558" s="29"/>
      <c r="Y558" s="29"/>
      <c r="Z558" s="32"/>
      <c r="AE558" s="2"/>
    </row>
    <row r="559" spans="1:31" ht="12.75" customHeight="1">
      <c r="A559" s="25">
        <v>21120401</v>
      </c>
      <c r="B559" s="26" t="s">
        <v>39</v>
      </c>
      <c r="C559" s="26">
        <v>7400000</v>
      </c>
      <c r="D559" s="29"/>
      <c r="E559" s="29"/>
      <c r="F559" s="93"/>
      <c r="G559" s="101"/>
      <c r="H559" s="29"/>
      <c r="I559" s="29"/>
      <c r="J559" s="29"/>
      <c r="K559" s="29"/>
      <c r="L559" s="29"/>
      <c r="M559" s="29"/>
      <c r="N559" s="29"/>
      <c r="O559" s="29"/>
      <c r="P559" s="29"/>
      <c r="Q559" s="29"/>
      <c r="R559" s="29"/>
      <c r="S559" s="29"/>
      <c r="T559" s="29"/>
      <c r="U559" s="29"/>
      <c r="V559" s="29"/>
      <c r="W559" s="29"/>
      <c r="X559" s="29"/>
      <c r="Y559" s="29"/>
      <c r="Z559" s="32"/>
      <c r="AE559" s="2"/>
    </row>
    <row r="560" spans="1:31" ht="12.75" customHeight="1">
      <c r="A560" s="25">
        <v>21120403</v>
      </c>
      <c r="B560" s="29" t="s">
        <v>150</v>
      </c>
      <c r="C560" s="26">
        <v>12750000</v>
      </c>
      <c r="D560" s="125"/>
      <c r="E560" s="125"/>
      <c r="F560" s="93"/>
      <c r="G560" s="101"/>
      <c r="H560" s="29"/>
      <c r="I560" s="29"/>
      <c r="J560" s="29"/>
      <c r="K560" s="29"/>
      <c r="L560" s="29"/>
      <c r="M560" s="29"/>
      <c r="N560" s="29"/>
      <c r="O560" s="29"/>
      <c r="P560" s="29"/>
      <c r="Q560" s="29"/>
      <c r="R560" s="29"/>
      <c r="S560" s="29"/>
      <c r="T560" s="29"/>
      <c r="U560" s="29"/>
      <c r="V560" s="29"/>
      <c r="W560" s="29"/>
      <c r="X560" s="29"/>
      <c r="Y560" s="29"/>
      <c r="Z560" s="32"/>
      <c r="AE560" s="2"/>
    </row>
    <row r="561" spans="1:31" ht="12.75" customHeight="1">
      <c r="A561" s="21">
        <v>211209</v>
      </c>
      <c r="B561" s="23" t="s">
        <v>50</v>
      </c>
      <c r="C561" s="23">
        <f>+SUM(C562:C565)</f>
        <v>54745000</v>
      </c>
      <c r="D561" s="29"/>
      <c r="E561" s="29"/>
      <c r="F561" s="93"/>
      <c r="G561" s="101"/>
      <c r="H561" s="29"/>
      <c r="I561" s="29"/>
      <c r="J561" s="29"/>
      <c r="K561" s="29"/>
      <c r="L561" s="29"/>
      <c r="M561" s="29"/>
      <c r="N561" s="29"/>
      <c r="O561" s="29"/>
      <c r="P561" s="29"/>
      <c r="Q561" s="29"/>
      <c r="R561" s="29"/>
      <c r="S561" s="29"/>
      <c r="T561" s="29"/>
      <c r="U561" s="29"/>
      <c r="V561" s="29"/>
      <c r="W561" s="29"/>
      <c r="X561" s="29"/>
      <c r="Y561" s="29"/>
      <c r="Z561" s="32"/>
      <c r="AE561" s="2"/>
    </row>
    <row r="562" spans="1:31" ht="12.75" customHeight="1">
      <c r="A562" s="25">
        <v>21120901</v>
      </c>
      <c r="B562" s="26" t="s">
        <v>51</v>
      </c>
      <c r="C562" s="26">
        <v>24350000</v>
      </c>
      <c r="D562" s="29"/>
      <c r="E562" s="29"/>
      <c r="F562" s="93"/>
      <c r="G562" s="101"/>
      <c r="H562" s="29"/>
      <c r="I562" s="29"/>
      <c r="J562" s="29"/>
      <c r="K562" s="29"/>
      <c r="L562" s="29"/>
      <c r="M562" s="29"/>
      <c r="N562" s="29"/>
      <c r="O562" s="29"/>
      <c r="P562" s="29"/>
      <c r="Q562" s="29"/>
      <c r="R562" s="29"/>
      <c r="S562" s="29"/>
      <c r="T562" s="29"/>
      <c r="U562" s="29"/>
      <c r="V562" s="29"/>
      <c r="W562" s="29"/>
      <c r="X562" s="29"/>
      <c r="Y562" s="29"/>
      <c r="Z562" s="32"/>
      <c r="AE562" s="2"/>
    </row>
    <row r="563" spans="1:31" ht="12.75" customHeight="1">
      <c r="A563" s="25">
        <v>21120905</v>
      </c>
      <c r="B563" s="26" t="s">
        <v>112</v>
      </c>
      <c r="C563" s="26">
        <v>3250000</v>
      </c>
      <c r="D563" s="131"/>
      <c r="E563" s="29"/>
      <c r="F563" s="93"/>
      <c r="G563" s="101"/>
      <c r="H563" s="29"/>
      <c r="I563" s="29"/>
      <c r="J563" s="29"/>
      <c r="K563" s="29"/>
      <c r="L563" s="29"/>
      <c r="M563" s="29"/>
      <c r="N563" s="29"/>
      <c r="O563" s="29"/>
      <c r="P563" s="29"/>
      <c r="Q563" s="29"/>
      <c r="R563" s="29"/>
      <c r="S563" s="29"/>
      <c r="T563" s="29"/>
      <c r="U563" s="29"/>
      <c r="V563" s="29"/>
      <c r="W563" s="29"/>
      <c r="X563" s="29"/>
      <c r="Y563" s="29"/>
      <c r="Z563" s="32"/>
      <c r="AE563" s="2"/>
    </row>
    <row r="564" spans="1:31" ht="12.75" customHeight="1">
      <c r="A564" s="25">
        <v>21120906</v>
      </c>
      <c r="B564" s="26" t="s">
        <v>52</v>
      </c>
      <c r="C564" s="26">
        <v>11595000</v>
      </c>
      <c r="D564" s="131"/>
      <c r="E564" s="29"/>
      <c r="F564" s="93"/>
      <c r="G564" s="101"/>
      <c r="H564" s="29"/>
      <c r="I564" s="29"/>
      <c r="J564" s="29"/>
      <c r="K564" s="29"/>
      <c r="L564" s="29"/>
      <c r="M564" s="29"/>
      <c r="N564" s="29"/>
      <c r="O564" s="29"/>
      <c r="P564" s="29"/>
      <c r="Q564" s="29"/>
      <c r="R564" s="29"/>
      <c r="S564" s="29"/>
      <c r="T564" s="29"/>
      <c r="U564" s="29"/>
      <c r="V564" s="29"/>
      <c r="W564" s="29"/>
      <c r="X564" s="29"/>
      <c r="Y564" s="29"/>
      <c r="Z564" s="32"/>
      <c r="AE564" s="2"/>
    </row>
    <row r="565" spans="1:31" ht="12.75" customHeight="1">
      <c r="A565" s="25">
        <v>21120907</v>
      </c>
      <c r="B565" s="26" t="s">
        <v>113</v>
      </c>
      <c r="C565" s="26">
        <v>15550000</v>
      </c>
      <c r="D565" s="26"/>
      <c r="E565" s="29"/>
      <c r="F565" s="93"/>
      <c r="G565" s="101"/>
      <c r="H565" s="29"/>
      <c r="I565" s="29"/>
      <c r="J565" s="29"/>
      <c r="K565" s="29"/>
      <c r="L565" s="29"/>
      <c r="M565" s="29"/>
      <c r="N565" s="29"/>
      <c r="O565" s="29"/>
      <c r="P565" s="29"/>
      <c r="Q565" s="29"/>
      <c r="R565" s="29"/>
      <c r="S565" s="29"/>
      <c r="T565" s="29"/>
      <c r="U565" s="29"/>
      <c r="V565" s="29"/>
      <c r="W565" s="29"/>
      <c r="X565" s="29"/>
      <c r="Y565" s="29"/>
      <c r="Z565" s="32"/>
      <c r="AE565" s="2"/>
    </row>
    <row r="566" spans="1:31" ht="12.75" customHeight="1">
      <c r="A566" s="29"/>
      <c r="B566" s="26"/>
      <c r="C566" s="26"/>
      <c r="D566" s="29"/>
      <c r="E566" s="29"/>
      <c r="F566" s="93"/>
      <c r="G566" s="101"/>
      <c r="H566" s="29"/>
      <c r="I566" s="29"/>
      <c r="J566" s="29"/>
      <c r="K566" s="29"/>
      <c r="L566" s="29"/>
      <c r="M566" s="29"/>
      <c r="N566" s="29"/>
      <c r="O566" s="29"/>
      <c r="P566" s="29"/>
      <c r="Q566" s="29"/>
      <c r="R566" s="29"/>
      <c r="S566" s="29"/>
      <c r="T566" s="29"/>
      <c r="U566" s="29"/>
      <c r="V566" s="29"/>
      <c r="W566" s="29"/>
      <c r="X566" s="29"/>
      <c r="Y566" s="29"/>
      <c r="Z566" s="32"/>
      <c r="AE566" s="2"/>
    </row>
    <row r="567" spans="1:31" ht="12.75" customHeight="1">
      <c r="A567" s="683" t="s">
        <v>10</v>
      </c>
      <c r="B567" s="657"/>
      <c r="C567" s="69">
        <f>C568+C570+C573+C576+C578</f>
        <v>310440000</v>
      </c>
      <c r="D567" s="49"/>
      <c r="E567" s="49"/>
      <c r="F567" s="93"/>
      <c r="G567" s="101"/>
      <c r="H567" s="29"/>
      <c r="I567" s="29"/>
      <c r="J567" s="29"/>
      <c r="K567" s="29"/>
      <c r="L567" s="29"/>
      <c r="M567" s="29"/>
      <c r="N567" s="29"/>
      <c r="O567" s="29"/>
      <c r="P567" s="29"/>
      <c r="Q567" s="29"/>
      <c r="R567" s="29"/>
      <c r="S567" s="29"/>
      <c r="T567" s="29"/>
      <c r="U567" s="29"/>
      <c r="V567" s="29"/>
      <c r="W567" s="29"/>
      <c r="X567" s="29"/>
      <c r="Y567" s="29"/>
      <c r="Z567" s="32"/>
      <c r="AE567" s="2"/>
    </row>
    <row r="568" spans="1:31" ht="12.75" customHeight="1">
      <c r="A568" s="21">
        <v>211302</v>
      </c>
      <c r="B568" s="21" t="s">
        <v>53</v>
      </c>
      <c r="C568" s="50">
        <f>+C569</f>
        <v>20050000</v>
      </c>
      <c r="D568" s="25"/>
      <c r="E568" s="25"/>
      <c r="F568" s="93"/>
      <c r="G568" s="101"/>
      <c r="H568" s="29"/>
      <c r="I568" s="29"/>
      <c r="J568" s="29"/>
      <c r="K568" s="29"/>
      <c r="L568" s="29"/>
      <c r="M568" s="29"/>
      <c r="N568" s="29"/>
      <c r="O568" s="29"/>
      <c r="P568" s="29"/>
      <c r="Q568" s="29"/>
      <c r="R568" s="29"/>
      <c r="S568" s="29"/>
      <c r="T568" s="29"/>
      <c r="U568" s="29"/>
      <c r="V568" s="29"/>
      <c r="W568" s="29"/>
      <c r="X568" s="29"/>
      <c r="Y568" s="29"/>
      <c r="Z568" s="32"/>
      <c r="AE568" s="2"/>
    </row>
    <row r="569" spans="1:31" ht="12.75" customHeight="1">
      <c r="A569" s="25">
        <v>21130204</v>
      </c>
      <c r="B569" s="26" t="s">
        <v>54</v>
      </c>
      <c r="C569" s="26">
        <v>20050000</v>
      </c>
      <c r="D569" s="29"/>
      <c r="E569" s="29"/>
      <c r="F569" s="93"/>
      <c r="G569" s="101"/>
      <c r="H569" s="29"/>
      <c r="I569" s="29"/>
      <c r="J569" s="29"/>
      <c r="K569" s="29"/>
      <c r="L569" s="29"/>
      <c r="M569" s="29"/>
      <c r="N569" s="29"/>
      <c r="O569" s="29"/>
      <c r="P569" s="29"/>
      <c r="Q569" s="29"/>
      <c r="R569" s="29"/>
      <c r="S569" s="29"/>
      <c r="T569" s="29"/>
      <c r="U569" s="29"/>
      <c r="V569" s="29"/>
      <c r="W569" s="29"/>
      <c r="X569" s="29"/>
      <c r="Y569" s="29"/>
      <c r="Z569" s="32"/>
      <c r="AE569" s="2"/>
    </row>
    <row r="570" spans="1:31" ht="12.75" customHeight="1">
      <c r="A570" s="22">
        <v>211303</v>
      </c>
      <c r="B570" s="76" t="s">
        <v>100</v>
      </c>
      <c r="C570" s="23">
        <f>SUM(C571:C572)</f>
        <v>55450000</v>
      </c>
      <c r="D570" s="32"/>
      <c r="E570" s="26"/>
      <c r="F570" s="93"/>
      <c r="G570" s="101"/>
      <c r="H570" s="29"/>
      <c r="I570" s="29"/>
      <c r="J570" s="29"/>
      <c r="K570" s="29"/>
      <c r="L570" s="29"/>
      <c r="M570" s="29"/>
      <c r="N570" s="29"/>
      <c r="O570" s="29"/>
      <c r="P570" s="29"/>
      <c r="Q570" s="29"/>
      <c r="R570" s="29"/>
      <c r="S570" s="29"/>
      <c r="T570" s="29"/>
      <c r="U570" s="29"/>
      <c r="V570" s="29"/>
      <c r="W570" s="29"/>
      <c r="X570" s="29"/>
      <c r="Y570" s="29"/>
      <c r="Z570" s="32"/>
      <c r="AE570" s="2"/>
    </row>
    <row r="571" spans="1:31" ht="12.75" customHeight="1">
      <c r="A571" s="35">
        <v>21130301</v>
      </c>
      <c r="B571" s="32" t="s">
        <v>129</v>
      </c>
      <c r="C571" s="26">
        <v>51200000</v>
      </c>
      <c r="D571" s="32"/>
      <c r="E571" s="26"/>
      <c r="F571" s="93"/>
      <c r="G571" s="101"/>
      <c r="H571" s="29"/>
      <c r="I571" s="29"/>
      <c r="J571" s="29"/>
      <c r="K571" s="29"/>
      <c r="L571" s="29"/>
      <c r="M571" s="29"/>
      <c r="N571" s="29"/>
      <c r="O571" s="29"/>
      <c r="P571" s="29"/>
      <c r="Q571" s="29"/>
      <c r="R571" s="29"/>
      <c r="S571" s="29"/>
      <c r="T571" s="29"/>
      <c r="U571" s="29"/>
      <c r="V571" s="29"/>
      <c r="W571" s="29"/>
      <c r="X571" s="29"/>
      <c r="Y571" s="29"/>
      <c r="Z571" s="32"/>
      <c r="AE571" s="2"/>
    </row>
    <row r="572" spans="1:31" ht="12.75" customHeight="1">
      <c r="A572" s="35">
        <v>21130307</v>
      </c>
      <c r="B572" s="32" t="s">
        <v>101</v>
      </c>
      <c r="C572" s="26">
        <v>4250000</v>
      </c>
      <c r="D572" s="32"/>
      <c r="E572" s="26"/>
      <c r="F572" s="93"/>
      <c r="G572" s="101"/>
      <c r="H572" s="29"/>
      <c r="I572" s="29"/>
      <c r="J572" s="29"/>
      <c r="K572" s="29"/>
      <c r="L572" s="29"/>
      <c r="M572" s="29"/>
      <c r="N572" s="29"/>
      <c r="O572" s="29"/>
      <c r="P572" s="29"/>
      <c r="Q572" s="29"/>
      <c r="R572" s="29"/>
      <c r="S572" s="29"/>
      <c r="T572" s="29"/>
      <c r="U572" s="29"/>
      <c r="V572" s="29"/>
      <c r="W572" s="29"/>
      <c r="X572" s="29"/>
      <c r="Y572" s="29"/>
      <c r="Z572" s="32"/>
      <c r="AE572" s="2"/>
    </row>
    <row r="573" spans="1:31" ht="12.75" customHeight="1">
      <c r="A573" s="21">
        <v>211305</v>
      </c>
      <c r="B573" s="23" t="s">
        <v>55</v>
      </c>
      <c r="C573" s="23">
        <f>+C574+C575</f>
        <v>102400000</v>
      </c>
      <c r="D573" s="131"/>
      <c r="E573" s="125"/>
      <c r="F573" s="93"/>
      <c r="G573" s="101"/>
      <c r="H573" s="29"/>
      <c r="I573" s="29"/>
      <c r="J573" s="29"/>
      <c r="K573" s="29"/>
      <c r="L573" s="29"/>
      <c r="M573" s="29"/>
      <c r="N573" s="29"/>
      <c r="O573" s="29"/>
      <c r="P573" s="29"/>
      <c r="Q573" s="29"/>
      <c r="R573" s="29"/>
      <c r="S573" s="29"/>
      <c r="T573" s="29"/>
      <c r="U573" s="29"/>
      <c r="V573" s="29"/>
      <c r="W573" s="29"/>
      <c r="X573" s="29"/>
      <c r="Y573" s="29"/>
      <c r="Z573" s="32"/>
      <c r="AE573" s="2"/>
    </row>
    <row r="574" spans="1:31" ht="12.75" customHeight="1">
      <c r="A574" s="25">
        <v>21130502</v>
      </c>
      <c r="B574" s="26" t="s">
        <v>56</v>
      </c>
      <c r="C574" s="26">
        <v>70400000</v>
      </c>
      <c r="D574" s="29"/>
      <c r="E574" s="144"/>
      <c r="F574" s="93"/>
      <c r="G574" s="101"/>
      <c r="H574" s="29"/>
      <c r="I574" s="29"/>
      <c r="J574" s="29"/>
      <c r="K574" s="29"/>
      <c r="L574" s="29"/>
      <c r="M574" s="29"/>
      <c r="N574" s="29"/>
      <c r="O574" s="29"/>
      <c r="P574" s="29"/>
      <c r="Q574" s="29"/>
      <c r="R574" s="29"/>
      <c r="S574" s="29"/>
      <c r="T574" s="29"/>
      <c r="U574" s="29"/>
      <c r="V574" s="29"/>
      <c r="W574" s="29"/>
      <c r="X574" s="29"/>
      <c r="Y574" s="29"/>
      <c r="Z574" s="32"/>
      <c r="AE574" s="2"/>
    </row>
    <row r="575" spans="1:31" ht="12.75" customHeight="1">
      <c r="A575" s="25">
        <v>21130505</v>
      </c>
      <c r="B575" s="32" t="s">
        <v>152</v>
      </c>
      <c r="C575" s="26">
        <v>32000000</v>
      </c>
      <c r="D575" s="101"/>
      <c r="E575" s="144"/>
      <c r="F575" s="93"/>
      <c r="G575" s="101"/>
      <c r="H575" s="29"/>
      <c r="I575" s="29"/>
      <c r="J575" s="29"/>
      <c r="K575" s="29"/>
      <c r="L575" s="29"/>
      <c r="M575" s="29"/>
      <c r="N575" s="29"/>
      <c r="O575" s="29"/>
      <c r="P575" s="29"/>
      <c r="Q575" s="29"/>
      <c r="R575" s="29"/>
      <c r="S575" s="29"/>
      <c r="T575" s="29"/>
      <c r="U575" s="29"/>
      <c r="V575" s="29"/>
      <c r="W575" s="29"/>
      <c r="X575" s="29"/>
      <c r="Y575" s="29"/>
      <c r="Z575" s="32"/>
      <c r="AE575" s="2"/>
    </row>
    <row r="576" spans="1:31" ht="12.75" customHeight="1">
      <c r="A576" s="21">
        <v>211306</v>
      </c>
      <c r="B576" s="23" t="s">
        <v>57</v>
      </c>
      <c r="C576" s="23">
        <f>C577</f>
        <v>1900000</v>
      </c>
      <c r="D576" s="29"/>
      <c r="E576" s="125"/>
      <c r="F576" s="93"/>
      <c r="G576" s="101"/>
      <c r="H576" s="29"/>
      <c r="I576" s="29"/>
      <c r="J576" s="29"/>
      <c r="K576" s="29"/>
      <c r="L576" s="29"/>
      <c r="M576" s="29"/>
      <c r="N576" s="29"/>
      <c r="O576" s="29"/>
      <c r="P576" s="29"/>
      <c r="Q576" s="29"/>
      <c r="R576" s="29"/>
      <c r="S576" s="29"/>
      <c r="T576" s="29"/>
      <c r="U576" s="29"/>
      <c r="V576" s="29"/>
      <c r="W576" s="29"/>
      <c r="X576" s="29"/>
      <c r="Y576" s="29"/>
      <c r="Z576" s="32"/>
      <c r="AE576" s="2"/>
    </row>
    <row r="577" spans="1:31" ht="12.75" customHeight="1">
      <c r="A577" s="25">
        <v>21130604</v>
      </c>
      <c r="B577" s="29" t="s">
        <v>58</v>
      </c>
      <c r="C577" s="26">
        <v>1900000</v>
      </c>
      <c r="D577" s="29"/>
      <c r="E577" s="29"/>
      <c r="F577" s="93"/>
      <c r="G577" s="101"/>
      <c r="H577" s="29"/>
      <c r="I577" s="29"/>
      <c r="J577" s="29"/>
      <c r="K577" s="29"/>
      <c r="L577" s="29"/>
      <c r="M577" s="29"/>
      <c r="N577" s="29"/>
      <c r="O577" s="29"/>
      <c r="P577" s="29"/>
      <c r="Q577" s="29"/>
      <c r="R577" s="29"/>
      <c r="S577" s="29"/>
      <c r="T577" s="29"/>
      <c r="U577" s="29"/>
      <c r="V577" s="29"/>
      <c r="W577" s="29"/>
      <c r="X577" s="29"/>
      <c r="Y577" s="29"/>
      <c r="Z577" s="32"/>
      <c r="AE577" s="2"/>
    </row>
    <row r="578" spans="1:31" ht="12.75" customHeight="1">
      <c r="A578" s="21">
        <v>211309</v>
      </c>
      <c r="B578" s="23" t="s">
        <v>61</v>
      </c>
      <c r="C578" s="23">
        <f>SUM(C579:C582)</f>
        <v>130640000</v>
      </c>
      <c r="D578" s="29"/>
      <c r="E578" s="125"/>
      <c r="F578" s="93"/>
      <c r="G578" s="101"/>
      <c r="H578" s="29"/>
      <c r="I578" s="29"/>
      <c r="J578" s="29"/>
      <c r="K578" s="29"/>
      <c r="L578" s="29"/>
      <c r="M578" s="29"/>
      <c r="N578" s="29"/>
      <c r="O578" s="29"/>
      <c r="P578" s="29"/>
      <c r="Q578" s="29"/>
      <c r="R578" s="29"/>
      <c r="S578" s="29"/>
      <c r="T578" s="29"/>
      <c r="U578" s="29"/>
      <c r="V578" s="29"/>
      <c r="W578" s="29"/>
      <c r="X578" s="29"/>
      <c r="Y578" s="29"/>
      <c r="Z578" s="32"/>
      <c r="AE578" s="2"/>
    </row>
    <row r="579" spans="1:31" ht="12.75" customHeight="1">
      <c r="A579" s="25">
        <v>21130901</v>
      </c>
      <c r="B579" s="26" t="s">
        <v>62</v>
      </c>
      <c r="C579" s="26">
        <v>89100000</v>
      </c>
      <c r="D579" s="29"/>
      <c r="E579" s="26"/>
      <c r="F579" s="93"/>
      <c r="G579" s="101"/>
      <c r="H579" s="29"/>
      <c r="I579" s="29"/>
      <c r="J579" s="29"/>
      <c r="K579" s="29"/>
      <c r="L579" s="29"/>
      <c r="M579" s="29"/>
      <c r="N579" s="29"/>
      <c r="O579" s="29"/>
      <c r="P579" s="29"/>
      <c r="Q579" s="29"/>
      <c r="R579" s="29"/>
      <c r="S579" s="29"/>
      <c r="T579" s="29"/>
      <c r="U579" s="29"/>
      <c r="V579" s="29"/>
      <c r="W579" s="29"/>
      <c r="X579" s="29"/>
      <c r="Y579" s="29"/>
      <c r="Z579" s="32"/>
      <c r="AE579" s="2"/>
    </row>
    <row r="580" spans="1:31" ht="12.75" customHeight="1">
      <c r="A580" s="25">
        <v>21130905</v>
      </c>
      <c r="B580" s="29" t="s">
        <v>116</v>
      </c>
      <c r="C580" s="26">
        <v>6120000</v>
      </c>
      <c r="D580" s="29"/>
      <c r="E580" s="29"/>
      <c r="F580" s="93"/>
      <c r="G580" s="101"/>
      <c r="H580" s="29"/>
      <c r="I580" s="29"/>
      <c r="J580" s="29"/>
      <c r="K580" s="29"/>
      <c r="L580" s="29"/>
      <c r="M580" s="29"/>
      <c r="N580" s="29"/>
      <c r="O580" s="29"/>
      <c r="P580" s="29"/>
      <c r="Q580" s="29"/>
      <c r="R580" s="29"/>
      <c r="S580" s="29"/>
      <c r="T580" s="29"/>
      <c r="U580" s="29"/>
      <c r="V580" s="29"/>
      <c r="W580" s="29"/>
      <c r="X580" s="29"/>
      <c r="Y580" s="29"/>
      <c r="Z580" s="32"/>
      <c r="AE580" s="2"/>
    </row>
    <row r="581" spans="1:31" ht="12.75" customHeight="1">
      <c r="A581" s="25">
        <v>21130906</v>
      </c>
      <c r="B581" s="29" t="s">
        <v>117</v>
      </c>
      <c r="C581" s="26">
        <v>28620000</v>
      </c>
      <c r="D581" s="49"/>
      <c r="E581" s="49"/>
      <c r="F581" s="93"/>
      <c r="G581" s="101"/>
      <c r="H581" s="29"/>
      <c r="I581" s="29"/>
      <c r="J581" s="29"/>
      <c r="K581" s="29"/>
      <c r="L581" s="29"/>
      <c r="M581" s="29"/>
      <c r="N581" s="29"/>
      <c r="O581" s="29"/>
      <c r="P581" s="29"/>
      <c r="Q581" s="29"/>
      <c r="R581" s="29"/>
      <c r="S581" s="29"/>
      <c r="T581" s="29"/>
      <c r="U581" s="29"/>
      <c r="V581" s="29"/>
      <c r="W581" s="29"/>
      <c r="X581" s="29"/>
      <c r="Y581" s="29"/>
      <c r="Z581" s="32"/>
      <c r="AE581" s="2"/>
    </row>
    <row r="582" spans="1:31" ht="12.75" customHeight="1">
      <c r="A582" s="25">
        <v>21130908</v>
      </c>
      <c r="B582" s="26" t="s">
        <v>64</v>
      </c>
      <c r="C582" s="26">
        <v>6800000</v>
      </c>
      <c r="D582" s="29"/>
      <c r="E582" s="29"/>
      <c r="F582" s="93"/>
      <c r="G582" s="101"/>
      <c r="H582" s="29"/>
      <c r="I582" s="29"/>
      <c r="J582" s="29"/>
      <c r="K582" s="29"/>
      <c r="L582" s="29"/>
      <c r="M582" s="29"/>
      <c r="N582" s="29"/>
      <c r="O582" s="29"/>
      <c r="P582" s="29"/>
      <c r="Q582" s="29"/>
      <c r="R582" s="29"/>
      <c r="S582" s="29"/>
      <c r="T582" s="29"/>
      <c r="U582" s="29"/>
      <c r="V582" s="29"/>
      <c r="W582" s="29"/>
      <c r="X582" s="29"/>
      <c r="Y582" s="29"/>
      <c r="Z582" s="32"/>
      <c r="AE582" s="2"/>
    </row>
    <row r="583" spans="1:31" ht="12.75" customHeight="1">
      <c r="A583" s="121"/>
      <c r="B583" s="121"/>
      <c r="C583" s="26"/>
      <c r="D583" s="102"/>
      <c r="E583" s="29"/>
      <c r="F583" s="93"/>
      <c r="G583" s="101"/>
      <c r="H583" s="29"/>
      <c r="I583" s="29"/>
      <c r="J583" s="29"/>
      <c r="K583" s="29"/>
      <c r="L583" s="29"/>
      <c r="M583" s="29"/>
      <c r="N583" s="29"/>
      <c r="O583" s="29"/>
      <c r="P583" s="29"/>
      <c r="Q583" s="29"/>
      <c r="R583" s="29"/>
      <c r="S583" s="29"/>
      <c r="T583" s="29"/>
      <c r="U583" s="29"/>
      <c r="V583" s="29"/>
      <c r="W583" s="29"/>
      <c r="X583" s="29"/>
      <c r="Y583" s="29"/>
      <c r="Z583" s="32"/>
      <c r="AE583" s="2"/>
    </row>
    <row r="584" spans="1:31" ht="12.75" customHeight="1">
      <c r="A584" s="659" t="s">
        <v>65</v>
      </c>
      <c r="B584" s="657"/>
      <c r="C584" s="43">
        <f>C585</f>
        <v>36000000</v>
      </c>
      <c r="D584" s="102"/>
      <c r="E584" s="29"/>
      <c r="F584" s="93"/>
      <c r="G584" s="101"/>
      <c r="H584" s="29"/>
      <c r="I584" s="29"/>
      <c r="J584" s="29"/>
      <c r="K584" s="29"/>
      <c r="L584" s="29"/>
      <c r="M584" s="29"/>
      <c r="N584" s="29"/>
      <c r="O584" s="29"/>
      <c r="P584" s="29"/>
      <c r="Q584" s="29"/>
      <c r="R584" s="29"/>
      <c r="S584" s="29"/>
      <c r="T584" s="29"/>
      <c r="U584" s="29"/>
      <c r="V584" s="29"/>
      <c r="W584" s="29"/>
      <c r="X584" s="29"/>
      <c r="Y584" s="29"/>
      <c r="Z584" s="32"/>
      <c r="AE584" s="2"/>
    </row>
    <row r="585" spans="1:31" ht="12.75" customHeight="1">
      <c r="A585" s="21">
        <v>211402</v>
      </c>
      <c r="B585" s="21" t="s">
        <v>71</v>
      </c>
      <c r="C585" s="23">
        <f>C586+C587</f>
        <v>36000000</v>
      </c>
      <c r="D585" s="102"/>
      <c r="E585" s="29"/>
      <c r="F585" s="93"/>
      <c r="G585" s="101"/>
      <c r="H585" s="29"/>
      <c r="I585" s="29"/>
      <c r="J585" s="29"/>
      <c r="K585" s="29"/>
      <c r="L585" s="29"/>
      <c r="M585" s="29"/>
      <c r="N585" s="29"/>
      <c r="O585" s="29"/>
      <c r="P585" s="29"/>
      <c r="Q585" s="29"/>
      <c r="R585" s="29"/>
      <c r="S585" s="29"/>
      <c r="T585" s="29"/>
      <c r="U585" s="29"/>
      <c r="V585" s="29"/>
      <c r="W585" s="29"/>
      <c r="X585" s="29"/>
      <c r="Y585" s="29"/>
      <c r="Z585" s="32"/>
      <c r="AE585" s="2"/>
    </row>
    <row r="586" spans="1:31" ht="12.75" customHeight="1">
      <c r="A586" s="25">
        <v>21140203</v>
      </c>
      <c r="B586" s="32" t="s">
        <v>72</v>
      </c>
      <c r="C586" s="26">
        <v>24000000</v>
      </c>
      <c r="D586" s="102"/>
      <c r="E586" s="29"/>
      <c r="F586" s="93"/>
      <c r="G586" s="101"/>
      <c r="H586" s="29"/>
      <c r="I586" s="29"/>
      <c r="J586" s="29"/>
      <c r="K586" s="29"/>
      <c r="L586" s="29"/>
      <c r="M586" s="29"/>
      <c r="N586" s="29"/>
      <c r="O586" s="29"/>
      <c r="P586" s="29"/>
      <c r="Q586" s="29"/>
      <c r="R586" s="29"/>
      <c r="S586" s="29"/>
      <c r="T586" s="29"/>
      <c r="U586" s="29"/>
      <c r="V586" s="29"/>
      <c r="W586" s="29"/>
      <c r="X586" s="29"/>
      <c r="Y586" s="29"/>
      <c r="Z586" s="32"/>
      <c r="AE586" s="2"/>
    </row>
    <row r="587" spans="1:31" ht="12.75" customHeight="1">
      <c r="A587" s="25">
        <v>21140208</v>
      </c>
      <c r="B587" s="29" t="s">
        <v>154</v>
      </c>
      <c r="C587" s="26">
        <v>12000000</v>
      </c>
      <c r="D587" s="102"/>
      <c r="E587" s="29"/>
      <c r="F587" s="93"/>
      <c r="G587" s="101"/>
      <c r="H587" s="29"/>
      <c r="I587" s="29"/>
      <c r="J587" s="29"/>
      <c r="K587" s="29"/>
      <c r="L587" s="29"/>
      <c r="M587" s="29"/>
      <c r="N587" s="29"/>
      <c r="O587" s="29"/>
      <c r="P587" s="29"/>
      <c r="Q587" s="29"/>
      <c r="R587" s="29"/>
      <c r="S587" s="29"/>
      <c r="T587" s="29"/>
      <c r="U587" s="29"/>
      <c r="V587" s="29"/>
      <c r="W587" s="29"/>
      <c r="X587" s="29"/>
      <c r="Y587" s="29"/>
      <c r="Z587" s="32"/>
      <c r="AE587" s="2"/>
    </row>
    <row r="588" spans="1:31" ht="12.75" customHeight="1">
      <c r="A588" s="29"/>
      <c r="B588" s="26"/>
      <c r="C588" s="26"/>
      <c r="D588" s="102"/>
      <c r="E588" s="29"/>
      <c r="F588" s="93"/>
      <c r="G588" s="101"/>
      <c r="H588" s="29"/>
      <c r="I588" s="29"/>
      <c r="J588" s="29"/>
      <c r="K588" s="29"/>
      <c r="L588" s="29"/>
      <c r="M588" s="29"/>
      <c r="N588" s="29"/>
      <c r="O588" s="29"/>
      <c r="P588" s="29"/>
      <c r="Q588" s="29"/>
      <c r="R588" s="29"/>
      <c r="S588" s="29"/>
      <c r="T588" s="29"/>
      <c r="U588" s="29"/>
      <c r="V588" s="29"/>
      <c r="W588" s="29"/>
      <c r="X588" s="29"/>
      <c r="Y588" s="29"/>
      <c r="Z588" s="32"/>
      <c r="AE588" s="2"/>
    </row>
    <row r="589" spans="1:31" ht="12.75" customHeight="1">
      <c r="A589" s="698" t="s">
        <v>74</v>
      </c>
      <c r="B589" s="657"/>
      <c r="C589" s="86">
        <f>C590+C594</f>
        <v>48850000</v>
      </c>
      <c r="D589" s="49"/>
      <c r="E589" s="145"/>
      <c r="F589" s="93"/>
      <c r="G589" s="101"/>
      <c r="H589" s="29"/>
      <c r="I589" s="29"/>
      <c r="J589" s="29"/>
      <c r="K589" s="29"/>
      <c r="L589" s="29"/>
      <c r="M589" s="29"/>
      <c r="N589" s="29"/>
      <c r="O589" s="29"/>
      <c r="P589" s="29"/>
      <c r="Q589" s="29"/>
      <c r="R589" s="29"/>
      <c r="S589" s="29"/>
      <c r="T589" s="29"/>
      <c r="U589" s="29"/>
      <c r="V589" s="29"/>
      <c r="W589" s="29"/>
      <c r="X589" s="29"/>
      <c r="Y589" s="29"/>
      <c r="Z589" s="32"/>
      <c r="AE589" s="2"/>
    </row>
    <row r="590" spans="1:31" ht="12.75" customHeight="1">
      <c r="A590" s="21">
        <v>221104</v>
      </c>
      <c r="B590" s="21" t="s">
        <v>78</v>
      </c>
      <c r="C590" s="50">
        <f>SUM(C591:C593)</f>
        <v>41350000</v>
      </c>
      <c r="D590" s="25"/>
      <c r="E590" s="109"/>
      <c r="F590" s="93"/>
      <c r="G590" s="101"/>
      <c r="H590" s="29"/>
      <c r="I590" s="29"/>
      <c r="J590" s="29"/>
      <c r="K590" s="29"/>
      <c r="L590" s="29"/>
      <c r="M590" s="29"/>
      <c r="N590" s="29"/>
      <c r="O590" s="29"/>
      <c r="P590" s="29"/>
      <c r="Q590" s="29"/>
      <c r="R590" s="29"/>
      <c r="S590" s="29"/>
      <c r="T590" s="29"/>
      <c r="U590" s="29"/>
      <c r="V590" s="29"/>
      <c r="W590" s="29"/>
      <c r="X590" s="29"/>
      <c r="Y590" s="29"/>
      <c r="Z590" s="32"/>
      <c r="AE590" s="2"/>
    </row>
    <row r="591" spans="1:31" ht="12.75" customHeight="1">
      <c r="A591" s="25">
        <v>22110401</v>
      </c>
      <c r="B591" s="29" t="s">
        <v>79</v>
      </c>
      <c r="C591" s="26">
        <v>14550000</v>
      </c>
      <c r="D591" s="125"/>
      <c r="E591" s="125"/>
      <c r="F591" s="93"/>
      <c r="G591" s="101"/>
      <c r="H591" s="29"/>
      <c r="I591" s="29"/>
      <c r="J591" s="29"/>
      <c r="K591" s="29"/>
      <c r="L591" s="29"/>
      <c r="M591" s="29"/>
      <c r="N591" s="29"/>
      <c r="O591" s="29"/>
      <c r="P591" s="29"/>
      <c r="Q591" s="29"/>
      <c r="R591" s="29"/>
      <c r="S591" s="29"/>
      <c r="T591" s="29"/>
      <c r="U591" s="29"/>
      <c r="V591" s="29"/>
      <c r="W591" s="29"/>
      <c r="X591" s="29"/>
      <c r="Y591" s="29"/>
      <c r="Z591" s="32"/>
      <c r="AE591" s="2"/>
    </row>
    <row r="592" spans="1:31" ht="12.75" customHeight="1">
      <c r="A592" s="25">
        <v>22110404</v>
      </c>
      <c r="B592" s="26" t="s">
        <v>106</v>
      </c>
      <c r="C592" s="26">
        <v>12250000</v>
      </c>
      <c r="D592" s="125"/>
      <c r="E592" s="125"/>
      <c r="F592" s="93"/>
      <c r="G592" s="101"/>
      <c r="H592" s="29"/>
      <c r="I592" s="29"/>
      <c r="J592" s="29"/>
      <c r="K592" s="29"/>
      <c r="L592" s="29"/>
      <c r="M592" s="29"/>
      <c r="N592" s="29"/>
      <c r="O592" s="29"/>
      <c r="P592" s="29"/>
      <c r="Q592" s="29"/>
      <c r="R592" s="29"/>
      <c r="S592" s="29"/>
      <c r="T592" s="29"/>
      <c r="U592" s="29"/>
      <c r="V592" s="29"/>
      <c r="W592" s="29"/>
      <c r="X592" s="29"/>
      <c r="Y592" s="29"/>
      <c r="Z592" s="32"/>
      <c r="AE592" s="2"/>
    </row>
    <row r="593" spans="1:31" ht="12.75" customHeight="1">
      <c r="A593" s="25">
        <v>22110409</v>
      </c>
      <c r="B593" s="26" t="s">
        <v>80</v>
      </c>
      <c r="C593" s="26">
        <v>14550000</v>
      </c>
      <c r="D593" s="125"/>
      <c r="E593" s="125"/>
      <c r="F593" s="93"/>
      <c r="G593" s="101"/>
      <c r="H593" s="29"/>
      <c r="I593" s="29"/>
      <c r="J593" s="29"/>
      <c r="K593" s="29"/>
      <c r="L593" s="29"/>
      <c r="M593" s="29"/>
      <c r="N593" s="29"/>
      <c r="O593" s="29"/>
      <c r="P593" s="29"/>
      <c r="Q593" s="29"/>
      <c r="R593" s="29"/>
      <c r="S593" s="29"/>
      <c r="T593" s="29"/>
      <c r="U593" s="29"/>
      <c r="V593" s="29"/>
      <c r="W593" s="29"/>
      <c r="X593" s="29"/>
      <c r="Y593" s="29"/>
      <c r="Z593" s="32"/>
      <c r="AE593" s="2"/>
    </row>
    <row r="594" spans="1:31" ht="14.25" customHeight="1">
      <c r="A594" s="21">
        <v>221107</v>
      </c>
      <c r="B594" s="23" t="s">
        <v>81</v>
      </c>
      <c r="C594" s="23">
        <f>C595</f>
        <v>7500000</v>
      </c>
      <c r="D594" s="26"/>
      <c r="E594" s="26"/>
      <c r="F594" s="93"/>
      <c r="G594" s="101"/>
      <c r="H594" s="29"/>
      <c r="I594" s="29"/>
      <c r="J594" s="29"/>
      <c r="K594" s="29"/>
      <c r="L594" s="29"/>
      <c r="M594" s="29"/>
      <c r="N594" s="29"/>
      <c r="O594" s="29"/>
      <c r="P594" s="29"/>
      <c r="Q594" s="29"/>
      <c r="R594" s="29"/>
      <c r="S594" s="29"/>
      <c r="T594" s="29"/>
      <c r="U594" s="29"/>
      <c r="V594" s="29"/>
      <c r="W594" s="29"/>
      <c r="X594" s="29"/>
      <c r="Y594" s="29"/>
      <c r="Z594" s="32"/>
    </row>
    <row r="595" spans="1:31" ht="14.25" customHeight="1">
      <c r="A595" s="25">
        <v>22110702</v>
      </c>
      <c r="B595" s="26" t="s">
        <v>82</v>
      </c>
      <c r="C595" s="26">
        <v>7500000</v>
      </c>
      <c r="D595" s="26"/>
      <c r="E595" s="26"/>
      <c r="F595" s="93"/>
      <c r="G595" s="101"/>
      <c r="H595" s="29"/>
      <c r="I595" s="29"/>
      <c r="J595" s="29"/>
      <c r="K595" s="29"/>
      <c r="L595" s="29"/>
      <c r="M595" s="29"/>
      <c r="N595" s="29"/>
      <c r="O595" s="29"/>
      <c r="P595" s="29"/>
      <c r="Q595" s="29"/>
      <c r="R595" s="29"/>
      <c r="S595" s="29"/>
      <c r="T595" s="29"/>
      <c r="U595" s="29"/>
      <c r="V595" s="29"/>
      <c r="W595" s="29"/>
      <c r="X595" s="29"/>
      <c r="Y595" s="29"/>
      <c r="Z595" s="32"/>
    </row>
    <row r="596" spans="1:31" ht="14.25" customHeight="1">
      <c r="A596" s="29"/>
      <c r="B596" s="29"/>
      <c r="C596" s="26"/>
      <c r="D596" s="26"/>
      <c r="E596" s="26"/>
      <c r="F596" s="93"/>
      <c r="G596" s="101"/>
      <c r="H596" s="29"/>
      <c r="I596" s="29"/>
      <c r="J596" s="29"/>
      <c r="K596" s="29"/>
      <c r="L596" s="29"/>
      <c r="M596" s="29"/>
      <c r="N596" s="29"/>
      <c r="O596" s="29"/>
      <c r="P596" s="29"/>
      <c r="Q596" s="29"/>
      <c r="R596" s="29"/>
      <c r="S596" s="29"/>
      <c r="T596" s="29"/>
      <c r="U596" s="29"/>
      <c r="V596" s="29"/>
      <c r="W596" s="29"/>
      <c r="X596" s="29"/>
      <c r="Y596" s="29"/>
      <c r="Z596" s="32"/>
    </row>
    <row r="597" spans="1:31" ht="14.25" customHeight="1" thickBot="1">
      <c r="A597" s="29"/>
      <c r="B597" s="29"/>
      <c r="C597" s="26"/>
      <c r="D597" s="26"/>
      <c r="E597" s="26"/>
      <c r="F597" s="93"/>
      <c r="G597" s="101"/>
      <c r="H597" s="29"/>
      <c r="I597" s="29"/>
      <c r="J597" s="29"/>
      <c r="K597" s="29"/>
      <c r="L597" s="29"/>
      <c r="M597" s="29"/>
      <c r="N597" s="29"/>
      <c r="O597" s="29"/>
      <c r="P597" s="29"/>
      <c r="Q597" s="29"/>
      <c r="R597" s="29"/>
      <c r="S597" s="29"/>
      <c r="T597" s="29"/>
      <c r="U597" s="29"/>
      <c r="V597" s="29"/>
      <c r="W597" s="29"/>
      <c r="X597" s="29"/>
      <c r="Y597" s="29"/>
      <c r="Z597" s="32"/>
    </row>
    <row r="598" spans="1:31" ht="12.75" customHeight="1">
      <c r="A598" s="712" t="s">
        <v>182</v>
      </c>
      <c r="B598" s="713"/>
      <c r="C598" s="661" t="s">
        <v>183</v>
      </c>
      <c r="E598" s="146"/>
      <c r="F598" s="29"/>
      <c r="G598" s="29"/>
      <c r="H598" s="29"/>
      <c r="I598" s="29"/>
      <c r="J598" s="29"/>
      <c r="K598" s="29"/>
      <c r="L598" s="29"/>
      <c r="M598" s="29"/>
      <c r="N598" s="29"/>
      <c r="O598" s="29"/>
      <c r="P598" s="29"/>
      <c r="Q598" s="29"/>
      <c r="R598" s="29"/>
      <c r="S598" s="29"/>
      <c r="T598" s="29"/>
      <c r="U598" s="29"/>
      <c r="V598" s="29"/>
      <c r="W598" s="29"/>
      <c r="X598" s="29"/>
      <c r="Y598" s="29"/>
    </row>
    <row r="599" spans="1:31" ht="12.75" customHeight="1" thickBot="1">
      <c r="A599" s="714"/>
      <c r="B599" s="715"/>
      <c r="C599" s="662"/>
      <c r="E599" s="146"/>
      <c r="F599" s="29"/>
      <c r="G599" s="29"/>
      <c r="H599" s="29"/>
      <c r="I599" s="29"/>
      <c r="J599" s="29"/>
      <c r="K599" s="29"/>
      <c r="L599" s="29"/>
      <c r="M599" s="29"/>
      <c r="N599" s="29"/>
      <c r="O599" s="29"/>
      <c r="P599" s="29"/>
      <c r="Q599" s="29"/>
      <c r="R599" s="29"/>
      <c r="S599" s="29"/>
      <c r="T599" s="29"/>
      <c r="U599" s="29"/>
      <c r="V599" s="29"/>
      <c r="W599" s="29"/>
      <c r="X599" s="29"/>
      <c r="Y599" s="29"/>
    </row>
    <row r="600" spans="1:31" ht="12.75" customHeight="1">
      <c r="A600" s="668" t="s">
        <v>184</v>
      </c>
      <c r="B600" s="669"/>
      <c r="C600" s="670"/>
      <c r="E600" s="146"/>
      <c r="F600" s="147"/>
      <c r="G600" s="29"/>
      <c r="H600" s="26"/>
      <c r="I600" s="29"/>
      <c r="J600" s="29"/>
      <c r="K600" s="29"/>
      <c r="L600" s="29"/>
      <c r="M600" s="29"/>
      <c r="N600" s="29"/>
      <c r="O600" s="29"/>
      <c r="P600" s="29"/>
      <c r="Q600" s="29"/>
      <c r="R600" s="29"/>
      <c r="S600" s="29"/>
      <c r="T600" s="29"/>
      <c r="U600" s="29"/>
      <c r="V600" s="29"/>
      <c r="W600" s="29"/>
      <c r="X600" s="29"/>
      <c r="Y600" s="29"/>
    </row>
    <row r="601" spans="1:31" ht="12.75" customHeight="1">
      <c r="A601" s="671"/>
      <c r="B601" s="672"/>
      <c r="C601" s="673"/>
      <c r="E601" s="136"/>
      <c r="F601" s="148"/>
      <c r="G601" s="29"/>
      <c r="H601" s="29"/>
      <c r="I601" s="29"/>
      <c r="J601" s="29"/>
      <c r="K601" s="29"/>
      <c r="L601" s="29"/>
      <c r="M601" s="29"/>
      <c r="N601" s="29"/>
      <c r="O601" s="29"/>
      <c r="P601" s="29"/>
      <c r="Q601" s="29"/>
      <c r="R601" s="29"/>
      <c r="S601" s="29"/>
      <c r="T601" s="29"/>
      <c r="U601" s="29"/>
      <c r="V601" s="29"/>
      <c r="W601" s="29"/>
      <c r="X601" s="29"/>
      <c r="Y601" s="29"/>
    </row>
    <row r="602" spans="1:31" ht="12.75" customHeight="1">
      <c r="A602" s="671"/>
      <c r="B602" s="672"/>
      <c r="C602" s="673"/>
      <c r="E602" s="146"/>
      <c r="F602" s="148"/>
      <c r="G602" s="29"/>
      <c r="H602" s="29"/>
      <c r="I602" s="29"/>
      <c r="J602" s="29"/>
      <c r="K602" s="29"/>
      <c r="L602" s="29"/>
      <c r="M602" s="29"/>
      <c r="N602" s="29"/>
      <c r="O602" s="29"/>
      <c r="P602" s="29"/>
      <c r="Q602" s="29"/>
      <c r="R602" s="29"/>
      <c r="S602" s="29"/>
      <c r="T602" s="29"/>
      <c r="U602" s="29"/>
      <c r="V602" s="29"/>
      <c r="W602" s="29"/>
      <c r="X602" s="29"/>
      <c r="Y602" s="29"/>
    </row>
    <row r="603" spans="1:31" ht="12.75" customHeight="1">
      <c r="A603" s="671"/>
      <c r="B603" s="672"/>
      <c r="C603" s="673"/>
      <c r="E603" s="146"/>
      <c r="F603" s="148"/>
      <c r="G603" s="29"/>
      <c r="H603" s="29"/>
      <c r="I603" s="29"/>
      <c r="J603" s="29"/>
      <c r="K603" s="29"/>
      <c r="L603" s="29"/>
      <c r="M603" s="29"/>
      <c r="N603" s="29"/>
      <c r="O603" s="29"/>
      <c r="P603" s="29"/>
      <c r="Q603" s="29"/>
      <c r="R603" s="29"/>
      <c r="S603" s="29"/>
      <c r="T603" s="29"/>
      <c r="U603" s="29"/>
      <c r="V603" s="29"/>
      <c r="W603" s="29"/>
      <c r="X603" s="29"/>
      <c r="Y603" s="29"/>
    </row>
    <row r="604" spans="1:31" ht="12.75" customHeight="1">
      <c r="A604" s="671"/>
      <c r="B604" s="672"/>
      <c r="C604" s="673"/>
      <c r="E604" s="146"/>
      <c r="F604" s="148"/>
      <c r="G604" s="29"/>
      <c r="H604" s="29"/>
      <c r="I604" s="29"/>
      <c r="J604" s="29"/>
      <c r="K604" s="29"/>
      <c r="L604" s="29"/>
      <c r="M604" s="29"/>
      <c r="N604" s="29"/>
      <c r="O604" s="29"/>
      <c r="P604" s="29"/>
      <c r="Q604" s="29"/>
      <c r="R604" s="29"/>
      <c r="S604" s="29"/>
      <c r="T604" s="29"/>
      <c r="U604" s="29"/>
      <c r="V604" s="29"/>
      <c r="W604" s="29"/>
      <c r="X604" s="29"/>
      <c r="Y604" s="29"/>
    </row>
    <row r="605" spans="1:31" ht="12.75" customHeight="1">
      <c r="A605" s="671"/>
      <c r="B605" s="672"/>
      <c r="C605" s="673"/>
      <c r="E605" s="146"/>
      <c r="F605" s="148"/>
      <c r="G605" s="29"/>
      <c r="H605" s="29"/>
      <c r="I605" s="29"/>
      <c r="J605" s="29"/>
      <c r="K605" s="29"/>
      <c r="L605" s="29"/>
      <c r="M605" s="29"/>
      <c r="N605" s="29"/>
      <c r="O605" s="29"/>
      <c r="P605" s="29"/>
      <c r="Q605" s="29"/>
      <c r="R605" s="29"/>
      <c r="S605" s="29"/>
      <c r="T605" s="29"/>
      <c r="U605" s="29"/>
      <c r="V605" s="29"/>
      <c r="W605" s="29"/>
      <c r="X605" s="29"/>
      <c r="Y605" s="29"/>
    </row>
    <row r="606" spans="1:31" ht="12.75" customHeight="1">
      <c r="A606" s="671"/>
      <c r="B606" s="672"/>
      <c r="C606" s="673"/>
      <c r="E606" s="146"/>
      <c r="F606" s="148"/>
      <c r="G606" s="29"/>
      <c r="H606" s="29"/>
      <c r="I606" s="29"/>
      <c r="J606" s="29"/>
      <c r="K606" s="29"/>
      <c r="L606" s="29"/>
      <c r="M606" s="29"/>
      <c r="N606" s="29"/>
      <c r="O606" s="29"/>
      <c r="P606" s="29"/>
      <c r="Q606" s="29"/>
      <c r="R606" s="29"/>
      <c r="S606" s="29"/>
      <c r="T606" s="29"/>
      <c r="U606" s="29"/>
      <c r="V606" s="29"/>
      <c r="W606" s="29"/>
      <c r="X606" s="29"/>
      <c r="Y606" s="29"/>
    </row>
    <row r="607" spans="1:31" ht="12.75" customHeight="1">
      <c r="A607" s="671"/>
      <c r="B607" s="672"/>
      <c r="C607" s="673"/>
      <c r="E607" s="146"/>
      <c r="F607" s="148"/>
      <c r="G607" s="29"/>
      <c r="H607" s="29"/>
      <c r="I607" s="29"/>
      <c r="J607" s="29"/>
      <c r="K607" s="29"/>
      <c r="L607" s="29"/>
      <c r="M607" s="29"/>
      <c r="N607" s="29"/>
      <c r="O607" s="29"/>
      <c r="P607" s="29"/>
      <c r="Q607" s="29"/>
      <c r="R607" s="29"/>
      <c r="S607" s="29"/>
      <c r="T607" s="29"/>
      <c r="U607" s="29"/>
      <c r="V607" s="29"/>
      <c r="W607" s="29"/>
      <c r="X607" s="29"/>
      <c r="Y607" s="29"/>
    </row>
    <row r="608" spans="1:31" ht="12.75" customHeight="1">
      <c r="A608" s="671"/>
      <c r="B608" s="672"/>
      <c r="C608" s="673"/>
      <c r="E608" s="146"/>
      <c r="F608" s="148"/>
      <c r="G608" s="29"/>
      <c r="H608" s="29"/>
      <c r="I608" s="29"/>
      <c r="J608" s="29"/>
      <c r="K608" s="29"/>
      <c r="L608" s="29"/>
      <c r="M608" s="29"/>
      <c r="N608" s="29"/>
      <c r="O608" s="29"/>
      <c r="P608" s="29"/>
      <c r="Q608" s="29"/>
      <c r="R608" s="29"/>
      <c r="S608" s="29"/>
      <c r="T608" s="29"/>
      <c r="U608" s="29"/>
      <c r="V608" s="29"/>
      <c r="W608" s="29"/>
      <c r="X608" s="29"/>
      <c r="Y608" s="29"/>
    </row>
    <row r="609" spans="1:25" ht="12.75" customHeight="1">
      <c r="A609" s="671"/>
      <c r="B609" s="672"/>
      <c r="C609" s="673"/>
      <c r="E609" s="146"/>
      <c r="F609" s="148"/>
      <c r="G609" s="29"/>
      <c r="H609" s="29"/>
      <c r="I609" s="29"/>
      <c r="J609" s="29"/>
      <c r="K609" s="29"/>
      <c r="L609" s="29"/>
      <c r="M609" s="29"/>
      <c r="N609" s="29"/>
      <c r="O609" s="29"/>
      <c r="P609" s="29"/>
      <c r="Q609" s="29"/>
      <c r="R609" s="29"/>
      <c r="S609" s="29"/>
      <c r="T609" s="29"/>
      <c r="U609" s="29"/>
      <c r="V609" s="29"/>
      <c r="W609" s="29"/>
      <c r="X609" s="29"/>
      <c r="Y609" s="29"/>
    </row>
    <row r="610" spans="1:25" ht="12.75" customHeight="1">
      <c r="A610" s="671"/>
      <c r="B610" s="672"/>
      <c r="C610" s="673"/>
      <c r="E610" s="146"/>
      <c r="F610" s="148"/>
      <c r="G610" s="29"/>
      <c r="H610" s="29"/>
      <c r="I610" s="29"/>
      <c r="J610" s="29"/>
      <c r="K610" s="29"/>
      <c r="L610" s="29"/>
      <c r="M610" s="29"/>
      <c r="N610" s="29"/>
      <c r="O610" s="29"/>
      <c r="P610" s="29"/>
      <c r="Q610" s="29"/>
      <c r="R610" s="29"/>
      <c r="S610" s="29"/>
      <c r="T610" s="29"/>
      <c r="U610" s="29"/>
      <c r="V610" s="29"/>
      <c r="W610" s="29"/>
      <c r="X610" s="29"/>
      <c r="Y610" s="29"/>
    </row>
    <row r="611" spans="1:25" ht="12.75" customHeight="1">
      <c r="A611" s="671"/>
      <c r="B611" s="672"/>
      <c r="C611" s="673"/>
      <c r="E611" s="146"/>
      <c r="F611" s="148"/>
      <c r="G611" s="29"/>
      <c r="H611" s="29"/>
      <c r="I611" s="29"/>
      <c r="J611" s="29"/>
      <c r="K611" s="29"/>
      <c r="L611" s="29"/>
      <c r="M611" s="29"/>
      <c r="N611" s="29"/>
      <c r="O611" s="29"/>
      <c r="P611" s="29"/>
      <c r="Q611" s="29"/>
      <c r="R611" s="29"/>
      <c r="S611" s="29"/>
      <c r="T611" s="29"/>
      <c r="U611" s="29"/>
      <c r="V611" s="29"/>
      <c r="W611" s="29"/>
      <c r="X611" s="29"/>
      <c r="Y611" s="29"/>
    </row>
    <row r="612" spans="1:25" ht="13.5">
      <c r="A612" s="671"/>
      <c r="B612" s="672"/>
      <c r="C612" s="673"/>
      <c r="E612" s="146"/>
      <c r="F612" s="148"/>
      <c r="G612" s="29"/>
      <c r="H612" s="29"/>
      <c r="I612" s="29"/>
      <c r="J612" s="29"/>
      <c r="K612" s="29"/>
      <c r="L612" s="29"/>
      <c r="M612" s="29"/>
      <c r="N612" s="29"/>
      <c r="O612" s="29"/>
      <c r="P612" s="29"/>
      <c r="Q612" s="29"/>
      <c r="R612" s="29"/>
      <c r="S612" s="29"/>
      <c r="T612" s="29"/>
      <c r="U612" s="29"/>
      <c r="V612" s="29"/>
      <c r="W612" s="29"/>
      <c r="X612" s="29"/>
      <c r="Y612" s="29"/>
    </row>
    <row r="613" spans="1:25" ht="13.5">
      <c r="A613" s="671"/>
      <c r="B613" s="672"/>
      <c r="C613" s="673"/>
      <c r="E613" s="146"/>
      <c r="F613" s="148"/>
      <c r="G613" s="29"/>
      <c r="H613" s="29"/>
      <c r="I613" s="29"/>
      <c r="J613" s="29"/>
      <c r="K613" s="29"/>
      <c r="L613" s="29"/>
      <c r="M613" s="29"/>
      <c r="N613" s="29"/>
      <c r="O613" s="29"/>
      <c r="P613" s="29"/>
      <c r="Q613" s="29"/>
      <c r="R613" s="29"/>
      <c r="S613" s="29"/>
      <c r="T613" s="29"/>
      <c r="U613" s="29"/>
      <c r="V613" s="29"/>
      <c r="W613" s="29"/>
      <c r="X613" s="29"/>
      <c r="Y613" s="29"/>
    </row>
    <row r="614" spans="1:25" ht="13.5">
      <c r="A614" s="671"/>
      <c r="B614" s="672"/>
      <c r="C614" s="673"/>
      <c r="E614" s="146"/>
      <c r="F614" s="148"/>
      <c r="G614" s="29"/>
      <c r="H614" s="29"/>
      <c r="I614" s="29"/>
      <c r="J614" s="29"/>
      <c r="K614" s="29"/>
      <c r="L614" s="29"/>
      <c r="M614" s="29"/>
      <c r="N614" s="29"/>
      <c r="O614" s="29"/>
      <c r="P614" s="29"/>
      <c r="Q614" s="29"/>
      <c r="R614" s="29"/>
      <c r="S614" s="29"/>
      <c r="T614" s="29"/>
      <c r="U614" s="29"/>
      <c r="V614" s="29"/>
      <c r="W614" s="29"/>
      <c r="X614" s="29"/>
      <c r="Y614" s="29"/>
    </row>
    <row r="615" spans="1:25" ht="13.5">
      <c r="A615" s="671"/>
      <c r="B615" s="672"/>
      <c r="C615" s="673"/>
      <c r="E615" s="146"/>
      <c r="F615" s="148"/>
      <c r="G615" s="29"/>
      <c r="H615" s="29"/>
      <c r="I615" s="29"/>
      <c r="J615" s="29"/>
      <c r="K615" s="29"/>
      <c r="L615" s="29"/>
      <c r="M615" s="29"/>
      <c r="N615" s="29"/>
      <c r="O615" s="29"/>
      <c r="P615" s="29"/>
      <c r="Q615" s="29"/>
      <c r="R615" s="29"/>
      <c r="S615" s="29"/>
      <c r="T615" s="29"/>
      <c r="U615" s="29"/>
      <c r="V615" s="29"/>
      <c r="W615" s="29"/>
      <c r="X615" s="29"/>
      <c r="Y615" s="29"/>
    </row>
    <row r="616" spans="1:25" ht="13.5">
      <c r="A616" s="671"/>
      <c r="B616" s="672"/>
      <c r="C616" s="673"/>
      <c r="E616" s="146"/>
      <c r="F616" s="148"/>
      <c r="G616" s="29"/>
      <c r="H616" s="29"/>
      <c r="I616" s="29"/>
      <c r="J616" s="29"/>
      <c r="K616" s="29"/>
      <c r="L616" s="29"/>
      <c r="M616" s="29"/>
      <c r="N616" s="29"/>
      <c r="O616" s="29"/>
      <c r="P616" s="29"/>
      <c r="Q616" s="29"/>
      <c r="R616" s="29"/>
      <c r="S616" s="29"/>
      <c r="T616" s="29"/>
      <c r="U616" s="29"/>
      <c r="V616" s="29"/>
      <c r="W616" s="29"/>
      <c r="X616" s="29"/>
      <c r="Y616" s="29"/>
    </row>
    <row r="617" spans="1:25" ht="13.5">
      <c r="A617" s="671"/>
      <c r="B617" s="672"/>
      <c r="C617" s="673"/>
      <c r="E617" s="146"/>
      <c r="F617" s="148"/>
      <c r="G617" s="29"/>
      <c r="H617" s="29"/>
      <c r="I617" s="29"/>
      <c r="J617" s="29"/>
      <c r="K617" s="29"/>
      <c r="L617" s="29"/>
      <c r="M617" s="29"/>
      <c r="N617" s="29"/>
      <c r="O617" s="29"/>
      <c r="P617" s="29"/>
      <c r="Q617" s="29"/>
      <c r="R617" s="29"/>
      <c r="S617" s="29"/>
      <c r="T617" s="29"/>
      <c r="U617" s="29"/>
      <c r="V617" s="29"/>
      <c r="W617" s="29"/>
      <c r="X617" s="29"/>
      <c r="Y617" s="29"/>
    </row>
    <row r="618" spans="1:25" ht="13.5">
      <c r="A618" s="671"/>
      <c r="B618" s="672"/>
      <c r="C618" s="673"/>
      <c r="E618" s="146"/>
      <c r="F618" s="148"/>
      <c r="G618" s="29"/>
      <c r="H618" s="29"/>
      <c r="I618" s="29"/>
      <c r="J618" s="29"/>
      <c r="K618" s="29"/>
      <c r="L618" s="29"/>
      <c r="M618" s="29"/>
      <c r="N618" s="29"/>
      <c r="O618" s="29"/>
      <c r="P618" s="29"/>
      <c r="Q618" s="29"/>
      <c r="R618" s="29"/>
      <c r="S618" s="29"/>
      <c r="T618" s="29"/>
      <c r="U618" s="29"/>
      <c r="V618" s="29"/>
      <c r="W618" s="29"/>
      <c r="X618" s="29"/>
      <c r="Y618" s="29"/>
    </row>
    <row r="619" spans="1:25" ht="13.5">
      <c r="A619" s="671"/>
      <c r="B619" s="672"/>
      <c r="C619" s="673"/>
      <c r="E619" s="146"/>
      <c r="F619" s="148"/>
      <c r="G619" s="29"/>
      <c r="H619" s="29"/>
      <c r="I619" s="29"/>
      <c r="J619" s="29"/>
      <c r="K619" s="29"/>
      <c r="L619" s="29"/>
      <c r="M619" s="29"/>
      <c r="N619" s="29"/>
      <c r="O619" s="29"/>
      <c r="P619" s="29"/>
      <c r="Q619" s="29"/>
      <c r="R619" s="29"/>
      <c r="S619" s="29"/>
      <c r="T619" s="29"/>
      <c r="U619" s="29"/>
      <c r="V619" s="29"/>
      <c r="W619" s="29"/>
      <c r="X619" s="29"/>
      <c r="Y619" s="29"/>
    </row>
    <row r="620" spans="1:25" ht="13.5">
      <c r="A620" s="671"/>
      <c r="B620" s="672"/>
      <c r="C620" s="673"/>
      <c r="E620" s="146"/>
      <c r="F620" s="148"/>
      <c r="G620" s="29"/>
      <c r="H620" s="29"/>
      <c r="I620" s="29"/>
      <c r="J620" s="29"/>
      <c r="K620" s="29"/>
      <c r="L620" s="29"/>
      <c r="M620" s="29"/>
      <c r="N620" s="29"/>
      <c r="O620" s="29"/>
      <c r="P620" s="29"/>
      <c r="Q620" s="29"/>
      <c r="R620" s="29"/>
      <c r="S620" s="29"/>
      <c r="T620" s="29"/>
      <c r="U620" s="29"/>
      <c r="V620" s="29"/>
      <c r="W620" s="29"/>
      <c r="X620" s="29"/>
      <c r="Y620" s="29"/>
    </row>
    <row r="621" spans="1:25" ht="13.5">
      <c r="A621" s="671"/>
      <c r="B621" s="672"/>
      <c r="C621" s="673"/>
      <c r="E621" s="146"/>
      <c r="F621" s="148"/>
      <c r="G621" s="29"/>
      <c r="H621" s="29"/>
      <c r="I621" s="29"/>
      <c r="J621" s="29"/>
      <c r="K621" s="29"/>
      <c r="L621" s="29"/>
      <c r="M621" s="29"/>
      <c r="N621" s="29"/>
      <c r="O621" s="29"/>
      <c r="P621" s="29"/>
      <c r="Q621" s="29"/>
      <c r="R621" s="29"/>
      <c r="S621" s="29"/>
      <c r="T621" s="29"/>
      <c r="U621" s="29"/>
      <c r="V621" s="29"/>
      <c r="W621" s="29"/>
      <c r="X621" s="29"/>
      <c r="Y621" s="29"/>
    </row>
    <row r="622" spans="1:25" ht="13.5">
      <c r="A622" s="671"/>
      <c r="B622" s="672"/>
      <c r="C622" s="673"/>
      <c r="E622" s="146"/>
      <c r="F622" s="148"/>
      <c r="G622" s="29"/>
      <c r="H622" s="29"/>
      <c r="I622" s="29"/>
      <c r="J622" s="29"/>
      <c r="K622" s="29"/>
      <c r="L622" s="29"/>
      <c r="M622" s="29"/>
      <c r="N622" s="29"/>
      <c r="O622" s="29"/>
      <c r="P622" s="29"/>
      <c r="Q622" s="29"/>
      <c r="R622" s="29"/>
      <c r="S622" s="29"/>
      <c r="T622" s="29"/>
      <c r="U622" s="29"/>
      <c r="V622" s="29"/>
      <c r="W622" s="29"/>
      <c r="X622" s="29"/>
      <c r="Y622" s="29"/>
    </row>
    <row r="623" spans="1:25" ht="13.5">
      <c r="A623" s="671"/>
      <c r="B623" s="672"/>
      <c r="C623" s="673"/>
      <c r="E623" s="146"/>
      <c r="F623" s="148"/>
      <c r="G623" s="29"/>
      <c r="H623" s="29"/>
      <c r="I623" s="29"/>
      <c r="J623" s="29"/>
      <c r="K623" s="29"/>
      <c r="L623" s="29"/>
      <c r="M623" s="29"/>
      <c r="N623" s="29"/>
      <c r="O623" s="29"/>
      <c r="P623" s="29"/>
      <c r="Q623" s="29"/>
      <c r="R623" s="29"/>
      <c r="S623" s="29"/>
      <c r="T623" s="29"/>
      <c r="U623" s="29"/>
      <c r="V623" s="29"/>
      <c r="W623" s="29"/>
      <c r="X623" s="29"/>
      <c r="Y623" s="29"/>
    </row>
    <row r="624" spans="1:25" ht="13.5">
      <c r="A624" s="671"/>
      <c r="B624" s="672"/>
      <c r="C624" s="673"/>
      <c r="E624" s="146"/>
      <c r="F624" s="148"/>
      <c r="G624" s="29"/>
      <c r="H624" s="29"/>
      <c r="I624" s="29"/>
      <c r="J624" s="29"/>
      <c r="K624" s="29"/>
      <c r="L624" s="29"/>
      <c r="M624" s="29"/>
      <c r="N624" s="29"/>
      <c r="O624" s="29"/>
      <c r="P624" s="29"/>
      <c r="Q624" s="29"/>
      <c r="R624" s="29"/>
      <c r="S624" s="29"/>
      <c r="T624" s="29"/>
      <c r="U624" s="29"/>
      <c r="V624" s="29"/>
      <c r="W624" s="29"/>
      <c r="X624" s="29"/>
      <c r="Y624" s="29"/>
    </row>
    <row r="625" spans="1:31" ht="13.5">
      <c r="A625" s="671"/>
      <c r="B625" s="672"/>
      <c r="C625" s="673"/>
      <c r="E625" s="146"/>
      <c r="F625" s="148"/>
      <c r="G625" s="29"/>
      <c r="H625" s="29"/>
      <c r="I625" s="29"/>
      <c r="J625" s="29"/>
      <c r="K625" s="29"/>
      <c r="L625" s="29"/>
      <c r="M625" s="29"/>
      <c r="N625" s="29"/>
      <c r="O625" s="29"/>
      <c r="P625" s="29"/>
      <c r="Q625" s="29"/>
      <c r="R625" s="29"/>
      <c r="S625" s="29"/>
      <c r="T625" s="29"/>
      <c r="U625" s="29"/>
      <c r="V625" s="29"/>
      <c r="W625" s="29"/>
      <c r="X625" s="29"/>
      <c r="Y625" s="29"/>
    </row>
    <row r="626" spans="1:31" ht="13.5">
      <c r="A626" s="671"/>
      <c r="B626" s="672"/>
      <c r="C626" s="673"/>
      <c r="E626" s="146"/>
      <c r="F626" s="148"/>
      <c r="G626" s="29"/>
      <c r="H626" s="29"/>
      <c r="I626" s="29"/>
      <c r="J626" s="29"/>
      <c r="K626" s="29"/>
      <c r="L626" s="29"/>
      <c r="M626" s="29"/>
      <c r="N626" s="29"/>
      <c r="O626" s="29"/>
      <c r="P626" s="29"/>
      <c r="Q626" s="29"/>
      <c r="R626" s="29"/>
      <c r="S626" s="29"/>
      <c r="T626" s="29"/>
      <c r="U626" s="29"/>
      <c r="V626" s="29"/>
      <c r="W626" s="29"/>
      <c r="X626" s="29"/>
      <c r="Y626" s="29"/>
    </row>
    <row r="627" spans="1:31" ht="12.75" customHeight="1">
      <c r="A627" s="671"/>
      <c r="B627" s="672"/>
      <c r="C627" s="673"/>
      <c r="E627" s="146"/>
      <c r="F627" s="148"/>
      <c r="G627" s="29"/>
      <c r="H627" s="29"/>
      <c r="I627" s="29"/>
      <c r="J627" s="29"/>
      <c r="K627" s="29"/>
      <c r="L627" s="29"/>
      <c r="M627" s="29"/>
      <c r="N627" s="29"/>
      <c r="O627" s="29"/>
      <c r="P627" s="29"/>
      <c r="Q627" s="29"/>
      <c r="R627" s="29"/>
      <c r="S627" s="29"/>
      <c r="T627" s="29"/>
      <c r="U627" s="29"/>
      <c r="V627" s="29"/>
      <c r="W627" s="29"/>
      <c r="X627" s="29"/>
      <c r="Y627" s="29"/>
    </row>
    <row r="628" spans="1:31" ht="12.75" customHeight="1" thickBot="1">
      <c r="A628" s="674"/>
      <c r="B628" s="675"/>
      <c r="C628" s="676"/>
      <c r="E628" s="146"/>
      <c r="F628" s="148"/>
      <c r="G628" s="29"/>
      <c r="H628" s="29"/>
      <c r="I628" s="29"/>
      <c r="J628" s="29"/>
      <c r="K628" s="29"/>
      <c r="L628" s="29"/>
      <c r="M628" s="29"/>
      <c r="N628" s="29"/>
      <c r="O628" s="29"/>
      <c r="P628" s="29"/>
      <c r="Q628" s="29"/>
      <c r="R628" s="29"/>
      <c r="S628" s="29"/>
      <c r="T628" s="29"/>
      <c r="U628" s="29"/>
      <c r="V628" s="29"/>
      <c r="W628" s="29"/>
      <c r="X628" s="29"/>
      <c r="Y628" s="29"/>
    </row>
    <row r="629" spans="1:31" ht="12.75" customHeight="1">
      <c r="A629" s="57" t="s">
        <v>4</v>
      </c>
      <c r="B629" s="149"/>
      <c r="C629" s="150"/>
      <c r="E629" s="146"/>
      <c r="F629" s="148"/>
      <c r="G629" s="29"/>
      <c r="H629" s="29"/>
      <c r="I629" s="29"/>
      <c r="J629" s="29"/>
      <c r="K629" s="29"/>
      <c r="L629" s="29"/>
      <c r="M629" s="29"/>
      <c r="N629" s="29"/>
      <c r="O629" s="29"/>
      <c r="P629" s="29"/>
      <c r="Q629" s="29"/>
      <c r="R629" s="29"/>
      <c r="S629" s="29"/>
      <c r="T629" s="29"/>
      <c r="U629" s="29"/>
      <c r="V629" s="29"/>
      <c r="W629" s="29"/>
      <c r="X629" s="29"/>
      <c r="Y629" s="29"/>
    </row>
    <row r="630" spans="1:31" ht="12.75" customHeight="1">
      <c r="A630" s="6" t="s">
        <v>141</v>
      </c>
      <c r="B630" s="29"/>
      <c r="C630" s="137"/>
      <c r="E630" s="146"/>
      <c r="F630" s="148"/>
      <c r="G630" s="29"/>
      <c r="H630" s="29"/>
      <c r="I630" s="29"/>
      <c r="J630" s="29"/>
      <c r="K630" s="29"/>
      <c r="L630" s="29"/>
      <c r="M630" s="29"/>
      <c r="N630" s="29"/>
      <c r="O630" s="29"/>
      <c r="P630" s="29"/>
      <c r="Q630" s="29"/>
      <c r="R630" s="29"/>
      <c r="S630" s="29"/>
      <c r="T630" s="29"/>
      <c r="U630" s="29"/>
      <c r="V630" s="29"/>
      <c r="W630" s="29"/>
      <c r="X630" s="29"/>
      <c r="Y630" s="29"/>
    </row>
    <row r="631" spans="1:31" ht="12.75" customHeight="1">
      <c r="A631" s="6" t="s">
        <v>165</v>
      </c>
      <c r="B631" s="29"/>
      <c r="C631" s="137"/>
      <c r="E631" s="146"/>
      <c r="F631" s="148"/>
      <c r="G631" s="29"/>
      <c r="H631" s="29"/>
      <c r="I631" s="29"/>
      <c r="J631" s="29"/>
      <c r="K631" s="29"/>
      <c r="L631" s="29"/>
      <c r="M631" s="29"/>
      <c r="N631" s="29"/>
      <c r="O631" s="29"/>
      <c r="P631" s="29"/>
      <c r="Q631" s="29"/>
      <c r="R631" s="29"/>
      <c r="S631" s="29"/>
      <c r="T631" s="29"/>
      <c r="U631" s="29"/>
      <c r="V631" s="29"/>
      <c r="W631" s="29"/>
      <c r="X631" s="29"/>
      <c r="Y631" s="29"/>
    </row>
    <row r="632" spans="1:31" ht="12.75" customHeight="1" thickBot="1">
      <c r="A632" s="63" t="s">
        <v>7</v>
      </c>
      <c r="B632" s="114"/>
      <c r="C632" s="141"/>
      <c r="E632" s="146"/>
      <c r="F632" s="148"/>
      <c r="G632" s="29"/>
      <c r="H632" s="29"/>
      <c r="I632" s="29"/>
      <c r="J632" s="29"/>
      <c r="K632" s="29"/>
      <c r="L632" s="29"/>
      <c r="M632" s="29"/>
      <c r="N632" s="29"/>
      <c r="O632" s="29"/>
      <c r="P632" s="29"/>
      <c r="Q632" s="29"/>
      <c r="R632" s="29"/>
      <c r="S632" s="29"/>
      <c r="T632" s="29"/>
      <c r="U632" s="29"/>
      <c r="V632" s="29"/>
      <c r="W632" s="29"/>
      <c r="X632" s="29"/>
      <c r="Y632" s="29"/>
    </row>
    <row r="633" spans="1:31" ht="12.75" customHeight="1" thickBot="1">
      <c r="A633" s="65" t="s">
        <v>8</v>
      </c>
      <c r="B633" s="115"/>
      <c r="C633" s="68">
        <f>+C635+C655+C673+C678</f>
        <v>241854573</v>
      </c>
      <c r="E633" s="146"/>
      <c r="F633" s="148"/>
      <c r="G633" s="29"/>
      <c r="H633" s="29"/>
      <c r="I633" s="29"/>
      <c r="J633" s="29"/>
      <c r="K633" s="29"/>
      <c r="L633" s="29"/>
      <c r="M633" s="29"/>
      <c r="N633" s="29"/>
      <c r="O633" s="29"/>
      <c r="P633" s="29"/>
      <c r="Q633" s="29"/>
      <c r="R633" s="29"/>
      <c r="S633" s="29"/>
      <c r="T633" s="29"/>
      <c r="U633" s="29"/>
      <c r="V633" s="29"/>
      <c r="W633" s="29"/>
      <c r="X633" s="29"/>
      <c r="Y633" s="29"/>
      <c r="AD633" s="2"/>
    </row>
    <row r="634" spans="1:31" ht="12.75" customHeight="1" thickBot="1">
      <c r="A634" s="49"/>
      <c r="B634" s="49"/>
      <c r="C634" s="23"/>
      <c r="D634" s="23"/>
      <c r="E634" s="26"/>
      <c r="F634" s="132"/>
      <c r="G634" s="144"/>
      <c r="H634" s="29"/>
      <c r="I634" s="29"/>
      <c r="J634" s="29"/>
      <c r="K634" s="29"/>
      <c r="L634" s="29"/>
      <c r="M634" s="29"/>
      <c r="N634" s="29"/>
      <c r="O634" s="29"/>
      <c r="P634" s="29"/>
      <c r="Q634" s="29"/>
      <c r="R634" s="29"/>
      <c r="S634" s="29"/>
      <c r="T634" s="29"/>
      <c r="U634" s="29"/>
      <c r="V634" s="29"/>
      <c r="W634" s="29"/>
      <c r="X634" s="29"/>
      <c r="Y634" s="29"/>
      <c r="Z634" s="29"/>
      <c r="AE634" s="2"/>
    </row>
    <row r="635" spans="1:31" ht="12.75" customHeight="1">
      <c r="A635" s="697" t="s">
        <v>32</v>
      </c>
      <c r="B635" s="657"/>
      <c r="C635" s="126">
        <f>C636+C638+C640+C644+C647+C649+C642</f>
        <v>42226573</v>
      </c>
      <c r="D635" s="26"/>
      <c r="E635" s="26"/>
      <c r="F635" s="146"/>
      <c r="G635" s="29"/>
      <c r="H635" s="29"/>
      <c r="I635" s="29"/>
      <c r="J635" s="29"/>
      <c r="K635" s="29"/>
      <c r="L635" s="29"/>
      <c r="M635" s="29"/>
      <c r="N635" s="29"/>
      <c r="O635" s="29"/>
      <c r="P635" s="29"/>
      <c r="Q635" s="29"/>
      <c r="R635" s="29"/>
      <c r="S635" s="29"/>
      <c r="T635" s="29"/>
      <c r="U635" s="29"/>
      <c r="V635" s="29"/>
      <c r="W635" s="29"/>
      <c r="X635" s="29"/>
      <c r="Y635" s="29"/>
      <c r="Z635" s="29"/>
      <c r="AE635" s="2"/>
    </row>
    <row r="636" spans="1:31" ht="12.75" customHeight="1">
      <c r="A636" s="21">
        <v>211201</v>
      </c>
      <c r="B636" s="21" t="s">
        <v>33</v>
      </c>
      <c r="C636" s="50">
        <f>SUM(C637)</f>
        <v>7224000</v>
      </c>
      <c r="D636" s="26"/>
      <c r="E636" s="47"/>
      <c r="F636" s="109"/>
      <c r="G636" s="25"/>
      <c r="H636" s="25"/>
      <c r="I636" s="25"/>
      <c r="J636" s="25"/>
      <c r="K636" s="25"/>
      <c r="L636" s="25"/>
      <c r="M636" s="25"/>
      <c r="N636" s="25"/>
      <c r="O636" s="25"/>
      <c r="P636" s="25"/>
      <c r="Q636" s="25"/>
      <c r="R636" s="25"/>
      <c r="S636" s="25"/>
      <c r="T636" s="25"/>
      <c r="U636" s="25"/>
      <c r="V636" s="25"/>
      <c r="W636" s="25"/>
      <c r="X636" s="25"/>
      <c r="Y636" s="25"/>
      <c r="Z636" s="25"/>
      <c r="AE636" s="2"/>
    </row>
    <row r="637" spans="1:31" ht="12.75" customHeight="1">
      <c r="A637" s="25">
        <v>21120101</v>
      </c>
      <c r="B637" s="29" t="s">
        <v>34</v>
      </c>
      <c r="C637" s="26">
        <v>7224000</v>
      </c>
      <c r="D637" s="26"/>
      <c r="E637" s="125"/>
      <c r="F637" s="146"/>
      <c r="G637" s="101"/>
      <c r="H637" s="29"/>
      <c r="I637" s="29"/>
      <c r="J637" s="29"/>
      <c r="K637" s="29"/>
      <c r="L637" s="29"/>
      <c r="M637" s="29"/>
      <c r="N637" s="29"/>
      <c r="O637" s="29"/>
      <c r="P637" s="29"/>
      <c r="Q637" s="29"/>
      <c r="R637" s="29"/>
      <c r="S637" s="29"/>
      <c r="T637" s="29"/>
      <c r="U637" s="29"/>
      <c r="V637" s="29"/>
      <c r="W637" s="29"/>
      <c r="X637" s="29"/>
      <c r="Y637" s="29"/>
      <c r="Z637" s="29"/>
      <c r="AE637" s="2"/>
    </row>
    <row r="638" spans="1:31" ht="12.75" customHeight="1">
      <c r="A638" s="21">
        <v>211203</v>
      </c>
      <c r="B638" s="49" t="s">
        <v>35</v>
      </c>
      <c r="C638" s="23">
        <f>+SUM(C639)</f>
        <v>2560000</v>
      </c>
      <c r="D638" s="26"/>
      <c r="E638" s="125"/>
      <c r="F638" s="146"/>
      <c r="G638" s="101"/>
      <c r="H638" s="29"/>
      <c r="I638" s="29"/>
      <c r="J638" s="29"/>
      <c r="K638" s="29"/>
      <c r="L638" s="29"/>
      <c r="M638" s="29"/>
      <c r="N638" s="29"/>
      <c r="O638" s="29"/>
      <c r="P638" s="29"/>
      <c r="Q638" s="29"/>
      <c r="R638" s="29"/>
      <c r="S638" s="29"/>
      <c r="T638" s="29"/>
      <c r="U638" s="29"/>
      <c r="V638" s="29"/>
      <c r="W638" s="29"/>
      <c r="X638" s="29"/>
      <c r="Y638" s="29"/>
      <c r="Z638" s="29"/>
      <c r="AE638" s="2"/>
    </row>
    <row r="639" spans="1:31" ht="12.75" customHeight="1">
      <c r="A639" s="25">
        <v>21120302</v>
      </c>
      <c r="B639" s="29" t="s">
        <v>37</v>
      </c>
      <c r="C639" s="26">
        <v>2560000</v>
      </c>
      <c r="D639" s="26"/>
      <c r="E639" s="125"/>
      <c r="F639" s="146"/>
      <c r="G639" s="29"/>
      <c r="H639" s="29"/>
      <c r="I639" s="29"/>
      <c r="J639" s="29"/>
      <c r="K639" s="29"/>
      <c r="L639" s="29"/>
      <c r="M639" s="29"/>
      <c r="N639" s="29"/>
      <c r="O639" s="29"/>
      <c r="P639" s="29"/>
      <c r="Q639" s="29"/>
      <c r="R639" s="29"/>
      <c r="S639" s="29"/>
      <c r="T639" s="29"/>
      <c r="U639" s="29"/>
      <c r="V639" s="29"/>
      <c r="W639" s="29"/>
      <c r="X639" s="29"/>
      <c r="Y639" s="29"/>
      <c r="Z639" s="29"/>
      <c r="AE639" s="2"/>
    </row>
    <row r="640" spans="1:31" ht="12.75" customHeight="1">
      <c r="A640" s="21">
        <v>211204</v>
      </c>
      <c r="B640" s="49" t="s">
        <v>38</v>
      </c>
      <c r="C640" s="23">
        <f>C641</f>
        <v>2454500</v>
      </c>
      <c r="D640" s="26"/>
      <c r="E640" s="125"/>
      <c r="F640" s="146"/>
      <c r="G640" s="29"/>
      <c r="H640" s="29"/>
      <c r="I640" s="29"/>
      <c r="J640" s="29"/>
      <c r="K640" s="29"/>
      <c r="L640" s="29"/>
      <c r="M640" s="29"/>
      <c r="N640" s="29"/>
      <c r="O640" s="29"/>
      <c r="P640" s="29"/>
      <c r="Q640" s="29"/>
      <c r="R640" s="29"/>
      <c r="S640" s="29"/>
      <c r="T640" s="29"/>
      <c r="U640" s="29"/>
      <c r="V640" s="29"/>
      <c r="W640" s="29"/>
      <c r="X640" s="29"/>
      <c r="Y640" s="29"/>
      <c r="Z640" s="29"/>
      <c r="AE640" s="2"/>
    </row>
    <row r="641" spans="1:31" ht="12.75" customHeight="1">
      <c r="A641" s="25">
        <v>21120401</v>
      </c>
      <c r="B641" s="26" t="s">
        <v>39</v>
      </c>
      <c r="C641" s="26">
        <v>2454500</v>
      </c>
      <c r="D641" s="26"/>
      <c r="E641" s="125"/>
      <c r="F641" s="146"/>
      <c r="G641" s="101"/>
      <c r="H641" s="29"/>
      <c r="I641" s="29"/>
      <c r="J641" s="29"/>
      <c r="K641" s="29"/>
      <c r="L641" s="29"/>
      <c r="M641" s="29"/>
      <c r="N641" s="29"/>
      <c r="O641" s="29"/>
      <c r="P641" s="29"/>
      <c r="Q641" s="29"/>
      <c r="R641" s="29"/>
      <c r="S641" s="29"/>
      <c r="T641" s="29"/>
      <c r="U641" s="29"/>
      <c r="V641" s="29"/>
      <c r="W641" s="29"/>
      <c r="X641" s="29"/>
      <c r="Y641" s="29"/>
      <c r="Z641" s="29"/>
      <c r="AE641" s="2"/>
    </row>
    <row r="642" spans="1:31" ht="12.75" customHeight="1">
      <c r="A642" s="21">
        <v>211205</v>
      </c>
      <c r="B642" s="7" t="s">
        <v>122</v>
      </c>
      <c r="C642" s="23">
        <f>C643</f>
        <v>1047573</v>
      </c>
      <c r="D642" s="26"/>
      <c r="E642" s="20"/>
      <c r="F642" s="73"/>
      <c r="G642" s="32"/>
      <c r="H642" s="32"/>
      <c r="I642" s="32"/>
      <c r="J642" s="32"/>
      <c r="K642" s="32"/>
      <c r="L642" s="32"/>
      <c r="M642" s="32"/>
      <c r="N642" s="32"/>
      <c r="O642" s="32"/>
      <c r="P642" s="32"/>
      <c r="Q642" s="32"/>
      <c r="R642" s="32"/>
      <c r="S642" s="32"/>
      <c r="T642" s="32"/>
      <c r="U642" s="32"/>
      <c r="V642" s="32"/>
      <c r="W642" s="32"/>
      <c r="X642" s="32"/>
      <c r="Y642" s="32"/>
      <c r="Z642" s="32"/>
      <c r="AE642" s="2"/>
    </row>
    <row r="643" spans="1:31" ht="12.75" customHeight="1">
      <c r="A643" s="25">
        <v>21120501</v>
      </c>
      <c r="B643" s="32" t="s">
        <v>123</v>
      </c>
      <c r="C643" s="20">
        <v>1047573</v>
      </c>
      <c r="D643" s="26"/>
      <c r="E643" s="20"/>
      <c r="F643" s="73"/>
      <c r="G643" s="32"/>
      <c r="H643" s="32"/>
      <c r="I643" s="32"/>
      <c r="J643" s="32"/>
      <c r="K643" s="32"/>
      <c r="L643" s="32"/>
      <c r="M643" s="32"/>
      <c r="N643" s="32"/>
      <c r="O643" s="32"/>
      <c r="P643" s="32"/>
      <c r="Q643" s="32"/>
      <c r="R643" s="32"/>
      <c r="S643" s="32"/>
      <c r="T643" s="32"/>
      <c r="U643" s="32"/>
      <c r="V643" s="32"/>
      <c r="W643" s="32"/>
      <c r="X643" s="32"/>
      <c r="Y643" s="32"/>
      <c r="Z643" s="32"/>
      <c r="AE643" s="2"/>
    </row>
    <row r="644" spans="1:31" ht="12.75" customHeight="1">
      <c r="A644" s="21">
        <v>211207</v>
      </c>
      <c r="B644" s="7" t="s">
        <v>40</v>
      </c>
      <c r="C644" s="23">
        <f>+SUM(C645:C646)</f>
        <v>2375000</v>
      </c>
      <c r="D644" s="26"/>
      <c r="E644" s="125"/>
      <c r="F644" s="125"/>
      <c r="G644" s="151"/>
      <c r="H644" s="29"/>
      <c r="I644" s="29"/>
      <c r="J644" s="29"/>
      <c r="K644" s="29"/>
      <c r="L644" s="29"/>
      <c r="M644" s="29"/>
      <c r="N644" s="29"/>
      <c r="O644" s="29"/>
      <c r="P644" s="29"/>
      <c r="Q644" s="29"/>
      <c r="R644" s="29"/>
      <c r="S644" s="29"/>
      <c r="T644" s="29"/>
      <c r="U644" s="29"/>
      <c r="V644" s="29"/>
      <c r="W644" s="29"/>
      <c r="X644" s="29"/>
      <c r="Y644" s="29"/>
      <c r="Z644" s="29"/>
      <c r="AE644" s="2"/>
    </row>
    <row r="645" spans="1:31" ht="12.75" customHeight="1">
      <c r="A645" s="25">
        <v>21120702</v>
      </c>
      <c r="B645" s="32" t="s">
        <v>41</v>
      </c>
      <c r="C645" s="26">
        <v>950000</v>
      </c>
      <c r="D645" s="26"/>
      <c r="E645" s="125"/>
      <c r="F645" s="125"/>
      <c r="G645" s="101"/>
      <c r="H645" s="29"/>
      <c r="I645" s="29"/>
      <c r="J645" s="29"/>
      <c r="K645" s="29"/>
      <c r="L645" s="29"/>
      <c r="M645" s="29"/>
      <c r="N645" s="29"/>
      <c r="O645" s="29"/>
      <c r="P645" s="29"/>
      <c r="Q645" s="29"/>
      <c r="R645" s="29"/>
      <c r="S645" s="29"/>
      <c r="T645" s="29"/>
      <c r="U645" s="29"/>
      <c r="V645" s="29"/>
      <c r="W645" s="29"/>
      <c r="X645" s="29"/>
      <c r="Y645" s="29"/>
      <c r="Z645" s="29"/>
      <c r="AE645" s="2"/>
    </row>
    <row r="646" spans="1:31" ht="12.75" customHeight="1">
      <c r="A646" s="25">
        <v>21120711</v>
      </c>
      <c r="B646" s="26" t="s">
        <v>46</v>
      </c>
      <c r="C646" s="26">
        <v>1425000</v>
      </c>
      <c r="D646" s="26"/>
      <c r="E646" s="23"/>
      <c r="F646" s="32"/>
      <c r="G646" s="32"/>
      <c r="H646" s="32"/>
      <c r="I646" s="32"/>
      <c r="J646" s="32"/>
      <c r="K646" s="32"/>
      <c r="L646" s="32"/>
      <c r="M646" s="32"/>
      <c r="N646" s="32"/>
      <c r="O646" s="32"/>
      <c r="P646" s="32"/>
      <c r="Q646" s="32"/>
      <c r="R646" s="32"/>
      <c r="S646" s="32"/>
      <c r="T646" s="32"/>
      <c r="U646" s="32"/>
      <c r="V646" s="32"/>
      <c r="W646" s="32"/>
      <c r="X646" s="32"/>
      <c r="Y646" s="32"/>
      <c r="Z646" s="32"/>
      <c r="AE646" s="2"/>
    </row>
    <row r="647" spans="1:31" ht="12.75" customHeight="1">
      <c r="A647" s="21">
        <v>211208</v>
      </c>
      <c r="B647" s="23" t="s">
        <v>47</v>
      </c>
      <c r="C647" s="23">
        <f>+SUM(C648)</f>
        <v>2950000</v>
      </c>
      <c r="D647" s="26"/>
      <c r="E647" s="125"/>
      <c r="F647" s="125"/>
      <c r="G647" s="101"/>
      <c r="H647" s="29"/>
      <c r="I647" s="29"/>
      <c r="J647" s="29"/>
      <c r="K647" s="29"/>
      <c r="L647" s="29"/>
      <c r="M647" s="29"/>
      <c r="N647" s="29"/>
      <c r="O647" s="29"/>
      <c r="P647" s="29"/>
      <c r="Q647" s="29"/>
      <c r="R647" s="29"/>
      <c r="S647" s="29"/>
      <c r="T647" s="29"/>
      <c r="U647" s="29"/>
      <c r="V647" s="29"/>
      <c r="W647" s="29"/>
      <c r="X647" s="29"/>
      <c r="Y647" s="29"/>
      <c r="Z647" s="29"/>
      <c r="AE647" s="2"/>
    </row>
    <row r="648" spans="1:31" ht="12.75" customHeight="1">
      <c r="A648" s="25">
        <v>21120805</v>
      </c>
      <c r="B648" s="26" t="s">
        <v>49</v>
      </c>
      <c r="C648" s="26">
        <v>2950000</v>
      </c>
      <c r="D648" s="26"/>
      <c r="E648" s="125"/>
      <c r="F648" s="125"/>
      <c r="G648" s="101"/>
      <c r="H648" s="29"/>
      <c r="I648" s="29"/>
      <c r="J648" s="29"/>
      <c r="K648" s="29"/>
      <c r="L648" s="29"/>
      <c r="M648" s="29"/>
      <c r="N648" s="29"/>
      <c r="O648" s="29"/>
      <c r="P648" s="29"/>
      <c r="Q648" s="29"/>
      <c r="R648" s="29"/>
      <c r="S648" s="29"/>
      <c r="T648" s="29"/>
      <c r="U648" s="29"/>
      <c r="V648" s="29"/>
      <c r="W648" s="29"/>
      <c r="X648" s="29"/>
      <c r="Y648" s="29"/>
      <c r="Z648" s="29"/>
      <c r="AE648" s="2"/>
    </row>
    <row r="649" spans="1:31" ht="12.75" customHeight="1">
      <c r="A649" s="21">
        <v>211209</v>
      </c>
      <c r="B649" s="23" t="s">
        <v>50</v>
      </c>
      <c r="C649" s="23">
        <f>+SUM(C650:C653)</f>
        <v>23615500</v>
      </c>
      <c r="D649" s="26"/>
      <c r="E649" s="125"/>
      <c r="F649" s="146"/>
      <c r="G649" s="101"/>
      <c r="H649" s="29"/>
      <c r="I649" s="29"/>
      <c r="J649" s="29"/>
      <c r="K649" s="29"/>
      <c r="L649" s="29"/>
      <c r="M649" s="29"/>
      <c r="N649" s="29"/>
      <c r="O649" s="29"/>
      <c r="P649" s="29"/>
      <c r="Q649" s="29"/>
      <c r="R649" s="29"/>
      <c r="S649" s="29"/>
      <c r="T649" s="29"/>
      <c r="U649" s="29"/>
      <c r="V649" s="29"/>
      <c r="W649" s="29"/>
      <c r="X649" s="29"/>
      <c r="Y649" s="29"/>
      <c r="Z649" s="29"/>
      <c r="AE649" s="2"/>
    </row>
    <row r="650" spans="1:31" ht="12.75" customHeight="1">
      <c r="A650" s="25">
        <v>21120901</v>
      </c>
      <c r="B650" s="26" t="s">
        <v>51</v>
      </c>
      <c r="C650" s="26">
        <v>4215500</v>
      </c>
      <c r="D650" s="26"/>
      <c r="E650" s="125"/>
      <c r="F650" s="146"/>
      <c r="G650" s="101"/>
      <c r="H650" s="29"/>
      <c r="I650" s="29"/>
      <c r="J650" s="29"/>
      <c r="K650" s="29"/>
      <c r="L650" s="29"/>
      <c r="M650" s="29"/>
      <c r="N650" s="29"/>
      <c r="O650" s="29"/>
      <c r="P650" s="29"/>
      <c r="Q650" s="29"/>
      <c r="R650" s="29"/>
      <c r="S650" s="29"/>
      <c r="T650" s="29"/>
      <c r="U650" s="29"/>
      <c r="V650" s="29"/>
      <c r="W650" s="29"/>
      <c r="X650" s="29"/>
      <c r="Y650" s="29"/>
      <c r="Z650" s="29"/>
      <c r="AE650" s="2"/>
    </row>
    <row r="651" spans="1:31" ht="12.75" customHeight="1">
      <c r="A651" s="25">
        <v>21120905</v>
      </c>
      <c r="B651" s="26" t="s">
        <v>112</v>
      </c>
      <c r="C651" s="26">
        <v>1660000</v>
      </c>
      <c r="D651" s="26"/>
      <c r="E651" s="125"/>
      <c r="F651" s="146"/>
      <c r="G651" s="101"/>
      <c r="H651" s="29"/>
      <c r="I651" s="29"/>
      <c r="J651" s="29"/>
      <c r="K651" s="29"/>
      <c r="L651" s="29"/>
      <c r="M651" s="29"/>
      <c r="N651" s="29"/>
      <c r="O651" s="29"/>
      <c r="P651" s="29"/>
      <c r="Q651" s="29"/>
      <c r="R651" s="29"/>
      <c r="S651" s="29"/>
      <c r="T651" s="29"/>
      <c r="U651" s="29"/>
      <c r="V651" s="29"/>
      <c r="W651" s="29"/>
      <c r="X651" s="29"/>
      <c r="Y651" s="29"/>
      <c r="Z651" s="29"/>
      <c r="AE651" s="2"/>
    </row>
    <row r="652" spans="1:31" ht="12.75" customHeight="1">
      <c r="A652" s="25">
        <v>21120906</v>
      </c>
      <c r="B652" s="26" t="s">
        <v>52</v>
      </c>
      <c r="C652" s="26">
        <v>2150000</v>
      </c>
      <c r="D652" s="26"/>
      <c r="E652" s="125"/>
      <c r="F652" s="146"/>
      <c r="G652" s="101"/>
      <c r="H652" s="29"/>
      <c r="I652" s="29"/>
      <c r="J652" s="29"/>
      <c r="K652" s="29"/>
      <c r="L652" s="29"/>
      <c r="M652" s="29"/>
      <c r="N652" s="29"/>
      <c r="O652" s="29"/>
      <c r="P652" s="29"/>
      <c r="Q652" s="29"/>
      <c r="R652" s="29"/>
      <c r="S652" s="29"/>
      <c r="T652" s="29"/>
      <c r="U652" s="29"/>
      <c r="V652" s="29"/>
      <c r="W652" s="29"/>
      <c r="X652" s="29"/>
      <c r="Y652" s="29"/>
      <c r="Z652" s="29"/>
      <c r="AE652" s="2"/>
    </row>
    <row r="653" spans="1:31" ht="12.75" customHeight="1">
      <c r="A653" s="25">
        <v>21120907</v>
      </c>
      <c r="B653" s="32" t="s">
        <v>113</v>
      </c>
      <c r="C653" s="26">
        <f>15590000</f>
        <v>15590000</v>
      </c>
      <c r="D653" s="26"/>
      <c r="E653" s="125"/>
      <c r="F653" s="125"/>
      <c r="G653" s="101"/>
      <c r="H653" s="49"/>
      <c r="I653" s="49"/>
      <c r="J653" s="49"/>
      <c r="K653" s="49"/>
      <c r="L653" s="49"/>
      <c r="M653" s="49"/>
      <c r="N653" s="49"/>
      <c r="O653" s="49"/>
      <c r="P653" s="49"/>
      <c r="Q653" s="49"/>
      <c r="R653" s="49"/>
      <c r="S653" s="49"/>
      <c r="T653" s="49"/>
      <c r="U653" s="49"/>
      <c r="V653" s="49"/>
      <c r="W653" s="49"/>
      <c r="X653" s="49"/>
      <c r="Y653" s="49"/>
      <c r="Z653" s="49"/>
      <c r="AE653" s="2"/>
    </row>
    <row r="654" spans="1:31" ht="12.75" customHeight="1">
      <c r="A654" s="29"/>
      <c r="B654" s="26"/>
      <c r="C654" s="26"/>
      <c r="D654" s="26"/>
      <c r="E654" s="125"/>
      <c r="F654" s="146"/>
      <c r="G654" s="101"/>
      <c r="H654" s="29"/>
      <c r="I654" s="29"/>
      <c r="J654" s="29"/>
      <c r="K654" s="29"/>
      <c r="L654" s="29"/>
      <c r="M654" s="29"/>
      <c r="N654" s="29"/>
      <c r="O654" s="29"/>
      <c r="P654" s="29"/>
      <c r="Q654" s="29"/>
      <c r="R654" s="29"/>
      <c r="S654" s="29"/>
      <c r="T654" s="29"/>
      <c r="U654" s="29"/>
      <c r="V654" s="29"/>
      <c r="W654" s="29"/>
      <c r="X654" s="29"/>
      <c r="Y654" s="29"/>
      <c r="Z654" s="29"/>
      <c r="AE654" s="2"/>
    </row>
    <row r="655" spans="1:31" ht="12.75" customHeight="1">
      <c r="A655" s="683" t="s">
        <v>10</v>
      </c>
      <c r="B655" s="657"/>
      <c r="C655" s="69">
        <f>C656+C661+C664+C668+C658+C666</f>
        <v>148928000</v>
      </c>
      <c r="D655" s="26"/>
      <c r="E655" s="26"/>
      <c r="F655" s="146"/>
      <c r="G655" s="29"/>
      <c r="H655" s="29"/>
      <c r="I655" s="29"/>
      <c r="J655" s="29"/>
      <c r="K655" s="29"/>
      <c r="L655" s="29"/>
      <c r="M655" s="29"/>
      <c r="N655" s="29"/>
      <c r="O655" s="29"/>
      <c r="P655" s="29"/>
      <c r="Q655" s="29"/>
      <c r="R655" s="29"/>
      <c r="S655" s="29"/>
      <c r="T655" s="29"/>
      <c r="U655" s="29"/>
      <c r="V655" s="29"/>
      <c r="W655" s="29"/>
      <c r="X655" s="29"/>
      <c r="Y655" s="29"/>
      <c r="Z655" s="29"/>
      <c r="AE655" s="2"/>
    </row>
    <row r="656" spans="1:31" ht="12.75" customHeight="1">
      <c r="A656" s="21">
        <v>211302</v>
      </c>
      <c r="B656" s="21" t="s">
        <v>53</v>
      </c>
      <c r="C656" s="50">
        <f>SUM(C657)</f>
        <v>11450000</v>
      </c>
      <c r="D656" s="26"/>
      <c r="E656" s="25"/>
      <c r="F656" s="47"/>
      <c r="G656" s="47"/>
      <c r="H656" s="25"/>
      <c r="I656" s="25"/>
      <c r="J656" s="25"/>
      <c r="K656" s="25"/>
      <c r="L656" s="25"/>
      <c r="M656" s="25"/>
      <c r="N656" s="25"/>
      <c r="O656" s="25"/>
      <c r="P656" s="25"/>
      <c r="Q656" s="25"/>
      <c r="R656" s="25"/>
      <c r="S656" s="25"/>
      <c r="T656" s="25"/>
      <c r="U656" s="25"/>
      <c r="V656" s="25"/>
      <c r="W656" s="25"/>
      <c r="X656" s="25"/>
      <c r="Y656" s="25"/>
      <c r="Z656" s="25"/>
      <c r="AE656" s="2"/>
    </row>
    <row r="657" spans="1:31" ht="12.75" customHeight="1">
      <c r="A657" s="25">
        <v>21130204</v>
      </c>
      <c r="B657" s="26" t="s">
        <v>54</v>
      </c>
      <c r="C657" s="26">
        <v>11450000</v>
      </c>
      <c r="D657" s="26"/>
      <c r="E657" s="29"/>
      <c r="F657" s="109"/>
      <c r="G657" s="146"/>
      <c r="H657" s="26"/>
      <c r="I657" s="29"/>
      <c r="J657" s="29"/>
      <c r="K657" s="29"/>
      <c r="L657" s="29"/>
      <c r="M657" s="29"/>
      <c r="N657" s="29"/>
      <c r="O657" s="29"/>
      <c r="P657" s="29"/>
      <c r="Q657" s="29"/>
      <c r="R657" s="29"/>
      <c r="S657" s="29"/>
      <c r="T657" s="29"/>
      <c r="U657" s="29"/>
      <c r="V657" s="29"/>
      <c r="W657" s="29"/>
      <c r="X657" s="29"/>
      <c r="Y657" s="29"/>
      <c r="Z657" s="29"/>
      <c r="AE657" s="2"/>
    </row>
    <row r="658" spans="1:31" ht="12.75" customHeight="1">
      <c r="A658" s="21">
        <v>211303</v>
      </c>
      <c r="B658" s="23" t="s">
        <v>100</v>
      </c>
      <c r="C658" s="23">
        <f>SUM(C659:C660)</f>
        <v>19378000</v>
      </c>
      <c r="D658" s="26"/>
      <c r="E658" s="29"/>
      <c r="F658" s="109"/>
      <c r="G658" s="146"/>
      <c r="H658" s="26"/>
      <c r="I658" s="29"/>
      <c r="J658" s="29"/>
      <c r="K658" s="29"/>
      <c r="L658" s="29"/>
      <c r="M658" s="29"/>
      <c r="N658" s="29"/>
      <c r="O658" s="29"/>
      <c r="P658" s="29"/>
      <c r="Q658" s="29"/>
      <c r="R658" s="29"/>
      <c r="S658" s="29"/>
      <c r="T658" s="29"/>
      <c r="U658" s="29"/>
      <c r="V658" s="29"/>
      <c r="W658" s="29"/>
      <c r="X658" s="29"/>
      <c r="Y658" s="29"/>
      <c r="Z658" s="29"/>
      <c r="AE658" s="2"/>
    </row>
    <row r="659" spans="1:31" ht="12.75" customHeight="1">
      <c r="A659" s="35">
        <v>21130301</v>
      </c>
      <c r="B659" s="32" t="s">
        <v>129</v>
      </c>
      <c r="C659" s="26">
        <v>16500000</v>
      </c>
      <c r="D659" s="26"/>
      <c r="E659" s="29"/>
      <c r="F659" s="109"/>
      <c r="G659" s="29"/>
      <c r="H659" s="26"/>
      <c r="I659" s="29"/>
      <c r="J659" s="29"/>
      <c r="K659" s="29"/>
      <c r="L659" s="29"/>
      <c r="M659" s="29"/>
      <c r="N659" s="29"/>
      <c r="O659" s="29"/>
      <c r="P659" s="29"/>
      <c r="Q659" s="29"/>
      <c r="R659" s="29"/>
      <c r="S659" s="29"/>
      <c r="T659" s="29"/>
      <c r="U659" s="29"/>
      <c r="V659" s="29"/>
      <c r="W659" s="29"/>
      <c r="X659" s="29"/>
      <c r="Y659" s="29"/>
      <c r="Z659" s="29"/>
      <c r="AE659" s="2"/>
    </row>
    <row r="660" spans="1:31" ht="12.75" customHeight="1">
      <c r="A660" s="25">
        <v>21130307</v>
      </c>
      <c r="B660" s="29" t="s">
        <v>101</v>
      </c>
      <c r="C660" s="26">
        <v>2878000</v>
      </c>
      <c r="D660" s="26"/>
      <c r="E660" s="29"/>
      <c r="F660" s="109"/>
      <c r="G660" s="29"/>
      <c r="H660" s="26"/>
      <c r="I660" s="29"/>
      <c r="J660" s="29"/>
      <c r="K660" s="29"/>
      <c r="L660" s="29"/>
      <c r="M660" s="29"/>
      <c r="N660" s="29"/>
      <c r="O660" s="29"/>
      <c r="P660" s="29"/>
      <c r="Q660" s="29"/>
      <c r="R660" s="29"/>
      <c r="S660" s="29"/>
      <c r="T660" s="29"/>
      <c r="U660" s="29"/>
      <c r="V660" s="29"/>
      <c r="W660" s="29"/>
      <c r="X660" s="29"/>
      <c r="Y660" s="29"/>
      <c r="Z660" s="29"/>
      <c r="AE660" s="2"/>
    </row>
    <row r="661" spans="1:31" ht="12.75" customHeight="1">
      <c r="A661" s="21">
        <v>211305</v>
      </c>
      <c r="B661" s="23" t="s">
        <v>55</v>
      </c>
      <c r="C661" s="23">
        <f>SUM(C662:C663)</f>
        <v>56500000</v>
      </c>
      <c r="D661" s="26"/>
      <c r="E661" s="29"/>
      <c r="F661" s="125"/>
      <c r="G661" s="146"/>
      <c r="H661" s="26"/>
      <c r="I661" s="29"/>
      <c r="J661" s="29"/>
      <c r="K661" s="29"/>
      <c r="L661" s="29"/>
      <c r="M661" s="29"/>
      <c r="N661" s="29"/>
      <c r="O661" s="29"/>
      <c r="P661" s="29"/>
      <c r="Q661" s="29"/>
      <c r="R661" s="29"/>
      <c r="S661" s="29"/>
      <c r="T661" s="29"/>
      <c r="U661" s="29"/>
      <c r="V661" s="29"/>
      <c r="W661" s="29"/>
      <c r="X661" s="29"/>
      <c r="Y661" s="29"/>
      <c r="Z661" s="29"/>
      <c r="AE661" s="2"/>
    </row>
    <row r="662" spans="1:31" ht="12.75" customHeight="1">
      <c r="A662" s="25">
        <v>21130501</v>
      </c>
      <c r="B662" s="32" t="s">
        <v>115</v>
      </c>
      <c r="C662" s="26">
        <v>1500000</v>
      </c>
      <c r="D662" s="26"/>
      <c r="E662" s="29"/>
      <c r="F662" s="109"/>
      <c r="G662" s="29"/>
      <c r="H662" s="26"/>
      <c r="I662" s="29"/>
      <c r="J662" s="29"/>
      <c r="K662" s="29"/>
      <c r="L662" s="29"/>
      <c r="M662" s="29"/>
      <c r="N662" s="29"/>
      <c r="O662" s="29"/>
      <c r="P662" s="29"/>
      <c r="Q662" s="29"/>
      <c r="R662" s="29"/>
      <c r="S662" s="29"/>
      <c r="T662" s="29"/>
      <c r="U662" s="29"/>
      <c r="V662" s="29"/>
      <c r="W662" s="29"/>
      <c r="X662" s="29"/>
      <c r="Y662" s="29"/>
      <c r="Z662" s="29"/>
      <c r="AE662" s="2"/>
    </row>
    <row r="663" spans="1:31" ht="12.75" customHeight="1">
      <c r="A663" s="25">
        <v>21130502</v>
      </c>
      <c r="B663" s="29" t="s">
        <v>56</v>
      </c>
      <c r="C663" s="26">
        <v>55000000</v>
      </c>
      <c r="D663" s="26"/>
      <c r="E663" s="29"/>
      <c r="F663" s="109"/>
      <c r="G663" s="29"/>
      <c r="H663" s="26"/>
      <c r="I663" s="29"/>
      <c r="J663" s="29"/>
      <c r="K663" s="29"/>
      <c r="L663" s="29"/>
      <c r="M663" s="29"/>
      <c r="N663" s="29"/>
      <c r="O663" s="29"/>
      <c r="P663" s="29"/>
      <c r="Q663" s="29"/>
      <c r="R663" s="29"/>
      <c r="S663" s="29"/>
      <c r="T663" s="29"/>
      <c r="U663" s="29"/>
      <c r="V663" s="29"/>
      <c r="W663" s="29"/>
      <c r="X663" s="29"/>
      <c r="Y663" s="29"/>
      <c r="Z663" s="29"/>
      <c r="AE663" s="2"/>
    </row>
    <row r="664" spans="1:31" ht="12.75" customHeight="1">
      <c r="A664" s="21">
        <v>211306</v>
      </c>
      <c r="B664" s="49" t="s">
        <v>57</v>
      </c>
      <c r="C664" s="23">
        <f>C665</f>
        <v>1750000</v>
      </c>
      <c r="D664" s="26"/>
      <c r="E664" s="29"/>
      <c r="F664" s="109"/>
      <c r="G664" s="146"/>
      <c r="H664" s="26"/>
      <c r="I664" s="29"/>
      <c r="J664" s="29"/>
      <c r="K664" s="29"/>
      <c r="L664" s="29"/>
      <c r="M664" s="29"/>
      <c r="N664" s="29"/>
      <c r="O664" s="29"/>
      <c r="P664" s="29"/>
      <c r="Q664" s="29"/>
      <c r="R664" s="29"/>
      <c r="S664" s="29"/>
      <c r="T664" s="29"/>
      <c r="U664" s="29"/>
      <c r="V664" s="29"/>
      <c r="W664" s="29"/>
      <c r="X664" s="29"/>
      <c r="Y664" s="29"/>
      <c r="Z664" s="29"/>
      <c r="AE664" s="2"/>
    </row>
    <row r="665" spans="1:31" ht="12.75" customHeight="1">
      <c r="A665" s="25">
        <v>21130604</v>
      </c>
      <c r="B665" s="29" t="s">
        <v>58</v>
      </c>
      <c r="C665" s="26">
        <v>1750000</v>
      </c>
      <c r="D665" s="26"/>
      <c r="E665" s="29"/>
      <c r="F665" s="125"/>
      <c r="G665" s="125"/>
      <c r="H665" s="29"/>
      <c r="I665" s="29"/>
      <c r="J665" s="29"/>
      <c r="K665" s="29"/>
      <c r="L665" s="29"/>
      <c r="M665" s="29"/>
      <c r="N665" s="29"/>
      <c r="O665" s="29"/>
      <c r="P665" s="29"/>
      <c r="Q665" s="29"/>
      <c r="R665" s="29"/>
      <c r="S665" s="29"/>
      <c r="T665" s="29"/>
      <c r="U665" s="29"/>
      <c r="V665" s="29"/>
      <c r="W665" s="29"/>
      <c r="X665" s="29"/>
      <c r="Y665" s="29"/>
      <c r="Z665" s="29"/>
      <c r="AE665" s="2"/>
    </row>
    <row r="666" spans="1:31" ht="12.75" customHeight="1">
      <c r="A666" s="21">
        <v>211307</v>
      </c>
      <c r="B666" s="49" t="s">
        <v>102</v>
      </c>
      <c r="C666" s="23">
        <f>C667</f>
        <v>2250000</v>
      </c>
      <c r="D666" s="26"/>
      <c r="E666" s="29"/>
      <c r="F666" s="109"/>
      <c r="G666" s="29"/>
      <c r="H666" s="26"/>
      <c r="I666" s="29"/>
      <c r="J666" s="29"/>
      <c r="K666" s="29"/>
      <c r="L666" s="29"/>
      <c r="M666" s="29"/>
      <c r="N666" s="29"/>
      <c r="O666" s="29"/>
      <c r="P666" s="29"/>
      <c r="Q666" s="29"/>
      <c r="R666" s="29"/>
      <c r="S666" s="29"/>
      <c r="T666" s="29"/>
      <c r="U666" s="29"/>
      <c r="V666" s="29"/>
      <c r="W666" s="29"/>
      <c r="X666" s="29"/>
      <c r="Y666" s="29"/>
      <c r="Z666" s="29"/>
      <c r="AE666" s="2"/>
    </row>
    <row r="667" spans="1:31" ht="12.75" customHeight="1">
      <c r="A667" s="25">
        <v>21130701</v>
      </c>
      <c r="B667" s="29" t="s">
        <v>103</v>
      </c>
      <c r="C667" s="26">
        <v>2250000</v>
      </c>
      <c r="D667" s="26"/>
      <c r="E667" s="29"/>
      <c r="F667" s="109"/>
      <c r="G667" s="29"/>
      <c r="H667" s="26"/>
      <c r="I667" s="29"/>
      <c r="J667" s="29"/>
      <c r="K667" s="29"/>
      <c r="L667" s="29"/>
      <c r="M667" s="29"/>
      <c r="N667" s="29"/>
      <c r="O667" s="29"/>
      <c r="P667" s="29"/>
      <c r="Q667" s="29"/>
      <c r="R667" s="29"/>
      <c r="S667" s="29"/>
      <c r="T667" s="29"/>
      <c r="U667" s="29"/>
      <c r="V667" s="29"/>
      <c r="W667" s="29"/>
      <c r="X667" s="29"/>
      <c r="Y667" s="29"/>
      <c r="Z667" s="29"/>
      <c r="AE667" s="2"/>
    </row>
    <row r="668" spans="1:31" ht="12.75" customHeight="1">
      <c r="A668" s="21">
        <v>211309</v>
      </c>
      <c r="B668" s="23" t="s">
        <v>61</v>
      </c>
      <c r="C668" s="23">
        <f>+SUM(C669:C671)</f>
        <v>57600000</v>
      </c>
      <c r="D668" s="26"/>
      <c r="E668" s="29"/>
      <c r="F668" s="125"/>
      <c r="G668" s="29"/>
      <c r="H668" s="26"/>
      <c r="I668" s="29"/>
      <c r="J668" s="29"/>
      <c r="K668" s="29"/>
      <c r="L668" s="29"/>
      <c r="M668" s="29"/>
      <c r="N668" s="29"/>
      <c r="O668" s="29"/>
      <c r="P668" s="29"/>
      <c r="Q668" s="29"/>
      <c r="R668" s="29"/>
      <c r="S668" s="29"/>
      <c r="T668" s="29"/>
      <c r="U668" s="29"/>
      <c r="V668" s="29"/>
      <c r="W668" s="29"/>
      <c r="X668" s="29"/>
      <c r="Y668" s="29"/>
      <c r="Z668" s="29"/>
      <c r="AE668" s="2"/>
    </row>
    <row r="669" spans="1:31" ht="12.75" customHeight="1">
      <c r="A669" s="25">
        <v>21130901</v>
      </c>
      <c r="B669" s="26" t="s">
        <v>62</v>
      </c>
      <c r="C669" s="26">
        <v>38500000</v>
      </c>
      <c r="D669" s="26"/>
      <c r="E669" s="29"/>
      <c r="F669" s="109"/>
      <c r="G669" s="125"/>
      <c r="H669" s="29"/>
      <c r="I669" s="29"/>
      <c r="J669" s="29"/>
      <c r="K669" s="29"/>
      <c r="L669" s="29"/>
      <c r="M669" s="29"/>
      <c r="N669" s="29"/>
      <c r="O669" s="29"/>
      <c r="P669" s="29"/>
      <c r="Q669" s="29"/>
      <c r="R669" s="29"/>
      <c r="S669" s="29"/>
      <c r="T669" s="29"/>
      <c r="U669" s="29"/>
      <c r="V669" s="29"/>
      <c r="W669" s="29"/>
      <c r="X669" s="29"/>
      <c r="Y669" s="29"/>
      <c r="Z669" s="29"/>
      <c r="AE669" s="2"/>
    </row>
    <row r="670" spans="1:31" ht="12.75" customHeight="1">
      <c r="A670" s="25">
        <v>21130906</v>
      </c>
      <c r="B670" s="32" t="s">
        <v>117</v>
      </c>
      <c r="C670" s="26">
        <v>14600000</v>
      </c>
      <c r="D670" s="26"/>
      <c r="E670" s="29"/>
      <c r="F670" s="125"/>
      <c r="G670" s="125"/>
      <c r="H670" s="49"/>
      <c r="I670" s="49"/>
      <c r="J670" s="49"/>
      <c r="K670" s="29"/>
      <c r="L670" s="29"/>
      <c r="M670" s="29"/>
      <c r="N670" s="29"/>
      <c r="O670" s="29"/>
      <c r="P670" s="29"/>
      <c r="Q670" s="29"/>
      <c r="R670" s="29"/>
      <c r="S670" s="29"/>
      <c r="T670" s="29"/>
      <c r="U670" s="29"/>
      <c r="V670" s="29"/>
      <c r="W670" s="29"/>
      <c r="X670" s="29"/>
      <c r="Y670" s="29"/>
      <c r="Z670" s="29"/>
      <c r="AE670" s="2"/>
    </row>
    <row r="671" spans="1:31" ht="12.75" customHeight="1">
      <c r="A671" s="25">
        <v>21130908</v>
      </c>
      <c r="B671" s="26" t="s">
        <v>64</v>
      </c>
      <c r="C671" s="26">
        <v>4500000</v>
      </c>
      <c r="D671" s="26"/>
      <c r="E671" s="29"/>
      <c r="F671" s="125"/>
      <c r="G671" s="125"/>
      <c r="H671" s="29"/>
      <c r="I671" s="29"/>
      <c r="J671" s="26"/>
      <c r="K671" s="29"/>
      <c r="L671" s="29"/>
      <c r="M671" s="29"/>
      <c r="N671" s="29"/>
      <c r="O671" s="29"/>
      <c r="P671" s="29"/>
      <c r="Q671" s="29"/>
      <c r="R671" s="29"/>
      <c r="S671" s="29"/>
      <c r="T671" s="29"/>
      <c r="U671" s="29"/>
      <c r="V671" s="29"/>
      <c r="W671" s="29"/>
      <c r="X671" s="29"/>
      <c r="Y671" s="29"/>
      <c r="Z671" s="29"/>
      <c r="AE671" s="2"/>
    </row>
    <row r="672" spans="1:31" ht="12.75" customHeight="1">
      <c r="A672" s="29"/>
      <c r="B672" s="29"/>
      <c r="C672" s="26"/>
      <c r="D672" s="26"/>
      <c r="E672" s="26"/>
      <c r="F672" s="146"/>
      <c r="G672" s="29"/>
      <c r="H672" s="29"/>
      <c r="I672" s="29"/>
      <c r="J672" s="29"/>
      <c r="K672" s="29"/>
      <c r="L672" s="29"/>
      <c r="M672" s="29"/>
      <c r="N672" s="29"/>
      <c r="O672" s="29"/>
      <c r="P672" s="29"/>
      <c r="Q672" s="29"/>
      <c r="R672" s="29"/>
      <c r="S672" s="29"/>
      <c r="T672" s="29"/>
      <c r="U672" s="29"/>
      <c r="V672" s="29"/>
      <c r="W672" s="29"/>
      <c r="X672" s="29"/>
      <c r="Y672" s="29"/>
      <c r="Z672" s="29"/>
      <c r="AE672" s="2"/>
    </row>
    <row r="673" spans="1:31" ht="12.75" customHeight="1">
      <c r="A673" s="659" t="s">
        <v>65</v>
      </c>
      <c r="B673" s="657"/>
      <c r="C673" s="43">
        <f>C674</f>
        <v>40000000</v>
      </c>
      <c r="D673" s="26"/>
      <c r="E673" s="26"/>
      <c r="F673" s="146"/>
      <c r="G673" s="29"/>
      <c r="H673" s="29"/>
      <c r="I673" s="29"/>
      <c r="J673" s="29"/>
      <c r="K673" s="29"/>
      <c r="L673" s="29"/>
      <c r="M673" s="29"/>
      <c r="N673" s="29"/>
      <c r="O673" s="29"/>
      <c r="P673" s="29"/>
      <c r="Q673" s="29"/>
      <c r="R673" s="29"/>
      <c r="S673" s="29"/>
      <c r="T673" s="29"/>
      <c r="U673" s="29"/>
      <c r="V673" s="29"/>
      <c r="W673" s="29"/>
      <c r="X673" s="29"/>
      <c r="Y673" s="29"/>
      <c r="Z673" s="29"/>
      <c r="AE673" s="2"/>
    </row>
    <row r="674" spans="1:31" ht="12.75" customHeight="1">
      <c r="A674" s="21">
        <v>211402</v>
      </c>
      <c r="B674" s="21" t="s">
        <v>71</v>
      </c>
      <c r="C674" s="23">
        <f>C675+C676</f>
        <v>40000000</v>
      </c>
      <c r="D674" s="26"/>
      <c r="E674" s="26"/>
      <c r="F674" s="146"/>
      <c r="G674" s="29"/>
      <c r="H674" s="29"/>
      <c r="I674" s="29"/>
      <c r="J674" s="29"/>
      <c r="K674" s="29"/>
      <c r="L674" s="29"/>
      <c r="M674" s="29"/>
      <c r="N674" s="29"/>
      <c r="O674" s="29"/>
      <c r="P674" s="29"/>
      <c r="Q674" s="29"/>
      <c r="R674" s="29"/>
      <c r="S674" s="29"/>
      <c r="T674" s="29"/>
      <c r="U674" s="29"/>
      <c r="V674" s="29"/>
      <c r="W674" s="29"/>
      <c r="X674" s="29"/>
      <c r="Y674" s="29"/>
      <c r="Z674" s="29"/>
      <c r="AE674" s="2"/>
    </row>
    <row r="675" spans="1:31" ht="12.75" customHeight="1">
      <c r="A675" s="25">
        <v>21140203</v>
      </c>
      <c r="B675" s="32" t="s">
        <v>72</v>
      </c>
      <c r="C675" s="26">
        <v>25000000</v>
      </c>
      <c r="D675" s="26"/>
      <c r="E675" s="26"/>
      <c r="F675" s="146"/>
      <c r="G675" s="29"/>
      <c r="H675" s="29"/>
      <c r="I675" s="29"/>
      <c r="J675" s="29"/>
      <c r="K675" s="29"/>
      <c r="L675" s="29"/>
      <c r="M675" s="29"/>
      <c r="N675" s="29"/>
      <c r="O675" s="29"/>
      <c r="P675" s="29"/>
      <c r="Q675" s="29"/>
      <c r="R675" s="29"/>
      <c r="S675" s="29"/>
      <c r="T675" s="29"/>
      <c r="U675" s="29"/>
      <c r="V675" s="29"/>
      <c r="W675" s="29"/>
      <c r="X675" s="29"/>
      <c r="Y675" s="29"/>
      <c r="Z675" s="29"/>
      <c r="AE675" s="2"/>
    </row>
    <row r="676" spans="1:31" ht="12.75" customHeight="1">
      <c r="A676" s="25">
        <v>21140208</v>
      </c>
      <c r="B676" s="29" t="s">
        <v>154</v>
      </c>
      <c r="C676" s="26">
        <v>15000000</v>
      </c>
      <c r="D676" s="26"/>
      <c r="E676" s="26"/>
      <c r="F676" s="146"/>
      <c r="G676" s="29"/>
      <c r="H676" s="29"/>
      <c r="I676" s="29"/>
      <c r="J676" s="29"/>
      <c r="K676" s="29"/>
      <c r="L676" s="29"/>
      <c r="M676" s="29"/>
      <c r="N676" s="29"/>
      <c r="O676" s="29"/>
      <c r="P676" s="29"/>
      <c r="Q676" s="29"/>
      <c r="R676" s="29"/>
      <c r="S676" s="29"/>
      <c r="T676" s="29"/>
      <c r="U676" s="29"/>
      <c r="V676" s="29"/>
      <c r="W676" s="29"/>
      <c r="X676" s="29"/>
      <c r="Y676" s="29"/>
      <c r="Z676" s="29"/>
      <c r="AE676" s="2"/>
    </row>
    <row r="677" spans="1:31" ht="12.75" customHeight="1">
      <c r="A677" s="29"/>
      <c r="B677" s="29"/>
      <c r="C677" s="26"/>
      <c r="D677" s="26"/>
      <c r="E677" s="26"/>
      <c r="F677" s="146"/>
      <c r="G677" s="29"/>
      <c r="H677" s="29"/>
      <c r="I677" s="29"/>
      <c r="J677" s="29"/>
      <c r="K677" s="29"/>
      <c r="L677" s="29"/>
      <c r="M677" s="29"/>
      <c r="N677" s="29"/>
      <c r="O677" s="29"/>
      <c r="P677" s="29"/>
      <c r="Q677" s="29"/>
      <c r="R677" s="29"/>
      <c r="S677" s="29"/>
      <c r="T677" s="29"/>
      <c r="U677" s="29"/>
      <c r="V677" s="29"/>
      <c r="W677" s="29"/>
      <c r="X677" s="29"/>
      <c r="Y677" s="29"/>
      <c r="Z677" s="29"/>
      <c r="AE677" s="2"/>
    </row>
    <row r="678" spans="1:31" ht="12.75" customHeight="1">
      <c r="A678" s="698" t="s">
        <v>74</v>
      </c>
      <c r="B678" s="657"/>
      <c r="C678" s="152">
        <f>C679+C682</f>
        <v>10700000</v>
      </c>
      <c r="D678" s="26"/>
      <c r="E678" s="26"/>
      <c r="F678" s="146"/>
      <c r="G678" s="29"/>
      <c r="H678" s="29"/>
      <c r="I678" s="29"/>
      <c r="J678" s="29"/>
      <c r="K678" s="29"/>
      <c r="L678" s="29"/>
      <c r="M678" s="29"/>
      <c r="N678" s="29"/>
      <c r="O678" s="29"/>
      <c r="P678" s="29"/>
      <c r="Q678" s="29"/>
      <c r="R678" s="29"/>
      <c r="S678" s="29"/>
      <c r="T678" s="29"/>
      <c r="U678" s="29"/>
      <c r="V678" s="29"/>
      <c r="W678" s="29"/>
      <c r="X678" s="29"/>
      <c r="Y678" s="29"/>
      <c r="Z678" s="29"/>
      <c r="AE678" s="2"/>
    </row>
    <row r="679" spans="1:31" ht="12.75" customHeight="1">
      <c r="A679" s="21">
        <v>221104</v>
      </c>
      <c r="B679" s="21" t="s">
        <v>78</v>
      </c>
      <c r="C679" s="50">
        <f>SUM(C680:C681)</f>
        <v>6150000</v>
      </c>
      <c r="D679" s="26"/>
      <c r="E679" s="47"/>
      <c r="F679" s="109"/>
      <c r="G679" s="25"/>
      <c r="H679" s="25"/>
      <c r="I679" s="25"/>
      <c r="J679" s="25"/>
      <c r="K679" s="25"/>
      <c r="L679" s="25"/>
      <c r="M679" s="25"/>
      <c r="N679" s="25"/>
      <c r="O679" s="25"/>
      <c r="P679" s="25"/>
      <c r="Q679" s="25"/>
      <c r="R679" s="25"/>
      <c r="S679" s="25"/>
      <c r="T679" s="25"/>
      <c r="U679" s="25"/>
      <c r="V679" s="25"/>
      <c r="W679" s="25"/>
      <c r="X679" s="25"/>
      <c r="Y679" s="25"/>
      <c r="Z679" s="25"/>
      <c r="AE679" s="2"/>
    </row>
    <row r="680" spans="1:31" ht="12.75" customHeight="1">
      <c r="A680" s="25">
        <v>22110401</v>
      </c>
      <c r="B680" s="29" t="s">
        <v>79</v>
      </c>
      <c r="C680" s="26">
        <v>2800000</v>
      </c>
      <c r="D680" s="26"/>
      <c r="E680" s="125"/>
      <c r="F680" s="146"/>
      <c r="G680" s="101"/>
      <c r="H680" s="29"/>
      <c r="I680" s="29"/>
      <c r="J680" s="29"/>
      <c r="K680" s="29"/>
      <c r="L680" s="29"/>
      <c r="M680" s="29"/>
      <c r="N680" s="29"/>
      <c r="O680" s="29"/>
      <c r="P680" s="29"/>
      <c r="Q680" s="29"/>
      <c r="R680" s="29"/>
      <c r="S680" s="29"/>
      <c r="T680" s="29"/>
      <c r="U680" s="29"/>
      <c r="V680" s="29"/>
      <c r="W680" s="29"/>
      <c r="X680" s="29"/>
      <c r="Y680" s="29"/>
      <c r="Z680" s="29"/>
      <c r="AE680" s="2"/>
    </row>
    <row r="681" spans="1:31" ht="12.75" customHeight="1">
      <c r="A681" s="25">
        <v>22110409</v>
      </c>
      <c r="B681" s="26" t="s">
        <v>80</v>
      </c>
      <c r="C681" s="26">
        <v>3350000</v>
      </c>
      <c r="D681" s="26"/>
      <c r="E681" s="23"/>
      <c r="F681" s="35"/>
      <c r="G681" s="20"/>
      <c r="H681" s="32"/>
      <c r="I681" s="32"/>
      <c r="J681" s="32"/>
      <c r="K681" s="32"/>
      <c r="L681" s="32"/>
      <c r="M681" s="32"/>
      <c r="N681" s="32"/>
      <c r="O681" s="32"/>
      <c r="P681" s="32"/>
      <c r="Q681" s="32"/>
      <c r="R681" s="32"/>
      <c r="S681" s="32"/>
      <c r="T681" s="32"/>
      <c r="U681" s="32"/>
      <c r="V681" s="32"/>
      <c r="W681" s="32"/>
      <c r="X681" s="32"/>
      <c r="Y681" s="32"/>
      <c r="Z681" s="32"/>
      <c r="AE681" s="2"/>
    </row>
    <row r="682" spans="1:31" ht="12.75" customHeight="1">
      <c r="A682" s="21">
        <v>221107</v>
      </c>
      <c r="B682" s="23" t="s">
        <v>81</v>
      </c>
      <c r="C682" s="23">
        <f>C683</f>
        <v>4550000</v>
      </c>
      <c r="D682" s="26"/>
      <c r="E682" s="125"/>
      <c r="F682" s="146"/>
      <c r="G682" s="101"/>
      <c r="H682" s="29"/>
      <c r="I682" s="29"/>
      <c r="J682" s="29"/>
      <c r="K682" s="29"/>
      <c r="L682" s="29"/>
      <c r="M682" s="29"/>
      <c r="N682" s="29"/>
      <c r="O682" s="29"/>
      <c r="P682" s="29"/>
      <c r="Q682" s="29"/>
      <c r="R682" s="29"/>
      <c r="S682" s="29"/>
      <c r="T682" s="29"/>
      <c r="U682" s="29"/>
      <c r="V682" s="29"/>
      <c r="W682" s="29"/>
      <c r="X682" s="29"/>
      <c r="Y682" s="29"/>
      <c r="Z682" s="29"/>
      <c r="AE682" s="2"/>
    </row>
    <row r="683" spans="1:31" ht="12.75" customHeight="1">
      <c r="A683" s="25">
        <v>22110702</v>
      </c>
      <c r="B683" s="29" t="s">
        <v>82</v>
      </c>
      <c r="C683" s="26">
        <v>4550000</v>
      </c>
      <c r="D683" s="26"/>
      <c r="E683" s="125"/>
      <c r="F683" s="146"/>
      <c r="G683" s="101"/>
      <c r="H683" s="29"/>
      <c r="I683" s="29"/>
      <c r="J683" s="29"/>
      <c r="K683" s="29"/>
      <c r="L683" s="29"/>
      <c r="M683" s="29"/>
      <c r="N683" s="29"/>
      <c r="O683" s="29"/>
      <c r="P683" s="29"/>
      <c r="Q683" s="29"/>
      <c r="R683" s="29"/>
      <c r="S683" s="29"/>
      <c r="T683" s="29"/>
      <c r="U683" s="29"/>
      <c r="V683" s="29"/>
      <c r="W683" s="29"/>
      <c r="X683" s="29"/>
      <c r="Y683" s="29"/>
      <c r="Z683" s="29"/>
      <c r="AE683" s="2"/>
    </row>
    <row r="684" spans="1:31"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row>
    <row r="685" spans="1:31"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row>
    <row r="686" spans="1:31"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row>
    <row r="687" spans="1:31"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row>
    <row r="688" spans="1:31"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row>
    <row r="689" spans="1:31"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row>
    <row r="690" spans="1:31"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row>
    <row r="691" spans="1:31"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row>
    <row r="692" spans="1:31"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row>
    <row r="693" spans="1:31"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row>
    <row r="694" spans="1:31"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row>
    <row r="695" spans="1:31"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row>
    <row r="696" spans="1:31"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row>
    <row r="697" spans="1:31"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row>
    <row r="698" spans="1:31"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row>
    <row r="699" spans="1:31"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row>
    <row r="700" spans="1:31"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row>
    <row r="701" spans="1:31"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row>
    <row r="702" spans="1:31"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row>
    <row r="703" spans="1:31"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row>
    <row r="704" spans="1:31"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row>
    <row r="705" spans="1:31"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row>
    <row r="706" spans="1:31"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row>
    <row r="707" spans="1:31"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row>
    <row r="708" spans="1:31"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row>
    <row r="709" spans="1:31"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row>
    <row r="710" spans="1:31"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row>
    <row r="711" spans="1:31"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row>
    <row r="712" spans="1:31"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row>
    <row r="713" spans="1:31"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row>
    <row r="714" spans="1:31"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row>
    <row r="715" spans="1:31"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row>
    <row r="716" spans="1:31"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row>
    <row r="717" spans="1:31"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row>
    <row r="718" spans="1:31"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row>
    <row r="719" spans="1:31"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row>
    <row r="720" spans="1:31"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row>
    <row r="721" spans="1:31"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row>
    <row r="722" spans="1:31"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row>
    <row r="723" spans="1:31"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row>
    <row r="724" spans="1:31"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row>
    <row r="725" spans="1:31"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row>
    <row r="726" spans="1:31"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row>
    <row r="727" spans="1:31"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row>
    <row r="728" spans="1:31"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row>
    <row r="729" spans="1:31"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row>
    <row r="730" spans="1:31"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row>
    <row r="731" spans="1:31"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row>
    <row r="732" spans="1:31"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row>
    <row r="733" spans="1:31"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row>
    <row r="734" spans="1:31"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row>
    <row r="735" spans="1:31"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row>
    <row r="736" spans="1:31"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row>
    <row r="737" spans="1:31"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row>
    <row r="738" spans="1:31"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row>
    <row r="739" spans="1:31"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row>
    <row r="740" spans="1:31"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row>
    <row r="741" spans="1:31"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row>
    <row r="742" spans="1:31"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row>
    <row r="743" spans="1:31"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row>
    <row r="744" spans="1:31"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row>
    <row r="745" spans="1:31"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row>
    <row r="746" spans="1:31"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row>
    <row r="747" spans="1:31"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row>
    <row r="748" spans="1:31"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row>
    <row r="749" spans="1:31"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row>
    <row r="750" spans="1:31"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row>
    <row r="751" spans="1:31"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row>
    <row r="752" spans="1:31"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row>
    <row r="753" spans="1:31"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row>
    <row r="754" spans="1:31"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row>
    <row r="755" spans="1:31"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row>
    <row r="756" spans="1:31"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row>
    <row r="757" spans="1:31"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row>
    <row r="758" spans="1:31"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row>
    <row r="759" spans="1:31"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row>
    <row r="760" spans="1:31"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row>
    <row r="761" spans="1:31"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row>
    <row r="762" spans="1:31"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row>
    <row r="763" spans="1:31"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row>
    <row r="764" spans="1:31"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row>
    <row r="765" spans="1:31"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row>
    <row r="766" spans="1:31"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row>
    <row r="767" spans="1:31"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row>
    <row r="768" spans="1:31"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row>
    <row r="769" spans="1:31"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row>
    <row r="770" spans="1:31"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row>
    <row r="771" spans="1:31"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row>
    <row r="772" spans="1:31"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row>
    <row r="773" spans="1:31"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row>
    <row r="774" spans="1:31"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row>
    <row r="775" spans="1:31"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row>
    <row r="776" spans="1:31"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row>
    <row r="777" spans="1:31"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row>
    <row r="778" spans="1:31"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row>
    <row r="779" spans="1:31"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row>
    <row r="780" spans="1:31"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row>
    <row r="781" spans="1:31"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row>
    <row r="782" spans="1:31"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row>
    <row r="783" spans="1:31"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row>
    <row r="784" spans="1:31"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row>
    <row r="785" spans="1:31"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row>
    <row r="786" spans="1:31"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row>
    <row r="787" spans="1:31"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row>
    <row r="788" spans="1:31"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row>
    <row r="789" spans="1:31"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row>
    <row r="790" spans="1:31"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row>
    <row r="791" spans="1:31"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row>
    <row r="792" spans="1:31"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row>
    <row r="793" spans="1:31"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row>
    <row r="794" spans="1:31"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row>
    <row r="795" spans="1:31"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row>
    <row r="796" spans="1:31"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row>
    <row r="797" spans="1:31"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row>
    <row r="798" spans="1:31"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row>
    <row r="799" spans="1:31"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row>
    <row r="800" spans="1:31"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row>
    <row r="801" spans="1:31"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row>
    <row r="802" spans="1:31"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row>
    <row r="803" spans="1:31"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row>
    <row r="804" spans="1:31"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row>
    <row r="805" spans="1:31"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row>
    <row r="806" spans="1:31"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row>
    <row r="807" spans="1:31"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row>
    <row r="808" spans="1:31"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row>
    <row r="809" spans="1:31"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row>
    <row r="810" spans="1:31"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row>
    <row r="811" spans="1:31"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row>
    <row r="812" spans="1:31"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row>
    <row r="813" spans="1:31"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row>
    <row r="814" spans="1:31"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row>
    <row r="815" spans="1:31"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row>
    <row r="816" spans="1:31"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row>
    <row r="817" spans="1:31"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row>
    <row r="818" spans="1:31"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row>
    <row r="819" spans="1:31"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row>
    <row r="820" spans="1:31"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row>
    <row r="821" spans="1:31"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row>
    <row r="822" spans="1:31"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row>
    <row r="823" spans="1:31"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row>
    <row r="824" spans="1:31"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row>
    <row r="825" spans="1:31"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row>
    <row r="826" spans="1:31"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row>
    <row r="827" spans="1:31"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row>
    <row r="828" spans="1:31"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row>
    <row r="829" spans="1:31"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row>
    <row r="830" spans="1:31"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row>
    <row r="831" spans="1:31"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row>
    <row r="832" spans="1:31"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row>
    <row r="833" spans="1:31"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row>
    <row r="834" spans="1:31"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row>
    <row r="835" spans="1:31"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row>
    <row r="836" spans="1:31"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row>
    <row r="837" spans="1:31"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row>
    <row r="838" spans="1:31"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row>
    <row r="839" spans="1:31"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row>
    <row r="840" spans="1:31"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row>
    <row r="841" spans="1:31"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row>
    <row r="842" spans="1:31"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row>
    <row r="843" spans="1:31"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row>
    <row r="844" spans="1:31"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row>
    <row r="845" spans="1:31"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row>
    <row r="846" spans="1:31"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row>
    <row r="847" spans="1:31"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row>
    <row r="848" spans="1:31"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row>
    <row r="849" spans="1:31"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row>
    <row r="850" spans="1:31"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row>
    <row r="851" spans="1:31"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row>
    <row r="852" spans="1:31"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row>
    <row r="853" spans="1:31"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row>
    <row r="854" spans="1:31"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row>
    <row r="855" spans="1:31"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row>
    <row r="856" spans="1:31"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row>
    <row r="857" spans="1:31"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row>
    <row r="858" spans="1:31"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row>
    <row r="859" spans="1:31"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row>
    <row r="860" spans="1:31"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row>
    <row r="861" spans="1:31"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row>
    <row r="862" spans="1:31"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row>
    <row r="863" spans="1:31"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row>
    <row r="864" spans="1:31"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row>
    <row r="865" spans="1:31"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row>
    <row r="866" spans="1:31"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row>
    <row r="867" spans="1:31"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row>
    <row r="868" spans="1:31"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row>
    <row r="869" spans="1:31"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row>
    <row r="870" spans="1:31"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row>
    <row r="871" spans="1:31"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row>
    <row r="872" spans="1:31"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row>
    <row r="873" spans="1:31"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row>
    <row r="874" spans="1:31"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row>
    <row r="875" spans="1:31"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row>
    <row r="876" spans="1:31"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row>
    <row r="877" spans="1:31"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row>
    <row r="878" spans="1:31"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row>
  </sheetData>
  <mergeCells count="69">
    <mergeCell ref="A461:C465"/>
    <mergeCell ref="A162:C167"/>
    <mergeCell ref="A242:B243"/>
    <mergeCell ref="A244:C259"/>
    <mergeCell ref="A307:B308"/>
    <mergeCell ref="A309:C324"/>
    <mergeCell ref="A294:B294"/>
    <mergeCell ref="A299:B299"/>
    <mergeCell ref="C307:C308"/>
    <mergeCell ref="C242:C243"/>
    <mergeCell ref="A266:B266"/>
    <mergeCell ref="A282:B282"/>
    <mergeCell ref="A174:B174"/>
    <mergeCell ref="A203:B203"/>
    <mergeCell ref="A224:B224"/>
    <mergeCell ref="A229:B229"/>
    <mergeCell ref="A151:B151"/>
    <mergeCell ref="C159:C161"/>
    <mergeCell ref="A159:B161"/>
    <mergeCell ref="C110:C111"/>
    <mergeCell ref="A127:B127"/>
    <mergeCell ref="A141:B141"/>
    <mergeCell ref="A110:B111"/>
    <mergeCell ref="A112:C120"/>
    <mergeCell ref="A52:B52"/>
    <mergeCell ref="A73:B73"/>
    <mergeCell ref="A94:B94"/>
    <mergeCell ref="A101:B101"/>
    <mergeCell ref="C3:C4"/>
    <mergeCell ref="A29:B29"/>
    <mergeCell ref="A3:B4"/>
    <mergeCell ref="A5:C22"/>
    <mergeCell ref="A673:B673"/>
    <mergeCell ref="A678:B678"/>
    <mergeCell ref="A551:B551"/>
    <mergeCell ref="A567:B567"/>
    <mergeCell ref="A584:B584"/>
    <mergeCell ref="A589:B589"/>
    <mergeCell ref="A598:B599"/>
    <mergeCell ref="A600:C628"/>
    <mergeCell ref="C598:C599"/>
    <mergeCell ref="A635:B635"/>
    <mergeCell ref="A655:B655"/>
    <mergeCell ref="A539:C545"/>
    <mergeCell ref="A430:B430"/>
    <mergeCell ref="A442:B442"/>
    <mergeCell ref="A447:B447"/>
    <mergeCell ref="A454:B454"/>
    <mergeCell ref="A505:B505"/>
    <mergeCell ref="A488:B488"/>
    <mergeCell ref="C512:C513"/>
    <mergeCell ref="C537:C538"/>
    <mergeCell ref="A512:B513"/>
    <mergeCell ref="A514:C530"/>
    <mergeCell ref="A537:B538"/>
    <mergeCell ref="C459:C460"/>
    <mergeCell ref="A470:B470"/>
    <mergeCell ref="A472:B472"/>
    <mergeCell ref="A459:B460"/>
    <mergeCell ref="A406:B406"/>
    <mergeCell ref="A408:B408"/>
    <mergeCell ref="C379:C380"/>
    <mergeCell ref="A379:B380"/>
    <mergeCell ref="A381:C401"/>
    <mergeCell ref="A329:B329"/>
    <mergeCell ref="A331:B331"/>
    <mergeCell ref="A351:B351"/>
    <mergeCell ref="A365:B365"/>
    <mergeCell ref="A370:B370"/>
  </mergeCells>
  <pageMargins left="0.98425196850393704" right="0.19685039370078741" top="0.78740157480314965" bottom="0.59055118110236227" header="0" footer="0"/>
  <pageSetup paperSize="9" orientation="portrait" r:id="rId1"/>
  <headerFooter>
    <oddFooter xml:space="preserve">&amp;C&amp;"Arial Narrow,Normal"&amp;9&amp;P DES. HUMANO Y TERRIT. </oddFooter>
  </headerFooter>
  <rowBreaks count="9" manualBreakCount="9">
    <brk id="109" max="2" man="1"/>
    <brk id="158" max="2" man="1"/>
    <brk id="333" max="2" man="1"/>
    <brk id="378" max="2" man="1"/>
    <brk id="436" max="2" man="1"/>
    <brk id="493" max="2" man="1"/>
    <brk id="550" max="2" man="1"/>
    <brk id="597" max="2" man="1"/>
    <brk id="654" max="2"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L1000"/>
  <sheetViews>
    <sheetView tabSelected="1" zoomScaleNormal="100" workbookViewId="0">
      <selection activeCell="Q86" sqref="Q86"/>
    </sheetView>
  </sheetViews>
  <sheetFormatPr baseColWidth="10" defaultColWidth="12.5703125" defaultRowHeight="15" customHeight="1"/>
  <cols>
    <col min="1" max="9" width="2.28515625" customWidth="1"/>
    <col min="10" max="10" width="52.85546875" customWidth="1"/>
    <col min="11" max="11" width="22.140625" customWidth="1"/>
    <col min="12" max="15" width="13.140625" customWidth="1"/>
    <col min="16" max="16" width="13.7109375" style="471" customWidth="1"/>
    <col min="17" max="17" width="18.28515625" style="471" customWidth="1"/>
    <col min="18" max="18" width="16.85546875" style="471" customWidth="1"/>
    <col min="19" max="32" width="11.28515625" style="471" customWidth="1"/>
    <col min="33" max="38" width="11.28515625" customWidth="1"/>
  </cols>
  <sheetData>
    <row r="1" spans="1:38" ht="16.5" customHeight="1">
      <c r="A1" s="893" t="s">
        <v>703</v>
      </c>
      <c r="B1" s="894"/>
      <c r="C1" s="894"/>
      <c r="D1" s="894"/>
      <c r="E1" s="894"/>
      <c r="F1" s="894"/>
      <c r="G1" s="895" t="s">
        <v>704</v>
      </c>
      <c r="H1" s="896"/>
      <c r="I1" s="896"/>
      <c r="J1" s="896"/>
      <c r="K1" s="897"/>
      <c r="L1" s="897"/>
      <c r="M1" s="897"/>
      <c r="N1" s="894"/>
      <c r="O1" s="894"/>
      <c r="P1" s="898">
        <f>O2+O73+O89+O112</f>
        <v>109865113950</v>
      </c>
      <c r="Q1" s="619"/>
      <c r="R1" s="620"/>
      <c r="S1" s="621"/>
      <c r="T1" s="621"/>
      <c r="U1" s="621"/>
      <c r="V1" s="621"/>
      <c r="W1" s="621"/>
      <c r="X1" s="621"/>
      <c r="Y1" s="621"/>
      <c r="Z1" s="621"/>
      <c r="AA1" s="621"/>
      <c r="AB1" s="621"/>
      <c r="AC1" s="621"/>
      <c r="AD1" s="621"/>
      <c r="AE1" s="621"/>
      <c r="AF1" s="621"/>
      <c r="AG1" s="430"/>
      <c r="AH1" s="430"/>
      <c r="AI1" s="430"/>
      <c r="AJ1" s="430"/>
      <c r="AK1" s="430"/>
      <c r="AL1" s="430"/>
    </row>
    <row r="2" spans="1:38" ht="12.75" customHeight="1">
      <c r="A2" s="899" t="s">
        <v>703</v>
      </c>
      <c r="B2" s="431" t="s">
        <v>703</v>
      </c>
      <c r="C2" s="431"/>
      <c r="D2" s="431"/>
      <c r="E2" s="431"/>
      <c r="F2" s="432"/>
      <c r="G2" s="431" t="s">
        <v>705</v>
      </c>
      <c r="H2" s="432"/>
      <c r="I2" s="432"/>
      <c r="J2" s="432"/>
      <c r="K2" s="433"/>
      <c r="L2" s="433"/>
      <c r="M2" s="434"/>
      <c r="N2" s="431"/>
      <c r="O2" s="434">
        <f>N3+N60</f>
        <v>93965113933</v>
      </c>
      <c r="P2" s="900"/>
      <c r="Q2" s="622"/>
      <c r="R2" s="623"/>
      <c r="S2" s="616"/>
      <c r="T2" s="616"/>
      <c r="U2" s="616"/>
      <c r="V2" s="616"/>
      <c r="W2" s="616"/>
      <c r="X2" s="616"/>
      <c r="Y2" s="616"/>
      <c r="Z2" s="616"/>
      <c r="AA2" s="616"/>
      <c r="AB2" s="616"/>
      <c r="AC2" s="616"/>
      <c r="AD2" s="616"/>
      <c r="AE2" s="616"/>
      <c r="AF2" s="616"/>
      <c r="AG2" s="435"/>
      <c r="AH2" s="435"/>
      <c r="AI2" s="435"/>
      <c r="AJ2" s="435"/>
      <c r="AK2" s="435"/>
      <c r="AL2" s="435"/>
    </row>
    <row r="3" spans="1:38" ht="12.75" customHeight="1">
      <c r="A3" s="901" t="s">
        <v>703</v>
      </c>
      <c r="B3" s="613" t="s">
        <v>703</v>
      </c>
      <c r="C3" s="613" t="s">
        <v>703</v>
      </c>
      <c r="D3" s="613"/>
      <c r="E3" s="613"/>
      <c r="F3" s="902"/>
      <c r="G3" s="902"/>
      <c r="H3" s="613" t="s">
        <v>706</v>
      </c>
      <c r="I3" s="902"/>
      <c r="J3" s="902"/>
      <c r="K3" s="903"/>
      <c r="L3" s="903"/>
      <c r="M3" s="904"/>
      <c r="N3" s="904">
        <f>M4+M41</f>
        <v>59844525608</v>
      </c>
      <c r="O3" s="613"/>
      <c r="P3" s="905"/>
      <c r="Q3" s="622"/>
      <c r="R3" s="623"/>
      <c r="S3" s="624"/>
      <c r="T3" s="624"/>
      <c r="U3" s="624"/>
      <c r="V3" s="624"/>
      <c r="W3" s="624"/>
      <c r="X3" s="624"/>
      <c r="Y3" s="624"/>
      <c r="Z3" s="624"/>
      <c r="AA3" s="624"/>
      <c r="AB3" s="624"/>
      <c r="AC3" s="624"/>
      <c r="AD3" s="624"/>
      <c r="AE3" s="624"/>
      <c r="AF3" s="624"/>
      <c r="AG3" s="436"/>
      <c r="AH3" s="436"/>
      <c r="AI3" s="436"/>
      <c r="AJ3" s="436"/>
      <c r="AK3" s="436"/>
      <c r="AL3" s="436"/>
    </row>
    <row r="4" spans="1:38" ht="12.75" customHeight="1">
      <c r="A4" s="906" t="s">
        <v>703</v>
      </c>
      <c r="B4" s="437" t="s">
        <v>703</v>
      </c>
      <c r="C4" s="437" t="s">
        <v>703</v>
      </c>
      <c r="D4" s="437" t="s">
        <v>703</v>
      </c>
      <c r="E4" s="437"/>
      <c r="F4" s="438"/>
      <c r="G4" s="438"/>
      <c r="H4" s="438"/>
      <c r="I4" s="437" t="s">
        <v>707</v>
      </c>
      <c r="J4" s="438"/>
      <c r="K4" s="439"/>
      <c r="L4" s="439"/>
      <c r="M4" s="440">
        <f>SUM(L5:L40)</f>
        <v>54984641206</v>
      </c>
      <c r="N4" s="437"/>
      <c r="O4" s="437"/>
      <c r="P4" s="907"/>
      <c r="Q4" s="622"/>
      <c r="R4" s="623"/>
      <c r="S4" s="616"/>
      <c r="T4" s="616"/>
      <c r="U4" s="616"/>
      <c r="V4" s="616"/>
      <c r="W4" s="616"/>
      <c r="X4" s="616"/>
      <c r="Y4" s="616"/>
      <c r="Z4" s="616"/>
      <c r="AA4" s="616"/>
      <c r="AB4" s="616"/>
      <c r="AC4" s="616"/>
      <c r="AD4" s="616"/>
      <c r="AE4" s="616"/>
      <c r="AF4" s="616"/>
      <c r="AG4" s="435"/>
      <c r="AH4" s="435"/>
      <c r="AI4" s="435"/>
      <c r="AJ4" s="435"/>
      <c r="AK4" s="435"/>
      <c r="AL4" s="435"/>
    </row>
    <row r="5" spans="1:38" ht="12.75" customHeight="1">
      <c r="A5" s="908" t="s">
        <v>703</v>
      </c>
      <c r="B5" s="616" t="s">
        <v>703</v>
      </c>
      <c r="C5" s="616" t="s">
        <v>703</v>
      </c>
      <c r="D5" s="616" t="s">
        <v>703</v>
      </c>
      <c r="E5" s="616" t="s">
        <v>708</v>
      </c>
      <c r="F5" s="616"/>
      <c r="G5" s="616"/>
      <c r="H5" s="616"/>
      <c r="I5" s="616" t="s">
        <v>709</v>
      </c>
      <c r="J5" s="616"/>
      <c r="K5" s="909"/>
      <c r="L5" s="909">
        <f>SUM(K6:K7)</f>
        <v>8502394445</v>
      </c>
      <c r="M5" s="910"/>
      <c r="N5" s="614"/>
      <c r="O5" s="614"/>
      <c r="P5" s="911"/>
      <c r="Q5" s="622"/>
      <c r="R5" s="623"/>
      <c r="S5" s="616"/>
      <c r="T5" s="616"/>
      <c r="U5" s="616"/>
      <c r="V5" s="616"/>
      <c r="W5" s="616"/>
      <c r="X5" s="616"/>
      <c r="Y5" s="616"/>
      <c r="Z5" s="616"/>
      <c r="AA5" s="616"/>
      <c r="AB5" s="616"/>
      <c r="AC5" s="616"/>
      <c r="AD5" s="616"/>
      <c r="AE5" s="616"/>
      <c r="AF5" s="616"/>
      <c r="AG5" s="435"/>
      <c r="AH5" s="435"/>
      <c r="AI5" s="435"/>
      <c r="AJ5" s="435"/>
      <c r="AK5" s="435"/>
      <c r="AL5" s="435"/>
    </row>
    <row r="6" spans="1:38" ht="12.75" customHeight="1">
      <c r="A6" s="908" t="s">
        <v>703</v>
      </c>
      <c r="B6" s="616" t="s">
        <v>703</v>
      </c>
      <c r="C6" s="616" t="s">
        <v>703</v>
      </c>
      <c r="D6" s="616" t="s">
        <v>703</v>
      </c>
      <c r="E6" s="616" t="s">
        <v>708</v>
      </c>
      <c r="F6" s="616" t="s">
        <v>708</v>
      </c>
      <c r="G6" s="616"/>
      <c r="H6" s="616"/>
      <c r="I6" s="616"/>
      <c r="J6" s="616" t="s">
        <v>710</v>
      </c>
      <c r="K6" s="909">
        <v>7687232650</v>
      </c>
      <c r="L6" s="909"/>
      <c r="M6" s="910"/>
      <c r="N6" s="614"/>
      <c r="O6" s="614"/>
      <c r="P6" s="911"/>
      <c r="Q6" s="622"/>
      <c r="R6" s="623"/>
      <c r="S6" s="616"/>
      <c r="T6" s="616"/>
      <c r="U6" s="616"/>
      <c r="V6" s="616"/>
      <c r="W6" s="616"/>
      <c r="X6" s="616"/>
      <c r="Y6" s="616"/>
      <c r="Z6" s="616"/>
      <c r="AA6" s="616"/>
      <c r="AB6" s="616"/>
      <c r="AC6" s="616"/>
      <c r="AD6" s="616"/>
      <c r="AE6" s="616"/>
      <c r="AF6" s="616"/>
      <c r="AG6" s="435"/>
      <c r="AH6" s="435"/>
      <c r="AI6" s="435"/>
      <c r="AJ6" s="435"/>
      <c r="AK6" s="435"/>
      <c r="AL6" s="435"/>
    </row>
    <row r="7" spans="1:38" ht="12.75" customHeight="1">
      <c r="A7" s="908" t="s">
        <v>703</v>
      </c>
      <c r="B7" s="616" t="s">
        <v>703</v>
      </c>
      <c r="C7" s="616" t="s">
        <v>703</v>
      </c>
      <c r="D7" s="616" t="s">
        <v>703</v>
      </c>
      <c r="E7" s="616" t="s">
        <v>708</v>
      </c>
      <c r="F7" s="616" t="s">
        <v>711</v>
      </c>
      <c r="G7" s="616"/>
      <c r="H7" s="616"/>
      <c r="I7" s="616"/>
      <c r="J7" s="616" t="s">
        <v>712</v>
      </c>
      <c r="K7" s="909">
        <v>815161795</v>
      </c>
      <c r="L7" s="909"/>
      <c r="M7" s="910"/>
      <c r="N7" s="912"/>
      <c r="O7" s="913"/>
      <c r="P7" s="914"/>
      <c r="Q7" s="622"/>
      <c r="R7" s="623"/>
      <c r="S7" s="616"/>
      <c r="T7" s="616"/>
      <c r="U7" s="616"/>
      <c r="V7" s="616"/>
      <c r="W7" s="616"/>
      <c r="X7" s="616"/>
      <c r="Y7" s="616"/>
      <c r="Z7" s="616"/>
      <c r="AA7" s="616"/>
      <c r="AB7" s="616"/>
      <c r="AC7" s="616"/>
      <c r="AD7" s="616"/>
      <c r="AE7" s="616"/>
      <c r="AF7" s="616"/>
      <c r="AG7" s="435"/>
      <c r="AH7" s="435"/>
      <c r="AI7" s="435"/>
      <c r="AJ7" s="435"/>
      <c r="AK7" s="435"/>
      <c r="AL7" s="435"/>
    </row>
    <row r="8" spans="1:38" ht="12.75" customHeight="1">
      <c r="A8" s="908" t="s">
        <v>703</v>
      </c>
      <c r="B8" s="616" t="s">
        <v>703</v>
      </c>
      <c r="C8" s="616" t="s">
        <v>703</v>
      </c>
      <c r="D8" s="616" t="s">
        <v>703</v>
      </c>
      <c r="E8" s="616" t="s">
        <v>711</v>
      </c>
      <c r="F8" s="616"/>
      <c r="G8" s="616"/>
      <c r="H8" s="616"/>
      <c r="I8" s="616" t="s">
        <v>713</v>
      </c>
      <c r="J8" s="616"/>
      <c r="K8" s="909"/>
      <c r="L8" s="909">
        <f>SUM(K9:K10)</f>
        <v>6142476130</v>
      </c>
      <c r="M8" s="910"/>
      <c r="N8" s="614"/>
      <c r="O8" s="614"/>
      <c r="P8" s="914"/>
      <c r="Q8" s="622"/>
      <c r="R8" s="623"/>
      <c r="S8" s="616"/>
      <c r="T8" s="616"/>
      <c r="U8" s="616"/>
      <c r="V8" s="616"/>
      <c r="W8" s="616"/>
      <c r="X8" s="616"/>
      <c r="Y8" s="616"/>
      <c r="Z8" s="616"/>
      <c r="AA8" s="616"/>
      <c r="AB8" s="616"/>
      <c r="AC8" s="616"/>
      <c r="AD8" s="616"/>
      <c r="AE8" s="616"/>
      <c r="AF8" s="616"/>
      <c r="AG8" s="435"/>
      <c r="AH8" s="435"/>
      <c r="AI8" s="435"/>
      <c r="AJ8" s="435"/>
      <c r="AK8" s="435"/>
      <c r="AL8" s="435"/>
    </row>
    <row r="9" spans="1:38" ht="12.75" customHeight="1">
      <c r="A9" s="908" t="s">
        <v>703</v>
      </c>
      <c r="B9" s="616" t="s">
        <v>703</v>
      </c>
      <c r="C9" s="616" t="s">
        <v>703</v>
      </c>
      <c r="D9" s="616" t="s">
        <v>703</v>
      </c>
      <c r="E9" s="616" t="s">
        <v>711</v>
      </c>
      <c r="F9" s="616" t="s">
        <v>708</v>
      </c>
      <c r="G9" s="616"/>
      <c r="H9" s="616"/>
      <c r="I9" s="616"/>
      <c r="J9" s="616" t="s">
        <v>714</v>
      </c>
      <c r="K9" s="909">
        <v>5204994950</v>
      </c>
      <c r="L9" s="909"/>
      <c r="M9" s="910"/>
      <c r="N9" s="912"/>
      <c r="O9" s="913"/>
      <c r="P9" s="915"/>
      <c r="Q9" s="622"/>
      <c r="R9" s="623"/>
      <c r="S9" s="616"/>
      <c r="T9" s="616"/>
      <c r="U9" s="616"/>
      <c r="V9" s="616"/>
      <c r="W9" s="616"/>
      <c r="X9" s="616"/>
      <c r="Y9" s="616"/>
      <c r="Z9" s="616"/>
      <c r="AA9" s="616"/>
      <c r="AB9" s="616"/>
      <c r="AC9" s="616"/>
      <c r="AD9" s="616"/>
      <c r="AE9" s="616"/>
      <c r="AF9" s="616"/>
      <c r="AG9" s="435"/>
      <c r="AH9" s="435"/>
      <c r="AI9" s="435"/>
      <c r="AJ9" s="435"/>
      <c r="AK9" s="435"/>
      <c r="AL9" s="435"/>
    </row>
    <row r="10" spans="1:38" ht="12.75" customHeight="1">
      <c r="A10" s="908" t="s">
        <v>703</v>
      </c>
      <c r="B10" s="616" t="s">
        <v>703</v>
      </c>
      <c r="C10" s="616" t="s">
        <v>703</v>
      </c>
      <c r="D10" s="616" t="s">
        <v>703</v>
      </c>
      <c r="E10" s="616" t="s">
        <v>711</v>
      </c>
      <c r="F10" s="616" t="s">
        <v>711</v>
      </c>
      <c r="G10" s="616"/>
      <c r="H10" s="616"/>
      <c r="I10" s="616"/>
      <c r="J10" s="616" t="s">
        <v>715</v>
      </c>
      <c r="K10" s="909">
        <v>937481180</v>
      </c>
      <c r="L10" s="909"/>
      <c r="M10" s="910"/>
      <c r="N10" s="912"/>
      <c r="O10" s="913"/>
      <c r="P10" s="915"/>
      <c r="Q10" s="622"/>
      <c r="R10" s="623"/>
      <c r="S10" s="616"/>
      <c r="T10" s="616"/>
      <c r="U10" s="616"/>
      <c r="V10" s="616"/>
      <c r="W10" s="616"/>
      <c r="X10" s="616"/>
      <c r="Y10" s="616"/>
      <c r="Z10" s="616"/>
      <c r="AA10" s="616"/>
      <c r="AB10" s="616"/>
      <c r="AC10" s="616"/>
      <c r="AD10" s="616"/>
      <c r="AE10" s="616"/>
      <c r="AF10" s="616"/>
      <c r="AG10" s="435"/>
      <c r="AH10" s="435"/>
      <c r="AI10" s="435"/>
      <c r="AJ10" s="435"/>
      <c r="AK10" s="435"/>
      <c r="AL10" s="435"/>
    </row>
    <row r="11" spans="1:38" ht="12.75" customHeight="1">
      <c r="A11" s="908" t="s">
        <v>703</v>
      </c>
      <c r="B11" s="616" t="s">
        <v>703</v>
      </c>
      <c r="C11" s="616" t="s">
        <v>703</v>
      </c>
      <c r="D11" s="616" t="s">
        <v>703</v>
      </c>
      <c r="E11" s="616" t="s">
        <v>716</v>
      </c>
      <c r="F11" s="616"/>
      <c r="G11" s="616"/>
      <c r="H11" s="616"/>
      <c r="I11" s="616" t="s">
        <v>717</v>
      </c>
      <c r="J11" s="616"/>
      <c r="K11" s="909"/>
      <c r="L11" s="909">
        <f>SUM(K12:K13)</f>
        <v>22611622706</v>
      </c>
      <c r="M11" s="910"/>
      <c r="N11" s="614"/>
      <c r="O11" s="614"/>
      <c r="P11" s="914"/>
      <c r="Q11" s="622"/>
      <c r="R11" s="623"/>
      <c r="S11" s="616"/>
      <c r="T11" s="616"/>
      <c r="U11" s="616"/>
      <c r="V11" s="616"/>
      <c r="W11" s="616"/>
      <c r="X11" s="616"/>
      <c r="Y11" s="616"/>
      <c r="Z11" s="616"/>
      <c r="AA11" s="616"/>
      <c r="AB11" s="616"/>
      <c r="AC11" s="616"/>
      <c r="AD11" s="616"/>
      <c r="AE11" s="616"/>
      <c r="AF11" s="616"/>
      <c r="AG11" s="435"/>
      <c r="AH11" s="435"/>
      <c r="AI11" s="435"/>
      <c r="AJ11" s="435"/>
      <c r="AK11" s="435"/>
      <c r="AL11" s="435"/>
    </row>
    <row r="12" spans="1:38" ht="12.75" customHeight="1">
      <c r="A12" s="908" t="s">
        <v>703</v>
      </c>
      <c r="B12" s="616" t="s">
        <v>703</v>
      </c>
      <c r="C12" s="616" t="s">
        <v>703</v>
      </c>
      <c r="D12" s="616" t="s">
        <v>703</v>
      </c>
      <c r="E12" s="616" t="s">
        <v>716</v>
      </c>
      <c r="F12" s="616" t="s">
        <v>708</v>
      </c>
      <c r="G12" s="616"/>
      <c r="H12" s="616"/>
      <c r="I12" s="616"/>
      <c r="J12" s="616" t="s">
        <v>718</v>
      </c>
      <c r="K12" s="909">
        <v>21419604956</v>
      </c>
      <c r="L12" s="909"/>
      <c r="M12" s="910"/>
      <c r="N12" s="912"/>
      <c r="O12" s="913"/>
      <c r="P12" s="914"/>
      <c r="Q12" s="622"/>
      <c r="R12" s="623"/>
      <c r="S12" s="616"/>
      <c r="T12" s="616"/>
      <c r="U12" s="616"/>
      <c r="V12" s="616"/>
      <c r="W12" s="616"/>
      <c r="X12" s="616"/>
      <c r="Y12" s="616"/>
      <c r="Z12" s="616"/>
      <c r="AA12" s="616"/>
      <c r="AB12" s="616"/>
      <c r="AC12" s="616"/>
      <c r="AD12" s="616"/>
      <c r="AE12" s="616"/>
      <c r="AF12" s="616"/>
      <c r="AG12" s="435"/>
      <c r="AH12" s="435"/>
      <c r="AI12" s="435"/>
      <c r="AJ12" s="435"/>
      <c r="AK12" s="435"/>
      <c r="AL12" s="435"/>
    </row>
    <row r="13" spans="1:38" ht="12.75" customHeight="1">
      <c r="A13" s="908" t="s">
        <v>703</v>
      </c>
      <c r="B13" s="616" t="s">
        <v>703</v>
      </c>
      <c r="C13" s="616" t="s">
        <v>703</v>
      </c>
      <c r="D13" s="616" t="s">
        <v>703</v>
      </c>
      <c r="E13" s="616" t="s">
        <v>716</v>
      </c>
      <c r="F13" s="616" t="s">
        <v>711</v>
      </c>
      <c r="G13" s="616"/>
      <c r="H13" s="616"/>
      <c r="I13" s="616"/>
      <c r="J13" s="616" t="s">
        <v>719</v>
      </c>
      <c r="K13" s="909">
        <v>1192017750</v>
      </c>
      <c r="L13" s="909"/>
      <c r="M13" s="910"/>
      <c r="N13" s="912"/>
      <c r="O13" s="913"/>
      <c r="P13" s="914"/>
      <c r="Q13" s="622"/>
      <c r="R13" s="623"/>
      <c r="S13" s="616"/>
      <c r="T13" s="616"/>
      <c r="U13" s="616"/>
      <c r="V13" s="616"/>
      <c r="W13" s="616"/>
      <c r="X13" s="616"/>
      <c r="Y13" s="616"/>
      <c r="Z13" s="616"/>
      <c r="AA13" s="616"/>
      <c r="AB13" s="616"/>
      <c r="AC13" s="616"/>
      <c r="AD13" s="616"/>
      <c r="AE13" s="616"/>
      <c r="AF13" s="616"/>
      <c r="AG13" s="435"/>
      <c r="AH13" s="435"/>
      <c r="AI13" s="435"/>
      <c r="AJ13" s="435"/>
      <c r="AK13" s="435"/>
      <c r="AL13" s="435"/>
    </row>
    <row r="14" spans="1:38" ht="12.75" customHeight="1">
      <c r="A14" s="908" t="s">
        <v>703</v>
      </c>
      <c r="B14" s="616" t="s">
        <v>703</v>
      </c>
      <c r="C14" s="616" t="s">
        <v>703</v>
      </c>
      <c r="D14" s="616" t="s">
        <v>703</v>
      </c>
      <c r="E14" s="616" t="s">
        <v>720</v>
      </c>
      <c r="F14" s="616"/>
      <c r="G14" s="616"/>
      <c r="H14" s="616"/>
      <c r="I14" s="616" t="s">
        <v>721</v>
      </c>
      <c r="J14" s="616"/>
      <c r="K14" s="616"/>
      <c r="L14" s="909">
        <v>4767327</v>
      </c>
      <c r="M14" s="910"/>
      <c r="N14" s="614"/>
      <c r="O14" s="614"/>
      <c r="P14" s="914"/>
      <c r="Q14" s="622"/>
      <c r="R14" s="623"/>
      <c r="S14" s="616"/>
      <c r="T14" s="616"/>
      <c r="U14" s="616"/>
      <c r="V14" s="616"/>
      <c r="W14" s="616"/>
      <c r="X14" s="616"/>
      <c r="Y14" s="616"/>
      <c r="Z14" s="616"/>
      <c r="AA14" s="616"/>
      <c r="AB14" s="616"/>
      <c r="AC14" s="616"/>
      <c r="AD14" s="616"/>
      <c r="AE14" s="616"/>
      <c r="AF14" s="616"/>
      <c r="AG14" s="435"/>
      <c r="AH14" s="435"/>
      <c r="AI14" s="435"/>
      <c r="AJ14" s="435"/>
      <c r="AK14" s="435"/>
      <c r="AL14" s="435"/>
    </row>
    <row r="15" spans="1:38" ht="12.75" customHeight="1">
      <c r="A15" s="908" t="s">
        <v>703</v>
      </c>
      <c r="B15" s="616" t="s">
        <v>703</v>
      </c>
      <c r="C15" s="616" t="s">
        <v>703</v>
      </c>
      <c r="D15" s="616" t="s">
        <v>703</v>
      </c>
      <c r="E15" s="616" t="s">
        <v>722</v>
      </c>
      <c r="F15" s="616"/>
      <c r="G15" s="616"/>
      <c r="H15" s="616"/>
      <c r="I15" s="616" t="s">
        <v>723</v>
      </c>
      <c r="J15" s="616"/>
      <c r="K15" s="616"/>
      <c r="L15" s="909">
        <v>129195602</v>
      </c>
      <c r="M15" s="910"/>
      <c r="N15" s="614"/>
      <c r="O15" s="614"/>
      <c r="P15" s="914"/>
      <c r="Q15" s="622"/>
      <c r="R15" s="623"/>
      <c r="S15" s="616"/>
      <c r="T15" s="616"/>
      <c r="U15" s="616"/>
      <c r="V15" s="616"/>
      <c r="W15" s="616"/>
      <c r="X15" s="616"/>
      <c r="Y15" s="616"/>
      <c r="Z15" s="616"/>
      <c r="AA15" s="616"/>
      <c r="AB15" s="616"/>
      <c r="AC15" s="616"/>
      <c r="AD15" s="616"/>
      <c r="AE15" s="616"/>
      <c r="AF15" s="616"/>
      <c r="AG15" s="435"/>
      <c r="AH15" s="435"/>
      <c r="AI15" s="435"/>
      <c r="AJ15" s="435"/>
      <c r="AK15" s="435"/>
      <c r="AL15" s="435"/>
    </row>
    <row r="16" spans="1:38" ht="12.75" customHeight="1">
      <c r="A16" s="908" t="s">
        <v>703</v>
      </c>
      <c r="B16" s="616" t="s">
        <v>703</v>
      </c>
      <c r="C16" s="616" t="s">
        <v>703</v>
      </c>
      <c r="D16" s="616" t="s">
        <v>703</v>
      </c>
      <c r="E16" s="616" t="s">
        <v>724</v>
      </c>
      <c r="F16" s="616"/>
      <c r="G16" s="616"/>
      <c r="H16" s="616"/>
      <c r="I16" s="616" t="s">
        <v>725</v>
      </c>
      <c r="J16" s="616"/>
      <c r="K16" s="909"/>
      <c r="L16" s="916">
        <v>822906244</v>
      </c>
      <c r="M16" s="910"/>
      <c r="N16" s="614"/>
      <c r="O16" s="614"/>
      <c r="P16" s="911"/>
      <c r="Q16" s="622"/>
      <c r="R16" s="623"/>
      <c r="S16" s="616"/>
      <c r="T16" s="616"/>
      <c r="U16" s="616"/>
      <c r="V16" s="616"/>
      <c r="W16" s="616"/>
      <c r="X16" s="616"/>
      <c r="Y16" s="616"/>
      <c r="Z16" s="616"/>
      <c r="AA16" s="616"/>
      <c r="AB16" s="616"/>
      <c r="AC16" s="616"/>
      <c r="AD16" s="616"/>
      <c r="AE16" s="616"/>
      <c r="AF16" s="616"/>
      <c r="AG16" s="435"/>
      <c r="AH16" s="435"/>
      <c r="AI16" s="435"/>
      <c r="AJ16" s="435"/>
      <c r="AK16" s="435"/>
      <c r="AL16" s="435"/>
    </row>
    <row r="17" spans="1:38" ht="12.75" customHeight="1">
      <c r="A17" s="908" t="s">
        <v>703</v>
      </c>
      <c r="B17" s="616" t="s">
        <v>703</v>
      </c>
      <c r="C17" s="616" t="s">
        <v>703</v>
      </c>
      <c r="D17" s="616" t="s">
        <v>703</v>
      </c>
      <c r="E17" s="616" t="s">
        <v>726</v>
      </c>
      <c r="F17" s="616"/>
      <c r="G17" s="616"/>
      <c r="H17" s="616"/>
      <c r="I17" s="616" t="s">
        <v>727</v>
      </c>
      <c r="J17" s="616"/>
      <c r="K17" s="616"/>
      <c r="L17" s="909">
        <v>46781660</v>
      </c>
      <c r="M17" s="471"/>
      <c r="N17" s="614"/>
      <c r="O17" s="614"/>
      <c r="P17" s="911"/>
      <c r="Q17" s="625"/>
      <c r="R17" s="623"/>
      <c r="S17" s="616"/>
      <c r="T17" s="616"/>
      <c r="U17" s="616"/>
      <c r="V17" s="616"/>
      <c r="W17" s="616"/>
      <c r="X17" s="616"/>
      <c r="Y17" s="616"/>
      <c r="Z17" s="616"/>
      <c r="AA17" s="616"/>
      <c r="AB17" s="616"/>
      <c r="AC17" s="616"/>
      <c r="AD17" s="616"/>
      <c r="AE17" s="616"/>
      <c r="AF17" s="616"/>
      <c r="AG17" s="435"/>
      <c r="AH17" s="435"/>
      <c r="AI17" s="435"/>
      <c r="AJ17" s="435"/>
      <c r="AK17" s="435"/>
      <c r="AL17" s="435"/>
    </row>
    <row r="18" spans="1:38" ht="12.75" customHeight="1">
      <c r="A18" s="908" t="s">
        <v>703</v>
      </c>
      <c r="B18" s="616" t="s">
        <v>703</v>
      </c>
      <c r="C18" s="616" t="s">
        <v>703</v>
      </c>
      <c r="D18" s="616" t="s">
        <v>703</v>
      </c>
      <c r="E18" s="616" t="s">
        <v>728</v>
      </c>
      <c r="F18" s="616"/>
      <c r="G18" s="616"/>
      <c r="H18" s="616"/>
      <c r="I18" s="616" t="s">
        <v>729</v>
      </c>
      <c r="J18" s="616"/>
      <c r="K18" s="616"/>
      <c r="L18" s="909">
        <v>1</v>
      </c>
      <c r="M18" s="910"/>
      <c r="N18" s="614"/>
      <c r="O18" s="614"/>
      <c r="P18" s="911"/>
      <c r="Q18" s="622"/>
      <c r="R18" s="623"/>
      <c r="S18" s="616"/>
      <c r="T18" s="616"/>
      <c r="U18" s="616"/>
      <c r="V18" s="616"/>
      <c r="W18" s="616"/>
      <c r="X18" s="616"/>
      <c r="Y18" s="616"/>
      <c r="Z18" s="616"/>
      <c r="AA18" s="616"/>
      <c r="AB18" s="616"/>
      <c r="AC18" s="616"/>
      <c r="AD18" s="616"/>
      <c r="AE18" s="616"/>
      <c r="AF18" s="616"/>
      <c r="AG18" s="435"/>
      <c r="AH18" s="435"/>
      <c r="AI18" s="435"/>
      <c r="AJ18" s="435"/>
      <c r="AK18" s="435"/>
      <c r="AL18" s="435"/>
    </row>
    <row r="19" spans="1:38" ht="12.75" customHeight="1">
      <c r="A19" s="908" t="s">
        <v>703</v>
      </c>
      <c r="B19" s="616" t="s">
        <v>703</v>
      </c>
      <c r="C19" s="616" t="s">
        <v>703</v>
      </c>
      <c r="D19" s="616" t="s">
        <v>703</v>
      </c>
      <c r="E19" s="616" t="s">
        <v>730</v>
      </c>
      <c r="F19" s="616"/>
      <c r="G19" s="616"/>
      <c r="H19" s="616"/>
      <c r="I19" s="616" t="s">
        <v>731</v>
      </c>
      <c r="J19" s="616"/>
      <c r="K19" s="616"/>
      <c r="L19" s="909">
        <f>102324390</f>
        <v>102324390</v>
      </c>
      <c r="M19" s="910"/>
      <c r="N19" s="614"/>
      <c r="O19" s="614"/>
      <c r="P19" s="911"/>
      <c r="Q19" s="622"/>
      <c r="R19" s="623"/>
      <c r="S19" s="616"/>
      <c r="T19" s="616"/>
      <c r="U19" s="616"/>
      <c r="V19" s="616"/>
      <c r="W19" s="616"/>
      <c r="X19" s="616"/>
      <c r="Y19" s="616"/>
      <c r="Z19" s="616"/>
      <c r="AA19" s="616"/>
      <c r="AB19" s="616"/>
      <c r="AC19" s="616"/>
      <c r="AD19" s="616"/>
      <c r="AE19" s="616"/>
      <c r="AF19" s="616"/>
      <c r="AG19" s="435"/>
      <c r="AH19" s="435"/>
      <c r="AI19" s="435"/>
      <c r="AJ19" s="435"/>
      <c r="AK19" s="435"/>
      <c r="AL19" s="435"/>
    </row>
    <row r="20" spans="1:38" ht="12.75" customHeight="1">
      <c r="A20" s="908" t="s">
        <v>703</v>
      </c>
      <c r="B20" s="616" t="s">
        <v>703</v>
      </c>
      <c r="C20" s="616" t="s">
        <v>703</v>
      </c>
      <c r="D20" s="616" t="s">
        <v>703</v>
      </c>
      <c r="E20" s="616" t="s">
        <v>732</v>
      </c>
      <c r="F20" s="616"/>
      <c r="G20" s="616"/>
      <c r="H20" s="616"/>
      <c r="I20" s="616" t="s">
        <v>733</v>
      </c>
      <c r="J20" s="616"/>
      <c r="K20" s="616"/>
      <c r="L20" s="909">
        <v>1</v>
      </c>
      <c r="M20" s="910"/>
      <c r="N20" s="614"/>
      <c r="O20" s="614"/>
      <c r="P20" s="911"/>
      <c r="Q20" s="622"/>
      <c r="R20" s="623"/>
      <c r="S20" s="616"/>
      <c r="T20" s="616"/>
      <c r="U20" s="616"/>
      <c r="V20" s="616"/>
      <c r="W20" s="616"/>
      <c r="X20" s="616"/>
      <c r="Y20" s="616"/>
      <c r="Z20" s="616"/>
      <c r="AA20" s="616"/>
      <c r="AB20" s="616"/>
      <c r="AC20" s="616"/>
      <c r="AD20" s="616"/>
      <c r="AE20" s="616"/>
      <c r="AF20" s="616"/>
      <c r="AG20" s="435"/>
      <c r="AH20" s="435"/>
      <c r="AI20" s="435"/>
      <c r="AJ20" s="435"/>
      <c r="AK20" s="435"/>
      <c r="AL20" s="435"/>
    </row>
    <row r="21" spans="1:38" ht="12.75" customHeight="1">
      <c r="A21" s="908" t="s">
        <v>703</v>
      </c>
      <c r="B21" s="616" t="s">
        <v>703</v>
      </c>
      <c r="C21" s="616" t="s">
        <v>703</v>
      </c>
      <c r="D21" s="616" t="s">
        <v>703</v>
      </c>
      <c r="E21" s="616" t="s">
        <v>734</v>
      </c>
      <c r="F21" s="616"/>
      <c r="G21" s="616"/>
      <c r="H21" s="616"/>
      <c r="I21" s="616" t="s">
        <v>735</v>
      </c>
      <c r="J21" s="616"/>
      <c r="K21" s="616"/>
      <c r="L21" s="909">
        <f>96315520</f>
        <v>96315520</v>
      </c>
      <c r="M21" s="910"/>
      <c r="N21" s="614"/>
      <c r="O21" s="614"/>
      <c r="P21" s="911"/>
      <c r="Q21" s="622"/>
      <c r="R21" s="623"/>
      <c r="S21" s="616"/>
      <c r="T21" s="616"/>
      <c r="U21" s="616"/>
      <c r="V21" s="616"/>
      <c r="W21" s="616"/>
      <c r="X21" s="616"/>
      <c r="Y21" s="616"/>
      <c r="Z21" s="616"/>
      <c r="AA21" s="616"/>
      <c r="AB21" s="616"/>
      <c r="AC21" s="616"/>
      <c r="AD21" s="616"/>
      <c r="AE21" s="616"/>
      <c r="AF21" s="616"/>
      <c r="AG21" s="435"/>
      <c r="AH21" s="435"/>
      <c r="AI21" s="435"/>
      <c r="AJ21" s="435"/>
      <c r="AK21" s="435"/>
      <c r="AL21" s="435"/>
    </row>
    <row r="22" spans="1:38" ht="12.75" customHeight="1">
      <c r="A22" s="908" t="s">
        <v>703</v>
      </c>
      <c r="B22" s="616" t="s">
        <v>703</v>
      </c>
      <c r="C22" s="616" t="s">
        <v>703</v>
      </c>
      <c r="D22" s="616" t="s">
        <v>703</v>
      </c>
      <c r="E22" s="616" t="s">
        <v>736</v>
      </c>
      <c r="F22" s="616"/>
      <c r="G22" s="616"/>
      <c r="H22" s="616"/>
      <c r="I22" s="616" t="s">
        <v>737</v>
      </c>
      <c r="J22" s="616"/>
      <c r="K22" s="909"/>
      <c r="L22" s="909">
        <f>SUM(K23:K24)</f>
        <v>5294393660</v>
      </c>
      <c r="M22" s="910"/>
      <c r="N22" s="614"/>
      <c r="O22" s="614"/>
      <c r="P22" s="911"/>
      <c r="Q22" s="622"/>
      <c r="R22" s="623"/>
      <c r="S22" s="616"/>
      <c r="T22" s="616"/>
      <c r="U22" s="616"/>
      <c r="V22" s="616"/>
      <c r="W22" s="616"/>
      <c r="X22" s="616"/>
      <c r="Y22" s="616"/>
      <c r="Z22" s="616"/>
      <c r="AA22" s="616"/>
      <c r="AB22" s="616"/>
      <c r="AC22" s="616"/>
      <c r="AD22" s="616"/>
      <c r="AE22" s="616"/>
      <c r="AF22" s="616"/>
      <c r="AG22" s="435"/>
      <c r="AH22" s="435"/>
      <c r="AI22" s="435"/>
      <c r="AJ22" s="435"/>
      <c r="AK22" s="435"/>
      <c r="AL22" s="435"/>
    </row>
    <row r="23" spans="1:38" ht="12.75" customHeight="1">
      <c r="A23" s="908" t="s">
        <v>703</v>
      </c>
      <c r="B23" s="616" t="s">
        <v>703</v>
      </c>
      <c r="C23" s="616" t="s">
        <v>703</v>
      </c>
      <c r="D23" s="616" t="s">
        <v>703</v>
      </c>
      <c r="E23" s="616" t="s">
        <v>736</v>
      </c>
      <c r="F23" s="616" t="s">
        <v>708</v>
      </c>
      <c r="G23" s="616"/>
      <c r="H23" s="616"/>
      <c r="I23" s="616"/>
      <c r="J23" s="616" t="s">
        <v>738</v>
      </c>
      <c r="K23" s="909">
        <v>5294393659</v>
      </c>
      <c r="L23" s="631"/>
      <c r="M23" s="910"/>
      <c r="N23" s="614"/>
      <c r="O23" s="614"/>
      <c r="P23" s="911"/>
      <c r="Q23" s="622"/>
      <c r="R23" s="623"/>
      <c r="S23" s="616"/>
      <c r="T23" s="616"/>
      <c r="U23" s="616"/>
      <c r="V23" s="616"/>
      <c r="W23" s="616"/>
      <c r="X23" s="616"/>
      <c r="Y23" s="616"/>
      <c r="Z23" s="616"/>
      <c r="AA23" s="616"/>
      <c r="AB23" s="616"/>
      <c r="AC23" s="616"/>
      <c r="AD23" s="616"/>
      <c r="AE23" s="616"/>
      <c r="AF23" s="616"/>
      <c r="AG23" s="435"/>
      <c r="AH23" s="435"/>
      <c r="AI23" s="435"/>
      <c r="AJ23" s="435"/>
      <c r="AK23" s="435"/>
      <c r="AL23" s="435"/>
    </row>
    <row r="24" spans="1:38" ht="12.75" customHeight="1">
      <c r="A24" s="908" t="s">
        <v>703</v>
      </c>
      <c r="B24" s="616" t="s">
        <v>703</v>
      </c>
      <c r="C24" s="616" t="s">
        <v>703</v>
      </c>
      <c r="D24" s="616" t="s">
        <v>703</v>
      </c>
      <c r="E24" s="616" t="s">
        <v>736</v>
      </c>
      <c r="F24" s="616" t="s">
        <v>711</v>
      </c>
      <c r="G24" s="616"/>
      <c r="H24" s="616"/>
      <c r="I24" s="616"/>
      <c r="J24" s="616" t="s">
        <v>739</v>
      </c>
      <c r="K24" s="909">
        <v>1</v>
      </c>
      <c r="L24" s="909"/>
      <c r="M24" s="910"/>
      <c r="N24" s="614"/>
      <c r="O24" s="614"/>
      <c r="P24" s="911"/>
      <c r="Q24" s="622"/>
      <c r="R24" s="623"/>
      <c r="S24" s="616"/>
      <c r="T24" s="616"/>
      <c r="U24" s="616"/>
      <c r="V24" s="616"/>
      <c r="W24" s="616"/>
      <c r="X24" s="616"/>
      <c r="Y24" s="616"/>
      <c r="Z24" s="616"/>
      <c r="AA24" s="616"/>
      <c r="AB24" s="616"/>
      <c r="AC24" s="616"/>
      <c r="AD24" s="616"/>
      <c r="AE24" s="616"/>
      <c r="AF24" s="616"/>
      <c r="AG24" s="435"/>
      <c r="AH24" s="435"/>
      <c r="AI24" s="435"/>
      <c r="AJ24" s="435"/>
      <c r="AK24" s="435"/>
      <c r="AL24" s="435"/>
    </row>
    <row r="25" spans="1:38" ht="12.75" customHeight="1">
      <c r="A25" s="908" t="s">
        <v>703</v>
      </c>
      <c r="B25" s="616" t="s">
        <v>703</v>
      </c>
      <c r="C25" s="616" t="s">
        <v>703</v>
      </c>
      <c r="D25" s="616" t="s">
        <v>703</v>
      </c>
      <c r="E25" s="616" t="s">
        <v>740</v>
      </c>
      <c r="F25" s="616"/>
      <c r="G25" s="616"/>
      <c r="H25" s="616"/>
      <c r="I25" s="616" t="s">
        <v>741</v>
      </c>
      <c r="J25" s="616"/>
      <c r="K25" s="616"/>
      <c r="L25" s="909">
        <v>602116478</v>
      </c>
      <c r="M25" s="910"/>
      <c r="N25" s="614"/>
      <c r="O25" s="614"/>
      <c r="P25" s="911"/>
      <c r="Q25" s="622"/>
      <c r="R25" s="623"/>
      <c r="S25" s="616"/>
      <c r="T25" s="616"/>
      <c r="U25" s="616"/>
      <c r="V25" s="616"/>
      <c r="W25" s="616"/>
      <c r="X25" s="616"/>
      <c r="Y25" s="616"/>
      <c r="Z25" s="616"/>
      <c r="AA25" s="616"/>
      <c r="AB25" s="616"/>
      <c r="AC25" s="616"/>
      <c r="AD25" s="616"/>
      <c r="AE25" s="616"/>
      <c r="AF25" s="616"/>
      <c r="AG25" s="435"/>
      <c r="AH25" s="435"/>
      <c r="AI25" s="435"/>
      <c r="AJ25" s="435"/>
      <c r="AK25" s="435"/>
      <c r="AL25" s="435"/>
    </row>
    <row r="26" spans="1:38" ht="12.75" customHeight="1">
      <c r="A26" s="908" t="s">
        <v>703</v>
      </c>
      <c r="B26" s="616" t="s">
        <v>703</v>
      </c>
      <c r="C26" s="616" t="s">
        <v>703</v>
      </c>
      <c r="D26" s="616" t="s">
        <v>703</v>
      </c>
      <c r="E26" s="616" t="s">
        <v>742</v>
      </c>
      <c r="F26" s="616"/>
      <c r="G26" s="616"/>
      <c r="H26" s="616"/>
      <c r="I26" s="616" t="s">
        <v>743</v>
      </c>
      <c r="J26" s="616"/>
      <c r="K26" s="616"/>
      <c r="L26" s="909">
        <f>90963895</f>
        <v>90963895</v>
      </c>
      <c r="M26" s="910"/>
      <c r="N26" s="614"/>
      <c r="O26" s="614"/>
      <c r="P26" s="911"/>
      <c r="Q26" s="622"/>
      <c r="R26" s="623"/>
      <c r="S26" s="616"/>
      <c r="T26" s="616"/>
      <c r="U26" s="616"/>
      <c r="V26" s="616"/>
      <c r="W26" s="616"/>
      <c r="X26" s="616"/>
      <c r="Y26" s="616"/>
      <c r="Z26" s="616"/>
      <c r="AA26" s="616"/>
      <c r="AB26" s="616"/>
      <c r="AC26" s="616"/>
      <c r="AD26" s="616"/>
      <c r="AE26" s="616"/>
      <c r="AF26" s="616"/>
      <c r="AG26" s="435"/>
      <c r="AH26" s="435"/>
      <c r="AI26" s="435"/>
      <c r="AJ26" s="435"/>
      <c r="AK26" s="435"/>
      <c r="AL26" s="435"/>
    </row>
    <row r="27" spans="1:38" ht="12.75" customHeight="1">
      <c r="A27" s="908" t="s">
        <v>703</v>
      </c>
      <c r="B27" s="616" t="s">
        <v>703</v>
      </c>
      <c r="C27" s="616" t="s">
        <v>703</v>
      </c>
      <c r="D27" s="616" t="s">
        <v>703</v>
      </c>
      <c r="E27" s="616" t="s">
        <v>744</v>
      </c>
      <c r="F27" s="616"/>
      <c r="G27" s="616"/>
      <c r="H27" s="616"/>
      <c r="I27" s="616" t="s">
        <v>745</v>
      </c>
      <c r="J27" s="616"/>
      <c r="K27" s="909"/>
      <c r="L27" s="909">
        <f>SUM(K28:K34)</f>
        <v>2108727660</v>
      </c>
      <c r="M27" s="910"/>
      <c r="N27" s="614"/>
      <c r="O27" s="614"/>
      <c r="P27" s="911"/>
      <c r="Q27" s="622"/>
      <c r="R27" s="623"/>
      <c r="S27" s="616"/>
      <c r="T27" s="616"/>
      <c r="U27" s="616"/>
      <c r="V27" s="616"/>
      <c r="W27" s="616"/>
      <c r="X27" s="616"/>
      <c r="Y27" s="616"/>
      <c r="Z27" s="616"/>
      <c r="AA27" s="616"/>
      <c r="AB27" s="616"/>
      <c r="AC27" s="616"/>
      <c r="AD27" s="616"/>
      <c r="AE27" s="616"/>
      <c r="AF27" s="616"/>
      <c r="AG27" s="435"/>
      <c r="AH27" s="435"/>
      <c r="AI27" s="435"/>
      <c r="AJ27" s="435"/>
      <c r="AK27" s="435"/>
      <c r="AL27" s="435"/>
    </row>
    <row r="28" spans="1:38" ht="12.75" customHeight="1">
      <c r="A28" s="908" t="s">
        <v>703</v>
      </c>
      <c r="B28" s="616" t="s">
        <v>703</v>
      </c>
      <c r="C28" s="616" t="s">
        <v>703</v>
      </c>
      <c r="D28" s="616" t="s">
        <v>703</v>
      </c>
      <c r="E28" s="616" t="s">
        <v>744</v>
      </c>
      <c r="F28" s="616" t="s">
        <v>708</v>
      </c>
      <c r="G28" s="616"/>
      <c r="H28" s="616"/>
      <c r="I28" s="616"/>
      <c r="J28" s="616" t="s">
        <v>746</v>
      </c>
      <c r="K28" s="909">
        <v>1814453905</v>
      </c>
      <c r="L28" s="909"/>
      <c r="M28" s="910"/>
      <c r="N28" s="917"/>
      <c r="O28" s="614"/>
      <c r="P28" s="911"/>
      <c r="Q28" s="622"/>
      <c r="R28" s="623"/>
      <c r="S28" s="616"/>
      <c r="T28" s="616"/>
      <c r="U28" s="616"/>
      <c r="V28" s="616"/>
      <c r="W28" s="616"/>
      <c r="X28" s="616"/>
      <c r="Y28" s="616"/>
      <c r="Z28" s="616"/>
      <c r="AA28" s="616"/>
      <c r="AB28" s="616"/>
      <c r="AC28" s="616"/>
      <c r="AD28" s="616"/>
      <c r="AE28" s="616"/>
      <c r="AF28" s="616"/>
      <c r="AG28" s="435"/>
      <c r="AH28" s="435"/>
      <c r="AI28" s="435"/>
      <c r="AJ28" s="435"/>
      <c r="AK28" s="435"/>
      <c r="AL28" s="435"/>
    </row>
    <row r="29" spans="1:38" ht="12.75" customHeight="1">
      <c r="A29" s="908" t="s">
        <v>703</v>
      </c>
      <c r="B29" s="616" t="s">
        <v>703</v>
      </c>
      <c r="C29" s="616" t="s">
        <v>703</v>
      </c>
      <c r="D29" s="616" t="s">
        <v>703</v>
      </c>
      <c r="E29" s="616" t="s">
        <v>744</v>
      </c>
      <c r="F29" s="616" t="s">
        <v>711</v>
      </c>
      <c r="G29" s="616"/>
      <c r="H29" s="616"/>
      <c r="I29" s="616"/>
      <c r="J29" s="616" t="s">
        <v>747</v>
      </c>
      <c r="K29" s="909">
        <f>285818913</f>
        <v>285818913</v>
      </c>
      <c r="L29" s="909"/>
      <c r="M29" s="910"/>
      <c r="N29" s="917"/>
      <c r="O29" s="614"/>
      <c r="P29" s="911"/>
      <c r="Q29" s="622"/>
      <c r="R29" s="623"/>
      <c r="S29" s="616"/>
      <c r="T29" s="616"/>
      <c r="U29" s="616"/>
      <c r="V29" s="616"/>
      <c r="W29" s="616"/>
      <c r="X29" s="616"/>
      <c r="Y29" s="616"/>
      <c r="Z29" s="616"/>
      <c r="AA29" s="616"/>
      <c r="AB29" s="616"/>
      <c r="AC29" s="616"/>
      <c r="AD29" s="616"/>
      <c r="AE29" s="616"/>
      <c r="AF29" s="616"/>
      <c r="AG29" s="435"/>
      <c r="AH29" s="435"/>
      <c r="AI29" s="435"/>
      <c r="AJ29" s="435"/>
      <c r="AK29" s="435"/>
      <c r="AL29" s="435"/>
    </row>
    <row r="30" spans="1:38" ht="12.75" customHeight="1">
      <c r="A30" s="908" t="s">
        <v>703</v>
      </c>
      <c r="B30" s="616" t="s">
        <v>703</v>
      </c>
      <c r="C30" s="616" t="s">
        <v>703</v>
      </c>
      <c r="D30" s="616" t="s">
        <v>703</v>
      </c>
      <c r="E30" s="616" t="s">
        <v>744</v>
      </c>
      <c r="F30" s="616" t="s">
        <v>716</v>
      </c>
      <c r="G30" s="616"/>
      <c r="H30" s="616"/>
      <c r="I30" s="616"/>
      <c r="J30" s="616" t="s">
        <v>748</v>
      </c>
      <c r="K30" s="909">
        <v>1</v>
      </c>
      <c r="L30" s="909"/>
      <c r="M30" s="910"/>
      <c r="N30" s="917"/>
      <c r="O30" s="614"/>
      <c r="P30" s="911"/>
      <c r="Q30" s="622"/>
      <c r="R30" s="623"/>
      <c r="S30" s="616"/>
      <c r="T30" s="616"/>
      <c r="U30" s="616"/>
      <c r="V30" s="616"/>
      <c r="W30" s="616"/>
      <c r="X30" s="616"/>
      <c r="Y30" s="616"/>
      <c r="Z30" s="616"/>
      <c r="AA30" s="616"/>
      <c r="AB30" s="616"/>
      <c r="AC30" s="616"/>
      <c r="AD30" s="616"/>
      <c r="AE30" s="616"/>
      <c r="AF30" s="616"/>
      <c r="AG30" s="435"/>
      <c r="AH30" s="435"/>
      <c r="AI30" s="435"/>
      <c r="AJ30" s="435"/>
      <c r="AK30" s="435"/>
      <c r="AL30" s="435"/>
    </row>
    <row r="31" spans="1:38" ht="12.75" customHeight="1">
      <c r="A31" s="908" t="s">
        <v>703</v>
      </c>
      <c r="B31" s="616" t="s">
        <v>703</v>
      </c>
      <c r="C31" s="616" t="s">
        <v>703</v>
      </c>
      <c r="D31" s="616" t="s">
        <v>703</v>
      </c>
      <c r="E31" s="616" t="s">
        <v>744</v>
      </c>
      <c r="F31" s="616" t="s">
        <v>720</v>
      </c>
      <c r="G31" s="616"/>
      <c r="H31" s="616"/>
      <c r="I31" s="616"/>
      <c r="J31" s="616" t="s">
        <v>749</v>
      </c>
      <c r="K31" s="909">
        <f>6500250</f>
        <v>6500250</v>
      </c>
      <c r="L31" s="909"/>
      <c r="M31" s="910"/>
      <c r="N31" s="917"/>
      <c r="O31" s="614"/>
      <c r="P31" s="911"/>
      <c r="Q31" s="622"/>
      <c r="R31" s="623"/>
      <c r="S31" s="616"/>
      <c r="T31" s="616"/>
      <c r="U31" s="616"/>
      <c r="V31" s="616"/>
      <c r="W31" s="616"/>
      <c r="X31" s="616"/>
      <c r="Y31" s="616"/>
      <c r="Z31" s="616"/>
      <c r="AA31" s="616"/>
      <c r="AB31" s="616"/>
      <c r="AC31" s="616"/>
      <c r="AD31" s="616"/>
      <c r="AE31" s="616"/>
      <c r="AF31" s="616"/>
      <c r="AG31" s="435"/>
      <c r="AH31" s="435"/>
      <c r="AI31" s="435"/>
      <c r="AJ31" s="435"/>
      <c r="AK31" s="435"/>
      <c r="AL31" s="435"/>
    </row>
    <row r="32" spans="1:38" ht="12.75" customHeight="1">
      <c r="A32" s="908" t="s">
        <v>703</v>
      </c>
      <c r="B32" s="616" t="s">
        <v>703</v>
      </c>
      <c r="C32" s="616" t="s">
        <v>703</v>
      </c>
      <c r="D32" s="616" t="s">
        <v>703</v>
      </c>
      <c r="E32" s="616" t="s">
        <v>744</v>
      </c>
      <c r="F32" s="616" t="s">
        <v>722</v>
      </c>
      <c r="G32" s="616"/>
      <c r="H32" s="616"/>
      <c r="I32" s="616"/>
      <c r="J32" s="616" t="s">
        <v>750</v>
      </c>
      <c r="K32" s="909">
        <v>1</v>
      </c>
      <c r="L32" s="909"/>
      <c r="M32" s="910"/>
      <c r="N32" s="917"/>
      <c r="O32" s="614"/>
      <c r="P32" s="911"/>
      <c r="Q32" s="622"/>
      <c r="R32" s="623"/>
      <c r="S32" s="616"/>
      <c r="T32" s="616"/>
      <c r="U32" s="616"/>
      <c r="V32" s="616"/>
      <c r="W32" s="616"/>
      <c r="X32" s="616"/>
      <c r="Y32" s="616"/>
      <c r="Z32" s="616"/>
      <c r="AA32" s="616"/>
      <c r="AB32" s="616"/>
      <c r="AC32" s="616"/>
      <c r="AD32" s="616"/>
      <c r="AE32" s="616"/>
      <c r="AF32" s="616"/>
      <c r="AG32" s="435"/>
      <c r="AH32" s="435"/>
      <c r="AI32" s="435"/>
      <c r="AJ32" s="435"/>
      <c r="AK32" s="435"/>
      <c r="AL32" s="435"/>
    </row>
    <row r="33" spans="1:38" ht="12.75" customHeight="1">
      <c r="A33" s="908" t="s">
        <v>703</v>
      </c>
      <c r="B33" s="616" t="s">
        <v>703</v>
      </c>
      <c r="C33" s="616" t="s">
        <v>703</v>
      </c>
      <c r="D33" s="616" t="s">
        <v>703</v>
      </c>
      <c r="E33" s="616" t="s">
        <v>744</v>
      </c>
      <c r="F33" s="616" t="s">
        <v>724</v>
      </c>
      <c r="G33" s="616"/>
      <c r="H33" s="616"/>
      <c r="I33" s="616"/>
      <c r="J33" s="616" t="s">
        <v>751</v>
      </c>
      <c r="K33" s="909">
        <v>1522340</v>
      </c>
      <c r="L33" s="909"/>
      <c r="M33" s="910"/>
      <c r="N33" s="917"/>
      <c r="O33" s="614"/>
      <c r="P33" s="911"/>
      <c r="Q33" s="622"/>
      <c r="R33" s="623"/>
      <c r="S33" s="616"/>
      <c r="T33" s="616"/>
      <c r="U33" s="616"/>
      <c r="V33" s="616"/>
      <c r="W33" s="616"/>
      <c r="X33" s="616"/>
      <c r="Y33" s="616"/>
      <c r="Z33" s="616"/>
      <c r="AA33" s="616"/>
      <c r="AB33" s="616"/>
      <c r="AC33" s="616"/>
      <c r="AD33" s="616"/>
      <c r="AE33" s="616"/>
      <c r="AF33" s="616"/>
      <c r="AG33" s="435"/>
      <c r="AH33" s="435"/>
      <c r="AI33" s="435"/>
      <c r="AJ33" s="435"/>
      <c r="AK33" s="435"/>
      <c r="AL33" s="435"/>
    </row>
    <row r="34" spans="1:38" ht="12.75" customHeight="1">
      <c r="A34" s="918" t="s">
        <v>703</v>
      </c>
      <c r="B34" s="919" t="s">
        <v>703</v>
      </c>
      <c r="C34" s="919" t="s">
        <v>703</v>
      </c>
      <c r="D34" s="919" t="s">
        <v>703</v>
      </c>
      <c r="E34" s="919" t="s">
        <v>744</v>
      </c>
      <c r="F34" s="919" t="s">
        <v>732</v>
      </c>
      <c r="G34" s="616"/>
      <c r="H34" s="616"/>
      <c r="I34" s="616"/>
      <c r="J34" s="616" t="s">
        <v>752</v>
      </c>
      <c r="K34" s="909">
        <f>432250</f>
        <v>432250</v>
      </c>
      <c r="L34" s="909"/>
      <c r="M34" s="910"/>
      <c r="N34" s="917"/>
      <c r="O34" s="614"/>
      <c r="P34" s="911"/>
      <c r="Q34" s="622"/>
      <c r="R34" s="623"/>
      <c r="S34" s="616"/>
      <c r="T34" s="616"/>
      <c r="U34" s="616"/>
      <c r="V34" s="616"/>
      <c r="W34" s="616"/>
      <c r="X34" s="616"/>
      <c r="Y34" s="616"/>
      <c r="Z34" s="616"/>
      <c r="AA34" s="616"/>
      <c r="AB34" s="616"/>
      <c r="AC34" s="616"/>
      <c r="AD34" s="616"/>
      <c r="AE34" s="616"/>
      <c r="AF34" s="616"/>
      <c r="AG34" s="435"/>
      <c r="AH34" s="435"/>
      <c r="AI34" s="435"/>
      <c r="AJ34" s="435"/>
      <c r="AK34" s="435"/>
      <c r="AL34" s="435"/>
    </row>
    <row r="35" spans="1:38" ht="12.75" customHeight="1">
      <c r="A35" s="908" t="s">
        <v>703</v>
      </c>
      <c r="B35" s="616" t="s">
        <v>703</v>
      </c>
      <c r="C35" s="616" t="s">
        <v>703</v>
      </c>
      <c r="D35" s="616" t="s">
        <v>703</v>
      </c>
      <c r="E35" s="616" t="s">
        <v>753</v>
      </c>
      <c r="F35" s="616"/>
      <c r="G35" s="616"/>
      <c r="H35" s="616"/>
      <c r="I35" s="616" t="s">
        <v>754</v>
      </c>
      <c r="J35" s="616"/>
      <c r="K35" s="909"/>
      <c r="L35" s="909">
        <f>257755495</f>
        <v>257755495</v>
      </c>
      <c r="M35" s="910"/>
      <c r="N35" s="614"/>
      <c r="O35" s="614"/>
      <c r="P35" s="911"/>
      <c r="Q35" s="622"/>
      <c r="R35" s="623"/>
      <c r="S35" s="616"/>
      <c r="T35" s="616"/>
      <c r="U35" s="616"/>
      <c r="V35" s="616"/>
      <c r="W35" s="616"/>
      <c r="X35" s="616"/>
      <c r="Y35" s="616"/>
      <c r="Z35" s="616"/>
      <c r="AA35" s="616"/>
      <c r="AB35" s="616"/>
      <c r="AC35" s="616"/>
      <c r="AD35" s="616"/>
      <c r="AE35" s="616"/>
      <c r="AF35" s="616"/>
      <c r="AG35" s="435"/>
      <c r="AH35" s="435"/>
      <c r="AI35" s="435"/>
      <c r="AJ35" s="435"/>
      <c r="AK35" s="435"/>
      <c r="AL35" s="435"/>
    </row>
    <row r="36" spans="1:38" ht="12.75" customHeight="1">
      <c r="A36" s="908" t="s">
        <v>703</v>
      </c>
      <c r="B36" s="616" t="s">
        <v>703</v>
      </c>
      <c r="C36" s="616" t="s">
        <v>703</v>
      </c>
      <c r="D36" s="616" t="s">
        <v>703</v>
      </c>
      <c r="E36" s="616" t="s">
        <v>755</v>
      </c>
      <c r="F36" s="616"/>
      <c r="G36" s="616"/>
      <c r="H36" s="616"/>
      <c r="I36" s="616" t="s">
        <v>756</v>
      </c>
      <c r="J36" s="616"/>
      <c r="K36" s="909"/>
      <c r="L36" s="909">
        <f>SUM(K37:K40)</f>
        <v>8171899992</v>
      </c>
      <c r="M36" s="910"/>
      <c r="N36" s="614"/>
      <c r="O36" s="614"/>
      <c r="P36" s="911"/>
      <c r="Q36" s="622"/>
      <c r="R36" s="623"/>
      <c r="S36" s="616"/>
      <c r="T36" s="616"/>
      <c r="U36" s="616"/>
      <c r="V36" s="616"/>
      <c r="W36" s="616"/>
      <c r="X36" s="616"/>
      <c r="Y36" s="616"/>
      <c r="Z36" s="616"/>
      <c r="AA36" s="616"/>
      <c r="AB36" s="616"/>
      <c r="AC36" s="616"/>
      <c r="AD36" s="616"/>
      <c r="AE36" s="616"/>
      <c r="AF36" s="616"/>
      <c r="AG36" s="435"/>
      <c r="AH36" s="435"/>
      <c r="AI36" s="435"/>
      <c r="AJ36" s="435"/>
      <c r="AK36" s="435"/>
      <c r="AL36" s="435"/>
    </row>
    <row r="37" spans="1:38" ht="12.75" customHeight="1">
      <c r="A37" s="908" t="s">
        <v>703</v>
      </c>
      <c r="B37" s="616" t="s">
        <v>703</v>
      </c>
      <c r="C37" s="616" t="s">
        <v>703</v>
      </c>
      <c r="D37" s="616" t="s">
        <v>703</v>
      </c>
      <c r="E37" s="616" t="s">
        <v>755</v>
      </c>
      <c r="F37" s="616" t="s">
        <v>708</v>
      </c>
      <c r="G37" s="616"/>
      <c r="H37" s="616"/>
      <c r="I37" s="616"/>
      <c r="J37" s="616" t="s">
        <v>757</v>
      </c>
      <c r="K37" s="909">
        <f>230373040</f>
        <v>230373040</v>
      </c>
      <c r="L37" s="917"/>
      <c r="M37" s="910"/>
      <c r="N37" s="614"/>
      <c r="O37" s="614"/>
      <c r="P37" s="911"/>
      <c r="Q37" s="622"/>
      <c r="R37" s="623"/>
      <c r="S37" s="616"/>
      <c r="T37" s="616"/>
      <c r="U37" s="616"/>
      <c r="V37" s="616"/>
      <c r="W37" s="616"/>
      <c r="X37" s="616"/>
      <c r="Y37" s="616"/>
      <c r="Z37" s="616"/>
      <c r="AA37" s="616"/>
      <c r="AB37" s="616"/>
      <c r="AC37" s="616"/>
      <c r="AD37" s="616"/>
      <c r="AE37" s="616"/>
      <c r="AF37" s="616"/>
      <c r="AG37" s="435"/>
      <c r="AH37" s="435"/>
      <c r="AI37" s="435"/>
      <c r="AJ37" s="435"/>
      <c r="AK37" s="435"/>
      <c r="AL37" s="435"/>
    </row>
    <row r="38" spans="1:38" ht="12.75" customHeight="1">
      <c r="A38" s="908" t="s">
        <v>703</v>
      </c>
      <c r="B38" s="616" t="s">
        <v>703</v>
      </c>
      <c r="C38" s="616" t="s">
        <v>703</v>
      </c>
      <c r="D38" s="616" t="s">
        <v>703</v>
      </c>
      <c r="E38" s="616" t="s">
        <v>755</v>
      </c>
      <c r="F38" s="616" t="s">
        <v>711</v>
      </c>
      <c r="G38" s="616"/>
      <c r="H38" s="616"/>
      <c r="I38" s="616"/>
      <c r="J38" s="616" t="s">
        <v>758</v>
      </c>
      <c r="K38" s="909">
        <v>1772056325</v>
      </c>
      <c r="L38" s="909"/>
      <c r="M38" s="910"/>
      <c r="N38" s="614"/>
      <c r="O38" s="614"/>
      <c r="P38" s="911"/>
      <c r="Q38" s="622"/>
      <c r="R38" s="623"/>
      <c r="S38" s="616"/>
      <c r="T38" s="616"/>
      <c r="U38" s="616"/>
      <c r="V38" s="616"/>
      <c r="W38" s="616"/>
      <c r="X38" s="616"/>
      <c r="Y38" s="616"/>
      <c r="Z38" s="616"/>
      <c r="AA38" s="616"/>
      <c r="AB38" s="616"/>
      <c r="AC38" s="616"/>
      <c r="AD38" s="616"/>
      <c r="AE38" s="616"/>
      <c r="AF38" s="616"/>
      <c r="AG38" s="435"/>
      <c r="AH38" s="435"/>
      <c r="AI38" s="435"/>
      <c r="AJ38" s="435"/>
      <c r="AK38" s="435"/>
      <c r="AL38" s="435"/>
    </row>
    <row r="39" spans="1:38" ht="12.75" customHeight="1">
      <c r="A39" s="908" t="s">
        <v>703</v>
      </c>
      <c r="B39" s="616" t="s">
        <v>703</v>
      </c>
      <c r="C39" s="616" t="s">
        <v>703</v>
      </c>
      <c r="D39" s="616" t="s">
        <v>703</v>
      </c>
      <c r="E39" s="616" t="s">
        <v>755</v>
      </c>
      <c r="F39" s="616" t="s">
        <v>716</v>
      </c>
      <c r="G39" s="616"/>
      <c r="H39" s="616"/>
      <c r="I39" s="616"/>
      <c r="J39" s="616" t="s">
        <v>759</v>
      </c>
      <c r="K39" s="909">
        <v>6074826025</v>
      </c>
      <c r="L39" s="909"/>
      <c r="M39" s="910"/>
      <c r="N39" s="614"/>
      <c r="O39" s="614"/>
      <c r="P39" s="911"/>
      <c r="Q39" s="622"/>
      <c r="R39" s="623"/>
      <c r="S39" s="616"/>
      <c r="T39" s="616"/>
      <c r="U39" s="616"/>
      <c r="V39" s="616"/>
      <c r="W39" s="616"/>
      <c r="X39" s="616"/>
      <c r="Y39" s="616"/>
      <c r="Z39" s="616"/>
      <c r="AA39" s="616"/>
      <c r="AB39" s="616"/>
      <c r="AC39" s="616"/>
      <c r="AD39" s="616"/>
      <c r="AE39" s="616"/>
      <c r="AF39" s="616"/>
      <c r="AG39" s="435"/>
      <c r="AH39" s="435"/>
      <c r="AI39" s="435"/>
      <c r="AJ39" s="435"/>
      <c r="AK39" s="435"/>
      <c r="AL39" s="435"/>
    </row>
    <row r="40" spans="1:38" ht="12.75" customHeight="1">
      <c r="A40" s="908" t="s">
        <v>703</v>
      </c>
      <c r="B40" s="616" t="s">
        <v>703</v>
      </c>
      <c r="C40" s="616" t="s">
        <v>703</v>
      </c>
      <c r="D40" s="616" t="s">
        <v>703</v>
      </c>
      <c r="E40" s="616" t="s">
        <v>755</v>
      </c>
      <c r="F40" s="616" t="s">
        <v>720</v>
      </c>
      <c r="G40" s="616"/>
      <c r="H40" s="616"/>
      <c r="I40" s="616"/>
      <c r="J40" s="616" t="s">
        <v>760</v>
      </c>
      <c r="K40" s="909">
        <f>94644602</f>
        <v>94644602</v>
      </c>
      <c r="L40" s="909"/>
      <c r="M40" s="910"/>
      <c r="N40" s="614"/>
      <c r="O40" s="614"/>
      <c r="P40" s="911"/>
      <c r="Q40" s="622"/>
      <c r="R40" s="623"/>
      <c r="S40" s="616"/>
      <c r="T40" s="616"/>
      <c r="U40" s="616"/>
      <c r="V40" s="616"/>
      <c r="W40" s="616"/>
      <c r="X40" s="616"/>
      <c r="Y40" s="616"/>
      <c r="Z40" s="616"/>
      <c r="AA40" s="616"/>
      <c r="AB40" s="616"/>
      <c r="AC40" s="616"/>
      <c r="AD40" s="616"/>
      <c r="AE40" s="616"/>
      <c r="AF40" s="616"/>
      <c r="AG40" s="435"/>
      <c r="AH40" s="435"/>
      <c r="AI40" s="435"/>
      <c r="AJ40" s="435"/>
      <c r="AK40" s="435"/>
      <c r="AL40" s="435"/>
    </row>
    <row r="41" spans="1:38" ht="12.75" customHeight="1">
      <c r="A41" s="906" t="s">
        <v>703</v>
      </c>
      <c r="B41" s="437" t="s">
        <v>703</v>
      </c>
      <c r="C41" s="437" t="s">
        <v>703</v>
      </c>
      <c r="D41" s="437" t="s">
        <v>761</v>
      </c>
      <c r="E41" s="438"/>
      <c r="F41" s="438"/>
      <c r="G41" s="438"/>
      <c r="H41" s="438"/>
      <c r="I41" s="437" t="s">
        <v>762</v>
      </c>
      <c r="J41" s="438"/>
      <c r="K41" s="439"/>
      <c r="L41" s="439"/>
      <c r="M41" s="440">
        <f>SUM(L42:L58)</f>
        <v>4859884402</v>
      </c>
      <c r="N41" s="437"/>
      <c r="O41" s="437"/>
      <c r="P41" s="907"/>
      <c r="Q41" s="622"/>
      <c r="R41" s="623"/>
      <c r="S41" s="616"/>
      <c r="T41" s="616"/>
      <c r="U41" s="616"/>
      <c r="V41" s="616"/>
      <c r="W41" s="616"/>
      <c r="X41" s="616"/>
      <c r="Y41" s="616"/>
      <c r="Z41" s="616"/>
      <c r="AA41" s="616"/>
      <c r="AB41" s="616"/>
      <c r="AC41" s="616"/>
      <c r="AD41" s="616"/>
      <c r="AE41" s="616"/>
      <c r="AF41" s="616"/>
      <c r="AG41" s="435"/>
      <c r="AH41" s="435"/>
      <c r="AI41" s="435"/>
      <c r="AJ41" s="435"/>
      <c r="AK41" s="435"/>
      <c r="AL41" s="435"/>
    </row>
    <row r="42" spans="1:38" ht="12.75" customHeight="1">
      <c r="A42" s="920" t="s">
        <v>703</v>
      </c>
      <c r="B42" s="921" t="s">
        <v>703</v>
      </c>
      <c r="C42" s="921" t="s">
        <v>703</v>
      </c>
      <c r="D42" s="921" t="s">
        <v>761</v>
      </c>
      <c r="E42" s="921" t="s">
        <v>708</v>
      </c>
      <c r="F42" s="921"/>
      <c r="G42" s="921"/>
      <c r="H42" s="921"/>
      <c r="I42" s="921" t="s">
        <v>763</v>
      </c>
      <c r="J42" s="921"/>
      <c r="K42" s="922"/>
      <c r="L42" s="922">
        <f>SUM(K43:K45)</f>
        <v>1344496690</v>
      </c>
      <c r="M42" s="923"/>
      <c r="N42" s="615"/>
      <c r="O42" s="615"/>
      <c r="P42" s="924"/>
      <c r="Q42" s="622"/>
      <c r="R42" s="623"/>
      <c r="S42" s="616"/>
      <c r="T42" s="616"/>
      <c r="U42" s="616"/>
      <c r="V42" s="616"/>
      <c r="W42" s="616"/>
      <c r="X42" s="616"/>
      <c r="Y42" s="616"/>
      <c r="Z42" s="616"/>
      <c r="AA42" s="616"/>
      <c r="AB42" s="616"/>
      <c r="AC42" s="616"/>
      <c r="AD42" s="616"/>
      <c r="AE42" s="616"/>
      <c r="AF42" s="616"/>
      <c r="AG42" s="435"/>
      <c r="AH42" s="435"/>
      <c r="AI42" s="435"/>
      <c r="AJ42" s="435"/>
      <c r="AK42" s="435"/>
      <c r="AL42" s="435"/>
    </row>
    <row r="43" spans="1:38" ht="12.75" customHeight="1">
      <c r="A43" s="908" t="s">
        <v>703</v>
      </c>
      <c r="B43" s="616" t="s">
        <v>703</v>
      </c>
      <c r="C43" s="616" t="s">
        <v>703</v>
      </c>
      <c r="D43" s="616" t="s">
        <v>761</v>
      </c>
      <c r="E43" s="616" t="str">
        <f>E42</f>
        <v>01.</v>
      </c>
      <c r="F43" s="616" t="s">
        <v>708</v>
      </c>
      <c r="G43" s="616"/>
      <c r="H43" s="616"/>
      <c r="I43" s="616"/>
      <c r="J43" s="616" t="s">
        <v>764</v>
      </c>
      <c r="K43" s="909">
        <v>1161065880</v>
      </c>
      <c r="L43" s="909"/>
      <c r="M43" s="917"/>
      <c r="N43" s="614"/>
      <c r="O43" s="614"/>
      <c r="P43" s="911"/>
      <c r="Q43" s="622"/>
      <c r="R43" s="623"/>
      <c r="S43" s="616"/>
      <c r="T43" s="616"/>
      <c r="U43" s="616"/>
      <c r="V43" s="616"/>
      <c r="W43" s="616"/>
      <c r="X43" s="616"/>
      <c r="Y43" s="616"/>
      <c r="Z43" s="616"/>
      <c r="AA43" s="616"/>
      <c r="AB43" s="616"/>
      <c r="AC43" s="616"/>
      <c r="AD43" s="616"/>
      <c r="AE43" s="616"/>
      <c r="AF43" s="616"/>
      <c r="AG43" s="435"/>
      <c r="AH43" s="435"/>
      <c r="AI43" s="435"/>
      <c r="AJ43" s="435"/>
      <c r="AK43" s="435"/>
      <c r="AL43" s="435"/>
    </row>
    <row r="44" spans="1:38" ht="12.75" customHeight="1">
      <c r="A44" s="908" t="s">
        <v>703</v>
      </c>
      <c r="B44" s="616" t="s">
        <v>703</v>
      </c>
      <c r="C44" s="616" t="s">
        <v>703</v>
      </c>
      <c r="D44" s="616" t="s">
        <v>761</v>
      </c>
      <c r="E44" s="616" t="s">
        <v>708</v>
      </c>
      <c r="F44" s="616" t="s">
        <v>716</v>
      </c>
      <c r="G44" s="616"/>
      <c r="H44" s="616"/>
      <c r="I44" s="616"/>
      <c r="J44" s="616" t="s">
        <v>765</v>
      </c>
      <c r="K44" s="909">
        <f>5136085</f>
        <v>5136085</v>
      </c>
      <c r="L44" s="909"/>
      <c r="M44" s="917"/>
      <c r="N44" s="614"/>
      <c r="O44" s="614"/>
      <c r="P44" s="911"/>
      <c r="Q44" s="622"/>
      <c r="R44" s="623"/>
      <c r="S44" s="616"/>
      <c r="T44" s="616"/>
      <c r="U44" s="616"/>
      <c r="V44" s="616"/>
      <c r="W44" s="616"/>
      <c r="X44" s="616"/>
      <c r="Y44" s="616"/>
      <c r="Z44" s="616"/>
      <c r="AA44" s="616"/>
      <c r="AB44" s="616"/>
      <c r="AC44" s="616"/>
      <c r="AD44" s="616"/>
      <c r="AE44" s="616"/>
      <c r="AF44" s="616"/>
      <c r="AG44" s="435"/>
      <c r="AH44" s="435"/>
      <c r="AI44" s="435"/>
      <c r="AJ44" s="435"/>
      <c r="AK44" s="435"/>
      <c r="AL44" s="435"/>
    </row>
    <row r="45" spans="1:38" ht="12.75" customHeight="1">
      <c r="A45" s="908" t="s">
        <v>703</v>
      </c>
      <c r="B45" s="616" t="s">
        <v>703</v>
      </c>
      <c r="C45" s="616" t="s">
        <v>703</v>
      </c>
      <c r="D45" s="616" t="s">
        <v>761</v>
      </c>
      <c r="E45" s="616" t="s">
        <v>708</v>
      </c>
      <c r="F45" s="616" t="s">
        <v>722</v>
      </c>
      <c r="G45" s="616"/>
      <c r="H45" s="616"/>
      <c r="I45" s="616"/>
      <c r="J45" s="616" t="s">
        <v>766</v>
      </c>
      <c r="K45" s="909">
        <f>178294725</f>
        <v>178294725</v>
      </c>
      <c r="L45" s="909"/>
      <c r="M45" s="917"/>
      <c r="N45" s="614"/>
      <c r="O45" s="614"/>
      <c r="P45" s="911"/>
      <c r="Q45" s="622"/>
      <c r="R45" s="623"/>
      <c r="S45" s="616"/>
      <c r="T45" s="616"/>
      <c r="U45" s="616"/>
      <c r="V45" s="616"/>
      <c r="W45" s="616"/>
      <c r="X45" s="616"/>
      <c r="Y45" s="616"/>
      <c r="Z45" s="616"/>
      <c r="AA45" s="616"/>
      <c r="AB45" s="616"/>
      <c r="AC45" s="616"/>
      <c r="AD45" s="616"/>
      <c r="AE45" s="616"/>
      <c r="AF45" s="616"/>
      <c r="AG45" s="435"/>
      <c r="AH45" s="435"/>
      <c r="AI45" s="435"/>
      <c r="AJ45" s="435"/>
      <c r="AK45" s="435"/>
      <c r="AL45" s="435"/>
    </row>
    <row r="46" spans="1:38" ht="12.75" customHeight="1">
      <c r="A46" s="908" t="s">
        <v>703</v>
      </c>
      <c r="B46" s="616" t="s">
        <v>703</v>
      </c>
      <c r="C46" s="616" t="s">
        <v>703</v>
      </c>
      <c r="D46" s="616" t="s">
        <v>761</v>
      </c>
      <c r="E46" s="616" t="s">
        <v>711</v>
      </c>
      <c r="F46" s="616"/>
      <c r="G46" s="616"/>
      <c r="H46" s="616"/>
      <c r="I46" s="616" t="s">
        <v>767</v>
      </c>
      <c r="J46" s="616"/>
      <c r="K46" s="909"/>
      <c r="L46" s="909">
        <f>SUM(K47:K49)</f>
        <v>2047182066</v>
      </c>
      <c r="M46" s="917"/>
      <c r="N46" s="614"/>
      <c r="O46" s="614"/>
      <c r="P46" s="911"/>
      <c r="Q46" s="622"/>
      <c r="R46" s="623"/>
      <c r="S46" s="616"/>
      <c r="T46" s="616"/>
      <c r="U46" s="616"/>
      <c r="V46" s="616"/>
      <c r="W46" s="616"/>
      <c r="X46" s="616"/>
      <c r="Y46" s="616"/>
      <c r="Z46" s="616"/>
      <c r="AA46" s="616"/>
      <c r="AB46" s="616"/>
      <c r="AC46" s="616"/>
      <c r="AD46" s="616"/>
      <c r="AE46" s="616"/>
      <c r="AF46" s="616"/>
      <c r="AG46" s="435"/>
      <c r="AH46" s="435"/>
      <c r="AI46" s="435"/>
      <c r="AJ46" s="435"/>
      <c r="AK46" s="435"/>
      <c r="AL46" s="435"/>
    </row>
    <row r="47" spans="1:38" ht="12.75" customHeight="1">
      <c r="A47" s="908" t="s">
        <v>703</v>
      </c>
      <c r="B47" s="616" t="s">
        <v>703</v>
      </c>
      <c r="C47" s="616" t="s">
        <v>703</v>
      </c>
      <c r="D47" s="616" t="s">
        <v>761</v>
      </c>
      <c r="E47" s="616" t="s">
        <v>711</v>
      </c>
      <c r="F47" s="616" t="s">
        <v>708</v>
      </c>
      <c r="G47" s="616"/>
      <c r="H47" s="616"/>
      <c r="I47" s="616"/>
      <c r="J47" s="616" t="s">
        <v>768</v>
      </c>
      <c r="K47" s="909">
        <v>320000000</v>
      </c>
      <c r="L47" s="909"/>
      <c r="M47" s="917"/>
      <c r="N47" s="614"/>
      <c r="O47" s="614"/>
      <c r="P47" s="911"/>
      <c r="Q47" s="622"/>
      <c r="R47" s="623"/>
      <c r="S47" s="616"/>
      <c r="T47" s="616"/>
      <c r="U47" s="616"/>
      <c r="V47" s="616"/>
      <c r="W47" s="616"/>
      <c r="X47" s="616"/>
      <c r="Y47" s="616"/>
      <c r="Z47" s="616"/>
      <c r="AA47" s="616"/>
      <c r="AB47" s="616"/>
      <c r="AC47" s="616"/>
      <c r="AD47" s="616"/>
      <c r="AE47" s="616"/>
      <c r="AF47" s="616"/>
      <c r="AG47" s="435"/>
      <c r="AH47" s="435"/>
      <c r="AI47" s="435"/>
      <c r="AJ47" s="435"/>
      <c r="AK47" s="435"/>
      <c r="AL47" s="435"/>
    </row>
    <row r="48" spans="1:38" ht="12.75" customHeight="1">
      <c r="A48" s="908" t="s">
        <v>703</v>
      </c>
      <c r="B48" s="616" t="s">
        <v>703</v>
      </c>
      <c r="C48" s="616" t="s">
        <v>703</v>
      </c>
      <c r="D48" s="616" t="s">
        <v>761</v>
      </c>
      <c r="E48" s="616" t="s">
        <v>711</v>
      </c>
      <c r="F48" s="616" t="s">
        <v>711</v>
      </c>
      <c r="G48" s="616"/>
      <c r="H48" s="616"/>
      <c r="I48" s="616"/>
      <c r="J48" s="925" t="s">
        <v>769</v>
      </c>
      <c r="K48" s="909">
        <v>1</v>
      </c>
      <c r="L48" s="909"/>
      <c r="M48" s="917"/>
      <c r="N48" s="614"/>
      <c r="O48" s="614"/>
      <c r="P48" s="911"/>
      <c r="Q48" s="622"/>
      <c r="R48" s="623"/>
      <c r="S48" s="616"/>
      <c r="T48" s="616"/>
      <c r="U48" s="616"/>
      <c r="V48" s="616"/>
      <c r="W48" s="616"/>
      <c r="X48" s="616"/>
      <c r="Y48" s="616"/>
      <c r="Z48" s="616"/>
      <c r="AA48" s="616"/>
      <c r="AB48" s="616"/>
      <c r="AC48" s="616"/>
      <c r="AD48" s="616"/>
      <c r="AE48" s="616"/>
      <c r="AF48" s="616"/>
      <c r="AG48" s="435"/>
      <c r="AH48" s="435"/>
      <c r="AI48" s="435"/>
      <c r="AJ48" s="435"/>
      <c r="AK48" s="435"/>
      <c r="AL48" s="435"/>
    </row>
    <row r="49" spans="1:38" ht="12.75" customHeight="1">
      <c r="A49" s="908" t="s">
        <v>703</v>
      </c>
      <c r="B49" s="616" t="s">
        <v>703</v>
      </c>
      <c r="C49" s="616" t="s">
        <v>703</v>
      </c>
      <c r="D49" s="616" t="s">
        <v>761</v>
      </c>
      <c r="E49" s="616" t="s">
        <v>711</v>
      </c>
      <c r="F49" s="616" t="s">
        <v>716</v>
      </c>
      <c r="G49" s="616"/>
      <c r="H49" s="616"/>
      <c r="I49" s="616"/>
      <c r="J49" s="616" t="s">
        <v>770</v>
      </c>
      <c r="K49" s="909">
        <f>1727182065</f>
        <v>1727182065</v>
      </c>
      <c r="L49" s="909"/>
      <c r="M49" s="917"/>
      <c r="N49" s="614"/>
      <c r="O49" s="614"/>
      <c r="P49" s="911"/>
      <c r="Q49" s="622"/>
      <c r="R49" s="623"/>
      <c r="S49" s="616"/>
      <c r="T49" s="616"/>
      <c r="U49" s="616"/>
      <c r="V49" s="616"/>
      <c r="W49" s="616"/>
      <c r="X49" s="616"/>
      <c r="Y49" s="616"/>
      <c r="Z49" s="616"/>
      <c r="AA49" s="616"/>
      <c r="AB49" s="616"/>
      <c r="AC49" s="616"/>
      <c r="AD49" s="616"/>
      <c r="AE49" s="616"/>
      <c r="AF49" s="616"/>
      <c r="AG49" s="435"/>
      <c r="AH49" s="435"/>
      <c r="AI49" s="435"/>
      <c r="AJ49" s="435"/>
      <c r="AK49" s="435"/>
      <c r="AL49" s="435"/>
    </row>
    <row r="50" spans="1:38" ht="12.75" customHeight="1">
      <c r="A50" s="908" t="s">
        <v>703</v>
      </c>
      <c r="B50" s="616" t="s">
        <v>703</v>
      </c>
      <c r="C50" s="616" t="s">
        <v>703</v>
      </c>
      <c r="D50" s="616" t="s">
        <v>761</v>
      </c>
      <c r="E50" s="616" t="s">
        <v>716</v>
      </c>
      <c r="F50" s="616"/>
      <c r="G50" s="616"/>
      <c r="H50" s="616"/>
      <c r="I50" s="616" t="s">
        <v>771</v>
      </c>
      <c r="J50" s="616"/>
      <c r="K50" s="909"/>
      <c r="L50" s="909">
        <f>SUM(K51)</f>
        <v>18620740</v>
      </c>
      <c r="M50" s="917"/>
      <c r="N50" s="614"/>
      <c r="O50" s="614"/>
      <c r="P50" s="911"/>
      <c r="Q50" s="622"/>
      <c r="R50" s="623"/>
      <c r="S50" s="616"/>
      <c r="T50" s="616"/>
      <c r="U50" s="616"/>
      <c r="V50" s="616"/>
      <c r="W50" s="616"/>
      <c r="X50" s="616"/>
      <c r="Y50" s="616"/>
      <c r="Z50" s="616"/>
      <c r="AA50" s="616"/>
      <c r="AB50" s="616"/>
      <c r="AC50" s="616"/>
      <c r="AD50" s="616"/>
      <c r="AE50" s="616"/>
      <c r="AF50" s="616"/>
      <c r="AG50" s="435"/>
      <c r="AH50" s="435"/>
      <c r="AI50" s="435"/>
      <c r="AJ50" s="435"/>
      <c r="AK50" s="435"/>
      <c r="AL50" s="435"/>
    </row>
    <row r="51" spans="1:38" ht="12.75" customHeight="1">
      <c r="A51" s="908" t="s">
        <v>703</v>
      </c>
      <c r="B51" s="616" t="s">
        <v>703</v>
      </c>
      <c r="C51" s="616" t="s">
        <v>703</v>
      </c>
      <c r="D51" s="616" t="s">
        <v>761</v>
      </c>
      <c r="E51" s="616" t="s">
        <v>716</v>
      </c>
      <c r="F51" s="616" t="s">
        <v>711</v>
      </c>
      <c r="G51" s="616"/>
      <c r="H51" s="616"/>
      <c r="I51" s="616"/>
      <c r="J51" s="616" t="s">
        <v>772</v>
      </c>
      <c r="K51" s="909">
        <f>18620740</f>
        <v>18620740</v>
      </c>
      <c r="L51" s="909"/>
      <c r="M51" s="917"/>
      <c r="N51" s="614"/>
      <c r="O51" s="614"/>
      <c r="P51" s="911"/>
      <c r="Q51" s="622"/>
      <c r="R51" s="623"/>
      <c r="S51" s="616"/>
      <c r="T51" s="616"/>
      <c r="U51" s="616"/>
      <c r="V51" s="616"/>
      <c r="W51" s="616"/>
      <c r="X51" s="616"/>
      <c r="Y51" s="616"/>
      <c r="Z51" s="616"/>
      <c r="AA51" s="616"/>
      <c r="AB51" s="616"/>
      <c r="AC51" s="616"/>
      <c r="AD51" s="616"/>
      <c r="AE51" s="616"/>
      <c r="AF51" s="616"/>
      <c r="AG51" s="435"/>
      <c r="AH51" s="435"/>
      <c r="AI51" s="435"/>
      <c r="AJ51" s="435"/>
      <c r="AK51" s="435"/>
      <c r="AL51" s="435"/>
    </row>
    <row r="52" spans="1:38" ht="12.75" customHeight="1">
      <c r="A52" s="908" t="s">
        <v>703</v>
      </c>
      <c r="B52" s="616" t="s">
        <v>703</v>
      </c>
      <c r="C52" s="616" t="s">
        <v>703</v>
      </c>
      <c r="D52" s="616" t="s">
        <v>761</v>
      </c>
      <c r="E52" s="616" t="s">
        <v>720</v>
      </c>
      <c r="F52" s="616"/>
      <c r="G52" s="616"/>
      <c r="H52" s="616"/>
      <c r="I52" s="616" t="s">
        <v>773</v>
      </c>
      <c r="J52" s="616"/>
      <c r="K52" s="909"/>
      <c r="L52" s="909">
        <f>SUM(K53:K54)</f>
        <v>694845595</v>
      </c>
      <c r="M52" s="917"/>
      <c r="N52" s="614"/>
      <c r="O52" s="614"/>
      <c r="P52" s="911"/>
      <c r="Q52" s="622"/>
      <c r="R52" s="623"/>
      <c r="S52" s="616"/>
      <c r="T52" s="616"/>
      <c r="U52" s="616"/>
      <c r="V52" s="616"/>
      <c r="W52" s="616"/>
      <c r="X52" s="616"/>
      <c r="Y52" s="616"/>
      <c r="Z52" s="616"/>
      <c r="AA52" s="616"/>
      <c r="AB52" s="616"/>
      <c r="AC52" s="616"/>
      <c r="AD52" s="616"/>
      <c r="AE52" s="616"/>
      <c r="AF52" s="616"/>
      <c r="AG52" s="435"/>
      <c r="AH52" s="435"/>
      <c r="AI52" s="435"/>
      <c r="AJ52" s="435"/>
      <c r="AK52" s="435"/>
      <c r="AL52" s="435"/>
    </row>
    <row r="53" spans="1:38" ht="12.75" customHeight="1">
      <c r="A53" s="908" t="s">
        <v>703</v>
      </c>
      <c r="B53" s="616" t="s">
        <v>703</v>
      </c>
      <c r="C53" s="616" t="s">
        <v>703</v>
      </c>
      <c r="D53" s="616" t="s">
        <v>761</v>
      </c>
      <c r="E53" s="616" t="s">
        <v>720</v>
      </c>
      <c r="F53" s="616" t="s">
        <v>711</v>
      </c>
      <c r="G53" s="616"/>
      <c r="H53" s="616"/>
      <c r="I53" s="616"/>
      <c r="J53" s="616" t="s">
        <v>774</v>
      </c>
      <c r="K53" s="909">
        <f>656488660</f>
        <v>656488660</v>
      </c>
      <c r="L53" s="909"/>
      <c r="M53" s="917"/>
      <c r="N53" s="614"/>
      <c r="O53" s="614"/>
      <c r="P53" s="911"/>
      <c r="Q53" s="622"/>
      <c r="R53" s="623"/>
      <c r="S53" s="616"/>
      <c r="T53" s="616"/>
      <c r="U53" s="616"/>
      <c r="V53" s="616"/>
      <c r="W53" s="616"/>
      <c r="X53" s="616"/>
      <c r="Y53" s="616"/>
      <c r="Z53" s="616"/>
      <c r="AA53" s="616"/>
      <c r="AB53" s="616"/>
      <c r="AC53" s="616"/>
      <c r="AD53" s="616"/>
      <c r="AE53" s="616"/>
      <c r="AF53" s="616"/>
      <c r="AG53" s="435"/>
      <c r="AH53" s="435"/>
      <c r="AI53" s="435"/>
      <c r="AJ53" s="435"/>
      <c r="AK53" s="435"/>
      <c r="AL53" s="435"/>
    </row>
    <row r="54" spans="1:38" ht="12.75" customHeight="1">
      <c r="A54" s="908" t="s">
        <v>703</v>
      </c>
      <c r="B54" s="616" t="s">
        <v>703</v>
      </c>
      <c r="C54" s="616" t="s">
        <v>703</v>
      </c>
      <c r="D54" s="616" t="s">
        <v>761</v>
      </c>
      <c r="E54" s="616" t="s">
        <v>720</v>
      </c>
      <c r="F54" s="616" t="s">
        <v>720</v>
      </c>
      <c r="G54" s="616"/>
      <c r="H54" s="616"/>
      <c r="I54" s="616"/>
      <c r="J54" s="616" t="s">
        <v>775</v>
      </c>
      <c r="K54" s="909">
        <f>38356935</f>
        <v>38356935</v>
      </c>
      <c r="L54" s="909"/>
      <c r="M54" s="917"/>
      <c r="N54" s="614"/>
      <c r="O54" s="614"/>
      <c r="P54" s="911"/>
      <c r="Q54" s="622"/>
      <c r="R54" s="623"/>
      <c r="S54" s="616"/>
      <c r="T54" s="616"/>
      <c r="U54" s="616"/>
      <c r="V54" s="616"/>
      <c r="W54" s="616"/>
      <c r="X54" s="616"/>
      <c r="Y54" s="616"/>
      <c r="Z54" s="616"/>
      <c r="AA54" s="616"/>
      <c r="AB54" s="616"/>
      <c r="AC54" s="616"/>
      <c r="AD54" s="616"/>
      <c r="AE54" s="616"/>
      <c r="AF54" s="616"/>
      <c r="AG54" s="435"/>
      <c r="AH54" s="435"/>
      <c r="AI54" s="435"/>
      <c r="AJ54" s="435"/>
      <c r="AK54" s="435"/>
      <c r="AL54" s="435"/>
    </row>
    <row r="55" spans="1:38" ht="12.75" customHeight="1">
      <c r="A55" s="908" t="s">
        <v>703</v>
      </c>
      <c r="B55" s="616" t="s">
        <v>703</v>
      </c>
      <c r="C55" s="616" t="s">
        <v>703</v>
      </c>
      <c r="D55" s="616" t="s">
        <v>761</v>
      </c>
      <c r="E55" s="616" t="s">
        <v>722</v>
      </c>
      <c r="F55" s="616"/>
      <c r="G55" s="616"/>
      <c r="H55" s="616"/>
      <c r="I55" s="616" t="s">
        <v>776</v>
      </c>
      <c r="J55" s="616"/>
      <c r="K55" s="909"/>
      <c r="L55" s="909">
        <f>SUM(K56:K59)</f>
        <v>754739311</v>
      </c>
      <c r="M55" s="917"/>
      <c r="N55" s="614"/>
      <c r="O55" s="614"/>
      <c r="P55" s="911"/>
      <c r="Q55" s="622"/>
      <c r="R55" s="623"/>
      <c r="S55" s="616"/>
      <c r="T55" s="616"/>
      <c r="U55" s="616"/>
      <c r="V55" s="616"/>
      <c r="W55" s="616"/>
      <c r="X55" s="616"/>
      <c r="Y55" s="616"/>
      <c r="Z55" s="616"/>
      <c r="AA55" s="616"/>
      <c r="AB55" s="616"/>
      <c r="AC55" s="616"/>
      <c r="AD55" s="616"/>
      <c r="AE55" s="616"/>
      <c r="AF55" s="616"/>
      <c r="AG55" s="435"/>
      <c r="AH55" s="435"/>
      <c r="AI55" s="435"/>
      <c r="AJ55" s="435"/>
      <c r="AK55" s="435"/>
      <c r="AL55" s="435"/>
    </row>
    <row r="56" spans="1:38" ht="12.75" customHeight="1">
      <c r="A56" s="908" t="s">
        <v>703</v>
      </c>
      <c r="B56" s="616" t="s">
        <v>703</v>
      </c>
      <c r="C56" s="616" t="s">
        <v>703</v>
      </c>
      <c r="D56" s="616" t="s">
        <v>761</v>
      </c>
      <c r="E56" s="616" t="s">
        <v>722</v>
      </c>
      <c r="F56" s="616" t="s">
        <v>708</v>
      </c>
      <c r="G56" s="616"/>
      <c r="H56" s="616"/>
      <c r="I56" s="616"/>
      <c r="J56" s="616" t="s">
        <v>777</v>
      </c>
      <c r="K56" s="909">
        <f>351978866</f>
        <v>351978866</v>
      </c>
      <c r="L56" s="909"/>
      <c r="M56" s="917"/>
      <c r="N56" s="614"/>
      <c r="O56" s="614"/>
      <c r="P56" s="911"/>
      <c r="Q56" s="622"/>
      <c r="R56" s="623"/>
      <c r="S56" s="616"/>
      <c r="T56" s="616"/>
      <c r="U56" s="616"/>
      <c r="V56" s="616"/>
      <c r="W56" s="616"/>
      <c r="X56" s="616"/>
      <c r="Y56" s="616"/>
      <c r="Z56" s="616"/>
      <c r="AA56" s="616"/>
      <c r="AB56" s="616"/>
      <c r="AC56" s="616"/>
      <c r="AD56" s="616"/>
      <c r="AE56" s="616"/>
      <c r="AF56" s="616"/>
      <c r="AG56" s="435"/>
      <c r="AH56" s="435"/>
      <c r="AI56" s="435"/>
      <c r="AJ56" s="435"/>
      <c r="AK56" s="435"/>
      <c r="AL56" s="435"/>
    </row>
    <row r="57" spans="1:38" ht="12.75" customHeight="1">
      <c r="A57" s="908" t="s">
        <v>703</v>
      </c>
      <c r="B57" s="616" t="s">
        <v>703</v>
      </c>
      <c r="C57" s="616" t="s">
        <v>703</v>
      </c>
      <c r="D57" s="616" t="s">
        <v>761</v>
      </c>
      <c r="E57" s="616" t="s">
        <v>722</v>
      </c>
      <c r="F57" s="616" t="s">
        <v>711</v>
      </c>
      <c r="G57" s="616"/>
      <c r="H57" s="616"/>
      <c r="I57" s="616"/>
      <c r="J57" s="616" t="s">
        <v>778</v>
      </c>
      <c r="K57" s="909">
        <f>324340270</f>
        <v>324340270</v>
      </c>
      <c r="L57" s="909"/>
      <c r="M57" s="917"/>
      <c r="N57" s="909"/>
      <c r="O57" s="614"/>
      <c r="P57" s="911"/>
      <c r="Q57" s="622"/>
      <c r="R57" s="623"/>
      <c r="S57" s="616"/>
      <c r="T57" s="616"/>
      <c r="U57" s="616"/>
      <c r="V57" s="616"/>
      <c r="W57" s="616"/>
      <c r="X57" s="616"/>
      <c r="Y57" s="616"/>
      <c r="Z57" s="616"/>
      <c r="AA57" s="616"/>
      <c r="AB57" s="616"/>
      <c r="AC57" s="616"/>
      <c r="AD57" s="616"/>
      <c r="AE57" s="616"/>
      <c r="AF57" s="616"/>
      <c r="AG57" s="435"/>
      <c r="AH57" s="435"/>
      <c r="AI57" s="435"/>
      <c r="AJ57" s="435"/>
      <c r="AK57" s="435"/>
      <c r="AL57" s="435"/>
    </row>
    <row r="58" spans="1:38" ht="12.75" customHeight="1">
      <c r="A58" s="908" t="s">
        <v>703</v>
      </c>
      <c r="B58" s="616" t="s">
        <v>703</v>
      </c>
      <c r="C58" s="616" t="s">
        <v>703</v>
      </c>
      <c r="D58" s="616" t="s">
        <v>761</v>
      </c>
      <c r="E58" s="616" t="s">
        <v>722</v>
      </c>
      <c r="F58" s="926" t="s">
        <v>720</v>
      </c>
      <c r="G58" s="616"/>
      <c r="H58" s="616"/>
      <c r="I58" s="616"/>
      <c r="J58" s="616" t="s">
        <v>779</v>
      </c>
      <c r="K58" s="909">
        <v>28420175</v>
      </c>
      <c r="L58" s="909"/>
      <c r="M58" s="917"/>
      <c r="N58" s="616"/>
      <c r="O58" s="616"/>
      <c r="P58" s="927"/>
      <c r="Q58" s="622"/>
      <c r="R58" s="623"/>
      <c r="S58" s="616"/>
      <c r="T58" s="616"/>
      <c r="U58" s="616"/>
      <c r="V58" s="616"/>
      <c r="W58" s="616"/>
      <c r="X58" s="616"/>
      <c r="Y58" s="616"/>
      <c r="Z58" s="616"/>
      <c r="AA58" s="616"/>
      <c r="AB58" s="616"/>
      <c r="AC58" s="616"/>
      <c r="AD58" s="616"/>
      <c r="AE58" s="616"/>
      <c r="AF58" s="616"/>
      <c r="AG58" s="435"/>
      <c r="AH58" s="435"/>
      <c r="AI58" s="435"/>
      <c r="AJ58" s="435"/>
      <c r="AK58" s="435"/>
      <c r="AL58" s="435"/>
    </row>
    <row r="59" spans="1:38" ht="12.75" customHeight="1">
      <c r="A59" s="908" t="s">
        <v>703</v>
      </c>
      <c r="B59" s="616" t="s">
        <v>703</v>
      </c>
      <c r="C59" s="616" t="s">
        <v>703</v>
      </c>
      <c r="D59" s="616" t="s">
        <v>761</v>
      </c>
      <c r="E59" s="928" t="s">
        <v>722</v>
      </c>
      <c r="F59" s="929" t="s">
        <v>724</v>
      </c>
      <c r="G59" s="928"/>
      <c r="H59" s="928"/>
      <c r="I59" s="928"/>
      <c r="J59" s="928" t="s">
        <v>780</v>
      </c>
      <c r="K59" s="930">
        <v>50000000</v>
      </c>
      <c r="L59" s="617"/>
      <c r="M59" s="931"/>
      <c r="N59" s="617"/>
      <c r="O59" s="617"/>
      <c r="P59" s="932"/>
      <c r="Q59" s="622"/>
      <c r="R59" s="623"/>
      <c r="S59" s="616"/>
      <c r="T59" s="616"/>
      <c r="U59" s="616"/>
      <c r="V59" s="616"/>
      <c r="W59" s="616"/>
      <c r="X59" s="616"/>
      <c r="Y59" s="616"/>
      <c r="Z59" s="616"/>
      <c r="AA59" s="616"/>
      <c r="AB59" s="616"/>
      <c r="AC59" s="616"/>
      <c r="AD59" s="616"/>
      <c r="AE59" s="616"/>
      <c r="AF59" s="616"/>
      <c r="AG59" s="435"/>
      <c r="AH59" s="435"/>
      <c r="AI59" s="435"/>
      <c r="AJ59" s="435"/>
      <c r="AK59" s="435"/>
      <c r="AL59" s="435"/>
    </row>
    <row r="60" spans="1:38" ht="12.75" customHeight="1">
      <c r="A60" s="933" t="s">
        <v>703</v>
      </c>
      <c r="B60" s="441" t="s">
        <v>703</v>
      </c>
      <c r="C60" s="441" t="s">
        <v>761</v>
      </c>
      <c r="D60" s="441"/>
      <c r="E60" s="441"/>
      <c r="F60" s="442"/>
      <c r="G60" s="442"/>
      <c r="H60" s="441" t="s">
        <v>781</v>
      </c>
      <c r="I60" s="442"/>
      <c r="J60" s="442"/>
      <c r="K60" s="443"/>
      <c r="L60" s="443"/>
      <c r="M60" s="444"/>
      <c r="N60" s="444">
        <f>M61+M68</f>
        <v>34120588325</v>
      </c>
      <c r="O60" s="441"/>
      <c r="P60" s="934"/>
      <c r="Q60" s="622"/>
      <c r="R60" s="623"/>
      <c r="S60" s="624"/>
      <c r="T60" s="624"/>
      <c r="U60" s="624"/>
      <c r="V60" s="624"/>
      <c r="W60" s="624"/>
      <c r="X60" s="624"/>
      <c r="Y60" s="624"/>
      <c r="Z60" s="624"/>
      <c r="AA60" s="624"/>
      <c r="AB60" s="624"/>
      <c r="AC60" s="624"/>
      <c r="AD60" s="624"/>
      <c r="AE60" s="624"/>
      <c r="AF60" s="624"/>
      <c r="AG60" s="436"/>
      <c r="AH60" s="436"/>
      <c r="AI60" s="436"/>
      <c r="AJ60" s="436"/>
      <c r="AK60" s="436"/>
      <c r="AL60" s="436"/>
    </row>
    <row r="61" spans="1:38" ht="12.75" customHeight="1">
      <c r="A61" s="935" t="s">
        <v>703</v>
      </c>
      <c r="B61" s="445" t="s">
        <v>703</v>
      </c>
      <c r="C61" s="445" t="s">
        <v>761</v>
      </c>
      <c r="D61" s="445" t="s">
        <v>703</v>
      </c>
      <c r="E61" s="437"/>
      <c r="F61" s="438"/>
      <c r="G61" s="438"/>
      <c r="H61" s="438"/>
      <c r="I61" s="437" t="s">
        <v>782</v>
      </c>
      <c r="J61" s="438"/>
      <c r="K61" s="439"/>
      <c r="L61" s="439"/>
      <c r="M61" s="440">
        <f>L62+L66+L67</f>
        <v>2915187760</v>
      </c>
      <c r="N61" s="437"/>
      <c r="O61" s="437"/>
      <c r="P61" s="907"/>
      <c r="Q61" s="622"/>
      <c r="R61" s="623"/>
      <c r="S61" s="616"/>
      <c r="T61" s="616"/>
      <c r="U61" s="616"/>
      <c r="V61" s="616"/>
      <c r="W61" s="616"/>
      <c r="X61" s="616"/>
      <c r="Y61" s="616"/>
      <c r="Z61" s="616"/>
      <c r="AA61" s="616"/>
      <c r="AB61" s="616"/>
      <c r="AC61" s="616"/>
      <c r="AD61" s="616"/>
      <c r="AE61" s="616"/>
      <c r="AF61" s="616"/>
      <c r="AG61" s="435"/>
      <c r="AH61" s="435"/>
      <c r="AI61" s="435"/>
      <c r="AJ61" s="435"/>
      <c r="AK61" s="435"/>
      <c r="AL61" s="435"/>
    </row>
    <row r="62" spans="1:38" ht="12.75" customHeight="1">
      <c r="A62" s="908" t="s">
        <v>703</v>
      </c>
      <c r="B62" s="616" t="s">
        <v>703</v>
      </c>
      <c r="C62" s="616" t="s">
        <v>761</v>
      </c>
      <c r="D62" s="616" t="s">
        <v>703</v>
      </c>
      <c r="E62" s="616" t="s">
        <v>708</v>
      </c>
      <c r="F62" s="616"/>
      <c r="G62" s="616"/>
      <c r="H62" s="616"/>
      <c r="I62" s="616" t="s">
        <v>783</v>
      </c>
      <c r="J62" s="616"/>
      <c r="K62" s="909"/>
      <c r="L62" s="909">
        <f>K63+K64+K65</f>
        <v>2915187758</v>
      </c>
      <c r="M62" s="917"/>
      <c r="N62" s="614"/>
      <c r="O62" s="614"/>
      <c r="P62" s="911"/>
      <c r="Q62" s="622"/>
      <c r="R62" s="623"/>
      <c r="S62" s="616"/>
      <c r="T62" s="616"/>
      <c r="U62" s="616"/>
      <c r="V62" s="616"/>
      <c r="W62" s="616"/>
      <c r="X62" s="616"/>
      <c r="Y62" s="616"/>
      <c r="Z62" s="616"/>
      <c r="AA62" s="616"/>
      <c r="AB62" s="616"/>
      <c r="AC62" s="616"/>
      <c r="AD62" s="616"/>
      <c r="AE62" s="616"/>
      <c r="AF62" s="616"/>
      <c r="AG62" s="435"/>
      <c r="AH62" s="435"/>
      <c r="AI62" s="435"/>
      <c r="AJ62" s="435"/>
      <c r="AK62" s="435"/>
      <c r="AL62" s="435"/>
    </row>
    <row r="63" spans="1:38" ht="12.75" customHeight="1">
      <c r="A63" s="908" t="s">
        <v>703</v>
      </c>
      <c r="B63" s="616" t="s">
        <v>703</v>
      </c>
      <c r="C63" s="616" t="s">
        <v>761</v>
      </c>
      <c r="D63" s="616" t="s">
        <v>703</v>
      </c>
      <c r="E63" s="616" t="s">
        <v>708</v>
      </c>
      <c r="F63" s="616" t="s">
        <v>708</v>
      </c>
      <c r="G63" s="616"/>
      <c r="H63" s="616"/>
      <c r="I63" s="616"/>
      <c r="J63" s="616" t="s">
        <v>784</v>
      </c>
      <c r="K63" s="936">
        <v>2615187757</v>
      </c>
      <c r="L63" s="909"/>
      <c r="M63" s="917"/>
      <c r="N63" s="614"/>
      <c r="O63" s="614"/>
      <c r="P63" s="911"/>
      <c r="Q63" s="622"/>
      <c r="R63" s="623"/>
      <c r="S63" s="616"/>
      <c r="T63" s="616"/>
      <c r="U63" s="616"/>
      <c r="V63" s="616"/>
      <c r="W63" s="616"/>
      <c r="X63" s="616"/>
      <c r="Y63" s="616"/>
      <c r="Z63" s="616"/>
      <c r="AA63" s="616"/>
      <c r="AB63" s="616"/>
      <c r="AC63" s="616"/>
      <c r="AD63" s="616"/>
      <c r="AE63" s="616"/>
      <c r="AF63" s="616"/>
      <c r="AG63" s="435"/>
      <c r="AH63" s="435"/>
      <c r="AI63" s="435"/>
      <c r="AJ63" s="435"/>
      <c r="AK63" s="435"/>
      <c r="AL63" s="435"/>
    </row>
    <row r="64" spans="1:38" ht="12.75" customHeight="1">
      <c r="A64" s="908" t="s">
        <v>703</v>
      </c>
      <c r="B64" s="616" t="s">
        <v>703</v>
      </c>
      <c r="C64" s="616" t="s">
        <v>761</v>
      </c>
      <c r="D64" s="616" t="s">
        <v>703</v>
      </c>
      <c r="E64" s="616" t="s">
        <v>708</v>
      </c>
      <c r="F64" s="616" t="s">
        <v>711</v>
      </c>
      <c r="G64" s="616"/>
      <c r="H64" s="616"/>
      <c r="I64" s="616"/>
      <c r="J64" s="616" t="s">
        <v>785</v>
      </c>
      <c r="K64" s="909">
        <v>300000000</v>
      </c>
      <c r="L64" s="909"/>
      <c r="M64" s="917"/>
      <c r="N64" s="614"/>
      <c r="O64" s="614"/>
      <c r="P64" s="911"/>
      <c r="Q64" s="622"/>
      <c r="R64" s="623"/>
      <c r="S64" s="616"/>
      <c r="T64" s="616"/>
      <c r="U64" s="616"/>
      <c r="V64" s="616"/>
      <c r="W64" s="616"/>
      <c r="X64" s="616"/>
      <c r="Y64" s="616"/>
      <c r="Z64" s="616"/>
      <c r="AA64" s="616"/>
      <c r="AB64" s="616"/>
      <c r="AC64" s="616"/>
      <c r="AD64" s="616"/>
      <c r="AE64" s="616"/>
      <c r="AF64" s="616"/>
      <c r="AG64" s="435"/>
      <c r="AH64" s="435"/>
      <c r="AI64" s="435"/>
      <c r="AJ64" s="435"/>
      <c r="AK64" s="435"/>
      <c r="AL64" s="435"/>
    </row>
    <row r="65" spans="1:38" ht="12.75" customHeight="1">
      <c r="A65" s="908" t="s">
        <v>703</v>
      </c>
      <c r="B65" s="616" t="s">
        <v>703</v>
      </c>
      <c r="C65" s="616" t="s">
        <v>761</v>
      </c>
      <c r="D65" s="616" t="s">
        <v>703</v>
      </c>
      <c r="E65" s="616" t="s">
        <v>708</v>
      </c>
      <c r="F65" s="616" t="s">
        <v>716</v>
      </c>
      <c r="G65" s="616"/>
      <c r="H65" s="616"/>
      <c r="I65" s="616"/>
      <c r="J65" s="616" t="s">
        <v>786</v>
      </c>
      <c r="K65" s="909">
        <v>1</v>
      </c>
      <c r="L65" s="909"/>
      <c r="M65" s="917"/>
      <c r="N65" s="614"/>
      <c r="O65" s="614"/>
      <c r="P65" s="911"/>
      <c r="Q65" s="622"/>
      <c r="R65" s="623"/>
      <c r="S65" s="616"/>
      <c r="T65" s="616"/>
      <c r="U65" s="616"/>
      <c r="V65" s="616"/>
      <c r="W65" s="616"/>
      <c r="X65" s="616"/>
      <c r="Y65" s="616"/>
      <c r="Z65" s="616"/>
      <c r="AA65" s="616"/>
      <c r="AB65" s="616"/>
      <c r="AC65" s="616"/>
      <c r="AD65" s="616"/>
      <c r="AE65" s="616"/>
      <c r="AF65" s="616"/>
      <c r="AG65" s="435"/>
      <c r="AH65" s="435"/>
      <c r="AI65" s="435"/>
      <c r="AJ65" s="435"/>
      <c r="AK65" s="435"/>
      <c r="AL65" s="435"/>
    </row>
    <row r="66" spans="1:38" ht="12.75" customHeight="1">
      <c r="A66" s="908" t="s">
        <v>703</v>
      </c>
      <c r="B66" s="616" t="s">
        <v>703</v>
      </c>
      <c r="C66" s="616" t="s">
        <v>761</v>
      </c>
      <c r="D66" s="616" t="s">
        <v>703</v>
      </c>
      <c r="E66" s="616" t="s">
        <v>711</v>
      </c>
      <c r="F66" s="616"/>
      <c r="G66" s="616"/>
      <c r="H66" s="616"/>
      <c r="I66" s="616" t="s">
        <v>787</v>
      </c>
      <c r="J66" s="616"/>
      <c r="K66" s="909"/>
      <c r="L66" s="909">
        <v>1</v>
      </c>
      <c r="M66" s="917"/>
      <c r="N66" s="614"/>
      <c r="O66" s="614"/>
      <c r="P66" s="911"/>
      <c r="Q66" s="622"/>
      <c r="R66" s="623"/>
      <c r="S66" s="616"/>
      <c r="T66" s="616"/>
      <c r="U66" s="616"/>
      <c r="V66" s="616"/>
      <c r="W66" s="616"/>
      <c r="X66" s="616"/>
      <c r="Y66" s="616"/>
      <c r="Z66" s="616"/>
      <c r="AA66" s="616"/>
      <c r="AB66" s="616"/>
      <c r="AC66" s="616"/>
      <c r="AD66" s="616"/>
      <c r="AE66" s="616"/>
      <c r="AF66" s="616"/>
      <c r="AG66" s="435"/>
      <c r="AH66" s="435"/>
      <c r="AI66" s="435"/>
      <c r="AJ66" s="435"/>
      <c r="AK66" s="435"/>
      <c r="AL66" s="435"/>
    </row>
    <row r="67" spans="1:38" ht="12.75" customHeight="1">
      <c r="A67" s="908" t="s">
        <v>703</v>
      </c>
      <c r="B67" s="616" t="s">
        <v>703</v>
      </c>
      <c r="C67" s="616" t="s">
        <v>761</v>
      </c>
      <c r="D67" s="616" t="s">
        <v>703</v>
      </c>
      <c r="E67" s="616" t="s">
        <v>716</v>
      </c>
      <c r="F67" s="616"/>
      <c r="G67" s="616"/>
      <c r="H67" s="616"/>
      <c r="I67" s="616" t="s">
        <v>788</v>
      </c>
      <c r="J67" s="616"/>
      <c r="K67" s="909"/>
      <c r="L67" s="909">
        <v>1</v>
      </c>
      <c r="M67" s="917"/>
      <c r="N67" s="614"/>
      <c r="O67" s="614"/>
      <c r="P67" s="911"/>
      <c r="Q67" s="622"/>
      <c r="R67" s="623"/>
      <c r="S67" s="616"/>
      <c r="T67" s="616"/>
      <c r="U67" s="616"/>
      <c r="V67" s="616"/>
      <c r="W67" s="616"/>
      <c r="X67" s="616"/>
      <c r="Y67" s="616"/>
      <c r="Z67" s="616"/>
      <c r="AA67" s="616"/>
      <c r="AB67" s="616"/>
      <c r="AC67" s="616"/>
      <c r="AD67" s="616"/>
      <c r="AE67" s="616"/>
      <c r="AF67" s="616"/>
      <c r="AG67" s="435"/>
      <c r="AH67" s="435"/>
      <c r="AI67" s="435"/>
      <c r="AJ67" s="435"/>
      <c r="AK67" s="435"/>
      <c r="AL67" s="435"/>
    </row>
    <row r="68" spans="1:38" ht="12.75" customHeight="1">
      <c r="A68" s="906" t="s">
        <v>703</v>
      </c>
      <c r="B68" s="437" t="s">
        <v>703</v>
      </c>
      <c r="C68" s="437" t="s">
        <v>761</v>
      </c>
      <c r="D68" s="437" t="s">
        <v>761</v>
      </c>
      <c r="E68" s="438"/>
      <c r="F68" s="438"/>
      <c r="G68" s="438"/>
      <c r="H68" s="438"/>
      <c r="I68" s="437" t="s">
        <v>789</v>
      </c>
      <c r="J68" s="438"/>
      <c r="K68" s="439"/>
      <c r="L68" s="439"/>
      <c r="M68" s="440">
        <f>L69+L70+L71+L72</f>
        <v>31205400565</v>
      </c>
      <c r="N68" s="439"/>
      <c r="O68" s="439"/>
      <c r="P68" s="937"/>
      <c r="Q68" s="622"/>
      <c r="R68" s="623"/>
      <c r="S68" s="616"/>
      <c r="T68" s="616"/>
      <c r="U68" s="616"/>
      <c r="V68" s="616"/>
      <c r="W68" s="616"/>
      <c r="X68" s="616"/>
      <c r="Y68" s="616"/>
      <c r="Z68" s="616"/>
      <c r="AA68" s="616"/>
      <c r="AB68" s="616"/>
      <c r="AC68" s="616"/>
      <c r="AD68" s="616"/>
      <c r="AE68" s="616"/>
      <c r="AF68" s="616"/>
      <c r="AG68" s="435"/>
      <c r="AH68" s="435"/>
      <c r="AI68" s="435"/>
      <c r="AJ68" s="435"/>
      <c r="AK68" s="435"/>
      <c r="AL68" s="435"/>
    </row>
    <row r="69" spans="1:38" ht="12.75" customHeight="1">
      <c r="A69" s="908" t="s">
        <v>703</v>
      </c>
      <c r="B69" s="616" t="s">
        <v>703</v>
      </c>
      <c r="C69" s="616" t="s">
        <v>761</v>
      </c>
      <c r="D69" s="616" t="s">
        <v>761</v>
      </c>
      <c r="E69" s="616" t="s">
        <v>708</v>
      </c>
      <c r="F69" s="616"/>
      <c r="G69" s="616"/>
      <c r="H69" s="616"/>
      <c r="I69" s="616" t="s">
        <v>790</v>
      </c>
      <c r="J69" s="616"/>
      <c r="K69" s="909"/>
      <c r="L69" s="909">
        <v>27081965585</v>
      </c>
      <c r="M69" s="633"/>
      <c r="N69" s="614"/>
      <c r="O69" s="614"/>
      <c r="P69" s="911"/>
      <c r="R69" s="626"/>
      <c r="S69" s="614"/>
      <c r="T69" s="614"/>
      <c r="U69" s="616"/>
      <c r="V69" s="616"/>
      <c r="W69" s="616"/>
      <c r="X69" s="616"/>
      <c r="Y69" s="616"/>
      <c r="Z69" s="616"/>
      <c r="AA69" s="616"/>
      <c r="AB69" s="616"/>
      <c r="AC69" s="616"/>
      <c r="AD69" s="616"/>
      <c r="AE69" s="616"/>
      <c r="AF69" s="616"/>
      <c r="AG69" s="435"/>
      <c r="AH69" s="435"/>
      <c r="AI69" s="435"/>
      <c r="AJ69" s="435"/>
      <c r="AK69" s="435"/>
      <c r="AL69" s="435"/>
    </row>
    <row r="70" spans="1:38" ht="12.75" customHeight="1">
      <c r="A70" s="908" t="s">
        <v>703</v>
      </c>
      <c r="B70" s="616" t="s">
        <v>703</v>
      </c>
      <c r="C70" s="616" t="s">
        <v>761</v>
      </c>
      <c r="D70" s="616" t="s">
        <v>761</v>
      </c>
      <c r="E70" s="616" t="s">
        <v>711</v>
      </c>
      <c r="F70" s="616"/>
      <c r="G70" s="616"/>
      <c r="H70" s="938"/>
      <c r="I70" s="938" t="s">
        <v>791</v>
      </c>
      <c r="J70" s="938"/>
      <c r="K70" s="909"/>
      <c r="L70" s="909">
        <v>1</v>
      </c>
      <c r="M70" s="614"/>
      <c r="N70" s="614"/>
      <c r="O70" s="614"/>
      <c r="P70" s="911"/>
      <c r="Q70" s="622"/>
      <c r="R70" s="623"/>
      <c r="S70" s="616"/>
      <c r="T70" s="616"/>
      <c r="U70" s="616"/>
      <c r="V70" s="616"/>
      <c r="W70" s="616"/>
      <c r="X70" s="616"/>
      <c r="Y70" s="616"/>
      <c r="Z70" s="616"/>
      <c r="AA70" s="616"/>
      <c r="AB70" s="616"/>
      <c r="AC70" s="616"/>
      <c r="AD70" s="616"/>
      <c r="AE70" s="616"/>
      <c r="AF70" s="616"/>
      <c r="AG70" s="435"/>
      <c r="AH70" s="435"/>
      <c r="AI70" s="435"/>
      <c r="AJ70" s="435"/>
      <c r="AK70" s="435"/>
      <c r="AL70" s="435"/>
    </row>
    <row r="71" spans="1:38" ht="12.75" customHeight="1">
      <c r="A71" s="908" t="s">
        <v>703</v>
      </c>
      <c r="B71" s="616" t="s">
        <v>703</v>
      </c>
      <c r="C71" s="616" t="s">
        <v>761</v>
      </c>
      <c r="D71" s="616" t="s">
        <v>761</v>
      </c>
      <c r="E71" s="616" t="s">
        <v>716</v>
      </c>
      <c r="F71" s="616"/>
      <c r="G71" s="616"/>
      <c r="H71" s="616"/>
      <c r="I71" s="616" t="s">
        <v>792</v>
      </c>
      <c r="J71" s="616"/>
      <c r="K71" s="909"/>
      <c r="L71" s="909">
        <v>3698522178</v>
      </c>
      <c r="M71" s="614"/>
      <c r="N71" s="614"/>
      <c r="O71" s="614"/>
      <c r="P71" s="911"/>
      <c r="Q71" s="627"/>
      <c r="R71" s="623"/>
      <c r="S71" s="616"/>
      <c r="T71" s="616"/>
      <c r="U71" s="616"/>
      <c r="V71" s="616"/>
      <c r="W71" s="616"/>
      <c r="X71" s="616"/>
      <c r="Y71" s="616"/>
      <c r="Z71" s="616"/>
      <c r="AA71" s="616"/>
      <c r="AB71" s="616"/>
      <c r="AC71" s="616"/>
      <c r="AD71" s="616"/>
      <c r="AE71" s="616"/>
      <c r="AF71" s="616"/>
      <c r="AG71" s="435"/>
      <c r="AH71" s="435"/>
      <c r="AI71" s="435"/>
      <c r="AJ71" s="435"/>
      <c r="AK71" s="435"/>
      <c r="AL71" s="435"/>
    </row>
    <row r="72" spans="1:38" ht="12.75" customHeight="1">
      <c r="A72" s="908" t="s">
        <v>703</v>
      </c>
      <c r="B72" s="616" t="s">
        <v>703</v>
      </c>
      <c r="C72" s="616" t="s">
        <v>761</v>
      </c>
      <c r="D72" s="616" t="s">
        <v>761</v>
      </c>
      <c r="E72" s="919" t="s">
        <v>720</v>
      </c>
      <c r="F72" s="928"/>
      <c r="G72" s="928"/>
      <c r="H72" s="928"/>
      <c r="I72" s="928" t="s">
        <v>793</v>
      </c>
      <c r="J72" s="617"/>
      <c r="K72" s="939"/>
      <c r="L72" s="939">
        <v>424912801</v>
      </c>
      <c r="M72" s="617"/>
      <c r="N72" s="617"/>
      <c r="O72" s="617"/>
      <c r="P72" s="932"/>
      <c r="Q72" s="628"/>
      <c r="R72" s="626"/>
      <c r="S72" s="614"/>
      <c r="T72" s="616"/>
      <c r="U72" s="616"/>
      <c r="V72" s="616"/>
      <c r="W72" s="616"/>
      <c r="X72" s="616"/>
      <c r="Y72" s="616"/>
      <c r="Z72" s="616"/>
      <c r="AA72" s="616"/>
      <c r="AB72" s="616"/>
      <c r="AC72" s="616"/>
      <c r="AD72" s="616"/>
      <c r="AE72" s="616"/>
      <c r="AF72" s="616"/>
      <c r="AG72" s="435"/>
      <c r="AH72" s="435"/>
      <c r="AI72" s="435"/>
      <c r="AJ72" s="435"/>
      <c r="AK72" s="435"/>
      <c r="AL72" s="435"/>
    </row>
    <row r="73" spans="1:38" ht="12.75" customHeight="1">
      <c r="A73" s="899" t="s">
        <v>703</v>
      </c>
      <c r="B73" s="431" t="s">
        <v>761</v>
      </c>
      <c r="C73" s="431"/>
      <c r="D73" s="431"/>
      <c r="E73" s="431"/>
      <c r="F73" s="431"/>
      <c r="G73" s="431" t="s">
        <v>794</v>
      </c>
      <c r="H73" s="432"/>
      <c r="I73" s="432"/>
      <c r="J73" s="432"/>
      <c r="K73" s="433"/>
      <c r="L73" s="433"/>
      <c r="M73" s="434"/>
      <c r="N73" s="431"/>
      <c r="O73" s="434">
        <f>N74+N81</f>
        <v>7400000006</v>
      </c>
      <c r="P73" s="900"/>
      <c r="Q73" s="629"/>
      <c r="R73" s="623"/>
      <c r="S73" s="616"/>
      <c r="T73" s="616"/>
      <c r="U73" s="616"/>
      <c r="V73" s="616"/>
      <c r="W73" s="616"/>
      <c r="X73" s="616"/>
      <c r="Y73" s="616"/>
      <c r="Z73" s="616"/>
      <c r="AA73" s="616"/>
      <c r="AB73" s="616"/>
      <c r="AC73" s="616"/>
      <c r="AD73" s="616"/>
      <c r="AE73" s="616"/>
      <c r="AF73" s="616"/>
      <c r="AG73" s="435"/>
      <c r="AH73" s="435"/>
      <c r="AI73" s="435"/>
      <c r="AJ73" s="435"/>
      <c r="AK73" s="435"/>
      <c r="AL73" s="435"/>
    </row>
    <row r="74" spans="1:38" ht="12.75" customHeight="1">
      <c r="A74" s="933" t="s">
        <v>703</v>
      </c>
      <c r="B74" s="441" t="s">
        <v>761</v>
      </c>
      <c r="C74" s="441" t="s">
        <v>703</v>
      </c>
      <c r="D74" s="441"/>
      <c r="E74" s="442"/>
      <c r="F74" s="442"/>
      <c r="G74" s="442"/>
      <c r="H74" s="441" t="s">
        <v>795</v>
      </c>
      <c r="I74" s="442"/>
      <c r="J74" s="442"/>
      <c r="K74" s="443"/>
      <c r="L74" s="443"/>
      <c r="M74" s="444"/>
      <c r="N74" s="444">
        <f>SUM(M75)</f>
        <v>4500000003</v>
      </c>
      <c r="O74" s="441"/>
      <c r="P74" s="934"/>
      <c r="Q74" s="630"/>
      <c r="R74" s="623"/>
      <c r="S74" s="624"/>
      <c r="T74" s="624"/>
      <c r="U74" s="624"/>
      <c r="V74" s="624"/>
      <c r="W74" s="624"/>
      <c r="X74" s="624"/>
      <c r="Y74" s="624"/>
      <c r="Z74" s="624"/>
      <c r="AA74" s="624"/>
      <c r="AB74" s="624"/>
      <c r="AC74" s="624"/>
      <c r="AD74" s="624"/>
      <c r="AE74" s="624"/>
      <c r="AF74" s="624"/>
      <c r="AG74" s="436"/>
      <c r="AH74" s="436"/>
      <c r="AI74" s="436"/>
      <c r="AJ74" s="436"/>
      <c r="AK74" s="436"/>
      <c r="AL74" s="436"/>
    </row>
    <row r="75" spans="1:38" ht="12.75" customHeight="1">
      <c r="A75" s="906" t="s">
        <v>703</v>
      </c>
      <c r="B75" s="437" t="s">
        <v>761</v>
      </c>
      <c r="C75" s="437" t="s">
        <v>703</v>
      </c>
      <c r="D75" s="437" t="s">
        <v>703</v>
      </c>
      <c r="E75" s="438"/>
      <c r="F75" s="438"/>
      <c r="G75" s="437"/>
      <c r="H75" s="437"/>
      <c r="I75" s="437" t="s">
        <v>796</v>
      </c>
      <c r="J75" s="437"/>
      <c r="K75" s="439"/>
      <c r="L75" s="439"/>
      <c r="M75" s="440">
        <f>SUM(L76:L80)</f>
        <v>4500000003</v>
      </c>
      <c r="N75" s="437"/>
      <c r="O75" s="437"/>
      <c r="P75" s="907"/>
      <c r="Q75" s="622"/>
      <c r="R75" s="623"/>
      <c r="S75" s="616"/>
      <c r="T75" s="616"/>
      <c r="U75" s="616"/>
      <c r="V75" s="616"/>
      <c r="W75" s="616"/>
      <c r="X75" s="616"/>
      <c r="Y75" s="616"/>
      <c r="Z75" s="616"/>
      <c r="AA75" s="616"/>
      <c r="AB75" s="616"/>
      <c r="AC75" s="616"/>
      <c r="AD75" s="616"/>
      <c r="AE75" s="616"/>
      <c r="AF75" s="616"/>
      <c r="AG75" s="435"/>
      <c r="AH75" s="435"/>
      <c r="AI75" s="435"/>
      <c r="AJ75" s="435"/>
      <c r="AK75" s="435"/>
      <c r="AL75" s="435"/>
    </row>
    <row r="76" spans="1:38" ht="12.75" customHeight="1">
      <c r="A76" s="908" t="s">
        <v>703</v>
      </c>
      <c r="B76" s="616" t="s">
        <v>761</v>
      </c>
      <c r="C76" s="616" t="s">
        <v>703</v>
      </c>
      <c r="D76" s="616" t="s">
        <v>703</v>
      </c>
      <c r="E76" s="616" t="s">
        <v>708</v>
      </c>
      <c r="F76" s="616"/>
      <c r="G76" s="616"/>
      <c r="H76" s="616"/>
      <c r="I76" s="616" t="s">
        <v>797</v>
      </c>
      <c r="J76" s="616"/>
      <c r="K76" s="909"/>
      <c r="L76" s="909">
        <v>1</v>
      </c>
      <c r="M76" s="917"/>
      <c r="N76" s="614"/>
      <c r="O76" s="614"/>
      <c r="P76" s="911"/>
      <c r="Q76" s="622"/>
      <c r="R76" s="623"/>
      <c r="S76" s="616"/>
      <c r="T76" s="616"/>
      <c r="U76" s="616"/>
      <c r="V76" s="616"/>
      <c r="W76" s="616"/>
      <c r="X76" s="616"/>
      <c r="Y76" s="616"/>
      <c r="Z76" s="616"/>
      <c r="AA76" s="616"/>
      <c r="AB76" s="616"/>
      <c r="AC76" s="616"/>
      <c r="AD76" s="616"/>
      <c r="AE76" s="616"/>
      <c r="AF76" s="616"/>
      <c r="AG76" s="435"/>
      <c r="AH76" s="435"/>
      <c r="AI76" s="435"/>
      <c r="AJ76" s="435"/>
      <c r="AK76" s="435"/>
      <c r="AL76" s="435"/>
    </row>
    <row r="77" spans="1:38" ht="12.75" customHeight="1">
      <c r="A77" s="908" t="s">
        <v>703</v>
      </c>
      <c r="B77" s="616" t="s">
        <v>761</v>
      </c>
      <c r="C77" s="616" t="s">
        <v>703</v>
      </c>
      <c r="D77" s="616" t="s">
        <v>703</v>
      </c>
      <c r="E77" s="616" t="s">
        <v>711</v>
      </c>
      <c r="F77" s="616"/>
      <c r="G77" s="616"/>
      <c r="H77" s="616"/>
      <c r="I77" s="616" t="s">
        <v>798</v>
      </c>
      <c r="J77" s="616"/>
      <c r="K77" s="909"/>
      <c r="L77" s="909">
        <v>1</v>
      </c>
      <c r="M77" s="917"/>
      <c r="N77" s="614"/>
      <c r="O77" s="614"/>
      <c r="P77" s="911"/>
      <c r="Q77" s="622"/>
      <c r="R77" s="623"/>
      <c r="S77" s="616"/>
      <c r="T77" s="616"/>
      <c r="U77" s="616"/>
      <c r="V77" s="616"/>
      <c r="W77" s="616"/>
      <c r="X77" s="616"/>
      <c r="Y77" s="616"/>
      <c r="Z77" s="616"/>
      <c r="AA77" s="616"/>
      <c r="AB77" s="616"/>
      <c r="AC77" s="616"/>
      <c r="AD77" s="616"/>
      <c r="AE77" s="616"/>
      <c r="AF77" s="616"/>
      <c r="AG77" s="435"/>
      <c r="AH77" s="435"/>
      <c r="AI77" s="435"/>
      <c r="AJ77" s="435"/>
      <c r="AK77" s="435"/>
      <c r="AL77" s="435"/>
    </row>
    <row r="78" spans="1:38" ht="12.75" customHeight="1">
      <c r="A78" s="908" t="s">
        <v>703</v>
      </c>
      <c r="B78" s="616" t="s">
        <v>761</v>
      </c>
      <c r="C78" s="616" t="s">
        <v>703</v>
      </c>
      <c r="D78" s="616" t="s">
        <v>703</v>
      </c>
      <c r="E78" s="616" t="s">
        <v>716</v>
      </c>
      <c r="F78" s="616"/>
      <c r="G78" s="616"/>
      <c r="H78" s="616"/>
      <c r="I78" s="616" t="s">
        <v>799</v>
      </c>
      <c r="J78" s="616"/>
      <c r="K78" s="909"/>
      <c r="L78" s="909">
        <v>3000000000</v>
      </c>
      <c r="M78" s="917"/>
      <c r="N78" s="614"/>
      <c r="O78" s="614"/>
      <c r="P78" s="911"/>
      <c r="Q78" s="622"/>
      <c r="R78" s="623"/>
      <c r="S78" s="616"/>
      <c r="T78" s="616"/>
      <c r="U78" s="616"/>
      <c r="V78" s="616"/>
      <c r="W78" s="616"/>
      <c r="X78" s="616"/>
      <c r="Y78" s="616"/>
      <c r="Z78" s="616"/>
      <c r="AA78" s="616"/>
      <c r="AB78" s="616"/>
      <c r="AC78" s="616"/>
      <c r="AD78" s="616"/>
      <c r="AE78" s="616"/>
      <c r="AF78" s="616"/>
      <c r="AG78" s="435"/>
      <c r="AH78" s="435"/>
      <c r="AI78" s="435"/>
      <c r="AJ78" s="435"/>
      <c r="AK78" s="435"/>
      <c r="AL78" s="435"/>
    </row>
    <row r="79" spans="1:38" ht="12.75" customHeight="1">
      <c r="A79" s="908" t="s">
        <v>703</v>
      </c>
      <c r="B79" s="616" t="s">
        <v>761</v>
      </c>
      <c r="C79" s="616" t="s">
        <v>703</v>
      </c>
      <c r="D79" s="616" t="s">
        <v>703</v>
      </c>
      <c r="E79" s="919" t="s">
        <v>720</v>
      </c>
      <c r="F79" s="616"/>
      <c r="G79" s="616"/>
      <c r="H79" s="614"/>
      <c r="I79" s="616" t="s">
        <v>800</v>
      </c>
      <c r="J79" s="624"/>
      <c r="K79" s="940"/>
      <c r="L79" s="909">
        <v>1500000000</v>
      </c>
      <c r="M79" s="941"/>
      <c r="N79" s="941"/>
      <c r="O79" s="618"/>
      <c r="P79" s="942"/>
      <c r="Q79" s="630"/>
      <c r="R79" s="623"/>
      <c r="S79" s="624"/>
      <c r="T79" s="624"/>
      <c r="U79" s="624"/>
      <c r="V79" s="624"/>
      <c r="W79" s="624"/>
      <c r="X79" s="624"/>
      <c r="Y79" s="624"/>
      <c r="Z79" s="624"/>
      <c r="AA79" s="624"/>
      <c r="AB79" s="624"/>
      <c r="AC79" s="624"/>
      <c r="AD79" s="624"/>
      <c r="AE79" s="624"/>
      <c r="AF79" s="624"/>
      <c r="AG79" s="436"/>
      <c r="AH79" s="436"/>
      <c r="AI79" s="436"/>
      <c r="AJ79" s="436"/>
      <c r="AK79" s="436"/>
      <c r="AL79" s="436"/>
    </row>
    <row r="80" spans="1:38" ht="12.75" customHeight="1">
      <c r="A80" s="908" t="s">
        <v>703</v>
      </c>
      <c r="B80" s="616" t="s">
        <v>761</v>
      </c>
      <c r="C80" s="616" t="s">
        <v>703</v>
      </c>
      <c r="D80" s="616" t="s">
        <v>703</v>
      </c>
      <c r="E80" s="919" t="s">
        <v>722</v>
      </c>
      <c r="F80" s="616"/>
      <c r="G80" s="616"/>
      <c r="H80" s="614"/>
      <c r="I80" s="616" t="s">
        <v>801</v>
      </c>
      <c r="J80" s="624"/>
      <c r="K80" s="940"/>
      <c r="L80" s="909">
        <v>1</v>
      </c>
      <c r="M80" s="941"/>
      <c r="N80" s="941"/>
      <c r="O80" s="618"/>
      <c r="P80" s="942"/>
      <c r="Q80" s="630"/>
      <c r="R80" s="623"/>
      <c r="S80" s="624"/>
      <c r="T80" s="624"/>
      <c r="U80" s="624"/>
      <c r="V80" s="624"/>
      <c r="W80" s="624"/>
      <c r="X80" s="624"/>
      <c r="Y80" s="624"/>
      <c r="Z80" s="624"/>
      <c r="AA80" s="624"/>
      <c r="AB80" s="624"/>
      <c r="AC80" s="624"/>
      <c r="AD80" s="624"/>
      <c r="AE80" s="624"/>
      <c r="AF80" s="624"/>
      <c r="AG80" s="436"/>
      <c r="AH80" s="436"/>
      <c r="AI80" s="436"/>
      <c r="AJ80" s="436"/>
      <c r="AK80" s="436"/>
      <c r="AL80" s="436"/>
    </row>
    <row r="81" spans="1:38" ht="12.75" customHeight="1" thickBot="1">
      <c r="A81" s="955" t="s">
        <v>703</v>
      </c>
      <c r="B81" s="956" t="s">
        <v>761</v>
      </c>
      <c r="C81" s="956" t="s">
        <v>761</v>
      </c>
      <c r="D81" s="956"/>
      <c r="E81" s="956"/>
      <c r="F81" s="957"/>
      <c r="G81" s="957"/>
      <c r="H81" s="956" t="s">
        <v>802</v>
      </c>
      <c r="I81" s="957"/>
      <c r="J81" s="957"/>
      <c r="K81" s="958"/>
      <c r="L81" s="958"/>
      <c r="M81" s="959"/>
      <c r="N81" s="959">
        <f>SUM(M82)</f>
        <v>2900000003</v>
      </c>
      <c r="O81" s="956"/>
      <c r="P81" s="960"/>
      <c r="Q81" s="630"/>
      <c r="R81" s="623"/>
      <c r="S81" s="624"/>
      <c r="T81" s="624"/>
      <c r="U81" s="624"/>
      <c r="V81" s="624"/>
      <c r="W81" s="624"/>
      <c r="X81" s="624"/>
      <c r="Y81" s="624"/>
      <c r="Z81" s="624"/>
      <c r="AA81" s="624"/>
      <c r="AB81" s="624"/>
      <c r="AC81" s="624"/>
      <c r="AD81" s="624"/>
      <c r="AE81" s="624"/>
      <c r="AF81" s="624"/>
      <c r="AG81" s="436"/>
      <c r="AH81" s="436"/>
      <c r="AI81" s="436"/>
      <c r="AJ81" s="436"/>
      <c r="AK81" s="436"/>
      <c r="AL81" s="436"/>
    </row>
    <row r="82" spans="1:38" ht="12.75" customHeight="1" thickBot="1">
      <c r="A82" s="935" t="s">
        <v>703</v>
      </c>
      <c r="B82" s="445" t="s">
        <v>761</v>
      </c>
      <c r="C82" s="445" t="s">
        <v>761</v>
      </c>
      <c r="D82" s="445" t="s">
        <v>703</v>
      </c>
      <c r="E82" s="445"/>
      <c r="F82" s="951"/>
      <c r="G82" s="445"/>
      <c r="H82" s="445"/>
      <c r="I82" s="445" t="s">
        <v>803</v>
      </c>
      <c r="J82" s="445"/>
      <c r="K82" s="952"/>
      <c r="L82" s="952"/>
      <c r="M82" s="953">
        <f>L83+L87+L88</f>
        <v>2900000003</v>
      </c>
      <c r="N82" s="445"/>
      <c r="O82" s="445"/>
      <c r="P82" s="954"/>
      <c r="Q82" s="622"/>
      <c r="R82" s="623"/>
      <c r="S82" s="616"/>
      <c r="T82" s="616"/>
      <c r="U82" s="616"/>
      <c r="V82" s="616"/>
      <c r="W82" s="616"/>
      <c r="X82" s="616"/>
      <c r="Y82" s="616"/>
      <c r="Z82" s="616"/>
      <c r="AA82" s="616"/>
      <c r="AB82" s="616"/>
      <c r="AC82" s="616"/>
      <c r="AD82" s="616"/>
      <c r="AE82" s="616"/>
      <c r="AF82" s="616"/>
      <c r="AG82" s="435"/>
      <c r="AH82" s="435"/>
      <c r="AI82" s="435"/>
      <c r="AJ82" s="435"/>
      <c r="AK82" s="435"/>
      <c r="AL82" s="435"/>
    </row>
    <row r="83" spans="1:38" ht="12.75" customHeight="1">
      <c r="A83" s="908" t="s">
        <v>703</v>
      </c>
      <c r="B83" s="616" t="s">
        <v>761</v>
      </c>
      <c r="C83" s="616" t="s">
        <v>761</v>
      </c>
      <c r="D83" s="616" t="s">
        <v>703</v>
      </c>
      <c r="E83" s="616" t="s">
        <v>708</v>
      </c>
      <c r="F83" s="616"/>
      <c r="G83" s="616"/>
      <c r="H83" s="616"/>
      <c r="I83" s="616" t="s">
        <v>804</v>
      </c>
      <c r="J83" s="616"/>
      <c r="K83" s="909"/>
      <c r="L83" s="909">
        <f>SUM(K84:K86)</f>
        <v>2900000001</v>
      </c>
      <c r="M83" s="917"/>
      <c r="N83" s="614"/>
      <c r="O83" s="614"/>
      <c r="P83" s="911"/>
      <c r="Q83" s="622"/>
      <c r="R83" s="623"/>
      <c r="S83" s="616"/>
      <c r="T83" s="616"/>
      <c r="U83" s="616"/>
      <c r="V83" s="616"/>
      <c r="W83" s="616"/>
      <c r="X83" s="616"/>
      <c r="Y83" s="616"/>
      <c r="Z83" s="616"/>
      <c r="AA83" s="616"/>
      <c r="AB83" s="616"/>
      <c r="AC83" s="616"/>
      <c r="AD83" s="616"/>
      <c r="AE83" s="616"/>
      <c r="AF83" s="616"/>
      <c r="AG83" s="435"/>
      <c r="AH83" s="435"/>
      <c r="AI83" s="435"/>
      <c r="AJ83" s="435"/>
      <c r="AK83" s="435"/>
      <c r="AL83" s="435"/>
    </row>
    <row r="84" spans="1:38" ht="12.75" customHeight="1">
      <c r="A84" s="908" t="s">
        <v>703</v>
      </c>
      <c r="B84" s="616" t="s">
        <v>761</v>
      </c>
      <c r="C84" s="616" t="s">
        <v>761</v>
      </c>
      <c r="D84" s="616" t="s">
        <v>703</v>
      </c>
      <c r="E84" s="616" t="s">
        <v>708</v>
      </c>
      <c r="F84" s="616" t="s">
        <v>708</v>
      </c>
      <c r="G84" s="616"/>
      <c r="H84" s="616"/>
      <c r="I84" s="616"/>
      <c r="J84" s="616" t="s">
        <v>805</v>
      </c>
      <c r="K84" s="909">
        <v>2400000000</v>
      </c>
      <c r="L84" s="471"/>
      <c r="M84" s="917"/>
      <c r="N84" s="614"/>
      <c r="O84" s="614"/>
      <c r="P84" s="911"/>
      <c r="Q84" s="622"/>
      <c r="R84" s="631"/>
      <c r="S84" s="616"/>
      <c r="T84" s="616"/>
      <c r="U84" s="616"/>
      <c r="V84" s="616"/>
      <c r="W84" s="616"/>
      <c r="X84" s="616"/>
      <c r="Y84" s="616"/>
      <c r="Z84" s="616"/>
      <c r="AA84" s="616"/>
      <c r="AB84" s="616"/>
      <c r="AC84" s="616"/>
      <c r="AD84" s="616"/>
      <c r="AE84" s="616"/>
      <c r="AF84" s="616"/>
      <c r="AG84" s="435"/>
      <c r="AH84" s="435"/>
      <c r="AI84" s="435"/>
      <c r="AJ84" s="435"/>
      <c r="AK84" s="435"/>
      <c r="AL84" s="435"/>
    </row>
    <row r="85" spans="1:38" ht="12.75" customHeight="1">
      <c r="A85" s="908" t="s">
        <v>703</v>
      </c>
      <c r="B85" s="616" t="s">
        <v>761</v>
      </c>
      <c r="C85" s="616" t="s">
        <v>761</v>
      </c>
      <c r="D85" s="616" t="s">
        <v>703</v>
      </c>
      <c r="E85" s="616" t="s">
        <v>708</v>
      </c>
      <c r="F85" s="616" t="s">
        <v>711</v>
      </c>
      <c r="G85" s="616"/>
      <c r="H85" s="616"/>
      <c r="I85" s="616"/>
      <c r="J85" s="616" t="s">
        <v>806</v>
      </c>
      <c r="K85" s="909">
        <v>500000000</v>
      </c>
      <c r="L85" s="909"/>
      <c r="M85" s="917"/>
      <c r="N85" s="614"/>
      <c r="O85" s="614"/>
      <c r="P85" s="911"/>
      <c r="Q85" s="622"/>
      <c r="R85" s="623"/>
      <c r="S85" s="616"/>
      <c r="T85" s="616"/>
      <c r="U85" s="616"/>
      <c r="V85" s="616"/>
      <c r="W85" s="616"/>
      <c r="X85" s="616"/>
      <c r="Y85" s="616"/>
      <c r="Z85" s="616"/>
      <c r="AA85" s="616"/>
      <c r="AB85" s="616"/>
      <c r="AC85" s="616"/>
      <c r="AD85" s="616"/>
      <c r="AE85" s="616"/>
      <c r="AF85" s="616"/>
      <c r="AG85" s="435"/>
      <c r="AH85" s="435"/>
      <c r="AI85" s="435"/>
      <c r="AJ85" s="435"/>
      <c r="AK85" s="435"/>
      <c r="AL85" s="435"/>
    </row>
    <row r="86" spans="1:38" ht="12.75" customHeight="1">
      <c r="A86" s="908" t="s">
        <v>703</v>
      </c>
      <c r="B86" s="616" t="s">
        <v>761</v>
      </c>
      <c r="C86" s="616" t="s">
        <v>761</v>
      </c>
      <c r="D86" s="616" t="s">
        <v>703</v>
      </c>
      <c r="E86" s="616" t="s">
        <v>708</v>
      </c>
      <c r="F86" s="616" t="s">
        <v>716</v>
      </c>
      <c r="G86" s="616"/>
      <c r="H86" s="616"/>
      <c r="I86" s="616"/>
      <c r="J86" s="616" t="s">
        <v>807</v>
      </c>
      <c r="K86" s="909">
        <v>1</v>
      </c>
      <c r="L86" s="909"/>
      <c r="M86" s="917"/>
      <c r="N86" s="614"/>
      <c r="O86" s="614"/>
      <c r="P86" s="911"/>
      <c r="Q86" s="622"/>
      <c r="R86" s="623"/>
      <c r="S86" s="616"/>
      <c r="T86" s="616"/>
      <c r="U86" s="616"/>
      <c r="V86" s="616"/>
      <c r="W86" s="616"/>
      <c r="X86" s="616"/>
      <c r="Y86" s="616"/>
      <c r="Z86" s="616"/>
      <c r="AA86" s="616"/>
      <c r="AB86" s="616"/>
      <c r="AC86" s="616"/>
      <c r="AD86" s="616"/>
      <c r="AE86" s="616"/>
      <c r="AF86" s="616"/>
      <c r="AG86" s="435"/>
      <c r="AH86" s="435"/>
      <c r="AI86" s="435"/>
      <c r="AJ86" s="435"/>
      <c r="AK86" s="435"/>
      <c r="AL86" s="435"/>
    </row>
    <row r="87" spans="1:38" ht="12.75" customHeight="1">
      <c r="A87" s="908" t="s">
        <v>703</v>
      </c>
      <c r="B87" s="616" t="s">
        <v>761</v>
      </c>
      <c r="C87" s="616" t="s">
        <v>808</v>
      </c>
      <c r="D87" s="616" t="s">
        <v>703</v>
      </c>
      <c r="E87" s="616" t="s">
        <v>711</v>
      </c>
      <c r="F87" s="616"/>
      <c r="G87" s="616"/>
      <c r="H87" s="616"/>
      <c r="I87" s="616" t="s">
        <v>809</v>
      </c>
      <c r="J87" s="616"/>
      <c r="K87" s="909"/>
      <c r="L87" s="909">
        <v>1</v>
      </c>
      <c r="M87" s="471"/>
      <c r="N87" s="614"/>
      <c r="O87" s="614"/>
      <c r="P87" s="911"/>
      <c r="Q87" s="629"/>
      <c r="R87" s="623"/>
      <c r="S87" s="616"/>
      <c r="T87" s="616"/>
      <c r="U87" s="616"/>
      <c r="V87" s="616"/>
      <c r="W87" s="616"/>
      <c r="X87" s="616"/>
      <c r="Y87" s="616"/>
      <c r="Z87" s="616"/>
      <c r="AA87" s="616"/>
      <c r="AB87" s="616"/>
      <c r="AC87" s="616"/>
      <c r="AD87" s="616"/>
      <c r="AE87" s="616"/>
      <c r="AF87" s="616"/>
      <c r="AG87" s="435"/>
      <c r="AH87" s="435"/>
      <c r="AI87" s="435"/>
      <c r="AJ87" s="435"/>
      <c r="AK87" s="435"/>
      <c r="AL87" s="435"/>
    </row>
    <row r="88" spans="1:38" ht="12.75" customHeight="1">
      <c r="A88" s="908" t="s">
        <v>703</v>
      </c>
      <c r="B88" s="616" t="s">
        <v>761</v>
      </c>
      <c r="C88" s="616" t="s">
        <v>808</v>
      </c>
      <c r="D88" s="616" t="s">
        <v>703</v>
      </c>
      <c r="E88" s="616" t="s">
        <v>716</v>
      </c>
      <c r="F88" s="616"/>
      <c r="G88" s="616"/>
      <c r="H88" s="616"/>
      <c r="I88" s="616" t="s">
        <v>810</v>
      </c>
      <c r="J88" s="616"/>
      <c r="K88" s="909"/>
      <c r="L88" s="909">
        <v>1</v>
      </c>
      <c r="M88" s="917"/>
      <c r="N88" s="614"/>
      <c r="O88" s="614"/>
      <c r="P88" s="911"/>
      <c r="Q88" s="622"/>
      <c r="R88" s="623"/>
      <c r="S88" s="616"/>
      <c r="T88" s="616"/>
      <c r="U88" s="616"/>
      <c r="V88" s="616"/>
      <c r="W88" s="616"/>
      <c r="X88" s="616"/>
      <c r="Y88" s="616"/>
      <c r="Z88" s="616"/>
      <c r="AA88" s="616"/>
      <c r="AB88" s="616"/>
      <c r="AC88" s="616"/>
      <c r="AD88" s="616"/>
      <c r="AE88" s="616"/>
      <c r="AF88" s="616"/>
      <c r="AG88" s="435"/>
      <c r="AH88" s="435"/>
      <c r="AI88" s="435"/>
      <c r="AJ88" s="435"/>
      <c r="AK88" s="435"/>
      <c r="AL88" s="435"/>
    </row>
    <row r="89" spans="1:38" ht="12.75" customHeight="1">
      <c r="A89" s="899" t="s">
        <v>703</v>
      </c>
      <c r="B89" s="431" t="s">
        <v>808</v>
      </c>
      <c r="C89" s="431"/>
      <c r="D89" s="432"/>
      <c r="E89" s="432"/>
      <c r="F89" s="432"/>
      <c r="G89" s="431" t="s">
        <v>811</v>
      </c>
      <c r="H89" s="432"/>
      <c r="I89" s="432"/>
      <c r="J89" s="432"/>
      <c r="K89" s="433"/>
      <c r="L89" s="433"/>
      <c r="M89" s="434"/>
      <c r="N89" s="431"/>
      <c r="O89" s="434">
        <f>N90+N104</f>
        <v>8500000010</v>
      </c>
      <c r="P89" s="900"/>
      <c r="Q89" s="622"/>
      <c r="R89" s="623"/>
      <c r="S89" s="616"/>
      <c r="T89" s="616"/>
      <c r="U89" s="616"/>
      <c r="V89" s="616"/>
      <c r="W89" s="616"/>
      <c r="X89" s="616"/>
      <c r="Y89" s="616"/>
      <c r="Z89" s="616"/>
      <c r="AA89" s="616"/>
      <c r="AB89" s="616"/>
      <c r="AC89" s="616"/>
      <c r="AD89" s="616"/>
      <c r="AE89" s="616"/>
      <c r="AF89" s="616"/>
      <c r="AG89" s="435"/>
      <c r="AH89" s="435"/>
      <c r="AI89" s="435"/>
      <c r="AJ89" s="435"/>
      <c r="AK89" s="435"/>
      <c r="AL89" s="435"/>
    </row>
    <row r="90" spans="1:38" ht="12.75" customHeight="1">
      <c r="A90" s="933" t="s">
        <v>703</v>
      </c>
      <c r="B90" s="441" t="s">
        <v>808</v>
      </c>
      <c r="C90" s="441" t="s">
        <v>703</v>
      </c>
      <c r="D90" s="441"/>
      <c r="E90" s="441"/>
      <c r="F90" s="441"/>
      <c r="G90" s="442"/>
      <c r="H90" s="441" t="s">
        <v>812</v>
      </c>
      <c r="I90" s="442"/>
      <c r="J90" s="442"/>
      <c r="K90" s="443"/>
      <c r="L90" s="443"/>
      <c r="M90" s="444"/>
      <c r="N90" s="444">
        <f>M91+M93+M97+M99+M101+M13</f>
        <v>8500000005</v>
      </c>
      <c r="O90" s="441"/>
      <c r="P90" s="934"/>
      <c r="Q90" s="630"/>
      <c r="R90" s="623"/>
      <c r="S90" s="624"/>
      <c r="T90" s="624"/>
      <c r="U90" s="624"/>
      <c r="V90" s="624"/>
      <c r="W90" s="624"/>
      <c r="X90" s="624"/>
      <c r="Y90" s="624"/>
      <c r="Z90" s="624"/>
      <c r="AA90" s="624"/>
      <c r="AB90" s="624"/>
      <c r="AC90" s="624"/>
      <c r="AD90" s="624"/>
      <c r="AE90" s="624"/>
      <c r="AF90" s="624"/>
      <c r="AG90" s="436"/>
      <c r="AH90" s="436"/>
      <c r="AI90" s="436"/>
      <c r="AJ90" s="436"/>
      <c r="AK90" s="436"/>
      <c r="AL90" s="436"/>
    </row>
    <row r="91" spans="1:38" ht="12.75" customHeight="1">
      <c r="A91" s="906" t="s">
        <v>703</v>
      </c>
      <c r="B91" s="437" t="s">
        <v>808</v>
      </c>
      <c r="C91" s="437" t="s">
        <v>703</v>
      </c>
      <c r="D91" s="437" t="s">
        <v>703</v>
      </c>
      <c r="E91" s="437"/>
      <c r="F91" s="437"/>
      <c r="G91" s="437"/>
      <c r="H91" s="437"/>
      <c r="I91" s="437" t="s">
        <v>813</v>
      </c>
      <c r="J91" s="437"/>
      <c r="K91" s="439"/>
      <c r="L91" s="439"/>
      <c r="M91" s="440">
        <f>SUM(L92)</f>
        <v>400000000</v>
      </c>
      <c r="N91" s="437"/>
      <c r="O91" s="437"/>
      <c r="P91" s="907"/>
      <c r="Q91" s="622"/>
      <c r="R91" s="623"/>
      <c r="S91" s="616"/>
      <c r="T91" s="616"/>
      <c r="U91" s="616"/>
      <c r="V91" s="616"/>
      <c r="W91" s="616"/>
      <c r="X91" s="616"/>
      <c r="Y91" s="616"/>
      <c r="Z91" s="616"/>
      <c r="AA91" s="616"/>
      <c r="AB91" s="616"/>
      <c r="AC91" s="616"/>
      <c r="AD91" s="616"/>
      <c r="AE91" s="616"/>
      <c r="AF91" s="616"/>
      <c r="AG91" s="435"/>
      <c r="AH91" s="435"/>
      <c r="AI91" s="435"/>
      <c r="AJ91" s="435"/>
      <c r="AK91" s="435"/>
      <c r="AL91" s="435"/>
    </row>
    <row r="92" spans="1:38" ht="12.75" customHeight="1">
      <c r="A92" s="908" t="s">
        <v>703</v>
      </c>
      <c r="B92" s="616" t="s">
        <v>808</v>
      </c>
      <c r="C92" s="616" t="s">
        <v>703</v>
      </c>
      <c r="D92" s="616" t="s">
        <v>703</v>
      </c>
      <c r="E92" s="616" t="s">
        <v>708</v>
      </c>
      <c r="F92" s="616"/>
      <c r="G92" s="616"/>
      <c r="H92" s="616"/>
      <c r="I92" s="616" t="s">
        <v>814</v>
      </c>
      <c r="J92" s="616"/>
      <c r="K92" s="909"/>
      <c r="L92" s="909">
        <v>400000000</v>
      </c>
      <c r="M92" s="917"/>
      <c r="N92" s="614"/>
      <c r="O92" s="614"/>
      <c r="P92" s="911"/>
      <c r="Q92" s="622"/>
      <c r="R92" s="623"/>
      <c r="S92" s="616"/>
      <c r="T92" s="616"/>
      <c r="U92" s="616"/>
      <c r="V92" s="616"/>
      <c r="W92" s="616"/>
      <c r="X92" s="616"/>
      <c r="Y92" s="616"/>
      <c r="Z92" s="616"/>
      <c r="AA92" s="616"/>
      <c r="AB92" s="616"/>
      <c r="AC92" s="616"/>
      <c r="AD92" s="616"/>
      <c r="AE92" s="616"/>
      <c r="AF92" s="616"/>
      <c r="AG92" s="435"/>
      <c r="AH92" s="435"/>
      <c r="AI92" s="435"/>
      <c r="AJ92" s="435"/>
      <c r="AK92" s="435"/>
      <c r="AL92" s="435"/>
    </row>
    <row r="93" spans="1:38" ht="12.75" customHeight="1">
      <c r="A93" s="906" t="s">
        <v>703</v>
      </c>
      <c r="B93" s="437" t="s">
        <v>808</v>
      </c>
      <c r="C93" s="437" t="s">
        <v>703</v>
      </c>
      <c r="D93" s="437" t="s">
        <v>761</v>
      </c>
      <c r="E93" s="438"/>
      <c r="F93" s="438"/>
      <c r="G93" s="437"/>
      <c r="H93" s="437"/>
      <c r="I93" s="437" t="s">
        <v>815</v>
      </c>
      <c r="J93" s="437"/>
      <c r="K93" s="439"/>
      <c r="L93" s="439"/>
      <c r="M93" s="440">
        <f>SUM(L94:L96)</f>
        <v>1600000002</v>
      </c>
      <c r="N93" s="437"/>
      <c r="O93" s="437"/>
      <c r="P93" s="907"/>
      <c r="Q93" s="622"/>
      <c r="R93" s="623"/>
      <c r="S93" s="616"/>
      <c r="T93" s="616"/>
      <c r="U93" s="616"/>
      <c r="V93" s="616"/>
      <c r="W93" s="616"/>
      <c r="X93" s="616"/>
      <c r="Y93" s="616"/>
      <c r="Z93" s="616"/>
      <c r="AA93" s="616"/>
      <c r="AB93" s="616"/>
      <c r="AC93" s="616"/>
      <c r="AD93" s="616"/>
      <c r="AE93" s="616"/>
      <c r="AF93" s="616"/>
      <c r="AG93" s="435"/>
      <c r="AH93" s="435"/>
      <c r="AI93" s="435"/>
      <c r="AJ93" s="435"/>
      <c r="AK93" s="435"/>
      <c r="AL93" s="435"/>
    </row>
    <row r="94" spans="1:38" ht="12.75" customHeight="1">
      <c r="A94" s="908" t="s">
        <v>703</v>
      </c>
      <c r="B94" s="616" t="s">
        <v>808</v>
      </c>
      <c r="C94" s="616" t="s">
        <v>703</v>
      </c>
      <c r="D94" s="616" t="s">
        <v>761</v>
      </c>
      <c r="E94" s="616" t="s">
        <v>708</v>
      </c>
      <c r="F94" s="616"/>
      <c r="G94" s="616"/>
      <c r="H94" s="616"/>
      <c r="I94" s="616" t="s">
        <v>816</v>
      </c>
      <c r="J94" s="616"/>
      <c r="K94" s="909"/>
      <c r="L94" s="909">
        <v>1</v>
      </c>
      <c r="M94" s="917"/>
      <c r="N94" s="614"/>
      <c r="O94" s="614"/>
      <c r="P94" s="911"/>
      <c r="Q94" s="622"/>
      <c r="R94" s="623"/>
      <c r="S94" s="616"/>
      <c r="T94" s="616"/>
      <c r="U94" s="616"/>
      <c r="V94" s="616"/>
      <c r="W94" s="616"/>
      <c r="X94" s="616"/>
      <c r="Y94" s="616"/>
      <c r="Z94" s="616"/>
      <c r="AA94" s="616"/>
      <c r="AB94" s="616"/>
      <c r="AC94" s="616"/>
      <c r="AD94" s="616"/>
      <c r="AE94" s="616"/>
      <c r="AF94" s="616"/>
      <c r="AG94" s="435"/>
      <c r="AH94" s="435"/>
      <c r="AI94" s="435"/>
      <c r="AJ94" s="435"/>
      <c r="AK94" s="435"/>
      <c r="AL94" s="435"/>
    </row>
    <row r="95" spans="1:38" ht="12.75" customHeight="1">
      <c r="A95" s="908" t="s">
        <v>703</v>
      </c>
      <c r="B95" s="616" t="s">
        <v>808</v>
      </c>
      <c r="C95" s="616" t="s">
        <v>703</v>
      </c>
      <c r="D95" s="616" t="s">
        <v>761</v>
      </c>
      <c r="E95" s="616" t="s">
        <v>711</v>
      </c>
      <c r="F95" s="616"/>
      <c r="G95" s="616"/>
      <c r="H95" s="616"/>
      <c r="I95" s="616" t="s">
        <v>817</v>
      </c>
      <c r="J95" s="616"/>
      <c r="K95" s="909"/>
      <c r="L95" s="909">
        <v>1600000000</v>
      </c>
      <c r="M95" s="471"/>
      <c r="N95" s="614"/>
      <c r="O95" s="614"/>
      <c r="P95" s="911"/>
      <c r="Q95" s="629"/>
      <c r="R95" s="623"/>
      <c r="S95" s="616"/>
      <c r="T95" s="616"/>
      <c r="U95" s="616"/>
      <c r="V95" s="616"/>
      <c r="W95" s="616"/>
      <c r="X95" s="616"/>
      <c r="Y95" s="616"/>
      <c r="Z95" s="616"/>
      <c r="AA95" s="616"/>
      <c r="AB95" s="616"/>
      <c r="AC95" s="616"/>
      <c r="AD95" s="616"/>
      <c r="AE95" s="616"/>
      <c r="AF95" s="616"/>
      <c r="AG95" s="435"/>
      <c r="AH95" s="435"/>
      <c r="AI95" s="435"/>
      <c r="AJ95" s="435"/>
      <c r="AK95" s="435"/>
      <c r="AL95" s="435"/>
    </row>
    <row r="96" spans="1:38" ht="12.75" customHeight="1">
      <c r="A96" s="908" t="s">
        <v>703</v>
      </c>
      <c r="B96" s="616" t="s">
        <v>808</v>
      </c>
      <c r="C96" s="616" t="s">
        <v>703</v>
      </c>
      <c r="D96" s="616" t="s">
        <v>761</v>
      </c>
      <c r="E96" s="616" t="s">
        <v>716</v>
      </c>
      <c r="F96" s="616"/>
      <c r="G96" s="616"/>
      <c r="H96" s="616"/>
      <c r="I96" s="616" t="s">
        <v>818</v>
      </c>
      <c r="J96" s="616"/>
      <c r="K96" s="909"/>
      <c r="L96" s="909">
        <v>1</v>
      </c>
      <c r="M96" s="917"/>
      <c r="N96" s="614"/>
      <c r="O96" s="614"/>
      <c r="P96" s="911"/>
      <c r="Q96" s="622"/>
      <c r="R96" s="623"/>
      <c r="S96" s="616"/>
      <c r="T96" s="616"/>
      <c r="U96" s="616"/>
      <c r="V96" s="616"/>
      <c r="W96" s="616"/>
      <c r="X96" s="616"/>
      <c r="Y96" s="616"/>
      <c r="Z96" s="616"/>
      <c r="AA96" s="616"/>
      <c r="AB96" s="616"/>
      <c r="AC96" s="616"/>
      <c r="AD96" s="616"/>
      <c r="AE96" s="616"/>
      <c r="AF96" s="616"/>
      <c r="AG96" s="435"/>
      <c r="AH96" s="435"/>
      <c r="AI96" s="435"/>
      <c r="AJ96" s="435"/>
      <c r="AK96" s="435"/>
      <c r="AL96" s="435"/>
    </row>
    <row r="97" spans="1:38" ht="12.75" customHeight="1">
      <c r="A97" s="906" t="s">
        <v>703</v>
      </c>
      <c r="B97" s="437" t="s">
        <v>808</v>
      </c>
      <c r="C97" s="437" t="s">
        <v>703</v>
      </c>
      <c r="D97" s="437" t="s">
        <v>808</v>
      </c>
      <c r="E97" s="438"/>
      <c r="F97" s="438"/>
      <c r="G97" s="437"/>
      <c r="H97" s="437"/>
      <c r="I97" s="437" t="s">
        <v>819</v>
      </c>
      <c r="J97" s="438"/>
      <c r="K97" s="439"/>
      <c r="L97" s="439"/>
      <c r="M97" s="440">
        <f>SUM(L98)</f>
        <v>1</v>
      </c>
      <c r="N97" s="437"/>
      <c r="O97" s="437"/>
      <c r="P97" s="907"/>
      <c r="Q97" s="622"/>
      <c r="R97" s="623"/>
      <c r="S97" s="616"/>
      <c r="T97" s="616"/>
      <c r="U97" s="616"/>
      <c r="V97" s="616"/>
      <c r="W97" s="616"/>
      <c r="X97" s="616"/>
      <c r="Y97" s="616"/>
      <c r="Z97" s="616"/>
      <c r="AA97" s="616"/>
      <c r="AB97" s="616"/>
      <c r="AC97" s="616"/>
      <c r="AD97" s="616"/>
      <c r="AE97" s="616"/>
      <c r="AF97" s="616"/>
      <c r="AG97" s="435"/>
      <c r="AH97" s="435"/>
      <c r="AI97" s="435"/>
      <c r="AJ97" s="435"/>
      <c r="AK97" s="435"/>
      <c r="AL97" s="435"/>
    </row>
    <row r="98" spans="1:38" ht="12.75" customHeight="1">
      <c r="A98" s="908" t="s">
        <v>703</v>
      </c>
      <c r="B98" s="616" t="s">
        <v>808</v>
      </c>
      <c r="C98" s="616" t="s">
        <v>703</v>
      </c>
      <c r="D98" s="616" t="s">
        <v>808</v>
      </c>
      <c r="E98" s="616" t="s">
        <v>708</v>
      </c>
      <c r="F98" s="616"/>
      <c r="G98" s="616"/>
      <c r="H98" s="616"/>
      <c r="I98" s="616" t="s">
        <v>820</v>
      </c>
      <c r="J98" s="616"/>
      <c r="K98" s="909"/>
      <c r="L98" s="909">
        <v>1</v>
      </c>
      <c r="M98" s="917"/>
      <c r="N98" s="614"/>
      <c r="O98" s="614"/>
      <c r="P98" s="911"/>
      <c r="Q98" s="622"/>
      <c r="R98" s="623"/>
      <c r="S98" s="616"/>
      <c r="T98" s="616"/>
      <c r="U98" s="616"/>
      <c r="V98" s="616"/>
      <c r="W98" s="616"/>
      <c r="X98" s="616"/>
      <c r="Y98" s="616"/>
      <c r="Z98" s="616"/>
      <c r="AA98" s="616"/>
      <c r="AB98" s="616"/>
      <c r="AC98" s="616"/>
      <c r="AD98" s="616"/>
      <c r="AE98" s="616"/>
      <c r="AF98" s="616"/>
      <c r="AG98" s="435"/>
      <c r="AH98" s="435"/>
      <c r="AI98" s="435"/>
      <c r="AJ98" s="435"/>
      <c r="AK98" s="435"/>
      <c r="AL98" s="435"/>
    </row>
    <row r="99" spans="1:38" ht="12.75" customHeight="1">
      <c r="A99" s="906" t="s">
        <v>703</v>
      </c>
      <c r="B99" s="437" t="s">
        <v>808</v>
      </c>
      <c r="C99" s="437" t="s">
        <v>703</v>
      </c>
      <c r="D99" s="437" t="s">
        <v>821</v>
      </c>
      <c r="E99" s="438"/>
      <c r="F99" s="438"/>
      <c r="G99" s="437"/>
      <c r="H99" s="437"/>
      <c r="I99" s="437" t="s">
        <v>822</v>
      </c>
      <c r="J99" s="438"/>
      <c r="K99" s="439"/>
      <c r="L99" s="439"/>
      <c r="M99" s="440">
        <f>SUM(L100)</f>
        <v>1</v>
      </c>
      <c r="N99" s="437"/>
      <c r="O99" s="437"/>
      <c r="P99" s="907"/>
      <c r="Q99" s="622"/>
      <c r="R99" s="623"/>
      <c r="S99" s="616"/>
      <c r="T99" s="616"/>
      <c r="U99" s="616"/>
      <c r="V99" s="616"/>
      <c r="W99" s="616"/>
      <c r="X99" s="616"/>
      <c r="Y99" s="616"/>
      <c r="Z99" s="616"/>
      <c r="AA99" s="616"/>
      <c r="AB99" s="616"/>
      <c r="AC99" s="616"/>
      <c r="AD99" s="616"/>
      <c r="AE99" s="616"/>
      <c r="AF99" s="616"/>
      <c r="AG99" s="435"/>
      <c r="AH99" s="435"/>
      <c r="AI99" s="435"/>
      <c r="AJ99" s="435"/>
      <c r="AK99" s="435"/>
      <c r="AL99" s="435"/>
    </row>
    <row r="100" spans="1:38" ht="12.75" customHeight="1">
      <c r="A100" s="908" t="s">
        <v>703</v>
      </c>
      <c r="B100" s="616" t="s">
        <v>808</v>
      </c>
      <c r="C100" s="616" t="s">
        <v>703</v>
      </c>
      <c r="D100" s="616" t="s">
        <v>821</v>
      </c>
      <c r="E100" s="616" t="s">
        <v>708</v>
      </c>
      <c r="F100" s="616"/>
      <c r="G100" s="616"/>
      <c r="H100" s="616"/>
      <c r="I100" s="616" t="s">
        <v>823</v>
      </c>
      <c r="J100" s="616"/>
      <c r="K100" s="909"/>
      <c r="L100" s="909">
        <v>1</v>
      </c>
      <c r="M100" s="917"/>
      <c r="N100" s="614"/>
      <c r="O100" s="614"/>
      <c r="P100" s="911"/>
      <c r="Q100" s="622"/>
      <c r="R100" s="623"/>
      <c r="S100" s="616"/>
      <c r="T100" s="616"/>
      <c r="U100" s="616"/>
      <c r="V100" s="616"/>
      <c r="W100" s="616"/>
      <c r="X100" s="616"/>
      <c r="Y100" s="616"/>
      <c r="Z100" s="616"/>
      <c r="AA100" s="616"/>
      <c r="AB100" s="616"/>
      <c r="AC100" s="616"/>
      <c r="AD100" s="616"/>
      <c r="AE100" s="616"/>
      <c r="AF100" s="616"/>
      <c r="AG100" s="435"/>
      <c r="AH100" s="435"/>
      <c r="AI100" s="435"/>
      <c r="AJ100" s="435"/>
      <c r="AK100" s="435"/>
      <c r="AL100" s="435"/>
    </row>
    <row r="101" spans="1:38" ht="12.75" customHeight="1">
      <c r="A101" s="906" t="s">
        <v>703</v>
      </c>
      <c r="B101" s="437" t="s">
        <v>808</v>
      </c>
      <c r="C101" s="437" t="s">
        <v>703</v>
      </c>
      <c r="D101" s="437" t="s">
        <v>824</v>
      </c>
      <c r="E101" s="438"/>
      <c r="F101" s="438"/>
      <c r="G101" s="437"/>
      <c r="H101" s="437"/>
      <c r="I101" s="437" t="s">
        <v>825</v>
      </c>
      <c r="J101" s="438"/>
      <c r="K101" s="439"/>
      <c r="L101" s="439"/>
      <c r="M101" s="440">
        <f>SUM(L102:L103)</f>
        <v>6500000001</v>
      </c>
      <c r="N101" s="437"/>
      <c r="O101" s="437"/>
      <c r="P101" s="907"/>
      <c r="Q101" s="622"/>
      <c r="R101" s="623"/>
      <c r="S101" s="616"/>
      <c r="T101" s="616"/>
      <c r="U101" s="616"/>
      <c r="V101" s="616"/>
      <c r="W101" s="616"/>
      <c r="X101" s="616"/>
      <c r="Y101" s="616"/>
      <c r="Z101" s="616"/>
      <c r="AA101" s="616"/>
      <c r="AB101" s="616"/>
      <c r="AC101" s="616"/>
      <c r="AD101" s="616"/>
      <c r="AE101" s="616"/>
      <c r="AF101" s="616"/>
      <c r="AG101" s="435"/>
      <c r="AH101" s="435"/>
      <c r="AI101" s="435"/>
      <c r="AJ101" s="435"/>
      <c r="AK101" s="435"/>
      <c r="AL101" s="435"/>
    </row>
    <row r="102" spans="1:38" ht="12.75" customHeight="1">
      <c r="A102" s="908" t="s">
        <v>703</v>
      </c>
      <c r="B102" s="616" t="s">
        <v>808</v>
      </c>
      <c r="C102" s="616" t="s">
        <v>703</v>
      </c>
      <c r="D102" s="616" t="s">
        <v>824</v>
      </c>
      <c r="E102" s="616" t="s">
        <v>708</v>
      </c>
      <c r="F102" s="616"/>
      <c r="G102" s="616"/>
      <c r="H102" s="616"/>
      <c r="I102" s="616" t="s">
        <v>826</v>
      </c>
      <c r="J102" s="616"/>
      <c r="K102" s="909"/>
      <c r="L102" s="909">
        <v>6500000000</v>
      </c>
      <c r="M102" s="917"/>
      <c r="N102" s="614"/>
      <c r="O102" s="614"/>
      <c r="P102" s="911"/>
      <c r="Q102" s="622"/>
      <c r="R102" s="623"/>
      <c r="S102" s="616"/>
      <c r="T102" s="616"/>
      <c r="U102" s="616"/>
      <c r="V102" s="616"/>
      <c r="W102" s="616"/>
      <c r="X102" s="616"/>
      <c r="Y102" s="616"/>
      <c r="Z102" s="616"/>
      <c r="AA102" s="616"/>
      <c r="AB102" s="616"/>
      <c r="AC102" s="616"/>
      <c r="AD102" s="616"/>
      <c r="AE102" s="616"/>
      <c r="AF102" s="616"/>
      <c r="AG102" s="435"/>
      <c r="AH102" s="435"/>
      <c r="AI102" s="435"/>
      <c r="AJ102" s="435"/>
      <c r="AK102" s="435"/>
      <c r="AL102" s="435"/>
    </row>
    <row r="103" spans="1:38" ht="12.75" customHeight="1">
      <c r="A103" s="908" t="s">
        <v>703</v>
      </c>
      <c r="B103" s="616" t="s">
        <v>808</v>
      </c>
      <c r="C103" s="616" t="s">
        <v>703</v>
      </c>
      <c r="D103" s="616" t="s">
        <v>824</v>
      </c>
      <c r="E103" s="616" t="s">
        <v>711</v>
      </c>
      <c r="F103" s="616"/>
      <c r="G103" s="616"/>
      <c r="H103" s="616"/>
      <c r="I103" s="616" t="s">
        <v>827</v>
      </c>
      <c r="J103" s="616"/>
      <c r="K103" s="909"/>
      <c r="L103" s="909">
        <v>1</v>
      </c>
      <c r="M103" s="917"/>
      <c r="N103" s="614"/>
      <c r="O103" s="614"/>
      <c r="P103" s="911"/>
      <c r="Q103" s="622"/>
      <c r="R103" s="623"/>
      <c r="S103" s="616"/>
      <c r="T103" s="616"/>
      <c r="U103" s="616"/>
      <c r="V103" s="616"/>
      <c r="W103" s="616"/>
      <c r="X103" s="616"/>
      <c r="Y103" s="616"/>
      <c r="Z103" s="616"/>
      <c r="AA103" s="616"/>
      <c r="AB103" s="616"/>
      <c r="AC103" s="616"/>
      <c r="AD103" s="616"/>
      <c r="AE103" s="616"/>
      <c r="AF103" s="616"/>
      <c r="AG103" s="435"/>
      <c r="AH103" s="435"/>
      <c r="AI103" s="435"/>
      <c r="AJ103" s="435"/>
      <c r="AK103" s="435"/>
      <c r="AL103" s="435"/>
    </row>
    <row r="104" spans="1:38" ht="12.75" customHeight="1">
      <c r="A104" s="933" t="s">
        <v>703</v>
      </c>
      <c r="B104" s="441" t="s">
        <v>808</v>
      </c>
      <c r="C104" s="441" t="s">
        <v>761</v>
      </c>
      <c r="D104" s="441"/>
      <c r="E104" s="441"/>
      <c r="F104" s="442"/>
      <c r="G104" s="442"/>
      <c r="H104" s="441" t="s">
        <v>828</v>
      </c>
      <c r="I104" s="442"/>
      <c r="J104" s="442"/>
      <c r="K104" s="443"/>
      <c r="L104" s="443"/>
      <c r="M104" s="444"/>
      <c r="N104" s="444">
        <f>SUM(M105:M112)</f>
        <v>5</v>
      </c>
      <c r="O104" s="441"/>
      <c r="P104" s="934"/>
      <c r="Q104" s="630"/>
      <c r="R104" s="623"/>
      <c r="S104" s="624"/>
      <c r="T104" s="624"/>
      <c r="U104" s="624"/>
      <c r="V104" s="624"/>
      <c r="W104" s="624"/>
      <c r="X104" s="624"/>
      <c r="Y104" s="624"/>
      <c r="Z104" s="624"/>
      <c r="AA104" s="624"/>
      <c r="AB104" s="624"/>
      <c r="AC104" s="624"/>
      <c r="AD104" s="624"/>
      <c r="AE104" s="624"/>
      <c r="AF104" s="624"/>
      <c r="AG104" s="436"/>
      <c r="AH104" s="436"/>
      <c r="AI104" s="436"/>
      <c r="AJ104" s="436"/>
      <c r="AK104" s="436"/>
      <c r="AL104" s="436"/>
    </row>
    <row r="105" spans="1:38" ht="12.75" customHeight="1">
      <c r="A105" s="906" t="s">
        <v>703</v>
      </c>
      <c r="B105" s="437" t="s">
        <v>808</v>
      </c>
      <c r="C105" s="437" t="s">
        <v>761</v>
      </c>
      <c r="D105" s="437" t="s">
        <v>703</v>
      </c>
      <c r="E105" s="437"/>
      <c r="F105" s="438"/>
      <c r="G105" s="438"/>
      <c r="H105" s="437"/>
      <c r="I105" s="437" t="s">
        <v>829</v>
      </c>
      <c r="J105" s="438"/>
      <c r="K105" s="439"/>
      <c r="L105" s="439"/>
      <c r="M105" s="440">
        <f>SUM(L106:L108)</f>
        <v>3</v>
      </c>
      <c r="N105" s="437"/>
      <c r="O105" s="437"/>
      <c r="P105" s="907"/>
      <c r="Q105" s="622"/>
      <c r="R105" s="623"/>
      <c r="S105" s="616"/>
      <c r="T105" s="616"/>
      <c r="U105" s="616"/>
      <c r="V105" s="616"/>
      <c r="W105" s="616"/>
      <c r="X105" s="616"/>
      <c r="Y105" s="616"/>
      <c r="Z105" s="616"/>
      <c r="AA105" s="616"/>
      <c r="AB105" s="616"/>
      <c r="AC105" s="616"/>
      <c r="AD105" s="616"/>
      <c r="AE105" s="616"/>
      <c r="AF105" s="616"/>
      <c r="AG105" s="435"/>
      <c r="AH105" s="435"/>
      <c r="AI105" s="435"/>
      <c r="AJ105" s="435"/>
      <c r="AK105" s="435"/>
      <c r="AL105" s="435"/>
    </row>
    <row r="106" spans="1:38" ht="12.75" customHeight="1">
      <c r="A106" s="908" t="s">
        <v>703</v>
      </c>
      <c r="B106" s="616" t="s">
        <v>808</v>
      </c>
      <c r="C106" s="616" t="s">
        <v>761</v>
      </c>
      <c r="D106" s="616" t="s">
        <v>703</v>
      </c>
      <c r="E106" s="616" t="s">
        <v>708</v>
      </c>
      <c r="F106" s="616"/>
      <c r="G106" s="616"/>
      <c r="H106" s="616"/>
      <c r="I106" s="616" t="s">
        <v>830</v>
      </c>
      <c r="J106" s="616"/>
      <c r="K106" s="909"/>
      <c r="L106" s="909">
        <v>1</v>
      </c>
      <c r="M106" s="917"/>
      <c r="N106" s="614"/>
      <c r="O106" s="614"/>
      <c r="P106" s="911"/>
      <c r="Q106" s="622"/>
      <c r="R106" s="623"/>
      <c r="S106" s="616"/>
      <c r="T106" s="616"/>
      <c r="U106" s="616"/>
      <c r="V106" s="616"/>
      <c r="W106" s="616"/>
      <c r="X106" s="616"/>
      <c r="Y106" s="616"/>
      <c r="Z106" s="616"/>
      <c r="AA106" s="616"/>
      <c r="AB106" s="616"/>
      <c r="AC106" s="616"/>
      <c r="AD106" s="616"/>
      <c r="AE106" s="616"/>
      <c r="AF106" s="616"/>
      <c r="AG106" s="435"/>
      <c r="AH106" s="435"/>
      <c r="AI106" s="435"/>
      <c r="AJ106" s="435"/>
      <c r="AK106" s="435"/>
      <c r="AL106" s="435"/>
    </row>
    <row r="107" spans="1:38" ht="12.75" customHeight="1">
      <c r="A107" s="908" t="s">
        <v>703</v>
      </c>
      <c r="B107" s="616" t="s">
        <v>808</v>
      </c>
      <c r="C107" s="616" t="s">
        <v>761</v>
      </c>
      <c r="D107" s="616" t="s">
        <v>703</v>
      </c>
      <c r="E107" s="616" t="s">
        <v>711</v>
      </c>
      <c r="F107" s="616"/>
      <c r="G107" s="616"/>
      <c r="H107" s="616"/>
      <c r="I107" s="616" t="s">
        <v>831</v>
      </c>
      <c r="J107" s="616"/>
      <c r="K107" s="909"/>
      <c r="L107" s="909">
        <v>1</v>
      </c>
      <c r="M107" s="917"/>
      <c r="N107" s="614"/>
      <c r="O107" s="614"/>
      <c r="P107" s="911"/>
      <c r="Q107" s="622"/>
      <c r="R107" s="623"/>
      <c r="S107" s="616"/>
      <c r="T107" s="616"/>
      <c r="U107" s="616"/>
      <c r="V107" s="616"/>
      <c r="W107" s="616"/>
      <c r="X107" s="616"/>
      <c r="Y107" s="616"/>
      <c r="Z107" s="616"/>
      <c r="AA107" s="616"/>
      <c r="AB107" s="616"/>
      <c r="AC107" s="616"/>
      <c r="AD107" s="616"/>
      <c r="AE107" s="616"/>
      <c r="AF107" s="616"/>
      <c r="AG107" s="435"/>
      <c r="AH107" s="435"/>
      <c r="AI107" s="435"/>
      <c r="AJ107" s="435"/>
      <c r="AK107" s="435"/>
      <c r="AL107" s="435"/>
    </row>
    <row r="108" spans="1:38" ht="12.75" customHeight="1">
      <c r="A108" s="908" t="str">
        <f t="shared" ref="A108:D108" si="0">A105</f>
        <v>1.</v>
      </c>
      <c r="B108" s="616" t="str">
        <f t="shared" si="0"/>
        <v>3.</v>
      </c>
      <c r="C108" s="616" t="str">
        <f t="shared" si="0"/>
        <v>2.</v>
      </c>
      <c r="D108" s="616" t="str">
        <f t="shared" si="0"/>
        <v>1.</v>
      </c>
      <c r="E108" s="616" t="s">
        <v>716</v>
      </c>
      <c r="F108" s="616"/>
      <c r="G108" s="616"/>
      <c r="H108" s="616"/>
      <c r="I108" s="616" t="s">
        <v>832</v>
      </c>
      <c r="J108" s="616"/>
      <c r="K108" s="909"/>
      <c r="L108" s="909">
        <v>1</v>
      </c>
      <c r="M108" s="917"/>
      <c r="N108" s="614"/>
      <c r="O108" s="614"/>
      <c r="P108" s="911"/>
      <c r="Q108" s="622"/>
      <c r="R108" s="623"/>
      <c r="S108" s="616"/>
      <c r="T108" s="616"/>
      <c r="U108" s="616"/>
      <c r="V108" s="616"/>
      <c r="W108" s="616"/>
      <c r="X108" s="616"/>
      <c r="Y108" s="616"/>
      <c r="Z108" s="616"/>
      <c r="AA108" s="616"/>
      <c r="AB108" s="616"/>
      <c r="AC108" s="616"/>
      <c r="AD108" s="616"/>
      <c r="AE108" s="616"/>
      <c r="AF108" s="616"/>
      <c r="AG108" s="435"/>
      <c r="AH108" s="435"/>
      <c r="AI108" s="435"/>
      <c r="AJ108" s="435"/>
      <c r="AK108" s="435"/>
      <c r="AL108" s="435"/>
    </row>
    <row r="109" spans="1:38" ht="12.75" customHeight="1">
      <c r="A109" s="906" t="s">
        <v>703</v>
      </c>
      <c r="B109" s="437" t="s">
        <v>808</v>
      </c>
      <c r="C109" s="437" t="s">
        <v>761</v>
      </c>
      <c r="D109" s="437" t="s">
        <v>761</v>
      </c>
      <c r="E109" s="437"/>
      <c r="F109" s="438"/>
      <c r="G109" s="438"/>
      <c r="H109" s="437"/>
      <c r="I109" s="437" t="s">
        <v>833</v>
      </c>
      <c r="J109" s="438"/>
      <c r="K109" s="439"/>
      <c r="L109" s="439"/>
      <c r="M109" s="440">
        <f>SUM(L110:L111)</f>
        <v>2</v>
      </c>
      <c r="N109" s="437"/>
      <c r="O109" s="437"/>
      <c r="P109" s="907"/>
      <c r="Q109" s="622"/>
      <c r="R109" s="623"/>
      <c r="S109" s="616"/>
      <c r="T109" s="616"/>
      <c r="U109" s="616"/>
      <c r="V109" s="616"/>
      <c r="W109" s="616"/>
      <c r="X109" s="616"/>
      <c r="Y109" s="616"/>
      <c r="Z109" s="616"/>
      <c r="AA109" s="616"/>
      <c r="AB109" s="616"/>
      <c r="AC109" s="616"/>
      <c r="AD109" s="616"/>
      <c r="AE109" s="616"/>
      <c r="AF109" s="616"/>
      <c r="AG109" s="435"/>
      <c r="AH109" s="435"/>
      <c r="AI109" s="435"/>
      <c r="AJ109" s="435"/>
      <c r="AK109" s="435"/>
      <c r="AL109" s="435"/>
    </row>
    <row r="110" spans="1:38" ht="12.75" customHeight="1">
      <c r="A110" s="908" t="s">
        <v>703</v>
      </c>
      <c r="B110" s="616" t="s">
        <v>808</v>
      </c>
      <c r="C110" s="616" t="s">
        <v>761</v>
      </c>
      <c r="D110" s="616" t="s">
        <v>761</v>
      </c>
      <c r="E110" s="616" t="s">
        <v>708</v>
      </c>
      <c r="F110" s="616"/>
      <c r="G110" s="616"/>
      <c r="H110" s="616"/>
      <c r="I110" s="616" t="s">
        <v>834</v>
      </c>
      <c r="J110" s="616"/>
      <c r="K110" s="909"/>
      <c r="L110" s="909">
        <v>1</v>
      </c>
      <c r="M110" s="917"/>
      <c r="N110" s="614"/>
      <c r="O110" s="614"/>
      <c r="P110" s="911"/>
      <c r="Q110" s="622"/>
      <c r="R110" s="623"/>
      <c r="S110" s="616"/>
      <c r="T110" s="616"/>
      <c r="U110" s="616"/>
      <c r="V110" s="616"/>
      <c r="W110" s="616"/>
      <c r="X110" s="616"/>
      <c r="Y110" s="616"/>
      <c r="Z110" s="616"/>
      <c r="AA110" s="616"/>
      <c r="AB110" s="616"/>
      <c r="AC110" s="616"/>
      <c r="AD110" s="616"/>
      <c r="AE110" s="616"/>
      <c r="AF110" s="616"/>
      <c r="AG110" s="435"/>
      <c r="AH110" s="435"/>
      <c r="AI110" s="435"/>
      <c r="AJ110" s="435"/>
      <c r="AK110" s="435"/>
      <c r="AL110" s="435"/>
    </row>
    <row r="111" spans="1:38" ht="12.75" customHeight="1">
      <c r="A111" s="908" t="s">
        <v>703</v>
      </c>
      <c r="B111" s="616" t="s">
        <v>808</v>
      </c>
      <c r="C111" s="616" t="s">
        <v>761</v>
      </c>
      <c r="D111" s="616" t="s">
        <v>761</v>
      </c>
      <c r="E111" s="616" t="s">
        <v>711</v>
      </c>
      <c r="F111" s="616"/>
      <c r="G111" s="616"/>
      <c r="H111" s="616"/>
      <c r="I111" s="616" t="s">
        <v>835</v>
      </c>
      <c r="J111" s="616"/>
      <c r="K111" s="909"/>
      <c r="L111" s="909">
        <v>1</v>
      </c>
      <c r="M111" s="917"/>
      <c r="N111" s="614"/>
      <c r="O111" s="614"/>
      <c r="P111" s="911"/>
      <c r="Q111" s="622"/>
      <c r="R111" s="623"/>
      <c r="S111" s="616"/>
      <c r="T111" s="616"/>
      <c r="U111" s="616"/>
      <c r="V111" s="616"/>
      <c r="W111" s="616"/>
      <c r="X111" s="616"/>
      <c r="Y111" s="616"/>
      <c r="Z111" s="616"/>
      <c r="AA111" s="616"/>
      <c r="AB111" s="616"/>
      <c r="AC111" s="616"/>
      <c r="AD111" s="616"/>
      <c r="AE111" s="616"/>
      <c r="AF111" s="616"/>
      <c r="AG111" s="435"/>
      <c r="AH111" s="435"/>
      <c r="AI111" s="435"/>
      <c r="AJ111" s="435"/>
      <c r="AK111" s="435"/>
      <c r="AL111" s="435"/>
    </row>
    <row r="112" spans="1:38" ht="12.75" customHeight="1">
      <c r="A112" s="899" t="s">
        <v>703</v>
      </c>
      <c r="B112" s="431" t="s">
        <v>821</v>
      </c>
      <c r="C112" s="432"/>
      <c r="D112" s="432"/>
      <c r="E112" s="432"/>
      <c r="F112" s="432"/>
      <c r="G112" s="431" t="s">
        <v>300</v>
      </c>
      <c r="H112" s="431"/>
      <c r="I112" s="432"/>
      <c r="J112" s="432"/>
      <c r="K112" s="433"/>
      <c r="L112" s="433"/>
      <c r="M112" s="434"/>
      <c r="N112" s="434"/>
      <c r="O112" s="434">
        <f>SUM(N113)</f>
        <v>1</v>
      </c>
      <c r="P112" s="943"/>
      <c r="Q112" s="622"/>
      <c r="R112" s="623"/>
      <c r="S112" s="616"/>
      <c r="T112" s="616"/>
      <c r="U112" s="616"/>
      <c r="V112" s="616"/>
      <c r="W112" s="616"/>
      <c r="X112" s="616"/>
      <c r="Y112" s="616"/>
      <c r="Z112" s="616"/>
      <c r="AA112" s="616"/>
      <c r="AB112" s="616"/>
      <c r="AC112" s="616"/>
      <c r="AD112" s="616"/>
      <c r="AE112" s="616"/>
      <c r="AF112" s="616"/>
      <c r="AG112" s="435"/>
      <c r="AH112" s="435"/>
      <c r="AI112" s="435"/>
      <c r="AJ112" s="435"/>
      <c r="AK112" s="435"/>
      <c r="AL112" s="435"/>
    </row>
    <row r="113" spans="1:38" ht="12.75" customHeight="1">
      <c r="A113" s="944" t="s">
        <v>703</v>
      </c>
      <c r="B113" s="945" t="s">
        <v>821</v>
      </c>
      <c r="C113" s="946">
        <v>2</v>
      </c>
      <c r="D113" s="945"/>
      <c r="E113" s="945"/>
      <c r="F113" s="945"/>
      <c r="G113" s="945"/>
      <c r="H113" s="946" t="s">
        <v>836</v>
      </c>
      <c r="I113" s="945"/>
      <c r="J113" s="947"/>
      <c r="K113" s="948"/>
      <c r="L113" s="948"/>
      <c r="M113" s="948"/>
      <c r="N113" s="949">
        <v>1</v>
      </c>
      <c r="O113" s="948"/>
      <c r="P113" s="950"/>
      <c r="Q113" s="630"/>
      <c r="R113" s="623"/>
      <c r="S113" s="624"/>
      <c r="T113" s="624"/>
      <c r="U113" s="624"/>
      <c r="V113" s="624"/>
      <c r="W113" s="624"/>
      <c r="X113" s="624"/>
      <c r="Y113" s="624"/>
      <c r="Z113" s="624"/>
      <c r="AA113" s="624"/>
      <c r="AB113" s="624"/>
      <c r="AC113" s="624"/>
      <c r="AD113" s="624"/>
      <c r="AE113" s="624"/>
      <c r="AF113" s="624"/>
      <c r="AG113" s="436"/>
      <c r="AH113" s="436"/>
      <c r="AI113" s="436"/>
      <c r="AJ113" s="436"/>
      <c r="AK113" s="436"/>
      <c r="AL113" s="436"/>
    </row>
    <row r="114" spans="1:38" ht="12.75" customHeight="1">
      <c r="A114" s="435"/>
      <c r="B114" s="435"/>
      <c r="C114" s="435"/>
      <c r="D114" s="435"/>
      <c r="E114" s="435"/>
      <c r="F114" s="435"/>
      <c r="G114" s="435"/>
      <c r="H114" s="435"/>
      <c r="I114" s="435"/>
      <c r="J114" s="435"/>
      <c r="K114" s="382"/>
      <c r="L114" s="382"/>
      <c r="M114" s="383"/>
      <c r="N114" s="239"/>
      <c r="O114" s="239"/>
      <c r="P114" s="614"/>
      <c r="Q114" s="622"/>
      <c r="R114" s="623"/>
      <c r="S114" s="616"/>
      <c r="T114" s="616"/>
      <c r="U114" s="616"/>
      <c r="V114" s="616"/>
      <c r="W114" s="616"/>
      <c r="X114" s="616"/>
      <c r="Y114" s="616"/>
      <c r="Z114" s="616"/>
      <c r="AA114" s="616"/>
      <c r="AB114" s="616"/>
      <c r="AC114" s="616"/>
      <c r="AD114" s="616"/>
      <c r="AE114" s="616"/>
      <c r="AF114" s="616"/>
      <c r="AG114" s="435"/>
      <c r="AH114" s="435"/>
      <c r="AI114" s="435"/>
      <c r="AJ114" s="435"/>
      <c r="AK114" s="435"/>
      <c r="AL114" s="435"/>
    </row>
    <row r="115" spans="1:38" ht="12.75" customHeight="1">
      <c r="A115" s="435"/>
      <c r="B115" s="435"/>
      <c r="C115" s="435"/>
      <c r="D115" s="435"/>
      <c r="E115" s="435"/>
      <c r="F115" s="435"/>
      <c r="G115" s="435"/>
      <c r="H115" s="435"/>
      <c r="I115" s="435"/>
      <c r="J115" s="435"/>
      <c r="K115" s="382"/>
      <c r="L115" s="382"/>
      <c r="M115" s="383"/>
      <c r="N115" s="239"/>
      <c r="O115" s="239"/>
      <c r="P115" s="614"/>
      <c r="Q115" s="622"/>
      <c r="R115" s="623"/>
      <c r="S115" s="616"/>
      <c r="T115" s="616"/>
      <c r="U115" s="616"/>
      <c r="V115" s="616"/>
      <c r="W115" s="616"/>
      <c r="X115" s="616"/>
      <c r="Y115" s="616"/>
      <c r="Z115" s="616"/>
      <c r="AA115" s="616"/>
      <c r="AB115" s="616"/>
      <c r="AC115" s="616"/>
      <c r="AD115" s="616"/>
      <c r="AE115" s="616"/>
      <c r="AF115" s="616"/>
      <c r="AG115" s="435"/>
      <c r="AH115" s="435"/>
      <c r="AI115" s="435"/>
      <c r="AJ115" s="435"/>
      <c r="AK115" s="435"/>
      <c r="AL115" s="435"/>
    </row>
    <row r="116" spans="1:38" ht="12.75" customHeight="1">
      <c r="A116" s="435"/>
      <c r="B116" s="435"/>
      <c r="C116" s="435"/>
      <c r="D116" s="435"/>
      <c r="E116" s="435"/>
      <c r="F116" s="435"/>
      <c r="G116" s="435"/>
      <c r="H116" s="435"/>
      <c r="I116" s="435"/>
      <c r="J116" s="435"/>
      <c r="K116" s="382"/>
      <c r="L116" s="382"/>
      <c r="M116" s="383"/>
      <c r="N116" s="239"/>
      <c r="O116" s="239"/>
      <c r="P116" s="614"/>
      <c r="Q116" s="622"/>
      <c r="R116" s="623"/>
      <c r="S116" s="616"/>
      <c r="T116" s="616"/>
      <c r="U116" s="616"/>
      <c r="V116" s="616"/>
      <c r="W116" s="616"/>
      <c r="X116" s="616"/>
      <c r="Y116" s="616"/>
      <c r="Z116" s="616"/>
      <c r="AA116" s="616"/>
      <c r="AB116" s="616"/>
      <c r="AC116" s="616"/>
      <c r="AD116" s="616"/>
      <c r="AE116" s="616"/>
      <c r="AF116" s="616"/>
      <c r="AG116" s="435"/>
      <c r="AH116" s="435"/>
      <c r="AI116" s="435"/>
      <c r="AJ116" s="435"/>
      <c r="AK116" s="435"/>
      <c r="AL116" s="435"/>
    </row>
    <row r="117" spans="1:38" ht="12.75" customHeight="1">
      <c r="A117" s="435"/>
      <c r="B117" s="435"/>
      <c r="C117" s="435"/>
      <c r="D117" s="435"/>
      <c r="E117" s="435"/>
      <c r="F117" s="435"/>
      <c r="G117" s="435"/>
      <c r="H117" s="435"/>
      <c r="I117" s="435"/>
      <c r="J117" s="435"/>
      <c r="K117" s="382"/>
      <c r="L117" s="382"/>
      <c r="M117" s="383"/>
      <c r="N117" s="239"/>
      <c r="O117" s="239"/>
      <c r="P117" s="614"/>
      <c r="Q117" s="622"/>
      <c r="R117" s="623"/>
      <c r="S117" s="616"/>
      <c r="T117" s="616"/>
      <c r="U117" s="616"/>
      <c r="V117" s="616"/>
      <c r="W117" s="616"/>
      <c r="X117" s="616"/>
      <c r="Y117" s="616"/>
      <c r="Z117" s="616"/>
      <c r="AA117" s="616"/>
      <c r="AB117" s="616"/>
      <c r="AC117" s="616"/>
      <c r="AD117" s="616"/>
      <c r="AE117" s="616"/>
      <c r="AF117" s="616"/>
      <c r="AG117" s="435"/>
      <c r="AH117" s="435"/>
      <c r="AI117" s="435"/>
      <c r="AJ117" s="435"/>
      <c r="AK117" s="435"/>
      <c r="AL117" s="435"/>
    </row>
    <row r="118" spans="1:38" ht="12.75" customHeight="1">
      <c r="A118" s="435"/>
      <c r="B118" s="435"/>
      <c r="C118" s="435"/>
      <c r="D118" s="435"/>
      <c r="E118" s="435"/>
      <c r="F118" s="435"/>
      <c r="G118" s="435"/>
      <c r="H118" s="435"/>
      <c r="I118" s="435"/>
      <c r="J118" s="435"/>
      <c r="K118" s="382"/>
      <c r="L118" s="382"/>
      <c r="M118" s="383"/>
      <c r="N118" s="239"/>
      <c r="O118" s="239"/>
      <c r="P118" s="614"/>
      <c r="Q118" s="622"/>
      <c r="R118" s="623"/>
      <c r="S118" s="616"/>
      <c r="T118" s="616"/>
      <c r="U118" s="616"/>
      <c r="V118" s="616"/>
      <c r="W118" s="616"/>
      <c r="X118" s="616"/>
      <c r="Y118" s="616"/>
      <c r="Z118" s="616"/>
      <c r="AA118" s="616"/>
      <c r="AB118" s="616"/>
      <c r="AC118" s="616"/>
      <c r="AD118" s="616"/>
      <c r="AE118" s="616"/>
      <c r="AF118" s="616"/>
      <c r="AG118" s="435"/>
      <c r="AH118" s="435"/>
      <c r="AI118" s="435"/>
      <c r="AJ118" s="435"/>
      <c r="AK118" s="435"/>
      <c r="AL118" s="435"/>
    </row>
    <row r="119" spans="1:38" ht="12.75" customHeight="1">
      <c r="A119" s="435"/>
      <c r="B119" s="435"/>
      <c r="C119" s="435"/>
      <c r="D119" s="435"/>
      <c r="E119" s="435"/>
      <c r="F119" s="435"/>
      <c r="G119" s="435"/>
      <c r="H119" s="435"/>
      <c r="I119" s="435"/>
      <c r="J119" s="435"/>
      <c r="K119" s="382"/>
      <c r="L119" s="382"/>
      <c r="M119" s="383"/>
      <c r="N119" s="239"/>
      <c r="O119" s="239"/>
      <c r="P119" s="614"/>
      <c r="Q119" s="622"/>
      <c r="R119" s="623"/>
      <c r="S119" s="616"/>
      <c r="T119" s="616"/>
      <c r="U119" s="616"/>
      <c r="V119" s="616"/>
      <c r="W119" s="616"/>
      <c r="X119" s="616"/>
      <c r="Y119" s="616"/>
      <c r="Z119" s="616"/>
      <c r="AA119" s="616"/>
      <c r="AB119" s="616"/>
      <c r="AC119" s="616"/>
      <c r="AD119" s="616"/>
      <c r="AE119" s="616"/>
      <c r="AF119" s="616"/>
      <c r="AG119" s="435"/>
      <c r="AH119" s="435"/>
      <c r="AI119" s="435"/>
      <c r="AJ119" s="435"/>
      <c r="AK119" s="435"/>
      <c r="AL119" s="435"/>
    </row>
    <row r="120" spans="1:38" ht="12.75" customHeight="1">
      <c r="A120" s="435"/>
      <c r="B120" s="435"/>
      <c r="C120" s="435"/>
      <c r="D120" s="435"/>
      <c r="E120" s="435"/>
      <c r="F120" s="435"/>
      <c r="G120" s="435"/>
      <c r="H120" s="435"/>
      <c r="I120" s="435"/>
      <c r="J120" s="435"/>
      <c r="K120" s="382"/>
      <c r="L120" s="382"/>
      <c r="M120" s="383"/>
      <c r="N120" s="239"/>
      <c r="O120" s="239"/>
      <c r="P120" s="614"/>
      <c r="Q120" s="622"/>
      <c r="R120" s="623"/>
      <c r="S120" s="616"/>
      <c r="T120" s="616"/>
      <c r="U120" s="616"/>
      <c r="V120" s="616"/>
      <c r="W120" s="616"/>
      <c r="X120" s="616"/>
      <c r="Y120" s="616"/>
      <c r="Z120" s="616"/>
      <c r="AA120" s="616"/>
      <c r="AB120" s="616"/>
      <c r="AC120" s="616"/>
      <c r="AD120" s="616"/>
      <c r="AE120" s="616"/>
      <c r="AF120" s="616"/>
      <c r="AG120" s="435"/>
      <c r="AH120" s="435"/>
      <c r="AI120" s="435"/>
      <c r="AJ120" s="435"/>
      <c r="AK120" s="435"/>
      <c r="AL120" s="435"/>
    </row>
    <row r="121" spans="1:38" ht="12.75" customHeight="1">
      <c r="A121" s="435"/>
      <c r="B121" s="435"/>
      <c r="C121" s="435"/>
      <c r="D121" s="435"/>
      <c r="E121" s="435"/>
      <c r="F121" s="435"/>
      <c r="G121" s="435"/>
      <c r="H121" s="435"/>
      <c r="I121" s="435"/>
      <c r="J121" s="435"/>
      <c r="K121" s="382"/>
      <c r="L121" s="382"/>
      <c r="M121" s="383"/>
      <c r="N121" s="239"/>
      <c r="O121" s="239"/>
      <c r="P121" s="614"/>
      <c r="Q121" s="622"/>
      <c r="R121" s="623"/>
      <c r="S121" s="616"/>
      <c r="T121" s="616"/>
      <c r="U121" s="616"/>
      <c r="V121" s="616"/>
      <c r="W121" s="616"/>
      <c r="X121" s="616"/>
      <c r="Y121" s="616"/>
      <c r="Z121" s="616"/>
      <c r="AA121" s="616"/>
      <c r="AB121" s="616"/>
      <c r="AC121" s="616"/>
      <c r="AD121" s="616"/>
      <c r="AE121" s="616"/>
      <c r="AF121" s="616"/>
      <c r="AG121" s="435"/>
      <c r="AH121" s="435"/>
      <c r="AI121" s="435"/>
      <c r="AJ121" s="435"/>
      <c r="AK121" s="435"/>
      <c r="AL121" s="435"/>
    </row>
    <row r="122" spans="1:38" ht="12.75" customHeight="1">
      <c r="A122" s="435"/>
      <c r="B122" s="435"/>
      <c r="C122" s="435"/>
      <c r="D122" s="435"/>
      <c r="E122" s="435"/>
      <c r="F122" s="435"/>
      <c r="G122" s="435"/>
      <c r="H122" s="435"/>
      <c r="I122" s="435"/>
      <c r="J122" s="435"/>
      <c r="K122" s="382"/>
      <c r="L122" s="382"/>
      <c r="M122" s="383"/>
      <c r="N122" s="239"/>
      <c r="O122" s="239"/>
      <c r="P122" s="614"/>
      <c r="Q122" s="622"/>
      <c r="R122" s="623"/>
      <c r="S122" s="616"/>
      <c r="T122" s="616"/>
      <c r="U122" s="616"/>
      <c r="V122" s="616"/>
      <c r="W122" s="616"/>
      <c r="X122" s="616"/>
      <c r="Y122" s="616"/>
      <c r="Z122" s="616"/>
      <c r="AA122" s="616"/>
      <c r="AB122" s="616"/>
      <c r="AC122" s="616"/>
      <c r="AD122" s="616"/>
      <c r="AE122" s="616"/>
      <c r="AF122" s="616"/>
      <c r="AG122" s="435"/>
      <c r="AH122" s="435"/>
      <c r="AI122" s="435"/>
      <c r="AJ122" s="435"/>
      <c r="AK122" s="435"/>
      <c r="AL122" s="435"/>
    </row>
    <row r="123" spans="1:38" ht="12.75" customHeight="1">
      <c r="A123" s="435"/>
      <c r="B123" s="435"/>
      <c r="C123" s="435"/>
      <c r="D123" s="435"/>
      <c r="E123" s="435"/>
      <c r="F123" s="435"/>
      <c r="G123" s="435"/>
      <c r="H123" s="435"/>
      <c r="I123" s="435"/>
      <c r="J123" s="435"/>
      <c r="K123" s="382"/>
      <c r="L123" s="382"/>
      <c r="M123" s="383"/>
      <c r="N123" s="239"/>
      <c r="O123" s="239"/>
      <c r="P123" s="614"/>
      <c r="Q123" s="622"/>
      <c r="R123" s="623"/>
      <c r="S123" s="616"/>
      <c r="T123" s="616"/>
      <c r="U123" s="616"/>
      <c r="V123" s="616"/>
      <c r="W123" s="616"/>
      <c r="X123" s="616"/>
      <c r="Y123" s="616"/>
      <c r="Z123" s="616"/>
      <c r="AA123" s="616"/>
      <c r="AB123" s="616"/>
      <c r="AC123" s="616"/>
      <c r="AD123" s="616"/>
      <c r="AE123" s="616"/>
      <c r="AF123" s="616"/>
      <c r="AG123" s="435"/>
      <c r="AH123" s="435"/>
      <c r="AI123" s="435"/>
      <c r="AJ123" s="435"/>
      <c r="AK123" s="435"/>
      <c r="AL123" s="435"/>
    </row>
    <row r="124" spans="1:38" ht="12.75" customHeight="1">
      <c r="A124" s="435"/>
      <c r="B124" s="435"/>
      <c r="C124" s="435"/>
      <c r="D124" s="435"/>
      <c r="E124" s="435"/>
      <c r="F124" s="435"/>
      <c r="G124" s="435"/>
      <c r="H124" s="435"/>
      <c r="I124" s="435"/>
      <c r="J124" s="435"/>
      <c r="K124" s="382"/>
      <c r="L124" s="382"/>
      <c r="M124" s="383"/>
      <c r="N124" s="239"/>
      <c r="O124" s="239"/>
      <c r="P124" s="614"/>
      <c r="Q124" s="622"/>
      <c r="R124" s="623"/>
      <c r="S124" s="616"/>
      <c r="T124" s="616"/>
      <c r="U124" s="616"/>
      <c r="V124" s="616"/>
      <c r="W124" s="616"/>
      <c r="X124" s="616"/>
      <c r="Y124" s="616"/>
      <c r="Z124" s="616"/>
      <c r="AA124" s="616"/>
      <c r="AB124" s="616"/>
      <c r="AC124" s="616"/>
      <c r="AD124" s="616"/>
      <c r="AE124" s="616"/>
      <c r="AF124" s="616"/>
      <c r="AG124" s="435"/>
      <c r="AH124" s="435"/>
      <c r="AI124" s="435"/>
      <c r="AJ124" s="435"/>
      <c r="AK124" s="435"/>
      <c r="AL124" s="435"/>
    </row>
    <row r="125" spans="1:38" ht="12.75" customHeight="1">
      <c r="A125" s="435"/>
      <c r="B125" s="435"/>
      <c r="C125" s="435"/>
      <c r="D125" s="435"/>
      <c r="E125" s="435"/>
      <c r="F125" s="435"/>
      <c r="G125" s="435"/>
      <c r="H125" s="435"/>
      <c r="I125" s="435"/>
      <c r="J125" s="435"/>
      <c r="K125" s="382"/>
      <c r="L125" s="382"/>
      <c r="M125" s="383"/>
      <c r="N125" s="239"/>
      <c r="O125" s="239"/>
      <c r="P125" s="614"/>
      <c r="Q125" s="622"/>
      <c r="R125" s="623"/>
      <c r="S125" s="616"/>
      <c r="T125" s="616"/>
      <c r="U125" s="616"/>
      <c r="V125" s="616"/>
      <c r="W125" s="616"/>
      <c r="X125" s="616"/>
      <c r="Y125" s="616"/>
      <c r="Z125" s="616"/>
      <c r="AA125" s="616"/>
      <c r="AB125" s="616"/>
      <c r="AC125" s="616"/>
      <c r="AD125" s="616"/>
      <c r="AE125" s="616"/>
      <c r="AF125" s="616"/>
      <c r="AG125" s="435"/>
      <c r="AH125" s="435"/>
      <c r="AI125" s="435"/>
      <c r="AJ125" s="435"/>
      <c r="AK125" s="435"/>
      <c r="AL125" s="435"/>
    </row>
    <row r="126" spans="1:38" ht="12.75" customHeight="1">
      <c r="A126" s="435"/>
      <c r="B126" s="435"/>
      <c r="C126" s="435"/>
      <c r="D126" s="435"/>
      <c r="E126" s="435"/>
      <c r="F126" s="435"/>
      <c r="G126" s="435"/>
      <c r="H126" s="435"/>
      <c r="I126" s="435"/>
      <c r="J126" s="435"/>
      <c r="K126" s="382"/>
      <c r="L126" s="382"/>
      <c r="M126" s="383"/>
      <c r="N126" s="239"/>
      <c r="O126" s="239"/>
      <c r="P126" s="614"/>
      <c r="Q126" s="622"/>
      <c r="R126" s="623"/>
      <c r="S126" s="616"/>
      <c r="T126" s="616"/>
      <c r="U126" s="616"/>
      <c r="V126" s="616"/>
      <c r="W126" s="616"/>
      <c r="X126" s="616"/>
      <c r="Y126" s="616"/>
      <c r="Z126" s="616"/>
      <c r="AA126" s="616"/>
      <c r="AB126" s="616"/>
      <c r="AC126" s="616"/>
      <c r="AD126" s="616"/>
      <c r="AE126" s="616"/>
      <c r="AF126" s="616"/>
      <c r="AG126" s="435"/>
      <c r="AH126" s="435"/>
      <c r="AI126" s="435"/>
      <c r="AJ126" s="435"/>
      <c r="AK126" s="435"/>
      <c r="AL126" s="435"/>
    </row>
    <row r="127" spans="1:38" ht="12.75" customHeight="1">
      <c r="A127" s="435"/>
      <c r="B127" s="435"/>
      <c r="C127" s="435"/>
      <c r="D127" s="435"/>
      <c r="E127" s="435"/>
      <c r="F127" s="435"/>
      <c r="G127" s="435"/>
      <c r="H127" s="435"/>
      <c r="I127" s="435"/>
      <c r="J127" s="435"/>
      <c r="K127" s="382"/>
      <c r="L127" s="382"/>
      <c r="M127" s="383"/>
      <c r="N127" s="239"/>
      <c r="O127" s="239"/>
      <c r="P127" s="614"/>
      <c r="Q127" s="622"/>
      <c r="R127" s="623"/>
      <c r="S127" s="616"/>
      <c r="T127" s="616"/>
      <c r="U127" s="616"/>
      <c r="V127" s="616"/>
      <c r="W127" s="616"/>
      <c r="X127" s="616"/>
      <c r="Y127" s="616"/>
      <c r="Z127" s="616"/>
      <c r="AA127" s="616"/>
      <c r="AB127" s="616"/>
      <c r="AC127" s="616"/>
      <c r="AD127" s="616"/>
      <c r="AE127" s="616"/>
      <c r="AF127" s="616"/>
      <c r="AG127" s="435"/>
      <c r="AH127" s="435"/>
      <c r="AI127" s="435"/>
      <c r="AJ127" s="435"/>
      <c r="AK127" s="435"/>
      <c r="AL127" s="435"/>
    </row>
    <row r="128" spans="1:38" ht="12.75" customHeight="1">
      <c r="A128" s="435"/>
      <c r="B128" s="435"/>
      <c r="C128" s="435"/>
      <c r="D128" s="435"/>
      <c r="E128" s="435"/>
      <c r="F128" s="435"/>
      <c r="G128" s="435"/>
      <c r="H128" s="435"/>
      <c r="I128" s="435"/>
      <c r="J128" s="435"/>
      <c r="K128" s="382"/>
      <c r="L128" s="382"/>
      <c r="M128" s="383"/>
      <c r="N128" s="239"/>
      <c r="O128" s="239"/>
      <c r="P128" s="614"/>
      <c r="Q128" s="622"/>
      <c r="R128" s="623"/>
      <c r="S128" s="616"/>
      <c r="T128" s="616"/>
      <c r="U128" s="616"/>
      <c r="V128" s="616"/>
      <c r="W128" s="616"/>
      <c r="X128" s="616"/>
      <c r="Y128" s="616"/>
      <c r="Z128" s="616"/>
      <c r="AA128" s="616"/>
      <c r="AB128" s="616"/>
      <c r="AC128" s="616"/>
      <c r="AD128" s="616"/>
      <c r="AE128" s="616"/>
      <c r="AF128" s="616"/>
      <c r="AG128" s="435"/>
      <c r="AH128" s="435"/>
      <c r="AI128" s="435"/>
      <c r="AJ128" s="435"/>
      <c r="AK128" s="435"/>
      <c r="AL128" s="435"/>
    </row>
    <row r="129" spans="1:38" ht="12.75" customHeight="1">
      <c r="A129" s="435"/>
      <c r="B129" s="435"/>
      <c r="C129" s="435"/>
      <c r="D129" s="435"/>
      <c r="E129" s="435"/>
      <c r="F129" s="435"/>
      <c r="G129" s="435"/>
      <c r="H129" s="435"/>
      <c r="I129" s="435"/>
      <c r="J129" s="435"/>
      <c r="K129" s="382"/>
      <c r="L129" s="382"/>
      <c r="M129" s="383"/>
      <c r="N129" s="239"/>
      <c r="O129" s="239"/>
      <c r="P129" s="614"/>
      <c r="Q129" s="622"/>
      <c r="R129" s="623"/>
      <c r="S129" s="616"/>
      <c r="T129" s="616"/>
      <c r="U129" s="616"/>
      <c r="V129" s="616"/>
      <c r="W129" s="616"/>
      <c r="X129" s="616"/>
      <c r="Y129" s="616"/>
      <c r="Z129" s="616"/>
      <c r="AA129" s="616"/>
      <c r="AB129" s="616"/>
      <c r="AC129" s="616"/>
      <c r="AD129" s="616"/>
      <c r="AE129" s="616"/>
      <c r="AF129" s="616"/>
      <c r="AG129" s="435"/>
      <c r="AH129" s="435"/>
      <c r="AI129" s="435"/>
      <c r="AJ129" s="435"/>
      <c r="AK129" s="435"/>
      <c r="AL129" s="435"/>
    </row>
    <row r="130" spans="1:38" ht="12.75" customHeight="1">
      <c r="A130" s="435"/>
      <c r="B130" s="435"/>
      <c r="C130" s="435"/>
      <c r="D130" s="435"/>
      <c r="E130" s="435"/>
      <c r="F130" s="435"/>
      <c r="G130" s="435"/>
      <c r="H130" s="435"/>
      <c r="I130" s="435"/>
      <c r="J130" s="435"/>
      <c r="K130" s="382"/>
      <c r="L130" s="382"/>
      <c r="M130" s="383"/>
      <c r="N130" s="239"/>
      <c r="O130" s="239"/>
      <c r="P130" s="614"/>
      <c r="Q130" s="622"/>
      <c r="R130" s="623"/>
      <c r="S130" s="616"/>
      <c r="T130" s="616"/>
      <c r="U130" s="616"/>
      <c r="V130" s="616"/>
      <c r="W130" s="616"/>
      <c r="X130" s="616"/>
      <c r="Y130" s="616"/>
      <c r="Z130" s="616"/>
      <c r="AA130" s="616"/>
      <c r="AB130" s="616"/>
      <c r="AC130" s="616"/>
      <c r="AD130" s="616"/>
      <c r="AE130" s="616"/>
      <c r="AF130" s="616"/>
      <c r="AG130" s="435"/>
      <c r="AH130" s="435"/>
      <c r="AI130" s="435"/>
      <c r="AJ130" s="435"/>
      <c r="AK130" s="435"/>
      <c r="AL130" s="435"/>
    </row>
    <row r="131" spans="1:38" ht="12.75" customHeight="1">
      <c r="A131" s="435"/>
      <c r="B131" s="435"/>
      <c r="C131" s="435"/>
      <c r="D131" s="435"/>
      <c r="E131" s="435"/>
      <c r="F131" s="435"/>
      <c r="G131" s="435"/>
      <c r="H131" s="435"/>
      <c r="I131" s="435"/>
      <c r="J131" s="435"/>
      <c r="K131" s="382"/>
      <c r="L131" s="382"/>
      <c r="M131" s="383"/>
      <c r="N131" s="239"/>
      <c r="O131" s="239"/>
      <c r="P131" s="614"/>
      <c r="Q131" s="622"/>
      <c r="R131" s="623"/>
      <c r="S131" s="616"/>
      <c r="T131" s="616"/>
      <c r="U131" s="616"/>
      <c r="V131" s="616"/>
      <c r="W131" s="616"/>
      <c r="X131" s="616"/>
      <c r="Y131" s="616"/>
      <c r="Z131" s="616"/>
      <c r="AA131" s="616"/>
      <c r="AB131" s="616"/>
      <c r="AC131" s="616"/>
      <c r="AD131" s="616"/>
      <c r="AE131" s="616"/>
      <c r="AF131" s="616"/>
      <c r="AG131" s="435"/>
      <c r="AH131" s="435"/>
      <c r="AI131" s="435"/>
      <c r="AJ131" s="435"/>
      <c r="AK131" s="435"/>
      <c r="AL131" s="435"/>
    </row>
    <row r="132" spans="1:38" ht="12.75" customHeight="1">
      <c r="A132" s="435"/>
      <c r="B132" s="435"/>
      <c r="C132" s="435"/>
      <c r="D132" s="435"/>
      <c r="E132" s="435"/>
      <c r="F132" s="435"/>
      <c r="G132" s="435"/>
      <c r="H132" s="435"/>
      <c r="I132" s="435"/>
      <c r="J132" s="435"/>
      <c r="K132" s="382"/>
      <c r="L132" s="382"/>
      <c r="M132" s="383"/>
      <c r="N132" s="239"/>
      <c r="O132" s="239"/>
      <c r="P132" s="614"/>
      <c r="Q132" s="622"/>
      <c r="R132" s="623"/>
      <c r="S132" s="616"/>
      <c r="T132" s="616"/>
      <c r="U132" s="616"/>
      <c r="V132" s="616"/>
      <c r="W132" s="616"/>
      <c r="X132" s="616"/>
      <c r="Y132" s="616"/>
      <c r="Z132" s="616"/>
      <c r="AA132" s="616"/>
      <c r="AB132" s="616"/>
      <c r="AC132" s="616"/>
      <c r="AD132" s="616"/>
      <c r="AE132" s="616"/>
      <c r="AF132" s="616"/>
      <c r="AG132" s="435"/>
      <c r="AH132" s="435"/>
      <c r="AI132" s="435"/>
      <c r="AJ132" s="435"/>
      <c r="AK132" s="435"/>
      <c r="AL132" s="435"/>
    </row>
    <row r="133" spans="1:38" ht="12.75" customHeight="1">
      <c r="A133" s="435"/>
      <c r="B133" s="435"/>
      <c r="C133" s="435"/>
      <c r="D133" s="435"/>
      <c r="E133" s="435"/>
      <c r="F133" s="435"/>
      <c r="G133" s="435"/>
      <c r="H133" s="435"/>
      <c r="I133" s="435"/>
      <c r="J133" s="435"/>
      <c r="K133" s="382"/>
      <c r="L133" s="382"/>
      <c r="M133" s="383"/>
      <c r="N133" s="239"/>
      <c r="O133" s="239"/>
      <c r="P133" s="614"/>
      <c r="Q133" s="622"/>
      <c r="R133" s="623"/>
      <c r="S133" s="616"/>
      <c r="T133" s="616"/>
      <c r="U133" s="616"/>
      <c r="V133" s="616"/>
      <c r="W133" s="616"/>
      <c r="X133" s="616"/>
      <c r="Y133" s="616"/>
      <c r="Z133" s="616"/>
      <c r="AA133" s="616"/>
      <c r="AB133" s="616"/>
      <c r="AC133" s="616"/>
      <c r="AD133" s="616"/>
      <c r="AE133" s="616"/>
      <c r="AF133" s="616"/>
      <c r="AG133" s="435"/>
      <c r="AH133" s="435"/>
      <c r="AI133" s="435"/>
      <c r="AJ133" s="435"/>
      <c r="AK133" s="435"/>
      <c r="AL133" s="435"/>
    </row>
    <row r="134" spans="1:38" ht="12.75" customHeight="1">
      <c r="A134" s="435"/>
      <c r="B134" s="435"/>
      <c r="C134" s="435"/>
      <c r="D134" s="435"/>
      <c r="E134" s="435"/>
      <c r="F134" s="435"/>
      <c r="G134" s="435"/>
      <c r="H134" s="435"/>
      <c r="I134" s="435"/>
      <c r="J134" s="435"/>
      <c r="K134" s="382"/>
      <c r="L134" s="382"/>
      <c r="M134" s="383"/>
      <c r="N134" s="239"/>
      <c r="O134" s="239"/>
      <c r="P134" s="614"/>
      <c r="Q134" s="622"/>
      <c r="R134" s="623"/>
      <c r="S134" s="616"/>
      <c r="T134" s="616"/>
      <c r="U134" s="616"/>
      <c r="V134" s="616"/>
      <c r="W134" s="616"/>
      <c r="X134" s="616"/>
      <c r="Y134" s="616"/>
      <c r="Z134" s="616"/>
      <c r="AA134" s="616"/>
      <c r="AB134" s="616"/>
      <c r="AC134" s="616"/>
      <c r="AD134" s="616"/>
      <c r="AE134" s="616"/>
      <c r="AF134" s="616"/>
      <c r="AG134" s="435"/>
      <c r="AH134" s="435"/>
      <c r="AI134" s="435"/>
      <c r="AJ134" s="435"/>
      <c r="AK134" s="435"/>
      <c r="AL134" s="435"/>
    </row>
    <row r="135" spans="1:38" ht="12.75" customHeight="1">
      <c r="A135" s="435"/>
      <c r="B135" s="435"/>
      <c r="C135" s="435"/>
      <c r="D135" s="435"/>
      <c r="E135" s="435"/>
      <c r="F135" s="435"/>
      <c r="G135" s="435"/>
      <c r="H135" s="435"/>
      <c r="I135" s="435"/>
      <c r="J135" s="435"/>
      <c r="K135" s="382"/>
      <c r="L135" s="382"/>
      <c r="M135" s="383"/>
      <c r="N135" s="239"/>
      <c r="O135" s="239"/>
      <c r="P135" s="614"/>
      <c r="Q135" s="622"/>
      <c r="R135" s="623"/>
      <c r="S135" s="616"/>
      <c r="T135" s="616"/>
      <c r="U135" s="616"/>
      <c r="V135" s="616"/>
      <c r="W135" s="616"/>
      <c r="X135" s="616"/>
      <c r="Y135" s="616"/>
      <c r="Z135" s="616"/>
      <c r="AA135" s="616"/>
      <c r="AB135" s="616"/>
      <c r="AC135" s="616"/>
      <c r="AD135" s="616"/>
      <c r="AE135" s="616"/>
      <c r="AF135" s="616"/>
      <c r="AG135" s="435"/>
      <c r="AH135" s="435"/>
      <c r="AI135" s="435"/>
      <c r="AJ135" s="435"/>
      <c r="AK135" s="435"/>
      <c r="AL135" s="435"/>
    </row>
    <row r="136" spans="1:38" ht="12.75" customHeight="1">
      <c r="A136" s="435"/>
      <c r="B136" s="435"/>
      <c r="C136" s="435"/>
      <c r="D136" s="435"/>
      <c r="E136" s="435"/>
      <c r="F136" s="435"/>
      <c r="G136" s="435"/>
      <c r="H136" s="435"/>
      <c r="I136" s="435"/>
      <c r="J136" s="435"/>
      <c r="K136" s="382"/>
      <c r="L136" s="382"/>
      <c r="M136" s="383"/>
      <c r="N136" s="239"/>
      <c r="O136" s="239"/>
      <c r="P136" s="614"/>
      <c r="Q136" s="622"/>
      <c r="R136" s="623"/>
      <c r="S136" s="616"/>
      <c r="T136" s="616"/>
      <c r="U136" s="616"/>
      <c r="V136" s="616"/>
      <c r="W136" s="616"/>
      <c r="X136" s="616"/>
      <c r="Y136" s="616"/>
      <c r="Z136" s="616"/>
      <c r="AA136" s="616"/>
      <c r="AB136" s="616"/>
      <c r="AC136" s="616"/>
      <c r="AD136" s="616"/>
      <c r="AE136" s="616"/>
      <c r="AF136" s="616"/>
      <c r="AG136" s="435"/>
      <c r="AH136" s="435"/>
      <c r="AI136" s="435"/>
      <c r="AJ136" s="435"/>
      <c r="AK136" s="435"/>
      <c r="AL136" s="435"/>
    </row>
    <row r="137" spans="1:38" ht="12.75" customHeight="1">
      <c r="A137" s="435"/>
      <c r="B137" s="435"/>
      <c r="C137" s="435"/>
      <c r="D137" s="435"/>
      <c r="E137" s="435"/>
      <c r="F137" s="435"/>
      <c r="G137" s="435"/>
      <c r="H137" s="435"/>
      <c r="I137" s="435"/>
      <c r="J137" s="435"/>
      <c r="K137" s="382"/>
      <c r="L137" s="382"/>
      <c r="M137" s="383"/>
      <c r="N137" s="239"/>
      <c r="O137" s="239"/>
      <c r="P137" s="614"/>
      <c r="Q137" s="622"/>
      <c r="R137" s="623"/>
      <c r="S137" s="616"/>
      <c r="T137" s="616"/>
      <c r="U137" s="616"/>
      <c r="V137" s="616"/>
      <c r="W137" s="616"/>
      <c r="X137" s="616"/>
      <c r="Y137" s="616"/>
      <c r="Z137" s="616"/>
      <c r="AA137" s="616"/>
      <c r="AB137" s="616"/>
      <c r="AC137" s="616"/>
      <c r="AD137" s="616"/>
      <c r="AE137" s="616"/>
      <c r="AF137" s="616"/>
      <c r="AG137" s="435"/>
      <c r="AH137" s="435"/>
      <c r="AI137" s="435"/>
      <c r="AJ137" s="435"/>
      <c r="AK137" s="435"/>
      <c r="AL137" s="435"/>
    </row>
    <row r="138" spans="1:38" ht="12.75" customHeight="1">
      <c r="A138" s="435"/>
      <c r="B138" s="435"/>
      <c r="C138" s="435"/>
      <c r="D138" s="435"/>
      <c r="E138" s="435"/>
      <c r="F138" s="435"/>
      <c r="G138" s="435"/>
      <c r="H138" s="435"/>
      <c r="I138" s="435"/>
      <c r="J138" s="435"/>
      <c r="K138" s="382"/>
      <c r="L138" s="382"/>
      <c r="M138" s="383"/>
      <c r="N138" s="239"/>
      <c r="O138" s="239"/>
      <c r="P138" s="614"/>
      <c r="Q138" s="622"/>
      <c r="R138" s="623"/>
      <c r="S138" s="616"/>
      <c r="T138" s="616"/>
      <c r="U138" s="616"/>
      <c r="V138" s="616"/>
      <c r="W138" s="616"/>
      <c r="X138" s="616"/>
      <c r="Y138" s="616"/>
      <c r="Z138" s="616"/>
      <c r="AA138" s="616"/>
      <c r="AB138" s="616"/>
      <c r="AC138" s="616"/>
      <c r="AD138" s="616"/>
      <c r="AE138" s="616"/>
      <c r="AF138" s="616"/>
      <c r="AG138" s="435"/>
      <c r="AH138" s="435"/>
      <c r="AI138" s="435"/>
      <c r="AJ138" s="435"/>
      <c r="AK138" s="435"/>
      <c r="AL138" s="435"/>
    </row>
    <row r="139" spans="1:38" ht="12.75" customHeight="1">
      <c r="A139" s="435"/>
      <c r="B139" s="435"/>
      <c r="C139" s="435"/>
      <c r="D139" s="435"/>
      <c r="E139" s="435"/>
      <c r="F139" s="435"/>
      <c r="G139" s="435"/>
      <c r="H139" s="435"/>
      <c r="I139" s="435"/>
      <c r="J139" s="435"/>
      <c r="K139" s="382"/>
      <c r="L139" s="382"/>
      <c r="M139" s="383"/>
      <c r="N139" s="239"/>
      <c r="O139" s="239"/>
      <c r="P139" s="614"/>
      <c r="Q139" s="622"/>
      <c r="R139" s="623"/>
      <c r="S139" s="616"/>
      <c r="T139" s="616"/>
      <c r="U139" s="616"/>
      <c r="V139" s="616"/>
      <c r="W139" s="616"/>
      <c r="X139" s="616"/>
      <c r="Y139" s="616"/>
      <c r="Z139" s="616"/>
      <c r="AA139" s="616"/>
      <c r="AB139" s="616"/>
      <c r="AC139" s="616"/>
      <c r="AD139" s="616"/>
      <c r="AE139" s="616"/>
      <c r="AF139" s="616"/>
      <c r="AG139" s="435"/>
      <c r="AH139" s="435"/>
      <c r="AI139" s="435"/>
      <c r="AJ139" s="435"/>
      <c r="AK139" s="435"/>
      <c r="AL139" s="435"/>
    </row>
    <row r="140" spans="1:38" ht="12.75" customHeight="1">
      <c r="A140" s="435"/>
      <c r="B140" s="435"/>
      <c r="C140" s="435"/>
      <c r="D140" s="435"/>
      <c r="E140" s="435"/>
      <c r="F140" s="435"/>
      <c r="G140" s="435"/>
      <c r="H140" s="435"/>
      <c r="I140" s="435"/>
      <c r="J140" s="435"/>
      <c r="K140" s="382"/>
      <c r="L140" s="382"/>
      <c r="M140" s="383"/>
      <c r="N140" s="239"/>
      <c r="O140" s="239"/>
      <c r="P140" s="614"/>
      <c r="Q140" s="622"/>
      <c r="R140" s="623"/>
      <c r="S140" s="616"/>
      <c r="T140" s="616"/>
      <c r="U140" s="616"/>
      <c r="V140" s="616"/>
      <c r="W140" s="616"/>
      <c r="X140" s="616"/>
      <c r="Y140" s="616"/>
      <c r="Z140" s="616"/>
      <c r="AA140" s="616"/>
      <c r="AB140" s="616"/>
      <c r="AC140" s="616"/>
      <c r="AD140" s="616"/>
      <c r="AE140" s="616"/>
      <c r="AF140" s="616"/>
      <c r="AG140" s="435"/>
      <c r="AH140" s="435"/>
      <c r="AI140" s="435"/>
      <c r="AJ140" s="435"/>
      <c r="AK140" s="435"/>
      <c r="AL140" s="435"/>
    </row>
    <row r="141" spans="1:38" ht="12.75" customHeight="1">
      <c r="A141" s="435"/>
      <c r="B141" s="435"/>
      <c r="C141" s="435"/>
      <c r="D141" s="435"/>
      <c r="E141" s="435"/>
      <c r="F141" s="435"/>
      <c r="G141" s="435"/>
      <c r="H141" s="435"/>
      <c r="I141" s="435"/>
      <c r="J141" s="435"/>
      <c r="K141" s="382"/>
      <c r="L141" s="382"/>
      <c r="M141" s="383"/>
      <c r="N141" s="239"/>
      <c r="O141" s="239"/>
      <c r="P141" s="614"/>
      <c r="Q141" s="622"/>
      <c r="R141" s="623"/>
      <c r="S141" s="616"/>
      <c r="T141" s="616"/>
      <c r="U141" s="616"/>
      <c r="V141" s="616"/>
      <c r="W141" s="616"/>
      <c r="X141" s="616"/>
      <c r="Y141" s="616"/>
      <c r="Z141" s="616"/>
      <c r="AA141" s="616"/>
      <c r="AB141" s="616"/>
      <c r="AC141" s="616"/>
      <c r="AD141" s="616"/>
      <c r="AE141" s="616"/>
      <c r="AF141" s="616"/>
      <c r="AG141" s="435"/>
      <c r="AH141" s="435"/>
      <c r="AI141" s="435"/>
      <c r="AJ141" s="435"/>
      <c r="AK141" s="435"/>
      <c r="AL141" s="435"/>
    </row>
    <row r="142" spans="1:38" ht="12.75" customHeight="1">
      <c r="A142" s="435"/>
      <c r="B142" s="435"/>
      <c r="C142" s="435"/>
      <c r="D142" s="435"/>
      <c r="E142" s="435"/>
      <c r="F142" s="435"/>
      <c r="G142" s="435"/>
      <c r="H142" s="435"/>
      <c r="I142" s="435"/>
      <c r="J142" s="435"/>
      <c r="K142" s="382"/>
      <c r="L142" s="382"/>
      <c r="M142" s="383"/>
      <c r="N142" s="239"/>
      <c r="O142" s="239"/>
      <c r="P142" s="614"/>
      <c r="Q142" s="622"/>
      <c r="R142" s="623"/>
      <c r="S142" s="616"/>
      <c r="T142" s="616"/>
      <c r="U142" s="616"/>
      <c r="V142" s="616"/>
      <c r="W142" s="616"/>
      <c r="X142" s="616"/>
      <c r="Y142" s="616"/>
      <c r="Z142" s="616"/>
      <c r="AA142" s="616"/>
      <c r="AB142" s="616"/>
      <c r="AC142" s="616"/>
      <c r="AD142" s="616"/>
      <c r="AE142" s="616"/>
      <c r="AF142" s="616"/>
      <c r="AG142" s="435"/>
      <c r="AH142" s="435"/>
      <c r="AI142" s="435"/>
      <c r="AJ142" s="435"/>
      <c r="AK142" s="435"/>
      <c r="AL142" s="435"/>
    </row>
    <row r="143" spans="1:38" ht="12.75" customHeight="1">
      <c r="A143" s="435"/>
      <c r="B143" s="435"/>
      <c r="C143" s="435"/>
      <c r="D143" s="435"/>
      <c r="E143" s="435"/>
      <c r="F143" s="435"/>
      <c r="G143" s="435"/>
      <c r="H143" s="435"/>
      <c r="I143" s="435"/>
      <c r="J143" s="435"/>
      <c r="K143" s="382"/>
      <c r="L143" s="382"/>
      <c r="M143" s="383"/>
      <c r="N143" s="239"/>
      <c r="O143" s="239"/>
      <c r="P143" s="614"/>
      <c r="Q143" s="622"/>
      <c r="R143" s="623"/>
      <c r="S143" s="616"/>
      <c r="T143" s="616"/>
      <c r="U143" s="616"/>
      <c r="V143" s="616"/>
      <c r="W143" s="616"/>
      <c r="X143" s="616"/>
      <c r="Y143" s="616"/>
      <c r="Z143" s="616"/>
      <c r="AA143" s="616"/>
      <c r="AB143" s="616"/>
      <c r="AC143" s="616"/>
      <c r="AD143" s="616"/>
      <c r="AE143" s="616"/>
      <c r="AF143" s="616"/>
      <c r="AG143" s="435"/>
      <c r="AH143" s="435"/>
      <c r="AI143" s="435"/>
      <c r="AJ143" s="435"/>
      <c r="AK143" s="435"/>
      <c r="AL143" s="435"/>
    </row>
    <row r="144" spans="1:38" ht="12.75" customHeight="1">
      <c r="A144" s="435"/>
      <c r="B144" s="435"/>
      <c r="C144" s="435"/>
      <c r="D144" s="435"/>
      <c r="E144" s="435"/>
      <c r="F144" s="435"/>
      <c r="G144" s="435"/>
      <c r="H144" s="435"/>
      <c r="I144" s="435"/>
      <c r="J144" s="435"/>
      <c r="K144" s="382"/>
      <c r="L144" s="382"/>
      <c r="M144" s="383"/>
      <c r="N144" s="239"/>
      <c r="O144" s="239"/>
      <c r="P144" s="614"/>
      <c r="Q144" s="622"/>
      <c r="R144" s="623"/>
      <c r="S144" s="616"/>
      <c r="T144" s="616"/>
      <c r="U144" s="616"/>
      <c r="V144" s="616"/>
      <c r="W144" s="616"/>
      <c r="X144" s="616"/>
      <c r="Y144" s="616"/>
      <c r="Z144" s="616"/>
      <c r="AA144" s="616"/>
      <c r="AB144" s="616"/>
      <c r="AC144" s="616"/>
      <c r="AD144" s="616"/>
      <c r="AE144" s="616"/>
      <c r="AF144" s="616"/>
      <c r="AG144" s="435"/>
      <c r="AH144" s="435"/>
      <c r="AI144" s="435"/>
      <c r="AJ144" s="435"/>
      <c r="AK144" s="435"/>
      <c r="AL144" s="435"/>
    </row>
    <row r="145" spans="1:38" ht="12.75" customHeight="1">
      <c r="A145" s="435"/>
      <c r="B145" s="435"/>
      <c r="C145" s="435"/>
      <c r="D145" s="435"/>
      <c r="E145" s="435"/>
      <c r="F145" s="435"/>
      <c r="G145" s="435"/>
      <c r="H145" s="435"/>
      <c r="I145" s="435"/>
      <c r="J145" s="435"/>
      <c r="K145" s="382"/>
      <c r="L145" s="382"/>
      <c r="M145" s="383"/>
      <c r="N145" s="239"/>
      <c r="O145" s="239"/>
      <c r="P145" s="614"/>
      <c r="Q145" s="622"/>
      <c r="R145" s="623"/>
      <c r="S145" s="616"/>
      <c r="T145" s="616"/>
      <c r="U145" s="616"/>
      <c r="V145" s="616"/>
      <c r="W145" s="616"/>
      <c r="X145" s="616"/>
      <c r="Y145" s="616"/>
      <c r="Z145" s="616"/>
      <c r="AA145" s="616"/>
      <c r="AB145" s="616"/>
      <c r="AC145" s="616"/>
      <c r="AD145" s="616"/>
      <c r="AE145" s="616"/>
      <c r="AF145" s="616"/>
      <c r="AG145" s="435"/>
      <c r="AH145" s="435"/>
      <c r="AI145" s="435"/>
      <c r="AJ145" s="435"/>
      <c r="AK145" s="435"/>
      <c r="AL145" s="435"/>
    </row>
    <row r="146" spans="1:38" ht="12.75" customHeight="1">
      <c r="A146" s="435"/>
      <c r="B146" s="435"/>
      <c r="C146" s="435"/>
      <c r="D146" s="435"/>
      <c r="E146" s="435"/>
      <c r="F146" s="435"/>
      <c r="G146" s="435"/>
      <c r="H146" s="435"/>
      <c r="I146" s="435"/>
      <c r="J146" s="435"/>
      <c r="K146" s="382"/>
      <c r="L146" s="382"/>
      <c r="M146" s="383"/>
      <c r="N146" s="239"/>
      <c r="O146" s="239"/>
      <c r="P146" s="614"/>
      <c r="Q146" s="622"/>
      <c r="R146" s="623"/>
      <c r="S146" s="616"/>
      <c r="T146" s="616"/>
      <c r="U146" s="616"/>
      <c r="V146" s="616"/>
      <c r="W146" s="616"/>
      <c r="X146" s="616"/>
      <c r="Y146" s="616"/>
      <c r="Z146" s="616"/>
      <c r="AA146" s="616"/>
      <c r="AB146" s="616"/>
      <c r="AC146" s="616"/>
      <c r="AD146" s="616"/>
      <c r="AE146" s="616"/>
      <c r="AF146" s="616"/>
      <c r="AG146" s="435"/>
      <c r="AH146" s="435"/>
      <c r="AI146" s="435"/>
      <c r="AJ146" s="435"/>
      <c r="AK146" s="435"/>
      <c r="AL146" s="435"/>
    </row>
    <row r="147" spans="1:38" ht="12.75" customHeight="1">
      <c r="A147" s="435"/>
      <c r="B147" s="435"/>
      <c r="C147" s="435"/>
      <c r="D147" s="435"/>
      <c r="E147" s="435"/>
      <c r="F147" s="435"/>
      <c r="G147" s="435"/>
      <c r="H147" s="435"/>
      <c r="I147" s="435"/>
      <c r="J147" s="435"/>
      <c r="K147" s="382"/>
      <c r="L147" s="382"/>
      <c r="M147" s="383"/>
      <c r="N147" s="239"/>
      <c r="O147" s="239"/>
      <c r="P147" s="614"/>
      <c r="Q147" s="622"/>
      <c r="R147" s="623"/>
      <c r="S147" s="616"/>
      <c r="T147" s="616"/>
      <c r="U147" s="616"/>
      <c r="V147" s="616"/>
      <c r="W147" s="616"/>
      <c r="X147" s="616"/>
      <c r="Y147" s="616"/>
      <c r="Z147" s="616"/>
      <c r="AA147" s="616"/>
      <c r="AB147" s="616"/>
      <c r="AC147" s="616"/>
      <c r="AD147" s="616"/>
      <c r="AE147" s="616"/>
      <c r="AF147" s="616"/>
      <c r="AG147" s="435"/>
      <c r="AH147" s="435"/>
      <c r="AI147" s="435"/>
      <c r="AJ147" s="435"/>
      <c r="AK147" s="435"/>
      <c r="AL147" s="435"/>
    </row>
    <row r="148" spans="1:38" ht="12.75" customHeight="1">
      <c r="A148" s="435"/>
      <c r="B148" s="435"/>
      <c r="C148" s="435"/>
      <c r="D148" s="435"/>
      <c r="E148" s="435"/>
      <c r="F148" s="435"/>
      <c r="G148" s="435"/>
      <c r="H148" s="435"/>
      <c r="I148" s="435"/>
      <c r="J148" s="435"/>
      <c r="K148" s="382"/>
      <c r="L148" s="382"/>
      <c r="M148" s="383"/>
      <c r="N148" s="239"/>
      <c r="O148" s="239"/>
      <c r="P148" s="614"/>
      <c r="Q148" s="622"/>
      <c r="R148" s="623"/>
      <c r="S148" s="616"/>
      <c r="T148" s="616"/>
      <c r="U148" s="616"/>
      <c r="V148" s="616"/>
      <c r="W148" s="616"/>
      <c r="X148" s="616"/>
      <c r="Y148" s="616"/>
      <c r="Z148" s="616"/>
      <c r="AA148" s="616"/>
      <c r="AB148" s="616"/>
      <c r="AC148" s="616"/>
      <c r="AD148" s="616"/>
      <c r="AE148" s="616"/>
      <c r="AF148" s="616"/>
      <c r="AG148" s="435"/>
      <c r="AH148" s="435"/>
      <c r="AI148" s="435"/>
      <c r="AJ148" s="435"/>
      <c r="AK148" s="435"/>
      <c r="AL148" s="435"/>
    </row>
    <row r="149" spans="1:38" ht="12.75" customHeight="1">
      <c r="A149" s="435"/>
      <c r="B149" s="435"/>
      <c r="C149" s="435"/>
      <c r="D149" s="435"/>
      <c r="E149" s="435"/>
      <c r="F149" s="435"/>
      <c r="G149" s="435"/>
      <c r="H149" s="435"/>
      <c r="I149" s="435"/>
      <c r="J149" s="435"/>
      <c r="K149" s="382"/>
      <c r="L149" s="382"/>
      <c r="M149" s="383"/>
      <c r="N149" s="239"/>
      <c r="O149" s="239"/>
      <c r="P149" s="614"/>
      <c r="Q149" s="622"/>
      <c r="R149" s="623"/>
      <c r="S149" s="616"/>
      <c r="T149" s="616"/>
      <c r="U149" s="616"/>
      <c r="V149" s="616"/>
      <c r="W149" s="616"/>
      <c r="X149" s="616"/>
      <c r="Y149" s="616"/>
      <c r="Z149" s="616"/>
      <c r="AA149" s="616"/>
      <c r="AB149" s="616"/>
      <c r="AC149" s="616"/>
      <c r="AD149" s="616"/>
      <c r="AE149" s="616"/>
      <c r="AF149" s="616"/>
      <c r="AG149" s="435"/>
      <c r="AH149" s="435"/>
      <c r="AI149" s="435"/>
      <c r="AJ149" s="435"/>
      <c r="AK149" s="435"/>
      <c r="AL149" s="435"/>
    </row>
    <row r="150" spans="1:38" ht="12.75" customHeight="1">
      <c r="A150" s="435"/>
      <c r="B150" s="435"/>
      <c r="C150" s="435"/>
      <c r="D150" s="435"/>
      <c r="E150" s="435"/>
      <c r="F150" s="435"/>
      <c r="G150" s="435"/>
      <c r="H150" s="435"/>
      <c r="I150" s="435"/>
      <c r="J150" s="435"/>
      <c r="K150" s="382"/>
      <c r="L150" s="382"/>
      <c r="M150" s="383"/>
      <c r="N150" s="239"/>
      <c r="O150" s="239"/>
      <c r="P150" s="614"/>
      <c r="Q150" s="622"/>
      <c r="R150" s="623"/>
      <c r="S150" s="616"/>
      <c r="T150" s="616"/>
      <c r="U150" s="616"/>
      <c r="V150" s="616"/>
      <c r="W150" s="616"/>
      <c r="X150" s="616"/>
      <c r="Y150" s="616"/>
      <c r="Z150" s="616"/>
      <c r="AA150" s="616"/>
      <c r="AB150" s="616"/>
      <c r="AC150" s="616"/>
      <c r="AD150" s="616"/>
      <c r="AE150" s="616"/>
      <c r="AF150" s="616"/>
      <c r="AG150" s="435"/>
      <c r="AH150" s="435"/>
      <c r="AI150" s="435"/>
      <c r="AJ150" s="435"/>
      <c r="AK150" s="435"/>
      <c r="AL150" s="435"/>
    </row>
    <row r="151" spans="1:38" ht="12.75" customHeight="1">
      <c r="A151" s="435"/>
      <c r="B151" s="435"/>
      <c r="C151" s="435"/>
      <c r="D151" s="435"/>
      <c r="E151" s="435"/>
      <c r="F151" s="435"/>
      <c r="G151" s="435"/>
      <c r="H151" s="435"/>
      <c r="I151" s="435"/>
      <c r="J151" s="435"/>
      <c r="K151" s="382"/>
      <c r="L151" s="382"/>
      <c r="M151" s="383"/>
      <c r="N151" s="239"/>
      <c r="O151" s="239"/>
      <c r="P151" s="614"/>
      <c r="Q151" s="622"/>
      <c r="R151" s="623"/>
      <c r="S151" s="616"/>
      <c r="T151" s="616"/>
      <c r="U151" s="616"/>
      <c r="V151" s="616"/>
      <c r="W151" s="616"/>
      <c r="X151" s="616"/>
      <c r="Y151" s="616"/>
      <c r="Z151" s="616"/>
      <c r="AA151" s="616"/>
      <c r="AB151" s="616"/>
      <c r="AC151" s="616"/>
      <c r="AD151" s="616"/>
      <c r="AE151" s="616"/>
      <c r="AF151" s="616"/>
      <c r="AG151" s="435"/>
      <c r="AH151" s="435"/>
      <c r="AI151" s="435"/>
      <c r="AJ151" s="435"/>
      <c r="AK151" s="435"/>
      <c r="AL151" s="435"/>
    </row>
    <row r="152" spans="1:38" ht="12.75" customHeight="1">
      <c r="A152" s="435"/>
      <c r="B152" s="435"/>
      <c r="C152" s="435"/>
      <c r="D152" s="435"/>
      <c r="E152" s="435"/>
      <c r="F152" s="435"/>
      <c r="G152" s="435"/>
      <c r="H152" s="435"/>
      <c r="I152" s="435"/>
      <c r="J152" s="435"/>
      <c r="K152" s="382"/>
      <c r="L152" s="382"/>
      <c r="M152" s="383"/>
      <c r="N152" s="239"/>
      <c r="O152" s="239"/>
      <c r="P152" s="614"/>
      <c r="Q152" s="622"/>
      <c r="R152" s="623"/>
      <c r="S152" s="616"/>
      <c r="T152" s="616"/>
      <c r="U152" s="616"/>
      <c r="V152" s="616"/>
      <c r="W152" s="616"/>
      <c r="X152" s="616"/>
      <c r="Y152" s="616"/>
      <c r="Z152" s="616"/>
      <c r="AA152" s="616"/>
      <c r="AB152" s="616"/>
      <c r="AC152" s="616"/>
      <c r="AD152" s="616"/>
      <c r="AE152" s="616"/>
      <c r="AF152" s="616"/>
      <c r="AG152" s="435"/>
      <c r="AH152" s="435"/>
      <c r="AI152" s="435"/>
      <c r="AJ152" s="435"/>
      <c r="AK152" s="435"/>
      <c r="AL152" s="435"/>
    </row>
    <row r="153" spans="1:38" ht="12.75" customHeight="1">
      <c r="A153" s="435"/>
      <c r="B153" s="435"/>
      <c r="C153" s="435"/>
      <c r="D153" s="435"/>
      <c r="E153" s="435"/>
      <c r="F153" s="435"/>
      <c r="G153" s="435"/>
      <c r="H153" s="435"/>
      <c r="I153" s="435"/>
      <c r="J153" s="435"/>
      <c r="K153" s="382"/>
      <c r="L153" s="382"/>
      <c r="M153" s="383"/>
      <c r="N153" s="239"/>
      <c r="O153" s="239"/>
      <c r="P153" s="614"/>
      <c r="Q153" s="622"/>
      <c r="R153" s="623"/>
      <c r="S153" s="616"/>
      <c r="T153" s="616"/>
      <c r="U153" s="616"/>
      <c r="V153" s="616"/>
      <c r="W153" s="616"/>
      <c r="X153" s="616"/>
      <c r="Y153" s="616"/>
      <c r="Z153" s="616"/>
      <c r="AA153" s="616"/>
      <c r="AB153" s="616"/>
      <c r="AC153" s="616"/>
      <c r="AD153" s="616"/>
      <c r="AE153" s="616"/>
      <c r="AF153" s="616"/>
      <c r="AG153" s="435"/>
      <c r="AH153" s="435"/>
      <c r="AI153" s="435"/>
      <c r="AJ153" s="435"/>
      <c r="AK153" s="435"/>
      <c r="AL153" s="435"/>
    </row>
    <row r="154" spans="1:38" ht="12.75" customHeight="1">
      <c r="A154" s="435"/>
      <c r="B154" s="435"/>
      <c r="C154" s="435"/>
      <c r="D154" s="435"/>
      <c r="E154" s="435"/>
      <c r="F154" s="435"/>
      <c r="G154" s="435"/>
      <c r="H154" s="435"/>
      <c r="I154" s="435"/>
      <c r="J154" s="435"/>
      <c r="K154" s="382"/>
      <c r="L154" s="382"/>
      <c r="M154" s="383"/>
      <c r="N154" s="239"/>
      <c r="O154" s="239"/>
      <c r="P154" s="614"/>
      <c r="Q154" s="622"/>
      <c r="R154" s="623"/>
      <c r="S154" s="616"/>
      <c r="T154" s="616"/>
      <c r="U154" s="616"/>
      <c r="V154" s="616"/>
      <c r="W154" s="616"/>
      <c r="X154" s="616"/>
      <c r="Y154" s="616"/>
      <c r="Z154" s="616"/>
      <c r="AA154" s="616"/>
      <c r="AB154" s="616"/>
      <c r="AC154" s="616"/>
      <c r="AD154" s="616"/>
      <c r="AE154" s="616"/>
      <c r="AF154" s="616"/>
      <c r="AG154" s="435"/>
      <c r="AH154" s="435"/>
      <c r="AI154" s="435"/>
      <c r="AJ154" s="435"/>
      <c r="AK154" s="435"/>
      <c r="AL154" s="435"/>
    </row>
    <row r="155" spans="1:38" ht="12.75" customHeight="1">
      <c r="A155" s="435"/>
      <c r="B155" s="435"/>
      <c r="C155" s="435"/>
      <c r="D155" s="435"/>
      <c r="E155" s="435"/>
      <c r="F155" s="435"/>
      <c r="G155" s="435"/>
      <c r="H155" s="435"/>
      <c r="I155" s="435"/>
      <c r="J155" s="435"/>
      <c r="K155" s="382"/>
      <c r="L155" s="382"/>
      <c r="M155" s="383"/>
      <c r="N155" s="239"/>
      <c r="O155" s="239"/>
      <c r="P155" s="614"/>
      <c r="Q155" s="622"/>
      <c r="R155" s="623"/>
      <c r="S155" s="616"/>
      <c r="T155" s="616"/>
      <c r="U155" s="616"/>
      <c r="V155" s="616"/>
      <c r="W155" s="616"/>
      <c r="X155" s="616"/>
      <c r="Y155" s="616"/>
      <c r="Z155" s="616"/>
      <c r="AA155" s="616"/>
      <c r="AB155" s="616"/>
      <c r="AC155" s="616"/>
      <c r="AD155" s="616"/>
      <c r="AE155" s="616"/>
      <c r="AF155" s="616"/>
      <c r="AG155" s="435"/>
      <c r="AH155" s="435"/>
      <c r="AI155" s="435"/>
      <c r="AJ155" s="435"/>
      <c r="AK155" s="435"/>
      <c r="AL155" s="435"/>
    </row>
    <row r="156" spans="1:38" ht="12.75" customHeight="1">
      <c r="A156" s="435"/>
      <c r="B156" s="435"/>
      <c r="C156" s="435"/>
      <c r="D156" s="435"/>
      <c r="E156" s="435"/>
      <c r="F156" s="435"/>
      <c r="G156" s="435"/>
      <c r="H156" s="435"/>
      <c r="I156" s="435"/>
      <c r="J156" s="435"/>
      <c r="K156" s="382"/>
      <c r="L156" s="382"/>
      <c r="M156" s="383"/>
      <c r="N156" s="239"/>
      <c r="O156" s="239"/>
      <c r="P156" s="614"/>
      <c r="Q156" s="622"/>
      <c r="R156" s="623"/>
      <c r="S156" s="616"/>
      <c r="T156" s="616"/>
      <c r="U156" s="616"/>
      <c r="V156" s="616"/>
      <c r="W156" s="616"/>
      <c r="X156" s="616"/>
      <c r="Y156" s="616"/>
      <c r="Z156" s="616"/>
      <c r="AA156" s="616"/>
      <c r="AB156" s="616"/>
      <c r="AC156" s="616"/>
      <c r="AD156" s="616"/>
      <c r="AE156" s="616"/>
      <c r="AF156" s="616"/>
      <c r="AG156" s="435"/>
      <c r="AH156" s="435"/>
      <c r="AI156" s="435"/>
      <c r="AJ156" s="435"/>
      <c r="AK156" s="435"/>
      <c r="AL156" s="435"/>
    </row>
    <row r="157" spans="1:38" ht="12.75" customHeight="1">
      <c r="A157" s="435"/>
      <c r="B157" s="435"/>
      <c r="C157" s="435"/>
      <c r="D157" s="435"/>
      <c r="E157" s="435"/>
      <c r="F157" s="435"/>
      <c r="G157" s="435"/>
      <c r="H157" s="435"/>
      <c r="I157" s="435"/>
      <c r="J157" s="435"/>
      <c r="K157" s="382"/>
      <c r="L157" s="382"/>
      <c r="M157" s="383"/>
      <c r="N157" s="239"/>
      <c r="O157" s="239"/>
      <c r="P157" s="614"/>
      <c r="Q157" s="622"/>
      <c r="R157" s="623"/>
      <c r="S157" s="616"/>
      <c r="T157" s="616"/>
      <c r="U157" s="616"/>
      <c r="V157" s="616"/>
      <c r="W157" s="616"/>
      <c r="X157" s="616"/>
      <c r="Y157" s="616"/>
      <c r="Z157" s="616"/>
      <c r="AA157" s="616"/>
      <c r="AB157" s="616"/>
      <c r="AC157" s="616"/>
      <c r="AD157" s="616"/>
      <c r="AE157" s="616"/>
      <c r="AF157" s="616"/>
      <c r="AG157" s="435"/>
      <c r="AH157" s="435"/>
      <c r="AI157" s="435"/>
      <c r="AJ157" s="435"/>
      <c r="AK157" s="435"/>
      <c r="AL157" s="435"/>
    </row>
    <row r="158" spans="1:38" ht="12.75" customHeight="1">
      <c r="A158" s="435"/>
      <c r="B158" s="435"/>
      <c r="C158" s="435"/>
      <c r="D158" s="435"/>
      <c r="E158" s="435"/>
      <c r="F158" s="435"/>
      <c r="G158" s="435"/>
      <c r="H158" s="435"/>
      <c r="I158" s="435"/>
      <c r="J158" s="435"/>
      <c r="K158" s="382"/>
      <c r="L158" s="382"/>
      <c r="M158" s="383"/>
      <c r="N158" s="239"/>
      <c r="O158" s="239"/>
      <c r="P158" s="614"/>
      <c r="Q158" s="622"/>
      <c r="R158" s="623"/>
      <c r="S158" s="616"/>
      <c r="T158" s="616"/>
      <c r="U158" s="616"/>
      <c r="V158" s="616"/>
      <c r="W158" s="616"/>
      <c r="X158" s="616"/>
      <c r="Y158" s="616"/>
      <c r="Z158" s="616"/>
      <c r="AA158" s="616"/>
      <c r="AB158" s="616"/>
      <c r="AC158" s="616"/>
      <c r="AD158" s="616"/>
      <c r="AE158" s="616"/>
      <c r="AF158" s="616"/>
      <c r="AG158" s="435"/>
      <c r="AH158" s="435"/>
      <c r="AI158" s="435"/>
      <c r="AJ158" s="435"/>
      <c r="AK158" s="435"/>
      <c r="AL158" s="435"/>
    </row>
    <row r="159" spans="1:38" ht="12.75" customHeight="1">
      <c r="A159" s="435"/>
      <c r="B159" s="435"/>
      <c r="C159" s="435"/>
      <c r="D159" s="435"/>
      <c r="E159" s="435"/>
      <c r="F159" s="435"/>
      <c r="G159" s="435"/>
      <c r="H159" s="435"/>
      <c r="I159" s="435"/>
      <c r="J159" s="435"/>
      <c r="K159" s="382"/>
      <c r="L159" s="382"/>
      <c r="M159" s="383"/>
      <c r="N159" s="239"/>
      <c r="O159" s="239"/>
      <c r="P159" s="614"/>
      <c r="Q159" s="622"/>
      <c r="R159" s="623"/>
      <c r="S159" s="616"/>
      <c r="T159" s="616"/>
      <c r="U159" s="616"/>
      <c r="V159" s="616"/>
      <c r="W159" s="616"/>
      <c r="X159" s="616"/>
      <c r="Y159" s="616"/>
      <c r="Z159" s="616"/>
      <c r="AA159" s="616"/>
      <c r="AB159" s="616"/>
      <c r="AC159" s="616"/>
      <c r="AD159" s="616"/>
      <c r="AE159" s="616"/>
      <c r="AF159" s="616"/>
      <c r="AG159" s="435"/>
      <c r="AH159" s="435"/>
      <c r="AI159" s="435"/>
      <c r="AJ159" s="435"/>
      <c r="AK159" s="435"/>
      <c r="AL159" s="435"/>
    </row>
    <row r="160" spans="1:38" ht="12.75" customHeight="1">
      <c r="A160" s="435"/>
      <c r="B160" s="435"/>
      <c r="C160" s="435"/>
      <c r="D160" s="435"/>
      <c r="E160" s="435"/>
      <c r="F160" s="435"/>
      <c r="G160" s="435"/>
      <c r="H160" s="435"/>
      <c r="I160" s="435"/>
      <c r="J160" s="435"/>
      <c r="K160" s="382"/>
      <c r="L160" s="382"/>
      <c r="M160" s="383"/>
      <c r="N160" s="239"/>
      <c r="O160" s="239"/>
      <c r="P160" s="614"/>
      <c r="Q160" s="622"/>
      <c r="R160" s="623"/>
      <c r="S160" s="616"/>
      <c r="T160" s="616"/>
      <c r="U160" s="616"/>
      <c r="V160" s="616"/>
      <c r="W160" s="616"/>
      <c r="X160" s="616"/>
      <c r="Y160" s="616"/>
      <c r="Z160" s="616"/>
      <c r="AA160" s="616"/>
      <c r="AB160" s="616"/>
      <c r="AC160" s="616"/>
      <c r="AD160" s="616"/>
      <c r="AE160" s="616"/>
      <c r="AF160" s="616"/>
      <c r="AG160" s="435"/>
      <c r="AH160" s="435"/>
      <c r="AI160" s="435"/>
      <c r="AJ160" s="435"/>
      <c r="AK160" s="435"/>
      <c r="AL160" s="435"/>
    </row>
    <row r="161" spans="1:38" ht="12.75" customHeight="1">
      <c r="A161" s="435"/>
      <c r="B161" s="435"/>
      <c r="C161" s="435"/>
      <c r="D161" s="435"/>
      <c r="E161" s="435"/>
      <c r="F161" s="435"/>
      <c r="G161" s="435"/>
      <c r="H161" s="435"/>
      <c r="I161" s="435"/>
      <c r="J161" s="435"/>
      <c r="K161" s="382"/>
      <c r="L161" s="382"/>
      <c r="M161" s="383"/>
      <c r="N161" s="239"/>
      <c r="O161" s="239"/>
      <c r="P161" s="614"/>
      <c r="Q161" s="622"/>
      <c r="R161" s="623"/>
      <c r="S161" s="616"/>
      <c r="T161" s="616"/>
      <c r="U161" s="616"/>
      <c r="V161" s="616"/>
      <c r="W161" s="616"/>
      <c r="X161" s="616"/>
      <c r="Y161" s="616"/>
      <c r="Z161" s="616"/>
      <c r="AA161" s="616"/>
      <c r="AB161" s="616"/>
      <c r="AC161" s="616"/>
      <c r="AD161" s="616"/>
      <c r="AE161" s="616"/>
      <c r="AF161" s="616"/>
      <c r="AG161" s="435"/>
      <c r="AH161" s="435"/>
      <c r="AI161" s="435"/>
      <c r="AJ161" s="435"/>
      <c r="AK161" s="435"/>
      <c r="AL161" s="435"/>
    </row>
    <row r="162" spans="1:38" ht="12.75" customHeight="1">
      <c r="A162" s="435"/>
      <c r="B162" s="435"/>
      <c r="C162" s="435"/>
      <c r="D162" s="435"/>
      <c r="E162" s="435"/>
      <c r="F162" s="435"/>
      <c r="G162" s="435"/>
      <c r="H162" s="435"/>
      <c r="I162" s="435"/>
      <c r="J162" s="435"/>
      <c r="K162" s="382"/>
      <c r="L162" s="382"/>
      <c r="M162" s="383"/>
      <c r="N162" s="239"/>
      <c r="O162" s="239"/>
      <c r="P162" s="614"/>
      <c r="Q162" s="622"/>
      <c r="R162" s="623"/>
      <c r="S162" s="616"/>
      <c r="T162" s="616"/>
      <c r="U162" s="616"/>
      <c r="V162" s="616"/>
      <c r="W162" s="616"/>
      <c r="X162" s="616"/>
      <c r="Y162" s="616"/>
      <c r="Z162" s="616"/>
      <c r="AA162" s="616"/>
      <c r="AB162" s="616"/>
      <c r="AC162" s="616"/>
      <c r="AD162" s="616"/>
      <c r="AE162" s="616"/>
      <c r="AF162" s="616"/>
      <c r="AG162" s="435"/>
      <c r="AH162" s="435"/>
      <c r="AI162" s="435"/>
      <c r="AJ162" s="435"/>
      <c r="AK162" s="435"/>
      <c r="AL162" s="435"/>
    </row>
    <row r="163" spans="1:38" ht="12.75" customHeight="1">
      <c r="A163" s="435"/>
      <c r="B163" s="435"/>
      <c r="C163" s="435"/>
      <c r="D163" s="435"/>
      <c r="E163" s="435"/>
      <c r="F163" s="435"/>
      <c r="G163" s="435"/>
      <c r="H163" s="435"/>
      <c r="I163" s="435"/>
      <c r="J163" s="435"/>
      <c r="K163" s="382"/>
      <c r="L163" s="382"/>
      <c r="M163" s="383"/>
      <c r="N163" s="239"/>
      <c r="O163" s="239"/>
      <c r="P163" s="614"/>
      <c r="Q163" s="622"/>
      <c r="R163" s="623"/>
      <c r="S163" s="616"/>
      <c r="T163" s="616"/>
      <c r="U163" s="616"/>
      <c r="V163" s="616"/>
      <c r="W163" s="616"/>
      <c r="X163" s="616"/>
      <c r="Y163" s="616"/>
      <c r="Z163" s="616"/>
      <c r="AA163" s="616"/>
      <c r="AB163" s="616"/>
      <c r="AC163" s="616"/>
      <c r="AD163" s="616"/>
      <c r="AE163" s="616"/>
      <c r="AF163" s="616"/>
      <c r="AG163" s="435"/>
      <c r="AH163" s="435"/>
      <c r="AI163" s="435"/>
      <c r="AJ163" s="435"/>
      <c r="AK163" s="435"/>
      <c r="AL163" s="435"/>
    </row>
    <row r="164" spans="1:38" ht="12.75" customHeight="1">
      <c r="A164" s="435"/>
      <c r="B164" s="435"/>
      <c r="C164" s="435"/>
      <c r="D164" s="435"/>
      <c r="E164" s="435"/>
      <c r="F164" s="435"/>
      <c r="G164" s="435"/>
      <c r="H164" s="435"/>
      <c r="I164" s="435"/>
      <c r="J164" s="435"/>
      <c r="K164" s="382"/>
      <c r="L164" s="382"/>
      <c r="M164" s="383"/>
      <c r="N164" s="239"/>
      <c r="O164" s="239"/>
      <c r="P164" s="614"/>
      <c r="Q164" s="622"/>
      <c r="R164" s="623"/>
      <c r="S164" s="616"/>
      <c r="T164" s="616"/>
      <c r="U164" s="616"/>
      <c r="V164" s="616"/>
      <c r="W164" s="616"/>
      <c r="X164" s="616"/>
      <c r="Y164" s="616"/>
      <c r="Z164" s="616"/>
      <c r="AA164" s="616"/>
      <c r="AB164" s="616"/>
      <c r="AC164" s="616"/>
      <c r="AD164" s="616"/>
      <c r="AE164" s="616"/>
      <c r="AF164" s="616"/>
      <c r="AG164" s="435"/>
      <c r="AH164" s="435"/>
      <c r="AI164" s="435"/>
      <c r="AJ164" s="435"/>
      <c r="AK164" s="435"/>
      <c r="AL164" s="435"/>
    </row>
    <row r="165" spans="1:38" ht="12.75" customHeight="1">
      <c r="A165" s="435"/>
      <c r="B165" s="435"/>
      <c r="C165" s="435"/>
      <c r="D165" s="435"/>
      <c r="E165" s="435"/>
      <c r="F165" s="435"/>
      <c r="G165" s="435"/>
      <c r="H165" s="435"/>
      <c r="I165" s="435"/>
      <c r="J165" s="435"/>
      <c r="K165" s="382"/>
      <c r="L165" s="382"/>
      <c r="M165" s="383"/>
      <c r="N165" s="239"/>
      <c r="O165" s="239"/>
      <c r="P165" s="614"/>
      <c r="Q165" s="622"/>
      <c r="R165" s="623"/>
      <c r="S165" s="616"/>
      <c r="T165" s="616"/>
      <c r="U165" s="616"/>
      <c r="V165" s="616"/>
      <c r="W165" s="616"/>
      <c r="X165" s="616"/>
      <c r="Y165" s="616"/>
      <c r="Z165" s="616"/>
      <c r="AA165" s="616"/>
      <c r="AB165" s="616"/>
      <c r="AC165" s="616"/>
      <c r="AD165" s="616"/>
      <c r="AE165" s="616"/>
      <c r="AF165" s="616"/>
      <c r="AG165" s="435"/>
      <c r="AH165" s="435"/>
      <c r="AI165" s="435"/>
      <c r="AJ165" s="435"/>
      <c r="AK165" s="435"/>
      <c r="AL165" s="435"/>
    </row>
    <row r="166" spans="1:38" ht="12.75" customHeight="1">
      <c r="A166" s="435"/>
      <c r="B166" s="435"/>
      <c r="C166" s="435"/>
      <c r="D166" s="435"/>
      <c r="E166" s="435"/>
      <c r="F166" s="435"/>
      <c r="G166" s="435"/>
      <c r="H166" s="435"/>
      <c r="I166" s="435"/>
      <c r="J166" s="435"/>
      <c r="K166" s="382"/>
      <c r="L166" s="382"/>
      <c r="M166" s="383"/>
      <c r="N166" s="239"/>
      <c r="O166" s="239"/>
      <c r="P166" s="614"/>
      <c r="Q166" s="622"/>
      <c r="R166" s="623"/>
      <c r="S166" s="616"/>
      <c r="T166" s="616"/>
      <c r="U166" s="616"/>
      <c r="V166" s="616"/>
      <c r="W166" s="616"/>
      <c r="X166" s="616"/>
      <c r="Y166" s="616"/>
      <c r="Z166" s="616"/>
      <c r="AA166" s="616"/>
      <c r="AB166" s="616"/>
      <c r="AC166" s="616"/>
      <c r="AD166" s="616"/>
      <c r="AE166" s="616"/>
      <c r="AF166" s="616"/>
      <c r="AG166" s="435"/>
      <c r="AH166" s="435"/>
      <c r="AI166" s="435"/>
      <c r="AJ166" s="435"/>
      <c r="AK166" s="435"/>
      <c r="AL166" s="435"/>
    </row>
    <row r="167" spans="1:38" ht="12.75" customHeight="1">
      <c r="A167" s="435"/>
      <c r="B167" s="435"/>
      <c r="C167" s="435"/>
      <c r="D167" s="435"/>
      <c r="E167" s="435"/>
      <c r="F167" s="435"/>
      <c r="G167" s="435"/>
      <c r="H167" s="435"/>
      <c r="I167" s="435"/>
      <c r="J167" s="435"/>
      <c r="K167" s="382"/>
      <c r="L167" s="382"/>
      <c r="M167" s="383"/>
      <c r="N167" s="239"/>
      <c r="O167" s="239"/>
      <c r="P167" s="614"/>
      <c r="Q167" s="622"/>
      <c r="R167" s="623"/>
      <c r="S167" s="616"/>
      <c r="T167" s="616"/>
      <c r="U167" s="616"/>
      <c r="V167" s="616"/>
      <c r="W167" s="616"/>
      <c r="X167" s="616"/>
      <c r="Y167" s="616"/>
      <c r="Z167" s="616"/>
      <c r="AA167" s="616"/>
      <c r="AB167" s="616"/>
      <c r="AC167" s="616"/>
      <c r="AD167" s="616"/>
      <c r="AE167" s="616"/>
      <c r="AF167" s="616"/>
      <c r="AG167" s="435"/>
      <c r="AH167" s="435"/>
      <c r="AI167" s="435"/>
      <c r="AJ167" s="435"/>
      <c r="AK167" s="435"/>
      <c r="AL167" s="435"/>
    </row>
    <row r="168" spans="1:38" ht="12.75" customHeight="1">
      <c r="A168" s="435"/>
      <c r="B168" s="435"/>
      <c r="C168" s="435"/>
      <c r="D168" s="435"/>
      <c r="E168" s="435"/>
      <c r="F168" s="435"/>
      <c r="G168" s="435"/>
      <c r="H168" s="435"/>
      <c r="I168" s="435"/>
      <c r="J168" s="435"/>
      <c r="K168" s="382"/>
      <c r="L168" s="382"/>
      <c r="M168" s="383"/>
      <c r="N168" s="239"/>
      <c r="O168" s="239"/>
      <c r="P168" s="614"/>
      <c r="Q168" s="622"/>
      <c r="R168" s="623"/>
      <c r="S168" s="616"/>
      <c r="T168" s="616"/>
      <c r="U168" s="616"/>
      <c r="V168" s="616"/>
      <c r="W168" s="616"/>
      <c r="X168" s="616"/>
      <c r="Y168" s="616"/>
      <c r="Z168" s="616"/>
      <c r="AA168" s="616"/>
      <c r="AB168" s="616"/>
      <c r="AC168" s="616"/>
      <c r="AD168" s="616"/>
      <c r="AE168" s="616"/>
      <c r="AF168" s="616"/>
      <c r="AG168" s="435"/>
      <c r="AH168" s="435"/>
      <c r="AI168" s="435"/>
      <c r="AJ168" s="435"/>
      <c r="AK168" s="435"/>
      <c r="AL168" s="435"/>
    </row>
    <row r="169" spans="1:38" ht="12.75" customHeight="1">
      <c r="A169" s="435"/>
      <c r="B169" s="435"/>
      <c r="C169" s="435"/>
      <c r="D169" s="435"/>
      <c r="E169" s="435"/>
      <c r="F169" s="435"/>
      <c r="G169" s="435"/>
      <c r="H169" s="435"/>
      <c r="I169" s="435"/>
      <c r="J169" s="435"/>
      <c r="K169" s="382"/>
      <c r="L169" s="382"/>
      <c r="M169" s="383"/>
      <c r="N169" s="239"/>
      <c r="O169" s="239"/>
      <c r="P169" s="614"/>
      <c r="Q169" s="622"/>
      <c r="R169" s="623"/>
      <c r="S169" s="616"/>
      <c r="T169" s="616"/>
      <c r="U169" s="616"/>
      <c r="V169" s="616"/>
      <c r="W169" s="616"/>
      <c r="X169" s="616"/>
      <c r="Y169" s="616"/>
      <c r="Z169" s="616"/>
      <c r="AA169" s="616"/>
      <c r="AB169" s="616"/>
      <c r="AC169" s="616"/>
      <c r="AD169" s="616"/>
      <c r="AE169" s="616"/>
      <c r="AF169" s="616"/>
      <c r="AG169" s="435"/>
      <c r="AH169" s="435"/>
      <c r="AI169" s="435"/>
      <c r="AJ169" s="435"/>
      <c r="AK169" s="435"/>
      <c r="AL169" s="435"/>
    </row>
    <row r="170" spans="1:38" ht="12.75" customHeight="1">
      <c r="A170" s="435"/>
      <c r="B170" s="435"/>
      <c r="C170" s="435"/>
      <c r="D170" s="435"/>
      <c r="E170" s="435"/>
      <c r="F170" s="435"/>
      <c r="G170" s="435"/>
      <c r="H170" s="435"/>
      <c r="I170" s="435"/>
      <c r="J170" s="435"/>
      <c r="K170" s="382"/>
      <c r="L170" s="382"/>
      <c r="M170" s="383"/>
      <c r="N170" s="239"/>
      <c r="O170" s="239"/>
      <c r="P170" s="614"/>
      <c r="Q170" s="622"/>
      <c r="R170" s="623"/>
      <c r="S170" s="616"/>
      <c r="T170" s="616"/>
      <c r="U170" s="616"/>
      <c r="V170" s="616"/>
      <c r="W170" s="616"/>
      <c r="X170" s="616"/>
      <c r="Y170" s="616"/>
      <c r="Z170" s="616"/>
      <c r="AA170" s="616"/>
      <c r="AB170" s="616"/>
      <c r="AC170" s="616"/>
      <c r="AD170" s="616"/>
      <c r="AE170" s="616"/>
      <c r="AF170" s="616"/>
      <c r="AG170" s="435"/>
      <c r="AH170" s="435"/>
      <c r="AI170" s="435"/>
      <c r="AJ170" s="435"/>
      <c r="AK170" s="435"/>
      <c r="AL170" s="435"/>
    </row>
    <row r="171" spans="1:38" ht="12.75" customHeight="1">
      <c r="A171" s="435"/>
      <c r="B171" s="435"/>
      <c r="C171" s="435"/>
      <c r="D171" s="435"/>
      <c r="E171" s="435"/>
      <c r="F171" s="435"/>
      <c r="G171" s="435"/>
      <c r="H171" s="435"/>
      <c r="I171" s="435"/>
      <c r="J171" s="435"/>
      <c r="K171" s="382"/>
      <c r="L171" s="382"/>
      <c r="M171" s="383"/>
      <c r="N171" s="239"/>
      <c r="O171" s="239"/>
      <c r="P171" s="614"/>
      <c r="Q171" s="622"/>
      <c r="R171" s="623"/>
      <c r="S171" s="616"/>
      <c r="T171" s="616"/>
      <c r="U171" s="616"/>
      <c r="V171" s="616"/>
      <c r="W171" s="616"/>
      <c r="X171" s="616"/>
      <c r="Y171" s="616"/>
      <c r="Z171" s="616"/>
      <c r="AA171" s="616"/>
      <c r="AB171" s="616"/>
      <c r="AC171" s="616"/>
      <c r="AD171" s="616"/>
      <c r="AE171" s="616"/>
      <c r="AF171" s="616"/>
      <c r="AG171" s="435"/>
      <c r="AH171" s="435"/>
      <c r="AI171" s="435"/>
      <c r="AJ171" s="435"/>
      <c r="AK171" s="435"/>
      <c r="AL171" s="435"/>
    </row>
    <row r="172" spans="1:38" ht="12.75" customHeight="1">
      <c r="A172" s="435"/>
      <c r="B172" s="435"/>
      <c r="C172" s="435"/>
      <c r="D172" s="435"/>
      <c r="E172" s="435"/>
      <c r="F172" s="435"/>
      <c r="G172" s="435"/>
      <c r="H172" s="435"/>
      <c r="I172" s="435"/>
      <c r="J172" s="435"/>
      <c r="K172" s="382"/>
      <c r="L172" s="382"/>
      <c r="M172" s="383"/>
      <c r="N172" s="239"/>
      <c r="O172" s="239"/>
      <c r="P172" s="614"/>
      <c r="Q172" s="622"/>
      <c r="R172" s="623"/>
      <c r="S172" s="616"/>
      <c r="T172" s="616"/>
      <c r="U172" s="616"/>
      <c r="V172" s="616"/>
      <c r="W172" s="616"/>
      <c r="X172" s="616"/>
      <c r="Y172" s="616"/>
      <c r="Z172" s="616"/>
      <c r="AA172" s="616"/>
      <c r="AB172" s="616"/>
      <c r="AC172" s="616"/>
      <c r="AD172" s="616"/>
      <c r="AE172" s="616"/>
      <c r="AF172" s="616"/>
      <c r="AG172" s="435"/>
      <c r="AH172" s="435"/>
      <c r="AI172" s="435"/>
      <c r="AJ172" s="435"/>
      <c r="AK172" s="435"/>
      <c r="AL172" s="435"/>
    </row>
    <row r="173" spans="1:38" ht="12.75" customHeight="1">
      <c r="A173" s="435"/>
      <c r="B173" s="435"/>
      <c r="C173" s="435"/>
      <c r="D173" s="435"/>
      <c r="E173" s="435"/>
      <c r="F173" s="435"/>
      <c r="G173" s="435"/>
      <c r="H173" s="435"/>
      <c r="I173" s="435"/>
      <c r="J173" s="435"/>
      <c r="K173" s="382"/>
      <c r="L173" s="382"/>
      <c r="M173" s="383"/>
      <c r="N173" s="239"/>
      <c r="O173" s="239"/>
      <c r="P173" s="614"/>
      <c r="Q173" s="622"/>
      <c r="R173" s="623"/>
      <c r="S173" s="616"/>
      <c r="T173" s="616"/>
      <c r="U173" s="616"/>
      <c r="V173" s="616"/>
      <c r="W173" s="616"/>
      <c r="X173" s="616"/>
      <c r="Y173" s="616"/>
      <c r="Z173" s="616"/>
      <c r="AA173" s="616"/>
      <c r="AB173" s="616"/>
      <c r="AC173" s="616"/>
      <c r="AD173" s="616"/>
      <c r="AE173" s="616"/>
      <c r="AF173" s="616"/>
      <c r="AG173" s="435"/>
      <c r="AH173" s="435"/>
      <c r="AI173" s="435"/>
      <c r="AJ173" s="435"/>
      <c r="AK173" s="435"/>
      <c r="AL173" s="435"/>
    </row>
    <row r="174" spans="1:38" ht="12.75" customHeight="1">
      <c r="A174" s="435"/>
      <c r="B174" s="435"/>
      <c r="C174" s="435"/>
      <c r="D174" s="435"/>
      <c r="E174" s="435"/>
      <c r="F174" s="435"/>
      <c r="G174" s="435"/>
      <c r="H174" s="435"/>
      <c r="I174" s="435"/>
      <c r="J174" s="435"/>
      <c r="K174" s="382"/>
      <c r="L174" s="382"/>
      <c r="M174" s="383"/>
      <c r="N174" s="239"/>
      <c r="O174" s="239"/>
      <c r="P174" s="614"/>
      <c r="Q174" s="622"/>
      <c r="R174" s="623"/>
      <c r="S174" s="616"/>
      <c r="T174" s="616"/>
      <c r="U174" s="616"/>
      <c r="V174" s="616"/>
      <c r="W174" s="616"/>
      <c r="X174" s="616"/>
      <c r="Y174" s="616"/>
      <c r="Z174" s="616"/>
      <c r="AA174" s="616"/>
      <c r="AB174" s="616"/>
      <c r="AC174" s="616"/>
      <c r="AD174" s="616"/>
      <c r="AE174" s="616"/>
      <c r="AF174" s="616"/>
      <c r="AG174" s="435"/>
      <c r="AH174" s="435"/>
      <c r="AI174" s="435"/>
      <c r="AJ174" s="435"/>
      <c r="AK174" s="435"/>
      <c r="AL174" s="435"/>
    </row>
    <row r="175" spans="1:38" ht="12.75" customHeight="1">
      <c r="A175" s="435"/>
      <c r="B175" s="435"/>
      <c r="C175" s="435"/>
      <c r="D175" s="435"/>
      <c r="E175" s="435"/>
      <c r="F175" s="435"/>
      <c r="G175" s="435"/>
      <c r="H175" s="435"/>
      <c r="I175" s="435"/>
      <c r="J175" s="435"/>
      <c r="K175" s="382"/>
      <c r="L175" s="382"/>
      <c r="M175" s="383"/>
      <c r="N175" s="239"/>
      <c r="O175" s="239"/>
      <c r="P175" s="614"/>
      <c r="Q175" s="622"/>
      <c r="R175" s="623"/>
      <c r="S175" s="616"/>
      <c r="T175" s="616"/>
      <c r="U175" s="616"/>
      <c r="V175" s="616"/>
      <c r="W175" s="616"/>
      <c r="X175" s="616"/>
      <c r="Y175" s="616"/>
      <c r="Z175" s="616"/>
      <c r="AA175" s="616"/>
      <c r="AB175" s="616"/>
      <c r="AC175" s="616"/>
      <c r="AD175" s="616"/>
      <c r="AE175" s="616"/>
      <c r="AF175" s="616"/>
      <c r="AG175" s="435"/>
      <c r="AH175" s="435"/>
      <c r="AI175" s="435"/>
      <c r="AJ175" s="435"/>
      <c r="AK175" s="435"/>
      <c r="AL175" s="435"/>
    </row>
    <row r="176" spans="1:38" ht="12.75" customHeight="1">
      <c r="A176" s="435"/>
      <c r="B176" s="435"/>
      <c r="C176" s="435"/>
      <c r="D176" s="435"/>
      <c r="E176" s="435"/>
      <c r="F176" s="435"/>
      <c r="G176" s="435"/>
      <c r="H176" s="435"/>
      <c r="I176" s="435"/>
      <c r="J176" s="435"/>
      <c r="K176" s="382"/>
      <c r="L176" s="382"/>
      <c r="M176" s="383"/>
      <c r="N176" s="239"/>
      <c r="O176" s="239"/>
      <c r="P176" s="614"/>
      <c r="Q176" s="622"/>
      <c r="R176" s="623"/>
      <c r="S176" s="616"/>
      <c r="T176" s="616"/>
      <c r="U176" s="616"/>
      <c r="V176" s="616"/>
      <c r="W176" s="616"/>
      <c r="X176" s="616"/>
      <c r="Y176" s="616"/>
      <c r="Z176" s="616"/>
      <c r="AA176" s="616"/>
      <c r="AB176" s="616"/>
      <c r="AC176" s="616"/>
      <c r="AD176" s="616"/>
      <c r="AE176" s="616"/>
      <c r="AF176" s="616"/>
      <c r="AG176" s="435"/>
      <c r="AH176" s="435"/>
      <c r="AI176" s="435"/>
      <c r="AJ176" s="435"/>
      <c r="AK176" s="435"/>
      <c r="AL176" s="435"/>
    </row>
    <row r="177" spans="1:38" ht="12.75" customHeight="1">
      <c r="A177" s="435"/>
      <c r="B177" s="435"/>
      <c r="C177" s="435"/>
      <c r="D177" s="435"/>
      <c r="E177" s="435"/>
      <c r="F177" s="435"/>
      <c r="G177" s="435"/>
      <c r="H177" s="435"/>
      <c r="I177" s="435"/>
      <c r="J177" s="435"/>
      <c r="K177" s="382"/>
      <c r="L177" s="382"/>
      <c r="M177" s="383"/>
      <c r="N177" s="239"/>
      <c r="O177" s="239"/>
      <c r="P177" s="614"/>
      <c r="Q177" s="622"/>
      <c r="R177" s="623"/>
      <c r="S177" s="616"/>
      <c r="T177" s="616"/>
      <c r="U177" s="616"/>
      <c r="V177" s="616"/>
      <c r="W177" s="616"/>
      <c r="X177" s="616"/>
      <c r="Y177" s="616"/>
      <c r="Z177" s="616"/>
      <c r="AA177" s="616"/>
      <c r="AB177" s="616"/>
      <c r="AC177" s="616"/>
      <c r="AD177" s="616"/>
      <c r="AE177" s="616"/>
      <c r="AF177" s="616"/>
      <c r="AG177" s="435"/>
      <c r="AH177" s="435"/>
      <c r="AI177" s="435"/>
      <c r="AJ177" s="435"/>
      <c r="AK177" s="435"/>
      <c r="AL177" s="435"/>
    </row>
    <row r="178" spans="1:38" ht="12.75" customHeight="1">
      <c r="A178" s="435"/>
      <c r="B178" s="435"/>
      <c r="C178" s="435"/>
      <c r="D178" s="435"/>
      <c r="E178" s="435"/>
      <c r="F178" s="435"/>
      <c r="G178" s="435"/>
      <c r="H178" s="435"/>
      <c r="I178" s="435"/>
      <c r="J178" s="435"/>
      <c r="K178" s="382"/>
      <c r="L178" s="382"/>
      <c r="M178" s="383"/>
      <c r="N178" s="239"/>
      <c r="O178" s="239"/>
      <c r="P178" s="614"/>
      <c r="Q178" s="622"/>
      <c r="R178" s="623"/>
      <c r="S178" s="616"/>
      <c r="T178" s="616"/>
      <c r="U178" s="616"/>
      <c r="V178" s="616"/>
      <c r="W178" s="616"/>
      <c r="X178" s="616"/>
      <c r="Y178" s="616"/>
      <c r="Z178" s="616"/>
      <c r="AA178" s="616"/>
      <c r="AB178" s="616"/>
      <c r="AC178" s="616"/>
      <c r="AD178" s="616"/>
      <c r="AE178" s="616"/>
      <c r="AF178" s="616"/>
      <c r="AG178" s="435"/>
      <c r="AH178" s="435"/>
      <c r="AI178" s="435"/>
      <c r="AJ178" s="435"/>
      <c r="AK178" s="435"/>
      <c r="AL178" s="435"/>
    </row>
    <row r="179" spans="1:38" ht="12.75" customHeight="1">
      <c r="A179" s="435"/>
      <c r="B179" s="435"/>
      <c r="C179" s="435"/>
      <c r="D179" s="435"/>
      <c r="E179" s="435"/>
      <c r="F179" s="435"/>
      <c r="G179" s="435"/>
      <c r="H179" s="435"/>
      <c r="I179" s="435"/>
      <c r="J179" s="435"/>
      <c r="K179" s="382"/>
      <c r="L179" s="382"/>
      <c r="M179" s="383"/>
      <c r="N179" s="239"/>
      <c r="O179" s="239"/>
      <c r="P179" s="614"/>
      <c r="Q179" s="622"/>
      <c r="R179" s="623"/>
      <c r="S179" s="616"/>
      <c r="T179" s="616"/>
      <c r="U179" s="616"/>
      <c r="V179" s="616"/>
      <c r="W179" s="616"/>
      <c r="X179" s="616"/>
      <c r="Y179" s="616"/>
      <c r="Z179" s="616"/>
      <c r="AA179" s="616"/>
      <c r="AB179" s="616"/>
      <c r="AC179" s="616"/>
      <c r="AD179" s="616"/>
      <c r="AE179" s="616"/>
      <c r="AF179" s="616"/>
      <c r="AG179" s="435"/>
      <c r="AH179" s="435"/>
      <c r="AI179" s="435"/>
      <c r="AJ179" s="435"/>
      <c r="AK179" s="435"/>
      <c r="AL179" s="435"/>
    </row>
    <row r="180" spans="1:38" ht="12.75" customHeight="1">
      <c r="A180" s="435"/>
      <c r="B180" s="435"/>
      <c r="C180" s="435"/>
      <c r="D180" s="435"/>
      <c r="E180" s="435"/>
      <c r="F180" s="435"/>
      <c r="G180" s="435"/>
      <c r="H180" s="435"/>
      <c r="I180" s="435"/>
      <c r="J180" s="435"/>
      <c r="K180" s="382"/>
      <c r="L180" s="382"/>
      <c r="M180" s="383"/>
      <c r="N180" s="239"/>
      <c r="O180" s="239"/>
      <c r="P180" s="614"/>
      <c r="Q180" s="622"/>
      <c r="R180" s="623"/>
      <c r="S180" s="616"/>
      <c r="T180" s="616"/>
      <c r="U180" s="616"/>
      <c r="V180" s="616"/>
      <c r="W180" s="616"/>
      <c r="X180" s="616"/>
      <c r="Y180" s="616"/>
      <c r="Z180" s="616"/>
      <c r="AA180" s="616"/>
      <c r="AB180" s="616"/>
      <c r="AC180" s="616"/>
      <c r="AD180" s="616"/>
      <c r="AE180" s="616"/>
      <c r="AF180" s="616"/>
      <c r="AG180" s="435"/>
      <c r="AH180" s="435"/>
      <c r="AI180" s="435"/>
      <c r="AJ180" s="435"/>
      <c r="AK180" s="435"/>
      <c r="AL180" s="435"/>
    </row>
    <row r="181" spans="1:38" ht="12.75" customHeight="1">
      <c r="A181" s="435"/>
      <c r="B181" s="435"/>
      <c r="C181" s="435"/>
      <c r="D181" s="435"/>
      <c r="E181" s="435"/>
      <c r="F181" s="435"/>
      <c r="G181" s="435"/>
      <c r="H181" s="435"/>
      <c r="I181" s="435"/>
      <c r="J181" s="435"/>
      <c r="K181" s="382"/>
      <c r="L181" s="382"/>
      <c r="M181" s="383"/>
      <c r="N181" s="239"/>
      <c r="O181" s="239"/>
      <c r="P181" s="614"/>
      <c r="Q181" s="622"/>
      <c r="R181" s="623"/>
      <c r="S181" s="616"/>
      <c r="T181" s="616"/>
      <c r="U181" s="616"/>
      <c r="V181" s="616"/>
      <c r="W181" s="616"/>
      <c r="X181" s="616"/>
      <c r="Y181" s="616"/>
      <c r="Z181" s="616"/>
      <c r="AA181" s="616"/>
      <c r="AB181" s="616"/>
      <c r="AC181" s="616"/>
      <c r="AD181" s="616"/>
      <c r="AE181" s="616"/>
      <c r="AF181" s="616"/>
      <c r="AG181" s="435"/>
      <c r="AH181" s="435"/>
      <c r="AI181" s="435"/>
      <c r="AJ181" s="435"/>
      <c r="AK181" s="435"/>
      <c r="AL181" s="435"/>
    </row>
    <row r="182" spans="1:38" ht="12.75" customHeight="1">
      <c r="A182" s="435"/>
      <c r="B182" s="435"/>
      <c r="C182" s="435"/>
      <c r="D182" s="435"/>
      <c r="E182" s="435"/>
      <c r="F182" s="435"/>
      <c r="G182" s="435"/>
      <c r="H182" s="435"/>
      <c r="I182" s="435"/>
      <c r="J182" s="435"/>
      <c r="K182" s="382"/>
      <c r="L182" s="382"/>
      <c r="M182" s="383"/>
      <c r="N182" s="239"/>
      <c r="O182" s="239"/>
      <c r="P182" s="614"/>
      <c r="Q182" s="622"/>
      <c r="R182" s="623"/>
      <c r="S182" s="616"/>
      <c r="T182" s="616"/>
      <c r="U182" s="616"/>
      <c r="V182" s="616"/>
      <c r="W182" s="616"/>
      <c r="X182" s="616"/>
      <c r="Y182" s="616"/>
      <c r="Z182" s="616"/>
      <c r="AA182" s="616"/>
      <c r="AB182" s="616"/>
      <c r="AC182" s="616"/>
      <c r="AD182" s="616"/>
      <c r="AE182" s="616"/>
      <c r="AF182" s="616"/>
      <c r="AG182" s="435"/>
      <c r="AH182" s="435"/>
      <c r="AI182" s="435"/>
      <c r="AJ182" s="435"/>
      <c r="AK182" s="435"/>
      <c r="AL182" s="435"/>
    </row>
    <row r="183" spans="1:38" ht="12.75" customHeight="1">
      <c r="A183" s="435"/>
      <c r="B183" s="435"/>
      <c r="C183" s="435"/>
      <c r="D183" s="435"/>
      <c r="E183" s="435"/>
      <c r="F183" s="435"/>
      <c r="G183" s="435"/>
      <c r="H183" s="435"/>
      <c r="I183" s="435"/>
      <c r="J183" s="435"/>
      <c r="K183" s="382"/>
      <c r="L183" s="382"/>
      <c r="M183" s="383"/>
      <c r="N183" s="239"/>
      <c r="O183" s="239"/>
      <c r="P183" s="614"/>
      <c r="Q183" s="622"/>
      <c r="R183" s="623"/>
      <c r="S183" s="616"/>
      <c r="T183" s="616"/>
      <c r="U183" s="616"/>
      <c r="V183" s="616"/>
      <c r="W183" s="616"/>
      <c r="X183" s="616"/>
      <c r="Y183" s="616"/>
      <c r="Z183" s="616"/>
      <c r="AA183" s="616"/>
      <c r="AB183" s="616"/>
      <c r="AC183" s="616"/>
      <c r="AD183" s="616"/>
      <c r="AE183" s="616"/>
      <c r="AF183" s="616"/>
      <c r="AG183" s="435"/>
      <c r="AH183" s="435"/>
      <c r="AI183" s="435"/>
      <c r="AJ183" s="435"/>
      <c r="AK183" s="435"/>
      <c r="AL183" s="435"/>
    </row>
    <row r="184" spans="1:38" ht="12.75" customHeight="1">
      <c r="A184" s="435"/>
      <c r="B184" s="435"/>
      <c r="C184" s="435"/>
      <c r="D184" s="435"/>
      <c r="E184" s="435"/>
      <c r="F184" s="435"/>
      <c r="G184" s="435"/>
      <c r="H184" s="435"/>
      <c r="I184" s="435"/>
      <c r="J184" s="435"/>
      <c r="K184" s="382"/>
      <c r="L184" s="382"/>
      <c r="M184" s="383"/>
      <c r="N184" s="239"/>
      <c r="O184" s="239"/>
      <c r="P184" s="614"/>
      <c r="Q184" s="622"/>
      <c r="R184" s="623"/>
      <c r="S184" s="616"/>
      <c r="T184" s="616"/>
      <c r="U184" s="616"/>
      <c r="V184" s="616"/>
      <c r="W184" s="616"/>
      <c r="X184" s="616"/>
      <c r="Y184" s="616"/>
      <c r="Z184" s="616"/>
      <c r="AA184" s="616"/>
      <c r="AB184" s="616"/>
      <c r="AC184" s="616"/>
      <c r="AD184" s="616"/>
      <c r="AE184" s="616"/>
      <c r="AF184" s="616"/>
      <c r="AG184" s="435"/>
      <c r="AH184" s="435"/>
      <c r="AI184" s="435"/>
      <c r="AJ184" s="435"/>
      <c r="AK184" s="435"/>
      <c r="AL184" s="435"/>
    </row>
    <row r="185" spans="1:38" ht="12.75" customHeight="1">
      <c r="A185" s="435"/>
      <c r="B185" s="435"/>
      <c r="C185" s="435"/>
      <c r="D185" s="435"/>
      <c r="E185" s="435"/>
      <c r="F185" s="435"/>
      <c r="G185" s="435"/>
      <c r="H185" s="435"/>
      <c r="I185" s="435"/>
      <c r="J185" s="435"/>
      <c r="K185" s="382"/>
      <c r="L185" s="382"/>
      <c r="M185" s="383"/>
      <c r="N185" s="239"/>
      <c r="O185" s="239"/>
      <c r="P185" s="614"/>
      <c r="Q185" s="622"/>
      <c r="R185" s="623"/>
      <c r="S185" s="616"/>
      <c r="T185" s="616"/>
      <c r="U185" s="616"/>
      <c r="V185" s="616"/>
      <c r="W185" s="616"/>
      <c r="X185" s="616"/>
      <c r="Y185" s="616"/>
      <c r="Z185" s="616"/>
      <c r="AA185" s="616"/>
      <c r="AB185" s="616"/>
      <c r="AC185" s="616"/>
      <c r="AD185" s="616"/>
      <c r="AE185" s="616"/>
      <c r="AF185" s="616"/>
      <c r="AG185" s="435"/>
      <c r="AH185" s="435"/>
      <c r="AI185" s="435"/>
      <c r="AJ185" s="435"/>
      <c r="AK185" s="435"/>
      <c r="AL185" s="435"/>
    </row>
    <row r="186" spans="1:38" ht="12.75" customHeight="1">
      <c r="A186" s="435"/>
      <c r="B186" s="435"/>
      <c r="C186" s="435"/>
      <c r="D186" s="435"/>
      <c r="E186" s="435"/>
      <c r="F186" s="435"/>
      <c r="G186" s="435"/>
      <c r="H186" s="435"/>
      <c r="I186" s="435"/>
      <c r="J186" s="435"/>
      <c r="K186" s="382"/>
      <c r="L186" s="382"/>
      <c r="M186" s="383"/>
      <c r="N186" s="239"/>
      <c r="O186" s="239"/>
      <c r="P186" s="614"/>
      <c r="Q186" s="622"/>
      <c r="R186" s="623"/>
      <c r="S186" s="616"/>
      <c r="T186" s="616"/>
      <c r="U186" s="616"/>
      <c r="V186" s="616"/>
      <c r="W186" s="616"/>
      <c r="X186" s="616"/>
      <c r="Y186" s="616"/>
      <c r="Z186" s="616"/>
      <c r="AA186" s="616"/>
      <c r="AB186" s="616"/>
      <c r="AC186" s="616"/>
      <c r="AD186" s="616"/>
      <c r="AE186" s="616"/>
      <c r="AF186" s="616"/>
      <c r="AG186" s="435"/>
      <c r="AH186" s="435"/>
      <c r="AI186" s="435"/>
      <c r="AJ186" s="435"/>
      <c r="AK186" s="435"/>
      <c r="AL186" s="435"/>
    </row>
    <row r="187" spans="1:38" ht="12.75" customHeight="1">
      <c r="A187" s="435"/>
      <c r="B187" s="435"/>
      <c r="C187" s="435"/>
      <c r="D187" s="435"/>
      <c r="E187" s="435"/>
      <c r="F187" s="435"/>
      <c r="G187" s="435"/>
      <c r="H187" s="435"/>
      <c r="I187" s="435"/>
      <c r="J187" s="435"/>
      <c r="K187" s="382"/>
      <c r="L187" s="382"/>
      <c r="M187" s="383"/>
      <c r="N187" s="239"/>
      <c r="O187" s="239"/>
      <c r="P187" s="614"/>
      <c r="Q187" s="622"/>
      <c r="R187" s="623"/>
      <c r="S187" s="616"/>
      <c r="T187" s="616"/>
      <c r="U187" s="616"/>
      <c r="V187" s="616"/>
      <c r="W187" s="616"/>
      <c r="X187" s="616"/>
      <c r="Y187" s="616"/>
      <c r="Z187" s="616"/>
      <c r="AA187" s="616"/>
      <c r="AB187" s="616"/>
      <c r="AC187" s="616"/>
      <c r="AD187" s="616"/>
      <c r="AE187" s="616"/>
      <c r="AF187" s="616"/>
      <c r="AG187" s="435"/>
      <c r="AH187" s="435"/>
      <c r="AI187" s="435"/>
      <c r="AJ187" s="435"/>
      <c r="AK187" s="435"/>
      <c r="AL187" s="435"/>
    </row>
    <row r="188" spans="1:38" ht="12.75" customHeight="1">
      <c r="A188" s="435"/>
      <c r="B188" s="435"/>
      <c r="C188" s="435"/>
      <c r="D188" s="435"/>
      <c r="E188" s="435"/>
      <c r="F188" s="435"/>
      <c r="G188" s="435"/>
      <c r="H188" s="435"/>
      <c r="I188" s="435"/>
      <c r="J188" s="435"/>
      <c r="K188" s="382"/>
      <c r="L188" s="382"/>
      <c r="M188" s="383"/>
      <c r="N188" s="239"/>
      <c r="O188" s="239"/>
      <c r="P188" s="614"/>
      <c r="Q188" s="622"/>
      <c r="R188" s="623"/>
      <c r="S188" s="616"/>
      <c r="T188" s="616"/>
      <c r="U188" s="616"/>
      <c r="V188" s="616"/>
      <c r="W188" s="616"/>
      <c r="X188" s="616"/>
      <c r="Y188" s="616"/>
      <c r="Z188" s="616"/>
      <c r="AA188" s="616"/>
      <c r="AB188" s="616"/>
      <c r="AC188" s="616"/>
      <c r="AD188" s="616"/>
      <c r="AE188" s="616"/>
      <c r="AF188" s="616"/>
      <c r="AG188" s="435"/>
      <c r="AH188" s="435"/>
      <c r="AI188" s="435"/>
      <c r="AJ188" s="435"/>
      <c r="AK188" s="435"/>
      <c r="AL188" s="435"/>
    </row>
    <row r="189" spans="1:38" ht="12.75" customHeight="1">
      <c r="A189" s="435"/>
      <c r="B189" s="435"/>
      <c r="C189" s="435"/>
      <c r="D189" s="435"/>
      <c r="E189" s="435"/>
      <c r="F189" s="435"/>
      <c r="G189" s="435"/>
      <c r="H189" s="435"/>
      <c r="I189" s="435"/>
      <c r="J189" s="435"/>
      <c r="K189" s="382"/>
      <c r="L189" s="382"/>
      <c r="M189" s="383"/>
      <c r="N189" s="239"/>
      <c r="O189" s="239"/>
      <c r="P189" s="614"/>
      <c r="Q189" s="622"/>
      <c r="R189" s="623"/>
      <c r="S189" s="616"/>
      <c r="T189" s="616"/>
      <c r="U189" s="616"/>
      <c r="V189" s="616"/>
      <c r="W189" s="616"/>
      <c r="X189" s="616"/>
      <c r="Y189" s="616"/>
      <c r="Z189" s="616"/>
      <c r="AA189" s="616"/>
      <c r="AB189" s="616"/>
      <c r="AC189" s="616"/>
      <c r="AD189" s="616"/>
      <c r="AE189" s="616"/>
      <c r="AF189" s="616"/>
      <c r="AG189" s="435"/>
      <c r="AH189" s="435"/>
      <c r="AI189" s="435"/>
      <c r="AJ189" s="435"/>
      <c r="AK189" s="435"/>
      <c r="AL189" s="435"/>
    </row>
    <row r="190" spans="1:38" ht="12.75" customHeight="1">
      <c r="A190" s="435"/>
      <c r="B190" s="435"/>
      <c r="C190" s="435"/>
      <c r="D190" s="435"/>
      <c r="E190" s="435"/>
      <c r="F190" s="435"/>
      <c r="G190" s="435"/>
      <c r="H190" s="435"/>
      <c r="I190" s="435"/>
      <c r="J190" s="435"/>
      <c r="K190" s="382"/>
      <c r="L190" s="382"/>
      <c r="M190" s="383"/>
      <c r="N190" s="239"/>
      <c r="O190" s="239"/>
      <c r="P190" s="614"/>
      <c r="Q190" s="622"/>
      <c r="R190" s="623"/>
      <c r="S190" s="616"/>
      <c r="T190" s="616"/>
      <c r="U190" s="616"/>
      <c r="V190" s="616"/>
      <c r="W190" s="616"/>
      <c r="X190" s="616"/>
      <c r="Y190" s="616"/>
      <c r="Z190" s="616"/>
      <c r="AA190" s="616"/>
      <c r="AB190" s="616"/>
      <c r="AC190" s="616"/>
      <c r="AD190" s="616"/>
      <c r="AE190" s="616"/>
      <c r="AF190" s="616"/>
      <c r="AG190" s="435"/>
      <c r="AH190" s="435"/>
      <c r="AI190" s="435"/>
      <c r="AJ190" s="435"/>
      <c r="AK190" s="435"/>
      <c r="AL190" s="435"/>
    </row>
    <row r="191" spans="1:38" ht="12.75" customHeight="1">
      <c r="A191" s="435"/>
      <c r="B191" s="435"/>
      <c r="C191" s="435"/>
      <c r="D191" s="435"/>
      <c r="E191" s="435"/>
      <c r="F191" s="435"/>
      <c r="G191" s="435"/>
      <c r="H191" s="435"/>
      <c r="I191" s="435"/>
      <c r="J191" s="435"/>
      <c r="K191" s="382"/>
      <c r="L191" s="382"/>
      <c r="M191" s="383"/>
      <c r="N191" s="239"/>
      <c r="O191" s="239"/>
      <c r="P191" s="614"/>
      <c r="Q191" s="622"/>
      <c r="R191" s="623"/>
      <c r="S191" s="616"/>
      <c r="T191" s="616"/>
      <c r="U191" s="616"/>
      <c r="V191" s="616"/>
      <c r="W191" s="616"/>
      <c r="X191" s="616"/>
      <c r="Y191" s="616"/>
      <c r="Z191" s="616"/>
      <c r="AA191" s="616"/>
      <c r="AB191" s="616"/>
      <c r="AC191" s="616"/>
      <c r="AD191" s="616"/>
      <c r="AE191" s="616"/>
      <c r="AF191" s="616"/>
      <c r="AG191" s="435"/>
      <c r="AH191" s="435"/>
      <c r="AI191" s="435"/>
      <c r="AJ191" s="435"/>
      <c r="AK191" s="435"/>
      <c r="AL191" s="435"/>
    </row>
    <row r="192" spans="1:38" ht="12.75" customHeight="1">
      <c r="A192" s="435"/>
      <c r="B192" s="435"/>
      <c r="C192" s="435"/>
      <c r="D192" s="435"/>
      <c r="E192" s="435"/>
      <c r="F192" s="435"/>
      <c r="G192" s="435"/>
      <c r="H192" s="435"/>
      <c r="I192" s="435"/>
      <c r="J192" s="435"/>
      <c r="K192" s="382"/>
      <c r="L192" s="382"/>
      <c r="M192" s="383"/>
      <c r="N192" s="239"/>
      <c r="O192" s="239"/>
      <c r="P192" s="614"/>
      <c r="Q192" s="622"/>
      <c r="R192" s="623"/>
      <c r="S192" s="616"/>
      <c r="T192" s="616"/>
      <c r="U192" s="616"/>
      <c r="V192" s="616"/>
      <c r="W192" s="616"/>
      <c r="X192" s="616"/>
      <c r="Y192" s="616"/>
      <c r="Z192" s="616"/>
      <c r="AA192" s="616"/>
      <c r="AB192" s="616"/>
      <c r="AC192" s="616"/>
      <c r="AD192" s="616"/>
      <c r="AE192" s="616"/>
      <c r="AF192" s="616"/>
      <c r="AG192" s="435"/>
      <c r="AH192" s="435"/>
      <c r="AI192" s="435"/>
      <c r="AJ192" s="435"/>
      <c r="AK192" s="435"/>
      <c r="AL192" s="435"/>
    </row>
    <row r="193" spans="1:38" ht="12.75" customHeight="1">
      <c r="A193" s="435"/>
      <c r="B193" s="435"/>
      <c r="C193" s="435"/>
      <c r="D193" s="435"/>
      <c r="E193" s="435"/>
      <c r="F193" s="435"/>
      <c r="G193" s="435"/>
      <c r="H193" s="435"/>
      <c r="I193" s="435"/>
      <c r="J193" s="435"/>
      <c r="K193" s="382"/>
      <c r="L193" s="382"/>
      <c r="M193" s="383"/>
      <c r="N193" s="239"/>
      <c r="O193" s="239"/>
      <c r="P193" s="614"/>
      <c r="Q193" s="622"/>
      <c r="R193" s="623"/>
      <c r="S193" s="616"/>
      <c r="T193" s="616"/>
      <c r="U193" s="616"/>
      <c r="V193" s="616"/>
      <c r="W193" s="616"/>
      <c r="X193" s="616"/>
      <c r="Y193" s="616"/>
      <c r="Z193" s="616"/>
      <c r="AA193" s="616"/>
      <c r="AB193" s="616"/>
      <c r="AC193" s="616"/>
      <c r="AD193" s="616"/>
      <c r="AE193" s="616"/>
      <c r="AF193" s="616"/>
      <c r="AG193" s="435"/>
      <c r="AH193" s="435"/>
      <c r="AI193" s="435"/>
      <c r="AJ193" s="435"/>
      <c r="AK193" s="435"/>
      <c r="AL193" s="435"/>
    </row>
    <row r="194" spans="1:38" ht="12.75" customHeight="1">
      <c r="A194" s="435"/>
      <c r="B194" s="435"/>
      <c r="C194" s="435"/>
      <c r="D194" s="435"/>
      <c r="E194" s="435"/>
      <c r="F194" s="435"/>
      <c r="G194" s="435"/>
      <c r="H194" s="435"/>
      <c r="I194" s="435"/>
      <c r="J194" s="435"/>
      <c r="K194" s="382"/>
      <c r="L194" s="382"/>
      <c r="M194" s="383"/>
      <c r="N194" s="239"/>
      <c r="O194" s="239"/>
      <c r="P194" s="614"/>
      <c r="Q194" s="622"/>
      <c r="R194" s="623"/>
      <c r="S194" s="616"/>
      <c r="T194" s="616"/>
      <c r="U194" s="616"/>
      <c r="V194" s="616"/>
      <c r="W194" s="616"/>
      <c r="X194" s="616"/>
      <c r="Y194" s="616"/>
      <c r="Z194" s="616"/>
      <c r="AA194" s="616"/>
      <c r="AB194" s="616"/>
      <c r="AC194" s="616"/>
      <c r="AD194" s="616"/>
      <c r="AE194" s="616"/>
      <c r="AF194" s="616"/>
      <c r="AG194" s="435"/>
      <c r="AH194" s="435"/>
      <c r="AI194" s="435"/>
      <c r="AJ194" s="435"/>
      <c r="AK194" s="435"/>
      <c r="AL194" s="435"/>
    </row>
    <row r="195" spans="1:38" ht="12.75" customHeight="1">
      <c r="A195" s="435"/>
      <c r="B195" s="435"/>
      <c r="C195" s="435"/>
      <c r="D195" s="435"/>
      <c r="E195" s="435"/>
      <c r="F195" s="435"/>
      <c r="G195" s="435"/>
      <c r="H195" s="435"/>
      <c r="I195" s="435"/>
      <c r="J195" s="435"/>
      <c r="K195" s="382"/>
      <c r="L195" s="382"/>
      <c r="M195" s="383"/>
      <c r="N195" s="239"/>
      <c r="O195" s="239"/>
      <c r="P195" s="614"/>
      <c r="Q195" s="622"/>
      <c r="R195" s="623"/>
      <c r="S195" s="616"/>
      <c r="T195" s="616"/>
      <c r="U195" s="616"/>
      <c r="V195" s="616"/>
      <c r="W195" s="616"/>
      <c r="X195" s="616"/>
      <c r="Y195" s="616"/>
      <c r="Z195" s="616"/>
      <c r="AA195" s="616"/>
      <c r="AB195" s="616"/>
      <c r="AC195" s="616"/>
      <c r="AD195" s="616"/>
      <c r="AE195" s="616"/>
      <c r="AF195" s="616"/>
      <c r="AG195" s="435"/>
      <c r="AH195" s="435"/>
      <c r="AI195" s="435"/>
      <c r="AJ195" s="435"/>
      <c r="AK195" s="435"/>
      <c r="AL195" s="435"/>
    </row>
    <row r="196" spans="1:38" ht="12.75" customHeight="1">
      <c r="A196" s="435"/>
      <c r="B196" s="435"/>
      <c r="C196" s="435"/>
      <c r="D196" s="435"/>
      <c r="E196" s="435"/>
      <c r="F196" s="435"/>
      <c r="G196" s="435"/>
      <c r="H196" s="435"/>
      <c r="I196" s="435"/>
      <c r="J196" s="435"/>
      <c r="K196" s="382"/>
      <c r="L196" s="382"/>
      <c r="M196" s="383"/>
      <c r="N196" s="239"/>
      <c r="O196" s="239"/>
      <c r="P196" s="614"/>
      <c r="Q196" s="622"/>
      <c r="R196" s="623"/>
      <c r="S196" s="616"/>
      <c r="T196" s="616"/>
      <c r="U196" s="616"/>
      <c r="V196" s="616"/>
      <c r="W196" s="616"/>
      <c r="X196" s="616"/>
      <c r="Y196" s="616"/>
      <c r="Z196" s="616"/>
      <c r="AA196" s="616"/>
      <c r="AB196" s="616"/>
      <c r="AC196" s="616"/>
      <c r="AD196" s="616"/>
      <c r="AE196" s="616"/>
      <c r="AF196" s="616"/>
      <c r="AG196" s="435"/>
      <c r="AH196" s="435"/>
      <c r="AI196" s="435"/>
      <c r="AJ196" s="435"/>
      <c r="AK196" s="435"/>
      <c r="AL196" s="435"/>
    </row>
    <row r="197" spans="1:38" ht="12.75" customHeight="1">
      <c r="A197" s="435"/>
      <c r="B197" s="435"/>
      <c r="C197" s="435"/>
      <c r="D197" s="435"/>
      <c r="E197" s="435"/>
      <c r="F197" s="435"/>
      <c r="G197" s="435"/>
      <c r="H197" s="435"/>
      <c r="I197" s="435"/>
      <c r="J197" s="435"/>
      <c r="K197" s="382"/>
      <c r="L197" s="382"/>
      <c r="M197" s="383"/>
      <c r="N197" s="239"/>
      <c r="O197" s="239"/>
      <c r="P197" s="614"/>
      <c r="Q197" s="622"/>
      <c r="R197" s="623"/>
      <c r="S197" s="616"/>
      <c r="T197" s="616"/>
      <c r="U197" s="616"/>
      <c r="V197" s="616"/>
      <c r="W197" s="616"/>
      <c r="X197" s="616"/>
      <c r="Y197" s="616"/>
      <c r="Z197" s="616"/>
      <c r="AA197" s="616"/>
      <c r="AB197" s="616"/>
      <c r="AC197" s="616"/>
      <c r="AD197" s="616"/>
      <c r="AE197" s="616"/>
      <c r="AF197" s="616"/>
      <c r="AG197" s="435"/>
      <c r="AH197" s="435"/>
      <c r="AI197" s="435"/>
      <c r="AJ197" s="435"/>
      <c r="AK197" s="435"/>
      <c r="AL197" s="435"/>
    </row>
    <row r="198" spans="1:38" ht="12.75" customHeight="1">
      <c r="A198" s="435"/>
      <c r="B198" s="435"/>
      <c r="C198" s="435"/>
      <c r="D198" s="435"/>
      <c r="E198" s="435"/>
      <c r="F198" s="435"/>
      <c r="G198" s="435"/>
      <c r="H198" s="435"/>
      <c r="I198" s="435"/>
      <c r="J198" s="435"/>
      <c r="K198" s="382"/>
      <c r="L198" s="382"/>
      <c r="M198" s="383"/>
      <c r="N198" s="239"/>
      <c r="O198" s="239"/>
      <c r="P198" s="614"/>
      <c r="Q198" s="622"/>
      <c r="R198" s="623"/>
      <c r="S198" s="616"/>
      <c r="T198" s="616"/>
      <c r="U198" s="616"/>
      <c r="V198" s="616"/>
      <c r="W198" s="616"/>
      <c r="X198" s="616"/>
      <c r="Y198" s="616"/>
      <c r="Z198" s="616"/>
      <c r="AA198" s="616"/>
      <c r="AB198" s="616"/>
      <c r="AC198" s="616"/>
      <c r="AD198" s="616"/>
      <c r="AE198" s="616"/>
      <c r="AF198" s="616"/>
      <c r="AG198" s="435"/>
      <c r="AH198" s="435"/>
      <c r="AI198" s="435"/>
      <c r="AJ198" s="435"/>
      <c r="AK198" s="435"/>
      <c r="AL198" s="435"/>
    </row>
    <row r="199" spans="1:38" ht="12.75" customHeight="1">
      <c r="A199" s="435"/>
      <c r="B199" s="435"/>
      <c r="C199" s="435"/>
      <c r="D199" s="435"/>
      <c r="E199" s="435"/>
      <c r="F199" s="435"/>
      <c r="G199" s="435"/>
      <c r="H199" s="435"/>
      <c r="I199" s="435"/>
      <c r="J199" s="435"/>
      <c r="K199" s="382"/>
      <c r="L199" s="382"/>
      <c r="M199" s="383"/>
      <c r="N199" s="239"/>
      <c r="O199" s="239"/>
      <c r="P199" s="614"/>
      <c r="Q199" s="622"/>
      <c r="R199" s="623"/>
      <c r="S199" s="616"/>
      <c r="T199" s="616"/>
      <c r="U199" s="616"/>
      <c r="V199" s="616"/>
      <c r="W199" s="616"/>
      <c r="X199" s="616"/>
      <c r="Y199" s="616"/>
      <c r="Z199" s="616"/>
      <c r="AA199" s="616"/>
      <c r="AB199" s="616"/>
      <c r="AC199" s="616"/>
      <c r="AD199" s="616"/>
      <c r="AE199" s="616"/>
      <c r="AF199" s="616"/>
      <c r="AG199" s="435"/>
      <c r="AH199" s="435"/>
      <c r="AI199" s="435"/>
      <c r="AJ199" s="435"/>
      <c r="AK199" s="435"/>
      <c r="AL199" s="435"/>
    </row>
    <row r="200" spans="1:38" ht="12.75" customHeight="1">
      <c r="A200" s="435"/>
      <c r="B200" s="435"/>
      <c r="C200" s="435"/>
      <c r="D200" s="435"/>
      <c r="E200" s="435"/>
      <c r="F200" s="435"/>
      <c r="G200" s="435"/>
      <c r="H200" s="435"/>
      <c r="I200" s="435"/>
      <c r="J200" s="435"/>
      <c r="K200" s="382"/>
      <c r="L200" s="382"/>
      <c r="M200" s="383"/>
      <c r="N200" s="239"/>
      <c r="O200" s="239"/>
      <c r="P200" s="614"/>
      <c r="Q200" s="622"/>
      <c r="R200" s="623"/>
      <c r="S200" s="616"/>
      <c r="T200" s="616"/>
      <c r="U200" s="616"/>
      <c r="V200" s="616"/>
      <c r="W200" s="616"/>
      <c r="X200" s="616"/>
      <c r="Y200" s="616"/>
      <c r="Z200" s="616"/>
      <c r="AA200" s="616"/>
      <c r="AB200" s="616"/>
      <c r="AC200" s="616"/>
      <c r="AD200" s="616"/>
      <c r="AE200" s="616"/>
      <c r="AF200" s="616"/>
      <c r="AG200" s="435"/>
      <c r="AH200" s="435"/>
      <c r="AI200" s="435"/>
      <c r="AJ200" s="435"/>
      <c r="AK200" s="435"/>
      <c r="AL200" s="435"/>
    </row>
    <row r="201" spans="1:38" ht="12.75" customHeight="1">
      <c r="A201" s="435"/>
      <c r="B201" s="435"/>
      <c r="C201" s="435"/>
      <c r="D201" s="435"/>
      <c r="E201" s="435"/>
      <c r="F201" s="435"/>
      <c r="G201" s="435"/>
      <c r="H201" s="435"/>
      <c r="I201" s="435"/>
      <c r="J201" s="435"/>
      <c r="K201" s="382"/>
      <c r="L201" s="382"/>
      <c r="M201" s="383"/>
      <c r="N201" s="239"/>
      <c r="O201" s="239"/>
      <c r="P201" s="614"/>
      <c r="Q201" s="622"/>
      <c r="R201" s="623"/>
      <c r="S201" s="616"/>
      <c r="T201" s="616"/>
      <c r="U201" s="616"/>
      <c r="V201" s="616"/>
      <c r="W201" s="616"/>
      <c r="X201" s="616"/>
      <c r="Y201" s="616"/>
      <c r="Z201" s="616"/>
      <c r="AA201" s="616"/>
      <c r="AB201" s="616"/>
      <c r="AC201" s="616"/>
      <c r="AD201" s="616"/>
      <c r="AE201" s="616"/>
      <c r="AF201" s="616"/>
      <c r="AG201" s="435"/>
      <c r="AH201" s="435"/>
      <c r="AI201" s="435"/>
      <c r="AJ201" s="435"/>
      <c r="AK201" s="435"/>
      <c r="AL201" s="435"/>
    </row>
    <row r="202" spans="1:38" ht="12.75" customHeight="1">
      <c r="A202" s="435"/>
      <c r="B202" s="435"/>
      <c r="C202" s="435"/>
      <c r="D202" s="435"/>
      <c r="E202" s="435"/>
      <c r="F202" s="435"/>
      <c r="G202" s="435"/>
      <c r="H202" s="435"/>
      <c r="I202" s="435"/>
      <c r="J202" s="435"/>
      <c r="K202" s="382"/>
      <c r="L202" s="382"/>
      <c r="M202" s="383"/>
      <c r="N202" s="239"/>
      <c r="O202" s="239"/>
      <c r="P202" s="614"/>
      <c r="Q202" s="622"/>
      <c r="R202" s="623"/>
      <c r="S202" s="616"/>
      <c r="T202" s="616"/>
      <c r="U202" s="616"/>
      <c r="V202" s="616"/>
      <c r="W202" s="616"/>
      <c r="X202" s="616"/>
      <c r="Y202" s="616"/>
      <c r="Z202" s="616"/>
      <c r="AA202" s="616"/>
      <c r="AB202" s="616"/>
      <c r="AC202" s="616"/>
      <c r="AD202" s="616"/>
      <c r="AE202" s="616"/>
      <c r="AF202" s="616"/>
      <c r="AG202" s="435"/>
      <c r="AH202" s="435"/>
      <c r="AI202" s="435"/>
      <c r="AJ202" s="435"/>
      <c r="AK202" s="435"/>
      <c r="AL202" s="435"/>
    </row>
    <row r="203" spans="1:38" ht="12.75" customHeight="1">
      <c r="A203" s="435"/>
      <c r="B203" s="435"/>
      <c r="C203" s="435"/>
      <c r="D203" s="435"/>
      <c r="E203" s="435"/>
      <c r="F203" s="435"/>
      <c r="G203" s="435"/>
      <c r="H203" s="435"/>
      <c r="I203" s="435"/>
      <c r="J203" s="435"/>
      <c r="K203" s="382"/>
      <c r="L203" s="382"/>
      <c r="M203" s="383"/>
      <c r="N203" s="239"/>
      <c r="O203" s="239"/>
      <c r="P203" s="614"/>
      <c r="Q203" s="622"/>
      <c r="R203" s="623"/>
      <c r="S203" s="616"/>
      <c r="T203" s="616"/>
      <c r="U203" s="616"/>
      <c r="V203" s="616"/>
      <c r="W203" s="616"/>
      <c r="X203" s="616"/>
      <c r="Y203" s="616"/>
      <c r="Z203" s="616"/>
      <c r="AA203" s="616"/>
      <c r="AB203" s="616"/>
      <c r="AC203" s="616"/>
      <c r="AD203" s="616"/>
      <c r="AE203" s="616"/>
      <c r="AF203" s="616"/>
      <c r="AG203" s="435"/>
      <c r="AH203" s="435"/>
      <c r="AI203" s="435"/>
      <c r="AJ203" s="435"/>
      <c r="AK203" s="435"/>
      <c r="AL203" s="435"/>
    </row>
    <row r="204" spans="1:38" ht="12.75" customHeight="1">
      <c r="A204" s="435"/>
      <c r="B204" s="435"/>
      <c r="C204" s="435"/>
      <c r="D204" s="435"/>
      <c r="E204" s="435"/>
      <c r="F204" s="435"/>
      <c r="G204" s="435"/>
      <c r="H204" s="435"/>
      <c r="I204" s="435"/>
      <c r="J204" s="435"/>
      <c r="K204" s="382"/>
      <c r="L204" s="382"/>
      <c r="M204" s="383"/>
      <c r="N204" s="239"/>
      <c r="O204" s="239"/>
      <c r="P204" s="614"/>
      <c r="Q204" s="622"/>
      <c r="R204" s="623"/>
      <c r="S204" s="616"/>
      <c r="T204" s="616"/>
      <c r="U204" s="616"/>
      <c r="V204" s="616"/>
      <c r="W204" s="616"/>
      <c r="X204" s="616"/>
      <c r="Y204" s="616"/>
      <c r="Z204" s="616"/>
      <c r="AA204" s="616"/>
      <c r="AB204" s="616"/>
      <c r="AC204" s="616"/>
      <c r="AD204" s="616"/>
      <c r="AE204" s="616"/>
      <c r="AF204" s="616"/>
      <c r="AG204" s="435"/>
      <c r="AH204" s="435"/>
      <c r="AI204" s="435"/>
      <c r="AJ204" s="435"/>
      <c r="AK204" s="435"/>
      <c r="AL204" s="435"/>
    </row>
    <row r="205" spans="1:38" ht="12.75" customHeight="1">
      <c r="A205" s="435"/>
      <c r="B205" s="435"/>
      <c r="C205" s="435"/>
      <c r="D205" s="435"/>
      <c r="E205" s="435"/>
      <c r="F205" s="435"/>
      <c r="G205" s="435"/>
      <c r="H205" s="435"/>
      <c r="I205" s="435"/>
      <c r="J205" s="435"/>
      <c r="K205" s="382"/>
      <c r="L205" s="382"/>
      <c r="M205" s="383"/>
      <c r="N205" s="239"/>
      <c r="O205" s="239"/>
      <c r="P205" s="614"/>
      <c r="Q205" s="622"/>
      <c r="R205" s="623"/>
      <c r="S205" s="616"/>
      <c r="T205" s="616"/>
      <c r="U205" s="616"/>
      <c r="V205" s="616"/>
      <c r="W205" s="616"/>
      <c r="X205" s="616"/>
      <c r="Y205" s="616"/>
      <c r="Z205" s="616"/>
      <c r="AA205" s="616"/>
      <c r="AB205" s="616"/>
      <c r="AC205" s="616"/>
      <c r="AD205" s="616"/>
      <c r="AE205" s="616"/>
      <c r="AF205" s="616"/>
      <c r="AG205" s="435"/>
      <c r="AH205" s="435"/>
      <c r="AI205" s="435"/>
      <c r="AJ205" s="435"/>
      <c r="AK205" s="435"/>
      <c r="AL205" s="435"/>
    </row>
    <row r="206" spans="1:38" ht="12.75" customHeight="1">
      <c r="A206" s="435"/>
      <c r="B206" s="435"/>
      <c r="C206" s="435"/>
      <c r="D206" s="435"/>
      <c r="E206" s="435"/>
      <c r="F206" s="435"/>
      <c r="G206" s="435"/>
      <c r="H206" s="435"/>
      <c r="I206" s="435"/>
      <c r="J206" s="435"/>
      <c r="K206" s="382"/>
      <c r="L206" s="382"/>
      <c r="M206" s="383"/>
      <c r="N206" s="239"/>
      <c r="O206" s="239"/>
      <c r="P206" s="614"/>
      <c r="Q206" s="622"/>
      <c r="R206" s="623"/>
      <c r="S206" s="616"/>
      <c r="T206" s="616"/>
      <c r="U206" s="616"/>
      <c r="V206" s="616"/>
      <c r="W206" s="616"/>
      <c r="X206" s="616"/>
      <c r="Y206" s="616"/>
      <c r="Z206" s="616"/>
      <c r="AA206" s="616"/>
      <c r="AB206" s="616"/>
      <c r="AC206" s="616"/>
      <c r="AD206" s="616"/>
      <c r="AE206" s="616"/>
      <c r="AF206" s="616"/>
      <c r="AG206" s="435"/>
      <c r="AH206" s="435"/>
      <c r="AI206" s="435"/>
      <c r="AJ206" s="435"/>
      <c r="AK206" s="435"/>
      <c r="AL206" s="435"/>
    </row>
    <row r="207" spans="1:38" ht="12.75" customHeight="1">
      <c r="A207" s="435"/>
      <c r="B207" s="435"/>
      <c r="C207" s="435"/>
      <c r="D207" s="435"/>
      <c r="E207" s="435"/>
      <c r="F207" s="435"/>
      <c r="G207" s="435"/>
      <c r="H207" s="435"/>
      <c r="I207" s="435"/>
      <c r="J207" s="435"/>
      <c r="K207" s="382"/>
      <c r="L207" s="382"/>
      <c r="M207" s="383"/>
      <c r="N207" s="239"/>
      <c r="O207" s="239"/>
      <c r="P207" s="614"/>
      <c r="Q207" s="622"/>
      <c r="R207" s="623"/>
      <c r="S207" s="616"/>
      <c r="T207" s="616"/>
      <c r="U207" s="616"/>
      <c r="V207" s="616"/>
      <c r="W207" s="616"/>
      <c r="X207" s="616"/>
      <c r="Y207" s="616"/>
      <c r="Z207" s="616"/>
      <c r="AA207" s="616"/>
      <c r="AB207" s="616"/>
      <c r="AC207" s="616"/>
      <c r="AD207" s="616"/>
      <c r="AE207" s="616"/>
      <c r="AF207" s="616"/>
      <c r="AG207" s="435"/>
      <c r="AH207" s="435"/>
      <c r="AI207" s="435"/>
      <c r="AJ207" s="435"/>
      <c r="AK207" s="435"/>
      <c r="AL207" s="435"/>
    </row>
    <row r="208" spans="1:38" ht="12.75" customHeight="1">
      <c r="A208" s="435"/>
      <c r="B208" s="435"/>
      <c r="C208" s="435"/>
      <c r="D208" s="435"/>
      <c r="E208" s="435"/>
      <c r="F208" s="435"/>
      <c r="G208" s="435"/>
      <c r="H208" s="435"/>
      <c r="I208" s="435"/>
      <c r="J208" s="435"/>
      <c r="K208" s="382"/>
      <c r="L208" s="382"/>
      <c r="M208" s="383"/>
      <c r="N208" s="239"/>
      <c r="O208" s="239"/>
      <c r="P208" s="614"/>
      <c r="Q208" s="622"/>
      <c r="R208" s="623"/>
      <c r="S208" s="616"/>
      <c r="T208" s="616"/>
      <c r="U208" s="616"/>
      <c r="V208" s="616"/>
      <c r="W208" s="616"/>
      <c r="X208" s="616"/>
      <c r="Y208" s="616"/>
      <c r="Z208" s="616"/>
      <c r="AA208" s="616"/>
      <c r="AB208" s="616"/>
      <c r="AC208" s="616"/>
      <c r="AD208" s="616"/>
      <c r="AE208" s="616"/>
      <c r="AF208" s="616"/>
      <c r="AG208" s="435"/>
      <c r="AH208" s="435"/>
      <c r="AI208" s="435"/>
      <c r="AJ208" s="435"/>
      <c r="AK208" s="435"/>
      <c r="AL208" s="435"/>
    </row>
    <row r="209" spans="1:38" ht="12.75" customHeight="1">
      <c r="A209" s="435"/>
      <c r="B209" s="435"/>
      <c r="C209" s="435"/>
      <c r="D209" s="435"/>
      <c r="E209" s="435"/>
      <c r="F209" s="435"/>
      <c r="G209" s="435"/>
      <c r="H209" s="435"/>
      <c r="I209" s="435"/>
      <c r="J209" s="435"/>
      <c r="K209" s="382"/>
      <c r="L209" s="382"/>
      <c r="M209" s="383"/>
      <c r="N209" s="239"/>
      <c r="O209" s="239"/>
      <c r="P209" s="614"/>
      <c r="Q209" s="622"/>
      <c r="R209" s="623"/>
      <c r="S209" s="616"/>
      <c r="T209" s="616"/>
      <c r="U209" s="616"/>
      <c r="V209" s="616"/>
      <c r="W209" s="616"/>
      <c r="X209" s="616"/>
      <c r="Y209" s="616"/>
      <c r="Z209" s="616"/>
      <c r="AA209" s="616"/>
      <c r="AB209" s="616"/>
      <c r="AC209" s="616"/>
      <c r="AD209" s="616"/>
      <c r="AE209" s="616"/>
      <c r="AF209" s="616"/>
      <c r="AG209" s="435"/>
      <c r="AH209" s="435"/>
      <c r="AI209" s="435"/>
      <c r="AJ209" s="435"/>
      <c r="AK209" s="435"/>
      <c r="AL209" s="435"/>
    </row>
    <row r="210" spans="1:38" ht="12.75" customHeight="1">
      <c r="A210" s="435"/>
      <c r="B210" s="435"/>
      <c r="C210" s="435"/>
      <c r="D210" s="435"/>
      <c r="E210" s="435"/>
      <c r="F210" s="435"/>
      <c r="G210" s="435"/>
      <c r="H210" s="435"/>
      <c r="I210" s="435"/>
      <c r="J210" s="435"/>
      <c r="K210" s="382"/>
      <c r="L210" s="382"/>
      <c r="M210" s="383"/>
      <c r="N210" s="239"/>
      <c r="O210" s="239"/>
      <c r="P210" s="614"/>
      <c r="Q210" s="622"/>
      <c r="R210" s="623"/>
      <c r="S210" s="616"/>
      <c r="T210" s="616"/>
      <c r="U210" s="616"/>
      <c r="V210" s="616"/>
      <c r="W210" s="616"/>
      <c r="X210" s="616"/>
      <c r="Y210" s="616"/>
      <c r="Z210" s="616"/>
      <c r="AA210" s="616"/>
      <c r="AB210" s="616"/>
      <c r="AC210" s="616"/>
      <c r="AD210" s="616"/>
      <c r="AE210" s="616"/>
      <c r="AF210" s="616"/>
      <c r="AG210" s="435"/>
      <c r="AH210" s="435"/>
      <c r="AI210" s="435"/>
      <c r="AJ210" s="435"/>
      <c r="AK210" s="435"/>
      <c r="AL210" s="435"/>
    </row>
    <row r="211" spans="1:38" ht="12.75" customHeight="1">
      <c r="A211" s="435"/>
      <c r="B211" s="435"/>
      <c r="C211" s="435"/>
      <c r="D211" s="435"/>
      <c r="E211" s="435"/>
      <c r="F211" s="435"/>
      <c r="G211" s="435"/>
      <c r="H211" s="435"/>
      <c r="I211" s="435"/>
      <c r="J211" s="435"/>
      <c r="K211" s="382"/>
      <c r="L211" s="382"/>
      <c r="M211" s="383"/>
      <c r="N211" s="239"/>
      <c r="O211" s="239"/>
      <c r="P211" s="614"/>
      <c r="Q211" s="622"/>
      <c r="R211" s="623"/>
      <c r="S211" s="616"/>
      <c r="T211" s="616"/>
      <c r="U211" s="616"/>
      <c r="V211" s="616"/>
      <c r="W211" s="616"/>
      <c r="X211" s="616"/>
      <c r="Y211" s="616"/>
      <c r="Z211" s="616"/>
      <c r="AA211" s="616"/>
      <c r="AB211" s="616"/>
      <c r="AC211" s="616"/>
      <c r="AD211" s="616"/>
      <c r="AE211" s="616"/>
      <c r="AF211" s="616"/>
      <c r="AG211" s="435"/>
      <c r="AH211" s="435"/>
      <c r="AI211" s="435"/>
      <c r="AJ211" s="435"/>
      <c r="AK211" s="435"/>
      <c r="AL211" s="435"/>
    </row>
    <row r="212" spans="1:38" ht="12.75" customHeight="1">
      <c r="A212" s="435"/>
      <c r="B212" s="435"/>
      <c r="C212" s="435"/>
      <c r="D212" s="435"/>
      <c r="E212" s="435"/>
      <c r="F212" s="435"/>
      <c r="G212" s="435"/>
      <c r="H212" s="435"/>
      <c r="I212" s="435"/>
      <c r="J212" s="435"/>
      <c r="K212" s="382"/>
      <c r="L212" s="382"/>
      <c r="M212" s="383"/>
      <c r="N212" s="239"/>
      <c r="O212" s="239"/>
      <c r="P212" s="614"/>
      <c r="Q212" s="622"/>
      <c r="R212" s="623"/>
      <c r="S212" s="616"/>
      <c r="T212" s="616"/>
      <c r="U212" s="616"/>
      <c r="V212" s="616"/>
      <c r="W212" s="616"/>
      <c r="X212" s="616"/>
      <c r="Y212" s="616"/>
      <c r="Z212" s="616"/>
      <c r="AA212" s="616"/>
      <c r="AB212" s="616"/>
      <c r="AC212" s="616"/>
      <c r="AD212" s="616"/>
      <c r="AE212" s="616"/>
      <c r="AF212" s="616"/>
      <c r="AG212" s="435"/>
      <c r="AH212" s="435"/>
      <c r="AI212" s="435"/>
      <c r="AJ212" s="435"/>
      <c r="AK212" s="435"/>
      <c r="AL212" s="435"/>
    </row>
    <row r="213" spans="1:38" ht="12.75" customHeight="1">
      <c r="A213" s="435"/>
      <c r="B213" s="435"/>
      <c r="C213" s="435"/>
      <c r="D213" s="435"/>
      <c r="E213" s="435"/>
      <c r="F213" s="435"/>
      <c r="G213" s="435"/>
      <c r="H213" s="435"/>
      <c r="I213" s="435"/>
      <c r="J213" s="435"/>
      <c r="K213" s="382"/>
      <c r="L213" s="382"/>
      <c r="M213" s="383"/>
      <c r="N213" s="239"/>
      <c r="O213" s="239"/>
      <c r="P213" s="614"/>
      <c r="Q213" s="622"/>
      <c r="R213" s="623"/>
      <c r="S213" s="616"/>
      <c r="T213" s="616"/>
      <c r="U213" s="616"/>
      <c r="V213" s="616"/>
      <c r="W213" s="616"/>
      <c r="X213" s="616"/>
      <c r="Y213" s="616"/>
      <c r="Z213" s="616"/>
      <c r="AA213" s="616"/>
      <c r="AB213" s="616"/>
      <c r="AC213" s="616"/>
      <c r="AD213" s="616"/>
      <c r="AE213" s="616"/>
      <c r="AF213" s="616"/>
      <c r="AG213" s="435"/>
      <c r="AH213" s="435"/>
      <c r="AI213" s="435"/>
      <c r="AJ213" s="435"/>
      <c r="AK213" s="435"/>
      <c r="AL213" s="435"/>
    </row>
    <row r="214" spans="1:38" ht="12.75" customHeight="1">
      <c r="A214" s="435"/>
      <c r="B214" s="435"/>
      <c r="C214" s="435"/>
      <c r="D214" s="435"/>
      <c r="E214" s="435"/>
      <c r="F214" s="435"/>
      <c r="G214" s="435"/>
      <c r="H214" s="435"/>
      <c r="I214" s="435"/>
      <c r="J214" s="435"/>
      <c r="K214" s="382"/>
      <c r="L214" s="382"/>
      <c r="M214" s="383"/>
      <c r="N214" s="239"/>
      <c r="O214" s="239"/>
      <c r="P214" s="614"/>
      <c r="Q214" s="622"/>
      <c r="R214" s="623"/>
      <c r="S214" s="616"/>
      <c r="T214" s="616"/>
      <c r="U214" s="616"/>
      <c r="V214" s="616"/>
      <c r="W214" s="616"/>
      <c r="X214" s="616"/>
      <c r="Y214" s="616"/>
      <c r="Z214" s="616"/>
      <c r="AA214" s="616"/>
      <c r="AB214" s="616"/>
      <c r="AC214" s="616"/>
      <c r="AD214" s="616"/>
      <c r="AE214" s="616"/>
      <c r="AF214" s="616"/>
      <c r="AG214" s="435"/>
      <c r="AH214" s="435"/>
      <c r="AI214" s="435"/>
      <c r="AJ214" s="435"/>
      <c r="AK214" s="435"/>
      <c r="AL214" s="435"/>
    </row>
    <row r="215" spans="1:38" ht="12.75" customHeight="1">
      <c r="A215" s="435"/>
      <c r="B215" s="435"/>
      <c r="C215" s="435"/>
      <c r="D215" s="435"/>
      <c r="E215" s="435"/>
      <c r="F215" s="435"/>
      <c r="G215" s="435"/>
      <c r="H215" s="435"/>
      <c r="I215" s="435"/>
      <c r="J215" s="435"/>
      <c r="K215" s="382"/>
      <c r="L215" s="382"/>
      <c r="M215" s="383"/>
      <c r="N215" s="239"/>
      <c r="O215" s="239"/>
      <c r="P215" s="614"/>
      <c r="Q215" s="622"/>
      <c r="R215" s="623"/>
      <c r="S215" s="616"/>
      <c r="T215" s="616"/>
      <c r="U215" s="616"/>
      <c r="V215" s="616"/>
      <c r="W215" s="616"/>
      <c r="X215" s="616"/>
      <c r="Y215" s="616"/>
      <c r="Z215" s="616"/>
      <c r="AA215" s="616"/>
      <c r="AB215" s="616"/>
      <c r="AC215" s="616"/>
      <c r="AD215" s="616"/>
      <c r="AE215" s="616"/>
      <c r="AF215" s="616"/>
      <c r="AG215" s="435"/>
      <c r="AH215" s="435"/>
      <c r="AI215" s="435"/>
      <c r="AJ215" s="435"/>
      <c r="AK215" s="435"/>
      <c r="AL215" s="435"/>
    </row>
    <row r="216" spans="1:38" ht="12.75" customHeight="1">
      <c r="A216" s="435"/>
      <c r="B216" s="435"/>
      <c r="C216" s="435"/>
      <c r="D216" s="435"/>
      <c r="E216" s="435"/>
      <c r="F216" s="435"/>
      <c r="G216" s="435"/>
      <c r="H216" s="435"/>
      <c r="I216" s="435"/>
      <c r="J216" s="435"/>
      <c r="K216" s="382"/>
      <c r="L216" s="382"/>
      <c r="M216" s="383"/>
      <c r="N216" s="239"/>
      <c r="O216" s="239"/>
      <c r="P216" s="614"/>
      <c r="Q216" s="622"/>
      <c r="R216" s="623"/>
      <c r="S216" s="616"/>
      <c r="T216" s="616"/>
      <c r="U216" s="616"/>
      <c r="V216" s="616"/>
      <c r="W216" s="616"/>
      <c r="X216" s="616"/>
      <c r="Y216" s="616"/>
      <c r="Z216" s="616"/>
      <c r="AA216" s="616"/>
      <c r="AB216" s="616"/>
      <c r="AC216" s="616"/>
      <c r="AD216" s="616"/>
      <c r="AE216" s="616"/>
      <c r="AF216" s="616"/>
      <c r="AG216" s="435"/>
      <c r="AH216" s="435"/>
      <c r="AI216" s="435"/>
      <c r="AJ216" s="435"/>
      <c r="AK216" s="435"/>
      <c r="AL216" s="435"/>
    </row>
    <row r="217" spans="1:38" ht="12.75" customHeight="1">
      <c r="A217" s="435"/>
      <c r="B217" s="435"/>
      <c r="C217" s="435"/>
      <c r="D217" s="435"/>
      <c r="E217" s="435"/>
      <c r="F217" s="435"/>
      <c r="G217" s="435"/>
      <c r="H217" s="435"/>
      <c r="I217" s="435"/>
      <c r="J217" s="435"/>
      <c r="K217" s="382"/>
      <c r="L217" s="382"/>
      <c r="M217" s="383"/>
      <c r="N217" s="239"/>
      <c r="O217" s="239"/>
      <c r="P217" s="614"/>
      <c r="Q217" s="622"/>
      <c r="R217" s="623"/>
      <c r="S217" s="616"/>
      <c r="T217" s="616"/>
      <c r="U217" s="616"/>
      <c r="V217" s="616"/>
      <c r="W217" s="616"/>
      <c r="X217" s="616"/>
      <c r="Y217" s="616"/>
      <c r="Z217" s="616"/>
      <c r="AA217" s="616"/>
      <c r="AB217" s="616"/>
      <c r="AC217" s="616"/>
      <c r="AD217" s="616"/>
      <c r="AE217" s="616"/>
      <c r="AF217" s="616"/>
      <c r="AG217" s="435"/>
      <c r="AH217" s="435"/>
      <c r="AI217" s="435"/>
      <c r="AJ217" s="435"/>
      <c r="AK217" s="435"/>
      <c r="AL217" s="435"/>
    </row>
    <row r="218" spans="1:38" ht="12.75" customHeight="1">
      <c r="A218" s="435"/>
      <c r="B218" s="435"/>
      <c r="C218" s="435"/>
      <c r="D218" s="435"/>
      <c r="E218" s="435"/>
      <c r="F218" s="435"/>
      <c r="G218" s="435"/>
      <c r="H218" s="435"/>
      <c r="I218" s="435"/>
      <c r="J218" s="435"/>
      <c r="K218" s="382"/>
      <c r="L218" s="382"/>
      <c r="M218" s="383"/>
      <c r="N218" s="239"/>
      <c r="O218" s="239"/>
      <c r="P218" s="614"/>
      <c r="Q218" s="622"/>
      <c r="R218" s="623"/>
      <c r="S218" s="616"/>
      <c r="T218" s="616"/>
      <c r="U218" s="616"/>
      <c r="V218" s="616"/>
      <c r="W218" s="616"/>
      <c r="X218" s="616"/>
      <c r="Y218" s="616"/>
      <c r="Z218" s="616"/>
      <c r="AA218" s="616"/>
      <c r="AB218" s="616"/>
      <c r="AC218" s="616"/>
      <c r="AD218" s="616"/>
      <c r="AE218" s="616"/>
      <c r="AF218" s="616"/>
      <c r="AG218" s="435"/>
      <c r="AH218" s="435"/>
      <c r="AI218" s="435"/>
      <c r="AJ218" s="435"/>
      <c r="AK218" s="435"/>
      <c r="AL218" s="435"/>
    </row>
    <row r="219" spans="1:38" ht="12.75" customHeight="1">
      <c r="A219" s="435"/>
      <c r="B219" s="435"/>
      <c r="C219" s="435"/>
      <c r="D219" s="435"/>
      <c r="E219" s="435"/>
      <c r="F219" s="435"/>
      <c r="G219" s="435"/>
      <c r="H219" s="435"/>
      <c r="I219" s="435"/>
      <c r="J219" s="435"/>
      <c r="K219" s="382"/>
      <c r="L219" s="382"/>
      <c r="M219" s="383"/>
      <c r="N219" s="239"/>
      <c r="O219" s="239"/>
      <c r="P219" s="614"/>
      <c r="Q219" s="622"/>
      <c r="R219" s="623"/>
      <c r="S219" s="616"/>
      <c r="T219" s="616"/>
      <c r="U219" s="616"/>
      <c r="V219" s="616"/>
      <c r="W219" s="616"/>
      <c r="X219" s="616"/>
      <c r="Y219" s="616"/>
      <c r="Z219" s="616"/>
      <c r="AA219" s="616"/>
      <c r="AB219" s="616"/>
      <c r="AC219" s="616"/>
      <c r="AD219" s="616"/>
      <c r="AE219" s="616"/>
      <c r="AF219" s="616"/>
      <c r="AG219" s="435"/>
      <c r="AH219" s="435"/>
      <c r="AI219" s="435"/>
      <c r="AJ219" s="435"/>
      <c r="AK219" s="435"/>
      <c r="AL219" s="435"/>
    </row>
    <row r="220" spans="1:38" ht="12.75" customHeight="1">
      <c r="A220" s="435"/>
      <c r="B220" s="435"/>
      <c r="C220" s="435"/>
      <c r="D220" s="435"/>
      <c r="E220" s="435"/>
      <c r="F220" s="435"/>
      <c r="G220" s="435"/>
      <c r="H220" s="435"/>
      <c r="I220" s="435"/>
      <c r="J220" s="435"/>
      <c r="K220" s="382"/>
      <c r="L220" s="382"/>
      <c r="M220" s="383"/>
      <c r="N220" s="239"/>
      <c r="O220" s="239"/>
      <c r="P220" s="614"/>
      <c r="Q220" s="622"/>
      <c r="R220" s="623"/>
      <c r="S220" s="616"/>
      <c r="T220" s="616"/>
      <c r="U220" s="616"/>
      <c r="V220" s="616"/>
      <c r="W220" s="616"/>
      <c r="X220" s="616"/>
      <c r="Y220" s="616"/>
      <c r="Z220" s="616"/>
      <c r="AA220" s="616"/>
      <c r="AB220" s="616"/>
      <c r="AC220" s="616"/>
      <c r="AD220" s="616"/>
      <c r="AE220" s="616"/>
      <c r="AF220" s="616"/>
      <c r="AG220" s="435"/>
      <c r="AH220" s="435"/>
      <c r="AI220" s="435"/>
      <c r="AJ220" s="435"/>
      <c r="AK220" s="435"/>
      <c r="AL220" s="435"/>
    </row>
    <row r="221" spans="1:38" ht="12.75" customHeight="1">
      <c r="A221" s="435"/>
      <c r="B221" s="435"/>
      <c r="C221" s="435"/>
      <c r="D221" s="435"/>
      <c r="E221" s="435"/>
      <c r="F221" s="435"/>
      <c r="G221" s="435"/>
      <c r="H221" s="435"/>
      <c r="I221" s="435"/>
      <c r="J221" s="435"/>
      <c r="K221" s="382"/>
      <c r="L221" s="382"/>
      <c r="M221" s="383"/>
      <c r="N221" s="239"/>
      <c r="O221" s="239"/>
      <c r="P221" s="614"/>
      <c r="Q221" s="622"/>
      <c r="R221" s="623"/>
      <c r="S221" s="616"/>
      <c r="T221" s="616"/>
      <c r="U221" s="616"/>
      <c r="V221" s="616"/>
      <c r="W221" s="616"/>
      <c r="X221" s="616"/>
      <c r="Y221" s="616"/>
      <c r="Z221" s="616"/>
      <c r="AA221" s="616"/>
      <c r="AB221" s="616"/>
      <c r="AC221" s="616"/>
      <c r="AD221" s="616"/>
      <c r="AE221" s="616"/>
      <c r="AF221" s="616"/>
      <c r="AG221" s="435"/>
      <c r="AH221" s="435"/>
      <c r="AI221" s="435"/>
      <c r="AJ221" s="435"/>
      <c r="AK221" s="435"/>
      <c r="AL221" s="435"/>
    </row>
    <row r="222" spans="1:38" ht="12.75" customHeight="1">
      <c r="A222" s="435"/>
      <c r="B222" s="435"/>
      <c r="C222" s="435"/>
      <c r="D222" s="435"/>
      <c r="E222" s="435"/>
      <c r="F222" s="435"/>
      <c r="G222" s="435"/>
      <c r="H222" s="435"/>
      <c r="I222" s="435"/>
      <c r="J222" s="435"/>
      <c r="K222" s="382"/>
      <c r="L222" s="382"/>
      <c r="M222" s="383"/>
      <c r="N222" s="239"/>
      <c r="O222" s="239"/>
      <c r="P222" s="614"/>
      <c r="Q222" s="622"/>
      <c r="R222" s="623"/>
      <c r="S222" s="616"/>
      <c r="T222" s="616"/>
      <c r="U222" s="616"/>
      <c r="V222" s="616"/>
      <c r="W222" s="616"/>
      <c r="X222" s="616"/>
      <c r="Y222" s="616"/>
      <c r="Z222" s="616"/>
      <c r="AA222" s="616"/>
      <c r="AB222" s="616"/>
      <c r="AC222" s="616"/>
      <c r="AD222" s="616"/>
      <c r="AE222" s="616"/>
      <c r="AF222" s="616"/>
      <c r="AG222" s="435"/>
      <c r="AH222" s="435"/>
      <c r="AI222" s="435"/>
      <c r="AJ222" s="435"/>
      <c r="AK222" s="435"/>
      <c r="AL222" s="435"/>
    </row>
    <row r="223" spans="1:38" ht="12.75" customHeight="1">
      <c r="A223" s="435"/>
      <c r="B223" s="435"/>
      <c r="C223" s="435"/>
      <c r="D223" s="435"/>
      <c r="E223" s="435"/>
      <c r="F223" s="435"/>
      <c r="G223" s="435"/>
      <c r="H223" s="435"/>
      <c r="I223" s="435"/>
      <c r="J223" s="435"/>
      <c r="K223" s="382"/>
      <c r="L223" s="382"/>
      <c r="M223" s="383"/>
      <c r="N223" s="239"/>
      <c r="O223" s="239"/>
      <c r="P223" s="614"/>
      <c r="Q223" s="622"/>
      <c r="R223" s="623"/>
      <c r="S223" s="616"/>
      <c r="T223" s="616"/>
      <c r="U223" s="616"/>
      <c r="V223" s="616"/>
      <c r="W223" s="616"/>
      <c r="X223" s="616"/>
      <c r="Y223" s="616"/>
      <c r="Z223" s="616"/>
      <c r="AA223" s="616"/>
      <c r="AB223" s="616"/>
      <c r="AC223" s="616"/>
      <c r="AD223" s="616"/>
      <c r="AE223" s="616"/>
      <c r="AF223" s="616"/>
      <c r="AG223" s="435"/>
      <c r="AH223" s="435"/>
      <c r="AI223" s="435"/>
      <c r="AJ223" s="435"/>
      <c r="AK223" s="435"/>
      <c r="AL223" s="435"/>
    </row>
    <row r="224" spans="1:38" ht="12.75" customHeight="1">
      <c r="A224" s="435"/>
      <c r="B224" s="435"/>
      <c r="C224" s="435"/>
      <c r="D224" s="435"/>
      <c r="E224" s="435"/>
      <c r="F224" s="435"/>
      <c r="G224" s="435"/>
      <c r="H224" s="435"/>
      <c r="I224" s="435"/>
      <c r="J224" s="435"/>
      <c r="K224" s="382"/>
      <c r="L224" s="382"/>
      <c r="M224" s="383"/>
      <c r="N224" s="239"/>
      <c r="O224" s="239"/>
      <c r="P224" s="614"/>
      <c r="Q224" s="622"/>
      <c r="R224" s="623"/>
      <c r="S224" s="616"/>
      <c r="T224" s="616"/>
      <c r="U224" s="616"/>
      <c r="V224" s="616"/>
      <c r="W224" s="616"/>
      <c r="X224" s="616"/>
      <c r="Y224" s="616"/>
      <c r="Z224" s="616"/>
      <c r="AA224" s="616"/>
      <c r="AB224" s="616"/>
      <c r="AC224" s="616"/>
      <c r="AD224" s="616"/>
      <c r="AE224" s="616"/>
      <c r="AF224" s="616"/>
      <c r="AG224" s="435"/>
      <c r="AH224" s="435"/>
      <c r="AI224" s="435"/>
      <c r="AJ224" s="435"/>
      <c r="AK224" s="435"/>
      <c r="AL224" s="435"/>
    </row>
    <row r="225" spans="1:38" ht="12.75" customHeight="1">
      <c r="A225" s="435"/>
      <c r="B225" s="435"/>
      <c r="C225" s="435"/>
      <c r="D225" s="435"/>
      <c r="E225" s="435"/>
      <c r="F225" s="435"/>
      <c r="G225" s="435"/>
      <c r="H225" s="435"/>
      <c r="I225" s="435"/>
      <c r="J225" s="435"/>
      <c r="K225" s="382"/>
      <c r="L225" s="382"/>
      <c r="M225" s="383"/>
      <c r="N225" s="239"/>
      <c r="O225" s="239"/>
      <c r="P225" s="614"/>
      <c r="Q225" s="622"/>
      <c r="R225" s="623"/>
      <c r="S225" s="616"/>
      <c r="T225" s="616"/>
      <c r="U225" s="616"/>
      <c r="V225" s="616"/>
      <c r="W225" s="616"/>
      <c r="X225" s="616"/>
      <c r="Y225" s="616"/>
      <c r="Z225" s="616"/>
      <c r="AA225" s="616"/>
      <c r="AB225" s="616"/>
      <c r="AC225" s="616"/>
      <c r="AD225" s="616"/>
      <c r="AE225" s="616"/>
      <c r="AF225" s="616"/>
      <c r="AG225" s="435"/>
      <c r="AH225" s="435"/>
      <c r="AI225" s="435"/>
      <c r="AJ225" s="435"/>
      <c r="AK225" s="435"/>
      <c r="AL225" s="435"/>
    </row>
    <row r="226" spans="1:38" ht="12.75" customHeight="1">
      <c r="A226" s="435"/>
      <c r="B226" s="435"/>
      <c r="C226" s="435"/>
      <c r="D226" s="435"/>
      <c r="E226" s="435"/>
      <c r="F226" s="435"/>
      <c r="G226" s="435"/>
      <c r="H226" s="435"/>
      <c r="I226" s="435"/>
      <c r="J226" s="435"/>
      <c r="K226" s="382"/>
      <c r="L226" s="382"/>
      <c r="M226" s="383"/>
      <c r="N226" s="239"/>
      <c r="O226" s="239"/>
      <c r="P226" s="614"/>
      <c r="Q226" s="622"/>
      <c r="R226" s="623"/>
      <c r="S226" s="616"/>
      <c r="T226" s="616"/>
      <c r="U226" s="616"/>
      <c r="V226" s="616"/>
      <c r="W226" s="616"/>
      <c r="X226" s="616"/>
      <c r="Y226" s="616"/>
      <c r="Z226" s="616"/>
      <c r="AA226" s="616"/>
      <c r="AB226" s="616"/>
      <c r="AC226" s="616"/>
      <c r="AD226" s="616"/>
      <c r="AE226" s="616"/>
      <c r="AF226" s="616"/>
      <c r="AG226" s="435"/>
      <c r="AH226" s="435"/>
      <c r="AI226" s="435"/>
      <c r="AJ226" s="435"/>
      <c r="AK226" s="435"/>
      <c r="AL226" s="435"/>
    </row>
    <row r="227" spans="1:38" ht="12.75" customHeight="1">
      <c r="A227" s="435"/>
      <c r="B227" s="435"/>
      <c r="C227" s="435"/>
      <c r="D227" s="435"/>
      <c r="E227" s="435"/>
      <c r="F227" s="435"/>
      <c r="G227" s="435"/>
      <c r="H227" s="435"/>
      <c r="I227" s="435"/>
      <c r="J227" s="435"/>
      <c r="K227" s="382"/>
      <c r="L227" s="382"/>
      <c r="M227" s="383"/>
      <c r="N227" s="239"/>
      <c r="O227" s="239"/>
      <c r="P227" s="614"/>
      <c r="Q227" s="622"/>
      <c r="R227" s="623"/>
      <c r="S227" s="616"/>
      <c r="T227" s="616"/>
      <c r="U227" s="616"/>
      <c r="V227" s="616"/>
      <c r="W227" s="616"/>
      <c r="X227" s="616"/>
      <c r="Y227" s="616"/>
      <c r="Z227" s="616"/>
      <c r="AA227" s="616"/>
      <c r="AB227" s="616"/>
      <c r="AC227" s="616"/>
      <c r="AD227" s="616"/>
      <c r="AE227" s="616"/>
      <c r="AF227" s="616"/>
      <c r="AG227" s="435"/>
      <c r="AH227" s="435"/>
      <c r="AI227" s="435"/>
      <c r="AJ227" s="435"/>
      <c r="AK227" s="435"/>
      <c r="AL227" s="435"/>
    </row>
    <row r="228" spans="1:38" ht="12.75" customHeight="1">
      <c r="A228" s="435"/>
      <c r="B228" s="435"/>
      <c r="C228" s="435"/>
      <c r="D228" s="435"/>
      <c r="E228" s="435"/>
      <c r="F228" s="435"/>
      <c r="G228" s="435"/>
      <c r="H228" s="435"/>
      <c r="I228" s="435"/>
      <c r="J228" s="435"/>
      <c r="K228" s="382"/>
      <c r="L228" s="382"/>
      <c r="M228" s="383"/>
      <c r="N228" s="239"/>
      <c r="O228" s="239"/>
      <c r="P228" s="614"/>
      <c r="Q228" s="622"/>
      <c r="R228" s="623"/>
      <c r="S228" s="616"/>
      <c r="T228" s="616"/>
      <c r="U228" s="616"/>
      <c r="V228" s="616"/>
      <c r="W228" s="616"/>
      <c r="X228" s="616"/>
      <c r="Y228" s="616"/>
      <c r="Z228" s="616"/>
      <c r="AA228" s="616"/>
      <c r="AB228" s="616"/>
      <c r="AC228" s="616"/>
      <c r="AD228" s="616"/>
      <c r="AE228" s="616"/>
      <c r="AF228" s="616"/>
      <c r="AG228" s="435"/>
      <c r="AH228" s="435"/>
      <c r="AI228" s="435"/>
      <c r="AJ228" s="435"/>
      <c r="AK228" s="435"/>
      <c r="AL228" s="435"/>
    </row>
    <row r="229" spans="1:38" ht="12.75" customHeight="1">
      <c r="A229" s="435"/>
      <c r="B229" s="435"/>
      <c r="C229" s="435"/>
      <c r="D229" s="435"/>
      <c r="E229" s="435"/>
      <c r="F229" s="435"/>
      <c r="G229" s="435"/>
      <c r="H229" s="435"/>
      <c r="I229" s="435"/>
      <c r="J229" s="435"/>
      <c r="K229" s="382"/>
      <c r="L229" s="382"/>
      <c r="M229" s="383"/>
      <c r="N229" s="239"/>
      <c r="O229" s="239"/>
      <c r="P229" s="614"/>
      <c r="Q229" s="622"/>
      <c r="R229" s="623"/>
      <c r="S229" s="616"/>
      <c r="T229" s="616"/>
      <c r="U229" s="616"/>
      <c r="V229" s="616"/>
      <c r="W229" s="616"/>
      <c r="X229" s="616"/>
      <c r="Y229" s="616"/>
      <c r="Z229" s="616"/>
      <c r="AA229" s="616"/>
      <c r="AB229" s="616"/>
      <c r="AC229" s="616"/>
      <c r="AD229" s="616"/>
      <c r="AE229" s="616"/>
      <c r="AF229" s="616"/>
      <c r="AG229" s="435"/>
      <c r="AH229" s="435"/>
      <c r="AI229" s="435"/>
      <c r="AJ229" s="435"/>
      <c r="AK229" s="435"/>
      <c r="AL229" s="435"/>
    </row>
    <row r="230" spans="1:38" ht="12.75" customHeight="1">
      <c r="A230" s="435"/>
      <c r="B230" s="435"/>
      <c r="C230" s="435"/>
      <c r="D230" s="435"/>
      <c r="E230" s="435"/>
      <c r="F230" s="435"/>
      <c r="G230" s="435"/>
      <c r="H230" s="435"/>
      <c r="I230" s="435"/>
      <c r="J230" s="435"/>
      <c r="K230" s="382"/>
      <c r="L230" s="382"/>
      <c r="M230" s="383"/>
      <c r="N230" s="239"/>
      <c r="O230" s="239"/>
      <c r="P230" s="614"/>
      <c r="Q230" s="622"/>
      <c r="R230" s="623"/>
      <c r="S230" s="616"/>
      <c r="T230" s="616"/>
      <c r="U230" s="616"/>
      <c r="V230" s="616"/>
      <c r="W230" s="616"/>
      <c r="X230" s="616"/>
      <c r="Y230" s="616"/>
      <c r="Z230" s="616"/>
      <c r="AA230" s="616"/>
      <c r="AB230" s="616"/>
      <c r="AC230" s="616"/>
      <c r="AD230" s="616"/>
      <c r="AE230" s="616"/>
      <c r="AF230" s="616"/>
      <c r="AG230" s="435"/>
      <c r="AH230" s="435"/>
      <c r="AI230" s="435"/>
      <c r="AJ230" s="435"/>
      <c r="AK230" s="435"/>
      <c r="AL230" s="435"/>
    </row>
    <row r="231" spans="1:38" ht="12.75" customHeight="1">
      <c r="A231" s="435"/>
      <c r="B231" s="435"/>
      <c r="C231" s="435"/>
      <c r="D231" s="435"/>
      <c r="E231" s="435"/>
      <c r="F231" s="435"/>
      <c r="G231" s="435"/>
      <c r="H231" s="435"/>
      <c r="I231" s="435"/>
      <c r="J231" s="435"/>
      <c r="K231" s="382"/>
      <c r="L231" s="382"/>
      <c r="M231" s="383"/>
      <c r="N231" s="239"/>
      <c r="O231" s="239"/>
      <c r="P231" s="614"/>
      <c r="Q231" s="622"/>
      <c r="R231" s="623"/>
      <c r="S231" s="616"/>
      <c r="T231" s="616"/>
      <c r="U231" s="616"/>
      <c r="V231" s="616"/>
      <c r="W231" s="616"/>
      <c r="X231" s="616"/>
      <c r="Y231" s="616"/>
      <c r="Z231" s="616"/>
      <c r="AA231" s="616"/>
      <c r="AB231" s="616"/>
      <c r="AC231" s="616"/>
      <c r="AD231" s="616"/>
      <c r="AE231" s="616"/>
      <c r="AF231" s="616"/>
      <c r="AG231" s="435"/>
      <c r="AH231" s="435"/>
      <c r="AI231" s="435"/>
      <c r="AJ231" s="435"/>
      <c r="AK231" s="435"/>
      <c r="AL231" s="435"/>
    </row>
    <row r="232" spans="1:38" ht="12.75" customHeight="1">
      <c r="A232" s="435"/>
      <c r="B232" s="435"/>
      <c r="C232" s="435"/>
      <c r="D232" s="435"/>
      <c r="E232" s="435"/>
      <c r="F232" s="435"/>
      <c r="G232" s="435"/>
      <c r="H232" s="435"/>
      <c r="I232" s="435"/>
      <c r="J232" s="435"/>
      <c r="K232" s="382"/>
      <c r="L232" s="382"/>
      <c r="M232" s="383"/>
      <c r="N232" s="239"/>
      <c r="O232" s="239"/>
      <c r="P232" s="614"/>
      <c r="Q232" s="622"/>
      <c r="R232" s="623"/>
      <c r="S232" s="616"/>
      <c r="T232" s="616"/>
      <c r="U232" s="616"/>
      <c r="V232" s="616"/>
      <c r="W232" s="616"/>
      <c r="X232" s="616"/>
      <c r="Y232" s="616"/>
      <c r="Z232" s="616"/>
      <c r="AA232" s="616"/>
      <c r="AB232" s="616"/>
      <c r="AC232" s="616"/>
      <c r="AD232" s="616"/>
      <c r="AE232" s="616"/>
      <c r="AF232" s="616"/>
      <c r="AG232" s="435"/>
      <c r="AH232" s="435"/>
      <c r="AI232" s="435"/>
      <c r="AJ232" s="435"/>
      <c r="AK232" s="435"/>
      <c r="AL232" s="435"/>
    </row>
    <row r="233" spans="1:38" ht="12.75" customHeight="1">
      <c r="A233" s="435"/>
      <c r="B233" s="435"/>
      <c r="C233" s="435"/>
      <c r="D233" s="435"/>
      <c r="E233" s="435"/>
      <c r="F233" s="435"/>
      <c r="G233" s="435"/>
      <c r="H233" s="435"/>
      <c r="I233" s="435"/>
      <c r="J233" s="435"/>
      <c r="K233" s="382"/>
      <c r="L233" s="382"/>
      <c r="M233" s="383"/>
      <c r="N233" s="239"/>
      <c r="O233" s="239"/>
      <c r="P233" s="614"/>
      <c r="Q233" s="622"/>
      <c r="R233" s="623"/>
      <c r="S233" s="616"/>
      <c r="T233" s="616"/>
      <c r="U233" s="616"/>
      <c r="V233" s="616"/>
      <c r="W233" s="616"/>
      <c r="X233" s="616"/>
      <c r="Y233" s="616"/>
      <c r="Z233" s="616"/>
      <c r="AA233" s="616"/>
      <c r="AB233" s="616"/>
      <c r="AC233" s="616"/>
      <c r="AD233" s="616"/>
      <c r="AE233" s="616"/>
      <c r="AF233" s="616"/>
      <c r="AG233" s="435"/>
      <c r="AH233" s="435"/>
      <c r="AI233" s="435"/>
      <c r="AJ233" s="435"/>
      <c r="AK233" s="435"/>
      <c r="AL233" s="435"/>
    </row>
    <row r="234" spans="1:38" ht="12.75" customHeight="1">
      <c r="A234" s="435"/>
      <c r="B234" s="435"/>
      <c r="C234" s="435"/>
      <c r="D234" s="435"/>
      <c r="E234" s="435"/>
      <c r="F234" s="435"/>
      <c r="G234" s="435"/>
      <c r="H234" s="435"/>
      <c r="I234" s="435"/>
      <c r="J234" s="435"/>
      <c r="K234" s="382"/>
      <c r="L234" s="382"/>
      <c r="M234" s="383"/>
      <c r="N234" s="239"/>
      <c r="O234" s="239"/>
      <c r="P234" s="614"/>
      <c r="Q234" s="622"/>
      <c r="R234" s="623"/>
      <c r="S234" s="616"/>
      <c r="T234" s="616"/>
      <c r="U234" s="616"/>
      <c r="V234" s="616"/>
      <c r="W234" s="616"/>
      <c r="X234" s="616"/>
      <c r="Y234" s="616"/>
      <c r="Z234" s="616"/>
      <c r="AA234" s="616"/>
      <c r="AB234" s="616"/>
      <c r="AC234" s="616"/>
      <c r="AD234" s="616"/>
      <c r="AE234" s="616"/>
      <c r="AF234" s="616"/>
      <c r="AG234" s="435"/>
      <c r="AH234" s="435"/>
      <c r="AI234" s="435"/>
      <c r="AJ234" s="435"/>
      <c r="AK234" s="435"/>
      <c r="AL234" s="435"/>
    </row>
    <row r="235" spans="1:38" ht="12.75" customHeight="1">
      <c r="A235" s="435"/>
      <c r="B235" s="435"/>
      <c r="C235" s="435"/>
      <c r="D235" s="435"/>
      <c r="E235" s="435"/>
      <c r="F235" s="435"/>
      <c r="G235" s="435"/>
      <c r="H235" s="435"/>
      <c r="I235" s="435"/>
      <c r="J235" s="435"/>
      <c r="K235" s="382"/>
      <c r="L235" s="382"/>
      <c r="M235" s="383"/>
      <c r="N235" s="239"/>
      <c r="O235" s="239"/>
      <c r="P235" s="614"/>
      <c r="Q235" s="622"/>
      <c r="R235" s="623"/>
      <c r="S235" s="616"/>
      <c r="T235" s="616"/>
      <c r="U235" s="616"/>
      <c r="V235" s="616"/>
      <c r="W235" s="616"/>
      <c r="X235" s="616"/>
      <c r="Y235" s="616"/>
      <c r="Z235" s="616"/>
      <c r="AA235" s="616"/>
      <c r="AB235" s="616"/>
      <c r="AC235" s="616"/>
      <c r="AD235" s="616"/>
      <c r="AE235" s="616"/>
      <c r="AF235" s="616"/>
      <c r="AG235" s="435"/>
      <c r="AH235" s="435"/>
      <c r="AI235" s="435"/>
      <c r="AJ235" s="435"/>
      <c r="AK235" s="435"/>
      <c r="AL235" s="435"/>
    </row>
    <row r="236" spans="1:38" ht="12.75" customHeight="1">
      <c r="A236" s="435"/>
      <c r="B236" s="435"/>
      <c r="C236" s="435"/>
      <c r="D236" s="435"/>
      <c r="E236" s="435"/>
      <c r="F236" s="435"/>
      <c r="G236" s="435"/>
      <c r="H236" s="435"/>
      <c r="I236" s="435"/>
      <c r="J236" s="435"/>
      <c r="K236" s="382"/>
      <c r="L236" s="382"/>
      <c r="M236" s="383"/>
      <c r="N236" s="239"/>
      <c r="O236" s="239"/>
      <c r="P236" s="614"/>
      <c r="Q236" s="622"/>
      <c r="R236" s="623"/>
      <c r="S236" s="616"/>
      <c r="T236" s="616"/>
      <c r="U236" s="616"/>
      <c r="V236" s="616"/>
      <c r="W236" s="616"/>
      <c r="X236" s="616"/>
      <c r="Y236" s="616"/>
      <c r="Z236" s="616"/>
      <c r="AA236" s="616"/>
      <c r="AB236" s="616"/>
      <c r="AC236" s="616"/>
      <c r="AD236" s="616"/>
      <c r="AE236" s="616"/>
      <c r="AF236" s="616"/>
      <c r="AG236" s="435"/>
      <c r="AH236" s="435"/>
      <c r="AI236" s="435"/>
      <c r="AJ236" s="435"/>
      <c r="AK236" s="435"/>
      <c r="AL236" s="435"/>
    </row>
    <row r="237" spans="1:38" ht="12.75" customHeight="1">
      <c r="A237" s="435"/>
      <c r="B237" s="435"/>
      <c r="C237" s="435"/>
      <c r="D237" s="435"/>
      <c r="E237" s="435"/>
      <c r="F237" s="435"/>
      <c r="G237" s="435"/>
      <c r="H237" s="435"/>
      <c r="I237" s="435"/>
      <c r="J237" s="435"/>
      <c r="K237" s="382"/>
      <c r="L237" s="382"/>
      <c r="M237" s="383"/>
      <c r="N237" s="239"/>
      <c r="O237" s="239"/>
      <c r="P237" s="614"/>
      <c r="Q237" s="622"/>
      <c r="R237" s="623"/>
      <c r="S237" s="616"/>
      <c r="T237" s="616"/>
      <c r="U237" s="616"/>
      <c r="V237" s="616"/>
      <c r="W237" s="616"/>
      <c r="X237" s="616"/>
      <c r="Y237" s="616"/>
      <c r="Z237" s="616"/>
      <c r="AA237" s="616"/>
      <c r="AB237" s="616"/>
      <c r="AC237" s="616"/>
      <c r="AD237" s="616"/>
      <c r="AE237" s="616"/>
      <c r="AF237" s="616"/>
      <c r="AG237" s="435"/>
      <c r="AH237" s="435"/>
      <c r="AI237" s="435"/>
      <c r="AJ237" s="435"/>
      <c r="AK237" s="435"/>
      <c r="AL237" s="435"/>
    </row>
    <row r="238" spans="1:38" ht="12.75" customHeight="1">
      <c r="A238" s="435"/>
      <c r="B238" s="435"/>
      <c r="C238" s="435"/>
      <c r="D238" s="435"/>
      <c r="E238" s="435"/>
      <c r="F238" s="435"/>
      <c r="G238" s="435"/>
      <c r="H238" s="435"/>
      <c r="I238" s="435"/>
      <c r="J238" s="435"/>
      <c r="K238" s="382"/>
      <c r="L238" s="382"/>
      <c r="M238" s="383"/>
      <c r="N238" s="239"/>
      <c r="O238" s="239"/>
      <c r="P238" s="614"/>
      <c r="Q238" s="622"/>
      <c r="R238" s="623"/>
      <c r="S238" s="616"/>
      <c r="T238" s="616"/>
      <c r="U238" s="616"/>
      <c r="V238" s="616"/>
      <c r="W238" s="616"/>
      <c r="X238" s="616"/>
      <c r="Y238" s="616"/>
      <c r="Z238" s="616"/>
      <c r="AA238" s="616"/>
      <c r="AB238" s="616"/>
      <c r="AC238" s="616"/>
      <c r="AD238" s="616"/>
      <c r="AE238" s="616"/>
      <c r="AF238" s="616"/>
      <c r="AG238" s="435"/>
      <c r="AH238" s="435"/>
      <c r="AI238" s="435"/>
      <c r="AJ238" s="435"/>
      <c r="AK238" s="435"/>
      <c r="AL238" s="435"/>
    </row>
    <row r="239" spans="1:38" ht="12.75" customHeight="1">
      <c r="A239" s="435"/>
      <c r="B239" s="435"/>
      <c r="C239" s="435"/>
      <c r="D239" s="435"/>
      <c r="E239" s="435"/>
      <c r="F239" s="435"/>
      <c r="G239" s="435"/>
      <c r="H239" s="435"/>
      <c r="I239" s="435"/>
      <c r="J239" s="435"/>
      <c r="K239" s="382"/>
      <c r="L239" s="382"/>
      <c r="M239" s="383"/>
      <c r="N239" s="239"/>
      <c r="O239" s="239"/>
      <c r="P239" s="614"/>
      <c r="Q239" s="622"/>
      <c r="R239" s="623"/>
      <c r="S239" s="616"/>
      <c r="T239" s="616"/>
      <c r="U239" s="616"/>
      <c r="V239" s="616"/>
      <c r="W239" s="616"/>
      <c r="X239" s="616"/>
      <c r="Y239" s="616"/>
      <c r="Z239" s="616"/>
      <c r="AA239" s="616"/>
      <c r="AB239" s="616"/>
      <c r="AC239" s="616"/>
      <c r="AD239" s="616"/>
      <c r="AE239" s="616"/>
      <c r="AF239" s="616"/>
      <c r="AG239" s="435"/>
      <c r="AH239" s="435"/>
      <c r="AI239" s="435"/>
      <c r="AJ239" s="435"/>
      <c r="AK239" s="435"/>
      <c r="AL239" s="435"/>
    </row>
    <row r="240" spans="1:38" ht="12.75" customHeight="1">
      <c r="A240" s="435"/>
      <c r="B240" s="435"/>
      <c r="C240" s="435"/>
      <c r="D240" s="435"/>
      <c r="E240" s="435"/>
      <c r="F240" s="435"/>
      <c r="G240" s="435"/>
      <c r="H240" s="435"/>
      <c r="I240" s="435"/>
      <c r="J240" s="435"/>
      <c r="K240" s="382"/>
      <c r="L240" s="382"/>
      <c r="M240" s="383"/>
      <c r="N240" s="239"/>
      <c r="O240" s="239"/>
      <c r="P240" s="614"/>
      <c r="Q240" s="622"/>
      <c r="R240" s="623"/>
      <c r="S240" s="616"/>
      <c r="T240" s="616"/>
      <c r="U240" s="616"/>
      <c r="V240" s="616"/>
      <c r="W240" s="616"/>
      <c r="X240" s="616"/>
      <c r="Y240" s="616"/>
      <c r="Z240" s="616"/>
      <c r="AA240" s="616"/>
      <c r="AB240" s="616"/>
      <c r="AC240" s="616"/>
      <c r="AD240" s="616"/>
      <c r="AE240" s="616"/>
      <c r="AF240" s="616"/>
      <c r="AG240" s="435"/>
      <c r="AH240" s="435"/>
      <c r="AI240" s="435"/>
      <c r="AJ240" s="435"/>
      <c r="AK240" s="435"/>
      <c r="AL240" s="435"/>
    </row>
    <row r="241" spans="1:38" ht="12.75" customHeight="1">
      <c r="A241" s="435"/>
      <c r="B241" s="435"/>
      <c r="C241" s="435"/>
      <c r="D241" s="435"/>
      <c r="E241" s="435"/>
      <c r="F241" s="435"/>
      <c r="G241" s="435"/>
      <c r="H241" s="435"/>
      <c r="I241" s="435"/>
      <c r="J241" s="435"/>
      <c r="K241" s="382"/>
      <c r="L241" s="382"/>
      <c r="M241" s="383"/>
      <c r="N241" s="239"/>
      <c r="O241" s="239"/>
      <c r="P241" s="614"/>
      <c r="Q241" s="622"/>
      <c r="R241" s="623"/>
      <c r="S241" s="616"/>
      <c r="T241" s="616"/>
      <c r="U241" s="616"/>
      <c r="V241" s="616"/>
      <c r="W241" s="616"/>
      <c r="X241" s="616"/>
      <c r="Y241" s="616"/>
      <c r="Z241" s="616"/>
      <c r="AA241" s="616"/>
      <c r="AB241" s="616"/>
      <c r="AC241" s="616"/>
      <c r="AD241" s="616"/>
      <c r="AE241" s="616"/>
      <c r="AF241" s="616"/>
      <c r="AG241" s="435"/>
      <c r="AH241" s="435"/>
      <c r="AI241" s="435"/>
      <c r="AJ241" s="435"/>
      <c r="AK241" s="435"/>
      <c r="AL241" s="435"/>
    </row>
    <row r="242" spans="1:38" ht="12.75" customHeight="1">
      <c r="A242" s="435"/>
      <c r="B242" s="435"/>
      <c r="C242" s="435"/>
      <c r="D242" s="435"/>
      <c r="E242" s="435"/>
      <c r="F242" s="435"/>
      <c r="G242" s="435"/>
      <c r="H242" s="435"/>
      <c r="I242" s="435"/>
      <c r="J242" s="435"/>
      <c r="K242" s="382"/>
      <c r="L242" s="382"/>
      <c r="M242" s="383"/>
      <c r="N242" s="239"/>
      <c r="O242" s="239"/>
      <c r="P242" s="614"/>
      <c r="Q242" s="622"/>
      <c r="R242" s="623"/>
      <c r="S242" s="616"/>
      <c r="T242" s="616"/>
      <c r="U242" s="616"/>
      <c r="V242" s="616"/>
      <c r="W242" s="616"/>
      <c r="X242" s="616"/>
      <c r="Y242" s="616"/>
      <c r="Z242" s="616"/>
      <c r="AA242" s="616"/>
      <c r="AB242" s="616"/>
      <c r="AC242" s="616"/>
      <c r="AD242" s="616"/>
      <c r="AE242" s="616"/>
      <c r="AF242" s="616"/>
      <c r="AG242" s="435"/>
      <c r="AH242" s="435"/>
      <c r="AI242" s="435"/>
      <c r="AJ242" s="435"/>
      <c r="AK242" s="435"/>
      <c r="AL242" s="435"/>
    </row>
    <row r="243" spans="1:38" ht="12.75" customHeight="1">
      <c r="A243" s="435"/>
      <c r="B243" s="435"/>
      <c r="C243" s="435"/>
      <c r="D243" s="435"/>
      <c r="E243" s="435"/>
      <c r="F243" s="435"/>
      <c r="G243" s="435"/>
      <c r="H243" s="435"/>
      <c r="I243" s="435"/>
      <c r="J243" s="435"/>
      <c r="K243" s="382"/>
      <c r="L243" s="382"/>
      <c r="M243" s="383"/>
      <c r="N243" s="239"/>
      <c r="O243" s="239"/>
      <c r="P243" s="614"/>
      <c r="Q243" s="622"/>
      <c r="R243" s="623"/>
      <c r="S243" s="616"/>
      <c r="T243" s="616"/>
      <c r="U243" s="616"/>
      <c r="V243" s="616"/>
      <c r="W243" s="616"/>
      <c r="X243" s="616"/>
      <c r="Y243" s="616"/>
      <c r="Z243" s="616"/>
      <c r="AA243" s="616"/>
      <c r="AB243" s="616"/>
      <c r="AC243" s="616"/>
      <c r="AD243" s="616"/>
      <c r="AE243" s="616"/>
      <c r="AF243" s="616"/>
      <c r="AG243" s="435"/>
      <c r="AH243" s="435"/>
      <c r="AI243" s="435"/>
      <c r="AJ243" s="435"/>
      <c r="AK243" s="435"/>
      <c r="AL243" s="435"/>
    </row>
    <row r="244" spans="1:38" ht="12.75" customHeight="1">
      <c r="A244" s="435"/>
      <c r="B244" s="435"/>
      <c r="C244" s="435"/>
      <c r="D244" s="435"/>
      <c r="E244" s="435"/>
      <c r="F244" s="435"/>
      <c r="G244" s="435"/>
      <c r="H244" s="435"/>
      <c r="I244" s="435"/>
      <c r="J244" s="435"/>
      <c r="K244" s="382"/>
      <c r="L244" s="382"/>
      <c r="M244" s="383"/>
      <c r="N244" s="239"/>
      <c r="O244" s="239"/>
      <c r="P244" s="614"/>
      <c r="Q244" s="622"/>
      <c r="R244" s="623"/>
      <c r="S244" s="616"/>
      <c r="T244" s="616"/>
      <c r="U244" s="616"/>
      <c r="V244" s="616"/>
      <c r="W244" s="616"/>
      <c r="X244" s="616"/>
      <c r="Y244" s="616"/>
      <c r="Z244" s="616"/>
      <c r="AA244" s="616"/>
      <c r="AB244" s="616"/>
      <c r="AC244" s="616"/>
      <c r="AD244" s="616"/>
      <c r="AE244" s="616"/>
      <c r="AF244" s="616"/>
      <c r="AG244" s="435"/>
      <c r="AH244" s="435"/>
      <c r="AI244" s="435"/>
      <c r="AJ244" s="435"/>
      <c r="AK244" s="435"/>
      <c r="AL244" s="435"/>
    </row>
    <row r="245" spans="1:38" ht="12.75" customHeight="1">
      <c r="A245" s="435"/>
      <c r="B245" s="435"/>
      <c r="C245" s="435"/>
      <c r="D245" s="435"/>
      <c r="E245" s="435"/>
      <c r="F245" s="435"/>
      <c r="G245" s="435"/>
      <c r="H245" s="435"/>
      <c r="I245" s="435"/>
      <c r="J245" s="435"/>
      <c r="K245" s="382"/>
      <c r="L245" s="382"/>
      <c r="M245" s="383"/>
      <c r="N245" s="239"/>
      <c r="O245" s="239"/>
      <c r="P245" s="614"/>
      <c r="Q245" s="622"/>
      <c r="R245" s="623"/>
      <c r="S245" s="616"/>
      <c r="T245" s="616"/>
      <c r="U245" s="616"/>
      <c r="V245" s="616"/>
      <c r="W245" s="616"/>
      <c r="X245" s="616"/>
      <c r="Y245" s="616"/>
      <c r="Z245" s="616"/>
      <c r="AA245" s="616"/>
      <c r="AB245" s="616"/>
      <c r="AC245" s="616"/>
      <c r="AD245" s="616"/>
      <c r="AE245" s="616"/>
      <c r="AF245" s="616"/>
      <c r="AG245" s="435"/>
      <c r="AH245" s="435"/>
      <c r="AI245" s="435"/>
      <c r="AJ245" s="435"/>
      <c r="AK245" s="435"/>
      <c r="AL245" s="435"/>
    </row>
    <row r="246" spans="1:38" ht="12.75" customHeight="1">
      <c r="A246" s="435"/>
      <c r="B246" s="435"/>
      <c r="C246" s="435"/>
      <c r="D246" s="435"/>
      <c r="E246" s="435"/>
      <c r="F246" s="435"/>
      <c r="G246" s="435"/>
      <c r="H246" s="435"/>
      <c r="I246" s="435"/>
      <c r="J246" s="435"/>
      <c r="K246" s="382"/>
      <c r="L246" s="382"/>
      <c r="M246" s="383"/>
      <c r="N246" s="239"/>
      <c r="O246" s="239"/>
      <c r="P246" s="614"/>
      <c r="Q246" s="622"/>
      <c r="R246" s="623"/>
      <c r="S246" s="616"/>
      <c r="T246" s="616"/>
      <c r="U246" s="616"/>
      <c r="V246" s="616"/>
      <c r="W246" s="616"/>
      <c r="X246" s="616"/>
      <c r="Y246" s="616"/>
      <c r="Z246" s="616"/>
      <c r="AA246" s="616"/>
      <c r="AB246" s="616"/>
      <c r="AC246" s="616"/>
      <c r="AD246" s="616"/>
      <c r="AE246" s="616"/>
      <c r="AF246" s="616"/>
      <c r="AG246" s="435"/>
      <c r="AH246" s="435"/>
      <c r="AI246" s="435"/>
      <c r="AJ246" s="435"/>
      <c r="AK246" s="435"/>
      <c r="AL246" s="435"/>
    </row>
    <row r="247" spans="1:38" ht="12.75" customHeight="1">
      <c r="A247" s="435"/>
      <c r="B247" s="435"/>
      <c r="C247" s="435"/>
      <c r="D247" s="435"/>
      <c r="E247" s="435"/>
      <c r="F247" s="435"/>
      <c r="G247" s="435"/>
      <c r="H247" s="435"/>
      <c r="I247" s="435"/>
      <c r="J247" s="435"/>
      <c r="K247" s="382"/>
      <c r="L247" s="382"/>
      <c r="M247" s="383"/>
      <c r="N247" s="239"/>
      <c r="O247" s="239"/>
      <c r="P247" s="614"/>
      <c r="Q247" s="622"/>
      <c r="R247" s="623"/>
      <c r="S247" s="616"/>
      <c r="T247" s="616"/>
      <c r="U247" s="616"/>
      <c r="V247" s="616"/>
      <c r="W247" s="616"/>
      <c r="X247" s="616"/>
      <c r="Y247" s="616"/>
      <c r="Z247" s="616"/>
      <c r="AA247" s="616"/>
      <c r="AB247" s="616"/>
      <c r="AC247" s="616"/>
      <c r="AD247" s="616"/>
      <c r="AE247" s="616"/>
      <c r="AF247" s="616"/>
      <c r="AG247" s="435"/>
      <c r="AH247" s="435"/>
      <c r="AI247" s="435"/>
      <c r="AJ247" s="435"/>
      <c r="AK247" s="435"/>
      <c r="AL247" s="435"/>
    </row>
    <row r="248" spans="1:38" ht="12.75" customHeight="1">
      <c r="A248" s="435"/>
      <c r="B248" s="435"/>
      <c r="C248" s="435"/>
      <c r="D248" s="435"/>
      <c r="E248" s="435"/>
      <c r="F248" s="435"/>
      <c r="G248" s="435"/>
      <c r="H248" s="435"/>
      <c r="I248" s="435"/>
      <c r="J248" s="435"/>
      <c r="K248" s="382"/>
      <c r="L248" s="382"/>
      <c r="M248" s="383"/>
      <c r="N248" s="239"/>
      <c r="O248" s="239"/>
      <c r="P248" s="614"/>
      <c r="Q248" s="622"/>
      <c r="R248" s="623"/>
      <c r="S248" s="616"/>
      <c r="T248" s="616"/>
      <c r="U248" s="616"/>
      <c r="V248" s="616"/>
      <c r="W248" s="616"/>
      <c r="X248" s="616"/>
      <c r="Y248" s="616"/>
      <c r="Z248" s="616"/>
      <c r="AA248" s="616"/>
      <c r="AB248" s="616"/>
      <c r="AC248" s="616"/>
      <c r="AD248" s="616"/>
      <c r="AE248" s="616"/>
      <c r="AF248" s="616"/>
      <c r="AG248" s="435"/>
      <c r="AH248" s="435"/>
      <c r="AI248" s="435"/>
      <c r="AJ248" s="435"/>
      <c r="AK248" s="435"/>
      <c r="AL248" s="435"/>
    </row>
    <row r="249" spans="1:38" ht="12.75" customHeight="1">
      <c r="A249" s="435"/>
      <c r="B249" s="435"/>
      <c r="C249" s="435"/>
      <c r="D249" s="435"/>
      <c r="E249" s="435"/>
      <c r="F249" s="435"/>
      <c r="G249" s="435"/>
      <c r="H249" s="435"/>
      <c r="I249" s="435"/>
      <c r="J249" s="435"/>
      <c r="K249" s="382"/>
      <c r="L249" s="382"/>
      <c r="M249" s="383"/>
      <c r="N249" s="239"/>
      <c r="O249" s="239"/>
      <c r="P249" s="614"/>
      <c r="Q249" s="622"/>
      <c r="R249" s="623"/>
      <c r="S249" s="616"/>
      <c r="T249" s="616"/>
      <c r="U249" s="616"/>
      <c r="V249" s="616"/>
      <c r="W249" s="616"/>
      <c r="X249" s="616"/>
      <c r="Y249" s="616"/>
      <c r="Z249" s="616"/>
      <c r="AA249" s="616"/>
      <c r="AB249" s="616"/>
      <c r="AC249" s="616"/>
      <c r="AD249" s="616"/>
      <c r="AE249" s="616"/>
      <c r="AF249" s="616"/>
      <c r="AG249" s="435"/>
      <c r="AH249" s="435"/>
      <c r="AI249" s="435"/>
      <c r="AJ249" s="435"/>
      <c r="AK249" s="435"/>
      <c r="AL249" s="435"/>
    </row>
    <row r="250" spans="1:38" ht="12.75" customHeight="1">
      <c r="A250" s="435"/>
      <c r="B250" s="435"/>
      <c r="C250" s="435"/>
      <c r="D250" s="435"/>
      <c r="E250" s="435"/>
      <c r="F250" s="435"/>
      <c r="G250" s="435"/>
      <c r="H250" s="435"/>
      <c r="I250" s="435"/>
      <c r="J250" s="435"/>
      <c r="K250" s="382"/>
      <c r="L250" s="382"/>
      <c r="M250" s="383"/>
      <c r="N250" s="239"/>
      <c r="O250" s="239"/>
      <c r="P250" s="614"/>
      <c r="Q250" s="622"/>
      <c r="R250" s="623"/>
      <c r="S250" s="616"/>
      <c r="T250" s="616"/>
      <c r="U250" s="616"/>
      <c r="V250" s="616"/>
      <c r="W250" s="616"/>
      <c r="X250" s="616"/>
      <c r="Y250" s="616"/>
      <c r="Z250" s="616"/>
      <c r="AA250" s="616"/>
      <c r="AB250" s="616"/>
      <c r="AC250" s="616"/>
      <c r="AD250" s="616"/>
      <c r="AE250" s="616"/>
      <c r="AF250" s="616"/>
      <c r="AG250" s="435"/>
      <c r="AH250" s="435"/>
      <c r="AI250" s="435"/>
      <c r="AJ250" s="435"/>
      <c r="AK250" s="435"/>
      <c r="AL250" s="435"/>
    </row>
    <row r="251" spans="1:38" ht="12.75" customHeight="1">
      <c r="A251" s="435"/>
      <c r="B251" s="435"/>
      <c r="C251" s="435"/>
      <c r="D251" s="435"/>
      <c r="E251" s="435"/>
      <c r="F251" s="435"/>
      <c r="G251" s="435"/>
      <c r="H251" s="435"/>
      <c r="I251" s="435"/>
      <c r="J251" s="435"/>
      <c r="K251" s="382"/>
      <c r="L251" s="382"/>
      <c r="M251" s="383"/>
      <c r="N251" s="239"/>
      <c r="O251" s="239"/>
      <c r="P251" s="614"/>
      <c r="Q251" s="622"/>
      <c r="R251" s="623"/>
      <c r="S251" s="616"/>
      <c r="T251" s="616"/>
      <c r="U251" s="616"/>
      <c r="V251" s="616"/>
      <c r="W251" s="616"/>
      <c r="X251" s="616"/>
      <c r="Y251" s="616"/>
      <c r="Z251" s="616"/>
      <c r="AA251" s="616"/>
      <c r="AB251" s="616"/>
      <c r="AC251" s="616"/>
      <c r="AD251" s="616"/>
      <c r="AE251" s="616"/>
      <c r="AF251" s="616"/>
      <c r="AG251" s="435"/>
      <c r="AH251" s="435"/>
      <c r="AI251" s="435"/>
      <c r="AJ251" s="435"/>
      <c r="AK251" s="435"/>
      <c r="AL251" s="435"/>
    </row>
    <row r="252" spans="1:38" ht="12.75" customHeight="1">
      <c r="A252" s="435"/>
      <c r="B252" s="435"/>
      <c r="C252" s="435"/>
      <c r="D252" s="435"/>
      <c r="E252" s="435"/>
      <c r="F252" s="435"/>
      <c r="G252" s="435"/>
      <c r="H252" s="435"/>
      <c r="I252" s="435"/>
      <c r="J252" s="435"/>
      <c r="K252" s="382"/>
      <c r="L252" s="382"/>
      <c r="M252" s="383"/>
      <c r="N252" s="239"/>
      <c r="O252" s="239"/>
      <c r="P252" s="614"/>
      <c r="Q252" s="622"/>
      <c r="R252" s="623"/>
      <c r="S252" s="616"/>
      <c r="T252" s="616"/>
      <c r="U252" s="616"/>
      <c r="V252" s="616"/>
      <c r="W252" s="616"/>
      <c r="X252" s="616"/>
      <c r="Y252" s="616"/>
      <c r="Z252" s="616"/>
      <c r="AA252" s="616"/>
      <c r="AB252" s="616"/>
      <c r="AC252" s="616"/>
      <c r="AD252" s="616"/>
      <c r="AE252" s="616"/>
      <c r="AF252" s="616"/>
      <c r="AG252" s="435"/>
      <c r="AH252" s="435"/>
      <c r="AI252" s="435"/>
      <c r="AJ252" s="435"/>
      <c r="AK252" s="435"/>
      <c r="AL252" s="435"/>
    </row>
    <row r="253" spans="1:38" ht="12.75" customHeight="1">
      <c r="A253" s="435"/>
      <c r="B253" s="435"/>
      <c r="C253" s="435"/>
      <c r="D253" s="435"/>
      <c r="E253" s="435"/>
      <c r="F253" s="435"/>
      <c r="G253" s="435"/>
      <c r="H253" s="435"/>
      <c r="I253" s="435"/>
      <c r="J253" s="435"/>
      <c r="K253" s="382"/>
      <c r="L253" s="382"/>
      <c r="M253" s="383"/>
      <c r="N253" s="239"/>
      <c r="O253" s="239"/>
      <c r="P253" s="614"/>
      <c r="Q253" s="622"/>
      <c r="R253" s="623"/>
      <c r="S253" s="616"/>
      <c r="T253" s="616"/>
      <c r="U253" s="616"/>
      <c r="V253" s="616"/>
      <c r="W253" s="616"/>
      <c r="X253" s="616"/>
      <c r="Y253" s="616"/>
      <c r="Z253" s="616"/>
      <c r="AA253" s="616"/>
      <c r="AB253" s="616"/>
      <c r="AC253" s="616"/>
      <c r="AD253" s="616"/>
      <c r="AE253" s="616"/>
      <c r="AF253" s="616"/>
      <c r="AG253" s="435"/>
      <c r="AH253" s="435"/>
      <c r="AI253" s="435"/>
      <c r="AJ253" s="435"/>
      <c r="AK253" s="435"/>
      <c r="AL253" s="435"/>
    </row>
    <row r="254" spans="1:38" ht="12.75" customHeight="1">
      <c r="A254" s="435"/>
      <c r="B254" s="435"/>
      <c r="C254" s="435"/>
      <c r="D254" s="435"/>
      <c r="E254" s="435"/>
      <c r="F254" s="435"/>
      <c r="G254" s="435"/>
      <c r="H254" s="435"/>
      <c r="I254" s="435"/>
      <c r="J254" s="435"/>
      <c r="K254" s="382"/>
      <c r="L254" s="382"/>
      <c r="M254" s="383"/>
      <c r="N254" s="239"/>
      <c r="O254" s="239"/>
      <c r="P254" s="614"/>
      <c r="Q254" s="622"/>
      <c r="R254" s="623"/>
      <c r="S254" s="616"/>
      <c r="T254" s="616"/>
      <c r="U254" s="616"/>
      <c r="V254" s="616"/>
      <c r="W254" s="616"/>
      <c r="X254" s="616"/>
      <c r="Y254" s="616"/>
      <c r="Z254" s="616"/>
      <c r="AA254" s="616"/>
      <c r="AB254" s="616"/>
      <c r="AC254" s="616"/>
      <c r="AD254" s="616"/>
      <c r="AE254" s="616"/>
      <c r="AF254" s="616"/>
      <c r="AG254" s="435"/>
      <c r="AH254" s="435"/>
      <c r="AI254" s="435"/>
      <c r="AJ254" s="435"/>
      <c r="AK254" s="435"/>
      <c r="AL254" s="435"/>
    </row>
    <row r="255" spans="1:38" ht="12.75" customHeight="1">
      <c r="A255" s="435"/>
      <c r="B255" s="435"/>
      <c r="C255" s="435"/>
      <c r="D255" s="435"/>
      <c r="E255" s="435"/>
      <c r="F255" s="435"/>
      <c r="G255" s="435"/>
      <c r="H255" s="435"/>
      <c r="I255" s="435"/>
      <c r="J255" s="435"/>
      <c r="K255" s="382"/>
      <c r="L255" s="382"/>
      <c r="M255" s="383"/>
      <c r="N255" s="239"/>
      <c r="O255" s="239"/>
      <c r="P255" s="614"/>
      <c r="Q255" s="622"/>
      <c r="R255" s="623"/>
      <c r="S255" s="616"/>
      <c r="T255" s="616"/>
      <c r="U255" s="616"/>
      <c r="V255" s="616"/>
      <c r="W255" s="616"/>
      <c r="X255" s="616"/>
      <c r="Y255" s="616"/>
      <c r="Z255" s="616"/>
      <c r="AA255" s="616"/>
      <c r="AB255" s="616"/>
      <c r="AC255" s="616"/>
      <c r="AD255" s="616"/>
      <c r="AE255" s="616"/>
      <c r="AF255" s="616"/>
      <c r="AG255" s="435"/>
      <c r="AH255" s="435"/>
      <c r="AI255" s="435"/>
      <c r="AJ255" s="435"/>
      <c r="AK255" s="435"/>
      <c r="AL255" s="435"/>
    </row>
    <row r="256" spans="1:38" ht="12.75" customHeight="1">
      <c r="A256" s="435"/>
      <c r="B256" s="435"/>
      <c r="C256" s="435"/>
      <c r="D256" s="435"/>
      <c r="E256" s="435"/>
      <c r="F256" s="435"/>
      <c r="G256" s="435"/>
      <c r="H256" s="435"/>
      <c r="I256" s="435"/>
      <c r="J256" s="435"/>
      <c r="K256" s="382"/>
      <c r="L256" s="382"/>
      <c r="M256" s="383"/>
      <c r="N256" s="239"/>
      <c r="O256" s="239"/>
      <c r="P256" s="614"/>
      <c r="Q256" s="622"/>
      <c r="R256" s="623"/>
      <c r="S256" s="616"/>
      <c r="T256" s="616"/>
      <c r="U256" s="616"/>
      <c r="V256" s="616"/>
      <c r="W256" s="616"/>
      <c r="X256" s="616"/>
      <c r="Y256" s="616"/>
      <c r="Z256" s="616"/>
      <c r="AA256" s="616"/>
      <c r="AB256" s="616"/>
      <c r="AC256" s="616"/>
      <c r="AD256" s="616"/>
      <c r="AE256" s="616"/>
      <c r="AF256" s="616"/>
      <c r="AG256" s="435"/>
      <c r="AH256" s="435"/>
      <c r="AI256" s="435"/>
      <c r="AJ256" s="435"/>
      <c r="AK256" s="435"/>
      <c r="AL256" s="435"/>
    </row>
    <row r="257" spans="1:38" ht="12.75" customHeight="1">
      <c r="A257" s="435"/>
      <c r="B257" s="435"/>
      <c r="C257" s="435"/>
      <c r="D257" s="435"/>
      <c r="E257" s="435"/>
      <c r="F257" s="435"/>
      <c r="G257" s="435"/>
      <c r="H257" s="435"/>
      <c r="I257" s="435"/>
      <c r="J257" s="435"/>
      <c r="K257" s="382"/>
      <c r="L257" s="382"/>
      <c r="M257" s="383"/>
      <c r="N257" s="239"/>
      <c r="O257" s="239"/>
      <c r="P257" s="614"/>
      <c r="Q257" s="622"/>
      <c r="R257" s="623"/>
      <c r="S257" s="616"/>
      <c r="T257" s="616"/>
      <c r="U257" s="616"/>
      <c r="V257" s="616"/>
      <c r="W257" s="616"/>
      <c r="X257" s="616"/>
      <c r="Y257" s="616"/>
      <c r="Z257" s="616"/>
      <c r="AA257" s="616"/>
      <c r="AB257" s="616"/>
      <c r="AC257" s="616"/>
      <c r="AD257" s="616"/>
      <c r="AE257" s="616"/>
      <c r="AF257" s="616"/>
      <c r="AG257" s="435"/>
      <c r="AH257" s="435"/>
      <c r="AI257" s="435"/>
      <c r="AJ257" s="435"/>
      <c r="AK257" s="435"/>
      <c r="AL257" s="435"/>
    </row>
    <row r="258" spans="1:38" ht="12.75" customHeight="1">
      <c r="A258" s="435"/>
      <c r="B258" s="435"/>
      <c r="C258" s="435"/>
      <c r="D258" s="435"/>
      <c r="E258" s="435"/>
      <c r="F258" s="435"/>
      <c r="G258" s="435"/>
      <c r="H258" s="435"/>
      <c r="I258" s="435"/>
      <c r="J258" s="435"/>
      <c r="K258" s="382"/>
      <c r="L258" s="382"/>
      <c r="M258" s="383"/>
      <c r="N258" s="239"/>
      <c r="O258" s="239"/>
      <c r="P258" s="614"/>
      <c r="Q258" s="622"/>
      <c r="R258" s="623"/>
      <c r="S258" s="616"/>
      <c r="T258" s="616"/>
      <c r="U258" s="616"/>
      <c r="V258" s="616"/>
      <c r="W258" s="616"/>
      <c r="X258" s="616"/>
      <c r="Y258" s="616"/>
      <c r="Z258" s="616"/>
      <c r="AA258" s="616"/>
      <c r="AB258" s="616"/>
      <c r="AC258" s="616"/>
      <c r="AD258" s="616"/>
      <c r="AE258" s="616"/>
      <c r="AF258" s="616"/>
      <c r="AG258" s="435"/>
      <c r="AH258" s="435"/>
      <c r="AI258" s="435"/>
      <c r="AJ258" s="435"/>
      <c r="AK258" s="435"/>
      <c r="AL258" s="435"/>
    </row>
    <row r="259" spans="1:38" ht="12.75" customHeight="1">
      <c r="A259" s="435"/>
      <c r="B259" s="435"/>
      <c r="C259" s="435"/>
      <c r="D259" s="435"/>
      <c r="E259" s="435"/>
      <c r="F259" s="435"/>
      <c r="G259" s="435"/>
      <c r="H259" s="435"/>
      <c r="I259" s="435"/>
      <c r="J259" s="435"/>
      <c r="K259" s="382"/>
      <c r="L259" s="382"/>
      <c r="M259" s="383"/>
      <c r="N259" s="239"/>
      <c r="O259" s="239"/>
      <c r="P259" s="614"/>
      <c r="Q259" s="622"/>
      <c r="R259" s="623"/>
      <c r="S259" s="616"/>
      <c r="T259" s="616"/>
      <c r="U259" s="616"/>
      <c r="V259" s="616"/>
      <c r="W259" s="616"/>
      <c r="X259" s="616"/>
      <c r="Y259" s="616"/>
      <c r="Z259" s="616"/>
      <c r="AA259" s="616"/>
      <c r="AB259" s="616"/>
      <c r="AC259" s="616"/>
      <c r="AD259" s="616"/>
      <c r="AE259" s="616"/>
      <c r="AF259" s="616"/>
      <c r="AG259" s="435"/>
      <c r="AH259" s="435"/>
      <c r="AI259" s="435"/>
      <c r="AJ259" s="435"/>
      <c r="AK259" s="435"/>
      <c r="AL259" s="435"/>
    </row>
    <row r="260" spans="1:38" ht="12.75" customHeight="1">
      <c r="A260" s="435"/>
      <c r="B260" s="435"/>
      <c r="C260" s="435"/>
      <c r="D260" s="435"/>
      <c r="E260" s="435"/>
      <c r="F260" s="435"/>
      <c r="G260" s="435"/>
      <c r="H260" s="435"/>
      <c r="I260" s="435"/>
      <c r="J260" s="435"/>
      <c r="K260" s="382"/>
      <c r="L260" s="382"/>
      <c r="M260" s="383"/>
      <c r="N260" s="239"/>
      <c r="O260" s="239"/>
      <c r="P260" s="614"/>
      <c r="Q260" s="622"/>
      <c r="R260" s="623"/>
      <c r="S260" s="616"/>
      <c r="T260" s="616"/>
      <c r="U260" s="616"/>
      <c r="V260" s="616"/>
      <c r="W260" s="616"/>
      <c r="X260" s="616"/>
      <c r="Y260" s="616"/>
      <c r="Z260" s="616"/>
      <c r="AA260" s="616"/>
      <c r="AB260" s="616"/>
      <c r="AC260" s="616"/>
      <c r="AD260" s="616"/>
      <c r="AE260" s="616"/>
      <c r="AF260" s="616"/>
      <c r="AG260" s="435"/>
      <c r="AH260" s="435"/>
      <c r="AI260" s="435"/>
      <c r="AJ260" s="435"/>
      <c r="AK260" s="435"/>
      <c r="AL260" s="435"/>
    </row>
    <row r="261" spans="1:38" ht="12.75" customHeight="1">
      <c r="A261" s="435"/>
      <c r="B261" s="435"/>
      <c r="C261" s="435"/>
      <c r="D261" s="435"/>
      <c r="E261" s="435"/>
      <c r="F261" s="435"/>
      <c r="G261" s="435"/>
      <c r="H261" s="435"/>
      <c r="I261" s="435"/>
      <c r="J261" s="435"/>
      <c r="K261" s="382"/>
      <c r="L261" s="382"/>
      <c r="M261" s="383"/>
      <c r="N261" s="239"/>
      <c r="O261" s="239"/>
      <c r="P261" s="614"/>
      <c r="Q261" s="622"/>
      <c r="R261" s="623"/>
      <c r="S261" s="616"/>
      <c r="T261" s="616"/>
      <c r="U261" s="616"/>
      <c r="V261" s="616"/>
      <c r="W261" s="616"/>
      <c r="X261" s="616"/>
      <c r="Y261" s="616"/>
      <c r="Z261" s="616"/>
      <c r="AA261" s="616"/>
      <c r="AB261" s="616"/>
      <c r="AC261" s="616"/>
      <c r="AD261" s="616"/>
      <c r="AE261" s="616"/>
      <c r="AF261" s="616"/>
      <c r="AG261" s="435"/>
      <c r="AH261" s="435"/>
      <c r="AI261" s="435"/>
      <c r="AJ261" s="435"/>
      <c r="AK261" s="435"/>
      <c r="AL261" s="435"/>
    </row>
    <row r="262" spans="1:38" ht="12.75" customHeight="1">
      <c r="A262" s="435"/>
      <c r="B262" s="435"/>
      <c r="C262" s="435"/>
      <c r="D262" s="435"/>
      <c r="E262" s="435"/>
      <c r="F262" s="435"/>
      <c r="G262" s="435"/>
      <c r="H262" s="435"/>
      <c r="I262" s="435"/>
      <c r="J262" s="435"/>
      <c r="K262" s="382"/>
      <c r="L262" s="382"/>
      <c r="M262" s="383"/>
      <c r="N262" s="239"/>
      <c r="O262" s="239"/>
      <c r="P262" s="614"/>
      <c r="Q262" s="622"/>
      <c r="R262" s="623"/>
      <c r="S262" s="616"/>
      <c r="T262" s="616"/>
      <c r="U262" s="616"/>
      <c r="V262" s="616"/>
      <c r="W262" s="616"/>
      <c r="X262" s="616"/>
      <c r="Y262" s="616"/>
      <c r="Z262" s="616"/>
      <c r="AA262" s="616"/>
      <c r="AB262" s="616"/>
      <c r="AC262" s="616"/>
      <c r="AD262" s="616"/>
      <c r="AE262" s="616"/>
      <c r="AF262" s="616"/>
      <c r="AG262" s="435"/>
      <c r="AH262" s="435"/>
      <c r="AI262" s="435"/>
      <c r="AJ262" s="435"/>
      <c r="AK262" s="435"/>
      <c r="AL262" s="435"/>
    </row>
    <row r="263" spans="1:38" ht="12.75" customHeight="1">
      <c r="A263" s="435"/>
      <c r="B263" s="435"/>
      <c r="C263" s="435"/>
      <c r="D263" s="435"/>
      <c r="E263" s="435"/>
      <c r="F263" s="435"/>
      <c r="G263" s="435"/>
      <c r="H263" s="435"/>
      <c r="I263" s="435"/>
      <c r="J263" s="435"/>
      <c r="K263" s="382"/>
      <c r="L263" s="382"/>
      <c r="M263" s="383"/>
      <c r="N263" s="239"/>
      <c r="O263" s="239"/>
      <c r="P263" s="614"/>
      <c r="Q263" s="622"/>
      <c r="R263" s="623"/>
      <c r="S263" s="616"/>
      <c r="T263" s="616"/>
      <c r="U263" s="616"/>
      <c r="V263" s="616"/>
      <c r="W263" s="616"/>
      <c r="X263" s="616"/>
      <c r="Y263" s="616"/>
      <c r="Z263" s="616"/>
      <c r="AA263" s="616"/>
      <c r="AB263" s="616"/>
      <c r="AC263" s="616"/>
      <c r="AD263" s="616"/>
      <c r="AE263" s="616"/>
      <c r="AF263" s="616"/>
      <c r="AG263" s="435"/>
      <c r="AH263" s="435"/>
      <c r="AI263" s="435"/>
      <c r="AJ263" s="435"/>
      <c r="AK263" s="435"/>
      <c r="AL263" s="435"/>
    </row>
    <row r="264" spans="1:38" ht="12.75" customHeight="1">
      <c r="A264" s="435"/>
      <c r="B264" s="435"/>
      <c r="C264" s="435"/>
      <c r="D264" s="435"/>
      <c r="E264" s="435"/>
      <c r="F264" s="435"/>
      <c r="G264" s="435"/>
      <c r="H264" s="435"/>
      <c r="I264" s="435"/>
      <c r="J264" s="435"/>
      <c r="K264" s="382"/>
      <c r="L264" s="382"/>
      <c r="M264" s="383"/>
      <c r="N264" s="239"/>
      <c r="O264" s="239"/>
      <c r="P264" s="614"/>
      <c r="Q264" s="622"/>
      <c r="R264" s="623"/>
      <c r="S264" s="616"/>
      <c r="T264" s="616"/>
      <c r="U264" s="616"/>
      <c r="V264" s="616"/>
      <c r="W264" s="616"/>
      <c r="X264" s="616"/>
      <c r="Y264" s="616"/>
      <c r="Z264" s="616"/>
      <c r="AA264" s="616"/>
      <c r="AB264" s="616"/>
      <c r="AC264" s="616"/>
      <c r="AD264" s="616"/>
      <c r="AE264" s="616"/>
      <c r="AF264" s="616"/>
      <c r="AG264" s="435"/>
      <c r="AH264" s="435"/>
      <c r="AI264" s="435"/>
      <c r="AJ264" s="435"/>
      <c r="AK264" s="435"/>
      <c r="AL264" s="435"/>
    </row>
    <row r="265" spans="1:38" ht="12.75" customHeight="1">
      <c r="A265" s="435"/>
      <c r="B265" s="435"/>
      <c r="C265" s="435"/>
      <c r="D265" s="435"/>
      <c r="E265" s="435"/>
      <c r="F265" s="435"/>
      <c r="G265" s="435"/>
      <c r="H265" s="435"/>
      <c r="I265" s="435"/>
      <c r="J265" s="435"/>
      <c r="K265" s="382"/>
      <c r="L265" s="382"/>
      <c r="M265" s="383"/>
      <c r="N265" s="239"/>
      <c r="O265" s="239"/>
      <c r="P265" s="614"/>
      <c r="Q265" s="622"/>
      <c r="R265" s="623"/>
      <c r="S265" s="616"/>
      <c r="T265" s="616"/>
      <c r="U265" s="616"/>
      <c r="V265" s="616"/>
      <c r="W265" s="616"/>
      <c r="X265" s="616"/>
      <c r="Y265" s="616"/>
      <c r="Z265" s="616"/>
      <c r="AA265" s="616"/>
      <c r="AB265" s="616"/>
      <c r="AC265" s="616"/>
      <c r="AD265" s="616"/>
      <c r="AE265" s="616"/>
      <c r="AF265" s="616"/>
      <c r="AG265" s="435"/>
      <c r="AH265" s="435"/>
      <c r="AI265" s="435"/>
      <c r="AJ265" s="435"/>
      <c r="AK265" s="435"/>
      <c r="AL265" s="435"/>
    </row>
    <row r="266" spans="1:38" ht="12.75" customHeight="1">
      <c r="A266" s="435"/>
      <c r="B266" s="435"/>
      <c r="C266" s="435"/>
      <c r="D266" s="435"/>
      <c r="E266" s="435"/>
      <c r="F266" s="435"/>
      <c r="G266" s="435"/>
      <c r="H266" s="435"/>
      <c r="I266" s="435"/>
      <c r="J266" s="435"/>
      <c r="K266" s="382"/>
      <c r="L266" s="382"/>
      <c r="M266" s="383"/>
      <c r="N266" s="239"/>
      <c r="O266" s="239"/>
      <c r="P266" s="614"/>
      <c r="Q266" s="622"/>
      <c r="R266" s="623"/>
      <c r="S266" s="616"/>
      <c r="T266" s="616"/>
      <c r="U266" s="616"/>
      <c r="V266" s="616"/>
      <c r="W266" s="616"/>
      <c r="X266" s="616"/>
      <c r="Y266" s="616"/>
      <c r="Z266" s="616"/>
      <c r="AA266" s="616"/>
      <c r="AB266" s="616"/>
      <c r="AC266" s="616"/>
      <c r="AD266" s="616"/>
      <c r="AE266" s="616"/>
      <c r="AF266" s="616"/>
      <c r="AG266" s="435"/>
      <c r="AH266" s="435"/>
      <c r="AI266" s="435"/>
      <c r="AJ266" s="435"/>
      <c r="AK266" s="435"/>
      <c r="AL266" s="435"/>
    </row>
    <row r="267" spans="1:38" ht="12.75" customHeight="1">
      <c r="A267" s="435"/>
      <c r="B267" s="435"/>
      <c r="C267" s="435"/>
      <c r="D267" s="435"/>
      <c r="E267" s="435"/>
      <c r="F267" s="435"/>
      <c r="G267" s="435"/>
      <c r="H267" s="435"/>
      <c r="I267" s="435"/>
      <c r="J267" s="435"/>
      <c r="K267" s="382"/>
      <c r="L267" s="382"/>
      <c r="M267" s="383"/>
      <c r="N267" s="239"/>
      <c r="O267" s="239"/>
      <c r="P267" s="614"/>
      <c r="Q267" s="622"/>
      <c r="R267" s="623"/>
      <c r="S267" s="616"/>
      <c r="T267" s="616"/>
      <c r="U267" s="616"/>
      <c r="V267" s="616"/>
      <c r="W267" s="616"/>
      <c r="X267" s="616"/>
      <c r="Y267" s="616"/>
      <c r="Z267" s="616"/>
      <c r="AA267" s="616"/>
      <c r="AB267" s="616"/>
      <c r="AC267" s="616"/>
      <c r="AD267" s="616"/>
      <c r="AE267" s="616"/>
      <c r="AF267" s="616"/>
      <c r="AG267" s="435"/>
      <c r="AH267" s="435"/>
      <c r="AI267" s="435"/>
      <c r="AJ267" s="435"/>
      <c r="AK267" s="435"/>
      <c r="AL267" s="435"/>
    </row>
    <row r="268" spans="1:38" ht="12.75" customHeight="1">
      <c r="A268" s="435"/>
      <c r="B268" s="435"/>
      <c r="C268" s="435"/>
      <c r="D268" s="435"/>
      <c r="E268" s="435"/>
      <c r="F268" s="435"/>
      <c r="G268" s="435"/>
      <c r="H268" s="435"/>
      <c r="I268" s="435"/>
      <c r="J268" s="435"/>
      <c r="K268" s="382"/>
      <c r="L268" s="382"/>
      <c r="M268" s="383"/>
      <c r="N268" s="239"/>
      <c r="O268" s="239"/>
      <c r="P268" s="614"/>
      <c r="Q268" s="622"/>
      <c r="R268" s="623"/>
      <c r="S268" s="616"/>
      <c r="T268" s="616"/>
      <c r="U268" s="616"/>
      <c r="V268" s="616"/>
      <c r="W268" s="616"/>
      <c r="X268" s="616"/>
      <c r="Y268" s="616"/>
      <c r="Z268" s="616"/>
      <c r="AA268" s="616"/>
      <c r="AB268" s="616"/>
      <c r="AC268" s="616"/>
      <c r="AD268" s="616"/>
      <c r="AE268" s="616"/>
      <c r="AF268" s="616"/>
      <c r="AG268" s="435"/>
      <c r="AH268" s="435"/>
      <c r="AI268" s="435"/>
      <c r="AJ268" s="435"/>
      <c r="AK268" s="435"/>
      <c r="AL268" s="435"/>
    </row>
    <row r="269" spans="1:38" ht="12.75" customHeight="1">
      <c r="A269" s="435"/>
      <c r="B269" s="435"/>
      <c r="C269" s="435"/>
      <c r="D269" s="435"/>
      <c r="E269" s="435"/>
      <c r="F269" s="435"/>
      <c r="G269" s="435"/>
      <c r="H269" s="435"/>
      <c r="I269" s="435"/>
      <c r="J269" s="435"/>
      <c r="K269" s="382"/>
      <c r="L269" s="382"/>
      <c r="M269" s="383"/>
      <c r="N269" s="239"/>
      <c r="O269" s="239"/>
      <c r="P269" s="614"/>
      <c r="Q269" s="622"/>
      <c r="R269" s="623"/>
      <c r="S269" s="616"/>
      <c r="T269" s="616"/>
      <c r="U269" s="616"/>
      <c r="V269" s="616"/>
      <c r="W269" s="616"/>
      <c r="X269" s="616"/>
      <c r="Y269" s="616"/>
      <c r="Z269" s="616"/>
      <c r="AA269" s="616"/>
      <c r="AB269" s="616"/>
      <c r="AC269" s="616"/>
      <c r="AD269" s="616"/>
      <c r="AE269" s="616"/>
      <c r="AF269" s="616"/>
      <c r="AG269" s="435"/>
      <c r="AH269" s="435"/>
      <c r="AI269" s="435"/>
      <c r="AJ269" s="435"/>
      <c r="AK269" s="435"/>
      <c r="AL269" s="435"/>
    </row>
    <row r="270" spans="1:38" ht="12.75" customHeight="1">
      <c r="A270" s="435"/>
      <c r="B270" s="435"/>
      <c r="C270" s="435"/>
      <c r="D270" s="435"/>
      <c r="E270" s="435"/>
      <c r="F270" s="435"/>
      <c r="G270" s="435"/>
      <c r="H270" s="435"/>
      <c r="I270" s="435"/>
      <c r="J270" s="435"/>
      <c r="K270" s="382"/>
      <c r="L270" s="382"/>
      <c r="M270" s="383"/>
      <c r="N270" s="239"/>
      <c r="O270" s="239"/>
      <c r="P270" s="614"/>
      <c r="Q270" s="622"/>
      <c r="R270" s="623"/>
      <c r="S270" s="616"/>
      <c r="T270" s="616"/>
      <c r="U270" s="616"/>
      <c r="V270" s="616"/>
      <c r="W270" s="616"/>
      <c r="X270" s="616"/>
      <c r="Y270" s="616"/>
      <c r="Z270" s="616"/>
      <c r="AA270" s="616"/>
      <c r="AB270" s="616"/>
      <c r="AC270" s="616"/>
      <c r="AD270" s="616"/>
      <c r="AE270" s="616"/>
      <c r="AF270" s="616"/>
      <c r="AG270" s="435"/>
      <c r="AH270" s="435"/>
      <c r="AI270" s="435"/>
      <c r="AJ270" s="435"/>
      <c r="AK270" s="435"/>
      <c r="AL270" s="435"/>
    </row>
    <row r="271" spans="1:38" ht="12.75" customHeight="1">
      <c r="A271" s="435"/>
      <c r="B271" s="435"/>
      <c r="C271" s="435"/>
      <c r="D271" s="435"/>
      <c r="E271" s="435"/>
      <c r="F271" s="435"/>
      <c r="G271" s="435"/>
      <c r="H271" s="435"/>
      <c r="I271" s="435"/>
      <c r="J271" s="435"/>
      <c r="K271" s="382"/>
      <c r="L271" s="382"/>
      <c r="M271" s="383"/>
      <c r="N271" s="239"/>
      <c r="O271" s="239"/>
      <c r="P271" s="614"/>
      <c r="Q271" s="622"/>
      <c r="R271" s="623"/>
      <c r="S271" s="616"/>
      <c r="T271" s="616"/>
      <c r="U271" s="616"/>
      <c r="V271" s="616"/>
      <c r="W271" s="616"/>
      <c r="X271" s="616"/>
      <c r="Y271" s="616"/>
      <c r="Z271" s="616"/>
      <c r="AA271" s="616"/>
      <c r="AB271" s="616"/>
      <c r="AC271" s="616"/>
      <c r="AD271" s="616"/>
      <c r="AE271" s="616"/>
      <c r="AF271" s="616"/>
      <c r="AG271" s="435"/>
      <c r="AH271" s="435"/>
      <c r="AI271" s="435"/>
      <c r="AJ271" s="435"/>
      <c r="AK271" s="435"/>
      <c r="AL271" s="435"/>
    </row>
    <row r="272" spans="1:38" ht="12.75" customHeight="1">
      <c r="A272" s="435"/>
      <c r="B272" s="435"/>
      <c r="C272" s="435"/>
      <c r="D272" s="435"/>
      <c r="E272" s="435"/>
      <c r="F272" s="435"/>
      <c r="G272" s="435"/>
      <c r="H272" s="435"/>
      <c r="I272" s="435"/>
      <c r="J272" s="435"/>
      <c r="K272" s="382"/>
      <c r="L272" s="382"/>
      <c r="M272" s="383"/>
      <c r="N272" s="239"/>
      <c r="O272" s="239"/>
      <c r="P272" s="614"/>
      <c r="Q272" s="622"/>
      <c r="R272" s="623"/>
      <c r="S272" s="616"/>
      <c r="T272" s="616"/>
      <c r="U272" s="616"/>
      <c r="V272" s="616"/>
      <c r="W272" s="616"/>
      <c r="X272" s="616"/>
      <c r="Y272" s="616"/>
      <c r="Z272" s="616"/>
      <c r="AA272" s="616"/>
      <c r="AB272" s="616"/>
      <c r="AC272" s="616"/>
      <c r="AD272" s="616"/>
      <c r="AE272" s="616"/>
      <c r="AF272" s="616"/>
      <c r="AG272" s="435"/>
      <c r="AH272" s="435"/>
      <c r="AI272" s="435"/>
      <c r="AJ272" s="435"/>
      <c r="AK272" s="435"/>
      <c r="AL272" s="435"/>
    </row>
    <row r="273" spans="1:38" ht="12.75" customHeight="1">
      <c r="A273" s="435"/>
      <c r="B273" s="435"/>
      <c r="C273" s="435"/>
      <c r="D273" s="435"/>
      <c r="E273" s="435"/>
      <c r="F273" s="435"/>
      <c r="G273" s="435"/>
      <c r="H273" s="435"/>
      <c r="I273" s="435"/>
      <c r="J273" s="435"/>
      <c r="K273" s="382"/>
      <c r="L273" s="382"/>
      <c r="M273" s="383"/>
      <c r="N273" s="239"/>
      <c r="O273" s="239"/>
      <c r="P273" s="614"/>
      <c r="Q273" s="622"/>
      <c r="R273" s="623"/>
      <c r="S273" s="616"/>
      <c r="T273" s="616"/>
      <c r="U273" s="616"/>
      <c r="V273" s="616"/>
      <c r="W273" s="616"/>
      <c r="X273" s="616"/>
      <c r="Y273" s="616"/>
      <c r="Z273" s="616"/>
      <c r="AA273" s="616"/>
      <c r="AB273" s="616"/>
      <c r="AC273" s="616"/>
      <c r="AD273" s="616"/>
      <c r="AE273" s="616"/>
      <c r="AF273" s="616"/>
      <c r="AG273" s="435"/>
      <c r="AH273" s="435"/>
      <c r="AI273" s="435"/>
      <c r="AJ273" s="435"/>
      <c r="AK273" s="435"/>
      <c r="AL273" s="435"/>
    </row>
    <row r="274" spans="1:38" ht="12.75" customHeight="1">
      <c r="A274" s="435"/>
      <c r="B274" s="435"/>
      <c r="C274" s="435"/>
      <c r="D274" s="435"/>
      <c r="E274" s="435"/>
      <c r="F274" s="435"/>
      <c r="G274" s="435"/>
      <c r="H274" s="435"/>
      <c r="I274" s="435"/>
      <c r="J274" s="435"/>
      <c r="K274" s="382"/>
      <c r="L274" s="382"/>
      <c r="M274" s="383"/>
      <c r="N274" s="239"/>
      <c r="O274" s="239"/>
      <c r="P274" s="614"/>
      <c r="Q274" s="622"/>
      <c r="R274" s="623"/>
      <c r="S274" s="616"/>
      <c r="T274" s="616"/>
      <c r="U274" s="616"/>
      <c r="V274" s="616"/>
      <c r="W274" s="616"/>
      <c r="X274" s="616"/>
      <c r="Y274" s="616"/>
      <c r="Z274" s="616"/>
      <c r="AA274" s="616"/>
      <c r="AB274" s="616"/>
      <c r="AC274" s="616"/>
      <c r="AD274" s="616"/>
      <c r="AE274" s="616"/>
      <c r="AF274" s="616"/>
      <c r="AG274" s="435"/>
      <c r="AH274" s="435"/>
      <c r="AI274" s="435"/>
      <c r="AJ274" s="435"/>
      <c r="AK274" s="435"/>
      <c r="AL274" s="435"/>
    </row>
    <row r="275" spans="1:38" ht="12.75" customHeight="1">
      <c r="A275" s="435"/>
      <c r="B275" s="435"/>
      <c r="C275" s="435"/>
      <c r="D275" s="435"/>
      <c r="E275" s="435"/>
      <c r="F275" s="435"/>
      <c r="G275" s="435"/>
      <c r="H275" s="435"/>
      <c r="I275" s="435"/>
      <c r="J275" s="435"/>
      <c r="K275" s="382"/>
      <c r="L275" s="382"/>
      <c r="M275" s="383"/>
      <c r="N275" s="239"/>
      <c r="O275" s="239"/>
      <c r="P275" s="614"/>
      <c r="Q275" s="622"/>
      <c r="R275" s="623"/>
      <c r="S275" s="616"/>
      <c r="T275" s="616"/>
      <c r="U275" s="616"/>
      <c r="V275" s="616"/>
      <c r="W275" s="616"/>
      <c r="X275" s="616"/>
      <c r="Y275" s="616"/>
      <c r="Z275" s="616"/>
      <c r="AA275" s="616"/>
      <c r="AB275" s="616"/>
      <c r="AC275" s="616"/>
      <c r="AD275" s="616"/>
      <c r="AE275" s="616"/>
      <c r="AF275" s="616"/>
      <c r="AG275" s="435"/>
      <c r="AH275" s="435"/>
      <c r="AI275" s="435"/>
      <c r="AJ275" s="435"/>
      <c r="AK275" s="435"/>
      <c r="AL275" s="435"/>
    </row>
    <row r="276" spans="1:38" ht="12.75" customHeight="1">
      <c r="A276" s="435"/>
      <c r="B276" s="435"/>
      <c r="C276" s="435"/>
      <c r="D276" s="435"/>
      <c r="E276" s="435"/>
      <c r="F276" s="435"/>
      <c r="G276" s="435"/>
      <c r="H276" s="435"/>
      <c r="I276" s="435"/>
      <c r="J276" s="435"/>
      <c r="K276" s="382"/>
      <c r="L276" s="382"/>
      <c r="M276" s="383"/>
      <c r="N276" s="239"/>
      <c r="O276" s="239"/>
      <c r="P276" s="614"/>
      <c r="Q276" s="622"/>
      <c r="R276" s="623"/>
      <c r="S276" s="616"/>
      <c r="T276" s="616"/>
      <c r="U276" s="616"/>
      <c r="V276" s="616"/>
      <c r="W276" s="616"/>
      <c r="X276" s="616"/>
      <c r="Y276" s="616"/>
      <c r="Z276" s="616"/>
      <c r="AA276" s="616"/>
      <c r="AB276" s="616"/>
      <c r="AC276" s="616"/>
      <c r="AD276" s="616"/>
      <c r="AE276" s="616"/>
      <c r="AF276" s="616"/>
      <c r="AG276" s="435"/>
      <c r="AH276" s="435"/>
      <c r="AI276" s="435"/>
      <c r="AJ276" s="435"/>
      <c r="AK276" s="435"/>
      <c r="AL276" s="435"/>
    </row>
    <row r="277" spans="1:38" ht="12.75" customHeight="1">
      <c r="A277" s="435"/>
      <c r="B277" s="435"/>
      <c r="C277" s="435"/>
      <c r="D277" s="435"/>
      <c r="E277" s="435"/>
      <c r="F277" s="435"/>
      <c r="G277" s="435"/>
      <c r="H277" s="435"/>
      <c r="I277" s="435"/>
      <c r="J277" s="435"/>
      <c r="K277" s="382"/>
      <c r="L277" s="382"/>
      <c r="M277" s="383"/>
      <c r="N277" s="239"/>
      <c r="O277" s="239"/>
      <c r="P277" s="614"/>
      <c r="Q277" s="622"/>
      <c r="R277" s="623"/>
      <c r="S277" s="616"/>
      <c r="T277" s="616"/>
      <c r="U277" s="616"/>
      <c r="V277" s="616"/>
      <c r="W277" s="616"/>
      <c r="X277" s="616"/>
      <c r="Y277" s="616"/>
      <c r="Z277" s="616"/>
      <c r="AA277" s="616"/>
      <c r="AB277" s="616"/>
      <c r="AC277" s="616"/>
      <c r="AD277" s="616"/>
      <c r="AE277" s="616"/>
      <c r="AF277" s="616"/>
      <c r="AG277" s="435"/>
      <c r="AH277" s="435"/>
      <c r="AI277" s="435"/>
      <c r="AJ277" s="435"/>
      <c r="AK277" s="435"/>
      <c r="AL277" s="435"/>
    </row>
    <row r="278" spans="1:38" ht="12.75" customHeight="1">
      <c r="A278" s="435"/>
      <c r="B278" s="435"/>
      <c r="C278" s="435"/>
      <c r="D278" s="435"/>
      <c r="E278" s="435"/>
      <c r="F278" s="435"/>
      <c r="G278" s="435"/>
      <c r="H278" s="435"/>
      <c r="I278" s="435"/>
      <c r="J278" s="435"/>
      <c r="K278" s="382"/>
      <c r="L278" s="382"/>
      <c r="M278" s="383"/>
      <c r="N278" s="239"/>
      <c r="O278" s="239"/>
      <c r="P278" s="614"/>
      <c r="Q278" s="622"/>
      <c r="R278" s="623"/>
      <c r="S278" s="616"/>
      <c r="T278" s="616"/>
      <c r="U278" s="616"/>
      <c r="V278" s="616"/>
      <c r="W278" s="616"/>
      <c r="X278" s="616"/>
      <c r="Y278" s="616"/>
      <c r="Z278" s="616"/>
      <c r="AA278" s="616"/>
      <c r="AB278" s="616"/>
      <c r="AC278" s="616"/>
      <c r="AD278" s="616"/>
      <c r="AE278" s="616"/>
      <c r="AF278" s="616"/>
      <c r="AG278" s="435"/>
      <c r="AH278" s="435"/>
      <c r="AI278" s="435"/>
      <c r="AJ278" s="435"/>
      <c r="AK278" s="435"/>
      <c r="AL278" s="435"/>
    </row>
    <row r="279" spans="1:38" ht="12.75" customHeight="1">
      <c r="A279" s="435"/>
      <c r="B279" s="435"/>
      <c r="C279" s="435"/>
      <c r="D279" s="435"/>
      <c r="E279" s="435"/>
      <c r="F279" s="435"/>
      <c r="G279" s="435"/>
      <c r="H279" s="435"/>
      <c r="I279" s="435"/>
      <c r="J279" s="435"/>
      <c r="K279" s="382"/>
      <c r="L279" s="382"/>
      <c r="M279" s="383"/>
      <c r="N279" s="239"/>
      <c r="O279" s="239"/>
      <c r="P279" s="614"/>
      <c r="Q279" s="622"/>
      <c r="R279" s="623"/>
      <c r="S279" s="616"/>
      <c r="T279" s="616"/>
      <c r="U279" s="616"/>
      <c r="V279" s="616"/>
      <c r="W279" s="616"/>
      <c r="X279" s="616"/>
      <c r="Y279" s="616"/>
      <c r="Z279" s="616"/>
      <c r="AA279" s="616"/>
      <c r="AB279" s="616"/>
      <c r="AC279" s="616"/>
      <c r="AD279" s="616"/>
      <c r="AE279" s="616"/>
      <c r="AF279" s="616"/>
      <c r="AG279" s="435"/>
      <c r="AH279" s="435"/>
      <c r="AI279" s="435"/>
      <c r="AJ279" s="435"/>
      <c r="AK279" s="435"/>
      <c r="AL279" s="435"/>
    </row>
    <row r="280" spans="1:38" ht="12.75" customHeight="1">
      <c r="A280" s="435"/>
      <c r="B280" s="435"/>
      <c r="C280" s="435"/>
      <c r="D280" s="435"/>
      <c r="E280" s="435"/>
      <c r="F280" s="435"/>
      <c r="G280" s="435"/>
      <c r="H280" s="435"/>
      <c r="I280" s="435"/>
      <c r="J280" s="435"/>
      <c r="K280" s="382"/>
      <c r="L280" s="382"/>
      <c r="M280" s="383"/>
      <c r="N280" s="239"/>
      <c r="O280" s="239"/>
      <c r="P280" s="614"/>
      <c r="Q280" s="622"/>
      <c r="R280" s="623"/>
      <c r="S280" s="616"/>
      <c r="T280" s="616"/>
      <c r="U280" s="616"/>
      <c r="V280" s="616"/>
      <c r="W280" s="616"/>
      <c r="X280" s="616"/>
      <c r="Y280" s="616"/>
      <c r="Z280" s="616"/>
      <c r="AA280" s="616"/>
      <c r="AB280" s="616"/>
      <c r="AC280" s="616"/>
      <c r="AD280" s="616"/>
      <c r="AE280" s="616"/>
      <c r="AF280" s="616"/>
      <c r="AG280" s="435"/>
      <c r="AH280" s="435"/>
      <c r="AI280" s="435"/>
      <c r="AJ280" s="435"/>
      <c r="AK280" s="435"/>
      <c r="AL280" s="435"/>
    </row>
    <row r="281" spans="1:38" ht="12.75" customHeight="1">
      <c r="A281" s="435"/>
      <c r="B281" s="435"/>
      <c r="C281" s="435"/>
      <c r="D281" s="435"/>
      <c r="E281" s="435"/>
      <c r="F281" s="435"/>
      <c r="G281" s="435"/>
      <c r="H281" s="435"/>
      <c r="I281" s="435"/>
      <c r="J281" s="435"/>
      <c r="K281" s="382"/>
      <c r="L281" s="382"/>
      <c r="M281" s="383"/>
      <c r="N281" s="239"/>
      <c r="O281" s="239"/>
      <c r="P281" s="614"/>
      <c r="Q281" s="622"/>
      <c r="R281" s="623"/>
      <c r="S281" s="616"/>
      <c r="T281" s="616"/>
      <c r="U281" s="616"/>
      <c r="V281" s="616"/>
      <c r="W281" s="616"/>
      <c r="X281" s="616"/>
      <c r="Y281" s="616"/>
      <c r="Z281" s="616"/>
      <c r="AA281" s="616"/>
      <c r="AB281" s="616"/>
      <c r="AC281" s="616"/>
      <c r="AD281" s="616"/>
      <c r="AE281" s="616"/>
      <c r="AF281" s="616"/>
      <c r="AG281" s="435"/>
      <c r="AH281" s="435"/>
      <c r="AI281" s="435"/>
      <c r="AJ281" s="435"/>
      <c r="AK281" s="435"/>
      <c r="AL281" s="435"/>
    </row>
    <row r="282" spans="1:38" ht="12.75" customHeight="1">
      <c r="A282" s="435"/>
      <c r="B282" s="435"/>
      <c r="C282" s="435"/>
      <c r="D282" s="435"/>
      <c r="E282" s="435"/>
      <c r="F282" s="435"/>
      <c r="G282" s="435"/>
      <c r="H282" s="435"/>
      <c r="I282" s="435"/>
      <c r="J282" s="435"/>
      <c r="K282" s="382"/>
      <c r="L282" s="382"/>
      <c r="M282" s="383"/>
      <c r="N282" s="239"/>
      <c r="O282" s="239"/>
      <c r="P282" s="614"/>
      <c r="Q282" s="622"/>
      <c r="R282" s="623"/>
      <c r="S282" s="616"/>
      <c r="T282" s="616"/>
      <c r="U282" s="616"/>
      <c r="V282" s="616"/>
      <c r="W282" s="616"/>
      <c r="X282" s="616"/>
      <c r="Y282" s="616"/>
      <c r="Z282" s="616"/>
      <c r="AA282" s="616"/>
      <c r="AB282" s="616"/>
      <c r="AC282" s="616"/>
      <c r="AD282" s="616"/>
      <c r="AE282" s="616"/>
      <c r="AF282" s="616"/>
      <c r="AG282" s="435"/>
      <c r="AH282" s="435"/>
      <c r="AI282" s="435"/>
      <c r="AJ282" s="435"/>
      <c r="AK282" s="435"/>
      <c r="AL282" s="435"/>
    </row>
    <row r="283" spans="1:38" ht="12.75" customHeight="1">
      <c r="A283" s="435"/>
      <c r="B283" s="435"/>
      <c r="C283" s="435"/>
      <c r="D283" s="435"/>
      <c r="E283" s="435"/>
      <c r="F283" s="435"/>
      <c r="G283" s="435"/>
      <c r="H283" s="435"/>
      <c r="I283" s="435"/>
      <c r="J283" s="435"/>
      <c r="K283" s="382"/>
      <c r="L283" s="382"/>
      <c r="M283" s="383"/>
      <c r="N283" s="239"/>
      <c r="O283" s="239"/>
      <c r="P283" s="614"/>
      <c r="Q283" s="622"/>
      <c r="R283" s="623"/>
      <c r="S283" s="616"/>
      <c r="T283" s="616"/>
      <c r="U283" s="616"/>
      <c r="V283" s="616"/>
      <c r="W283" s="616"/>
      <c r="X283" s="616"/>
      <c r="Y283" s="616"/>
      <c r="Z283" s="616"/>
      <c r="AA283" s="616"/>
      <c r="AB283" s="616"/>
      <c r="AC283" s="616"/>
      <c r="AD283" s="616"/>
      <c r="AE283" s="616"/>
      <c r="AF283" s="616"/>
      <c r="AG283" s="435"/>
      <c r="AH283" s="435"/>
      <c r="AI283" s="435"/>
      <c r="AJ283" s="435"/>
      <c r="AK283" s="435"/>
      <c r="AL283" s="435"/>
    </row>
    <row r="284" spans="1:38" ht="12.75" customHeight="1">
      <c r="A284" s="435"/>
      <c r="B284" s="435"/>
      <c r="C284" s="435"/>
      <c r="D284" s="435"/>
      <c r="E284" s="435"/>
      <c r="F284" s="435"/>
      <c r="G284" s="435"/>
      <c r="H284" s="435"/>
      <c r="I284" s="435"/>
      <c r="J284" s="435"/>
      <c r="K284" s="382"/>
      <c r="L284" s="382"/>
      <c r="M284" s="383"/>
      <c r="N284" s="239"/>
      <c r="O284" s="239"/>
      <c r="P284" s="614"/>
      <c r="Q284" s="622"/>
      <c r="R284" s="623"/>
      <c r="S284" s="616"/>
      <c r="T284" s="616"/>
      <c r="U284" s="616"/>
      <c r="V284" s="616"/>
      <c r="W284" s="616"/>
      <c r="X284" s="616"/>
      <c r="Y284" s="616"/>
      <c r="Z284" s="616"/>
      <c r="AA284" s="616"/>
      <c r="AB284" s="616"/>
      <c r="AC284" s="616"/>
      <c r="AD284" s="616"/>
      <c r="AE284" s="616"/>
      <c r="AF284" s="616"/>
      <c r="AG284" s="435"/>
      <c r="AH284" s="435"/>
      <c r="AI284" s="435"/>
      <c r="AJ284" s="435"/>
      <c r="AK284" s="435"/>
      <c r="AL284" s="435"/>
    </row>
    <row r="285" spans="1:38" ht="12.75" customHeight="1">
      <c r="A285" s="435"/>
      <c r="B285" s="435"/>
      <c r="C285" s="435"/>
      <c r="D285" s="435"/>
      <c r="E285" s="435"/>
      <c r="F285" s="435"/>
      <c r="G285" s="435"/>
      <c r="H285" s="435"/>
      <c r="I285" s="435"/>
      <c r="J285" s="435"/>
      <c r="K285" s="382"/>
      <c r="L285" s="382"/>
      <c r="M285" s="383"/>
      <c r="N285" s="239"/>
      <c r="O285" s="239"/>
      <c r="P285" s="614"/>
      <c r="Q285" s="622"/>
      <c r="R285" s="623"/>
      <c r="S285" s="616"/>
      <c r="T285" s="616"/>
      <c r="U285" s="616"/>
      <c r="V285" s="616"/>
      <c r="W285" s="616"/>
      <c r="X285" s="616"/>
      <c r="Y285" s="616"/>
      <c r="Z285" s="616"/>
      <c r="AA285" s="616"/>
      <c r="AB285" s="616"/>
      <c r="AC285" s="616"/>
      <c r="AD285" s="616"/>
      <c r="AE285" s="616"/>
      <c r="AF285" s="616"/>
      <c r="AG285" s="435"/>
      <c r="AH285" s="435"/>
      <c r="AI285" s="435"/>
      <c r="AJ285" s="435"/>
      <c r="AK285" s="435"/>
      <c r="AL285" s="435"/>
    </row>
    <row r="286" spans="1:38" ht="12.75" customHeight="1">
      <c r="A286" s="435"/>
      <c r="B286" s="435"/>
      <c r="C286" s="435"/>
      <c r="D286" s="435"/>
      <c r="E286" s="435"/>
      <c r="F286" s="435"/>
      <c r="G286" s="435"/>
      <c r="H286" s="435"/>
      <c r="I286" s="435"/>
      <c r="J286" s="435"/>
      <c r="K286" s="382"/>
      <c r="L286" s="382"/>
      <c r="M286" s="383"/>
      <c r="N286" s="239"/>
      <c r="O286" s="239"/>
      <c r="P286" s="614"/>
      <c r="Q286" s="622"/>
      <c r="R286" s="623"/>
      <c r="S286" s="616"/>
      <c r="T286" s="616"/>
      <c r="U286" s="616"/>
      <c r="V286" s="616"/>
      <c r="W286" s="616"/>
      <c r="X286" s="616"/>
      <c r="Y286" s="616"/>
      <c r="Z286" s="616"/>
      <c r="AA286" s="616"/>
      <c r="AB286" s="616"/>
      <c r="AC286" s="616"/>
      <c r="AD286" s="616"/>
      <c r="AE286" s="616"/>
      <c r="AF286" s="616"/>
      <c r="AG286" s="435"/>
      <c r="AH286" s="435"/>
      <c r="AI286" s="435"/>
      <c r="AJ286" s="435"/>
      <c r="AK286" s="435"/>
      <c r="AL286" s="435"/>
    </row>
    <row r="287" spans="1:38" ht="12.75" customHeight="1">
      <c r="A287" s="435"/>
      <c r="B287" s="435"/>
      <c r="C287" s="435"/>
      <c r="D287" s="435"/>
      <c r="E287" s="435"/>
      <c r="F287" s="435"/>
      <c r="G287" s="435"/>
      <c r="H287" s="435"/>
      <c r="I287" s="435"/>
      <c r="J287" s="435"/>
      <c r="K287" s="382"/>
      <c r="L287" s="382"/>
      <c r="M287" s="383"/>
      <c r="N287" s="239"/>
      <c r="O287" s="239"/>
      <c r="P287" s="614"/>
      <c r="Q287" s="622"/>
      <c r="R287" s="623"/>
      <c r="S287" s="616"/>
      <c r="T287" s="616"/>
      <c r="U287" s="616"/>
      <c r="V287" s="616"/>
      <c r="W287" s="616"/>
      <c r="X287" s="616"/>
      <c r="Y287" s="616"/>
      <c r="Z287" s="616"/>
      <c r="AA287" s="616"/>
      <c r="AB287" s="616"/>
      <c r="AC287" s="616"/>
      <c r="AD287" s="616"/>
      <c r="AE287" s="616"/>
      <c r="AF287" s="616"/>
      <c r="AG287" s="435"/>
      <c r="AH287" s="435"/>
      <c r="AI287" s="435"/>
      <c r="AJ287" s="435"/>
      <c r="AK287" s="435"/>
      <c r="AL287" s="435"/>
    </row>
    <row r="288" spans="1:38" ht="12.75" customHeight="1">
      <c r="A288" s="435"/>
      <c r="B288" s="435"/>
      <c r="C288" s="435"/>
      <c r="D288" s="435"/>
      <c r="E288" s="435"/>
      <c r="F288" s="435"/>
      <c r="G288" s="435"/>
      <c r="H288" s="435"/>
      <c r="I288" s="435"/>
      <c r="J288" s="435"/>
      <c r="K288" s="382"/>
      <c r="L288" s="382"/>
      <c r="M288" s="383"/>
      <c r="N288" s="239"/>
      <c r="O288" s="239"/>
      <c r="P288" s="614"/>
      <c r="Q288" s="622"/>
      <c r="R288" s="623"/>
      <c r="S288" s="616"/>
      <c r="T288" s="616"/>
      <c r="U288" s="616"/>
      <c r="V288" s="616"/>
      <c r="W288" s="616"/>
      <c r="X288" s="616"/>
      <c r="Y288" s="616"/>
      <c r="Z288" s="616"/>
      <c r="AA288" s="616"/>
      <c r="AB288" s="616"/>
      <c r="AC288" s="616"/>
      <c r="AD288" s="616"/>
      <c r="AE288" s="616"/>
      <c r="AF288" s="616"/>
      <c r="AG288" s="435"/>
      <c r="AH288" s="435"/>
      <c r="AI288" s="435"/>
      <c r="AJ288" s="435"/>
      <c r="AK288" s="435"/>
      <c r="AL288" s="435"/>
    </row>
    <row r="289" spans="1:38" ht="12.75" customHeight="1">
      <c r="A289" s="435"/>
      <c r="B289" s="435"/>
      <c r="C289" s="435"/>
      <c r="D289" s="435"/>
      <c r="E289" s="435"/>
      <c r="F289" s="435"/>
      <c r="G289" s="435"/>
      <c r="H289" s="435"/>
      <c r="I289" s="435"/>
      <c r="J289" s="435"/>
      <c r="K289" s="382"/>
      <c r="L289" s="382"/>
      <c r="M289" s="383"/>
      <c r="N289" s="239"/>
      <c r="O289" s="239"/>
      <c r="P289" s="614"/>
      <c r="Q289" s="622"/>
      <c r="R289" s="623"/>
      <c r="S289" s="616"/>
      <c r="T289" s="616"/>
      <c r="U289" s="616"/>
      <c r="V289" s="616"/>
      <c r="W289" s="616"/>
      <c r="X289" s="616"/>
      <c r="Y289" s="616"/>
      <c r="Z289" s="616"/>
      <c r="AA289" s="616"/>
      <c r="AB289" s="616"/>
      <c r="AC289" s="616"/>
      <c r="AD289" s="616"/>
      <c r="AE289" s="616"/>
      <c r="AF289" s="616"/>
      <c r="AG289" s="435"/>
      <c r="AH289" s="435"/>
      <c r="AI289" s="435"/>
      <c r="AJ289" s="435"/>
      <c r="AK289" s="435"/>
      <c r="AL289" s="435"/>
    </row>
    <row r="290" spans="1:38" ht="12.75" customHeight="1">
      <c r="A290" s="435"/>
      <c r="B290" s="435"/>
      <c r="C290" s="435"/>
      <c r="D290" s="435"/>
      <c r="E290" s="435"/>
      <c r="F290" s="435"/>
      <c r="G290" s="435"/>
      <c r="H290" s="435"/>
      <c r="I290" s="435"/>
      <c r="J290" s="435"/>
      <c r="K290" s="382"/>
      <c r="L290" s="382"/>
      <c r="M290" s="383"/>
      <c r="N290" s="239"/>
      <c r="O290" s="239"/>
      <c r="P290" s="614"/>
      <c r="Q290" s="622"/>
      <c r="R290" s="623"/>
      <c r="S290" s="616"/>
      <c r="T290" s="616"/>
      <c r="U290" s="616"/>
      <c r="V290" s="616"/>
      <c r="W290" s="616"/>
      <c r="X290" s="616"/>
      <c r="Y290" s="616"/>
      <c r="Z290" s="616"/>
      <c r="AA290" s="616"/>
      <c r="AB290" s="616"/>
      <c r="AC290" s="616"/>
      <c r="AD290" s="616"/>
      <c r="AE290" s="616"/>
      <c r="AF290" s="616"/>
      <c r="AG290" s="435"/>
      <c r="AH290" s="435"/>
      <c r="AI290" s="435"/>
      <c r="AJ290" s="435"/>
      <c r="AK290" s="435"/>
      <c r="AL290" s="435"/>
    </row>
    <row r="291" spans="1:38" ht="12.75" customHeight="1">
      <c r="A291" s="435"/>
      <c r="B291" s="435"/>
      <c r="C291" s="435"/>
      <c r="D291" s="435"/>
      <c r="E291" s="435"/>
      <c r="F291" s="435"/>
      <c r="G291" s="435"/>
      <c r="H291" s="435"/>
      <c r="I291" s="435"/>
      <c r="J291" s="435"/>
      <c r="K291" s="382"/>
      <c r="L291" s="382"/>
      <c r="M291" s="383"/>
      <c r="N291" s="239"/>
      <c r="O291" s="239"/>
      <c r="P291" s="614"/>
      <c r="Q291" s="622"/>
      <c r="R291" s="623"/>
      <c r="S291" s="616"/>
      <c r="T291" s="616"/>
      <c r="U291" s="616"/>
      <c r="V291" s="616"/>
      <c r="W291" s="616"/>
      <c r="X291" s="616"/>
      <c r="Y291" s="616"/>
      <c r="Z291" s="616"/>
      <c r="AA291" s="616"/>
      <c r="AB291" s="616"/>
      <c r="AC291" s="616"/>
      <c r="AD291" s="616"/>
      <c r="AE291" s="616"/>
      <c r="AF291" s="616"/>
      <c r="AG291" s="435"/>
      <c r="AH291" s="435"/>
      <c r="AI291" s="435"/>
      <c r="AJ291" s="435"/>
      <c r="AK291" s="435"/>
      <c r="AL291" s="435"/>
    </row>
    <row r="292" spans="1:38" ht="12.75" customHeight="1">
      <c r="A292" s="435"/>
      <c r="B292" s="435"/>
      <c r="C292" s="435"/>
      <c r="D292" s="435"/>
      <c r="E292" s="435"/>
      <c r="F292" s="435"/>
      <c r="G292" s="435"/>
      <c r="H292" s="435"/>
      <c r="I292" s="435"/>
      <c r="J292" s="435"/>
      <c r="K292" s="382"/>
      <c r="L292" s="382"/>
      <c r="M292" s="383"/>
      <c r="N292" s="239"/>
      <c r="O292" s="239"/>
      <c r="P292" s="614"/>
      <c r="Q292" s="622"/>
      <c r="R292" s="623"/>
      <c r="S292" s="616"/>
      <c r="T292" s="616"/>
      <c r="U292" s="616"/>
      <c r="V292" s="616"/>
      <c r="W292" s="616"/>
      <c r="X292" s="616"/>
      <c r="Y292" s="616"/>
      <c r="Z292" s="616"/>
      <c r="AA292" s="616"/>
      <c r="AB292" s="616"/>
      <c r="AC292" s="616"/>
      <c r="AD292" s="616"/>
      <c r="AE292" s="616"/>
      <c r="AF292" s="616"/>
      <c r="AG292" s="435"/>
      <c r="AH292" s="435"/>
      <c r="AI292" s="435"/>
      <c r="AJ292" s="435"/>
      <c r="AK292" s="435"/>
      <c r="AL292" s="435"/>
    </row>
    <row r="293" spans="1:38" ht="12.75" customHeight="1">
      <c r="A293" s="435"/>
      <c r="B293" s="435"/>
      <c r="C293" s="435"/>
      <c r="D293" s="435"/>
      <c r="E293" s="435"/>
      <c r="F293" s="435"/>
      <c r="G293" s="435"/>
      <c r="H293" s="435"/>
      <c r="I293" s="435"/>
      <c r="J293" s="435"/>
      <c r="K293" s="382"/>
      <c r="L293" s="382"/>
      <c r="M293" s="383"/>
      <c r="N293" s="239"/>
      <c r="O293" s="239"/>
      <c r="P293" s="614"/>
      <c r="Q293" s="622"/>
      <c r="R293" s="623"/>
      <c r="S293" s="616"/>
      <c r="T293" s="616"/>
      <c r="U293" s="616"/>
      <c r="V293" s="616"/>
      <c r="W293" s="616"/>
      <c r="X293" s="616"/>
      <c r="Y293" s="616"/>
      <c r="Z293" s="616"/>
      <c r="AA293" s="616"/>
      <c r="AB293" s="616"/>
      <c r="AC293" s="616"/>
      <c r="AD293" s="616"/>
      <c r="AE293" s="616"/>
      <c r="AF293" s="616"/>
      <c r="AG293" s="435"/>
      <c r="AH293" s="435"/>
      <c r="AI293" s="435"/>
      <c r="AJ293" s="435"/>
      <c r="AK293" s="435"/>
      <c r="AL293" s="435"/>
    </row>
    <row r="294" spans="1:38" ht="12.75" customHeight="1">
      <c r="A294" s="435"/>
      <c r="B294" s="435"/>
      <c r="C294" s="435"/>
      <c r="D294" s="435"/>
      <c r="E294" s="435"/>
      <c r="F294" s="435"/>
      <c r="G294" s="435"/>
      <c r="H294" s="435"/>
      <c r="I294" s="435"/>
      <c r="J294" s="435"/>
      <c r="K294" s="382"/>
      <c r="L294" s="382"/>
      <c r="M294" s="383"/>
      <c r="N294" s="239"/>
      <c r="O294" s="239"/>
      <c r="P294" s="614"/>
      <c r="Q294" s="622"/>
      <c r="R294" s="623"/>
      <c r="S294" s="616"/>
      <c r="T294" s="616"/>
      <c r="U294" s="616"/>
      <c r="V294" s="616"/>
      <c r="W294" s="616"/>
      <c r="X294" s="616"/>
      <c r="Y294" s="616"/>
      <c r="Z294" s="616"/>
      <c r="AA294" s="616"/>
      <c r="AB294" s="616"/>
      <c r="AC294" s="616"/>
      <c r="AD294" s="616"/>
      <c r="AE294" s="616"/>
      <c r="AF294" s="616"/>
      <c r="AG294" s="435"/>
      <c r="AH294" s="435"/>
      <c r="AI294" s="435"/>
      <c r="AJ294" s="435"/>
      <c r="AK294" s="435"/>
      <c r="AL294" s="435"/>
    </row>
    <row r="295" spans="1:38" ht="12.75" customHeight="1">
      <c r="A295" s="435"/>
      <c r="B295" s="435"/>
      <c r="C295" s="435"/>
      <c r="D295" s="435"/>
      <c r="E295" s="435"/>
      <c r="F295" s="435"/>
      <c r="G295" s="435"/>
      <c r="H295" s="435"/>
      <c r="I295" s="435"/>
      <c r="J295" s="435"/>
      <c r="K295" s="382"/>
      <c r="L295" s="382"/>
      <c r="M295" s="383"/>
      <c r="N295" s="239"/>
      <c r="O295" s="239"/>
      <c r="P295" s="614"/>
      <c r="Q295" s="622"/>
      <c r="R295" s="623"/>
      <c r="S295" s="616"/>
      <c r="T295" s="616"/>
      <c r="U295" s="616"/>
      <c r="V295" s="616"/>
      <c r="W295" s="616"/>
      <c r="X295" s="616"/>
      <c r="Y295" s="616"/>
      <c r="Z295" s="616"/>
      <c r="AA295" s="616"/>
      <c r="AB295" s="616"/>
      <c r="AC295" s="616"/>
      <c r="AD295" s="616"/>
      <c r="AE295" s="616"/>
      <c r="AF295" s="616"/>
      <c r="AG295" s="435"/>
      <c r="AH295" s="435"/>
      <c r="AI295" s="435"/>
      <c r="AJ295" s="435"/>
      <c r="AK295" s="435"/>
      <c r="AL295" s="435"/>
    </row>
    <row r="296" spans="1:38" ht="12.75" customHeight="1">
      <c r="A296" s="435"/>
      <c r="B296" s="435"/>
      <c r="C296" s="435"/>
      <c r="D296" s="435"/>
      <c r="E296" s="435"/>
      <c r="F296" s="435"/>
      <c r="G296" s="435"/>
      <c r="H296" s="435"/>
      <c r="I296" s="435"/>
      <c r="J296" s="435"/>
      <c r="K296" s="382"/>
      <c r="L296" s="382"/>
      <c r="M296" s="383"/>
      <c r="N296" s="239"/>
      <c r="O296" s="239"/>
      <c r="P296" s="614"/>
      <c r="Q296" s="622"/>
      <c r="R296" s="623"/>
      <c r="S296" s="616"/>
      <c r="T296" s="616"/>
      <c r="U296" s="616"/>
      <c r="V296" s="616"/>
      <c r="W296" s="616"/>
      <c r="X296" s="616"/>
      <c r="Y296" s="616"/>
      <c r="Z296" s="616"/>
      <c r="AA296" s="616"/>
      <c r="AB296" s="616"/>
      <c r="AC296" s="616"/>
      <c r="AD296" s="616"/>
      <c r="AE296" s="616"/>
      <c r="AF296" s="616"/>
      <c r="AG296" s="435"/>
      <c r="AH296" s="435"/>
      <c r="AI296" s="435"/>
      <c r="AJ296" s="435"/>
      <c r="AK296" s="435"/>
      <c r="AL296" s="435"/>
    </row>
    <row r="297" spans="1:38" ht="12.75" customHeight="1">
      <c r="A297" s="435"/>
      <c r="B297" s="435"/>
      <c r="C297" s="435"/>
      <c r="D297" s="435"/>
      <c r="E297" s="435"/>
      <c r="F297" s="435"/>
      <c r="G297" s="435"/>
      <c r="H297" s="435"/>
      <c r="I297" s="435"/>
      <c r="J297" s="435"/>
      <c r="K297" s="382"/>
      <c r="L297" s="382"/>
      <c r="M297" s="383"/>
      <c r="N297" s="239"/>
      <c r="O297" s="239"/>
      <c r="P297" s="614"/>
      <c r="Q297" s="622"/>
      <c r="R297" s="623"/>
      <c r="S297" s="616"/>
      <c r="T297" s="616"/>
      <c r="U297" s="616"/>
      <c r="V297" s="616"/>
      <c r="W297" s="616"/>
      <c r="X297" s="616"/>
      <c r="Y297" s="616"/>
      <c r="Z297" s="616"/>
      <c r="AA297" s="616"/>
      <c r="AB297" s="616"/>
      <c r="AC297" s="616"/>
      <c r="AD297" s="616"/>
      <c r="AE297" s="616"/>
      <c r="AF297" s="616"/>
      <c r="AG297" s="435"/>
      <c r="AH297" s="435"/>
      <c r="AI297" s="435"/>
      <c r="AJ297" s="435"/>
      <c r="AK297" s="435"/>
      <c r="AL297" s="435"/>
    </row>
    <row r="298" spans="1:38" ht="12.75" customHeight="1">
      <c r="A298" s="435"/>
      <c r="B298" s="435"/>
      <c r="C298" s="435"/>
      <c r="D298" s="435"/>
      <c r="E298" s="435"/>
      <c r="F298" s="435"/>
      <c r="G298" s="435"/>
      <c r="H298" s="435"/>
      <c r="I298" s="435"/>
      <c r="J298" s="435"/>
      <c r="K298" s="382"/>
      <c r="L298" s="382"/>
      <c r="M298" s="383"/>
      <c r="N298" s="239"/>
      <c r="O298" s="239"/>
      <c r="P298" s="614"/>
      <c r="Q298" s="622"/>
      <c r="R298" s="623"/>
      <c r="S298" s="616"/>
      <c r="T298" s="616"/>
      <c r="U298" s="616"/>
      <c r="V298" s="616"/>
      <c r="W298" s="616"/>
      <c r="X298" s="616"/>
      <c r="Y298" s="616"/>
      <c r="Z298" s="616"/>
      <c r="AA298" s="616"/>
      <c r="AB298" s="616"/>
      <c r="AC298" s="616"/>
      <c r="AD298" s="616"/>
      <c r="AE298" s="616"/>
      <c r="AF298" s="616"/>
      <c r="AG298" s="435"/>
      <c r="AH298" s="435"/>
      <c r="AI298" s="435"/>
      <c r="AJ298" s="435"/>
      <c r="AK298" s="435"/>
      <c r="AL298" s="435"/>
    </row>
    <row r="299" spans="1:38" ht="12.75" customHeight="1">
      <c r="A299" s="435"/>
      <c r="B299" s="435"/>
      <c r="C299" s="435"/>
      <c r="D299" s="435"/>
      <c r="E299" s="435"/>
      <c r="F299" s="435"/>
      <c r="G299" s="435"/>
      <c r="H299" s="435"/>
      <c r="I299" s="435"/>
      <c r="J299" s="435"/>
      <c r="K299" s="382"/>
      <c r="L299" s="382"/>
      <c r="M299" s="383"/>
      <c r="N299" s="239"/>
      <c r="O299" s="239"/>
      <c r="P299" s="614"/>
      <c r="Q299" s="622"/>
      <c r="R299" s="623"/>
      <c r="S299" s="616"/>
      <c r="T299" s="616"/>
      <c r="U299" s="616"/>
      <c r="V299" s="616"/>
      <c r="W299" s="616"/>
      <c r="X299" s="616"/>
      <c r="Y299" s="616"/>
      <c r="Z299" s="616"/>
      <c r="AA299" s="616"/>
      <c r="AB299" s="616"/>
      <c r="AC299" s="616"/>
      <c r="AD299" s="616"/>
      <c r="AE299" s="616"/>
      <c r="AF299" s="616"/>
      <c r="AG299" s="435"/>
      <c r="AH299" s="435"/>
      <c r="AI299" s="435"/>
      <c r="AJ299" s="435"/>
      <c r="AK299" s="435"/>
      <c r="AL299" s="435"/>
    </row>
    <row r="300" spans="1:38" ht="12.75" customHeight="1">
      <c r="A300" s="435"/>
      <c r="B300" s="435"/>
      <c r="C300" s="435"/>
      <c r="D300" s="435"/>
      <c r="E300" s="435"/>
      <c r="F300" s="435"/>
      <c r="G300" s="435"/>
      <c r="H300" s="435"/>
      <c r="I300" s="435"/>
      <c r="J300" s="435"/>
      <c r="K300" s="382"/>
      <c r="L300" s="382"/>
      <c r="M300" s="383"/>
      <c r="N300" s="239"/>
      <c r="O300" s="239"/>
      <c r="P300" s="614"/>
      <c r="Q300" s="622"/>
      <c r="R300" s="623"/>
      <c r="S300" s="616"/>
      <c r="T300" s="616"/>
      <c r="U300" s="616"/>
      <c r="V300" s="616"/>
      <c r="W300" s="616"/>
      <c r="X300" s="616"/>
      <c r="Y300" s="616"/>
      <c r="Z300" s="616"/>
      <c r="AA300" s="616"/>
      <c r="AB300" s="616"/>
      <c r="AC300" s="616"/>
      <c r="AD300" s="616"/>
      <c r="AE300" s="616"/>
      <c r="AF300" s="616"/>
      <c r="AG300" s="435"/>
      <c r="AH300" s="435"/>
      <c r="AI300" s="435"/>
      <c r="AJ300" s="435"/>
      <c r="AK300" s="435"/>
      <c r="AL300" s="435"/>
    </row>
    <row r="301" spans="1:38" ht="12.75" customHeight="1">
      <c r="A301" s="435"/>
      <c r="B301" s="435"/>
      <c r="C301" s="435"/>
      <c r="D301" s="435"/>
      <c r="E301" s="435"/>
      <c r="F301" s="435"/>
      <c r="G301" s="435"/>
      <c r="H301" s="435"/>
      <c r="I301" s="435"/>
      <c r="J301" s="435"/>
      <c r="K301" s="382"/>
      <c r="L301" s="382"/>
      <c r="M301" s="383"/>
      <c r="N301" s="239"/>
      <c r="O301" s="239"/>
      <c r="P301" s="614"/>
      <c r="Q301" s="622"/>
      <c r="R301" s="623"/>
      <c r="S301" s="616"/>
      <c r="T301" s="616"/>
      <c r="U301" s="616"/>
      <c r="V301" s="616"/>
      <c r="W301" s="616"/>
      <c r="X301" s="616"/>
      <c r="Y301" s="616"/>
      <c r="Z301" s="616"/>
      <c r="AA301" s="616"/>
      <c r="AB301" s="616"/>
      <c r="AC301" s="616"/>
      <c r="AD301" s="616"/>
      <c r="AE301" s="616"/>
      <c r="AF301" s="616"/>
      <c r="AG301" s="435"/>
      <c r="AH301" s="435"/>
      <c r="AI301" s="435"/>
      <c r="AJ301" s="435"/>
      <c r="AK301" s="435"/>
      <c r="AL301" s="435"/>
    </row>
    <row r="302" spans="1:38" ht="12.75" customHeight="1">
      <c r="A302" s="435"/>
      <c r="B302" s="435"/>
      <c r="C302" s="435"/>
      <c r="D302" s="435"/>
      <c r="E302" s="435"/>
      <c r="F302" s="435"/>
      <c r="G302" s="435"/>
      <c r="H302" s="435"/>
      <c r="I302" s="435"/>
      <c r="J302" s="435"/>
      <c r="K302" s="382"/>
      <c r="L302" s="382"/>
      <c r="M302" s="383"/>
      <c r="N302" s="239"/>
      <c r="O302" s="239"/>
      <c r="P302" s="614"/>
      <c r="Q302" s="622"/>
      <c r="R302" s="623"/>
      <c r="S302" s="616"/>
      <c r="T302" s="616"/>
      <c r="U302" s="616"/>
      <c r="V302" s="616"/>
      <c r="W302" s="616"/>
      <c r="X302" s="616"/>
      <c r="Y302" s="616"/>
      <c r="Z302" s="616"/>
      <c r="AA302" s="616"/>
      <c r="AB302" s="616"/>
      <c r="AC302" s="616"/>
      <c r="AD302" s="616"/>
      <c r="AE302" s="616"/>
      <c r="AF302" s="616"/>
      <c r="AG302" s="435"/>
      <c r="AH302" s="435"/>
      <c r="AI302" s="435"/>
      <c r="AJ302" s="435"/>
      <c r="AK302" s="435"/>
      <c r="AL302" s="435"/>
    </row>
    <row r="303" spans="1:38" ht="12.75" customHeight="1">
      <c r="A303" s="435"/>
      <c r="B303" s="435"/>
      <c r="C303" s="435"/>
      <c r="D303" s="435"/>
      <c r="E303" s="435"/>
      <c r="F303" s="435"/>
      <c r="G303" s="435"/>
      <c r="H303" s="435"/>
      <c r="I303" s="435"/>
      <c r="J303" s="435"/>
      <c r="K303" s="382"/>
      <c r="L303" s="382"/>
      <c r="M303" s="383"/>
      <c r="N303" s="239"/>
      <c r="O303" s="239"/>
      <c r="P303" s="614"/>
      <c r="Q303" s="622"/>
      <c r="R303" s="623"/>
      <c r="S303" s="616"/>
      <c r="T303" s="616"/>
      <c r="U303" s="616"/>
      <c r="V303" s="616"/>
      <c r="W303" s="616"/>
      <c r="X303" s="616"/>
      <c r="Y303" s="616"/>
      <c r="Z303" s="616"/>
      <c r="AA303" s="616"/>
      <c r="AB303" s="616"/>
      <c r="AC303" s="616"/>
      <c r="AD303" s="616"/>
      <c r="AE303" s="616"/>
      <c r="AF303" s="616"/>
      <c r="AG303" s="435"/>
      <c r="AH303" s="435"/>
      <c r="AI303" s="435"/>
      <c r="AJ303" s="435"/>
      <c r="AK303" s="435"/>
      <c r="AL303" s="435"/>
    </row>
    <row r="304" spans="1:38" ht="12.75" customHeight="1">
      <c r="A304" s="435"/>
      <c r="B304" s="435"/>
      <c r="C304" s="435"/>
      <c r="D304" s="435"/>
      <c r="E304" s="435"/>
      <c r="F304" s="435"/>
      <c r="G304" s="435"/>
      <c r="H304" s="435"/>
      <c r="I304" s="435"/>
      <c r="J304" s="435"/>
      <c r="K304" s="382"/>
      <c r="L304" s="382"/>
      <c r="M304" s="383"/>
      <c r="N304" s="239"/>
      <c r="O304" s="239"/>
      <c r="P304" s="614"/>
      <c r="Q304" s="622"/>
      <c r="R304" s="623"/>
      <c r="S304" s="616"/>
      <c r="T304" s="616"/>
      <c r="U304" s="616"/>
      <c r="V304" s="616"/>
      <c r="W304" s="616"/>
      <c r="X304" s="616"/>
      <c r="Y304" s="616"/>
      <c r="Z304" s="616"/>
      <c r="AA304" s="616"/>
      <c r="AB304" s="616"/>
      <c r="AC304" s="616"/>
      <c r="AD304" s="616"/>
      <c r="AE304" s="616"/>
      <c r="AF304" s="616"/>
      <c r="AG304" s="435"/>
      <c r="AH304" s="435"/>
      <c r="AI304" s="435"/>
      <c r="AJ304" s="435"/>
      <c r="AK304" s="435"/>
      <c r="AL304" s="435"/>
    </row>
    <row r="305" spans="1:38" ht="12.75" customHeight="1">
      <c r="A305" s="435"/>
      <c r="B305" s="435"/>
      <c r="C305" s="435"/>
      <c r="D305" s="435"/>
      <c r="E305" s="435"/>
      <c r="F305" s="435"/>
      <c r="G305" s="435"/>
      <c r="H305" s="435"/>
      <c r="I305" s="435"/>
      <c r="J305" s="435"/>
      <c r="K305" s="382"/>
      <c r="L305" s="382"/>
      <c r="M305" s="383"/>
      <c r="N305" s="239"/>
      <c r="O305" s="239"/>
      <c r="P305" s="614"/>
      <c r="Q305" s="622"/>
      <c r="R305" s="623"/>
      <c r="S305" s="616"/>
      <c r="T305" s="616"/>
      <c r="U305" s="616"/>
      <c r="V305" s="616"/>
      <c r="W305" s="616"/>
      <c r="X305" s="616"/>
      <c r="Y305" s="616"/>
      <c r="Z305" s="616"/>
      <c r="AA305" s="616"/>
      <c r="AB305" s="616"/>
      <c r="AC305" s="616"/>
      <c r="AD305" s="616"/>
      <c r="AE305" s="616"/>
      <c r="AF305" s="616"/>
      <c r="AG305" s="435"/>
      <c r="AH305" s="435"/>
      <c r="AI305" s="435"/>
      <c r="AJ305" s="435"/>
      <c r="AK305" s="435"/>
      <c r="AL305" s="435"/>
    </row>
    <row r="306" spans="1:38" ht="12.75" customHeight="1">
      <c r="A306" s="435"/>
      <c r="B306" s="435"/>
      <c r="C306" s="435"/>
      <c r="D306" s="435"/>
      <c r="E306" s="435"/>
      <c r="F306" s="435"/>
      <c r="G306" s="435"/>
      <c r="H306" s="435"/>
      <c r="I306" s="435"/>
      <c r="J306" s="435"/>
      <c r="K306" s="382"/>
      <c r="L306" s="382"/>
      <c r="M306" s="383"/>
      <c r="N306" s="239"/>
      <c r="O306" s="239"/>
      <c r="P306" s="614"/>
      <c r="Q306" s="622"/>
      <c r="R306" s="623"/>
      <c r="S306" s="616"/>
      <c r="T306" s="616"/>
      <c r="U306" s="616"/>
      <c r="V306" s="616"/>
      <c r="W306" s="616"/>
      <c r="X306" s="616"/>
      <c r="Y306" s="616"/>
      <c r="Z306" s="616"/>
      <c r="AA306" s="616"/>
      <c r="AB306" s="616"/>
      <c r="AC306" s="616"/>
      <c r="AD306" s="616"/>
      <c r="AE306" s="616"/>
      <c r="AF306" s="616"/>
      <c r="AG306" s="435"/>
      <c r="AH306" s="435"/>
      <c r="AI306" s="435"/>
      <c r="AJ306" s="435"/>
      <c r="AK306" s="435"/>
      <c r="AL306" s="435"/>
    </row>
    <row r="307" spans="1:38" ht="12.75" customHeight="1">
      <c r="A307" s="435"/>
      <c r="B307" s="435"/>
      <c r="C307" s="435"/>
      <c r="D307" s="435"/>
      <c r="E307" s="435"/>
      <c r="F307" s="435"/>
      <c r="G307" s="435"/>
      <c r="H307" s="435"/>
      <c r="I307" s="435"/>
      <c r="J307" s="435"/>
      <c r="K307" s="382"/>
      <c r="L307" s="382"/>
      <c r="M307" s="383"/>
      <c r="N307" s="239"/>
      <c r="O307" s="239"/>
      <c r="P307" s="614"/>
      <c r="Q307" s="622"/>
      <c r="R307" s="623"/>
      <c r="S307" s="616"/>
      <c r="T307" s="616"/>
      <c r="U307" s="616"/>
      <c r="V307" s="616"/>
      <c r="W307" s="616"/>
      <c r="X307" s="616"/>
      <c r="Y307" s="616"/>
      <c r="Z307" s="616"/>
      <c r="AA307" s="616"/>
      <c r="AB307" s="616"/>
      <c r="AC307" s="616"/>
      <c r="AD307" s="616"/>
      <c r="AE307" s="616"/>
      <c r="AF307" s="616"/>
      <c r="AG307" s="435"/>
      <c r="AH307" s="435"/>
      <c r="AI307" s="435"/>
      <c r="AJ307" s="435"/>
      <c r="AK307" s="435"/>
      <c r="AL307" s="435"/>
    </row>
    <row r="308" spans="1:38" ht="12.75" customHeight="1">
      <c r="A308" s="435"/>
      <c r="B308" s="435"/>
      <c r="C308" s="435"/>
      <c r="D308" s="435"/>
      <c r="E308" s="435"/>
      <c r="F308" s="435"/>
      <c r="G308" s="435"/>
      <c r="H308" s="435"/>
      <c r="I308" s="435"/>
      <c r="J308" s="435"/>
      <c r="K308" s="382"/>
      <c r="L308" s="382"/>
      <c r="M308" s="383"/>
      <c r="N308" s="239"/>
      <c r="O308" s="239"/>
      <c r="P308" s="614"/>
      <c r="Q308" s="622"/>
      <c r="R308" s="623"/>
      <c r="S308" s="616"/>
      <c r="T308" s="616"/>
      <c r="U308" s="616"/>
      <c r="V308" s="616"/>
      <c r="W308" s="616"/>
      <c r="X308" s="616"/>
      <c r="Y308" s="616"/>
      <c r="Z308" s="616"/>
      <c r="AA308" s="616"/>
      <c r="AB308" s="616"/>
      <c r="AC308" s="616"/>
      <c r="AD308" s="616"/>
      <c r="AE308" s="616"/>
      <c r="AF308" s="616"/>
      <c r="AG308" s="435"/>
      <c r="AH308" s="435"/>
      <c r="AI308" s="435"/>
      <c r="AJ308" s="435"/>
      <c r="AK308" s="435"/>
      <c r="AL308" s="435"/>
    </row>
    <row r="309" spans="1:38" ht="12.75" customHeight="1">
      <c r="A309" s="435"/>
      <c r="B309" s="435"/>
      <c r="C309" s="435"/>
      <c r="D309" s="435"/>
      <c r="E309" s="435"/>
      <c r="F309" s="435"/>
      <c r="G309" s="435"/>
      <c r="H309" s="435"/>
      <c r="I309" s="435"/>
      <c r="J309" s="435"/>
      <c r="K309" s="382"/>
      <c r="L309" s="382"/>
      <c r="M309" s="383"/>
      <c r="N309" s="239"/>
      <c r="O309" s="239"/>
      <c r="P309" s="614"/>
      <c r="Q309" s="622"/>
      <c r="R309" s="623"/>
      <c r="S309" s="616"/>
      <c r="T309" s="616"/>
      <c r="U309" s="616"/>
      <c r="V309" s="616"/>
      <c r="W309" s="616"/>
      <c r="X309" s="616"/>
      <c r="Y309" s="616"/>
      <c r="Z309" s="616"/>
      <c r="AA309" s="616"/>
      <c r="AB309" s="616"/>
      <c r="AC309" s="616"/>
      <c r="AD309" s="616"/>
      <c r="AE309" s="616"/>
      <c r="AF309" s="616"/>
      <c r="AG309" s="435"/>
      <c r="AH309" s="435"/>
      <c r="AI309" s="435"/>
      <c r="AJ309" s="435"/>
      <c r="AK309" s="435"/>
      <c r="AL309" s="435"/>
    </row>
    <row r="310" spans="1:38" ht="12.75" customHeight="1">
      <c r="A310" s="435"/>
      <c r="B310" s="435"/>
      <c r="C310" s="435"/>
      <c r="D310" s="435"/>
      <c r="E310" s="435"/>
      <c r="F310" s="435"/>
      <c r="G310" s="435"/>
      <c r="H310" s="435"/>
      <c r="I310" s="435"/>
      <c r="J310" s="435"/>
      <c r="K310" s="382"/>
      <c r="L310" s="382"/>
      <c r="M310" s="383"/>
      <c r="N310" s="239"/>
      <c r="O310" s="239"/>
      <c r="P310" s="614"/>
      <c r="Q310" s="622"/>
      <c r="R310" s="623"/>
      <c r="S310" s="616"/>
      <c r="T310" s="616"/>
      <c r="U310" s="616"/>
      <c r="V310" s="616"/>
      <c r="W310" s="616"/>
      <c r="X310" s="616"/>
      <c r="Y310" s="616"/>
      <c r="Z310" s="616"/>
      <c r="AA310" s="616"/>
      <c r="AB310" s="616"/>
      <c r="AC310" s="616"/>
      <c r="AD310" s="616"/>
      <c r="AE310" s="616"/>
      <c r="AF310" s="616"/>
      <c r="AG310" s="435"/>
      <c r="AH310" s="435"/>
      <c r="AI310" s="435"/>
      <c r="AJ310" s="435"/>
      <c r="AK310" s="435"/>
      <c r="AL310" s="435"/>
    </row>
    <row r="311" spans="1:38" ht="12.75" customHeight="1">
      <c r="A311" s="435"/>
      <c r="B311" s="435"/>
      <c r="C311" s="435"/>
      <c r="D311" s="435"/>
      <c r="E311" s="435"/>
      <c r="F311" s="435"/>
      <c r="G311" s="435"/>
      <c r="H311" s="435"/>
      <c r="I311" s="435"/>
      <c r="J311" s="435"/>
      <c r="K311" s="382"/>
      <c r="L311" s="382"/>
      <c r="M311" s="383"/>
      <c r="N311" s="239"/>
      <c r="O311" s="239"/>
      <c r="P311" s="614"/>
      <c r="Q311" s="622"/>
      <c r="R311" s="623"/>
      <c r="S311" s="616"/>
      <c r="T311" s="616"/>
      <c r="U311" s="616"/>
      <c r="V311" s="616"/>
      <c r="W311" s="616"/>
      <c r="X311" s="616"/>
      <c r="Y311" s="616"/>
      <c r="Z311" s="616"/>
      <c r="AA311" s="616"/>
      <c r="AB311" s="616"/>
      <c r="AC311" s="616"/>
      <c r="AD311" s="616"/>
      <c r="AE311" s="616"/>
      <c r="AF311" s="616"/>
      <c r="AG311" s="435"/>
      <c r="AH311" s="435"/>
      <c r="AI311" s="435"/>
      <c r="AJ311" s="435"/>
      <c r="AK311" s="435"/>
      <c r="AL311" s="435"/>
    </row>
    <row r="312" spans="1:38" ht="12.75" customHeight="1">
      <c r="A312" s="435"/>
      <c r="B312" s="435"/>
      <c r="C312" s="435"/>
      <c r="D312" s="435"/>
      <c r="E312" s="435"/>
      <c r="F312" s="435"/>
      <c r="G312" s="435"/>
      <c r="H312" s="435"/>
      <c r="I312" s="435"/>
      <c r="J312" s="435"/>
      <c r="K312" s="382"/>
      <c r="L312" s="382"/>
      <c r="M312" s="383"/>
      <c r="N312" s="239"/>
      <c r="O312" s="239"/>
      <c r="P312" s="614"/>
      <c r="Q312" s="622"/>
      <c r="R312" s="623"/>
      <c r="S312" s="616"/>
      <c r="T312" s="616"/>
      <c r="U312" s="616"/>
      <c r="V312" s="616"/>
      <c r="W312" s="616"/>
      <c r="X312" s="616"/>
      <c r="Y312" s="616"/>
      <c r="Z312" s="616"/>
      <c r="AA312" s="616"/>
      <c r="AB312" s="616"/>
      <c r="AC312" s="616"/>
      <c r="AD312" s="616"/>
      <c r="AE312" s="616"/>
      <c r="AF312" s="616"/>
      <c r="AG312" s="435"/>
      <c r="AH312" s="435"/>
      <c r="AI312" s="435"/>
      <c r="AJ312" s="435"/>
      <c r="AK312" s="435"/>
      <c r="AL312" s="435"/>
    </row>
    <row r="313" spans="1:38" ht="12.75" customHeight="1">
      <c r="A313" s="435"/>
      <c r="B313" s="435"/>
      <c r="C313" s="435"/>
      <c r="D313" s="435"/>
      <c r="E313" s="435"/>
      <c r="F313" s="435"/>
      <c r="G313" s="435"/>
      <c r="H313" s="435"/>
      <c r="I313" s="435"/>
      <c r="J313" s="435"/>
      <c r="K313" s="382"/>
      <c r="L313" s="382"/>
      <c r="M313" s="383"/>
      <c r="N313" s="239"/>
      <c r="O313" s="239"/>
      <c r="P313" s="614"/>
      <c r="Q313" s="622"/>
      <c r="R313" s="623"/>
      <c r="S313" s="616"/>
      <c r="T313" s="616"/>
      <c r="U313" s="616"/>
      <c r="V313" s="616"/>
      <c r="W313" s="616"/>
      <c r="X313" s="616"/>
      <c r="Y313" s="616"/>
      <c r="Z313" s="616"/>
      <c r="AA313" s="616"/>
      <c r="AB313" s="616"/>
      <c r="AC313" s="616"/>
      <c r="AD313" s="616"/>
      <c r="AE313" s="616"/>
      <c r="AF313" s="616"/>
      <c r="AG313" s="435"/>
      <c r="AH313" s="435"/>
      <c r="AI313" s="435"/>
      <c r="AJ313" s="435"/>
      <c r="AK313" s="435"/>
      <c r="AL313" s="435"/>
    </row>
    <row r="314" spans="1:38" ht="12.75" customHeight="1">
      <c r="A314" s="435"/>
      <c r="B314" s="435"/>
      <c r="C314" s="435"/>
      <c r="D314" s="435"/>
      <c r="E314" s="435"/>
      <c r="F314" s="435"/>
      <c r="G314" s="435"/>
      <c r="H314" s="435"/>
      <c r="I314" s="435"/>
      <c r="J314" s="435"/>
      <c r="K314" s="382"/>
      <c r="L314" s="382"/>
      <c r="M314" s="383"/>
      <c r="N314" s="239"/>
      <c r="O314" s="239"/>
      <c r="P314" s="614"/>
      <c r="Q314" s="622"/>
      <c r="R314" s="623"/>
      <c r="S314" s="616"/>
      <c r="T314" s="616"/>
      <c r="U314" s="616"/>
      <c r="V314" s="616"/>
      <c r="W314" s="616"/>
      <c r="X314" s="616"/>
      <c r="Y314" s="616"/>
      <c r="Z314" s="616"/>
      <c r="AA314" s="616"/>
      <c r="AB314" s="616"/>
      <c r="AC314" s="616"/>
      <c r="AD314" s="616"/>
      <c r="AE314" s="616"/>
      <c r="AF314" s="616"/>
      <c r="AG314" s="435"/>
      <c r="AH314" s="435"/>
      <c r="AI314" s="435"/>
      <c r="AJ314" s="435"/>
      <c r="AK314" s="435"/>
      <c r="AL314" s="435"/>
    </row>
    <row r="315" spans="1:38" ht="12.75" customHeight="1">
      <c r="A315" s="435"/>
      <c r="B315" s="435"/>
      <c r="C315" s="435"/>
      <c r="D315" s="435"/>
      <c r="E315" s="435"/>
      <c r="F315" s="435"/>
      <c r="G315" s="435"/>
      <c r="H315" s="435"/>
      <c r="I315" s="435"/>
      <c r="J315" s="435"/>
      <c r="K315" s="382"/>
      <c r="L315" s="382"/>
      <c r="M315" s="383"/>
      <c r="N315" s="239"/>
      <c r="O315" s="239"/>
      <c r="P315" s="614"/>
      <c r="Q315" s="622"/>
      <c r="R315" s="623"/>
      <c r="S315" s="616"/>
      <c r="T315" s="616"/>
      <c r="U315" s="616"/>
      <c r="V315" s="616"/>
      <c r="W315" s="616"/>
      <c r="X315" s="616"/>
      <c r="Y315" s="616"/>
      <c r="Z315" s="616"/>
      <c r="AA315" s="616"/>
      <c r="AB315" s="616"/>
      <c r="AC315" s="616"/>
      <c r="AD315" s="616"/>
      <c r="AE315" s="616"/>
      <c r="AF315" s="616"/>
      <c r="AG315" s="435"/>
      <c r="AH315" s="435"/>
      <c r="AI315" s="435"/>
      <c r="AJ315" s="435"/>
      <c r="AK315" s="435"/>
      <c r="AL315" s="435"/>
    </row>
    <row r="316" spans="1:38" ht="12.75" customHeight="1">
      <c r="A316" s="435"/>
      <c r="B316" s="435"/>
      <c r="C316" s="435"/>
      <c r="D316" s="435"/>
      <c r="E316" s="435"/>
      <c r="F316" s="435"/>
      <c r="G316" s="435"/>
      <c r="H316" s="435"/>
      <c r="I316" s="435"/>
      <c r="J316" s="435"/>
      <c r="K316" s="382"/>
      <c r="L316" s="382"/>
      <c r="M316" s="383"/>
      <c r="N316" s="239"/>
      <c r="O316" s="239"/>
      <c r="P316" s="614"/>
      <c r="Q316" s="622"/>
      <c r="R316" s="623"/>
      <c r="S316" s="616"/>
      <c r="T316" s="616"/>
      <c r="U316" s="616"/>
      <c r="V316" s="616"/>
      <c r="W316" s="616"/>
      <c r="X316" s="616"/>
      <c r="Y316" s="616"/>
      <c r="Z316" s="616"/>
      <c r="AA316" s="616"/>
      <c r="AB316" s="616"/>
      <c r="AC316" s="616"/>
      <c r="AD316" s="616"/>
      <c r="AE316" s="616"/>
      <c r="AF316" s="616"/>
      <c r="AG316" s="435"/>
      <c r="AH316" s="435"/>
      <c r="AI316" s="435"/>
      <c r="AJ316" s="435"/>
      <c r="AK316" s="435"/>
      <c r="AL316" s="435"/>
    </row>
    <row r="317" spans="1:38" ht="12.75" customHeight="1">
      <c r="A317" s="435"/>
      <c r="B317" s="435"/>
      <c r="C317" s="435"/>
      <c r="D317" s="435"/>
      <c r="E317" s="435"/>
      <c r="F317" s="435"/>
      <c r="G317" s="435"/>
      <c r="H317" s="435"/>
      <c r="I317" s="435"/>
      <c r="J317" s="435"/>
      <c r="K317" s="382"/>
      <c r="L317" s="382"/>
      <c r="M317" s="383"/>
      <c r="N317" s="239"/>
      <c r="O317" s="239"/>
      <c r="P317" s="614"/>
      <c r="Q317" s="622"/>
      <c r="R317" s="623"/>
      <c r="S317" s="616"/>
      <c r="T317" s="616"/>
      <c r="U317" s="616"/>
      <c r="V317" s="616"/>
      <c r="W317" s="616"/>
      <c r="X317" s="616"/>
      <c r="Y317" s="616"/>
      <c r="Z317" s="616"/>
      <c r="AA317" s="616"/>
      <c r="AB317" s="616"/>
      <c r="AC317" s="616"/>
      <c r="AD317" s="616"/>
      <c r="AE317" s="616"/>
      <c r="AF317" s="616"/>
      <c r="AG317" s="435"/>
      <c r="AH317" s="435"/>
      <c r="AI317" s="435"/>
      <c r="AJ317" s="435"/>
      <c r="AK317" s="435"/>
      <c r="AL317" s="435"/>
    </row>
    <row r="318" spans="1:38" ht="12.75" customHeight="1">
      <c r="A318" s="435"/>
      <c r="B318" s="435"/>
      <c r="C318" s="435"/>
      <c r="D318" s="435"/>
      <c r="E318" s="435"/>
      <c r="F318" s="435"/>
      <c r="G318" s="435"/>
      <c r="H318" s="435"/>
      <c r="I318" s="435"/>
      <c r="J318" s="435"/>
      <c r="K318" s="382"/>
      <c r="L318" s="382"/>
      <c r="M318" s="383"/>
      <c r="N318" s="239"/>
      <c r="O318" s="239"/>
      <c r="P318" s="614"/>
      <c r="Q318" s="622"/>
      <c r="R318" s="623"/>
      <c r="S318" s="616"/>
      <c r="T318" s="616"/>
      <c r="U318" s="616"/>
      <c r="V318" s="616"/>
      <c r="W318" s="616"/>
      <c r="X318" s="616"/>
      <c r="Y318" s="616"/>
      <c r="Z318" s="616"/>
      <c r="AA318" s="616"/>
      <c r="AB318" s="616"/>
      <c r="AC318" s="616"/>
      <c r="AD318" s="616"/>
      <c r="AE318" s="616"/>
      <c r="AF318" s="616"/>
      <c r="AG318" s="435"/>
      <c r="AH318" s="435"/>
      <c r="AI318" s="435"/>
      <c r="AJ318" s="435"/>
      <c r="AK318" s="435"/>
      <c r="AL318" s="435"/>
    </row>
    <row r="319" spans="1:38" ht="12.75" customHeight="1">
      <c r="A319" s="435"/>
      <c r="B319" s="435"/>
      <c r="C319" s="435"/>
      <c r="D319" s="435"/>
      <c r="E319" s="435"/>
      <c r="F319" s="435"/>
      <c r="G319" s="435"/>
      <c r="H319" s="435"/>
      <c r="I319" s="435"/>
      <c r="J319" s="435"/>
      <c r="K319" s="382"/>
      <c r="L319" s="382"/>
      <c r="M319" s="383"/>
      <c r="N319" s="239"/>
      <c r="O319" s="239"/>
      <c r="P319" s="614"/>
      <c r="Q319" s="622"/>
      <c r="R319" s="623"/>
      <c r="S319" s="616"/>
      <c r="T319" s="616"/>
      <c r="U319" s="616"/>
      <c r="V319" s="616"/>
      <c r="W319" s="616"/>
      <c r="X319" s="616"/>
      <c r="Y319" s="616"/>
      <c r="Z319" s="616"/>
      <c r="AA319" s="616"/>
      <c r="AB319" s="616"/>
      <c r="AC319" s="616"/>
      <c r="AD319" s="616"/>
      <c r="AE319" s="616"/>
      <c r="AF319" s="616"/>
      <c r="AG319" s="435"/>
      <c r="AH319" s="435"/>
      <c r="AI319" s="435"/>
      <c r="AJ319" s="435"/>
      <c r="AK319" s="435"/>
      <c r="AL319" s="435"/>
    </row>
    <row r="320" spans="1:38" ht="12.75" customHeight="1">
      <c r="A320" s="435"/>
      <c r="B320" s="435"/>
      <c r="C320" s="435"/>
      <c r="D320" s="435"/>
      <c r="E320" s="435"/>
      <c r="F320" s="435"/>
      <c r="G320" s="435"/>
      <c r="H320" s="435"/>
      <c r="I320" s="435"/>
      <c r="J320" s="435"/>
      <c r="K320" s="382"/>
      <c r="L320" s="382"/>
      <c r="M320" s="383"/>
      <c r="N320" s="239"/>
      <c r="O320" s="239"/>
      <c r="P320" s="614"/>
      <c r="Q320" s="622"/>
      <c r="R320" s="623"/>
      <c r="S320" s="616"/>
      <c r="T320" s="616"/>
      <c r="U320" s="616"/>
      <c r="V320" s="616"/>
      <c r="W320" s="616"/>
      <c r="X320" s="616"/>
      <c r="Y320" s="616"/>
      <c r="Z320" s="616"/>
      <c r="AA320" s="616"/>
      <c r="AB320" s="616"/>
      <c r="AC320" s="616"/>
      <c r="AD320" s="616"/>
      <c r="AE320" s="616"/>
      <c r="AF320" s="616"/>
      <c r="AG320" s="435"/>
      <c r="AH320" s="435"/>
      <c r="AI320" s="435"/>
      <c r="AJ320" s="435"/>
      <c r="AK320" s="435"/>
      <c r="AL320" s="435"/>
    </row>
    <row r="321" spans="1:38" ht="12.75" customHeight="1">
      <c r="A321" s="435"/>
      <c r="B321" s="435"/>
      <c r="C321" s="435"/>
      <c r="D321" s="435"/>
      <c r="E321" s="435"/>
      <c r="F321" s="435"/>
      <c r="G321" s="435"/>
      <c r="H321" s="435"/>
      <c r="I321" s="435"/>
      <c r="J321" s="435"/>
      <c r="K321" s="382"/>
      <c r="L321" s="382"/>
      <c r="M321" s="383"/>
      <c r="N321" s="239"/>
      <c r="O321" s="239"/>
      <c r="P321" s="614"/>
      <c r="Q321" s="622"/>
      <c r="R321" s="623"/>
      <c r="S321" s="616"/>
      <c r="T321" s="616"/>
      <c r="U321" s="616"/>
      <c r="V321" s="616"/>
      <c r="W321" s="616"/>
      <c r="X321" s="616"/>
      <c r="Y321" s="616"/>
      <c r="Z321" s="616"/>
      <c r="AA321" s="616"/>
      <c r="AB321" s="616"/>
      <c r="AC321" s="616"/>
      <c r="AD321" s="616"/>
      <c r="AE321" s="616"/>
      <c r="AF321" s="616"/>
      <c r="AG321" s="435"/>
      <c r="AH321" s="435"/>
      <c r="AI321" s="435"/>
      <c r="AJ321" s="435"/>
      <c r="AK321" s="435"/>
      <c r="AL321" s="435"/>
    </row>
    <row r="322" spans="1:38" ht="12.75" customHeight="1">
      <c r="A322" s="435"/>
      <c r="B322" s="435"/>
      <c r="C322" s="435"/>
      <c r="D322" s="435"/>
      <c r="E322" s="435"/>
      <c r="F322" s="435"/>
      <c r="G322" s="435"/>
      <c r="H322" s="435"/>
      <c r="I322" s="435"/>
      <c r="J322" s="435"/>
      <c r="K322" s="382"/>
      <c r="L322" s="382"/>
      <c r="M322" s="383"/>
      <c r="N322" s="239"/>
      <c r="O322" s="239"/>
      <c r="P322" s="614"/>
      <c r="Q322" s="622"/>
      <c r="R322" s="623"/>
      <c r="S322" s="616"/>
      <c r="T322" s="616"/>
      <c r="U322" s="616"/>
      <c r="V322" s="616"/>
      <c r="W322" s="616"/>
      <c r="X322" s="616"/>
      <c r="Y322" s="616"/>
      <c r="Z322" s="616"/>
      <c r="AA322" s="616"/>
      <c r="AB322" s="616"/>
      <c r="AC322" s="616"/>
      <c r="AD322" s="616"/>
      <c r="AE322" s="616"/>
      <c r="AF322" s="616"/>
      <c r="AG322" s="435"/>
      <c r="AH322" s="435"/>
      <c r="AI322" s="435"/>
      <c r="AJ322" s="435"/>
      <c r="AK322" s="435"/>
      <c r="AL322" s="435"/>
    </row>
    <row r="323" spans="1:38" ht="12.75" customHeight="1">
      <c r="A323" s="435"/>
      <c r="B323" s="435"/>
      <c r="C323" s="435"/>
      <c r="D323" s="435"/>
      <c r="E323" s="435"/>
      <c r="F323" s="435"/>
      <c r="G323" s="435"/>
      <c r="H323" s="435"/>
      <c r="I323" s="435"/>
      <c r="J323" s="435"/>
      <c r="K323" s="382"/>
      <c r="L323" s="382"/>
      <c r="M323" s="383"/>
      <c r="N323" s="239"/>
      <c r="O323" s="239"/>
      <c r="P323" s="614"/>
      <c r="Q323" s="622"/>
      <c r="R323" s="623"/>
      <c r="S323" s="616"/>
      <c r="T323" s="616"/>
      <c r="U323" s="616"/>
      <c r="V323" s="616"/>
      <c r="W323" s="616"/>
      <c r="X323" s="616"/>
      <c r="Y323" s="616"/>
      <c r="Z323" s="616"/>
      <c r="AA323" s="616"/>
      <c r="AB323" s="616"/>
      <c r="AC323" s="616"/>
      <c r="AD323" s="616"/>
      <c r="AE323" s="616"/>
      <c r="AF323" s="616"/>
      <c r="AG323" s="435"/>
      <c r="AH323" s="435"/>
      <c r="AI323" s="435"/>
      <c r="AJ323" s="435"/>
      <c r="AK323" s="435"/>
      <c r="AL323" s="435"/>
    </row>
    <row r="324" spans="1:38" ht="12.75" customHeight="1">
      <c r="A324" s="435"/>
      <c r="B324" s="435"/>
      <c r="C324" s="435"/>
      <c r="D324" s="435"/>
      <c r="E324" s="435"/>
      <c r="F324" s="435"/>
      <c r="G324" s="435"/>
      <c r="H324" s="435"/>
      <c r="I324" s="435"/>
      <c r="J324" s="435"/>
      <c r="K324" s="382"/>
      <c r="L324" s="382"/>
      <c r="M324" s="383"/>
      <c r="N324" s="239"/>
      <c r="O324" s="239"/>
      <c r="P324" s="614"/>
      <c r="Q324" s="622"/>
      <c r="R324" s="623"/>
      <c r="S324" s="616"/>
      <c r="T324" s="616"/>
      <c r="U324" s="616"/>
      <c r="V324" s="616"/>
      <c r="W324" s="616"/>
      <c r="X324" s="616"/>
      <c r="Y324" s="616"/>
      <c r="Z324" s="616"/>
      <c r="AA324" s="616"/>
      <c r="AB324" s="616"/>
      <c r="AC324" s="616"/>
      <c r="AD324" s="616"/>
      <c r="AE324" s="616"/>
      <c r="AF324" s="616"/>
      <c r="AG324" s="435"/>
      <c r="AH324" s="435"/>
      <c r="AI324" s="435"/>
      <c r="AJ324" s="435"/>
      <c r="AK324" s="435"/>
      <c r="AL324" s="435"/>
    </row>
    <row r="325" spans="1:38" ht="12.75" customHeight="1">
      <c r="A325" s="435"/>
      <c r="B325" s="435"/>
      <c r="C325" s="435"/>
      <c r="D325" s="435"/>
      <c r="E325" s="435"/>
      <c r="F325" s="435"/>
      <c r="G325" s="435"/>
      <c r="H325" s="435"/>
      <c r="I325" s="435"/>
      <c r="J325" s="435"/>
      <c r="K325" s="382"/>
      <c r="L325" s="382"/>
      <c r="M325" s="383"/>
      <c r="N325" s="239"/>
      <c r="O325" s="239"/>
      <c r="P325" s="614"/>
      <c r="Q325" s="622"/>
      <c r="R325" s="623"/>
      <c r="S325" s="616"/>
      <c r="T325" s="616"/>
      <c r="U325" s="616"/>
      <c r="V325" s="616"/>
      <c r="W325" s="616"/>
      <c r="X325" s="616"/>
      <c r="Y325" s="616"/>
      <c r="Z325" s="616"/>
      <c r="AA325" s="616"/>
      <c r="AB325" s="616"/>
      <c r="AC325" s="616"/>
      <c r="AD325" s="616"/>
      <c r="AE325" s="616"/>
      <c r="AF325" s="616"/>
      <c r="AG325" s="435"/>
      <c r="AH325" s="435"/>
      <c r="AI325" s="435"/>
      <c r="AJ325" s="435"/>
      <c r="AK325" s="435"/>
      <c r="AL325" s="435"/>
    </row>
    <row r="326" spans="1:38" ht="12.75" customHeight="1">
      <c r="A326" s="435"/>
      <c r="B326" s="435"/>
      <c r="C326" s="435"/>
      <c r="D326" s="435"/>
      <c r="E326" s="435"/>
      <c r="F326" s="435"/>
      <c r="G326" s="435"/>
      <c r="H326" s="435"/>
      <c r="I326" s="435"/>
      <c r="J326" s="435"/>
      <c r="K326" s="382"/>
      <c r="L326" s="382"/>
      <c r="M326" s="383"/>
      <c r="N326" s="239"/>
      <c r="O326" s="239"/>
      <c r="P326" s="614"/>
      <c r="Q326" s="622"/>
      <c r="R326" s="623"/>
      <c r="S326" s="616"/>
      <c r="T326" s="616"/>
      <c r="U326" s="616"/>
      <c r="V326" s="616"/>
      <c r="W326" s="616"/>
      <c r="X326" s="616"/>
      <c r="Y326" s="616"/>
      <c r="Z326" s="616"/>
      <c r="AA326" s="616"/>
      <c r="AB326" s="616"/>
      <c r="AC326" s="616"/>
      <c r="AD326" s="616"/>
      <c r="AE326" s="616"/>
      <c r="AF326" s="616"/>
      <c r="AG326" s="435"/>
      <c r="AH326" s="435"/>
      <c r="AI326" s="435"/>
      <c r="AJ326" s="435"/>
      <c r="AK326" s="435"/>
      <c r="AL326" s="435"/>
    </row>
    <row r="327" spans="1:38" ht="12.75" customHeight="1">
      <c r="A327" s="435"/>
      <c r="B327" s="435"/>
      <c r="C327" s="435"/>
      <c r="D327" s="435"/>
      <c r="E327" s="435"/>
      <c r="F327" s="435"/>
      <c r="G327" s="435"/>
      <c r="H327" s="435"/>
      <c r="I327" s="435"/>
      <c r="J327" s="435"/>
      <c r="K327" s="382"/>
      <c r="L327" s="382"/>
      <c r="M327" s="383"/>
      <c r="N327" s="239"/>
      <c r="O327" s="239"/>
      <c r="P327" s="614"/>
      <c r="Q327" s="622"/>
      <c r="R327" s="623"/>
      <c r="S327" s="616"/>
      <c r="T327" s="616"/>
      <c r="U327" s="616"/>
      <c r="V327" s="616"/>
      <c r="W327" s="616"/>
      <c r="X327" s="616"/>
      <c r="Y327" s="616"/>
      <c r="Z327" s="616"/>
      <c r="AA327" s="616"/>
      <c r="AB327" s="616"/>
      <c r="AC327" s="616"/>
      <c r="AD327" s="616"/>
      <c r="AE327" s="616"/>
      <c r="AF327" s="616"/>
      <c r="AG327" s="435"/>
      <c r="AH327" s="435"/>
      <c r="AI327" s="435"/>
      <c r="AJ327" s="435"/>
      <c r="AK327" s="435"/>
      <c r="AL327" s="435"/>
    </row>
    <row r="328" spans="1:38" ht="12.75" customHeight="1">
      <c r="A328" s="435"/>
      <c r="B328" s="435"/>
      <c r="C328" s="435"/>
      <c r="D328" s="435"/>
      <c r="E328" s="435"/>
      <c r="F328" s="435"/>
      <c r="G328" s="435"/>
      <c r="H328" s="435"/>
      <c r="I328" s="435"/>
      <c r="J328" s="435"/>
      <c r="K328" s="382"/>
      <c r="L328" s="382"/>
      <c r="M328" s="383"/>
      <c r="N328" s="239"/>
      <c r="O328" s="239"/>
      <c r="P328" s="614"/>
      <c r="Q328" s="622"/>
      <c r="R328" s="623"/>
      <c r="S328" s="616"/>
      <c r="T328" s="616"/>
      <c r="U328" s="616"/>
      <c r="V328" s="616"/>
      <c r="W328" s="616"/>
      <c r="X328" s="616"/>
      <c r="Y328" s="616"/>
      <c r="Z328" s="616"/>
      <c r="AA328" s="616"/>
      <c r="AB328" s="616"/>
      <c r="AC328" s="616"/>
      <c r="AD328" s="616"/>
      <c r="AE328" s="616"/>
      <c r="AF328" s="616"/>
      <c r="AG328" s="435"/>
      <c r="AH328" s="435"/>
      <c r="AI328" s="435"/>
      <c r="AJ328" s="435"/>
      <c r="AK328" s="435"/>
      <c r="AL328" s="435"/>
    </row>
    <row r="329" spans="1:38" ht="12.75" customHeight="1">
      <c r="A329" s="435"/>
      <c r="B329" s="435"/>
      <c r="C329" s="435"/>
      <c r="D329" s="435"/>
      <c r="E329" s="435"/>
      <c r="F329" s="435"/>
      <c r="G329" s="435"/>
      <c r="H329" s="435"/>
      <c r="I329" s="435"/>
      <c r="J329" s="435"/>
      <c r="K329" s="382"/>
      <c r="L329" s="382"/>
      <c r="M329" s="383"/>
      <c r="N329" s="239"/>
      <c r="O329" s="239"/>
      <c r="P329" s="614"/>
      <c r="Q329" s="622"/>
      <c r="R329" s="623"/>
      <c r="S329" s="616"/>
      <c r="T329" s="616"/>
      <c r="U329" s="616"/>
      <c r="V329" s="616"/>
      <c r="W329" s="616"/>
      <c r="X329" s="616"/>
      <c r="Y329" s="616"/>
      <c r="Z329" s="616"/>
      <c r="AA329" s="616"/>
      <c r="AB329" s="616"/>
      <c r="AC329" s="616"/>
      <c r="AD329" s="616"/>
      <c r="AE329" s="616"/>
      <c r="AF329" s="616"/>
      <c r="AG329" s="435"/>
      <c r="AH329" s="435"/>
      <c r="AI329" s="435"/>
      <c r="AJ329" s="435"/>
      <c r="AK329" s="435"/>
      <c r="AL329" s="435"/>
    </row>
    <row r="330" spans="1:38" ht="12.75" customHeight="1">
      <c r="A330" s="435"/>
      <c r="B330" s="435"/>
      <c r="C330" s="435"/>
      <c r="D330" s="435"/>
      <c r="E330" s="435"/>
      <c r="F330" s="435"/>
      <c r="G330" s="435"/>
      <c r="H330" s="435"/>
      <c r="I330" s="435"/>
      <c r="J330" s="435"/>
      <c r="K330" s="382"/>
      <c r="L330" s="382"/>
      <c r="M330" s="383"/>
      <c r="N330" s="239"/>
      <c r="O330" s="239"/>
      <c r="P330" s="614"/>
      <c r="Q330" s="622"/>
      <c r="R330" s="623"/>
      <c r="S330" s="616"/>
      <c r="T330" s="616"/>
      <c r="U330" s="616"/>
      <c r="V330" s="616"/>
      <c r="W330" s="616"/>
      <c r="X330" s="616"/>
      <c r="Y330" s="616"/>
      <c r="Z330" s="616"/>
      <c r="AA330" s="616"/>
      <c r="AB330" s="616"/>
      <c r="AC330" s="616"/>
      <c r="AD330" s="616"/>
      <c r="AE330" s="616"/>
      <c r="AF330" s="616"/>
      <c r="AG330" s="435"/>
      <c r="AH330" s="435"/>
      <c r="AI330" s="435"/>
      <c r="AJ330" s="435"/>
      <c r="AK330" s="435"/>
      <c r="AL330" s="435"/>
    </row>
    <row r="331" spans="1:38" ht="12.75" customHeight="1">
      <c r="A331" s="435"/>
      <c r="B331" s="435"/>
      <c r="C331" s="435"/>
      <c r="D331" s="435"/>
      <c r="E331" s="435"/>
      <c r="F331" s="435"/>
      <c r="G331" s="435"/>
      <c r="H331" s="435"/>
      <c r="I331" s="435"/>
      <c r="J331" s="435"/>
      <c r="K331" s="382"/>
      <c r="L331" s="382"/>
      <c r="M331" s="383"/>
      <c r="N331" s="239"/>
      <c r="O331" s="239"/>
      <c r="P331" s="614"/>
      <c r="Q331" s="622"/>
      <c r="R331" s="623"/>
      <c r="S331" s="616"/>
      <c r="T331" s="616"/>
      <c r="U331" s="616"/>
      <c r="V331" s="616"/>
      <c r="W331" s="616"/>
      <c r="X331" s="616"/>
      <c r="Y331" s="616"/>
      <c r="Z331" s="616"/>
      <c r="AA331" s="616"/>
      <c r="AB331" s="616"/>
      <c r="AC331" s="616"/>
      <c r="AD331" s="616"/>
      <c r="AE331" s="616"/>
      <c r="AF331" s="616"/>
      <c r="AG331" s="435"/>
      <c r="AH331" s="435"/>
      <c r="AI331" s="435"/>
      <c r="AJ331" s="435"/>
      <c r="AK331" s="435"/>
      <c r="AL331" s="435"/>
    </row>
    <row r="332" spans="1:38" ht="12.75" customHeight="1">
      <c r="A332" s="435"/>
      <c r="B332" s="435"/>
      <c r="C332" s="435"/>
      <c r="D332" s="435"/>
      <c r="E332" s="435"/>
      <c r="F332" s="435"/>
      <c r="G332" s="435"/>
      <c r="H332" s="435"/>
      <c r="I332" s="435"/>
      <c r="J332" s="435"/>
      <c r="K332" s="382"/>
      <c r="L332" s="382"/>
      <c r="M332" s="383"/>
      <c r="N332" s="239"/>
      <c r="O332" s="239"/>
      <c r="P332" s="614"/>
      <c r="Q332" s="622"/>
      <c r="R332" s="623"/>
      <c r="S332" s="616"/>
      <c r="T332" s="616"/>
      <c r="U332" s="616"/>
      <c r="V332" s="616"/>
      <c r="W332" s="616"/>
      <c r="X332" s="616"/>
      <c r="Y332" s="616"/>
      <c r="Z332" s="616"/>
      <c r="AA332" s="616"/>
      <c r="AB332" s="616"/>
      <c r="AC332" s="616"/>
      <c r="AD332" s="616"/>
      <c r="AE332" s="616"/>
      <c r="AF332" s="616"/>
      <c r="AG332" s="435"/>
      <c r="AH332" s="435"/>
      <c r="AI332" s="435"/>
      <c r="AJ332" s="435"/>
      <c r="AK332" s="435"/>
      <c r="AL332" s="435"/>
    </row>
    <row r="333" spans="1:38" ht="12.75" customHeight="1">
      <c r="A333" s="435"/>
      <c r="B333" s="435"/>
      <c r="C333" s="435"/>
      <c r="D333" s="435"/>
      <c r="E333" s="435"/>
      <c r="F333" s="435"/>
      <c r="G333" s="435"/>
      <c r="H333" s="435"/>
      <c r="I333" s="435"/>
      <c r="J333" s="435"/>
      <c r="K333" s="382"/>
      <c r="L333" s="382"/>
      <c r="M333" s="383"/>
      <c r="N333" s="239"/>
      <c r="O333" s="239"/>
      <c r="P333" s="614"/>
      <c r="Q333" s="622"/>
      <c r="R333" s="623"/>
      <c r="S333" s="616"/>
      <c r="T333" s="616"/>
      <c r="U333" s="616"/>
      <c r="V333" s="616"/>
      <c r="W333" s="616"/>
      <c r="X333" s="616"/>
      <c r="Y333" s="616"/>
      <c r="Z333" s="616"/>
      <c r="AA333" s="616"/>
      <c r="AB333" s="616"/>
      <c r="AC333" s="616"/>
      <c r="AD333" s="616"/>
      <c r="AE333" s="616"/>
      <c r="AF333" s="616"/>
      <c r="AG333" s="435"/>
      <c r="AH333" s="435"/>
      <c r="AI333" s="435"/>
      <c r="AJ333" s="435"/>
      <c r="AK333" s="435"/>
      <c r="AL333" s="435"/>
    </row>
    <row r="334" spans="1:38" ht="12.75" customHeight="1">
      <c r="A334" s="435"/>
      <c r="B334" s="435"/>
      <c r="C334" s="435"/>
      <c r="D334" s="435"/>
      <c r="E334" s="435"/>
      <c r="F334" s="435"/>
      <c r="G334" s="435"/>
      <c r="H334" s="435"/>
      <c r="I334" s="435"/>
      <c r="J334" s="435"/>
      <c r="K334" s="382"/>
      <c r="L334" s="382"/>
      <c r="M334" s="383"/>
      <c r="N334" s="239"/>
      <c r="O334" s="239"/>
      <c r="P334" s="614"/>
      <c r="Q334" s="622"/>
      <c r="R334" s="623"/>
      <c r="S334" s="616"/>
      <c r="T334" s="616"/>
      <c r="U334" s="616"/>
      <c r="V334" s="616"/>
      <c r="W334" s="616"/>
      <c r="X334" s="616"/>
      <c r="Y334" s="616"/>
      <c r="Z334" s="616"/>
      <c r="AA334" s="616"/>
      <c r="AB334" s="616"/>
      <c r="AC334" s="616"/>
      <c r="AD334" s="616"/>
      <c r="AE334" s="616"/>
      <c r="AF334" s="616"/>
      <c r="AG334" s="435"/>
      <c r="AH334" s="435"/>
      <c r="AI334" s="435"/>
      <c r="AJ334" s="435"/>
      <c r="AK334" s="435"/>
      <c r="AL334" s="435"/>
    </row>
    <row r="335" spans="1:38" ht="12.75" customHeight="1">
      <c r="A335" s="435"/>
      <c r="B335" s="435"/>
      <c r="C335" s="435"/>
      <c r="D335" s="435"/>
      <c r="E335" s="435"/>
      <c r="F335" s="435"/>
      <c r="G335" s="435"/>
      <c r="H335" s="435"/>
      <c r="I335" s="435"/>
      <c r="J335" s="435"/>
      <c r="K335" s="382"/>
      <c r="L335" s="382"/>
      <c r="M335" s="383"/>
      <c r="N335" s="239"/>
      <c r="O335" s="239"/>
      <c r="P335" s="614"/>
      <c r="Q335" s="622"/>
      <c r="R335" s="623"/>
      <c r="S335" s="616"/>
      <c r="T335" s="616"/>
      <c r="U335" s="616"/>
      <c r="V335" s="616"/>
      <c r="W335" s="616"/>
      <c r="X335" s="616"/>
      <c r="Y335" s="616"/>
      <c r="Z335" s="616"/>
      <c r="AA335" s="616"/>
      <c r="AB335" s="616"/>
      <c r="AC335" s="616"/>
      <c r="AD335" s="616"/>
      <c r="AE335" s="616"/>
      <c r="AF335" s="616"/>
      <c r="AG335" s="435"/>
      <c r="AH335" s="435"/>
      <c r="AI335" s="435"/>
      <c r="AJ335" s="435"/>
      <c r="AK335" s="435"/>
      <c r="AL335" s="435"/>
    </row>
    <row r="336" spans="1:38" ht="12.75" customHeight="1">
      <c r="A336" s="435"/>
      <c r="B336" s="435"/>
      <c r="C336" s="435"/>
      <c r="D336" s="435"/>
      <c r="E336" s="435"/>
      <c r="F336" s="435"/>
      <c r="G336" s="435"/>
      <c r="H336" s="435"/>
      <c r="I336" s="435"/>
      <c r="J336" s="435"/>
      <c r="K336" s="382"/>
      <c r="L336" s="382"/>
      <c r="M336" s="383"/>
      <c r="N336" s="239"/>
      <c r="O336" s="239"/>
      <c r="P336" s="614"/>
      <c r="Q336" s="622"/>
      <c r="R336" s="623"/>
      <c r="S336" s="616"/>
      <c r="T336" s="616"/>
      <c r="U336" s="616"/>
      <c r="V336" s="616"/>
      <c r="W336" s="616"/>
      <c r="X336" s="616"/>
      <c r="Y336" s="616"/>
      <c r="Z336" s="616"/>
      <c r="AA336" s="616"/>
      <c r="AB336" s="616"/>
      <c r="AC336" s="616"/>
      <c r="AD336" s="616"/>
      <c r="AE336" s="616"/>
      <c r="AF336" s="616"/>
      <c r="AG336" s="435"/>
      <c r="AH336" s="435"/>
      <c r="AI336" s="435"/>
      <c r="AJ336" s="435"/>
      <c r="AK336" s="435"/>
      <c r="AL336" s="435"/>
    </row>
    <row r="337" spans="1:38" ht="12.75" customHeight="1">
      <c r="A337" s="435"/>
      <c r="B337" s="435"/>
      <c r="C337" s="435"/>
      <c r="D337" s="435"/>
      <c r="E337" s="435"/>
      <c r="F337" s="435"/>
      <c r="G337" s="435"/>
      <c r="H337" s="435"/>
      <c r="I337" s="435"/>
      <c r="J337" s="435"/>
      <c r="K337" s="382"/>
      <c r="L337" s="382"/>
      <c r="M337" s="383"/>
      <c r="N337" s="239"/>
      <c r="O337" s="239"/>
      <c r="P337" s="614"/>
      <c r="Q337" s="622"/>
      <c r="R337" s="623"/>
      <c r="S337" s="616"/>
      <c r="T337" s="616"/>
      <c r="U337" s="616"/>
      <c r="V337" s="616"/>
      <c r="W337" s="616"/>
      <c r="X337" s="616"/>
      <c r="Y337" s="616"/>
      <c r="Z337" s="616"/>
      <c r="AA337" s="616"/>
      <c r="AB337" s="616"/>
      <c r="AC337" s="616"/>
      <c r="AD337" s="616"/>
      <c r="AE337" s="616"/>
      <c r="AF337" s="616"/>
      <c r="AG337" s="435"/>
      <c r="AH337" s="435"/>
      <c r="AI337" s="435"/>
      <c r="AJ337" s="435"/>
      <c r="AK337" s="435"/>
      <c r="AL337" s="435"/>
    </row>
    <row r="338" spans="1:38" ht="12.75" customHeight="1">
      <c r="A338" s="435"/>
      <c r="B338" s="435"/>
      <c r="C338" s="435"/>
      <c r="D338" s="435"/>
      <c r="E338" s="435"/>
      <c r="F338" s="435"/>
      <c r="G338" s="435"/>
      <c r="H338" s="435"/>
      <c r="I338" s="435"/>
      <c r="J338" s="435"/>
      <c r="K338" s="382"/>
      <c r="L338" s="382"/>
      <c r="M338" s="383"/>
      <c r="N338" s="239"/>
      <c r="O338" s="239"/>
      <c r="P338" s="614"/>
      <c r="Q338" s="622"/>
      <c r="R338" s="623"/>
      <c r="S338" s="616"/>
      <c r="T338" s="616"/>
      <c r="U338" s="616"/>
      <c r="V338" s="616"/>
      <c r="W338" s="616"/>
      <c r="X338" s="616"/>
      <c r="Y338" s="616"/>
      <c r="Z338" s="616"/>
      <c r="AA338" s="616"/>
      <c r="AB338" s="616"/>
      <c r="AC338" s="616"/>
      <c r="AD338" s="616"/>
      <c r="AE338" s="616"/>
      <c r="AF338" s="616"/>
      <c r="AG338" s="435"/>
      <c r="AH338" s="435"/>
      <c r="AI338" s="435"/>
      <c r="AJ338" s="435"/>
      <c r="AK338" s="435"/>
      <c r="AL338" s="435"/>
    </row>
    <row r="339" spans="1:38" ht="12.75" customHeight="1">
      <c r="A339" s="435"/>
      <c r="B339" s="435"/>
      <c r="C339" s="435"/>
      <c r="D339" s="435"/>
      <c r="E339" s="435"/>
      <c r="F339" s="435"/>
      <c r="G339" s="435"/>
      <c r="H339" s="435"/>
      <c r="I339" s="435"/>
      <c r="J339" s="435"/>
      <c r="K339" s="382"/>
      <c r="L339" s="382"/>
      <c r="M339" s="383"/>
      <c r="N339" s="239"/>
      <c r="O339" s="239"/>
      <c r="P339" s="614"/>
      <c r="Q339" s="622"/>
      <c r="R339" s="623"/>
      <c r="S339" s="616"/>
      <c r="T339" s="616"/>
      <c r="U339" s="616"/>
      <c r="V339" s="616"/>
      <c r="W339" s="616"/>
      <c r="X339" s="616"/>
      <c r="Y339" s="616"/>
      <c r="Z339" s="616"/>
      <c r="AA339" s="616"/>
      <c r="AB339" s="616"/>
      <c r="AC339" s="616"/>
      <c r="AD339" s="616"/>
      <c r="AE339" s="616"/>
      <c r="AF339" s="616"/>
      <c r="AG339" s="435"/>
      <c r="AH339" s="435"/>
      <c r="AI339" s="435"/>
      <c r="AJ339" s="435"/>
      <c r="AK339" s="435"/>
      <c r="AL339" s="435"/>
    </row>
    <row r="340" spans="1:38" ht="12.75" customHeight="1">
      <c r="A340" s="435"/>
      <c r="B340" s="435"/>
      <c r="C340" s="435"/>
      <c r="D340" s="435"/>
      <c r="E340" s="435"/>
      <c r="F340" s="435"/>
      <c r="G340" s="435"/>
      <c r="H340" s="435"/>
      <c r="I340" s="435"/>
      <c r="J340" s="435"/>
      <c r="K340" s="382"/>
      <c r="L340" s="382"/>
      <c r="M340" s="383"/>
      <c r="N340" s="239"/>
      <c r="O340" s="239"/>
      <c r="P340" s="614"/>
      <c r="Q340" s="622"/>
      <c r="R340" s="623"/>
      <c r="S340" s="616"/>
      <c r="T340" s="616"/>
      <c r="U340" s="616"/>
      <c r="V340" s="616"/>
      <c r="W340" s="616"/>
      <c r="X340" s="616"/>
      <c r="Y340" s="616"/>
      <c r="Z340" s="616"/>
      <c r="AA340" s="616"/>
      <c r="AB340" s="616"/>
      <c r="AC340" s="616"/>
      <c r="AD340" s="616"/>
      <c r="AE340" s="616"/>
      <c r="AF340" s="616"/>
      <c r="AG340" s="435"/>
      <c r="AH340" s="435"/>
      <c r="AI340" s="435"/>
      <c r="AJ340" s="435"/>
      <c r="AK340" s="435"/>
      <c r="AL340" s="435"/>
    </row>
    <row r="341" spans="1:38" ht="12.75" customHeight="1">
      <c r="A341" s="435"/>
      <c r="B341" s="435"/>
      <c r="C341" s="435"/>
      <c r="D341" s="435"/>
      <c r="E341" s="435"/>
      <c r="F341" s="435"/>
      <c r="G341" s="435"/>
      <c r="H341" s="435"/>
      <c r="I341" s="435"/>
      <c r="J341" s="435"/>
      <c r="K341" s="382"/>
      <c r="L341" s="382"/>
      <c r="M341" s="383"/>
      <c r="N341" s="239"/>
      <c r="O341" s="239"/>
      <c r="P341" s="614"/>
      <c r="Q341" s="622"/>
      <c r="R341" s="623"/>
      <c r="S341" s="616"/>
      <c r="T341" s="616"/>
      <c r="U341" s="616"/>
      <c r="V341" s="616"/>
      <c r="W341" s="616"/>
      <c r="X341" s="616"/>
      <c r="Y341" s="616"/>
      <c r="Z341" s="616"/>
      <c r="AA341" s="616"/>
      <c r="AB341" s="616"/>
      <c r="AC341" s="616"/>
      <c r="AD341" s="616"/>
      <c r="AE341" s="616"/>
      <c r="AF341" s="616"/>
      <c r="AG341" s="435"/>
      <c r="AH341" s="435"/>
      <c r="AI341" s="435"/>
      <c r="AJ341" s="435"/>
      <c r="AK341" s="435"/>
      <c r="AL341" s="435"/>
    </row>
    <row r="342" spans="1:38" ht="12.75" customHeight="1">
      <c r="A342" s="435"/>
      <c r="B342" s="435"/>
      <c r="C342" s="435"/>
      <c r="D342" s="435"/>
      <c r="E342" s="435"/>
      <c r="F342" s="435"/>
      <c r="G342" s="435"/>
      <c r="H342" s="435"/>
      <c r="I342" s="435"/>
      <c r="J342" s="435"/>
      <c r="K342" s="382"/>
      <c r="L342" s="382"/>
      <c r="M342" s="383"/>
      <c r="N342" s="239"/>
      <c r="O342" s="239"/>
      <c r="P342" s="614"/>
      <c r="Q342" s="622"/>
      <c r="R342" s="623"/>
      <c r="S342" s="616"/>
      <c r="T342" s="616"/>
      <c r="U342" s="616"/>
      <c r="V342" s="616"/>
      <c r="W342" s="616"/>
      <c r="X342" s="616"/>
      <c r="Y342" s="616"/>
      <c r="Z342" s="616"/>
      <c r="AA342" s="616"/>
      <c r="AB342" s="616"/>
      <c r="AC342" s="616"/>
      <c r="AD342" s="616"/>
      <c r="AE342" s="616"/>
      <c r="AF342" s="616"/>
      <c r="AG342" s="435"/>
      <c r="AH342" s="435"/>
      <c r="AI342" s="435"/>
      <c r="AJ342" s="435"/>
      <c r="AK342" s="435"/>
      <c r="AL342" s="435"/>
    </row>
    <row r="343" spans="1:38" ht="12.75" customHeight="1">
      <c r="A343" s="435"/>
      <c r="B343" s="435"/>
      <c r="C343" s="435"/>
      <c r="D343" s="435"/>
      <c r="E343" s="435"/>
      <c r="F343" s="435"/>
      <c r="G343" s="435"/>
      <c r="H343" s="435"/>
      <c r="I343" s="435"/>
      <c r="J343" s="435"/>
      <c r="K343" s="382"/>
      <c r="L343" s="382"/>
      <c r="M343" s="383"/>
      <c r="N343" s="239"/>
      <c r="O343" s="239"/>
      <c r="P343" s="614"/>
      <c r="Q343" s="622"/>
      <c r="R343" s="623"/>
      <c r="S343" s="616"/>
      <c r="T343" s="616"/>
      <c r="U343" s="616"/>
      <c r="V343" s="616"/>
      <c r="W343" s="616"/>
      <c r="X343" s="616"/>
      <c r="Y343" s="616"/>
      <c r="Z343" s="616"/>
      <c r="AA343" s="616"/>
      <c r="AB343" s="616"/>
      <c r="AC343" s="616"/>
      <c r="AD343" s="616"/>
      <c r="AE343" s="616"/>
      <c r="AF343" s="616"/>
      <c r="AG343" s="435"/>
      <c r="AH343" s="435"/>
      <c r="AI343" s="435"/>
      <c r="AJ343" s="435"/>
      <c r="AK343" s="435"/>
      <c r="AL343" s="435"/>
    </row>
    <row r="344" spans="1:38" ht="12.75" customHeight="1">
      <c r="A344" s="435"/>
      <c r="B344" s="435"/>
      <c r="C344" s="435"/>
      <c r="D344" s="435"/>
      <c r="E344" s="435"/>
      <c r="F344" s="435"/>
      <c r="G344" s="435"/>
      <c r="H344" s="435"/>
      <c r="I344" s="435"/>
      <c r="J344" s="435"/>
      <c r="K344" s="382"/>
      <c r="L344" s="382"/>
      <c r="M344" s="383"/>
      <c r="N344" s="239"/>
      <c r="O344" s="239"/>
      <c r="P344" s="614"/>
      <c r="Q344" s="622"/>
      <c r="R344" s="623"/>
      <c r="S344" s="616"/>
      <c r="T344" s="616"/>
      <c r="U344" s="616"/>
      <c r="V344" s="616"/>
      <c r="W344" s="616"/>
      <c r="X344" s="616"/>
      <c r="Y344" s="616"/>
      <c r="Z344" s="616"/>
      <c r="AA344" s="616"/>
      <c r="AB344" s="616"/>
      <c r="AC344" s="616"/>
      <c r="AD344" s="616"/>
      <c r="AE344" s="616"/>
      <c r="AF344" s="616"/>
      <c r="AG344" s="435"/>
      <c r="AH344" s="435"/>
      <c r="AI344" s="435"/>
      <c r="AJ344" s="435"/>
      <c r="AK344" s="435"/>
      <c r="AL344" s="435"/>
    </row>
    <row r="345" spans="1:38" ht="12.75" customHeight="1">
      <c r="A345" s="435"/>
      <c r="B345" s="435"/>
      <c r="C345" s="435"/>
      <c r="D345" s="435"/>
      <c r="E345" s="435"/>
      <c r="F345" s="435"/>
      <c r="G345" s="435"/>
      <c r="H345" s="435"/>
      <c r="I345" s="435"/>
      <c r="J345" s="435"/>
      <c r="K345" s="382"/>
      <c r="L345" s="382"/>
      <c r="M345" s="383"/>
      <c r="N345" s="239"/>
      <c r="O345" s="239"/>
      <c r="P345" s="614"/>
      <c r="Q345" s="622"/>
      <c r="R345" s="623"/>
      <c r="S345" s="616"/>
      <c r="T345" s="616"/>
      <c r="U345" s="616"/>
      <c r="V345" s="616"/>
      <c r="W345" s="616"/>
      <c r="X345" s="616"/>
      <c r="Y345" s="616"/>
      <c r="Z345" s="616"/>
      <c r="AA345" s="616"/>
      <c r="AB345" s="616"/>
      <c r="AC345" s="616"/>
      <c r="AD345" s="616"/>
      <c r="AE345" s="616"/>
      <c r="AF345" s="616"/>
      <c r="AG345" s="435"/>
      <c r="AH345" s="435"/>
      <c r="AI345" s="435"/>
      <c r="AJ345" s="435"/>
      <c r="AK345" s="435"/>
      <c r="AL345" s="435"/>
    </row>
    <row r="346" spans="1:38" ht="12.75" customHeight="1">
      <c r="A346" s="435"/>
      <c r="B346" s="435"/>
      <c r="C346" s="435"/>
      <c r="D346" s="435"/>
      <c r="E346" s="435"/>
      <c r="F346" s="435"/>
      <c r="G346" s="435"/>
      <c r="H346" s="435"/>
      <c r="I346" s="435"/>
      <c r="J346" s="435"/>
      <c r="K346" s="382"/>
      <c r="L346" s="382"/>
      <c r="M346" s="383"/>
      <c r="N346" s="239"/>
      <c r="O346" s="239"/>
      <c r="P346" s="614"/>
      <c r="Q346" s="622"/>
      <c r="R346" s="623"/>
      <c r="S346" s="616"/>
      <c r="T346" s="616"/>
      <c r="U346" s="616"/>
      <c r="V346" s="616"/>
      <c r="W346" s="616"/>
      <c r="X346" s="616"/>
      <c r="Y346" s="616"/>
      <c r="Z346" s="616"/>
      <c r="AA346" s="616"/>
      <c r="AB346" s="616"/>
      <c r="AC346" s="616"/>
      <c r="AD346" s="616"/>
      <c r="AE346" s="616"/>
      <c r="AF346" s="616"/>
      <c r="AG346" s="435"/>
      <c r="AH346" s="435"/>
      <c r="AI346" s="435"/>
      <c r="AJ346" s="435"/>
      <c r="AK346" s="435"/>
      <c r="AL346" s="435"/>
    </row>
    <row r="347" spans="1:38" ht="12.75" customHeight="1">
      <c r="A347" s="435"/>
      <c r="B347" s="435"/>
      <c r="C347" s="435"/>
      <c r="D347" s="435"/>
      <c r="E347" s="435"/>
      <c r="F347" s="435"/>
      <c r="G347" s="435"/>
      <c r="H347" s="435"/>
      <c r="I347" s="435"/>
      <c r="J347" s="435"/>
      <c r="K347" s="382"/>
      <c r="L347" s="382"/>
      <c r="M347" s="383"/>
      <c r="N347" s="239"/>
      <c r="O347" s="239"/>
      <c r="P347" s="614"/>
      <c r="Q347" s="622"/>
      <c r="R347" s="623"/>
      <c r="S347" s="616"/>
      <c r="T347" s="616"/>
      <c r="U347" s="616"/>
      <c r="V347" s="616"/>
      <c r="W347" s="616"/>
      <c r="X347" s="616"/>
      <c r="Y347" s="616"/>
      <c r="Z347" s="616"/>
      <c r="AA347" s="616"/>
      <c r="AB347" s="616"/>
      <c r="AC347" s="616"/>
      <c r="AD347" s="616"/>
      <c r="AE347" s="616"/>
      <c r="AF347" s="616"/>
      <c r="AG347" s="435"/>
      <c r="AH347" s="435"/>
      <c r="AI347" s="435"/>
      <c r="AJ347" s="435"/>
      <c r="AK347" s="435"/>
      <c r="AL347" s="435"/>
    </row>
    <row r="348" spans="1:38" ht="12.75" customHeight="1">
      <c r="A348" s="435"/>
      <c r="B348" s="435"/>
      <c r="C348" s="435"/>
      <c r="D348" s="435"/>
      <c r="E348" s="435"/>
      <c r="F348" s="435"/>
      <c r="G348" s="435"/>
      <c r="H348" s="435"/>
      <c r="I348" s="435"/>
      <c r="J348" s="435"/>
      <c r="K348" s="382"/>
      <c r="L348" s="382"/>
      <c r="M348" s="383"/>
      <c r="N348" s="239"/>
      <c r="O348" s="239"/>
      <c r="P348" s="614"/>
      <c r="Q348" s="622"/>
      <c r="R348" s="623"/>
      <c r="S348" s="616"/>
      <c r="T348" s="616"/>
      <c r="U348" s="616"/>
      <c r="V348" s="616"/>
      <c r="W348" s="616"/>
      <c r="X348" s="616"/>
      <c r="Y348" s="616"/>
      <c r="Z348" s="616"/>
      <c r="AA348" s="616"/>
      <c r="AB348" s="616"/>
      <c r="AC348" s="616"/>
      <c r="AD348" s="616"/>
      <c r="AE348" s="616"/>
      <c r="AF348" s="616"/>
      <c r="AG348" s="435"/>
      <c r="AH348" s="435"/>
      <c r="AI348" s="435"/>
      <c r="AJ348" s="435"/>
      <c r="AK348" s="435"/>
      <c r="AL348" s="435"/>
    </row>
    <row r="349" spans="1:38" ht="12.75" customHeight="1">
      <c r="A349" s="435"/>
      <c r="B349" s="435"/>
      <c r="C349" s="435"/>
      <c r="D349" s="435"/>
      <c r="E349" s="435"/>
      <c r="F349" s="435"/>
      <c r="G349" s="435"/>
      <c r="H349" s="435"/>
      <c r="I349" s="435"/>
      <c r="J349" s="435"/>
      <c r="K349" s="382"/>
      <c r="L349" s="382"/>
      <c r="M349" s="383"/>
      <c r="N349" s="239"/>
      <c r="O349" s="239"/>
      <c r="P349" s="614"/>
      <c r="Q349" s="622"/>
      <c r="R349" s="623"/>
      <c r="S349" s="616"/>
      <c r="T349" s="616"/>
      <c r="U349" s="616"/>
      <c r="V349" s="616"/>
      <c r="W349" s="616"/>
      <c r="X349" s="616"/>
      <c r="Y349" s="616"/>
      <c r="Z349" s="616"/>
      <c r="AA349" s="616"/>
      <c r="AB349" s="616"/>
      <c r="AC349" s="616"/>
      <c r="AD349" s="616"/>
      <c r="AE349" s="616"/>
      <c r="AF349" s="616"/>
      <c r="AG349" s="435"/>
      <c r="AH349" s="435"/>
      <c r="AI349" s="435"/>
      <c r="AJ349" s="435"/>
      <c r="AK349" s="435"/>
      <c r="AL349" s="435"/>
    </row>
    <row r="350" spans="1:38" ht="12.75" customHeight="1">
      <c r="A350" s="435"/>
      <c r="B350" s="435"/>
      <c r="C350" s="435"/>
      <c r="D350" s="435"/>
      <c r="E350" s="435"/>
      <c r="F350" s="435"/>
      <c r="G350" s="435"/>
      <c r="H350" s="435"/>
      <c r="I350" s="435"/>
      <c r="J350" s="435"/>
      <c r="K350" s="382"/>
      <c r="L350" s="382"/>
      <c r="M350" s="383"/>
      <c r="N350" s="239"/>
      <c r="O350" s="239"/>
      <c r="P350" s="614"/>
      <c r="Q350" s="622"/>
      <c r="R350" s="623"/>
      <c r="S350" s="616"/>
      <c r="T350" s="616"/>
      <c r="U350" s="616"/>
      <c r="V350" s="616"/>
      <c r="W350" s="616"/>
      <c r="X350" s="616"/>
      <c r="Y350" s="616"/>
      <c r="Z350" s="616"/>
      <c r="AA350" s="616"/>
      <c r="AB350" s="616"/>
      <c r="AC350" s="616"/>
      <c r="AD350" s="616"/>
      <c r="AE350" s="616"/>
      <c r="AF350" s="616"/>
      <c r="AG350" s="435"/>
      <c r="AH350" s="435"/>
      <c r="AI350" s="435"/>
      <c r="AJ350" s="435"/>
      <c r="AK350" s="435"/>
      <c r="AL350" s="435"/>
    </row>
    <row r="351" spans="1:38" ht="12.75" customHeight="1">
      <c r="A351" s="435"/>
      <c r="B351" s="435"/>
      <c r="C351" s="435"/>
      <c r="D351" s="435"/>
      <c r="E351" s="435"/>
      <c r="F351" s="435"/>
      <c r="G351" s="435"/>
      <c r="H351" s="435"/>
      <c r="I351" s="435"/>
      <c r="J351" s="435"/>
      <c r="K351" s="382"/>
      <c r="L351" s="382"/>
      <c r="M351" s="383"/>
      <c r="N351" s="239"/>
      <c r="O351" s="239"/>
      <c r="P351" s="614"/>
      <c r="Q351" s="622"/>
      <c r="R351" s="623"/>
      <c r="S351" s="616"/>
      <c r="T351" s="616"/>
      <c r="U351" s="616"/>
      <c r="V351" s="616"/>
      <c r="W351" s="616"/>
      <c r="X351" s="616"/>
      <c r="Y351" s="616"/>
      <c r="Z351" s="616"/>
      <c r="AA351" s="616"/>
      <c r="AB351" s="616"/>
      <c r="AC351" s="616"/>
      <c r="AD351" s="616"/>
      <c r="AE351" s="616"/>
      <c r="AF351" s="616"/>
      <c r="AG351" s="435"/>
      <c r="AH351" s="435"/>
      <c r="AI351" s="435"/>
      <c r="AJ351" s="435"/>
      <c r="AK351" s="435"/>
      <c r="AL351" s="435"/>
    </row>
    <row r="352" spans="1:38" ht="12.75" customHeight="1">
      <c r="A352" s="435"/>
      <c r="B352" s="435"/>
      <c r="C352" s="435"/>
      <c r="D352" s="435"/>
      <c r="E352" s="435"/>
      <c r="F352" s="435"/>
      <c r="G352" s="435"/>
      <c r="H352" s="435"/>
      <c r="I352" s="435"/>
      <c r="J352" s="435"/>
      <c r="K352" s="382"/>
      <c r="L352" s="382"/>
      <c r="M352" s="383"/>
      <c r="N352" s="239"/>
      <c r="O352" s="239"/>
      <c r="P352" s="614"/>
      <c r="Q352" s="622"/>
      <c r="R352" s="623"/>
      <c r="S352" s="616"/>
      <c r="T352" s="616"/>
      <c r="U352" s="616"/>
      <c r="V352" s="616"/>
      <c r="W352" s="616"/>
      <c r="X352" s="616"/>
      <c r="Y352" s="616"/>
      <c r="Z352" s="616"/>
      <c r="AA352" s="616"/>
      <c r="AB352" s="616"/>
      <c r="AC352" s="616"/>
      <c r="AD352" s="616"/>
      <c r="AE352" s="616"/>
      <c r="AF352" s="616"/>
      <c r="AG352" s="435"/>
      <c r="AH352" s="435"/>
      <c r="AI352" s="435"/>
      <c r="AJ352" s="435"/>
      <c r="AK352" s="435"/>
      <c r="AL352" s="435"/>
    </row>
    <row r="353" spans="1:38" ht="12.75" customHeight="1">
      <c r="A353" s="435"/>
      <c r="B353" s="435"/>
      <c r="C353" s="435"/>
      <c r="D353" s="435"/>
      <c r="E353" s="435"/>
      <c r="F353" s="435"/>
      <c r="G353" s="435"/>
      <c r="H353" s="435"/>
      <c r="I353" s="435"/>
      <c r="J353" s="435"/>
      <c r="K353" s="382"/>
      <c r="L353" s="382"/>
      <c r="M353" s="383"/>
      <c r="N353" s="239"/>
      <c r="O353" s="239"/>
      <c r="P353" s="614"/>
      <c r="Q353" s="622"/>
      <c r="R353" s="623"/>
      <c r="S353" s="616"/>
      <c r="T353" s="616"/>
      <c r="U353" s="616"/>
      <c r="V353" s="616"/>
      <c r="W353" s="616"/>
      <c r="X353" s="616"/>
      <c r="Y353" s="616"/>
      <c r="Z353" s="616"/>
      <c r="AA353" s="616"/>
      <c r="AB353" s="616"/>
      <c r="AC353" s="616"/>
      <c r="AD353" s="616"/>
      <c r="AE353" s="616"/>
      <c r="AF353" s="616"/>
      <c r="AG353" s="435"/>
      <c r="AH353" s="435"/>
      <c r="AI353" s="435"/>
      <c r="AJ353" s="435"/>
      <c r="AK353" s="435"/>
      <c r="AL353" s="435"/>
    </row>
    <row r="354" spans="1:38" ht="12.75" customHeight="1">
      <c r="A354" s="435"/>
      <c r="B354" s="435"/>
      <c r="C354" s="435"/>
      <c r="D354" s="435"/>
      <c r="E354" s="435"/>
      <c r="F354" s="435"/>
      <c r="G354" s="435"/>
      <c r="H354" s="435"/>
      <c r="I354" s="435"/>
      <c r="J354" s="435"/>
      <c r="K354" s="382"/>
      <c r="L354" s="382"/>
      <c r="M354" s="383"/>
      <c r="N354" s="239"/>
      <c r="O354" s="239"/>
      <c r="P354" s="614"/>
      <c r="Q354" s="622"/>
      <c r="R354" s="623"/>
      <c r="S354" s="616"/>
      <c r="T354" s="616"/>
      <c r="U354" s="616"/>
      <c r="V354" s="616"/>
      <c r="W354" s="616"/>
      <c r="X354" s="616"/>
      <c r="Y354" s="616"/>
      <c r="Z354" s="616"/>
      <c r="AA354" s="616"/>
      <c r="AB354" s="616"/>
      <c r="AC354" s="616"/>
      <c r="AD354" s="616"/>
      <c r="AE354" s="616"/>
      <c r="AF354" s="616"/>
      <c r="AG354" s="435"/>
      <c r="AH354" s="435"/>
      <c r="AI354" s="435"/>
      <c r="AJ354" s="435"/>
      <c r="AK354" s="435"/>
      <c r="AL354" s="435"/>
    </row>
    <row r="355" spans="1:38" ht="12.75" customHeight="1">
      <c r="A355" s="435"/>
      <c r="B355" s="435"/>
      <c r="C355" s="435"/>
      <c r="D355" s="435"/>
      <c r="E355" s="435"/>
      <c r="F355" s="435"/>
      <c r="G355" s="435"/>
      <c r="H355" s="435"/>
      <c r="I355" s="435"/>
      <c r="J355" s="435"/>
      <c r="K355" s="382"/>
      <c r="L355" s="382"/>
      <c r="M355" s="383"/>
      <c r="N355" s="239"/>
      <c r="O355" s="239"/>
      <c r="P355" s="614"/>
      <c r="Q355" s="622"/>
      <c r="R355" s="623"/>
      <c r="S355" s="616"/>
      <c r="T355" s="616"/>
      <c r="U355" s="616"/>
      <c r="V355" s="616"/>
      <c r="W355" s="616"/>
      <c r="X355" s="616"/>
      <c r="Y355" s="616"/>
      <c r="Z355" s="616"/>
      <c r="AA355" s="616"/>
      <c r="AB355" s="616"/>
      <c r="AC355" s="616"/>
      <c r="AD355" s="616"/>
      <c r="AE355" s="616"/>
      <c r="AF355" s="616"/>
      <c r="AG355" s="435"/>
      <c r="AH355" s="435"/>
      <c r="AI355" s="435"/>
      <c r="AJ355" s="435"/>
      <c r="AK355" s="435"/>
      <c r="AL355" s="435"/>
    </row>
    <row r="356" spans="1:38" ht="12.75" customHeight="1">
      <c r="A356" s="435"/>
      <c r="B356" s="435"/>
      <c r="C356" s="435"/>
      <c r="D356" s="435"/>
      <c r="E356" s="435"/>
      <c r="F356" s="435"/>
      <c r="G356" s="435"/>
      <c r="H356" s="435"/>
      <c r="I356" s="435"/>
      <c r="J356" s="435"/>
      <c r="K356" s="382"/>
      <c r="L356" s="382"/>
      <c r="M356" s="383"/>
      <c r="N356" s="239"/>
      <c r="O356" s="239"/>
      <c r="P356" s="614"/>
      <c r="Q356" s="622"/>
      <c r="R356" s="623"/>
      <c r="S356" s="616"/>
      <c r="T356" s="616"/>
      <c r="U356" s="616"/>
      <c r="V356" s="616"/>
      <c r="W356" s="616"/>
      <c r="X356" s="616"/>
      <c r="Y356" s="616"/>
      <c r="Z356" s="616"/>
      <c r="AA356" s="616"/>
      <c r="AB356" s="616"/>
      <c r="AC356" s="616"/>
      <c r="AD356" s="616"/>
      <c r="AE356" s="616"/>
      <c r="AF356" s="616"/>
      <c r="AG356" s="435"/>
      <c r="AH356" s="435"/>
      <c r="AI356" s="435"/>
      <c r="AJ356" s="435"/>
      <c r="AK356" s="435"/>
      <c r="AL356" s="435"/>
    </row>
    <row r="357" spans="1:38" ht="12.75" customHeight="1">
      <c r="A357" s="435"/>
      <c r="B357" s="435"/>
      <c r="C357" s="435"/>
      <c r="D357" s="435"/>
      <c r="E357" s="435"/>
      <c r="F357" s="435"/>
      <c r="G357" s="435"/>
      <c r="H357" s="435"/>
      <c r="I357" s="435"/>
      <c r="J357" s="435"/>
      <c r="K357" s="382"/>
      <c r="L357" s="382"/>
      <c r="M357" s="383"/>
      <c r="N357" s="239"/>
      <c r="O357" s="239"/>
      <c r="P357" s="614"/>
      <c r="Q357" s="622"/>
      <c r="R357" s="623"/>
      <c r="S357" s="616"/>
      <c r="T357" s="616"/>
      <c r="U357" s="616"/>
      <c r="V357" s="616"/>
      <c r="W357" s="616"/>
      <c r="X357" s="616"/>
      <c r="Y357" s="616"/>
      <c r="Z357" s="616"/>
      <c r="AA357" s="616"/>
      <c r="AB357" s="616"/>
      <c r="AC357" s="616"/>
      <c r="AD357" s="616"/>
      <c r="AE357" s="616"/>
      <c r="AF357" s="616"/>
      <c r="AG357" s="435"/>
      <c r="AH357" s="435"/>
      <c r="AI357" s="435"/>
      <c r="AJ357" s="435"/>
      <c r="AK357" s="435"/>
      <c r="AL357" s="435"/>
    </row>
    <row r="358" spans="1:38" ht="12.75" customHeight="1">
      <c r="A358" s="435"/>
      <c r="B358" s="435"/>
      <c r="C358" s="435"/>
      <c r="D358" s="435"/>
      <c r="E358" s="435"/>
      <c r="F358" s="435"/>
      <c r="G358" s="435"/>
      <c r="H358" s="435"/>
      <c r="I358" s="435"/>
      <c r="J358" s="435"/>
      <c r="K358" s="382"/>
      <c r="L358" s="382"/>
      <c r="M358" s="383"/>
      <c r="N358" s="239"/>
      <c r="O358" s="239"/>
      <c r="P358" s="614"/>
      <c r="Q358" s="622"/>
      <c r="R358" s="623"/>
      <c r="S358" s="616"/>
      <c r="T358" s="616"/>
      <c r="U358" s="616"/>
      <c r="V358" s="616"/>
      <c r="W358" s="616"/>
      <c r="X358" s="616"/>
      <c r="Y358" s="616"/>
      <c r="Z358" s="616"/>
      <c r="AA358" s="616"/>
      <c r="AB358" s="616"/>
      <c r="AC358" s="616"/>
      <c r="AD358" s="616"/>
      <c r="AE358" s="616"/>
      <c r="AF358" s="616"/>
      <c r="AG358" s="435"/>
      <c r="AH358" s="435"/>
      <c r="AI358" s="435"/>
      <c r="AJ358" s="435"/>
      <c r="AK358" s="435"/>
      <c r="AL358" s="435"/>
    </row>
    <row r="359" spans="1:38" ht="12.75" customHeight="1">
      <c r="A359" s="435"/>
      <c r="B359" s="435"/>
      <c r="C359" s="435"/>
      <c r="D359" s="435"/>
      <c r="E359" s="435"/>
      <c r="F359" s="435"/>
      <c r="G359" s="435"/>
      <c r="H359" s="435"/>
      <c r="I359" s="435"/>
      <c r="J359" s="435"/>
      <c r="K359" s="382"/>
      <c r="L359" s="382"/>
      <c r="M359" s="383"/>
      <c r="N359" s="239"/>
      <c r="O359" s="239"/>
      <c r="P359" s="614"/>
      <c r="Q359" s="622"/>
      <c r="R359" s="623"/>
      <c r="S359" s="616"/>
      <c r="T359" s="616"/>
      <c r="U359" s="616"/>
      <c r="V359" s="616"/>
      <c r="W359" s="616"/>
      <c r="X359" s="616"/>
      <c r="Y359" s="616"/>
      <c r="Z359" s="616"/>
      <c r="AA359" s="616"/>
      <c r="AB359" s="616"/>
      <c r="AC359" s="616"/>
      <c r="AD359" s="616"/>
      <c r="AE359" s="616"/>
      <c r="AF359" s="616"/>
      <c r="AG359" s="435"/>
      <c r="AH359" s="435"/>
      <c r="AI359" s="435"/>
      <c r="AJ359" s="435"/>
      <c r="AK359" s="435"/>
      <c r="AL359" s="435"/>
    </row>
    <row r="360" spans="1:38" ht="12.75" customHeight="1">
      <c r="A360" s="435"/>
      <c r="B360" s="435"/>
      <c r="C360" s="435"/>
      <c r="D360" s="435"/>
      <c r="E360" s="435"/>
      <c r="F360" s="435"/>
      <c r="G360" s="435"/>
      <c r="H360" s="435"/>
      <c r="I360" s="435"/>
      <c r="J360" s="435"/>
      <c r="K360" s="382"/>
      <c r="L360" s="382"/>
      <c r="M360" s="383"/>
      <c r="N360" s="239"/>
      <c r="O360" s="239"/>
      <c r="P360" s="614"/>
      <c r="Q360" s="622"/>
      <c r="R360" s="623"/>
      <c r="S360" s="616"/>
      <c r="T360" s="616"/>
      <c r="U360" s="616"/>
      <c r="V360" s="616"/>
      <c r="W360" s="616"/>
      <c r="X360" s="616"/>
      <c r="Y360" s="616"/>
      <c r="Z360" s="616"/>
      <c r="AA360" s="616"/>
      <c r="AB360" s="616"/>
      <c r="AC360" s="616"/>
      <c r="AD360" s="616"/>
      <c r="AE360" s="616"/>
      <c r="AF360" s="616"/>
      <c r="AG360" s="435"/>
      <c r="AH360" s="435"/>
      <c r="AI360" s="435"/>
      <c r="AJ360" s="435"/>
      <c r="AK360" s="435"/>
      <c r="AL360" s="435"/>
    </row>
    <row r="361" spans="1:38" ht="12.75" customHeight="1">
      <c r="A361" s="435"/>
      <c r="B361" s="435"/>
      <c r="C361" s="435"/>
      <c r="D361" s="435"/>
      <c r="E361" s="435"/>
      <c r="F361" s="435"/>
      <c r="G361" s="435"/>
      <c r="H361" s="435"/>
      <c r="I361" s="435"/>
      <c r="J361" s="435"/>
      <c r="K361" s="382"/>
      <c r="L361" s="382"/>
      <c r="M361" s="383"/>
      <c r="N361" s="239"/>
      <c r="O361" s="239"/>
      <c r="P361" s="614"/>
      <c r="Q361" s="622"/>
      <c r="R361" s="623"/>
      <c r="S361" s="616"/>
      <c r="T361" s="616"/>
      <c r="U361" s="616"/>
      <c r="V361" s="616"/>
      <c r="W361" s="616"/>
      <c r="X361" s="616"/>
      <c r="Y361" s="616"/>
      <c r="Z361" s="616"/>
      <c r="AA361" s="616"/>
      <c r="AB361" s="616"/>
      <c r="AC361" s="616"/>
      <c r="AD361" s="616"/>
      <c r="AE361" s="616"/>
      <c r="AF361" s="616"/>
      <c r="AG361" s="435"/>
      <c r="AH361" s="435"/>
      <c r="AI361" s="435"/>
      <c r="AJ361" s="435"/>
      <c r="AK361" s="435"/>
      <c r="AL361" s="435"/>
    </row>
    <row r="362" spans="1:38" ht="12.75" customHeight="1">
      <c r="A362" s="435"/>
      <c r="B362" s="435"/>
      <c r="C362" s="435"/>
      <c r="D362" s="435"/>
      <c r="E362" s="435"/>
      <c r="F362" s="435"/>
      <c r="G362" s="435"/>
      <c r="H362" s="435"/>
      <c r="I362" s="435"/>
      <c r="J362" s="435"/>
      <c r="K362" s="382"/>
      <c r="L362" s="382"/>
      <c r="M362" s="383"/>
      <c r="N362" s="239"/>
      <c r="O362" s="239"/>
      <c r="P362" s="614"/>
      <c r="Q362" s="622"/>
      <c r="R362" s="623"/>
      <c r="S362" s="616"/>
      <c r="T362" s="616"/>
      <c r="U362" s="616"/>
      <c r="V362" s="616"/>
      <c r="W362" s="616"/>
      <c r="X362" s="616"/>
      <c r="Y362" s="616"/>
      <c r="Z362" s="616"/>
      <c r="AA362" s="616"/>
      <c r="AB362" s="616"/>
      <c r="AC362" s="616"/>
      <c r="AD362" s="616"/>
      <c r="AE362" s="616"/>
      <c r="AF362" s="616"/>
      <c r="AG362" s="435"/>
      <c r="AH362" s="435"/>
      <c r="AI362" s="435"/>
      <c r="AJ362" s="435"/>
      <c r="AK362" s="435"/>
      <c r="AL362" s="435"/>
    </row>
    <row r="363" spans="1:38" ht="12.75" customHeight="1">
      <c r="A363" s="435"/>
      <c r="B363" s="435"/>
      <c r="C363" s="435"/>
      <c r="D363" s="435"/>
      <c r="E363" s="435"/>
      <c r="F363" s="435"/>
      <c r="G363" s="435"/>
      <c r="H363" s="435"/>
      <c r="I363" s="435"/>
      <c r="J363" s="435"/>
      <c r="K363" s="382"/>
      <c r="L363" s="382"/>
      <c r="M363" s="383"/>
      <c r="N363" s="239"/>
      <c r="O363" s="239"/>
      <c r="P363" s="614"/>
      <c r="Q363" s="622"/>
      <c r="R363" s="623"/>
      <c r="S363" s="616"/>
      <c r="T363" s="616"/>
      <c r="U363" s="616"/>
      <c r="V363" s="616"/>
      <c r="W363" s="616"/>
      <c r="X363" s="616"/>
      <c r="Y363" s="616"/>
      <c r="Z363" s="616"/>
      <c r="AA363" s="616"/>
      <c r="AB363" s="616"/>
      <c r="AC363" s="616"/>
      <c r="AD363" s="616"/>
      <c r="AE363" s="616"/>
      <c r="AF363" s="616"/>
      <c r="AG363" s="435"/>
      <c r="AH363" s="435"/>
      <c r="AI363" s="435"/>
      <c r="AJ363" s="435"/>
      <c r="AK363" s="435"/>
      <c r="AL363" s="435"/>
    </row>
    <row r="364" spans="1:38" ht="12.75" customHeight="1">
      <c r="A364" s="435"/>
      <c r="B364" s="435"/>
      <c r="C364" s="435"/>
      <c r="D364" s="435"/>
      <c r="E364" s="435"/>
      <c r="F364" s="435"/>
      <c r="G364" s="435"/>
      <c r="H364" s="435"/>
      <c r="I364" s="435"/>
      <c r="J364" s="435"/>
      <c r="K364" s="382"/>
      <c r="L364" s="382"/>
      <c r="M364" s="383"/>
      <c r="N364" s="239"/>
      <c r="O364" s="239"/>
      <c r="P364" s="614"/>
      <c r="Q364" s="622"/>
      <c r="R364" s="623"/>
      <c r="S364" s="616"/>
      <c r="T364" s="616"/>
      <c r="U364" s="616"/>
      <c r="V364" s="616"/>
      <c r="W364" s="616"/>
      <c r="X364" s="616"/>
      <c r="Y364" s="616"/>
      <c r="Z364" s="616"/>
      <c r="AA364" s="616"/>
      <c r="AB364" s="616"/>
      <c r="AC364" s="616"/>
      <c r="AD364" s="616"/>
      <c r="AE364" s="616"/>
      <c r="AF364" s="616"/>
      <c r="AG364" s="435"/>
      <c r="AH364" s="435"/>
      <c r="AI364" s="435"/>
      <c r="AJ364" s="435"/>
      <c r="AK364" s="435"/>
      <c r="AL364" s="435"/>
    </row>
    <row r="365" spans="1:38" ht="12.75" customHeight="1">
      <c r="A365" s="435"/>
      <c r="B365" s="435"/>
      <c r="C365" s="435"/>
      <c r="D365" s="435"/>
      <c r="E365" s="435"/>
      <c r="F365" s="435"/>
      <c r="G365" s="435"/>
      <c r="H365" s="435"/>
      <c r="I365" s="435"/>
      <c r="J365" s="435"/>
      <c r="K365" s="382"/>
      <c r="L365" s="382"/>
      <c r="M365" s="383"/>
      <c r="N365" s="239"/>
      <c r="O365" s="239"/>
      <c r="P365" s="614"/>
      <c r="Q365" s="622"/>
      <c r="R365" s="623"/>
      <c r="S365" s="616"/>
      <c r="T365" s="616"/>
      <c r="U365" s="616"/>
      <c r="V365" s="616"/>
      <c r="W365" s="616"/>
      <c r="X365" s="616"/>
      <c r="Y365" s="616"/>
      <c r="Z365" s="616"/>
      <c r="AA365" s="616"/>
      <c r="AB365" s="616"/>
      <c r="AC365" s="616"/>
      <c r="AD365" s="616"/>
      <c r="AE365" s="616"/>
      <c r="AF365" s="616"/>
      <c r="AG365" s="435"/>
      <c r="AH365" s="435"/>
      <c r="AI365" s="435"/>
      <c r="AJ365" s="435"/>
      <c r="AK365" s="435"/>
      <c r="AL365" s="435"/>
    </row>
    <row r="366" spans="1:38" ht="12.75" customHeight="1">
      <c r="A366" s="435"/>
      <c r="B366" s="435"/>
      <c r="C366" s="435"/>
      <c r="D366" s="435"/>
      <c r="E366" s="435"/>
      <c r="F366" s="435"/>
      <c r="G366" s="435"/>
      <c r="H366" s="435"/>
      <c r="I366" s="435"/>
      <c r="J366" s="435"/>
      <c r="K366" s="382"/>
      <c r="L366" s="382"/>
      <c r="M366" s="383"/>
      <c r="N366" s="239"/>
      <c r="O366" s="239"/>
      <c r="P366" s="614"/>
      <c r="Q366" s="622"/>
      <c r="R366" s="623"/>
      <c r="S366" s="616"/>
      <c r="T366" s="616"/>
      <c r="U366" s="616"/>
      <c r="V366" s="616"/>
      <c r="W366" s="616"/>
      <c r="X366" s="616"/>
      <c r="Y366" s="616"/>
      <c r="Z366" s="616"/>
      <c r="AA366" s="616"/>
      <c r="AB366" s="616"/>
      <c r="AC366" s="616"/>
      <c r="AD366" s="616"/>
      <c r="AE366" s="616"/>
      <c r="AF366" s="616"/>
      <c r="AG366" s="435"/>
      <c r="AH366" s="435"/>
      <c r="AI366" s="435"/>
      <c r="AJ366" s="435"/>
      <c r="AK366" s="435"/>
      <c r="AL366" s="435"/>
    </row>
    <row r="367" spans="1:38" ht="12.75" customHeight="1">
      <c r="A367" s="435"/>
      <c r="B367" s="435"/>
      <c r="C367" s="435"/>
      <c r="D367" s="435"/>
      <c r="E367" s="435"/>
      <c r="F367" s="435"/>
      <c r="G367" s="435"/>
      <c r="H367" s="435"/>
      <c r="I367" s="435"/>
      <c r="J367" s="435"/>
      <c r="K367" s="382"/>
      <c r="L367" s="382"/>
      <c r="M367" s="383"/>
      <c r="N367" s="239"/>
      <c r="O367" s="239"/>
      <c r="P367" s="614"/>
      <c r="Q367" s="622"/>
      <c r="R367" s="623"/>
      <c r="S367" s="616"/>
      <c r="T367" s="616"/>
      <c r="U367" s="616"/>
      <c r="V367" s="616"/>
      <c r="W367" s="616"/>
      <c r="X367" s="616"/>
      <c r="Y367" s="616"/>
      <c r="Z367" s="616"/>
      <c r="AA367" s="616"/>
      <c r="AB367" s="616"/>
      <c r="AC367" s="616"/>
      <c r="AD367" s="616"/>
      <c r="AE367" s="616"/>
      <c r="AF367" s="616"/>
      <c r="AG367" s="435"/>
      <c r="AH367" s="435"/>
      <c r="AI367" s="435"/>
      <c r="AJ367" s="435"/>
      <c r="AK367" s="435"/>
      <c r="AL367" s="435"/>
    </row>
    <row r="368" spans="1:38" ht="12.75" customHeight="1">
      <c r="A368" s="435"/>
      <c r="B368" s="435"/>
      <c r="C368" s="435"/>
      <c r="D368" s="435"/>
      <c r="E368" s="435"/>
      <c r="F368" s="435"/>
      <c r="G368" s="435"/>
      <c r="H368" s="435"/>
      <c r="I368" s="435"/>
      <c r="J368" s="435"/>
      <c r="K368" s="382"/>
      <c r="L368" s="382"/>
      <c r="M368" s="383"/>
      <c r="N368" s="239"/>
      <c r="O368" s="239"/>
      <c r="P368" s="614"/>
      <c r="Q368" s="622"/>
      <c r="R368" s="623"/>
      <c r="S368" s="616"/>
      <c r="T368" s="616"/>
      <c r="U368" s="616"/>
      <c r="V368" s="616"/>
      <c r="W368" s="616"/>
      <c r="X368" s="616"/>
      <c r="Y368" s="616"/>
      <c r="Z368" s="616"/>
      <c r="AA368" s="616"/>
      <c r="AB368" s="616"/>
      <c r="AC368" s="616"/>
      <c r="AD368" s="616"/>
      <c r="AE368" s="616"/>
      <c r="AF368" s="616"/>
      <c r="AG368" s="435"/>
      <c r="AH368" s="435"/>
      <c r="AI368" s="435"/>
      <c r="AJ368" s="435"/>
      <c r="AK368" s="435"/>
      <c r="AL368" s="435"/>
    </row>
    <row r="369" spans="1:38" ht="12.75" customHeight="1">
      <c r="A369" s="435"/>
      <c r="B369" s="435"/>
      <c r="C369" s="435"/>
      <c r="D369" s="435"/>
      <c r="E369" s="435"/>
      <c r="F369" s="435"/>
      <c r="G369" s="435"/>
      <c r="H369" s="435"/>
      <c r="I369" s="435"/>
      <c r="J369" s="435"/>
      <c r="K369" s="382"/>
      <c r="L369" s="382"/>
      <c r="M369" s="383"/>
      <c r="N369" s="239"/>
      <c r="O369" s="239"/>
      <c r="P369" s="614"/>
      <c r="Q369" s="622"/>
      <c r="R369" s="623"/>
      <c r="S369" s="616"/>
      <c r="T369" s="616"/>
      <c r="U369" s="616"/>
      <c r="V369" s="616"/>
      <c r="W369" s="616"/>
      <c r="X369" s="616"/>
      <c r="Y369" s="616"/>
      <c r="Z369" s="616"/>
      <c r="AA369" s="616"/>
      <c r="AB369" s="616"/>
      <c r="AC369" s="616"/>
      <c r="AD369" s="616"/>
      <c r="AE369" s="616"/>
      <c r="AF369" s="616"/>
      <c r="AG369" s="435"/>
      <c r="AH369" s="435"/>
      <c r="AI369" s="435"/>
      <c r="AJ369" s="435"/>
      <c r="AK369" s="435"/>
      <c r="AL369" s="435"/>
    </row>
    <row r="370" spans="1:38" ht="12.75" customHeight="1">
      <c r="A370" s="435"/>
      <c r="B370" s="435"/>
      <c r="C370" s="435"/>
      <c r="D370" s="435"/>
      <c r="E370" s="435"/>
      <c r="F370" s="435"/>
      <c r="G370" s="435"/>
      <c r="H370" s="435"/>
      <c r="I370" s="435"/>
      <c r="J370" s="435"/>
      <c r="K370" s="382"/>
      <c r="L370" s="382"/>
      <c r="M370" s="383"/>
      <c r="N370" s="239"/>
      <c r="O370" s="239"/>
      <c r="P370" s="614"/>
      <c r="Q370" s="622"/>
      <c r="R370" s="623"/>
      <c r="S370" s="616"/>
      <c r="T370" s="616"/>
      <c r="U370" s="616"/>
      <c r="V370" s="616"/>
      <c r="W370" s="616"/>
      <c r="X370" s="616"/>
      <c r="Y370" s="616"/>
      <c r="Z370" s="616"/>
      <c r="AA370" s="616"/>
      <c r="AB370" s="616"/>
      <c r="AC370" s="616"/>
      <c r="AD370" s="616"/>
      <c r="AE370" s="616"/>
      <c r="AF370" s="616"/>
      <c r="AG370" s="435"/>
      <c r="AH370" s="435"/>
      <c r="AI370" s="435"/>
      <c r="AJ370" s="435"/>
      <c r="AK370" s="435"/>
      <c r="AL370" s="435"/>
    </row>
    <row r="371" spans="1:38" ht="12.75" customHeight="1">
      <c r="A371" s="435"/>
      <c r="B371" s="435"/>
      <c r="C371" s="435"/>
      <c r="D371" s="435"/>
      <c r="E371" s="435"/>
      <c r="F371" s="435"/>
      <c r="G371" s="435"/>
      <c r="H371" s="435"/>
      <c r="I371" s="435"/>
      <c r="J371" s="435"/>
      <c r="K371" s="382"/>
      <c r="L371" s="382"/>
      <c r="M371" s="383"/>
      <c r="N371" s="239"/>
      <c r="O371" s="239"/>
      <c r="P371" s="614"/>
      <c r="Q371" s="622"/>
      <c r="R371" s="623"/>
      <c r="S371" s="616"/>
      <c r="T371" s="616"/>
      <c r="U371" s="616"/>
      <c r="V371" s="616"/>
      <c r="W371" s="616"/>
      <c r="X371" s="616"/>
      <c r="Y371" s="616"/>
      <c r="Z371" s="616"/>
      <c r="AA371" s="616"/>
      <c r="AB371" s="616"/>
      <c r="AC371" s="616"/>
      <c r="AD371" s="616"/>
      <c r="AE371" s="616"/>
      <c r="AF371" s="616"/>
      <c r="AG371" s="435"/>
      <c r="AH371" s="435"/>
      <c r="AI371" s="435"/>
      <c r="AJ371" s="435"/>
      <c r="AK371" s="435"/>
      <c r="AL371" s="435"/>
    </row>
    <row r="372" spans="1:38" ht="12.75" customHeight="1">
      <c r="A372" s="435"/>
      <c r="B372" s="435"/>
      <c r="C372" s="435"/>
      <c r="D372" s="435"/>
      <c r="E372" s="435"/>
      <c r="F372" s="435"/>
      <c r="G372" s="435"/>
      <c r="H372" s="435"/>
      <c r="I372" s="435"/>
      <c r="J372" s="435"/>
      <c r="K372" s="382"/>
      <c r="L372" s="382"/>
      <c r="M372" s="383"/>
      <c r="N372" s="239"/>
      <c r="O372" s="239"/>
      <c r="P372" s="614"/>
      <c r="Q372" s="622"/>
      <c r="R372" s="623"/>
      <c r="S372" s="616"/>
      <c r="T372" s="616"/>
      <c r="U372" s="616"/>
      <c r="V372" s="616"/>
      <c r="W372" s="616"/>
      <c r="X372" s="616"/>
      <c r="Y372" s="616"/>
      <c r="Z372" s="616"/>
      <c r="AA372" s="616"/>
      <c r="AB372" s="616"/>
      <c r="AC372" s="616"/>
      <c r="AD372" s="616"/>
      <c r="AE372" s="616"/>
      <c r="AF372" s="616"/>
      <c r="AG372" s="435"/>
      <c r="AH372" s="435"/>
      <c r="AI372" s="435"/>
      <c r="AJ372" s="435"/>
      <c r="AK372" s="435"/>
      <c r="AL372" s="435"/>
    </row>
    <row r="373" spans="1:38" ht="12.75" customHeight="1">
      <c r="A373" s="435"/>
      <c r="B373" s="435"/>
      <c r="C373" s="435"/>
      <c r="D373" s="435"/>
      <c r="E373" s="435"/>
      <c r="F373" s="435"/>
      <c r="G373" s="435"/>
      <c r="H373" s="435"/>
      <c r="I373" s="435"/>
      <c r="J373" s="435"/>
      <c r="K373" s="382"/>
      <c r="L373" s="382"/>
      <c r="M373" s="383"/>
      <c r="N373" s="239"/>
      <c r="O373" s="239"/>
      <c r="P373" s="614"/>
      <c r="Q373" s="622"/>
      <c r="R373" s="623"/>
      <c r="S373" s="616"/>
      <c r="T373" s="616"/>
      <c r="U373" s="616"/>
      <c r="V373" s="616"/>
      <c r="W373" s="616"/>
      <c r="X373" s="616"/>
      <c r="Y373" s="616"/>
      <c r="Z373" s="616"/>
      <c r="AA373" s="616"/>
      <c r="AB373" s="616"/>
      <c r="AC373" s="616"/>
      <c r="AD373" s="616"/>
      <c r="AE373" s="616"/>
      <c r="AF373" s="616"/>
      <c r="AG373" s="435"/>
      <c r="AH373" s="435"/>
      <c r="AI373" s="435"/>
      <c r="AJ373" s="435"/>
      <c r="AK373" s="435"/>
      <c r="AL373" s="435"/>
    </row>
    <row r="374" spans="1:38" ht="12.75" customHeight="1">
      <c r="A374" s="435"/>
      <c r="B374" s="435"/>
      <c r="C374" s="435"/>
      <c r="D374" s="435"/>
      <c r="E374" s="435"/>
      <c r="F374" s="435"/>
      <c r="G374" s="435"/>
      <c r="H374" s="435"/>
      <c r="I374" s="435"/>
      <c r="J374" s="435"/>
      <c r="K374" s="382"/>
      <c r="L374" s="382"/>
      <c r="M374" s="383"/>
      <c r="N374" s="239"/>
      <c r="O374" s="239"/>
      <c r="P374" s="614"/>
      <c r="Q374" s="622"/>
      <c r="R374" s="623"/>
      <c r="S374" s="616"/>
      <c r="T374" s="616"/>
      <c r="U374" s="616"/>
      <c r="V374" s="616"/>
      <c r="W374" s="616"/>
      <c r="X374" s="616"/>
      <c r="Y374" s="616"/>
      <c r="Z374" s="616"/>
      <c r="AA374" s="616"/>
      <c r="AB374" s="616"/>
      <c r="AC374" s="616"/>
      <c r="AD374" s="616"/>
      <c r="AE374" s="616"/>
      <c r="AF374" s="616"/>
      <c r="AG374" s="435"/>
      <c r="AH374" s="435"/>
      <c r="AI374" s="435"/>
      <c r="AJ374" s="435"/>
      <c r="AK374" s="435"/>
      <c r="AL374" s="435"/>
    </row>
    <row r="375" spans="1:38" ht="12.75" customHeight="1">
      <c r="A375" s="435"/>
      <c r="B375" s="435"/>
      <c r="C375" s="435"/>
      <c r="D375" s="435"/>
      <c r="E375" s="435"/>
      <c r="F375" s="435"/>
      <c r="G375" s="435"/>
      <c r="H375" s="435"/>
      <c r="I375" s="435"/>
      <c r="J375" s="435"/>
      <c r="K375" s="382"/>
      <c r="L375" s="382"/>
      <c r="M375" s="383"/>
      <c r="N375" s="239"/>
      <c r="O375" s="239"/>
      <c r="P375" s="614"/>
      <c r="Q375" s="622"/>
      <c r="R375" s="623"/>
      <c r="S375" s="616"/>
      <c r="T375" s="616"/>
      <c r="U375" s="616"/>
      <c r="V375" s="616"/>
      <c r="W375" s="616"/>
      <c r="X375" s="616"/>
      <c r="Y375" s="616"/>
      <c r="Z375" s="616"/>
      <c r="AA375" s="616"/>
      <c r="AB375" s="616"/>
      <c r="AC375" s="616"/>
      <c r="AD375" s="616"/>
      <c r="AE375" s="616"/>
      <c r="AF375" s="616"/>
      <c r="AG375" s="435"/>
      <c r="AH375" s="435"/>
      <c r="AI375" s="435"/>
      <c r="AJ375" s="435"/>
      <c r="AK375" s="435"/>
      <c r="AL375" s="435"/>
    </row>
    <row r="376" spans="1:38" ht="12.75" customHeight="1">
      <c r="A376" s="435"/>
      <c r="B376" s="435"/>
      <c r="C376" s="435"/>
      <c r="D376" s="435"/>
      <c r="E376" s="435"/>
      <c r="F376" s="435"/>
      <c r="G376" s="435"/>
      <c r="H376" s="435"/>
      <c r="I376" s="435"/>
      <c r="J376" s="435"/>
      <c r="K376" s="382"/>
      <c r="L376" s="382"/>
      <c r="M376" s="383"/>
      <c r="N376" s="239"/>
      <c r="O376" s="239"/>
      <c r="P376" s="614"/>
      <c r="Q376" s="622"/>
      <c r="R376" s="623"/>
      <c r="S376" s="616"/>
      <c r="T376" s="616"/>
      <c r="U376" s="616"/>
      <c r="V376" s="616"/>
      <c r="W376" s="616"/>
      <c r="X376" s="616"/>
      <c r="Y376" s="616"/>
      <c r="Z376" s="616"/>
      <c r="AA376" s="616"/>
      <c r="AB376" s="616"/>
      <c r="AC376" s="616"/>
      <c r="AD376" s="616"/>
      <c r="AE376" s="616"/>
      <c r="AF376" s="616"/>
      <c r="AG376" s="435"/>
      <c r="AH376" s="435"/>
      <c r="AI376" s="435"/>
      <c r="AJ376" s="435"/>
      <c r="AK376" s="435"/>
      <c r="AL376" s="435"/>
    </row>
    <row r="377" spans="1:38" ht="12.75" customHeight="1">
      <c r="A377" s="435"/>
      <c r="B377" s="435"/>
      <c r="C377" s="435"/>
      <c r="D377" s="435"/>
      <c r="E377" s="435"/>
      <c r="F377" s="435"/>
      <c r="G377" s="435"/>
      <c r="H377" s="435"/>
      <c r="I377" s="435"/>
      <c r="J377" s="435"/>
      <c r="K377" s="382"/>
      <c r="L377" s="382"/>
      <c r="M377" s="383"/>
      <c r="N377" s="239"/>
      <c r="O377" s="239"/>
      <c r="P377" s="614"/>
      <c r="Q377" s="622"/>
      <c r="R377" s="623"/>
      <c r="S377" s="616"/>
      <c r="T377" s="616"/>
      <c r="U377" s="616"/>
      <c r="V377" s="616"/>
      <c r="W377" s="616"/>
      <c r="X377" s="616"/>
      <c r="Y377" s="616"/>
      <c r="Z377" s="616"/>
      <c r="AA377" s="616"/>
      <c r="AB377" s="616"/>
      <c r="AC377" s="616"/>
      <c r="AD377" s="616"/>
      <c r="AE377" s="616"/>
      <c r="AF377" s="616"/>
      <c r="AG377" s="435"/>
      <c r="AH377" s="435"/>
      <c r="AI377" s="435"/>
      <c r="AJ377" s="435"/>
      <c r="AK377" s="435"/>
      <c r="AL377" s="435"/>
    </row>
    <row r="378" spans="1:38" ht="12.75" customHeight="1">
      <c r="A378" s="435"/>
      <c r="B378" s="435"/>
      <c r="C378" s="435"/>
      <c r="D378" s="435"/>
      <c r="E378" s="435"/>
      <c r="F378" s="435"/>
      <c r="G378" s="435"/>
      <c r="H378" s="435"/>
      <c r="I378" s="435"/>
      <c r="J378" s="435"/>
      <c r="K378" s="382"/>
      <c r="L378" s="382"/>
      <c r="M378" s="383"/>
      <c r="N378" s="239"/>
      <c r="O378" s="239"/>
      <c r="P378" s="614"/>
      <c r="Q378" s="622"/>
      <c r="R378" s="623"/>
      <c r="S378" s="616"/>
      <c r="T378" s="616"/>
      <c r="U378" s="616"/>
      <c r="V378" s="616"/>
      <c r="W378" s="616"/>
      <c r="X378" s="616"/>
      <c r="Y378" s="616"/>
      <c r="Z378" s="616"/>
      <c r="AA378" s="616"/>
      <c r="AB378" s="616"/>
      <c r="AC378" s="616"/>
      <c r="AD378" s="616"/>
      <c r="AE378" s="616"/>
      <c r="AF378" s="616"/>
      <c r="AG378" s="435"/>
      <c r="AH378" s="435"/>
      <c r="AI378" s="435"/>
      <c r="AJ378" s="435"/>
      <c r="AK378" s="435"/>
      <c r="AL378" s="435"/>
    </row>
    <row r="379" spans="1:38" ht="12.75" customHeight="1">
      <c r="A379" s="435"/>
      <c r="B379" s="435"/>
      <c r="C379" s="435"/>
      <c r="D379" s="435"/>
      <c r="E379" s="435"/>
      <c r="F379" s="435"/>
      <c r="G379" s="435"/>
      <c r="H379" s="435"/>
      <c r="I379" s="435"/>
      <c r="J379" s="435"/>
      <c r="K379" s="382"/>
      <c r="L379" s="382"/>
      <c r="M379" s="383"/>
      <c r="N379" s="239"/>
      <c r="O379" s="239"/>
      <c r="P379" s="614"/>
      <c r="Q379" s="622"/>
      <c r="R379" s="623"/>
      <c r="S379" s="616"/>
      <c r="T379" s="616"/>
      <c r="U379" s="616"/>
      <c r="V379" s="616"/>
      <c r="W379" s="616"/>
      <c r="X379" s="616"/>
      <c r="Y379" s="616"/>
      <c r="Z379" s="616"/>
      <c r="AA379" s="616"/>
      <c r="AB379" s="616"/>
      <c r="AC379" s="616"/>
      <c r="AD379" s="616"/>
      <c r="AE379" s="616"/>
      <c r="AF379" s="616"/>
      <c r="AG379" s="435"/>
      <c r="AH379" s="435"/>
      <c r="AI379" s="435"/>
      <c r="AJ379" s="435"/>
      <c r="AK379" s="435"/>
      <c r="AL379" s="435"/>
    </row>
    <row r="380" spans="1:38" ht="12.75" customHeight="1">
      <c r="A380" s="435"/>
      <c r="B380" s="435"/>
      <c r="C380" s="435"/>
      <c r="D380" s="435"/>
      <c r="E380" s="435"/>
      <c r="F380" s="435"/>
      <c r="G380" s="435"/>
      <c r="H380" s="435"/>
      <c r="I380" s="435"/>
      <c r="J380" s="435"/>
      <c r="K380" s="382"/>
      <c r="L380" s="382"/>
      <c r="M380" s="383"/>
      <c r="N380" s="239"/>
      <c r="O380" s="239"/>
      <c r="P380" s="614"/>
      <c r="Q380" s="622"/>
      <c r="R380" s="623"/>
      <c r="S380" s="616"/>
      <c r="T380" s="616"/>
      <c r="U380" s="616"/>
      <c r="V380" s="616"/>
      <c r="W380" s="616"/>
      <c r="X380" s="616"/>
      <c r="Y380" s="616"/>
      <c r="Z380" s="616"/>
      <c r="AA380" s="616"/>
      <c r="AB380" s="616"/>
      <c r="AC380" s="616"/>
      <c r="AD380" s="616"/>
      <c r="AE380" s="616"/>
      <c r="AF380" s="616"/>
      <c r="AG380" s="435"/>
      <c r="AH380" s="435"/>
      <c r="AI380" s="435"/>
      <c r="AJ380" s="435"/>
      <c r="AK380" s="435"/>
      <c r="AL380" s="435"/>
    </row>
    <row r="381" spans="1:38" ht="12.75" customHeight="1">
      <c r="A381" s="435"/>
      <c r="B381" s="435"/>
      <c r="C381" s="435"/>
      <c r="D381" s="435"/>
      <c r="E381" s="435"/>
      <c r="F381" s="435"/>
      <c r="G381" s="435"/>
      <c r="H381" s="435"/>
      <c r="I381" s="435"/>
      <c r="J381" s="435"/>
      <c r="K381" s="382"/>
      <c r="L381" s="382"/>
      <c r="M381" s="383"/>
      <c r="N381" s="239"/>
      <c r="O381" s="239"/>
      <c r="P381" s="614"/>
      <c r="Q381" s="622"/>
      <c r="R381" s="623"/>
      <c r="S381" s="616"/>
      <c r="T381" s="616"/>
      <c r="U381" s="616"/>
      <c r="V381" s="616"/>
      <c r="W381" s="616"/>
      <c r="X381" s="616"/>
      <c r="Y381" s="616"/>
      <c r="Z381" s="616"/>
      <c r="AA381" s="616"/>
      <c r="AB381" s="616"/>
      <c r="AC381" s="616"/>
      <c r="AD381" s="616"/>
      <c r="AE381" s="616"/>
      <c r="AF381" s="616"/>
      <c r="AG381" s="435"/>
      <c r="AH381" s="435"/>
      <c r="AI381" s="435"/>
      <c r="AJ381" s="435"/>
      <c r="AK381" s="435"/>
      <c r="AL381" s="435"/>
    </row>
    <row r="382" spans="1:38" ht="12.75" customHeight="1">
      <c r="A382" s="435"/>
      <c r="B382" s="435"/>
      <c r="C382" s="435"/>
      <c r="D382" s="435"/>
      <c r="E382" s="435"/>
      <c r="F382" s="435"/>
      <c r="G382" s="435"/>
      <c r="H382" s="435"/>
      <c r="I382" s="435"/>
      <c r="J382" s="435"/>
      <c r="K382" s="382"/>
      <c r="L382" s="382"/>
      <c r="M382" s="383"/>
      <c r="N382" s="239"/>
      <c r="O382" s="239"/>
      <c r="P382" s="614"/>
      <c r="Q382" s="622"/>
      <c r="R382" s="623"/>
      <c r="S382" s="616"/>
      <c r="T382" s="616"/>
      <c r="U382" s="616"/>
      <c r="V382" s="616"/>
      <c r="W382" s="616"/>
      <c r="X382" s="616"/>
      <c r="Y382" s="616"/>
      <c r="Z382" s="616"/>
      <c r="AA382" s="616"/>
      <c r="AB382" s="616"/>
      <c r="AC382" s="616"/>
      <c r="AD382" s="616"/>
      <c r="AE382" s="616"/>
      <c r="AF382" s="616"/>
      <c r="AG382" s="435"/>
      <c r="AH382" s="435"/>
      <c r="AI382" s="435"/>
      <c r="AJ382" s="435"/>
      <c r="AK382" s="435"/>
      <c r="AL382" s="435"/>
    </row>
    <row r="383" spans="1:38" ht="12.75" customHeight="1">
      <c r="A383" s="435"/>
      <c r="B383" s="435"/>
      <c r="C383" s="435"/>
      <c r="D383" s="435"/>
      <c r="E383" s="435"/>
      <c r="F383" s="435"/>
      <c r="G383" s="435"/>
      <c r="H383" s="435"/>
      <c r="I383" s="435"/>
      <c r="J383" s="435"/>
      <c r="K383" s="382"/>
      <c r="L383" s="382"/>
      <c r="M383" s="383"/>
      <c r="N383" s="239"/>
      <c r="O383" s="239"/>
      <c r="P383" s="614"/>
      <c r="Q383" s="622"/>
      <c r="R383" s="623"/>
      <c r="S383" s="616"/>
      <c r="T383" s="616"/>
      <c r="U383" s="616"/>
      <c r="V383" s="616"/>
      <c r="W383" s="616"/>
      <c r="X383" s="616"/>
      <c r="Y383" s="616"/>
      <c r="Z383" s="616"/>
      <c r="AA383" s="616"/>
      <c r="AB383" s="616"/>
      <c r="AC383" s="616"/>
      <c r="AD383" s="616"/>
      <c r="AE383" s="616"/>
      <c r="AF383" s="616"/>
      <c r="AG383" s="435"/>
      <c r="AH383" s="435"/>
      <c r="AI383" s="435"/>
      <c r="AJ383" s="435"/>
      <c r="AK383" s="435"/>
      <c r="AL383" s="435"/>
    </row>
    <row r="384" spans="1:38" ht="12.75" customHeight="1">
      <c r="A384" s="435"/>
      <c r="B384" s="435"/>
      <c r="C384" s="435"/>
      <c r="D384" s="435"/>
      <c r="E384" s="435"/>
      <c r="F384" s="435"/>
      <c r="G384" s="435"/>
      <c r="H384" s="435"/>
      <c r="I384" s="435"/>
      <c r="J384" s="435"/>
      <c r="K384" s="382"/>
      <c r="L384" s="382"/>
      <c r="M384" s="383"/>
      <c r="N384" s="239"/>
      <c r="O384" s="239"/>
      <c r="P384" s="614"/>
      <c r="Q384" s="622"/>
      <c r="R384" s="623"/>
      <c r="S384" s="616"/>
      <c r="T384" s="616"/>
      <c r="U384" s="616"/>
      <c r="V384" s="616"/>
      <c r="W384" s="616"/>
      <c r="X384" s="616"/>
      <c r="Y384" s="616"/>
      <c r="Z384" s="616"/>
      <c r="AA384" s="616"/>
      <c r="AB384" s="616"/>
      <c r="AC384" s="616"/>
      <c r="AD384" s="616"/>
      <c r="AE384" s="616"/>
      <c r="AF384" s="616"/>
      <c r="AG384" s="435"/>
      <c r="AH384" s="435"/>
      <c r="AI384" s="435"/>
      <c r="AJ384" s="435"/>
      <c r="AK384" s="435"/>
      <c r="AL384" s="435"/>
    </row>
    <row r="385" spans="1:38" ht="12.75" customHeight="1">
      <c r="A385" s="435"/>
      <c r="B385" s="435"/>
      <c r="C385" s="435"/>
      <c r="D385" s="435"/>
      <c r="E385" s="435"/>
      <c r="F385" s="435"/>
      <c r="G385" s="435"/>
      <c r="H385" s="435"/>
      <c r="I385" s="435"/>
      <c r="J385" s="435"/>
      <c r="K385" s="382"/>
      <c r="L385" s="382"/>
      <c r="M385" s="383"/>
      <c r="N385" s="239"/>
      <c r="O385" s="239"/>
      <c r="P385" s="614"/>
      <c r="Q385" s="622"/>
      <c r="R385" s="623"/>
      <c r="S385" s="616"/>
      <c r="T385" s="616"/>
      <c r="U385" s="616"/>
      <c r="V385" s="616"/>
      <c r="W385" s="616"/>
      <c r="X385" s="616"/>
      <c r="Y385" s="616"/>
      <c r="Z385" s="616"/>
      <c r="AA385" s="616"/>
      <c r="AB385" s="616"/>
      <c r="AC385" s="616"/>
      <c r="AD385" s="616"/>
      <c r="AE385" s="616"/>
      <c r="AF385" s="616"/>
      <c r="AG385" s="435"/>
      <c r="AH385" s="435"/>
      <c r="AI385" s="435"/>
      <c r="AJ385" s="435"/>
      <c r="AK385" s="435"/>
      <c r="AL385" s="435"/>
    </row>
    <row r="386" spans="1:38" ht="12.75" customHeight="1">
      <c r="A386" s="435"/>
      <c r="B386" s="435"/>
      <c r="C386" s="435"/>
      <c r="D386" s="435"/>
      <c r="E386" s="435"/>
      <c r="F386" s="435"/>
      <c r="G386" s="435"/>
      <c r="H386" s="435"/>
      <c r="I386" s="435"/>
      <c r="J386" s="435"/>
      <c r="K386" s="382"/>
      <c r="L386" s="382"/>
      <c r="M386" s="383"/>
      <c r="N386" s="239"/>
      <c r="O386" s="239"/>
      <c r="P386" s="614"/>
      <c r="Q386" s="622"/>
      <c r="R386" s="623"/>
      <c r="S386" s="616"/>
      <c r="T386" s="616"/>
      <c r="U386" s="616"/>
      <c r="V386" s="616"/>
      <c r="W386" s="616"/>
      <c r="X386" s="616"/>
      <c r="Y386" s="616"/>
      <c r="Z386" s="616"/>
      <c r="AA386" s="616"/>
      <c r="AB386" s="616"/>
      <c r="AC386" s="616"/>
      <c r="AD386" s="616"/>
      <c r="AE386" s="616"/>
      <c r="AF386" s="616"/>
      <c r="AG386" s="435"/>
      <c r="AH386" s="435"/>
      <c r="AI386" s="435"/>
      <c r="AJ386" s="435"/>
      <c r="AK386" s="435"/>
      <c r="AL386" s="435"/>
    </row>
    <row r="387" spans="1:38" ht="12.75" customHeight="1">
      <c r="A387" s="435"/>
      <c r="B387" s="435"/>
      <c r="C387" s="435"/>
      <c r="D387" s="435"/>
      <c r="E387" s="435"/>
      <c r="F387" s="435"/>
      <c r="G387" s="435"/>
      <c r="H387" s="435"/>
      <c r="I387" s="435"/>
      <c r="J387" s="435"/>
      <c r="K387" s="382"/>
      <c r="L387" s="382"/>
      <c r="M387" s="383"/>
      <c r="N387" s="239"/>
      <c r="O387" s="239"/>
      <c r="P387" s="614"/>
      <c r="Q387" s="622"/>
      <c r="R387" s="623"/>
      <c r="S387" s="616"/>
      <c r="T387" s="616"/>
      <c r="U387" s="616"/>
      <c r="V387" s="616"/>
      <c r="W387" s="616"/>
      <c r="X387" s="616"/>
      <c r="Y387" s="616"/>
      <c r="Z387" s="616"/>
      <c r="AA387" s="616"/>
      <c r="AB387" s="616"/>
      <c r="AC387" s="616"/>
      <c r="AD387" s="616"/>
      <c r="AE387" s="616"/>
      <c r="AF387" s="616"/>
      <c r="AG387" s="435"/>
      <c r="AH387" s="435"/>
      <c r="AI387" s="435"/>
      <c r="AJ387" s="435"/>
      <c r="AK387" s="435"/>
      <c r="AL387" s="435"/>
    </row>
    <row r="388" spans="1:38" ht="12.75" customHeight="1">
      <c r="A388" s="435"/>
      <c r="B388" s="435"/>
      <c r="C388" s="435"/>
      <c r="D388" s="435"/>
      <c r="E388" s="435"/>
      <c r="F388" s="435"/>
      <c r="G388" s="435"/>
      <c r="H388" s="435"/>
      <c r="I388" s="435"/>
      <c r="J388" s="435"/>
      <c r="K388" s="382"/>
      <c r="L388" s="382"/>
      <c r="M388" s="383"/>
      <c r="N388" s="239"/>
      <c r="O388" s="239"/>
      <c r="P388" s="614"/>
      <c r="Q388" s="622"/>
      <c r="R388" s="623"/>
      <c r="S388" s="616"/>
      <c r="T388" s="616"/>
      <c r="U388" s="616"/>
      <c r="V388" s="616"/>
      <c r="W388" s="616"/>
      <c r="X388" s="616"/>
      <c r="Y388" s="616"/>
      <c r="Z388" s="616"/>
      <c r="AA388" s="616"/>
      <c r="AB388" s="616"/>
      <c r="AC388" s="616"/>
      <c r="AD388" s="616"/>
      <c r="AE388" s="616"/>
      <c r="AF388" s="616"/>
      <c r="AG388" s="435"/>
      <c r="AH388" s="435"/>
      <c r="AI388" s="435"/>
      <c r="AJ388" s="435"/>
      <c r="AK388" s="435"/>
      <c r="AL388" s="435"/>
    </row>
    <row r="389" spans="1:38" ht="12.75" customHeight="1">
      <c r="A389" s="435"/>
      <c r="B389" s="435"/>
      <c r="C389" s="435"/>
      <c r="D389" s="435"/>
      <c r="E389" s="435"/>
      <c r="F389" s="435"/>
      <c r="G389" s="435"/>
      <c r="H389" s="435"/>
      <c r="I389" s="435"/>
      <c r="J389" s="435"/>
      <c r="K389" s="382"/>
      <c r="L389" s="382"/>
      <c r="M389" s="383"/>
      <c r="N389" s="239"/>
      <c r="O389" s="239"/>
      <c r="P389" s="614"/>
      <c r="Q389" s="622"/>
      <c r="R389" s="623"/>
      <c r="S389" s="616"/>
      <c r="T389" s="616"/>
      <c r="U389" s="616"/>
      <c r="V389" s="616"/>
      <c r="W389" s="616"/>
      <c r="X389" s="616"/>
      <c r="Y389" s="616"/>
      <c r="Z389" s="616"/>
      <c r="AA389" s="616"/>
      <c r="AB389" s="616"/>
      <c r="AC389" s="616"/>
      <c r="AD389" s="616"/>
      <c r="AE389" s="616"/>
      <c r="AF389" s="616"/>
      <c r="AG389" s="435"/>
      <c r="AH389" s="435"/>
      <c r="AI389" s="435"/>
      <c r="AJ389" s="435"/>
      <c r="AK389" s="435"/>
      <c r="AL389" s="435"/>
    </row>
    <row r="390" spans="1:38" ht="12.75" customHeight="1">
      <c r="A390" s="435"/>
      <c r="B390" s="435"/>
      <c r="C390" s="435"/>
      <c r="D390" s="435"/>
      <c r="E390" s="435"/>
      <c r="F390" s="435"/>
      <c r="G390" s="435"/>
      <c r="H390" s="435"/>
      <c r="I390" s="435"/>
      <c r="J390" s="435"/>
      <c r="K390" s="382"/>
      <c r="L390" s="382"/>
      <c r="M390" s="383"/>
      <c r="N390" s="239"/>
      <c r="O390" s="239"/>
      <c r="P390" s="614"/>
      <c r="Q390" s="622"/>
      <c r="R390" s="623"/>
      <c r="S390" s="616"/>
      <c r="T390" s="616"/>
      <c r="U390" s="616"/>
      <c r="V390" s="616"/>
      <c r="W390" s="616"/>
      <c r="X390" s="616"/>
      <c r="Y390" s="616"/>
      <c r="Z390" s="616"/>
      <c r="AA390" s="616"/>
      <c r="AB390" s="616"/>
      <c r="AC390" s="616"/>
      <c r="AD390" s="616"/>
      <c r="AE390" s="616"/>
      <c r="AF390" s="616"/>
      <c r="AG390" s="435"/>
      <c r="AH390" s="435"/>
      <c r="AI390" s="435"/>
      <c r="AJ390" s="435"/>
      <c r="AK390" s="435"/>
      <c r="AL390" s="435"/>
    </row>
    <row r="391" spans="1:38" ht="12.75" customHeight="1">
      <c r="A391" s="435"/>
      <c r="B391" s="435"/>
      <c r="C391" s="435"/>
      <c r="D391" s="435"/>
      <c r="E391" s="435"/>
      <c r="F391" s="435"/>
      <c r="G391" s="435"/>
      <c r="H391" s="435"/>
      <c r="I391" s="435"/>
      <c r="J391" s="435"/>
      <c r="K391" s="382"/>
      <c r="L391" s="382"/>
      <c r="M391" s="383"/>
      <c r="N391" s="239"/>
      <c r="O391" s="239"/>
      <c r="P391" s="614"/>
      <c r="Q391" s="622"/>
      <c r="R391" s="623"/>
      <c r="S391" s="616"/>
      <c r="T391" s="616"/>
      <c r="U391" s="616"/>
      <c r="V391" s="616"/>
      <c r="W391" s="616"/>
      <c r="X391" s="616"/>
      <c r="Y391" s="616"/>
      <c r="Z391" s="616"/>
      <c r="AA391" s="616"/>
      <c r="AB391" s="616"/>
      <c r="AC391" s="616"/>
      <c r="AD391" s="616"/>
      <c r="AE391" s="616"/>
      <c r="AF391" s="616"/>
      <c r="AG391" s="435"/>
      <c r="AH391" s="435"/>
      <c r="AI391" s="435"/>
      <c r="AJ391" s="435"/>
      <c r="AK391" s="435"/>
      <c r="AL391" s="435"/>
    </row>
    <row r="392" spans="1:38" ht="12.75" customHeight="1">
      <c r="A392" s="435"/>
      <c r="B392" s="435"/>
      <c r="C392" s="435"/>
      <c r="D392" s="435"/>
      <c r="E392" s="435"/>
      <c r="F392" s="435"/>
      <c r="G392" s="435"/>
      <c r="H392" s="435"/>
      <c r="I392" s="435"/>
      <c r="J392" s="435"/>
      <c r="K392" s="382"/>
      <c r="L392" s="382"/>
      <c r="M392" s="383"/>
      <c r="N392" s="239"/>
      <c r="O392" s="239"/>
      <c r="P392" s="614"/>
      <c r="Q392" s="622"/>
      <c r="R392" s="623"/>
      <c r="S392" s="616"/>
      <c r="T392" s="616"/>
      <c r="U392" s="616"/>
      <c r="V392" s="616"/>
      <c r="W392" s="616"/>
      <c r="X392" s="616"/>
      <c r="Y392" s="616"/>
      <c r="Z392" s="616"/>
      <c r="AA392" s="616"/>
      <c r="AB392" s="616"/>
      <c r="AC392" s="616"/>
      <c r="AD392" s="616"/>
      <c r="AE392" s="616"/>
      <c r="AF392" s="616"/>
      <c r="AG392" s="435"/>
      <c r="AH392" s="435"/>
      <c r="AI392" s="435"/>
      <c r="AJ392" s="435"/>
      <c r="AK392" s="435"/>
      <c r="AL392" s="435"/>
    </row>
    <row r="393" spans="1:38" ht="12.75" customHeight="1">
      <c r="A393" s="435"/>
      <c r="B393" s="435"/>
      <c r="C393" s="435"/>
      <c r="D393" s="435"/>
      <c r="E393" s="435"/>
      <c r="F393" s="435"/>
      <c r="G393" s="435"/>
      <c r="H393" s="435"/>
      <c r="I393" s="435"/>
      <c r="J393" s="435"/>
      <c r="K393" s="382"/>
      <c r="L393" s="382"/>
      <c r="M393" s="383"/>
      <c r="N393" s="239"/>
      <c r="O393" s="239"/>
      <c r="P393" s="614"/>
      <c r="Q393" s="622"/>
      <c r="R393" s="623"/>
      <c r="S393" s="616"/>
      <c r="T393" s="616"/>
      <c r="U393" s="616"/>
      <c r="V393" s="616"/>
      <c r="W393" s="616"/>
      <c r="X393" s="616"/>
      <c r="Y393" s="616"/>
      <c r="Z393" s="616"/>
      <c r="AA393" s="616"/>
      <c r="AB393" s="616"/>
      <c r="AC393" s="616"/>
      <c r="AD393" s="616"/>
      <c r="AE393" s="616"/>
      <c r="AF393" s="616"/>
      <c r="AG393" s="435"/>
      <c r="AH393" s="435"/>
      <c r="AI393" s="435"/>
      <c r="AJ393" s="435"/>
      <c r="AK393" s="435"/>
      <c r="AL393" s="435"/>
    </row>
    <row r="394" spans="1:38" ht="12.75" customHeight="1">
      <c r="A394" s="435"/>
      <c r="B394" s="435"/>
      <c r="C394" s="435"/>
      <c r="D394" s="435"/>
      <c r="E394" s="435"/>
      <c r="F394" s="435"/>
      <c r="G394" s="435"/>
      <c r="H394" s="435"/>
      <c r="I394" s="435"/>
      <c r="J394" s="435"/>
      <c r="K394" s="382"/>
      <c r="L394" s="382"/>
      <c r="M394" s="383"/>
      <c r="N394" s="239"/>
      <c r="O394" s="239"/>
      <c r="P394" s="614"/>
      <c r="Q394" s="622"/>
      <c r="R394" s="623"/>
      <c r="S394" s="616"/>
      <c r="T394" s="616"/>
      <c r="U394" s="616"/>
      <c r="V394" s="616"/>
      <c r="W394" s="616"/>
      <c r="X394" s="616"/>
      <c r="Y394" s="616"/>
      <c r="Z394" s="616"/>
      <c r="AA394" s="616"/>
      <c r="AB394" s="616"/>
      <c r="AC394" s="616"/>
      <c r="AD394" s="616"/>
      <c r="AE394" s="616"/>
      <c r="AF394" s="616"/>
      <c r="AG394" s="435"/>
      <c r="AH394" s="435"/>
      <c r="AI394" s="435"/>
      <c r="AJ394" s="435"/>
      <c r="AK394" s="435"/>
      <c r="AL394" s="435"/>
    </row>
    <row r="395" spans="1:38" ht="12.75" customHeight="1">
      <c r="A395" s="435"/>
      <c r="B395" s="435"/>
      <c r="C395" s="435"/>
      <c r="D395" s="435"/>
      <c r="E395" s="435"/>
      <c r="F395" s="435"/>
      <c r="G395" s="435"/>
      <c r="H395" s="435"/>
      <c r="I395" s="435"/>
      <c r="J395" s="435"/>
      <c r="K395" s="382"/>
      <c r="L395" s="382"/>
      <c r="M395" s="383"/>
      <c r="N395" s="239"/>
      <c r="O395" s="239"/>
      <c r="P395" s="614"/>
      <c r="Q395" s="622"/>
      <c r="R395" s="623"/>
      <c r="S395" s="616"/>
      <c r="T395" s="616"/>
      <c r="U395" s="616"/>
      <c r="V395" s="616"/>
      <c r="W395" s="616"/>
      <c r="X395" s="616"/>
      <c r="Y395" s="616"/>
      <c r="Z395" s="616"/>
      <c r="AA395" s="616"/>
      <c r="AB395" s="616"/>
      <c r="AC395" s="616"/>
      <c r="AD395" s="616"/>
      <c r="AE395" s="616"/>
      <c r="AF395" s="616"/>
      <c r="AG395" s="435"/>
      <c r="AH395" s="435"/>
      <c r="AI395" s="435"/>
      <c r="AJ395" s="435"/>
      <c r="AK395" s="435"/>
      <c r="AL395" s="435"/>
    </row>
    <row r="396" spans="1:38" ht="12.75" customHeight="1">
      <c r="A396" s="435"/>
      <c r="B396" s="435"/>
      <c r="C396" s="435"/>
      <c r="D396" s="435"/>
      <c r="E396" s="435"/>
      <c r="F396" s="435"/>
      <c r="G396" s="435"/>
      <c r="H396" s="435"/>
      <c r="I396" s="435"/>
      <c r="J396" s="435"/>
      <c r="K396" s="382"/>
      <c r="L396" s="382"/>
      <c r="M396" s="383"/>
      <c r="N396" s="239"/>
      <c r="O396" s="239"/>
      <c r="P396" s="614"/>
      <c r="Q396" s="622"/>
      <c r="R396" s="623"/>
      <c r="S396" s="616"/>
      <c r="T396" s="616"/>
      <c r="U396" s="616"/>
      <c r="V396" s="616"/>
      <c r="W396" s="616"/>
      <c r="X396" s="616"/>
      <c r="Y396" s="616"/>
      <c r="Z396" s="616"/>
      <c r="AA396" s="616"/>
      <c r="AB396" s="616"/>
      <c r="AC396" s="616"/>
      <c r="AD396" s="616"/>
      <c r="AE396" s="616"/>
      <c r="AF396" s="616"/>
      <c r="AG396" s="435"/>
      <c r="AH396" s="435"/>
      <c r="AI396" s="435"/>
      <c r="AJ396" s="435"/>
      <c r="AK396" s="435"/>
      <c r="AL396" s="435"/>
    </row>
    <row r="397" spans="1:38" ht="12.75" customHeight="1">
      <c r="A397" s="435"/>
      <c r="B397" s="435"/>
      <c r="C397" s="435"/>
      <c r="D397" s="435"/>
      <c r="E397" s="435"/>
      <c r="F397" s="435"/>
      <c r="G397" s="435"/>
      <c r="H397" s="435"/>
      <c r="I397" s="435"/>
      <c r="J397" s="435"/>
      <c r="K397" s="382"/>
      <c r="L397" s="382"/>
      <c r="M397" s="383"/>
      <c r="N397" s="239"/>
      <c r="O397" s="239"/>
      <c r="P397" s="614"/>
      <c r="Q397" s="622"/>
      <c r="R397" s="623"/>
      <c r="S397" s="616"/>
      <c r="T397" s="616"/>
      <c r="U397" s="616"/>
      <c r="V397" s="616"/>
      <c r="W397" s="616"/>
      <c r="X397" s="616"/>
      <c r="Y397" s="616"/>
      <c r="Z397" s="616"/>
      <c r="AA397" s="616"/>
      <c r="AB397" s="616"/>
      <c r="AC397" s="616"/>
      <c r="AD397" s="616"/>
      <c r="AE397" s="616"/>
      <c r="AF397" s="616"/>
      <c r="AG397" s="435"/>
      <c r="AH397" s="435"/>
      <c r="AI397" s="435"/>
      <c r="AJ397" s="435"/>
      <c r="AK397" s="435"/>
      <c r="AL397" s="435"/>
    </row>
    <row r="398" spans="1:38" ht="12.75" customHeight="1">
      <c r="A398" s="435"/>
      <c r="B398" s="435"/>
      <c r="C398" s="435"/>
      <c r="D398" s="435"/>
      <c r="E398" s="435"/>
      <c r="F398" s="435"/>
      <c r="G398" s="435"/>
      <c r="H398" s="435"/>
      <c r="I398" s="435"/>
      <c r="J398" s="435"/>
      <c r="K398" s="382"/>
      <c r="L398" s="382"/>
      <c r="M398" s="383"/>
      <c r="N398" s="239"/>
      <c r="O398" s="239"/>
      <c r="P398" s="614"/>
      <c r="Q398" s="622"/>
      <c r="R398" s="623"/>
      <c r="S398" s="616"/>
      <c r="T398" s="616"/>
      <c r="U398" s="616"/>
      <c r="V398" s="616"/>
      <c r="W398" s="616"/>
      <c r="X398" s="616"/>
      <c r="Y398" s="616"/>
      <c r="Z398" s="616"/>
      <c r="AA398" s="616"/>
      <c r="AB398" s="616"/>
      <c r="AC398" s="616"/>
      <c r="AD398" s="616"/>
      <c r="AE398" s="616"/>
      <c r="AF398" s="616"/>
      <c r="AG398" s="435"/>
      <c r="AH398" s="435"/>
      <c r="AI398" s="435"/>
      <c r="AJ398" s="435"/>
      <c r="AK398" s="435"/>
      <c r="AL398" s="435"/>
    </row>
    <row r="399" spans="1:38" ht="12.75" customHeight="1">
      <c r="A399" s="435"/>
      <c r="B399" s="435"/>
      <c r="C399" s="435"/>
      <c r="D399" s="435"/>
      <c r="E399" s="435"/>
      <c r="F399" s="435"/>
      <c r="G399" s="435"/>
      <c r="H399" s="435"/>
      <c r="I399" s="435"/>
      <c r="J399" s="435"/>
      <c r="K399" s="382"/>
      <c r="L399" s="382"/>
      <c r="M399" s="383"/>
      <c r="N399" s="239"/>
      <c r="O399" s="239"/>
      <c r="P399" s="614"/>
      <c r="Q399" s="622"/>
      <c r="R399" s="623"/>
      <c r="S399" s="616"/>
      <c r="T399" s="616"/>
      <c r="U399" s="616"/>
      <c r="V399" s="616"/>
      <c r="W399" s="616"/>
      <c r="X399" s="616"/>
      <c r="Y399" s="616"/>
      <c r="Z399" s="616"/>
      <c r="AA399" s="616"/>
      <c r="AB399" s="616"/>
      <c r="AC399" s="616"/>
      <c r="AD399" s="616"/>
      <c r="AE399" s="616"/>
      <c r="AF399" s="616"/>
      <c r="AG399" s="435"/>
      <c r="AH399" s="435"/>
      <c r="AI399" s="435"/>
      <c r="AJ399" s="435"/>
      <c r="AK399" s="435"/>
      <c r="AL399" s="435"/>
    </row>
    <row r="400" spans="1:38" ht="12.75" customHeight="1">
      <c r="A400" s="435"/>
      <c r="B400" s="435"/>
      <c r="C400" s="435"/>
      <c r="D400" s="435"/>
      <c r="E400" s="435"/>
      <c r="F400" s="435"/>
      <c r="G400" s="435"/>
      <c r="H400" s="435"/>
      <c r="I400" s="435"/>
      <c r="J400" s="435"/>
      <c r="K400" s="382"/>
      <c r="L400" s="382"/>
      <c r="M400" s="383"/>
      <c r="N400" s="239"/>
      <c r="O400" s="239"/>
      <c r="P400" s="614"/>
      <c r="Q400" s="622"/>
      <c r="R400" s="623"/>
      <c r="S400" s="616"/>
      <c r="T400" s="616"/>
      <c r="U400" s="616"/>
      <c r="V400" s="616"/>
      <c r="W400" s="616"/>
      <c r="X400" s="616"/>
      <c r="Y400" s="616"/>
      <c r="Z400" s="616"/>
      <c r="AA400" s="616"/>
      <c r="AB400" s="616"/>
      <c r="AC400" s="616"/>
      <c r="AD400" s="616"/>
      <c r="AE400" s="616"/>
      <c r="AF400" s="616"/>
      <c r="AG400" s="435"/>
      <c r="AH400" s="435"/>
      <c r="AI400" s="435"/>
      <c r="AJ400" s="435"/>
      <c r="AK400" s="435"/>
      <c r="AL400" s="435"/>
    </row>
    <row r="401" spans="1:38" ht="12.75" customHeight="1">
      <c r="A401" s="435"/>
      <c r="B401" s="435"/>
      <c r="C401" s="435"/>
      <c r="D401" s="435"/>
      <c r="E401" s="435"/>
      <c r="F401" s="435"/>
      <c r="G401" s="435"/>
      <c r="H401" s="435"/>
      <c r="I401" s="435"/>
      <c r="J401" s="435"/>
      <c r="K401" s="382"/>
      <c r="L401" s="382"/>
      <c r="M401" s="383"/>
      <c r="N401" s="239"/>
      <c r="O401" s="239"/>
      <c r="P401" s="614"/>
      <c r="Q401" s="622"/>
      <c r="R401" s="623"/>
      <c r="S401" s="616"/>
      <c r="T401" s="616"/>
      <c r="U401" s="616"/>
      <c r="V401" s="616"/>
      <c r="W401" s="616"/>
      <c r="X401" s="616"/>
      <c r="Y401" s="616"/>
      <c r="Z401" s="616"/>
      <c r="AA401" s="616"/>
      <c r="AB401" s="616"/>
      <c r="AC401" s="616"/>
      <c r="AD401" s="616"/>
      <c r="AE401" s="616"/>
      <c r="AF401" s="616"/>
      <c r="AG401" s="435"/>
      <c r="AH401" s="435"/>
      <c r="AI401" s="435"/>
      <c r="AJ401" s="435"/>
      <c r="AK401" s="435"/>
      <c r="AL401" s="435"/>
    </row>
    <row r="402" spans="1:38" ht="12.75" customHeight="1">
      <c r="A402" s="435"/>
      <c r="B402" s="435"/>
      <c r="C402" s="435"/>
      <c r="D402" s="435"/>
      <c r="E402" s="435"/>
      <c r="F402" s="435"/>
      <c r="G402" s="435"/>
      <c r="H402" s="435"/>
      <c r="I402" s="435"/>
      <c r="J402" s="435"/>
      <c r="K402" s="382"/>
      <c r="L402" s="382"/>
      <c r="M402" s="383"/>
      <c r="N402" s="239"/>
      <c r="O402" s="239"/>
      <c r="P402" s="614"/>
      <c r="Q402" s="622"/>
      <c r="R402" s="623"/>
      <c r="S402" s="616"/>
      <c r="T402" s="616"/>
      <c r="U402" s="616"/>
      <c r="V402" s="616"/>
      <c r="W402" s="616"/>
      <c r="X402" s="616"/>
      <c r="Y402" s="616"/>
      <c r="Z402" s="616"/>
      <c r="AA402" s="616"/>
      <c r="AB402" s="616"/>
      <c r="AC402" s="616"/>
      <c r="AD402" s="616"/>
      <c r="AE402" s="616"/>
      <c r="AF402" s="616"/>
      <c r="AG402" s="435"/>
      <c r="AH402" s="435"/>
      <c r="AI402" s="435"/>
      <c r="AJ402" s="435"/>
      <c r="AK402" s="435"/>
      <c r="AL402" s="435"/>
    </row>
    <row r="403" spans="1:38" ht="12.75" customHeight="1">
      <c r="A403" s="435"/>
      <c r="B403" s="435"/>
      <c r="C403" s="435"/>
      <c r="D403" s="435"/>
      <c r="E403" s="435"/>
      <c r="F403" s="435"/>
      <c r="G403" s="435"/>
      <c r="H403" s="435"/>
      <c r="I403" s="435"/>
      <c r="J403" s="435"/>
      <c r="K403" s="382"/>
      <c r="L403" s="382"/>
      <c r="M403" s="383"/>
      <c r="N403" s="239"/>
      <c r="O403" s="239"/>
      <c r="P403" s="614"/>
      <c r="Q403" s="622"/>
      <c r="R403" s="623"/>
      <c r="S403" s="616"/>
      <c r="T403" s="616"/>
      <c r="U403" s="616"/>
      <c r="V403" s="616"/>
      <c r="W403" s="616"/>
      <c r="X403" s="616"/>
      <c r="Y403" s="616"/>
      <c r="Z403" s="616"/>
      <c r="AA403" s="616"/>
      <c r="AB403" s="616"/>
      <c r="AC403" s="616"/>
      <c r="AD403" s="616"/>
      <c r="AE403" s="616"/>
      <c r="AF403" s="616"/>
      <c r="AG403" s="435"/>
      <c r="AH403" s="435"/>
      <c r="AI403" s="435"/>
      <c r="AJ403" s="435"/>
      <c r="AK403" s="435"/>
      <c r="AL403" s="435"/>
    </row>
    <row r="404" spans="1:38" ht="12.75" customHeight="1">
      <c r="A404" s="435"/>
      <c r="B404" s="435"/>
      <c r="C404" s="435"/>
      <c r="D404" s="435"/>
      <c r="E404" s="435"/>
      <c r="F404" s="435"/>
      <c r="G404" s="435"/>
      <c r="H404" s="435"/>
      <c r="I404" s="435"/>
      <c r="J404" s="435"/>
      <c r="K404" s="382"/>
      <c r="L404" s="382"/>
      <c r="M404" s="383"/>
      <c r="N404" s="239"/>
      <c r="O404" s="239"/>
      <c r="P404" s="614"/>
      <c r="Q404" s="622"/>
      <c r="R404" s="623"/>
      <c r="S404" s="616"/>
      <c r="T404" s="616"/>
      <c r="U404" s="616"/>
      <c r="V404" s="616"/>
      <c r="W404" s="616"/>
      <c r="X404" s="616"/>
      <c r="Y404" s="616"/>
      <c r="Z404" s="616"/>
      <c r="AA404" s="616"/>
      <c r="AB404" s="616"/>
      <c r="AC404" s="616"/>
      <c r="AD404" s="616"/>
      <c r="AE404" s="616"/>
      <c r="AF404" s="616"/>
      <c r="AG404" s="435"/>
      <c r="AH404" s="435"/>
      <c r="AI404" s="435"/>
      <c r="AJ404" s="435"/>
      <c r="AK404" s="435"/>
      <c r="AL404" s="435"/>
    </row>
    <row r="405" spans="1:38" ht="12.75" customHeight="1">
      <c r="A405" s="435"/>
      <c r="B405" s="435"/>
      <c r="C405" s="435"/>
      <c r="D405" s="435"/>
      <c r="E405" s="435"/>
      <c r="F405" s="435"/>
      <c r="G405" s="435"/>
      <c r="H405" s="435"/>
      <c r="I405" s="435"/>
      <c r="J405" s="435"/>
      <c r="K405" s="382"/>
      <c r="L405" s="382"/>
      <c r="M405" s="383"/>
      <c r="N405" s="239"/>
      <c r="O405" s="239"/>
      <c r="P405" s="614"/>
      <c r="Q405" s="622"/>
      <c r="R405" s="623"/>
      <c r="S405" s="616"/>
      <c r="T405" s="616"/>
      <c r="U405" s="616"/>
      <c r="V405" s="616"/>
      <c r="W405" s="616"/>
      <c r="X405" s="616"/>
      <c r="Y405" s="616"/>
      <c r="Z405" s="616"/>
      <c r="AA405" s="616"/>
      <c r="AB405" s="616"/>
      <c r="AC405" s="616"/>
      <c r="AD405" s="616"/>
      <c r="AE405" s="616"/>
      <c r="AF405" s="616"/>
      <c r="AG405" s="435"/>
      <c r="AH405" s="435"/>
      <c r="AI405" s="435"/>
      <c r="AJ405" s="435"/>
      <c r="AK405" s="435"/>
      <c r="AL405" s="435"/>
    </row>
    <row r="406" spans="1:38" ht="12.75" customHeight="1">
      <c r="A406" s="435"/>
      <c r="B406" s="435"/>
      <c r="C406" s="435"/>
      <c r="D406" s="435"/>
      <c r="E406" s="435"/>
      <c r="F406" s="435"/>
      <c r="G406" s="435"/>
      <c r="H406" s="435"/>
      <c r="I406" s="435"/>
      <c r="J406" s="435"/>
      <c r="K406" s="382"/>
      <c r="L406" s="382"/>
      <c r="M406" s="383"/>
      <c r="N406" s="239"/>
      <c r="O406" s="239"/>
      <c r="P406" s="614"/>
      <c r="Q406" s="622"/>
      <c r="R406" s="623"/>
      <c r="S406" s="616"/>
      <c r="T406" s="616"/>
      <c r="U406" s="616"/>
      <c r="V406" s="616"/>
      <c r="W406" s="616"/>
      <c r="X406" s="616"/>
      <c r="Y406" s="616"/>
      <c r="Z406" s="616"/>
      <c r="AA406" s="616"/>
      <c r="AB406" s="616"/>
      <c r="AC406" s="616"/>
      <c r="AD406" s="616"/>
      <c r="AE406" s="616"/>
      <c r="AF406" s="616"/>
      <c r="AG406" s="435"/>
      <c r="AH406" s="435"/>
      <c r="AI406" s="435"/>
      <c r="AJ406" s="435"/>
      <c r="AK406" s="435"/>
      <c r="AL406" s="435"/>
    </row>
    <row r="407" spans="1:38" ht="12.75" customHeight="1">
      <c r="A407" s="435"/>
      <c r="B407" s="435"/>
      <c r="C407" s="435"/>
      <c r="D407" s="435"/>
      <c r="E407" s="435"/>
      <c r="F407" s="435"/>
      <c r="G407" s="435"/>
      <c r="H407" s="435"/>
      <c r="I407" s="435"/>
      <c r="J407" s="435"/>
      <c r="K407" s="382"/>
      <c r="L407" s="382"/>
      <c r="M407" s="383"/>
      <c r="N407" s="239"/>
      <c r="O407" s="239"/>
      <c r="P407" s="614"/>
      <c r="Q407" s="622"/>
      <c r="R407" s="623"/>
      <c r="S407" s="616"/>
      <c r="T407" s="616"/>
      <c r="U407" s="616"/>
      <c r="V407" s="616"/>
      <c r="W407" s="616"/>
      <c r="X407" s="616"/>
      <c r="Y407" s="616"/>
      <c r="Z407" s="616"/>
      <c r="AA407" s="616"/>
      <c r="AB407" s="616"/>
      <c r="AC407" s="616"/>
      <c r="AD407" s="616"/>
      <c r="AE407" s="616"/>
      <c r="AF407" s="616"/>
      <c r="AG407" s="435"/>
      <c r="AH407" s="435"/>
      <c r="AI407" s="435"/>
      <c r="AJ407" s="435"/>
      <c r="AK407" s="435"/>
      <c r="AL407" s="435"/>
    </row>
    <row r="408" spans="1:38" ht="12.75" customHeight="1">
      <c r="A408" s="435"/>
      <c r="B408" s="435"/>
      <c r="C408" s="435"/>
      <c r="D408" s="435"/>
      <c r="E408" s="435"/>
      <c r="F408" s="435"/>
      <c r="G408" s="435"/>
      <c r="H408" s="435"/>
      <c r="I408" s="435"/>
      <c r="J408" s="435"/>
      <c r="K408" s="382"/>
      <c r="L408" s="382"/>
      <c r="M408" s="383"/>
      <c r="N408" s="239"/>
      <c r="O408" s="239"/>
      <c r="P408" s="614"/>
      <c r="Q408" s="622"/>
      <c r="R408" s="623"/>
      <c r="S408" s="616"/>
      <c r="T408" s="616"/>
      <c r="U408" s="616"/>
      <c r="V408" s="616"/>
      <c r="W408" s="616"/>
      <c r="X408" s="616"/>
      <c r="Y408" s="616"/>
      <c r="Z408" s="616"/>
      <c r="AA408" s="616"/>
      <c r="AB408" s="616"/>
      <c r="AC408" s="616"/>
      <c r="AD408" s="616"/>
      <c r="AE408" s="616"/>
      <c r="AF408" s="616"/>
      <c r="AG408" s="435"/>
      <c r="AH408" s="435"/>
      <c r="AI408" s="435"/>
      <c r="AJ408" s="435"/>
      <c r="AK408" s="435"/>
      <c r="AL408" s="435"/>
    </row>
    <row r="409" spans="1:38" ht="12.75" customHeight="1">
      <c r="A409" s="435"/>
      <c r="B409" s="435"/>
      <c r="C409" s="435"/>
      <c r="D409" s="435"/>
      <c r="E409" s="435"/>
      <c r="F409" s="435"/>
      <c r="G409" s="435"/>
      <c r="H409" s="435"/>
      <c r="I409" s="435"/>
      <c r="J409" s="435"/>
      <c r="K409" s="382"/>
      <c r="L409" s="382"/>
      <c r="M409" s="383"/>
      <c r="N409" s="239"/>
      <c r="O409" s="239"/>
      <c r="P409" s="614"/>
      <c r="Q409" s="622"/>
      <c r="R409" s="623"/>
      <c r="S409" s="616"/>
      <c r="T409" s="616"/>
      <c r="U409" s="616"/>
      <c r="V409" s="616"/>
      <c r="W409" s="616"/>
      <c r="X409" s="616"/>
      <c r="Y409" s="616"/>
      <c r="Z409" s="616"/>
      <c r="AA409" s="616"/>
      <c r="AB409" s="616"/>
      <c r="AC409" s="616"/>
      <c r="AD409" s="616"/>
      <c r="AE409" s="616"/>
      <c r="AF409" s="616"/>
      <c r="AG409" s="435"/>
      <c r="AH409" s="435"/>
      <c r="AI409" s="435"/>
      <c r="AJ409" s="435"/>
      <c r="AK409" s="435"/>
      <c r="AL409" s="435"/>
    </row>
    <row r="410" spans="1:38" ht="12.75" customHeight="1">
      <c r="A410" s="435"/>
      <c r="B410" s="435"/>
      <c r="C410" s="435"/>
      <c r="D410" s="435"/>
      <c r="E410" s="435"/>
      <c r="F410" s="435"/>
      <c r="G410" s="435"/>
      <c r="H410" s="435"/>
      <c r="I410" s="435"/>
      <c r="J410" s="435"/>
      <c r="K410" s="382"/>
      <c r="L410" s="382"/>
      <c r="M410" s="383"/>
      <c r="N410" s="239"/>
      <c r="O410" s="239"/>
      <c r="P410" s="614"/>
      <c r="Q410" s="622"/>
      <c r="R410" s="623"/>
      <c r="S410" s="616"/>
      <c r="T410" s="616"/>
      <c r="U410" s="616"/>
      <c r="V410" s="616"/>
      <c r="W410" s="616"/>
      <c r="X410" s="616"/>
      <c r="Y410" s="616"/>
      <c r="Z410" s="616"/>
      <c r="AA410" s="616"/>
      <c r="AB410" s="616"/>
      <c r="AC410" s="616"/>
      <c r="AD410" s="616"/>
      <c r="AE410" s="616"/>
      <c r="AF410" s="616"/>
      <c r="AG410" s="435"/>
      <c r="AH410" s="435"/>
      <c r="AI410" s="435"/>
      <c r="AJ410" s="435"/>
      <c r="AK410" s="435"/>
      <c r="AL410" s="435"/>
    </row>
    <row r="411" spans="1:38" ht="12.75" customHeight="1">
      <c r="A411" s="435"/>
      <c r="B411" s="435"/>
      <c r="C411" s="435"/>
      <c r="D411" s="435"/>
      <c r="E411" s="435"/>
      <c r="F411" s="435"/>
      <c r="G411" s="435"/>
      <c r="H411" s="435"/>
      <c r="I411" s="435"/>
      <c r="J411" s="435"/>
      <c r="K411" s="382"/>
      <c r="L411" s="382"/>
      <c r="M411" s="383"/>
      <c r="N411" s="239"/>
      <c r="O411" s="239"/>
      <c r="P411" s="614"/>
      <c r="Q411" s="622"/>
      <c r="R411" s="623"/>
      <c r="S411" s="616"/>
      <c r="T411" s="616"/>
      <c r="U411" s="616"/>
      <c r="V411" s="616"/>
      <c r="W411" s="616"/>
      <c r="X411" s="616"/>
      <c r="Y411" s="616"/>
      <c r="Z411" s="616"/>
      <c r="AA411" s="616"/>
      <c r="AB411" s="616"/>
      <c r="AC411" s="616"/>
      <c r="AD411" s="616"/>
      <c r="AE411" s="616"/>
      <c r="AF411" s="616"/>
      <c r="AG411" s="435"/>
      <c r="AH411" s="435"/>
      <c r="AI411" s="435"/>
      <c r="AJ411" s="435"/>
      <c r="AK411" s="435"/>
      <c r="AL411" s="435"/>
    </row>
    <row r="412" spans="1:38" ht="12.75" customHeight="1">
      <c r="A412" s="435"/>
      <c r="B412" s="435"/>
      <c r="C412" s="435"/>
      <c r="D412" s="435"/>
      <c r="E412" s="435"/>
      <c r="F412" s="435"/>
      <c r="G412" s="435"/>
      <c r="H412" s="435"/>
      <c r="I412" s="435"/>
      <c r="J412" s="435"/>
      <c r="K412" s="382"/>
      <c r="L412" s="382"/>
      <c r="M412" s="383"/>
      <c r="N412" s="239"/>
      <c r="O412" s="239"/>
      <c r="P412" s="614"/>
      <c r="Q412" s="622"/>
      <c r="R412" s="623"/>
      <c r="S412" s="616"/>
      <c r="T412" s="616"/>
      <c r="U412" s="616"/>
      <c r="V412" s="616"/>
      <c r="W412" s="616"/>
      <c r="X412" s="616"/>
      <c r="Y412" s="616"/>
      <c r="Z412" s="616"/>
      <c r="AA412" s="616"/>
      <c r="AB412" s="616"/>
      <c r="AC412" s="616"/>
      <c r="AD412" s="616"/>
      <c r="AE412" s="616"/>
      <c r="AF412" s="616"/>
      <c r="AG412" s="435"/>
      <c r="AH412" s="435"/>
      <c r="AI412" s="435"/>
      <c r="AJ412" s="435"/>
      <c r="AK412" s="435"/>
      <c r="AL412" s="435"/>
    </row>
    <row r="413" spans="1:38" ht="12.75" customHeight="1">
      <c r="A413" s="435"/>
      <c r="B413" s="435"/>
      <c r="C413" s="435"/>
      <c r="D413" s="435"/>
      <c r="E413" s="435"/>
      <c r="F413" s="435"/>
      <c r="G413" s="435"/>
      <c r="H413" s="435"/>
      <c r="I413" s="435"/>
      <c r="J413" s="435"/>
      <c r="K413" s="382"/>
      <c r="L413" s="382"/>
      <c r="M413" s="383"/>
      <c r="N413" s="239"/>
      <c r="O413" s="239"/>
      <c r="P413" s="614"/>
      <c r="Q413" s="622"/>
      <c r="R413" s="623"/>
      <c r="S413" s="616"/>
      <c r="T413" s="616"/>
      <c r="U413" s="616"/>
      <c r="V413" s="616"/>
      <c r="W413" s="616"/>
      <c r="X413" s="616"/>
      <c r="Y413" s="616"/>
      <c r="Z413" s="616"/>
      <c r="AA413" s="616"/>
      <c r="AB413" s="616"/>
      <c r="AC413" s="616"/>
      <c r="AD413" s="616"/>
      <c r="AE413" s="616"/>
      <c r="AF413" s="616"/>
      <c r="AG413" s="435"/>
      <c r="AH413" s="435"/>
      <c r="AI413" s="435"/>
      <c r="AJ413" s="435"/>
      <c r="AK413" s="435"/>
      <c r="AL413" s="435"/>
    </row>
    <row r="414" spans="1:38" ht="12.75" customHeight="1">
      <c r="A414" s="435"/>
      <c r="B414" s="435"/>
      <c r="C414" s="435"/>
      <c r="D414" s="435"/>
      <c r="E414" s="435"/>
      <c r="F414" s="435"/>
      <c r="G414" s="435"/>
      <c r="H414" s="435"/>
      <c r="I414" s="435"/>
      <c r="J414" s="435"/>
      <c r="K414" s="382"/>
      <c r="L414" s="382"/>
      <c r="M414" s="383"/>
      <c r="N414" s="239"/>
      <c r="O414" s="239"/>
      <c r="P414" s="614"/>
      <c r="Q414" s="622"/>
      <c r="R414" s="623"/>
      <c r="S414" s="616"/>
      <c r="T414" s="616"/>
      <c r="U414" s="616"/>
      <c r="V414" s="616"/>
      <c r="W414" s="616"/>
      <c r="X414" s="616"/>
      <c r="Y414" s="616"/>
      <c r="Z414" s="616"/>
      <c r="AA414" s="616"/>
      <c r="AB414" s="616"/>
      <c r="AC414" s="616"/>
      <c r="AD414" s="616"/>
      <c r="AE414" s="616"/>
      <c r="AF414" s="616"/>
      <c r="AG414" s="435"/>
      <c r="AH414" s="435"/>
      <c r="AI414" s="435"/>
      <c r="AJ414" s="435"/>
      <c r="AK414" s="435"/>
      <c r="AL414" s="435"/>
    </row>
    <row r="415" spans="1:38" ht="12.75" customHeight="1">
      <c r="A415" s="435"/>
      <c r="B415" s="435"/>
      <c r="C415" s="435"/>
      <c r="D415" s="435"/>
      <c r="E415" s="435"/>
      <c r="F415" s="435"/>
      <c r="G415" s="435"/>
      <c r="H415" s="435"/>
      <c r="I415" s="435"/>
      <c r="J415" s="435"/>
      <c r="K415" s="382"/>
      <c r="L415" s="382"/>
      <c r="M415" s="383"/>
      <c r="N415" s="239"/>
      <c r="O415" s="239"/>
      <c r="P415" s="614"/>
      <c r="Q415" s="622"/>
      <c r="R415" s="623"/>
      <c r="S415" s="616"/>
      <c r="T415" s="616"/>
      <c r="U415" s="616"/>
      <c r="V415" s="616"/>
      <c r="W415" s="616"/>
      <c r="X415" s="616"/>
      <c r="Y415" s="616"/>
      <c r="Z415" s="616"/>
      <c r="AA415" s="616"/>
      <c r="AB415" s="616"/>
      <c r="AC415" s="616"/>
      <c r="AD415" s="616"/>
      <c r="AE415" s="616"/>
      <c r="AF415" s="616"/>
      <c r="AG415" s="435"/>
      <c r="AH415" s="435"/>
      <c r="AI415" s="435"/>
      <c r="AJ415" s="435"/>
      <c r="AK415" s="435"/>
      <c r="AL415" s="435"/>
    </row>
    <row r="416" spans="1:38" ht="12.75" customHeight="1">
      <c r="A416" s="435"/>
      <c r="B416" s="435"/>
      <c r="C416" s="435"/>
      <c r="D416" s="435"/>
      <c r="E416" s="435"/>
      <c r="F416" s="435"/>
      <c r="G416" s="435"/>
      <c r="H416" s="435"/>
      <c r="I416" s="435"/>
      <c r="J416" s="435"/>
      <c r="K416" s="382"/>
      <c r="L416" s="382"/>
      <c r="M416" s="383"/>
      <c r="N416" s="239"/>
      <c r="O416" s="239"/>
      <c r="P416" s="614"/>
      <c r="Q416" s="622"/>
      <c r="R416" s="623"/>
      <c r="S416" s="616"/>
      <c r="T416" s="616"/>
      <c r="U416" s="616"/>
      <c r="V416" s="616"/>
      <c r="W416" s="616"/>
      <c r="X416" s="616"/>
      <c r="Y416" s="616"/>
      <c r="Z416" s="616"/>
      <c r="AA416" s="616"/>
      <c r="AB416" s="616"/>
      <c r="AC416" s="616"/>
      <c r="AD416" s="616"/>
      <c r="AE416" s="616"/>
      <c r="AF416" s="616"/>
      <c r="AG416" s="435"/>
      <c r="AH416" s="435"/>
      <c r="AI416" s="435"/>
      <c r="AJ416" s="435"/>
      <c r="AK416" s="435"/>
      <c r="AL416" s="435"/>
    </row>
    <row r="417" spans="1:38" ht="12.75" customHeight="1">
      <c r="A417" s="435"/>
      <c r="B417" s="435"/>
      <c r="C417" s="435"/>
      <c r="D417" s="435"/>
      <c r="E417" s="435"/>
      <c r="F417" s="435"/>
      <c r="G417" s="435"/>
      <c r="H417" s="435"/>
      <c r="I417" s="435"/>
      <c r="J417" s="435"/>
      <c r="K417" s="382"/>
      <c r="L417" s="382"/>
      <c r="M417" s="383"/>
      <c r="N417" s="239"/>
      <c r="O417" s="239"/>
      <c r="P417" s="614"/>
      <c r="Q417" s="622"/>
      <c r="R417" s="623"/>
      <c r="S417" s="616"/>
      <c r="T417" s="616"/>
      <c r="U417" s="616"/>
      <c r="V417" s="616"/>
      <c r="W417" s="616"/>
      <c r="X417" s="616"/>
      <c r="Y417" s="616"/>
      <c r="Z417" s="616"/>
      <c r="AA417" s="616"/>
      <c r="AB417" s="616"/>
      <c r="AC417" s="616"/>
      <c r="AD417" s="616"/>
      <c r="AE417" s="616"/>
      <c r="AF417" s="616"/>
      <c r="AG417" s="435"/>
      <c r="AH417" s="435"/>
      <c r="AI417" s="435"/>
      <c r="AJ417" s="435"/>
      <c r="AK417" s="435"/>
      <c r="AL417" s="435"/>
    </row>
    <row r="418" spans="1:38" ht="12.75" customHeight="1">
      <c r="A418" s="435"/>
      <c r="B418" s="435"/>
      <c r="C418" s="435"/>
      <c r="D418" s="435"/>
      <c r="E418" s="435"/>
      <c r="F418" s="435"/>
      <c r="G418" s="435"/>
      <c r="H418" s="435"/>
      <c r="I418" s="435"/>
      <c r="J418" s="435"/>
      <c r="K418" s="382"/>
      <c r="L418" s="382"/>
      <c r="M418" s="383"/>
      <c r="N418" s="239"/>
      <c r="O418" s="239"/>
      <c r="P418" s="614"/>
      <c r="Q418" s="622"/>
      <c r="R418" s="623"/>
      <c r="S418" s="616"/>
      <c r="T418" s="616"/>
      <c r="U418" s="616"/>
      <c r="V418" s="616"/>
      <c r="W418" s="616"/>
      <c r="X418" s="616"/>
      <c r="Y418" s="616"/>
      <c r="Z418" s="616"/>
      <c r="AA418" s="616"/>
      <c r="AB418" s="616"/>
      <c r="AC418" s="616"/>
      <c r="AD418" s="616"/>
      <c r="AE418" s="616"/>
      <c r="AF418" s="616"/>
      <c r="AG418" s="435"/>
      <c r="AH418" s="435"/>
      <c r="AI418" s="435"/>
      <c r="AJ418" s="435"/>
      <c r="AK418" s="435"/>
      <c r="AL418" s="435"/>
    </row>
    <row r="419" spans="1:38" ht="12.75" customHeight="1">
      <c r="A419" s="435"/>
      <c r="B419" s="435"/>
      <c r="C419" s="435"/>
      <c r="D419" s="435"/>
      <c r="E419" s="435"/>
      <c r="F419" s="435"/>
      <c r="G419" s="435"/>
      <c r="H419" s="435"/>
      <c r="I419" s="435"/>
      <c r="J419" s="435"/>
      <c r="K419" s="382"/>
      <c r="L419" s="382"/>
      <c r="M419" s="383"/>
      <c r="N419" s="239"/>
      <c r="O419" s="239"/>
      <c r="P419" s="614"/>
      <c r="Q419" s="622"/>
      <c r="R419" s="623"/>
      <c r="S419" s="616"/>
      <c r="T419" s="616"/>
      <c r="U419" s="616"/>
      <c r="V419" s="616"/>
      <c r="W419" s="616"/>
      <c r="X419" s="616"/>
      <c r="Y419" s="616"/>
      <c r="Z419" s="616"/>
      <c r="AA419" s="616"/>
      <c r="AB419" s="616"/>
      <c r="AC419" s="616"/>
      <c r="AD419" s="616"/>
      <c r="AE419" s="616"/>
      <c r="AF419" s="616"/>
      <c r="AG419" s="435"/>
      <c r="AH419" s="435"/>
      <c r="AI419" s="435"/>
      <c r="AJ419" s="435"/>
      <c r="AK419" s="435"/>
      <c r="AL419" s="435"/>
    </row>
    <row r="420" spans="1:38" ht="12.75" customHeight="1">
      <c r="A420" s="435"/>
      <c r="B420" s="435"/>
      <c r="C420" s="435"/>
      <c r="D420" s="435"/>
      <c r="E420" s="435"/>
      <c r="F420" s="435"/>
      <c r="G420" s="435"/>
      <c r="H420" s="435"/>
      <c r="I420" s="435"/>
      <c r="J420" s="435"/>
      <c r="K420" s="382"/>
      <c r="L420" s="382"/>
      <c r="M420" s="383"/>
      <c r="N420" s="239"/>
      <c r="O420" s="239"/>
      <c r="P420" s="614"/>
      <c r="Q420" s="622"/>
      <c r="R420" s="623"/>
      <c r="S420" s="616"/>
      <c r="T420" s="616"/>
      <c r="U420" s="616"/>
      <c r="V420" s="616"/>
      <c r="W420" s="616"/>
      <c r="X420" s="616"/>
      <c r="Y420" s="616"/>
      <c r="Z420" s="616"/>
      <c r="AA420" s="616"/>
      <c r="AB420" s="616"/>
      <c r="AC420" s="616"/>
      <c r="AD420" s="616"/>
      <c r="AE420" s="616"/>
      <c r="AF420" s="616"/>
      <c r="AG420" s="435"/>
      <c r="AH420" s="435"/>
      <c r="AI420" s="435"/>
      <c r="AJ420" s="435"/>
      <c r="AK420" s="435"/>
      <c r="AL420" s="435"/>
    </row>
    <row r="421" spans="1:38" ht="12.75" customHeight="1">
      <c r="A421" s="435"/>
      <c r="B421" s="435"/>
      <c r="C421" s="435"/>
      <c r="D421" s="435"/>
      <c r="E421" s="435"/>
      <c r="F421" s="435"/>
      <c r="G421" s="435"/>
      <c r="H421" s="435"/>
      <c r="I421" s="435"/>
      <c r="J421" s="435"/>
      <c r="K421" s="382"/>
      <c r="L421" s="382"/>
      <c r="M421" s="383"/>
      <c r="N421" s="239"/>
      <c r="O421" s="239"/>
      <c r="P421" s="614"/>
      <c r="Q421" s="622"/>
      <c r="R421" s="623"/>
      <c r="S421" s="616"/>
      <c r="T421" s="616"/>
      <c r="U421" s="616"/>
      <c r="V421" s="616"/>
      <c r="W421" s="616"/>
      <c r="X421" s="616"/>
      <c r="Y421" s="616"/>
      <c r="Z421" s="616"/>
      <c r="AA421" s="616"/>
      <c r="AB421" s="616"/>
      <c r="AC421" s="616"/>
      <c r="AD421" s="616"/>
      <c r="AE421" s="616"/>
      <c r="AF421" s="616"/>
      <c r="AG421" s="435"/>
      <c r="AH421" s="435"/>
      <c r="AI421" s="435"/>
      <c r="AJ421" s="435"/>
      <c r="AK421" s="435"/>
      <c r="AL421" s="435"/>
    </row>
    <row r="422" spans="1:38" ht="12.75" customHeight="1">
      <c r="A422" s="435"/>
      <c r="B422" s="435"/>
      <c r="C422" s="435"/>
      <c r="D422" s="435"/>
      <c r="E422" s="435"/>
      <c r="F422" s="435"/>
      <c r="G422" s="435"/>
      <c r="H422" s="435"/>
      <c r="I422" s="435"/>
      <c r="J422" s="435"/>
      <c r="K422" s="382"/>
      <c r="L422" s="382"/>
      <c r="M422" s="383"/>
      <c r="N422" s="239"/>
      <c r="O422" s="239"/>
      <c r="P422" s="614"/>
      <c r="Q422" s="622"/>
      <c r="R422" s="623"/>
      <c r="S422" s="616"/>
      <c r="T422" s="616"/>
      <c r="U422" s="616"/>
      <c r="V422" s="616"/>
      <c r="W422" s="616"/>
      <c r="X422" s="616"/>
      <c r="Y422" s="616"/>
      <c r="Z422" s="616"/>
      <c r="AA422" s="616"/>
      <c r="AB422" s="616"/>
      <c r="AC422" s="616"/>
      <c r="AD422" s="616"/>
      <c r="AE422" s="616"/>
      <c r="AF422" s="616"/>
      <c r="AG422" s="435"/>
      <c r="AH422" s="435"/>
      <c r="AI422" s="435"/>
      <c r="AJ422" s="435"/>
      <c r="AK422" s="435"/>
      <c r="AL422" s="435"/>
    </row>
    <row r="423" spans="1:38" ht="12.75" customHeight="1">
      <c r="A423" s="435"/>
      <c r="B423" s="435"/>
      <c r="C423" s="435"/>
      <c r="D423" s="435"/>
      <c r="E423" s="435"/>
      <c r="F423" s="435"/>
      <c r="G423" s="435"/>
      <c r="H423" s="435"/>
      <c r="I423" s="435"/>
      <c r="J423" s="435"/>
      <c r="K423" s="382"/>
      <c r="L423" s="382"/>
      <c r="M423" s="383"/>
      <c r="N423" s="239"/>
      <c r="O423" s="239"/>
      <c r="P423" s="614"/>
      <c r="Q423" s="622"/>
      <c r="R423" s="623"/>
      <c r="S423" s="616"/>
      <c r="T423" s="616"/>
      <c r="U423" s="616"/>
      <c r="V423" s="616"/>
      <c r="W423" s="616"/>
      <c r="X423" s="616"/>
      <c r="Y423" s="616"/>
      <c r="Z423" s="616"/>
      <c r="AA423" s="616"/>
      <c r="AB423" s="616"/>
      <c r="AC423" s="616"/>
      <c r="AD423" s="616"/>
      <c r="AE423" s="616"/>
      <c r="AF423" s="616"/>
      <c r="AG423" s="435"/>
      <c r="AH423" s="435"/>
      <c r="AI423" s="435"/>
      <c r="AJ423" s="435"/>
      <c r="AK423" s="435"/>
      <c r="AL423" s="435"/>
    </row>
    <row r="424" spans="1:38" ht="12.75" customHeight="1">
      <c r="A424" s="435"/>
      <c r="B424" s="435"/>
      <c r="C424" s="435"/>
      <c r="D424" s="435"/>
      <c r="E424" s="435"/>
      <c r="F424" s="435"/>
      <c r="G424" s="435"/>
      <c r="H424" s="435"/>
      <c r="I424" s="435"/>
      <c r="J424" s="435"/>
      <c r="K424" s="382"/>
      <c r="L424" s="382"/>
      <c r="M424" s="383"/>
      <c r="N424" s="239"/>
      <c r="O424" s="239"/>
      <c r="P424" s="614"/>
      <c r="Q424" s="622"/>
      <c r="R424" s="623"/>
      <c r="S424" s="616"/>
      <c r="T424" s="616"/>
      <c r="U424" s="616"/>
      <c r="V424" s="616"/>
      <c r="W424" s="616"/>
      <c r="X424" s="616"/>
      <c r="Y424" s="616"/>
      <c r="Z424" s="616"/>
      <c r="AA424" s="616"/>
      <c r="AB424" s="616"/>
      <c r="AC424" s="616"/>
      <c r="AD424" s="616"/>
      <c r="AE424" s="616"/>
      <c r="AF424" s="616"/>
      <c r="AG424" s="435"/>
      <c r="AH424" s="435"/>
      <c r="AI424" s="435"/>
      <c r="AJ424" s="435"/>
      <c r="AK424" s="435"/>
      <c r="AL424" s="435"/>
    </row>
    <row r="425" spans="1:38" ht="12.75" customHeight="1">
      <c r="A425" s="435"/>
      <c r="B425" s="435"/>
      <c r="C425" s="435"/>
      <c r="D425" s="435"/>
      <c r="E425" s="435"/>
      <c r="F425" s="435"/>
      <c r="G425" s="435"/>
      <c r="H425" s="435"/>
      <c r="I425" s="435"/>
      <c r="J425" s="435"/>
      <c r="K425" s="382"/>
      <c r="L425" s="382"/>
      <c r="M425" s="383"/>
      <c r="N425" s="239"/>
      <c r="O425" s="239"/>
      <c r="P425" s="614"/>
      <c r="Q425" s="622"/>
      <c r="R425" s="623"/>
      <c r="S425" s="616"/>
      <c r="T425" s="616"/>
      <c r="U425" s="616"/>
      <c r="V425" s="616"/>
      <c r="W425" s="616"/>
      <c r="X425" s="616"/>
      <c r="Y425" s="616"/>
      <c r="Z425" s="616"/>
      <c r="AA425" s="616"/>
      <c r="AB425" s="616"/>
      <c r="AC425" s="616"/>
      <c r="AD425" s="616"/>
      <c r="AE425" s="616"/>
      <c r="AF425" s="616"/>
      <c r="AG425" s="435"/>
      <c r="AH425" s="435"/>
      <c r="AI425" s="435"/>
      <c r="AJ425" s="435"/>
      <c r="AK425" s="435"/>
      <c r="AL425" s="435"/>
    </row>
    <row r="426" spans="1:38" ht="12.75" customHeight="1">
      <c r="A426" s="435"/>
      <c r="B426" s="435"/>
      <c r="C426" s="435"/>
      <c r="D426" s="435"/>
      <c r="E426" s="435"/>
      <c r="F426" s="435"/>
      <c r="G426" s="435"/>
      <c r="H426" s="435"/>
      <c r="I426" s="435"/>
      <c r="J426" s="435"/>
      <c r="K426" s="382"/>
      <c r="L426" s="382"/>
      <c r="M426" s="383"/>
      <c r="N426" s="239"/>
      <c r="O426" s="239"/>
      <c r="P426" s="614"/>
      <c r="Q426" s="622"/>
      <c r="R426" s="623"/>
      <c r="S426" s="616"/>
      <c r="T426" s="616"/>
      <c r="U426" s="616"/>
      <c r="V426" s="616"/>
      <c r="W426" s="616"/>
      <c r="X426" s="616"/>
      <c r="Y426" s="616"/>
      <c r="Z426" s="616"/>
      <c r="AA426" s="616"/>
      <c r="AB426" s="616"/>
      <c r="AC426" s="616"/>
      <c r="AD426" s="616"/>
      <c r="AE426" s="616"/>
      <c r="AF426" s="616"/>
      <c r="AG426" s="435"/>
      <c r="AH426" s="435"/>
      <c r="AI426" s="435"/>
      <c r="AJ426" s="435"/>
      <c r="AK426" s="435"/>
      <c r="AL426" s="435"/>
    </row>
    <row r="427" spans="1:38" ht="12.75" customHeight="1">
      <c r="A427" s="435"/>
      <c r="B427" s="435"/>
      <c r="C427" s="435"/>
      <c r="D427" s="435"/>
      <c r="E427" s="435"/>
      <c r="F427" s="435"/>
      <c r="G427" s="435"/>
      <c r="H427" s="435"/>
      <c r="I427" s="435"/>
      <c r="J427" s="435"/>
      <c r="K427" s="382"/>
      <c r="L427" s="382"/>
      <c r="M427" s="383"/>
      <c r="N427" s="239"/>
      <c r="O427" s="239"/>
      <c r="P427" s="614"/>
      <c r="Q427" s="622"/>
      <c r="R427" s="623"/>
      <c r="S427" s="616"/>
      <c r="T427" s="616"/>
      <c r="U427" s="616"/>
      <c r="V427" s="616"/>
      <c r="W427" s="616"/>
      <c r="X427" s="616"/>
      <c r="Y427" s="616"/>
      <c r="Z427" s="616"/>
      <c r="AA427" s="616"/>
      <c r="AB427" s="616"/>
      <c r="AC427" s="616"/>
      <c r="AD427" s="616"/>
      <c r="AE427" s="616"/>
      <c r="AF427" s="616"/>
      <c r="AG427" s="435"/>
      <c r="AH427" s="435"/>
      <c r="AI427" s="435"/>
      <c r="AJ427" s="435"/>
      <c r="AK427" s="435"/>
      <c r="AL427" s="435"/>
    </row>
    <row r="428" spans="1:38" ht="12.75" customHeight="1">
      <c r="A428" s="435"/>
      <c r="B428" s="435"/>
      <c r="C428" s="435"/>
      <c r="D428" s="435"/>
      <c r="E428" s="435"/>
      <c r="F428" s="435"/>
      <c r="G428" s="435"/>
      <c r="H428" s="435"/>
      <c r="I428" s="435"/>
      <c r="J428" s="435"/>
      <c r="K428" s="382"/>
      <c r="L428" s="382"/>
      <c r="M428" s="383"/>
      <c r="N428" s="239"/>
      <c r="O428" s="239"/>
      <c r="P428" s="614"/>
      <c r="Q428" s="622"/>
      <c r="R428" s="623"/>
      <c r="S428" s="616"/>
      <c r="T428" s="616"/>
      <c r="U428" s="616"/>
      <c r="V428" s="616"/>
      <c r="W428" s="616"/>
      <c r="X428" s="616"/>
      <c r="Y428" s="616"/>
      <c r="Z428" s="616"/>
      <c r="AA428" s="616"/>
      <c r="AB428" s="616"/>
      <c r="AC428" s="616"/>
      <c r="AD428" s="616"/>
      <c r="AE428" s="616"/>
      <c r="AF428" s="616"/>
      <c r="AG428" s="435"/>
      <c r="AH428" s="435"/>
      <c r="AI428" s="435"/>
      <c r="AJ428" s="435"/>
      <c r="AK428" s="435"/>
      <c r="AL428" s="435"/>
    </row>
    <row r="429" spans="1:38" ht="12.75" customHeight="1">
      <c r="A429" s="435"/>
      <c r="B429" s="435"/>
      <c r="C429" s="435"/>
      <c r="D429" s="435"/>
      <c r="E429" s="435"/>
      <c r="F429" s="435"/>
      <c r="G429" s="435"/>
      <c r="H429" s="435"/>
      <c r="I429" s="435"/>
      <c r="J429" s="435"/>
      <c r="K429" s="382"/>
      <c r="L429" s="382"/>
      <c r="M429" s="383"/>
      <c r="N429" s="239"/>
      <c r="O429" s="239"/>
      <c r="P429" s="614"/>
      <c r="Q429" s="622"/>
      <c r="R429" s="623"/>
      <c r="S429" s="616"/>
      <c r="T429" s="616"/>
      <c r="U429" s="616"/>
      <c r="V429" s="616"/>
      <c r="W429" s="616"/>
      <c r="X429" s="616"/>
      <c r="Y429" s="616"/>
      <c r="Z429" s="616"/>
      <c r="AA429" s="616"/>
      <c r="AB429" s="616"/>
      <c r="AC429" s="616"/>
      <c r="AD429" s="616"/>
      <c r="AE429" s="616"/>
      <c r="AF429" s="616"/>
      <c r="AG429" s="435"/>
      <c r="AH429" s="435"/>
      <c r="AI429" s="435"/>
      <c r="AJ429" s="435"/>
      <c r="AK429" s="435"/>
      <c r="AL429" s="435"/>
    </row>
    <row r="430" spans="1:38" ht="12.75" customHeight="1">
      <c r="A430" s="435"/>
      <c r="B430" s="435"/>
      <c r="C430" s="435"/>
      <c r="D430" s="435"/>
      <c r="E430" s="435"/>
      <c r="F430" s="435"/>
      <c r="G430" s="435"/>
      <c r="H430" s="435"/>
      <c r="I430" s="435"/>
      <c r="J430" s="435"/>
      <c r="K430" s="382"/>
      <c r="L430" s="382"/>
      <c r="M430" s="383"/>
      <c r="N430" s="239"/>
      <c r="O430" s="239"/>
      <c r="P430" s="614"/>
      <c r="Q430" s="622"/>
      <c r="R430" s="623"/>
      <c r="S430" s="616"/>
      <c r="T430" s="616"/>
      <c r="U430" s="616"/>
      <c r="V430" s="616"/>
      <c r="W430" s="616"/>
      <c r="X430" s="616"/>
      <c r="Y430" s="616"/>
      <c r="Z430" s="616"/>
      <c r="AA430" s="616"/>
      <c r="AB430" s="616"/>
      <c r="AC430" s="616"/>
      <c r="AD430" s="616"/>
      <c r="AE430" s="616"/>
      <c r="AF430" s="616"/>
      <c r="AG430" s="435"/>
      <c r="AH430" s="435"/>
      <c r="AI430" s="435"/>
      <c r="AJ430" s="435"/>
      <c r="AK430" s="435"/>
      <c r="AL430" s="435"/>
    </row>
    <row r="431" spans="1:38" ht="12.75" customHeight="1">
      <c r="A431" s="435"/>
      <c r="B431" s="435"/>
      <c r="C431" s="435"/>
      <c r="D431" s="435"/>
      <c r="E431" s="435"/>
      <c r="F431" s="435"/>
      <c r="G431" s="435"/>
      <c r="H431" s="435"/>
      <c r="I431" s="435"/>
      <c r="J431" s="435"/>
      <c r="K431" s="382"/>
      <c r="L431" s="382"/>
      <c r="M431" s="383"/>
      <c r="N431" s="239"/>
      <c r="O431" s="239"/>
      <c r="P431" s="614"/>
      <c r="Q431" s="622"/>
      <c r="R431" s="623"/>
      <c r="S431" s="616"/>
      <c r="T431" s="616"/>
      <c r="U431" s="616"/>
      <c r="V431" s="616"/>
      <c r="W431" s="616"/>
      <c r="X431" s="616"/>
      <c r="Y431" s="616"/>
      <c r="Z431" s="616"/>
      <c r="AA431" s="616"/>
      <c r="AB431" s="616"/>
      <c r="AC431" s="616"/>
      <c r="AD431" s="616"/>
      <c r="AE431" s="616"/>
      <c r="AF431" s="616"/>
      <c r="AG431" s="435"/>
      <c r="AH431" s="435"/>
      <c r="AI431" s="435"/>
      <c r="AJ431" s="435"/>
      <c r="AK431" s="435"/>
      <c r="AL431" s="435"/>
    </row>
    <row r="432" spans="1:38" ht="12.75" customHeight="1">
      <c r="A432" s="435"/>
      <c r="B432" s="435"/>
      <c r="C432" s="435"/>
      <c r="D432" s="435"/>
      <c r="E432" s="435"/>
      <c r="F432" s="435"/>
      <c r="G432" s="435"/>
      <c r="H432" s="435"/>
      <c r="I432" s="435"/>
      <c r="J432" s="435"/>
      <c r="K432" s="382"/>
      <c r="L432" s="382"/>
      <c r="M432" s="383"/>
      <c r="N432" s="239"/>
      <c r="O432" s="239"/>
      <c r="P432" s="614"/>
      <c r="Q432" s="622"/>
      <c r="R432" s="623"/>
      <c r="S432" s="616"/>
      <c r="T432" s="616"/>
      <c r="U432" s="616"/>
      <c r="V432" s="616"/>
      <c r="W432" s="616"/>
      <c r="X432" s="616"/>
      <c r="Y432" s="616"/>
      <c r="Z432" s="616"/>
      <c r="AA432" s="616"/>
      <c r="AB432" s="616"/>
      <c r="AC432" s="616"/>
      <c r="AD432" s="616"/>
      <c r="AE432" s="616"/>
      <c r="AF432" s="616"/>
      <c r="AG432" s="435"/>
      <c r="AH432" s="435"/>
      <c r="AI432" s="435"/>
      <c r="AJ432" s="435"/>
      <c r="AK432" s="435"/>
      <c r="AL432" s="435"/>
    </row>
    <row r="433" spans="1:38" ht="12.75" customHeight="1">
      <c r="A433" s="435"/>
      <c r="B433" s="435"/>
      <c r="C433" s="435"/>
      <c r="D433" s="435"/>
      <c r="E433" s="435"/>
      <c r="F433" s="435"/>
      <c r="G433" s="435"/>
      <c r="H433" s="435"/>
      <c r="I433" s="435"/>
      <c r="J433" s="435"/>
      <c r="K433" s="382"/>
      <c r="L433" s="382"/>
      <c r="M433" s="383"/>
      <c r="N433" s="239"/>
      <c r="O433" s="239"/>
      <c r="P433" s="614"/>
      <c r="Q433" s="622"/>
      <c r="R433" s="623"/>
      <c r="S433" s="616"/>
      <c r="T433" s="616"/>
      <c r="U433" s="616"/>
      <c r="V433" s="616"/>
      <c r="W433" s="616"/>
      <c r="X433" s="616"/>
      <c r="Y433" s="616"/>
      <c r="Z433" s="616"/>
      <c r="AA433" s="616"/>
      <c r="AB433" s="616"/>
      <c r="AC433" s="616"/>
      <c r="AD433" s="616"/>
      <c r="AE433" s="616"/>
      <c r="AF433" s="616"/>
      <c r="AG433" s="435"/>
      <c r="AH433" s="435"/>
      <c r="AI433" s="435"/>
      <c r="AJ433" s="435"/>
      <c r="AK433" s="435"/>
      <c r="AL433" s="435"/>
    </row>
    <row r="434" spans="1:38" ht="12.75" customHeight="1">
      <c r="A434" s="435"/>
      <c r="B434" s="435"/>
      <c r="C434" s="435"/>
      <c r="D434" s="435"/>
      <c r="E434" s="435"/>
      <c r="F434" s="435"/>
      <c r="G434" s="435"/>
      <c r="H434" s="435"/>
      <c r="I434" s="435"/>
      <c r="J434" s="435"/>
      <c r="K434" s="382"/>
      <c r="L434" s="382"/>
      <c r="M434" s="383"/>
      <c r="N434" s="239"/>
      <c r="O434" s="239"/>
      <c r="P434" s="614"/>
      <c r="Q434" s="622"/>
      <c r="R434" s="623"/>
      <c r="S434" s="616"/>
      <c r="T434" s="616"/>
      <c r="U434" s="616"/>
      <c r="V434" s="616"/>
      <c r="W434" s="616"/>
      <c r="X434" s="616"/>
      <c r="Y434" s="616"/>
      <c r="Z434" s="616"/>
      <c r="AA434" s="616"/>
      <c r="AB434" s="616"/>
      <c r="AC434" s="616"/>
      <c r="AD434" s="616"/>
      <c r="AE434" s="616"/>
      <c r="AF434" s="616"/>
      <c r="AG434" s="435"/>
      <c r="AH434" s="435"/>
      <c r="AI434" s="435"/>
      <c r="AJ434" s="435"/>
      <c r="AK434" s="435"/>
      <c r="AL434" s="435"/>
    </row>
    <row r="435" spans="1:38" ht="12.75" customHeight="1">
      <c r="A435" s="435"/>
      <c r="B435" s="435"/>
      <c r="C435" s="435"/>
      <c r="D435" s="435"/>
      <c r="E435" s="435"/>
      <c r="F435" s="435"/>
      <c r="G435" s="435"/>
      <c r="H435" s="435"/>
      <c r="I435" s="435"/>
      <c r="J435" s="435"/>
      <c r="K435" s="382"/>
      <c r="L435" s="382"/>
      <c r="M435" s="383"/>
      <c r="N435" s="239"/>
      <c r="O435" s="239"/>
      <c r="P435" s="614"/>
      <c r="Q435" s="622"/>
      <c r="R435" s="623"/>
      <c r="S435" s="616"/>
      <c r="T435" s="616"/>
      <c r="U435" s="616"/>
      <c r="V435" s="616"/>
      <c r="W435" s="616"/>
      <c r="X435" s="616"/>
      <c r="Y435" s="616"/>
      <c r="Z435" s="616"/>
      <c r="AA435" s="616"/>
      <c r="AB435" s="616"/>
      <c r="AC435" s="616"/>
      <c r="AD435" s="616"/>
      <c r="AE435" s="616"/>
      <c r="AF435" s="616"/>
      <c r="AG435" s="435"/>
      <c r="AH435" s="435"/>
      <c r="AI435" s="435"/>
      <c r="AJ435" s="435"/>
      <c r="AK435" s="435"/>
      <c r="AL435" s="435"/>
    </row>
    <row r="436" spans="1:38" ht="12.75" customHeight="1">
      <c r="A436" s="435"/>
      <c r="B436" s="435"/>
      <c r="C436" s="435"/>
      <c r="D436" s="435"/>
      <c r="E436" s="435"/>
      <c r="F436" s="435"/>
      <c r="G436" s="435"/>
      <c r="H436" s="435"/>
      <c r="I436" s="435"/>
      <c r="J436" s="435"/>
      <c r="K436" s="382"/>
      <c r="L436" s="382"/>
      <c r="M436" s="383"/>
      <c r="N436" s="239"/>
      <c r="O436" s="239"/>
      <c r="P436" s="614"/>
      <c r="Q436" s="622"/>
      <c r="R436" s="623"/>
      <c r="S436" s="616"/>
      <c r="T436" s="616"/>
      <c r="U436" s="616"/>
      <c r="V436" s="616"/>
      <c r="W436" s="616"/>
      <c r="X436" s="616"/>
      <c r="Y436" s="616"/>
      <c r="Z436" s="616"/>
      <c r="AA436" s="616"/>
      <c r="AB436" s="616"/>
      <c r="AC436" s="616"/>
      <c r="AD436" s="616"/>
      <c r="AE436" s="616"/>
      <c r="AF436" s="616"/>
      <c r="AG436" s="435"/>
      <c r="AH436" s="435"/>
      <c r="AI436" s="435"/>
      <c r="AJ436" s="435"/>
      <c r="AK436" s="435"/>
      <c r="AL436" s="435"/>
    </row>
    <row r="437" spans="1:38" ht="12.75" customHeight="1">
      <c r="A437" s="435"/>
      <c r="B437" s="435"/>
      <c r="C437" s="435"/>
      <c r="D437" s="435"/>
      <c r="E437" s="435"/>
      <c r="F437" s="435"/>
      <c r="G437" s="435"/>
      <c r="H437" s="435"/>
      <c r="I437" s="435"/>
      <c r="J437" s="435"/>
      <c r="K437" s="382"/>
      <c r="L437" s="382"/>
      <c r="M437" s="383"/>
      <c r="N437" s="239"/>
      <c r="O437" s="239"/>
      <c r="P437" s="614"/>
      <c r="Q437" s="622"/>
      <c r="R437" s="623"/>
      <c r="S437" s="616"/>
      <c r="T437" s="616"/>
      <c r="U437" s="616"/>
      <c r="V437" s="616"/>
      <c r="W437" s="616"/>
      <c r="X437" s="616"/>
      <c r="Y437" s="616"/>
      <c r="Z437" s="616"/>
      <c r="AA437" s="616"/>
      <c r="AB437" s="616"/>
      <c r="AC437" s="616"/>
      <c r="AD437" s="616"/>
      <c r="AE437" s="616"/>
      <c r="AF437" s="616"/>
      <c r="AG437" s="435"/>
      <c r="AH437" s="435"/>
      <c r="AI437" s="435"/>
      <c r="AJ437" s="435"/>
      <c r="AK437" s="435"/>
      <c r="AL437" s="435"/>
    </row>
    <row r="438" spans="1:38" ht="12.75" customHeight="1">
      <c r="A438" s="435"/>
      <c r="B438" s="435"/>
      <c r="C438" s="435"/>
      <c r="D438" s="435"/>
      <c r="E438" s="435"/>
      <c r="F438" s="435"/>
      <c r="G438" s="435"/>
      <c r="H438" s="435"/>
      <c r="I438" s="435"/>
      <c r="J438" s="435"/>
      <c r="K438" s="382"/>
      <c r="L438" s="382"/>
      <c r="M438" s="383"/>
      <c r="N438" s="239"/>
      <c r="O438" s="239"/>
      <c r="P438" s="614"/>
      <c r="Q438" s="622"/>
      <c r="R438" s="623"/>
      <c r="S438" s="616"/>
      <c r="T438" s="616"/>
      <c r="U438" s="616"/>
      <c r="V438" s="616"/>
      <c r="W438" s="616"/>
      <c r="X438" s="616"/>
      <c r="Y438" s="616"/>
      <c r="Z438" s="616"/>
      <c r="AA438" s="616"/>
      <c r="AB438" s="616"/>
      <c r="AC438" s="616"/>
      <c r="AD438" s="616"/>
      <c r="AE438" s="616"/>
      <c r="AF438" s="616"/>
      <c r="AG438" s="435"/>
      <c r="AH438" s="435"/>
      <c r="AI438" s="435"/>
      <c r="AJ438" s="435"/>
      <c r="AK438" s="435"/>
      <c r="AL438" s="435"/>
    </row>
    <row r="439" spans="1:38" ht="12.75" customHeight="1">
      <c r="A439" s="435"/>
      <c r="B439" s="435"/>
      <c r="C439" s="435"/>
      <c r="D439" s="435"/>
      <c r="E439" s="435"/>
      <c r="F439" s="435"/>
      <c r="G439" s="435"/>
      <c r="H439" s="435"/>
      <c r="I439" s="435"/>
      <c r="J439" s="435"/>
      <c r="K439" s="382"/>
      <c r="L439" s="382"/>
      <c r="M439" s="383"/>
      <c r="N439" s="239"/>
      <c r="O439" s="239"/>
      <c r="P439" s="614"/>
      <c r="Q439" s="622"/>
      <c r="R439" s="623"/>
      <c r="S439" s="616"/>
      <c r="T439" s="616"/>
      <c r="U439" s="616"/>
      <c r="V439" s="616"/>
      <c r="W439" s="616"/>
      <c r="X439" s="616"/>
      <c r="Y439" s="616"/>
      <c r="Z439" s="616"/>
      <c r="AA439" s="616"/>
      <c r="AB439" s="616"/>
      <c r="AC439" s="616"/>
      <c r="AD439" s="616"/>
      <c r="AE439" s="616"/>
      <c r="AF439" s="616"/>
      <c r="AG439" s="435"/>
      <c r="AH439" s="435"/>
      <c r="AI439" s="435"/>
      <c r="AJ439" s="435"/>
      <c r="AK439" s="435"/>
      <c r="AL439" s="435"/>
    </row>
    <row r="440" spans="1:38" ht="12.75" customHeight="1">
      <c r="A440" s="435"/>
      <c r="B440" s="435"/>
      <c r="C440" s="435"/>
      <c r="D440" s="435"/>
      <c r="E440" s="435"/>
      <c r="F440" s="435"/>
      <c r="G440" s="435"/>
      <c r="H440" s="435"/>
      <c r="I440" s="435"/>
      <c r="J440" s="435"/>
      <c r="K440" s="382"/>
      <c r="L440" s="382"/>
      <c r="M440" s="383"/>
      <c r="N440" s="239"/>
      <c r="O440" s="239"/>
      <c r="P440" s="614"/>
      <c r="Q440" s="622"/>
      <c r="R440" s="623"/>
      <c r="S440" s="616"/>
      <c r="T440" s="616"/>
      <c r="U440" s="616"/>
      <c r="V440" s="616"/>
      <c r="W440" s="616"/>
      <c r="X440" s="616"/>
      <c r="Y440" s="616"/>
      <c r="Z440" s="616"/>
      <c r="AA440" s="616"/>
      <c r="AB440" s="616"/>
      <c r="AC440" s="616"/>
      <c r="AD440" s="616"/>
      <c r="AE440" s="616"/>
      <c r="AF440" s="616"/>
      <c r="AG440" s="435"/>
      <c r="AH440" s="435"/>
      <c r="AI440" s="435"/>
      <c r="AJ440" s="435"/>
      <c r="AK440" s="435"/>
      <c r="AL440" s="435"/>
    </row>
    <row r="441" spans="1:38" ht="12.75" customHeight="1">
      <c r="A441" s="435"/>
      <c r="B441" s="435"/>
      <c r="C441" s="435"/>
      <c r="D441" s="435"/>
      <c r="E441" s="435"/>
      <c r="F441" s="435"/>
      <c r="G441" s="435"/>
      <c r="H441" s="435"/>
      <c r="I441" s="435"/>
      <c r="J441" s="435"/>
      <c r="K441" s="382"/>
      <c r="L441" s="382"/>
      <c r="M441" s="383"/>
      <c r="N441" s="239"/>
      <c r="O441" s="239"/>
      <c r="P441" s="614"/>
      <c r="Q441" s="622"/>
      <c r="R441" s="623"/>
      <c r="S441" s="616"/>
      <c r="T441" s="616"/>
      <c r="U441" s="616"/>
      <c r="V441" s="616"/>
      <c r="W441" s="616"/>
      <c r="X441" s="616"/>
      <c r="Y441" s="616"/>
      <c r="Z441" s="616"/>
      <c r="AA441" s="616"/>
      <c r="AB441" s="616"/>
      <c r="AC441" s="616"/>
      <c r="AD441" s="616"/>
      <c r="AE441" s="616"/>
      <c r="AF441" s="616"/>
      <c r="AG441" s="435"/>
      <c r="AH441" s="435"/>
      <c r="AI441" s="435"/>
      <c r="AJ441" s="435"/>
      <c r="AK441" s="435"/>
      <c r="AL441" s="435"/>
    </row>
    <row r="442" spans="1:38" ht="12.75" customHeight="1">
      <c r="A442" s="435"/>
      <c r="B442" s="435"/>
      <c r="C442" s="435"/>
      <c r="D442" s="435"/>
      <c r="E442" s="435"/>
      <c r="F442" s="435"/>
      <c r="G442" s="435"/>
      <c r="H442" s="435"/>
      <c r="I442" s="435"/>
      <c r="J442" s="435"/>
      <c r="K442" s="382"/>
      <c r="L442" s="382"/>
      <c r="M442" s="383"/>
      <c r="N442" s="239"/>
      <c r="O442" s="239"/>
      <c r="P442" s="614"/>
      <c r="Q442" s="622"/>
      <c r="R442" s="623"/>
      <c r="S442" s="616"/>
      <c r="T442" s="616"/>
      <c r="U442" s="616"/>
      <c r="V442" s="616"/>
      <c r="W442" s="616"/>
      <c r="X442" s="616"/>
      <c r="Y442" s="616"/>
      <c r="Z442" s="616"/>
      <c r="AA442" s="616"/>
      <c r="AB442" s="616"/>
      <c r="AC442" s="616"/>
      <c r="AD442" s="616"/>
      <c r="AE442" s="616"/>
      <c r="AF442" s="616"/>
      <c r="AG442" s="435"/>
      <c r="AH442" s="435"/>
      <c r="AI442" s="435"/>
      <c r="AJ442" s="435"/>
      <c r="AK442" s="435"/>
      <c r="AL442" s="435"/>
    </row>
    <row r="443" spans="1:38" ht="12.75" customHeight="1">
      <c r="A443" s="435"/>
      <c r="B443" s="435"/>
      <c r="C443" s="435"/>
      <c r="D443" s="435"/>
      <c r="E443" s="435"/>
      <c r="F443" s="435"/>
      <c r="G443" s="435"/>
      <c r="H443" s="435"/>
      <c r="I443" s="435"/>
      <c r="J443" s="435"/>
      <c r="K443" s="382"/>
      <c r="L443" s="382"/>
      <c r="M443" s="383"/>
      <c r="N443" s="239"/>
      <c r="O443" s="239"/>
      <c r="P443" s="614"/>
      <c r="Q443" s="622"/>
      <c r="R443" s="623"/>
      <c r="S443" s="616"/>
      <c r="T443" s="616"/>
      <c r="U443" s="616"/>
      <c r="V443" s="616"/>
      <c r="W443" s="616"/>
      <c r="X443" s="616"/>
      <c r="Y443" s="616"/>
      <c r="Z443" s="616"/>
      <c r="AA443" s="616"/>
      <c r="AB443" s="616"/>
      <c r="AC443" s="616"/>
      <c r="AD443" s="616"/>
      <c r="AE443" s="616"/>
      <c r="AF443" s="616"/>
      <c r="AG443" s="435"/>
      <c r="AH443" s="435"/>
      <c r="AI443" s="435"/>
      <c r="AJ443" s="435"/>
      <c r="AK443" s="435"/>
      <c r="AL443" s="435"/>
    </row>
    <row r="444" spans="1:38" ht="12.75" customHeight="1">
      <c r="A444" s="435"/>
      <c r="B444" s="435"/>
      <c r="C444" s="435"/>
      <c r="D444" s="435"/>
      <c r="E444" s="435"/>
      <c r="F444" s="435"/>
      <c r="G444" s="435"/>
      <c r="H444" s="435"/>
      <c r="I444" s="435"/>
      <c r="J444" s="435"/>
      <c r="K444" s="382"/>
      <c r="L444" s="382"/>
      <c r="M444" s="383"/>
      <c r="N444" s="239"/>
      <c r="O444" s="239"/>
      <c r="P444" s="614"/>
      <c r="Q444" s="622"/>
      <c r="R444" s="623"/>
      <c r="S444" s="616"/>
      <c r="T444" s="616"/>
      <c r="U444" s="616"/>
      <c r="V444" s="616"/>
      <c r="W444" s="616"/>
      <c r="X444" s="616"/>
      <c r="Y444" s="616"/>
      <c r="Z444" s="616"/>
      <c r="AA444" s="616"/>
      <c r="AB444" s="616"/>
      <c r="AC444" s="616"/>
      <c r="AD444" s="616"/>
      <c r="AE444" s="616"/>
      <c r="AF444" s="616"/>
      <c r="AG444" s="435"/>
      <c r="AH444" s="435"/>
      <c r="AI444" s="435"/>
      <c r="AJ444" s="435"/>
      <c r="AK444" s="435"/>
      <c r="AL444" s="435"/>
    </row>
    <row r="445" spans="1:38" ht="12.75" customHeight="1">
      <c r="A445" s="435"/>
      <c r="B445" s="435"/>
      <c r="C445" s="435"/>
      <c r="D445" s="435"/>
      <c r="E445" s="435"/>
      <c r="F445" s="435"/>
      <c r="G445" s="435"/>
      <c r="H445" s="435"/>
      <c r="I445" s="435"/>
      <c r="J445" s="435"/>
      <c r="K445" s="382"/>
      <c r="L445" s="382"/>
      <c r="M445" s="383"/>
      <c r="N445" s="239"/>
      <c r="O445" s="239"/>
      <c r="P445" s="614"/>
      <c r="Q445" s="622"/>
      <c r="R445" s="623"/>
      <c r="S445" s="616"/>
      <c r="T445" s="616"/>
      <c r="U445" s="616"/>
      <c r="V445" s="616"/>
      <c r="W445" s="616"/>
      <c r="X445" s="616"/>
      <c r="Y445" s="616"/>
      <c r="Z445" s="616"/>
      <c r="AA445" s="616"/>
      <c r="AB445" s="616"/>
      <c r="AC445" s="616"/>
      <c r="AD445" s="616"/>
      <c r="AE445" s="616"/>
      <c r="AF445" s="616"/>
      <c r="AG445" s="435"/>
      <c r="AH445" s="435"/>
      <c r="AI445" s="435"/>
      <c r="AJ445" s="435"/>
      <c r="AK445" s="435"/>
      <c r="AL445" s="435"/>
    </row>
    <row r="446" spans="1:38" ht="12.75" customHeight="1">
      <c r="A446" s="435"/>
      <c r="B446" s="435"/>
      <c r="C446" s="435"/>
      <c r="D446" s="435"/>
      <c r="E446" s="435"/>
      <c r="F446" s="435"/>
      <c r="G446" s="435"/>
      <c r="H446" s="435"/>
      <c r="I446" s="435"/>
      <c r="J446" s="435"/>
      <c r="K446" s="382"/>
      <c r="L446" s="382"/>
      <c r="M446" s="383"/>
      <c r="N446" s="239"/>
      <c r="O446" s="239"/>
      <c r="P446" s="614"/>
      <c r="Q446" s="622"/>
      <c r="R446" s="623"/>
      <c r="S446" s="616"/>
      <c r="T446" s="616"/>
      <c r="U446" s="616"/>
      <c r="V446" s="616"/>
      <c r="W446" s="616"/>
      <c r="X446" s="616"/>
      <c r="Y446" s="616"/>
      <c r="Z446" s="616"/>
      <c r="AA446" s="616"/>
      <c r="AB446" s="616"/>
      <c r="AC446" s="616"/>
      <c r="AD446" s="616"/>
      <c r="AE446" s="616"/>
      <c r="AF446" s="616"/>
      <c r="AG446" s="435"/>
      <c r="AH446" s="435"/>
      <c r="AI446" s="435"/>
      <c r="AJ446" s="435"/>
      <c r="AK446" s="435"/>
      <c r="AL446" s="435"/>
    </row>
    <row r="447" spans="1:38" ht="12.75" customHeight="1">
      <c r="A447" s="435"/>
      <c r="B447" s="435"/>
      <c r="C447" s="435"/>
      <c r="D447" s="435"/>
      <c r="E447" s="435"/>
      <c r="F447" s="435"/>
      <c r="G447" s="435"/>
      <c r="H447" s="435"/>
      <c r="I447" s="435"/>
      <c r="J447" s="435"/>
      <c r="K447" s="382"/>
      <c r="L447" s="382"/>
      <c r="M447" s="383"/>
      <c r="N447" s="239"/>
      <c r="O447" s="239"/>
      <c r="P447" s="614"/>
      <c r="Q447" s="622"/>
      <c r="R447" s="623"/>
      <c r="S447" s="616"/>
      <c r="T447" s="616"/>
      <c r="U447" s="616"/>
      <c r="V447" s="616"/>
      <c r="W447" s="616"/>
      <c r="X447" s="616"/>
      <c r="Y447" s="616"/>
      <c r="Z447" s="616"/>
      <c r="AA447" s="616"/>
      <c r="AB447" s="616"/>
      <c r="AC447" s="616"/>
      <c r="AD447" s="616"/>
      <c r="AE447" s="616"/>
      <c r="AF447" s="616"/>
      <c r="AG447" s="435"/>
      <c r="AH447" s="435"/>
      <c r="AI447" s="435"/>
      <c r="AJ447" s="435"/>
      <c r="AK447" s="435"/>
      <c r="AL447" s="435"/>
    </row>
    <row r="448" spans="1:38" ht="12.75" customHeight="1">
      <c r="A448" s="435"/>
      <c r="B448" s="435"/>
      <c r="C448" s="435"/>
      <c r="D448" s="435"/>
      <c r="E448" s="435"/>
      <c r="F448" s="435"/>
      <c r="G448" s="435"/>
      <c r="H448" s="435"/>
      <c r="I448" s="435"/>
      <c r="J448" s="435"/>
      <c r="K448" s="382"/>
      <c r="L448" s="382"/>
      <c r="M448" s="383"/>
      <c r="N448" s="239"/>
      <c r="O448" s="239"/>
      <c r="P448" s="614"/>
      <c r="Q448" s="622"/>
      <c r="R448" s="623"/>
      <c r="S448" s="616"/>
      <c r="T448" s="616"/>
      <c r="U448" s="616"/>
      <c r="V448" s="616"/>
      <c r="W448" s="616"/>
      <c r="X448" s="616"/>
      <c r="Y448" s="616"/>
      <c r="Z448" s="616"/>
      <c r="AA448" s="616"/>
      <c r="AB448" s="616"/>
      <c r="AC448" s="616"/>
      <c r="AD448" s="616"/>
      <c r="AE448" s="616"/>
      <c r="AF448" s="616"/>
      <c r="AG448" s="435"/>
      <c r="AH448" s="435"/>
      <c r="AI448" s="435"/>
      <c r="AJ448" s="435"/>
      <c r="AK448" s="435"/>
      <c r="AL448" s="435"/>
    </row>
    <row r="449" spans="1:38" ht="12.75" customHeight="1">
      <c r="A449" s="435"/>
      <c r="B449" s="435"/>
      <c r="C449" s="435"/>
      <c r="D449" s="435"/>
      <c r="E449" s="435"/>
      <c r="F449" s="435"/>
      <c r="G449" s="435"/>
      <c r="H449" s="435"/>
      <c r="I449" s="435"/>
      <c r="J449" s="435"/>
      <c r="K449" s="382"/>
      <c r="L449" s="382"/>
      <c r="M449" s="383"/>
      <c r="N449" s="239"/>
      <c r="O449" s="239"/>
      <c r="P449" s="614"/>
      <c r="Q449" s="622"/>
      <c r="R449" s="623"/>
      <c r="S449" s="616"/>
      <c r="T449" s="616"/>
      <c r="U449" s="616"/>
      <c r="V449" s="616"/>
      <c r="W449" s="616"/>
      <c r="X449" s="616"/>
      <c r="Y449" s="616"/>
      <c r="Z449" s="616"/>
      <c r="AA449" s="616"/>
      <c r="AB449" s="616"/>
      <c r="AC449" s="616"/>
      <c r="AD449" s="616"/>
      <c r="AE449" s="616"/>
      <c r="AF449" s="616"/>
      <c r="AG449" s="435"/>
      <c r="AH449" s="435"/>
      <c r="AI449" s="435"/>
      <c r="AJ449" s="435"/>
      <c r="AK449" s="435"/>
      <c r="AL449" s="435"/>
    </row>
    <row r="450" spans="1:38" ht="12.75" customHeight="1">
      <c r="A450" s="435"/>
      <c r="B450" s="435"/>
      <c r="C450" s="435"/>
      <c r="D450" s="435"/>
      <c r="E450" s="435"/>
      <c r="F450" s="435"/>
      <c r="G450" s="435"/>
      <c r="H450" s="435"/>
      <c r="I450" s="435"/>
      <c r="J450" s="435"/>
      <c r="K450" s="382"/>
      <c r="L450" s="382"/>
      <c r="M450" s="383"/>
      <c r="N450" s="239"/>
      <c r="O450" s="239"/>
      <c r="P450" s="614"/>
      <c r="Q450" s="622"/>
      <c r="R450" s="623"/>
      <c r="S450" s="616"/>
      <c r="T450" s="616"/>
      <c r="U450" s="616"/>
      <c r="V450" s="616"/>
      <c r="W450" s="616"/>
      <c r="X450" s="616"/>
      <c r="Y450" s="616"/>
      <c r="Z450" s="616"/>
      <c r="AA450" s="616"/>
      <c r="AB450" s="616"/>
      <c r="AC450" s="616"/>
      <c r="AD450" s="616"/>
      <c r="AE450" s="616"/>
      <c r="AF450" s="616"/>
      <c r="AG450" s="435"/>
      <c r="AH450" s="435"/>
      <c r="AI450" s="435"/>
      <c r="AJ450" s="435"/>
      <c r="AK450" s="435"/>
      <c r="AL450" s="435"/>
    </row>
    <row r="451" spans="1:38" ht="12.75" customHeight="1">
      <c r="A451" s="435"/>
      <c r="B451" s="435"/>
      <c r="C451" s="435"/>
      <c r="D451" s="435"/>
      <c r="E451" s="435"/>
      <c r="F451" s="435"/>
      <c r="G451" s="435"/>
      <c r="H451" s="435"/>
      <c r="I451" s="435"/>
      <c r="J451" s="435"/>
      <c r="K451" s="382"/>
      <c r="L451" s="382"/>
      <c r="M451" s="383"/>
      <c r="N451" s="239"/>
      <c r="O451" s="239"/>
      <c r="P451" s="614"/>
      <c r="Q451" s="622"/>
      <c r="R451" s="623"/>
      <c r="S451" s="616"/>
      <c r="T451" s="616"/>
      <c r="U451" s="616"/>
      <c r="V451" s="616"/>
      <c r="W451" s="616"/>
      <c r="X451" s="616"/>
      <c r="Y451" s="616"/>
      <c r="Z451" s="616"/>
      <c r="AA451" s="616"/>
      <c r="AB451" s="616"/>
      <c r="AC451" s="616"/>
      <c r="AD451" s="616"/>
      <c r="AE451" s="616"/>
      <c r="AF451" s="616"/>
      <c r="AG451" s="435"/>
      <c r="AH451" s="435"/>
      <c r="AI451" s="435"/>
      <c r="AJ451" s="435"/>
      <c r="AK451" s="435"/>
      <c r="AL451" s="435"/>
    </row>
    <row r="452" spans="1:38" ht="12.75" customHeight="1">
      <c r="A452" s="435"/>
      <c r="B452" s="435"/>
      <c r="C452" s="435"/>
      <c r="D452" s="435"/>
      <c r="E452" s="435"/>
      <c r="F452" s="435"/>
      <c r="G452" s="435"/>
      <c r="H452" s="435"/>
      <c r="I452" s="435"/>
      <c r="J452" s="435"/>
      <c r="K452" s="382"/>
      <c r="L452" s="382"/>
      <c r="M452" s="383"/>
      <c r="N452" s="239"/>
      <c r="O452" s="239"/>
      <c r="P452" s="614"/>
      <c r="Q452" s="622"/>
      <c r="R452" s="623"/>
      <c r="S452" s="616"/>
      <c r="T452" s="616"/>
      <c r="U452" s="616"/>
      <c r="V452" s="616"/>
      <c r="W452" s="616"/>
      <c r="X452" s="616"/>
      <c r="Y452" s="616"/>
      <c r="Z452" s="616"/>
      <c r="AA452" s="616"/>
      <c r="AB452" s="616"/>
      <c r="AC452" s="616"/>
      <c r="AD452" s="616"/>
      <c r="AE452" s="616"/>
      <c r="AF452" s="616"/>
      <c r="AG452" s="435"/>
      <c r="AH452" s="435"/>
      <c r="AI452" s="435"/>
      <c r="AJ452" s="435"/>
      <c r="AK452" s="435"/>
      <c r="AL452" s="435"/>
    </row>
    <row r="453" spans="1:38" ht="12.75" customHeight="1">
      <c r="A453" s="435"/>
      <c r="B453" s="435"/>
      <c r="C453" s="435"/>
      <c r="D453" s="435"/>
      <c r="E453" s="435"/>
      <c r="F453" s="435"/>
      <c r="G453" s="435"/>
      <c r="H453" s="435"/>
      <c r="I453" s="435"/>
      <c r="J453" s="435"/>
      <c r="K453" s="382"/>
      <c r="L453" s="382"/>
      <c r="M453" s="383"/>
      <c r="N453" s="239"/>
      <c r="O453" s="239"/>
      <c r="P453" s="614"/>
      <c r="Q453" s="622"/>
      <c r="R453" s="623"/>
      <c r="S453" s="616"/>
      <c r="T453" s="616"/>
      <c r="U453" s="616"/>
      <c r="V453" s="616"/>
      <c r="W453" s="616"/>
      <c r="X453" s="616"/>
      <c r="Y453" s="616"/>
      <c r="Z453" s="616"/>
      <c r="AA453" s="616"/>
      <c r="AB453" s="616"/>
      <c r="AC453" s="616"/>
      <c r="AD453" s="616"/>
      <c r="AE453" s="616"/>
      <c r="AF453" s="616"/>
      <c r="AG453" s="435"/>
      <c r="AH453" s="435"/>
      <c r="AI453" s="435"/>
      <c r="AJ453" s="435"/>
      <c r="AK453" s="435"/>
      <c r="AL453" s="435"/>
    </row>
    <row r="454" spans="1:38" ht="12.75" customHeight="1">
      <c r="A454" s="435"/>
      <c r="B454" s="435"/>
      <c r="C454" s="435"/>
      <c r="D454" s="435"/>
      <c r="E454" s="435"/>
      <c r="F454" s="435"/>
      <c r="G454" s="435"/>
      <c r="H454" s="435"/>
      <c r="I454" s="435"/>
      <c r="J454" s="435"/>
      <c r="K454" s="382"/>
      <c r="L454" s="382"/>
      <c r="M454" s="383"/>
      <c r="N454" s="239"/>
      <c r="O454" s="239"/>
      <c r="P454" s="614"/>
      <c r="Q454" s="622"/>
      <c r="R454" s="623"/>
      <c r="S454" s="616"/>
      <c r="T454" s="616"/>
      <c r="U454" s="616"/>
      <c r="V454" s="616"/>
      <c r="W454" s="616"/>
      <c r="X454" s="616"/>
      <c r="Y454" s="616"/>
      <c r="Z454" s="616"/>
      <c r="AA454" s="616"/>
      <c r="AB454" s="616"/>
      <c r="AC454" s="616"/>
      <c r="AD454" s="616"/>
      <c r="AE454" s="616"/>
      <c r="AF454" s="616"/>
      <c r="AG454" s="435"/>
      <c r="AH454" s="435"/>
      <c r="AI454" s="435"/>
      <c r="AJ454" s="435"/>
      <c r="AK454" s="435"/>
      <c r="AL454" s="435"/>
    </row>
    <row r="455" spans="1:38" ht="12.75" customHeight="1">
      <c r="A455" s="435"/>
      <c r="B455" s="435"/>
      <c r="C455" s="435"/>
      <c r="D455" s="435"/>
      <c r="E455" s="435"/>
      <c r="F455" s="435"/>
      <c r="G455" s="435"/>
      <c r="H455" s="435"/>
      <c r="I455" s="435"/>
      <c r="J455" s="435"/>
      <c r="K455" s="382"/>
      <c r="L455" s="382"/>
      <c r="M455" s="383"/>
      <c r="N455" s="239"/>
      <c r="O455" s="239"/>
      <c r="P455" s="614"/>
      <c r="Q455" s="622"/>
      <c r="R455" s="623"/>
      <c r="S455" s="616"/>
      <c r="T455" s="616"/>
      <c r="U455" s="616"/>
      <c r="V455" s="616"/>
      <c r="W455" s="616"/>
      <c r="X455" s="616"/>
      <c r="Y455" s="616"/>
      <c r="Z455" s="616"/>
      <c r="AA455" s="616"/>
      <c r="AB455" s="616"/>
      <c r="AC455" s="616"/>
      <c r="AD455" s="616"/>
      <c r="AE455" s="616"/>
      <c r="AF455" s="616"/>
      <c r="AG455" s="435"/>
      <c r="AH455" s="435"/>
      <c r="AI455" s="435"/>
      <c r="AJ455" s="435"/>
      <c r="AK455" s="435"/>
      <c r="AL455" s="435"/>
    </row>
    <row r="456" spans="1:38" ht="12.75" customHeight="1">
      <c r="A456" s="435"/>
      <c r="B456" s="435"/>
      <c r="C456" s="435"/>
      <c r="D456" s="435"/>
      <c r="E456" s="435"/>
      <c r="F456" s="435"/>
      <c r="G456" s="435"/>
      <c r="H456" s="435"/>
      <c r="I456" s="435"/>
      <c r="J456" s="435"/>
      <c r="K456" s="382"/>
      <c r="L456" s="382"/>
      <c r="M456" s="383"/>
      <c r="N456" s="239"/>
      <c r="O456" s="239"/>
      <c r="P456" s="614"/>
      <c r="Q456" s="622"/>
      <c r="R456" s="623"/>
      <c r="S456" s="616"/>
      <c r="T456" s="616"/>
      <c r="U456" s="616"/>
      <c r="V456" s="616"/>
      <c r="W456" s="616"/>
      <c r="X456" s="616"/>
      <c r="Y456" s="616"/>
      <c r="Z456" s="616"/>
      <c r="AA456" s="616"/>
      <c r="AB456" s="616"/>
      <c r="AC456" s="616"/>
      <c r="AD456" s="616"/>
      <c r="AE456" s="616"/>
      <c r="AF456" s="616"/>
      <c r="AG456" s="435"/>
      <c r="AH456" s="435"/>
      <c r="AI456" s="435"/>
      <c r="AJ456" s="435"/>
      <c r="AK456" s="435"/>
      <c r="AL456" s="435"/>
    </row>
    <row r="457" spans="1:38" ht="12.75" customHeight="1">
      <c r="A457" s="435"/>
      <c r="B457" s="435"/>
      <c r="C457" s="435"/>
      <c r="D457" s="435"/>
      <c r="E457" s="435"/>
      <c r="F457" s="435"/>
      <c r="G457" s="435"/>
      <c r="H457" s="435"/>
      <c r="I457" s="435"/>
      <c r="J457" s="435"/>
      <c r="K457" s="382"/>
      <c r="L457" s="382"/>
      <c r="M457" s="383"/>
      <c r="N457" s="239"/>
      <c r="O457" s="239"/>
      <c r="P457" s="614"/>
      <c r="Q457" s="622"/>
      <c r="R457" s="623"/>
      <c r="S457" s="616"/>
      <c r="T457" s="616"/>
      <c r="U457" s="616"/>
      <c r="V457" s="616"/>
      <c r="W457" s="616"/>
      <c r="X457" s="616"/>
      <c r="Y457" s="616"/>
      <c r="Z457" s="616"/>
      <c r="AA457" s="616"/>
      <c r="AB457" s="616"/>
      <c r="AC457" s="616"/>
      <c r="AD457" s="616"/>
      <c r="AE457" s="616"/>
      <c r="AF457" s="616"/>
      <c r="AG457" s="435"/>
      <c r="AH457" s="435"/>
      <c r="AI457" s="435"/>
      <c r="AJ457" s="435"/>
      <c r="AK457" s="435"/>
      <c r="AL457" s="435"/>
    </row>
    <row r="458" spans="1:38" ht="12.75" customHeight="1">
      <c r="A458" s="435"/>
      <c r="B458" s="435"/>
      <c r="C458" s="435"/>
      <c r="D458" s="435"/>
      <c r="E458" s="435"/>
      <c r="F458" s="435"/>
      <c r="G458" s="435"/>
      <c r="H458" s="435"/>
      <c r="I458" s="435"/>
      <c r="J458" s="435"/>
      <c r="K458" s="382"/>
      <c r="L458" s="382"/>
      <c r="M458" s="383"/>
      <c r="N458" s="239"/>
      <c r="O458" s="239"/>
      <c r="P458" s="614"/>
      <c r="Q458" s="622"/>
      <c r="R458" s="623"/>
      <c r="S458" s="616"/>
      <c r="T458" s="616"/>
      <c r="U458" s="616"/>
      <c r="V458" s="616"/>
      <c r="W458" s="616"/>
      <c r="X458" s="616"/>
      <c r="Y458" s="616"/>
      <c r="Z458" s="616"/>
      <c r="AA458" s="616"/>
      <c r="AB458" s="616"/>
      <c r="AC458" s="616"/>
      <c r="AD458" s="616"/>
      <c r="AE458" s="616"/>
      <c r="AF458" s="616"/>
      <c r="AG458" s="435"/>
      <c r="AH458" s="435"/>
      <c r="AI458" s="435"/>
      <c r="AJ458" s="435"/>
      <c r="AK458" s="435"/>
      <c r="AL458" s="435"/>
    </row>
    <row r="459" spans="1:38" ht="12.75" customHeight="1">
      <c r="A459" s="435"/>
      <c r="B459" s="435"/>
      <c r="C459" s="435"/>
      <c r="D459" s="435"/>
      <c r="E459" s="435"/>
      <c r="F459" s="435"/>
      <c r="G459" s="435"/>
      <c r="H459" s="435"/>
      <c r="I459" s="435"/>
      <c r="J459" s="435"/>
      <c r="K459" s="382"/>
      <c r="L459" s="382"/>
      <c r="M459" s="383"/>
      <c r="N459" s="239"/>
      <c r="O459" s="239"/>
      <c r="P459" s="614"/>
      <c r="Q459" s="622"/>
      <c r="R459" s="623"/>
      <c r="S459" s="616"/>
      <c r="T459" s="616"/>
      <c r="U459" s="616"/>
      <c r="V459" s="616"/>
      <c r="W459" s="616"/>
      <c r="X459" s="616"/>
      <c r="Y459" s="616"/>
      <c r="Z459" s="616"/>
      <c r="AA459" s="616"/>
      <c r="AB459" s="616"/>
      <c r="AC459" s="616"/>
      <c r="AD459" s="616"/>
      <c r="AE459" s="616"/>
      <c r="AF459" s="616"/>
      <c r="AG459" s="435"/>
      <c r="AH459" s="435"/>
      <c r="AI459" s="435"/>
      <c r="AJ459" s="435"/>
      <c r="AK459" s="435"/>
      <c r="AL459" s="435"/>
    </row>
    <row r="460" spans="1:38" ht="12.75" customHeight="1">
      <c r="A460" s="435"/>
      <c r="B460" s="435"/>
      <c r="C460" s="435"/>
      <c r="D460" s="435"/>
      <c r="E460" s="435"/>
      <c r="F460" s="435"/>
      <c r="G460" s="435"/>
      <c r="H460" s="435"/>
      <c r="I460" s="435"/>
      <c r="J460" s="435"/>
      <c r="K460" s="382"/>
      <c r="L460" s="382"/>
      <c r="M460" s="383"/>
      <c r="N460" s="239"/>
      <c r="O460" s="239"/>
      <c r="P460" s="614"/>
      <c r="Q460" s="622"/>
      <c r="R460" s="623"/>
      <c r="S460" s="616"/>
      <c r="T460" s="616"/>
      <c r="U460" s="616"/>
      <c r="V460" s="616"/>
      <c r="W460" s="616"/>
      <c r="X460" s="616"/>
      <c r="Y460" s="616"/>
      <c r="Z460" s="616"/>
      <c r="AA460" s="616"/>
      <c r="AB460" s="616"/>
      <c r="AC460" s="616"/>
      <c r="AD460" s="616"/>
      <c r="AE460" s="616"/>
      <c r="AF460" s="616"/>
      <c r="AG460" s="435"/>
      <c r="AH460" s="435"/>
      <c r="AI460" s="435"/>
      <c r="AJ460" s="435"/>
      <c r="AK460" s="435"/>
      <c r="AL460" s="435"/>
    </row>
    <row r="461" spans="1:38" ht="12.75" customHeight="1">
      <c r="A461" s="435"/>
      <c r="B461" s="435"/>
      <c r="C461" s="435"/>
      <c r="D461" s="435"/>
      <c r="E461" s="435"/>
      <c r="F461" s="435"/>
      <c r="G461" s="435"/>
      <c r="H461" s="435"/>
      <c r="I461" s="435"/>
      <c r="J461" s="435"/>
      <c r="K461" s="382"/>
      <c r="L461" s="382"/>
      <c r="M461" s="383"/>
      <c r="N461" s="239"/>
      <c r="O461" s="239"/>
      <c r="P461" s="614"/>
      <c r="Q461" s="622"/>
      <c r="R461" s="623"/>
      <c r="S461" s="616"/>
      <c r="T461" s="616"/>
      <c r="U461" s="616"/>
      <c r="V461" s="616"/>
      <c r="W461" s="616"/>
      <c r="X461" s="616"/>
      <c r="Y461" s="616"/>
      <c r="Z461" s="616"/>
      <c r="AA461" s="616"/>
      <c r="AB461" s="616"/>
      <c r="AC461" s="616"/>
      <c r="AD461" s="616"/>
      <c r="AE461" s="616"/>
      <c r="AF461" s="616"/>
      <c r="AG461" s="435"/>
      <c r="AH461" s="435"/>
      <c r="AI461" s="435"/>
      <c r="AJ461" s="435"/>
      <c r="AK461" s="435"/>
      <c r="AL461" s="435"/>
    </row>
    <row r="462" spans="1:38" ht="12.75" customHeight="1">
      <c r="A462" s="435"/>
      <c r="B462" s="435"/>
      <c r="C462" s="435"/>
      <c r="D462" s="435"/>
      <c r="E462" s="435"/>
      <c r="F462" s="435"/>
      <c r="G462" s="435"/>
      <c r="H462" s="435"/>
      <c r="I462" s="435"/>
      <c r="J462" s="435"/>
      <c r="K462" s="382"/>
      <c r="L462" s="382"/>
      <c r="M462" s="383"/>
      <c r="N462" s="239"/>
      <c r="O462" s="239"/>
      <c r="P462" s="614"/>
      <c r="Q462" s="622"/>
      <c r="R462" s="623"/>
      <c r="S462" s="616"/>
      <c r="T462" s="616"/>
      <c r="U462" s="616"/>
      <c r="V462" s="616"/>
      <c r="W462" s="616"/>
      <c r="X462" s="616"/>
      <c r="Y462" s="616"/>
      <c r="Z462" s="616"/>
      <c r="AA462" s="616"/>
      <c r="AB462" s="616"/>
      <c r="AC462" s="616"/>
      <c r="AD462" s="616"/>
      <c r="AE462" s="616"/>
      <c r="AF462" s="616"/>
      <c r="AG462" s="435"/>
      <c r="AH462" s="435"/>
      <c r="AI462" s="435"/>
      <c r="AJ462" s="435"/>
      <c r="AK462" s="435"/>
      <c r="AL462" s="435"/>
    </row>
    <row r="463" spans="1:38" ht="12.75" customHeight="1">
      <c r="A463" s="435"/>
      <c r="B463" s="435"/>
      <c r="C463" s="435"/>
      <c r="D463" s="435"/>
      <c r="E463" s="435"/>
      <c r="F463" s="435"/>
      <c r="G463" s="435"/>
      <c r="H463" s="435"/>
      <c r="I463" s="435"/>
      <c r="J463" s="435"/>
      <c r="K463" s="382"/>
      <c r="L463" s="382"/>
      <c r="M463" s="383"/>
      <c r="N463" s="239"/>
      <c r="O463" s="239"/>
      <c r="P463" s="614"/>
      <c r="Q463" s="622"/>
      <c r="R463" s="623"/>
      <c r="S463" s="616"/>
      <c r="T463" s="616"/>
      <c r="U463" s="616"/>
      <c r="V463" s="616"/>
      <c r="W463" s="616"/>
      <c r="X463" s="616"/>
      <c r="Y463" s="616"/>
      <c r="Z463" s="616"/>
      <c r="AA463" s="616"/>
      <c r="AB463" s="616"/>
      <c r="AC463" s="616"/>
      <c r="AD463" s="616"/>
      <c r="AE463" s="616"/>
      <c r="AF463" s="616"/>
      <c r="AG463" s="435"/>
      <c r="AH463" s="435"/>
      <c r="AI463" s="435"/>
      <c r="AJ463" s="435"/>
      <c r="AK463" s="435"/>
      <c r="AL463" s="435"/>
    </row>
    <row r="464" spans="1:38" ht="12.75" customHeight="1">
      <c r="A464" s="435"/>
      <c r="B464" s="435"/>
      <c r="C464" s="435"/>
      <c r="D464" s="435"/>
      <c r="E464" s="435"/>
      <c r="F464" s="435"/>
      <c r="G464" s="435"/>
      <c r="H464" s="435"/>
      <c r="I464" s="435"/>
      <c r="J464" s="435"/>
      <c r="K464" s="382"/>
      <c r="L464" s="382"/>
      <c r="M464" s="383"/>
      <c r="N464" s="239"/>
      <c r="O464" s="239"/>
      <c r="P464" s="614"/>
      <c r="Q464" s="622"/>
      <c r="R464" s="623"/>
      <c r="S464" s="616"/>
      <c r="T464" s="616"/>
      <c r="U464" s="616"/>
      <c r="V464" s="616"/>
      <c r="W464" s="616"/>
      <c r="X464" s="616"/>
      <c r="Y464" s="616"/>
      <c r="Z464" s="616"/>
      <c r="AA464" s="616"/>
      <c r="AB464" s="616"/>
      <c r="AC464" s="616"/>
      <c r="AD464" s="616"/>
      <c r="AE464" s="616"/>
      <c r="AF464" s="616"/>
      <c r="AG464" s="435"/>
      <c r="AH464" s="435"/>
      <c r="AI464" s="435"/>
      <c r="AJ464" s="435"/>
      <c r="AK464" s="435"/>
      <c r="AL464" s="435"/>
    </row>
    <row r="465" spans="1:38" ht="12.75" customHeight="1">
      <c r="A465" s="435"/>
      <c r="B465" s="435"/>
      <c r="C465" s="435"/>
      <c r="D465" s="435"/>
      <c r="E465" s="435"/>
      <c r="F465" s="435"/>
      <c r="G465" s="435"/>
      <c r="H465" s="435"/>
      <c r="I465" s="435"/>
      <c r="J465" s="435"/>
      <c r="K465" s="382"/>
      <c r="L465" s="382"/>
      <c r="M465" s="383"/>
      <c r="N465" s="239"/>
      <c r="O465" s="239"/>
      <c r="P465" s="614"/>
      <c r="Q465" s="622"/>
      <c r="R465" s="623"/>
      <c r="S465" s="616"/>
      <c r="T465" s="616"/>
      <c r="U465" s="616"/>
      <c r="V465" s="616"/>
      <c r="W465" s="616"/>
      <c r="X465" s="616"/>
      <c r="Y465" s="616"/>
      <c r="Z465" s="616"/>
      <c r="AA465" s="616"/>
      <c r="AB465" s="616"/>
      <c r="AC465" s="616"/>
      <c r="AD465" s="616"/>
      <c r="AE465" s="616"/>
      <c r="AF465" s="616"/>
      <c r="AG465" s="435"/>
      <c r="AH465" s="435"/>
      <c r="AI465" s="435"/>
      <c r="AJ465" s="435"/>
      <c r="AK465" s="435"/>
      <c r="AL465" s="435"/>
    </row>
    <row r="466" spans="1:38" ht="12.75" customHeight="1">
      <c r="A466" s="435"/>
      <c r="B466" s="435"/>
      <c r="C466" s="435"/>
      <c r="D466" s="435"/>
      <c r="E466" s="435"/>
      <c r="F466" s="435"/>
      <c r="G466" s="435"/>
      <c r="H466" s="435"/>
      <c r="I466" s="435"/>
      <c r="J466" s="435"/>
      <c r="K466" s="382"/>
      <c r="L466" s="382"/>
      <c r="M466" s="383"/>
      <c r="N466" s="239"/>
      <c r="O466" s="239"/>
      <c r="P466" s="614"/>
      <c r="Q466" s="622"/>
      <c r="R466" s="623"/>
      <c r="S466" s="616"/>
      <c r="T466" s="616"/>
      <c r="U466" s="616"/>
      <c r="V466" s="616"/>
      <c r="W466" s="616"/>
      <c r="X466" s="616"/>
      <c r="Y466" s="616"/>
      <c r="Z466" s="616"/>
      <c r="AA466" s="616"/>
      <c r="AB466" s="616"/>
      <c r="AC466" s="616"/>
      <c r="AD466" s="616"/>
      <c r="AE466" s="616"/>
      <c r="AF466" s="616"/>
      <c r="AG466" s="435"/>
      <c r="AH466" s="435"/>
      <c r="AI466" s="435"/>
      <c r="AJ466" s="435"/>
      <c r="AK466" s="435"/>
      <c r="AL466" s="435"/>
    </row>
    <row r="467" spans="1:38" ht="12.75" customHeight="1">
      <c r="A467" s="435"/>
      <c r="B467" s="435"/>
      <c r="C467" s="435"/>
      <c r="D467" s="435"/>
      <c r="E467" s="435"/>
      <c r="F467" s="435"/>
      <c r="G467" s="435"/>
      <c r="H467" s="435"/>
      <c r="I467" s="435"/>
      <c r="J467" s="435"/>
      <c r="K467" s="382"/>
      <c r="L467" s="382"/>
      <c r="M467" s="383"/>
      <c r="N467" s="239"/>
      <c r="O467" s="239"/>
      <c r="P467" s="614"/>
      <c r="Q467" s="622"/>
      <c r="R467" s="623"/>
      <c r="S467" s="616"/>
      <c r="T467" s="616"/>
      <c r="U467" s="616"/>
      <c r="V467" s="616"/>
      <c r="W467" s="616"/>
      <c r="X467" s="616"/>
      <c r="Y467" s="616"/>
      <c r="Z467" s="616"/>
      <c r="AA467" s="616"/>
      <c r="AB467" s="616"/>
      <c r="AC467" s="616"/>
      <c r="AD467" s="616"/>
      <c r="AE467" s="616"/>
      <c r="AF467" s="616"/>
      <c r="AG467" s="435"/>
      <c r="AH467" s="435"/>
      <c r="AI467" s="435"/>
      <c r="AJ467" s="435"/>
      <c r="AK467" s="435"/>
      <c r="AL467" s="435"/>
    </row>
    <row r="468" spans="1:38" ht="12.75" customHeight="1">
      <c r="A468" s="435"/>
      <c r="B468" s="435"/>
      <c r="C468" s="435"/>
      <c r="D468" s="435"/>
      <c r="E468" s="435"/>
      <c r="F468" s="435"/>
      <c r="G468" s="435"/>
      <c r="H468" s="435"/>
      <c r="I468" s="435"/>
      <c r="J468" s="435"/>
      <c r="K468" s="382"/>
      <c r="L468" s="382"/>
      <c r="M468" s="383"/>
      <c r="N468" s="239"/>
      <c r="O468" s="239"/>
      <c r="P468" s="614"/>
      <c r="Q468" s="622"/>
      <c r="R468" s="623"/>
      <c r="S468" s="616"/>
      <c r="T468" s="616"/>
      <c r="U468" s="616"/>
      <c r="V468" s="616"/>
      <c r="W468" s="616"/>
      <c r="X468" s="616"/>
      <c r="Y468" s="616"/>
      <c r="Z468" s="616"/>
      <c r="AA468" s="616"/>
      <c r="AB468" s="616"/>
      <c r="AC468" s="616"/>
      <c r="AD468" s="616"/>
      <c r="AE468" s="616"/>
      <c r="AF468" s="616"/>
      <c r="AG468" s="435"/>
      <c r="AH468" s="435"/>
      <c r="AI468" s="435"/>
      <c r="AJ468" s="435"/>
      <c r="AK468" s="435"/>
      <c r="AL468" s="435"/>
    </row>
    <row r="469" spans="1:38" ht="12.75" customHeight="1">
      <c r="A469" s="435"/>
      <c r="B469" s="435"/>
      <c r="C469" s="435"/>
      <c r="D469" s="435"/>
      <c r="E469" s="435"/>
      <c r="F469" s="435"/>
      <c r="G469" s="435"/>
      <c r="H469" s="435"/>
      <c r="I469" s="435"/>
      <c r="J469" s="435"/>
      <c r="K469" s="382"/>
      <c r="L469" s="382"/>
      <c r="M469" s="383"/>
      <c r="N469" s="239"/>
      <c r="O469" s="239"/>
      <c r="P469" s="614"/>
      <c r="Q469" s="622"/>
      <c r="R469" s="623"/>
      <c r="S469" s="616"/>
      <c r="T469" s="616"/>
      <c r="U469" s="616"/>
      <c r="V469" s="616"/>
      <c r="W469" s="616"/>
      <c r="X469" s="616"/>
      <c r="Y469" s="616"/>
      <c r="Z469" s="616"/>
      <c r="AA469" s="616"/>
      <c r="AB469" s="616"/>
      <c r="AC469" s="616"/>
      <c r="AD469" s="616"/>
      <c r="AE469" s="616"/>
      <c r="AF469" s="616"/>
      <c r="AG469" s="435"/>
      <c r="AH469" s="435"/>
      <c r="AI469" s="435"/>
      <c r="AJ469" s="435"/>
      <c r="AK469" s="435"/>
      <c r="AL469" s="435"/>
    </row>
    <row r="470" spans="1:38" ht="12.75" customHeight="1">
      <c r="A470" s="435"/>
      <c r="B470" s="435"/>
      <c r="C470" s="435"/>
      <c r="D470" s="435"/>
      <c r="E470" s="435"/>
      <c r="F470" s="435"/>
      <c r="G470" s="435"/>
      <c r="H470" s="435"/>
      <c r="I470" s="435"/>
      <c r="J470" s="435"/>
      <c r="K470" s="382"/>
      <c r="L470" s="382"/>
      <c r="M470" s="383"/>
      <c r="N470" s="239"/>
      <c r="O470" s="239"/>
      <c r="P470" s="614"/>
      <c r="Q470" s="622"/>
      <c r="R470" s="623"/>
      <c r="S470" s="616"/>
      <c r="T470" s="616"/>
      <c r="U470" s="616"/>
      <c r="V470" s="616"/>
      <c r="W470" s="616"/>
      <c r="X470" s="616"/>
      <c r="Y470" s="616"/>
      <c r="Z470" s="616"/>
      <c r="AA470" s="616"/>
      <c r="AB470" s="616"/>
      <c r="AC470" s="616"/>
      <c r="AD470" s="616"/>
      <c r="AE470" s="616"/>
      <c r="AF470" s="616"/>
      <c r="AG470" s="435"/>
      <c r="AH470" s="435"/>
      <c r="AI470" s="435"/>
      <c r="AJ470" s="435"/>
      <c r="AK470" s="435"/>
      <c r="AL470" s="435"/>
    </row>
    <row r="471" spans="1:38" ht="12.75" customHeight="1">
      <c r="A471" s="435"/>
      <c r="B471" s="435"/>
      <c r="C471" s="435"/>
      <c r="D471" s="435"/>
      <c r="E471" s="435"/>
      <c r="F471" s="435"/>
      <c r="G471" s="435"/>
      <c r="H471" s="435"/>
      <c r="I471" s="435"/>
      <c r="J471" s="435"/>
      <c r="K471" s="382"/>
      <c r="L471" s="382"/>
      <c r="M471" s="383"/>
      <c r="N471" s="239"/>
      <c r="O471" s="239"/>
      <c r="P471" s="614"/>
      <c r="Q471" s="622"/>
      <c r="R471" s="623"/>
      <c r="S471" s="616"/>
      <c r="T471" s="616"/>
      <c r="U471" s="616"/>
      <c r="V471" s="616"/>
      <c r="W471" s="616"/>
      <c r="X471" s="616"/>
      <c r="Y471" s="616"/>
      <c r="Z471" s="616"/>
      <c r="AA471" s="616"/>
      <c r="AB471" s="616"/>
      <c r="AC471" s="616"/>
      <c r="AD471" s="616"/>
      <c r="AE471" s="616"/>
      <c r="AF471" s="616"/>
      <c r="AG471" s="435"/>
      <c r="AH471" s="435"/>
      <c r="AI471" s="435"/>
      <c r="AJ471" s="435"/>
      <c r="AK471" s="435"/>
      <c r="AL471" s="435"/>
    </row>
    <row r="472" spans="1:38" ht="12.75" customHeight="1">
      <c r="A472" s="435"/>
      <c r="B472" s="435"/>
      <c r="C472" s="435"/>
      <c r="D472" s="435"/>
      <c r="E472" s="435"/>
      <c r="F472" s="435"/>
      <c r="G472" s="435"/>
      <c r="H472" s="435"/>
      <c r="I472" s="435"/>
      <c r="J472" s="435"/>
      <c r="K472" s="382"/>
      <c r="L472" s="382"/>
      <c r="M472" s="383"/>
      <c r="N472" s="239"/>
      <c r="O472" s="239"/>
      <c r="P472" s="614"/>
      <c r="Q472" s="622"/>
      <c r="R472" s="623"/>
      <c r="S472" s="616"/>
      <c r="T472" s="616"/>
      <c r="U472" s="616"/>
      <c r="V472" s="616"/>
      <c r="W472" s="616"/>
      <c r="X472" s="616"/>
      <c r="Y472" s="616"/>
      <c r="Z472" s="616"/>
      <c r="AA472" s="616"/>
      <c r="AB472" s="616"/>
      <c r="AC472" s="616"/>
      <c r="AD472" s="616"/>
      <c r="AE472" s="616"/>
      <c r="AF472" s="616"/>
      <c r="AG472" s="435"/>
      <c r="AH472" s="435"/>
      <c r="AI472" s="435"/>
      <c r="AJ472" s="435"/>
      <c r="AK472" s="435"/>
      <c r="AL472" s="435"/>
    </row>
    <row r="473" spans="1:38" ht="12.75" customHeight="1">
      <c r="A473" s="435"/>
      <c r="B473" s="435"/>
      <c r="C473" s="435"/>
      <c r="D473" s="435"/>
      <c r="E473" s="435"/>
      <c r="F473" s="435"/>
      <c r="G473" s="435"/>
      <c r="H473" s="435"/>
      <c r="I473" s="435"/>
      <c r="J473" s="435"/>
      <c r="K473" s="382"/>
      <c r="L473" s="382"/>
      <c r="M473" s="383"/>
      <c r="N473" s="239"/>
      <c r="O473" s="239"/>
      <c r="P473" s="614"/>
      <c r="Q473" s="622"/>
      <c r="R473" s="623"/>
      <c r="S473" s="616"/>
      <c r="T473" s="616"/>
      <c r="U473" s="616"/>
      <c r="V473" s="616"/>
      <c r="W473" s="616"/>
      <c r="X473" s="616"/>
      <c r="Y473" s="616"/>
      <c r="Z473" s="616"/>
      <c r="AA473" s="616"/>
      <c r="AB473" s="616"/>
      <c r="AC473" s="616"/>
      <c r="AD473" s="616"/>
      <c r="AE473" s="616"/>
      <c r="AF473" s="616"/>
      <c r="AG473" s="435"/>
      <c r="AH473" s="435"/>
      <c r="AI473" s="435"/>
      <c r="AJ473" s="435"/>
      <c r="AK473" s="435"/>
      <c r="AL473" s="435"/>
    </row>
    <row r="474" spans="1:38" ht="12.75" customHeight="1">
      <c r="A474" s="435"/>
      <c r="B474" s="435"/>
      <c r="C474" s="435"/>
      <c r="D474" s="435"/>
      <c r="E474" s="435"/>
      <c r="F474" s="435"/>
      <c r="G474" s="435"/>
      <c r="H474" s="435"/>
      <c r="I474" s="435"/>
      <c r="J474" s="435"/>
      <c r="K474" s="382"/>
      <c r="L474" s="382"/>
      <c r="M474" s="383"/>
      <c r="N474" s="239"/>
      <c r="O474" s="239"/>
      <c r="P474" s="614"/>
      <c r="Q474" s="622"/>
      <c r="R474" s="623"/>
      <c r="S474" s="616"/>
      <c r="T474" s="616"/>
      <c r="U474" s="616"/>
      <c r="V474" s="616"/>
      <c r="W474" s="616"/>
      <c r="X474" s="616"/>
      <c r="Y474" s="616"/>
      <c r="Z474" s="616"/>
      <c r="AA474" s="616"/>
      <c r="AB474" s="616"/>
      <c r="AC474" s="616"/>
      <c r="AD474" s="616"/>
      <c r="AE474" s="616"/>
      <c r="AF474" s="616"/>
      <c r="AG474" s="435"/>
      <c r="AH474" s="435"/>
      <c r="AI474" s="435"/>
      <c r="AJ474" s="435"/>
      <c r="AK474" s="435"/>
      <c r="AL474" s="435"/>
    </row>
    <row r="475" spans="1:38" ht="12.75" customHeight="1">
      <c r="A475" s="435"/>
      <c r="B475" s="435"/>
      <c r="C475" s="435"/>
      <c r="D475" s="435"/>
      <c r="E475" s="435"/>
      <c r="F475" s="435"/>
      <c r="G475" s="435"/>
      <c r="H475" s="435"/>
      <c r="I475" s="435"/>
      <c r="J475" s="435"/>
      <c r="K475" s="382"/>
      <c r="L475" s="382"/>
      <c r="M475" s="383"/>
      <c r="N475" s="239"/>
      <c r="O475" s="239"/>
      <c r="P475" s="614"/>
      <c r="Q475" s="622"/>
      <c r="R475" s="623"/>
      <c r="S475" s="616"/>
      <c r="T475" s="616"/>
      <c r="U475" s="616"/>
      <c r="V475" s="616"/>
      <c r="W475" s="616"/>
      <c r="X475" s="616"/>
      <c r="Y475" s="616"/>
      <c r="Z475" s="616"/>
      <c r="AA475" s="616"/>
      <c r="AB475" s="616"/>
      <c r="AC475" s="616"/>
      <c r="AD475" s="616"/>
      <c r="AE475" s="616"/>
      <c r="AF475" s="616"/>
      <c r="AG475" s="435"/>
      <c r="AH475" s="435"/>
      <c r="AI475" s="435"/>
      <c r="AJ475" s="435"/>
      <c r="AK475" s="435"/>
      <c r="AL475" s="435"/>
    </row>
    <row r="476" spans="1:38" ht="12.75" customHeight="1">
      <c r="A476" s="435"/>
      <c r="B476" s="435"/>
      <c r="C476" s="435"/>
      <c r="D476" s="435"/>
      <c r="E476" s="435"/>
      <c r="F476" s="435"/>
      <c r="G476" s="435"/>
      <c r="H476" s="435"/>
      <c r="I476" s="435"/>
      <c r="J476" s="435"/>
      <c r="K476" s="382"/>
      <c r="L476" s="382"/>
      <c r="M476" s="383"/>
      <c r="N476" s="239"/>
      <c r="O476" s="239"/>
      <c r="P476" s="614"/>
      <c r="Q476" s="622"/>
      <c r="R476" s="623"/>
      <c r="S476" s="616"/>
      <c r="T476" s="616"/>
      <c r="U476" s="616"/>
      <c r="V476" s="616"/>
      <c r="W476" s="616"/>
      <c r="X476" s="616"/>
      <c r="Y476" s="616"/>
      <c r="Z476" s="616"/>
      <c r="AA476" s="616"/>
      <c r="AB476" s="616"/>
      <c r="AC476" s="616"/>
      <c r="AD476" s="616"/>
      <c r="AE476" s="616"/>
      <c r="AF476" s="616"/>
      <c r="AG476" s="435"/>
      <c r="AH476" s="435"/>
      <c r="AI476" s="435"/>
      <c r="AJ476" s="435"/>
      <c r="AK476" s="435"/>
      <c r="AL476" s="435"/>
    </row>
    <row r="477" spans="1:38" ht="12.75" customHeight="1">
      <c r="A477" s="435"/>
      <c r="B477" s="435"/>
      <c r="C477" s="435"/>
      <c r="D477" s="435"/>
      <c r="E477" s="435"/>
      <c r="F477" s="435"/>
      <c r="G477" s="435"/>
      <c r="H477" s="435"/>
      <c r="I477" s="435"/>
      <c r="J477" s="435"/>
      <c r="K477" s="382"/>
      <c r="L477" s="382"/>
      <c r="M477" s="383"/>
      <c r="N477" s="239"/>
      <c r="O477" s="239"/>
      <c r="P477" s="614"/>
      <c r="Q477" s="622"/>
      <c r="R477" s="623"/>
      <c r="S477" s="616"/>
      <c r="T477" s="616"/>
      <c r="U477" s="616"/>
      <c r="V477" s="616"/>
      <c r="W477" s="616"/>
      <c r="X477" s="616"/>
      <c r="Y477" s="616"/>
      <c r="Z477" s="616"/>
      <c r="AA477" s="616"/>
      <c r="AB477" s="616"/>
      <c r="AC477" s="616"/>
      <c r="AD477" s="616"/>
      <c r="AE477" s="616"/>
      <c r="AF477" s="616"/>
      <c r="AG477" s="435"/>
      <c r="AH477" s="435"/>
      <c r="AI477" s="435"/>
      <c r="AJ477" s="435"/>
      <c r="AK477" s="435"/>
      <c r="AL477" s="435"/>
    </row>
    <row r="478" spans="1:38" ht="12.75" customHeight="1">
      <c r="A478" s="435"/>
      <c r="B478" s="435"/>
      <c r="C478" s="435"/>
      <c r="D478" s="435"/>
      <c r="E478" s="435"/>
      <c r="F478" s="435"/>
      <c r="G478" s="435"/>
      <c r="H478" s="435"/>
      <c r="I478" s="435"/>
      <c r="J478" s="435"/>
      <c r="K478" s="382"/>
      <c r="L478" s="382"/>
      <c r="M478" s="383"/>
      <c r="N478" s="239"/>
      <c r="O478" s="239"/>
      <c r="P478" s="614"/>
      <c r="Q478" s="622"/>
      <c r="R478" s="623"/>
      <c r="S478" s="616"/>
      <c r="T478" s="616"/>
      <c r="U478" s="616"/>
      <c r="V478" s="616"/>
      <c r="W478" s="616"/>
      <c r="X478" s="616"/>
      <c r="Y478" s="616"/>
      <c r="Z478" s="616"/>
      <c r="AA478" s="616"/>
      <c r="AB478" s="616"/>
      <c r="AC478" s="616"/>
      <c r="AD478" s="616"/>
      <c r="AE478" s="616"/>
      <c r="AF478" s="616"/>
      <c r="AG478" s="435"/>
      <c r="AH478" s="435"/>
      <c r="AI478" s="435"/>
      <c r="AJ478" s="435"/>
      <c r="AK478" s="435"/>
      <c r="AL478" s="435"/>
    </row>
    <row r="479" spans="1:38" ht="12.75" customHeight="1">
      <c r="A479" s="435"/>
      <c r="B479" s="435"/>
      <c r="C479" s="435"/>
      <c r="D479" s="435"/>
      <c r="E479" s="435"/>
      <c r="F479" s="435"/>
      <c r="G479" s="435"/>
      <c r="H479" s="435"/>
      <c r="I479" s="435"/>
      <c r="J479" s="435"/>
      <c r="K479" s="382"/>
      <c r="L479" s="382"/>
      <c r="M479" s="383"/>
      <c r="N479" s="239"/>
      <c r="O479" s="239"/>
      <c r="P479" s="614"/>
      <c r="Q479" s="622"/>
      <c r="R479" s="623"/>
      <c r="S479" s="616"/>
      <c r="T479" s="616"/>
      <c r="U479" s="616"/>
      <c r="V479" s="616"/>
      <c r="W479" s="616"/>
      <c r="X479" s="616"/>
      <c r="Y479" s="616"/>
      <c r="Z479" s="616"/>
      <c r="AA479" s="616"/>
      <c r="AB479" s="616"/>
      <c r="AC479" s="616"/>
      <c r="AD479" s="616"/>
      <c r="AE479" s="616"/>
      <c r="AF479" s="616"/>
      <c r="AG479" s="435"/>
      <c r="AH479" s="435"/>
      <c r="AI479" s="435"/>
      <c r="AJ479" s="435"/>
      <c r="AK479" s="435"/>
      <c r="AL479" s="435"/>
    </row>
    <row r="480" spans="1:38" ht="12.75" customHeight="1">
      <c r="A480" s="435"/>
      <c r="B480" s="435"/>
      <c r="C480" s="435"/>
      <c r="D480" s="435"/>
      <c r="E480" s="435"/>
      <c r="F480" s="435"/>
      <c r="G480" s="435"/>
      <c r="H480" s="435"/>
      <c r="I480" s="435"/>
      <c r="J480" s="435"/>
      <c r="K480" s="382"/>
      <c r="L480" s="382"/>
      <c r="M480" s="383"/>
      <c r="N480" s="239"/>
      <c r="O480" s="239"/>
      <c r="P480" s="614"/>
      <c r="Q480" s="622"/>
      <c r="R480" s="623"/>
      <c r="S480" s="616"/>
      <c r="T480" s="616"/>
      <c r="U480" s="616"/>
      <c r="V480" s="616"/>
      <c r="W480" s="616"/>
      <c r="X480" s="616"/>
      <c r="Y480" s="616"/>
      <c r="Z480" s="616"/>
      <c r="AA480" s="616"/>
      <c r="AB480" s="616"/>
      <c r="AC480" s="616"/>
      <c r="AD480" s="616"/>
      <c r="AE480" s="616"/>
      <c r="AF480" s="616"/>
      <c r="AG480" s="435"/>
      <c r="AH480" s="435"/>
      <c r="AI480" s="435"/>
      <c r="AJ480" s="435"/>
      <c r="AK480" s="435"/>
      <c r="AL480" s="435"/>
    </row>
    <row r="481" spans="1:38" ht="12.75" customHeight="1">
      <c r="A481" s="435"/>
      <c r="B481" s="435"/>
      <c r="C481" s="435"/>
      <c r="D481" s="435"/>
      <c r="E481" s="435"/>
      <c r="F481" s="435"/>
      <c r="G481" s="435"/>
      <c r="H481" s="435"/>
      <c r="I481" s="435"/>
      <c r="J481" s="435"/>
      <c r="K481" s="382"/>
      <c r="L481" s="382"/>
      <c r="M481" s="383"/>
      <c r="N481" s="239"/>
      <c r="O481" s="239"/>
      <c r="P481" s="614"/>
      <c r="Q481" s="622"/>
      <c r="R481" s="623"/>
      <c r="S481" s="616"/>
      <c r="T481" s="616"/>
      <c r="U481" s="616"/>
      <c r="V481" s="616"/>
      <c r="W481" s="616"/>
      <c r="X481" s="616"/>
      <c r="Y481" s="616"/>
      <c r="Z481" s="616"/>
      <c r="AA481" s="616"/>
      <c r="AB481" s="616"/>
      <c r="AC481" s="616"/>
      <c r="AD481" s="616"/>
      <c r="AE481" s="616"/>
      <c r="AF481" s="616"/>
      <c r="AG481" s="435"/>
      <c r="AH481" s="435"/>
      <c r="AI481" s="435"/>
      <c r="AJ481" s="435"/>
      <c r="AK481" s="435"/>
      <c r="AL481" s="435"/>
    </row>
    <row r="482" spans="1:38" ht="12.75" customHeight="1">
      <c r="A482" s="435"/>
      <c r="B482" s="435"/>
      <c r="C482" s="435"/>
      <c r="D482" s="435"/>
      <c r="E482" s="435"/>
      <c r="F482" s="435"/>
      <c r="G482" s="435"/>
      <c r="H482" s="435"/>
      <c r="I482" s="435"/>
      <c r="J482" s="435"/>
      <c r="K482" s="382"/>
      <c r="L482" s="382"/>
      <c r="M482" s="383"/>
      <c r="N482" s="239"/>
      <c r="O482" s="239"/>
      <c r="P482" s="614"/>
      <c r="Q482" s="622"/>
      <c r="R482" s="623"/>
      <c r="S482" s="616"/>
      <c r="T482" s="616"/>
      <c r="U482" s="616"/>
      <c r="V482" s="616"/>
      <c r="W482" s="616"/>
      <c r="X482" s="616"/>
      <c r="Y482" s="616"/>
      <c r="Z482" s="616"/>
      <c r="AA482" s="616"/>
      <c r="AB482" s="616"/>
      <c r="AC482" s="616"/>
      <c r="AD482" s="616"/>
      <c r="AE482" s="616"/>
      <c r="AF482" s="616"/>
      <c r="AG482" s="435"/>
      <c r="AH482" s="435"/>
      <c r="AI482" s="435"/>
      <c r="AJ482" s="435"/>
      <c r="AK482" s="435"/>
      <c r="AL482" s="435"/>
    </row>
    <row r="483" spans="1:38" ht="12.75" customHeight="1">
      <c r="A483" s="435"/>
      <c r="B483" s="435"/>
      <c r="C483" s="435"/>
      <c r="D483" s="435"/>
      <c r="E483" s="435"/>
      <c r="F483" s="435"/>
      <c r="G483" s="435"/>
      <c r="H483" s="435"/>
      <c r="I483" s="435"/>
      <c r="J483" s="435"/>
      <c r="K483" s="382"/>
      <c r="L483" s="382"/>
      <c r="M483" s="383"/>
      <c r="N483" s="239"/>
      <c r="O483" s="239"/>
      <c r="P483" s="614"/>
      <c r="Q483" s="622"/>
      <c r="R483" s="623"/>
      <c r="S483" s="616"/>
      <c r="T483" s="616"/>
      <c r="U483" s="616"/>
      <c r="V483" s="616"/>
      <c r="W483" s="616"/>
      <c r="X483" s="616"/>
      <c r="Y483" s="616"/>
      <c r="Z483" s="616"/>
      <c r="AA483" s="616"/>
      <c r="AB483" s="616"/>
      <c r="AC483" s="616"/>
      <c r="AD483" s="616"/>
      <c r="AE483" s="616"/>
      <c r="AF483" s="616"/>
      <c r="AG483" s="435"/>
      <c r="AH483" s="435"/>
      <c r="AI483" s="435"/>
      <c r="AJ483" s="435"/>
      <c r="AK483" s="435"/>
      <c r="AL483" s="435"/>
    </row>
    <row r="484" spans="1:38" ht="12.75" customHeight="1">
      <c r="A484" s="435"/>
      <c r="B484" s="435"/>
      <c r="C484" s="435"/>
      <c r="D484" s="435"/>
      <c r="E484" s="435"/>
      <c r="F484" s="435"/>
      <c r="G484" s="435"/>
      <c r="H484" s="435"/>
      <c r="I484" s="435"/>
      <c r="J484" s="435"/>
      <c r="K484" s="382"/>
      <c r="L484" s="382"/>
      <c r="M484" s="383"/>
      <c r="N484" s="239"/>
      <c r="O484" s="239"/>
      <c r="P484" s="614"/>
      <c r="Q484" s="622"/>
      <c r="R484" s="623"/>
      <c r="S484" s="616"/>
      <c r="T484" s="616"/>
      <c r="U484" s="616"/>
      <c r="V484" s="616"/>
      <c r="W484" s="616"/>
      <c r="X484" s="616"/>
      <c r="Y484" s="616"/>
      <c r="Z484" s="616"/>
      <c r="AA484" s="616"/>
      <c r="AB484" s="616"/>
      <c r="AC484" s="616"/>
      <c r="AD484" s="616"/>
      <c r="AE484" s="616"/>
      <c r="AF484" s="616"/>
      <c r="AG484" s="435"/>
      <c r="AH484" s="435"/>
      <c r="AI484" s="435"/>
      <c r="AJ484" s="435"/>
      <c r="AK484" s="435"/>
      <c r="AL484" s="435"/>
    </row>
    <row r="485" spans="1:38" ht="12.75" customHeight="1">
      <c r="A485" s="435"/>
      <c r="B485" s="435"/>
      <c r="C485" s="435"/>
      <c r="D485" s="435"/>
      <c r="E485" s="435"/>
      <c r="F485" s="435"/>
      <c r="G485" s="435"/>
      <c r="H485" s="435"/>
      <c r="I485" s="435"/>
      <c r="J485" s="435"/>
      <c r="K485" s="382"/>
      <c r="L485" s="382"/>
      <c r="M485" s="383"/>
      <c r="N485" s="239"/>
      <c r="O485" s="239"/>
      <c r="P485" s="614"/>
      <c r="Q485" s="622"/>
      <c r="R485" s="623"/>
      <c r="S485" s="616"/>
      <c r="T485" s="616"/>
      <c r="U485" s="616"/>
      <c r="V485" s="616"/>
      <c r="W485" s="616"/>
      <c r="X485" s="616"/>
      <c r="Y485" s="616"/>
      <c r="Z485" s="616"/>
      <c r="AA485" s="616"/>
      <c r="AB485" s="616"/>
      <c r="AC485" s="616"/>
      <c r="AD485" s="616"/>
      <c r="AE485" s="616"/>
      <c r="AF485" s="616"/>
      <c r="AG485" s="435"/>
      <c r="AH485" s="435"/>
      <c r="AI485" s="435"/>
      <c r="AJ485" s="435"/>
      <c r="AK485" s="435"/>
      <c r="AL485" s="435"/>
    </row>
    <row r="486" spans="1:38" ht="12.75" customHeight="1">
      <c r="A486" s="435"/>
      <c r="B486" s="435"/>
      <c r="C486" s="435"/>
      <c r="D486" s="435"/>
      <c r="E486" s="435"/>
      <c r="F486" s="435"/>
      <c r="G486" s="435"/>
      <c r="H486" s="435"/>
      <c r="I486" s="435"/>
      <c r="J486" s="435"/>
      <c r="K486" s="382"/>
      <c r="L486" s="382"/>
      <c r="M486" s="383"/>
      <c r="N486" s="239"/>
      <c r="O486" s="239"/>
      <c r="P486" s="614"/>
      <c r="Q486" s="622"/>
      <c r="R486" s="623"/>
      <c r="S486" s="616"/>
      <c r="T486" s="616"/>
      <c r="U486" s="616"/>
      <c r="V486" s="616"/>
      <c r="W486" s="616"/>
      <c r="X486" s="616"/>
      <c r="Y486" s="616"/>
      <c r="Z486" s="616"/>
      <c r="AA486" s="616"/>
      <c r="AB486" s="616"/>
      <c r="AC486" s="616"/>
      <c r="AD486" s="616"/>
      <c r="AE486" s="616"/>
      <c r="AF486" s="616"/>
      <c r="AG486" s="435"/>
      <c r="AH486" s="435"/>
      <c r="AI486" s="435"/>
      <c r="AJ486" s="435"/>
      <c r="AK486" s="435"/>
      <c r="AL486" s="435"/>
    </row>
    <row r="487" spans="1:38" ht="12.75" customHeight="1">
      <c r="A487" s="435"/>
      <c r="B487" s="435"/>
      <c r="C487" s="435"/>
      <c r="D487" s="435"/>
      <c r="E487" s="435"/>
      <c r="F487" s="435"/>
      <c r="G487" s="435"/>
      <c r="H487" s="435"/>
      <c r="I487" s="435"/>
      <c r="J487" s="435"/>
      <c r="K487" s="382"/>
      <c r="L487" s="382"/>
      <c r="M487" s="383"/>
      <c r="N487" s="239"/>
      <c r="O487" s="239"/>
      <c r="P487" s="614"/>
      <c r="Q487" s="622"/>
      <c r="R487" s="623"/>
      <c r="S487" s="616"/>
      <c r="T487" s="616"/>
      <c r="U487" s="616"/>
      <c r="V487" s="616"/>
      <c r="W487" s="616"/>
      <c r="X487" s="616"/>
      <c r="Y487" s="616"/>
      <c r="Z487" s="616"/>
      <c r="AA487" s="616"/>
      <c r="AB487" s="616"/>
      <c r="AC487" s="616"/>
      <c r="AD487" s="616"/>
      <c r="AE487" s="616"/>
      <c r="AF487" s="616"/>
      <c r="AG487" s="435"/>
      <c r="AH487" s="435"/>
      <c r="AI487" s="435"/>
      <c r="AJ487" s="435"/>
      <c r="AK487" s="435"/>
      <c r="AL487" s="435"/>
    </row>
    <row r="488" spans="1:38" ht="12.75" customHeight="1">
      <c r="A488" s="435"/>
      <c r="B488" s="435"/>
      <c r="C488" s="435"/>
      <c r="D488" s="435"/>
      <c r="E488" s="435"/>
      <c r="F488" s="435"/>
      <c r="G488" s="435"/>
      <c r="H488" s="435"/>
      <c r="I488" s="435"/>
      <c r="J488" s="435"/>
      <c r="K488" s="382"/>
      <c r="L488" s="382"/>
      <c r="M488" s="383"/>
      <c r="N488" s="239"/>
      <c r="O488" s="239"/>
      <c r="P488" s="614"/>
      <c r="Q488" s="622"/>
      <c r="R488" s="623"/>
      <c r="S488" s="616"/>
      <c r="T488" s="616"/>
      <c r="U488" s="616"/>
      <c r="V488" s="616"/>
      <c r="W488" s="616"/>
      <c r="X488" s="616"/>
      <c r="Y488" s="616"/>
      <c r="Z488" s="616"/>
      <c r="AA488" s="616"/>
      <c r="AB488" s="616"/>
      <c r="AC488" s="616"/>
      <c r="AD488" s="616"/>
      <c r="AE488" s="616"/>
      <c r="AF488" s="616"/>
      <c r="AG488" s="435"/>
      <c r="AH488" s="435"/>
      <c r="AI488" s="435"/>
      <c r="AJ488" s="435"/>
      <c r="AK488" s="435"/>
      <c r="AL488" s="435"/>
    </row>
    <row r="489" spans="1:38" ht="12.75" customHeight="1">
      <c r="A489" s="435"/>
      <c r="B489" s="435"/>
      <c r="C489" s="435"/>
      <c r="D489" s="435"/>
      <c r="E489" s="435"/>
      <c r="F489" s="435"/>
      <c r="G489" s="435"/>
      <c r="H489" s="435"/>
      <c r="I489" s="435"/>
      <c r="J489" s="435"/>
      <c r="K489" s="382"/>
      <c r="L489" s="382"/>
      <c r="M489" s="383"/>
      <c r="N489" s="239"/>
      <c r="O489" s="239"/>
      <c r="P489" s="614"/>
      <c r="Q489" s="622"/>
      <c r="R489" s="623"/>
      <c r="S489" s="616"/>
      <c r="T489" s="616"/>
      <c r="U489" s="616"/>
      <c r="V489" s="616"/>
      <c r="W489" s="616"/>
      <c r="X489" s="616"/>
      <c r="Y489" s="616"/>
      <c r="Z489" s="616"/>
      <c r="AA489" s="616"/>
      <c r="AB489" s="616"/>
      <c r="AC489" s="616"/>
      <c r="AD489" s="616"/>
      <c r="AE489" s="616"/>
      <c r="AF489" s="616"/>
      <c r="AG489" s="435"/>
      <c r="AH489" s="435"/>
      <c r="AI489" s="435"/>
      <c r="AJ489" s="435"/>
      <c r="AK489" s="435"/>
      <c r="AL489" s="435"/>
    </row>
    <row r="490" spans="1:38" ht="12.75" customHeight="1">
      <c r="A490" s="435"/>
      <c r="B490" s="435"/>
      <c r="C490" s="435"/>
      <c r="D490" s="435"/>
      <c r="E490" s="435"/>
      <c r="F490" s="435"/>
      <c r="G490" s="435"/>
      <c r="H490" s="435"/>
      <c r="I490" s="435"/>
      <c r="J490" s="435"/>
      <c r="K490" s="382"/>
      <c r="L490" s="382"/>
      <c r="M490" s="383"/>
      <c r="N490" s="239"/>
      <c r="O490" s="239"/>
      <c r="P490" s="614"/>
      <c r="Q490" s="622"/>
      <c r="R490" s="623"/>
      <c r="S490" s="616"/>
      <c r="T490" s="616"/>
      <c r="U490" s="616"/>
      <c r="V490" s="616"/>
      <c r="W490" s="616"/>
      <c r="X490" s="616"/>
      <c r="Y490" s="616"/>
      <c r="Z490" s="616"/>
      <c r="AA490" s="616"/>
      <c r="AB490" s="616"/>
      <c r="AC490" s="616"/>
      <c r="AD490" s="616"/>
      <c r="AE490" s="616"/>
      <c r="AF490" s="616"/>
      <c r="AG490" s="435"/>
      <c r="AH490" s="435"/>
      <c r="AI490" s="435"/>
      <c r="AJ490" s="435"/>
      <c r="AK490" s="435"/>
      <c r="AL490" s="435"/>
    </row>
    <row r="491" spans="1:38" ht="12.75" customHeight="1">
      <c r="A491" s="435"/>
      <c r="B491" s="435"/>
      <c r="C491" s="435"/>
      <c r="D491" s="435"/>
      <c r="E491" s="435"/>
      <c r="F491" s="435"/>
      <c r="G491" s="435"/>
      <c r="H491" s="435"/>
      <c r="I491" s="435"/>
      <c r="J491" s="435"/>
      <c r="K491" s="382"/>
      <c r="L491" s="382"/>
      <c r="M491" s="383"/>
      <c r="N491" s="239"/>
      <c r="O491" s="239"/>
      <c r="P491" s="614"/>
      <c r="Q491" s="622"/>
      <c r="R491" s="623"/>
      <c r="S491" s="616"/>
      <c r="T491" s="616"/>
      <c r="U491" s="616"/>
      <c r="V491" s="616"/>
      <c r="W491" s="616"/>
      <c r="X491" s="616"/>
      <c r="Y491" s="616"/>
      <c r="Z491" s="616"/>
      <c r="AA491" s="616"/>
      <c r="AB491" s="616"/>
      <c r="AC491" s="616"/>
      <c r="AD491" s="616"/>
      <c r="AE491" s="616"/>
      <c r="AF491" s="616"/>
      <c r="AG491" s="435"/>
      <c r="AH491" s="435"/>
      <c r="AI491" s="435"/>
      <c r="AJ491" s="435"/>
      <c r="AK491" s="435"/>
      <c r="AL491" s="435"/>
    </row>
    <row r="492" spans="1:38" ht="12.75" customHeight="1">
      <c r="A492" s="435"/>
      <c r="B492" s="435"/>
      <c r="C492" s="435"/>
      <c r="D492" s="435"/>
      <c r="E492" s="435"/>
      <c r="F492" s="435"/>
      <c r="G492" s="435"/>
      <c r="H492" s="435"/>
      <c r="I492" s="435"/>
      <c r="J492" s="435"/>
      <c r="K492" s="382"/>
      <c r="L492" s="382"/>
      <c r="M492" s="383"/>
      <c r="N492" s="239"/>
      <c r="O492" s="239"/>
      <c r="P492" s="614"/>
      <c r="Q492" s="622"/>
      <c r="R492" s="623"/>
      <c r="S492" s="616"/>
      <c r="T492" s="616"/>
      <c r="U492" s="616"/>
      <c r="V492" s="616"/>
      <c r="W492" s="616"/>
      <c r="X492" s="616"/>
      <c r="Y492" s="616"/>
      <c r="Z492" s="616"/>
      <c r="AA492" s="616"/>
      <c r="AB492" s="616"/>
      <c r="AC492" s="616"/>
      <c r="AD492" s="616"/>
      <c r="AE492" s="616"/>
      <c r="AF492" s="616"/>
      <c r="AG492" s="435"/>
      <c r="AH492" s="435"/>
      <c r="AI492" s="435"/>
      <c r="AJ492" s="435"/>
      <c r="AK492" s="435"/>
      <c r="AL492" s="435"/>
    </row>
    <row r="493" spans="1:38" ht="12.75" customHeight="1">
      <c r="A493" s="435"/>
      <c r="B493" s="435"/>
      <c r="C493" s="435"/>
      <c r="D493" s="435"/>
      <c r="E493" s="435"/>
      <c r="F493" s="435"/>
      <c r="G493" s="435"/>
      <c r="H493" s="435"/>
      <c r="I493" s="435"/>
      <c r="J493" s="435"/>
      <c r="K493" s="382"/>
      <c r="L493" s="382"/>
      <c r="M493" s="383"/>
      <c r="N493" s="239"/>
      <c r="O493" s="239"/>
      <c r="P493" s="614"/>
      <c r="Q493" s="622"/>
      <c r="R493" s="623"/>
      <c r="S493" s="616"/>
      <c r="T493" s="616"/>
      <c r="U493" s="616"/>
      <c r="V493" s="616"/>
      <c r="W493" s="616"/>
      <c r="X493" s="616"/>
      <c r="Y493" s="616"/>
      <c r="Z493" s="616"/>
      <c r="AA493" s="616"/>
      <c r="AB493" s="616"/>
      <c r="AC493" s="616"/>
      <c r="AD493" s="616"/>
      <c r="AE493" s="616"/>
      <c r="AF493" s="616"/>
      <c r="AG493" s="435"/>
      <c r="AH493" s="435"/>
      <c r="AI493" s="435"/>
      <c r="AJ493" s="435"/>
      <c r="AK493" s="435"/>
      <c r="AL493" s="435"/>
    </row>
    <row r="494" spans="1:38" ht="12.75" customHeight="1">
      <c r="A494" s="435"/>
      <c r="B494" s="435"/>
      <c r="C494" s="435"/>
      <c r="D494" s="435"/>
      <c r="E494" s="435"/>
      <c r="F494" s="435"/>
      <c r="G494" s="435"/>
      <c r="H494" s="435"/>
      <c r="I494" s="435"/>
      <c r="J494" s="435"/>
      <c r="K494" s="382"/>
      <c r="L494" s="382"/>
      <c r="M494" s="383"/>
      <c r="N494" s="239"/>
      <c r="O494" s="239"/>
      <c r="P494" s="614"/>
      <c r="Q494" s="622"/>
      <c r="R494" s="623"/>
      <c r="S494" s="616"/>
      <c r="T494" s="616"/>
      <c r="U494" s="616"/>
      <c r="V494" s="616"/>
      <c r="W494" s="616"/>
      <c r="X494" s="616"/>
      <c r="Y494" s="616"/>
      <c r="Z494" s="616"/>
      <c r="AA494" s="616"/>
      <c r="AB494" s="616"/>
      <c r="AC494" s="616"/>
      <c r="AD494" s="616"/>
      <c r="AE494" s="616"/>
      <c r="AF494" s="616"/>
      <c r="AG494" s="435"/>
      <c r="AH494" s="435"/>
      <c r="AI494" s="435"/>
      <c r="AJ494" s="435"/>
      <c r="AK494" s="435"/>
      <c r="AL494" s="435"/>
    </row>
    <row r="495" spans="1:38" ht="12.75" customHeight="1">
      <c r="A495" s="435"/>
      <c r="B495" s="435"/>
      <c r="C495" s="435"/>
      <c r="D495" s="435"/>
      <c r="E495" s="435"/>
      <c r="F495" s="435"/>
      <c r="G495" s="435"/>
      <c r="H495" s="435"/>
      <c r="I495" s="435"/>
      <c r="J495" s="435"/>
      <c r="K495" s="382"/>
      <c r="L495" s="382"/>
      <c r="M495" s="383"/>
      <c r="N495" s="239"/>
      <c r="O495" s="239"/>
      <c r="P495" s="614"/>
      <c r="Q495" s="622"/>
      <c r="R495" s="623"/>
      <c r="S495" s="616"/>
      <c r="T495" s="616"/>
      <c r="U495" s="616"/>
      <c r="V495" s="616"/>
      <c r="W495" s="616"/>
      <c r="X495" s="616"/>
      <c r="Y495" s="616"/>
      <c r="Z495" s="616"/>
      <c r="AA495" s="616"/>
      <c r="AB495" s="616"/>
      <c r="AC495" s="616"/>
      <c r="AD495" s="616"/>
      <c r="AE495" s="616"/>
      <c r="AF495" s="616"/>
      <c r="AG495" s="435"/>
      <c r="AH495" s="435"/>
      <c r="AI495" s="435"/>
      <c r="AJ495" s="435"/>
      <c r="AK495" s="435"/>
      <c r="AL495" s="435"/>
    </row>
    <row r="496" spans="1:38" ht="12.75" customHeight="1">
      <c r="A496" s="435"/>
      <c r="B496" s="435"/>
      <c r="C496" s="435"/>
      <c r="D496" s="435"/>
      <c r="E496" s="435"/>
      <c r="F496" s="435"/>
      <c r="G496" s="435"/>
      <c r="H496" s="435"/>
      <c r="I496" s="435"/>
      <c r="J496" s="435"/>
      <c r="K496" s="382"/>
      <c r="L496" s="382"/>
      <c r="M496" s="383"/>
      <c r="N496" s="239"/>
      <c r="O496" s="239"/>
      <c r="P496" s="614"/>
      <c r="Q496" s="622"/>
      <c r="R496" s="623"/>
      <c r="S496" s="616"/>
      <c r="T496" s="616"/>
      <c r="U496" s="616"/>
      <c r="V496" s="616"/>
      <c r="W496" s="616"/>
      <c r="X496" s="616"/>
      <c r="Y496" s="616"/>
      <c r="Z496" s="616"/>
      <c r="AA496" s="616"/>
      <c r="AB496" s="616"/>
      <c r="AC496" s="616"/>
      <c r="AD496" s="616"/>
      <c r="AE496" s="616"/>
      <c r="AF496" s="616"/>
      <c r="AG496" s="435"/>
      <c r="AH496" s="435"/>
      <c r="AI496" s="435"/>
      <c r="AJ496" s="435"/>
      <c r="AK496" s="435"/>
      <c r="AL496" s="435"/>
    </row>
    <row r="497" spans="1:38" ht="12.75" customHeight="1">
      <c r="A497" s="435"/>
      <c r="B497" s="435"/>
      <c r="C497" s="435"/>
      <c r="D497" s="435"/>
      <c r="E497" s="435"/>
      <c r="F497" s="435"/>
      <c r="G497" s="435"/>
      <c r="H497" s="435"/>
      <c r="I497" s="435"/>
      <c r="J497" s="435"/>
      <c r="K497" s="382"/>
      <c r="L497" s="382"/>
      <c r="M497" s="383"/>
      <c r="N497" s="239"/>
      <c r="O497" s="239"/>
      <c r="P497" s="614"/>
      <c r="Q497" s="622"/>
      <c r="R497" s="623"/>
      <c r="S497" s="616"/>
      <c r="T497" s="616"/>
      <c r="U497" s="616"/>
      <c r="V497" s="616"/>
      <c r="W497" s="616"/>
      <c r="X497" s="616"/>
      <c r="Y497" s="616"/>
      <c r="Z497" s="616"/>
      <c r="AA497" s="616"/>
      <c r="AB497" s="616"/>
      <c r="AC497" s="616"/>
      <c r="AD497" s="616"/>
      <c r="AE497" s="616"/>
      <c r="AF497" s="616"/>
      <c r="AG497" s="435"/>
      <c r="AH497" s="435"/>
      <c r="AI497" s="435"/>
      <c r="AJ497" s="435"/>
      <c r="AK497" s="435"/>
      <c r="AL497" s="435"/>
    </row>
    <row r="498" spans="1:38" ht="12.75" customHeight="1">
      <c r="A498" s="435"/>
      <c r="B498" s="435"/>
      <c r="C498" s="435"/>
      <c r="D498" s="435"/>
      <c r="E498" s="435"/>
      <c r="F498" s="435"/>
      <c r="G498" s="435"/>
      <c r="H498" s="435"/>
      <c r="I498" s="435"/>
      <c r="J498" s="435"/>
      <c r="K498" s="382"/>
      <c r="L498" s="382"/>
      <c r="M498" s="383"/>
      <c r="N498" s="239"/>
      <c r="O498" s="239"/>
      <c r="P498" s="614"/>
      <c r="Q498" s="622"/>
      <c r="R498" s="623"/>
      <c r="S498" s="616"/>
      <c r="T498" s="616"/>
      <c r="U498" s="616"/>
      <c r="V498" s="616"/>
      <c r="W498" s="616"/>
      <c r="X498" s="616"/>
      <c r="Y498" s="616"/>
      <c r="Z498" s="616"/>
      <c r="AA498" s="616"/>
      <c r="AB498" s="616"/>
      <c r="AC498" s="616"/>
      <c r="AD498" s="616"/>
      <c r="AE498" s="616"/>
      <c r="AF498" s="616"/>
      <c r="AG498" s="435"/>
      <c r="AH498" s="435"/>
      <c r="AI498" s="435"/>
      <c r="AJ498" s="435"/>
      <c r="AK498" s="435"/>
      <c r="AL498" s="435"/>
    </row>
    <row r="499" spans="1:38" ht="12.75" customHeight="1">
      <c r="A499" s="435"/>
      <c r="B499" s="435"/>
      <c r="C499" s="435"/>
      <c r="D499" s="435"/>
      <c r="E499" s="435"/>
      <c r="F499" s="435"/>
      <c r="G499" s="435"/>
      <c r="H499" s="435"/>
      <c r="I499" s="435"/>
      <c r="J499" s="435"/>
      <c r="K499" s="382"/>
      <c r="L499" s="382"/>
      <c r="M499" s="383"/>
      <c r="N499" s="239"/>
      <c r="O499" s="239"/>
      <c r="P499" s="614"/>
      <c r="Q499" s="622"/>
      <c r="R499" s="623"/>
      <c r="S499" s="616"/>
      <c r="T499" s="616"/>
      <c r="U499" s="616"/>
      <c r="V499" s="616"/>
      <c r="W499" s="616"/>
      <c r="X499" s="616"/>
      <c r="Y499" s="616"/>
      <c r="Z499" s="616"/>
      <c r="AA499" s="616"/>
      <c r="AB499" s="616"/>
      <c r="AC499" s="616"/>
      <c r="AD499" s="616"/>
      <c r="AE499" s="616"/>
      <c r="AF499" s="616"/>
      <c r="AG499" s="435"/>
      <c r="AH499" s="435"/>
      <c r="AI499" s="435"/>
      <c r="AJ499" s="435"/>
      <c r="AK499" s="435"/>
      <c r="AL499" s="435"/>
    </row>
    <row r="500" spans="1:38" ht="12.75" customHeight="1">
      <c r="A500" s="435"/>
      <c r="B500" s="435"/>
      <c r="C500" s="435"/>
      <c r="D500" s="435"/>
      <c r="E500" s="435"/>
      <c r="F500" s="435"/>
      <c r="G500" s="435"/>
      <c r="H500" s="435"/>
      <c r="I500" s="435"/>
      <c r="J500" s="435"/>
      <c r="K500" s="382"/>
      <c r="L500" s="382"/>
      <c r="M500" s="383"/>
      <c r="N500" s="239"/>
      <c r="O500" s="239"/>
      <c r="P500" s="614"/>
      <c r="Q500" s="622"/>
      <c r="R500" s="623"/>
      <c r="S500" s="616"/>
      <c r="T500" s="616"/>
      <c r="U500" s="616"/>
      <c r="V500" s="616"/>
      <c r="W500" s="616"/>
      <c r="X500" s="616"/>
      <c r="Y500" s="616"/>
      <c r="Z500" s="616"/>
      <c r="AA500" s="616"/>
      <c r="AB500" s="616"/>
      <c r="AC500" s="616"/>
      <c r="AD500" s="616"/>
      <c r="AE500" s="616"/>
      <c r="AF500" s="616"/>
      <c r="AG500" s="435"/>
      <c r="AH500" s="435"/>
      <c r="AI500" s="435"/>
      <c r="AJ500" s="435"/>
      <c r="AK500" s="435"/>
      <c r="AL500" s="435"/>
    </row>
    <row r="501" spans="1:38" ht="12.75" customHeight="1">
      <c r="A501" s="435"/>
      <c r="B501" s="435"/>
      <c r="C501" s="435"/>
      <c r="D501" s="435"/>
      <c r="E501" s="435"/>
      <c r="F501" s="435"/>
      <c r="G501" s="435"/>
      <c r="H501" s="435"/>
      <c r="I501" s="435"/>
      <c r="J501" s="435"/>
      <c r="K501" s="382"/>
      <c r="L501" s="382"/>
      <c r="M501" s="383"/>
      <c r="N501" s="239"/>
      <c r="O501" s="239"/>
      <c r="P501" s="614"/>
      <c r="Q501" s="622"/>
      <c r="R501" s="623"/>
      <c r="S501" s="616"/>
      <c r="T501" s="616"/>
      <c r="U501" s="616"/>
      <c r="V501" s="616"/>
      <c r="W501" s="616"/>
      <c r="X501" s="616"/>
      <c r="Y501" s="616"/>
      <c r="Z501" s="616"/>
      <c r="AA501" s="616"/>
      <c r="AB501" s="616"/>
      <c r="AC501" s="616"/>
      <c r="AD501" s="616"/>
      <c r="AE501" s="616"/>
      <c r="AF501" s="616"/>
      <c r="AG501" s="435"/>
      <c r="AH501" s="435"/>
      <c r="AI501" s="435"/>
      <c r="AJ501" s="435"/>
      <c r="AK501" s="435"/>
      <c r="AL501" s="435"/>
    </row>
    <row r="502" spans="1:38" ht="12.75" customHeight="1">
      <c r="A502" s="435"/>
      <c r="B502" s="435"/>
      <c r="C502" s="435"/>
      <c r="D502" s="435"/>
      <c r="E502" s="435"/>
      <c r="F502" s="435"/>
      <c r="G502" s="435"/>
      <c r="H502" s="435"/>
      <c r="I502" s="435"/>
      <c r="J502" s="435"/>
      <c r="K502" s="382"/>
      <c r="L502" s="382"/>
      <c r="M502" s="383"/>
      <c r="N502" s="239"/>
      <c r="O502" s="239"/>
      <c r="P502" s="614"/>
      <c r="Q502" s="622"/>
      <c r="R502" s="623"/>
      <c r="S502" s="616"/>
      <c r="T502" s="616"/>
      <c r="U502" s="616"/>
      <c r="V502" s="616"/>
      <c r="W502" s="616"/>
      <c r="X502" s="616"/>
      <c r="Y502" s="616"/>
      <c r="Z502" s="616"/>
      <c r="AA502" s="616"/>
      <c r="AB502" s="616"/>
      <c r="AC502" s="616"/>
      <c r="AD502" s="616"/>
      <c r="AE502" s="616"/>
      <c r="AF502" s="616"/>
      <c r="AG502" s="435"/>
      <c r="AH502" s="435"/>
      <c r="AI502" s="435"/>
      <c r="AJ502" s="435"/>
      <c r="AK502" s="435"/>
      <c r="AL502" s="435"/>
    </row>
    <row r="503" spans="1:38" ht="12.75" customHeight="1">
      <c r="A503" s="435"/>
      <c r="B503" s="435"/>
      <c r="C503" s="435"/>
      <c r="D503" s="435"/>
      <c r="E503" s="435"/>
      <c r="F503" s="435"/>
      <c r="G503" s="435"/>
      <c r="H503" s="435"/>
      <c r="I503" s="435"/>
      <c r="J503" s="435"/>
      <c r="K503" s="382"/>
      <c r="L503" s="382"/>
      <c r="M503" s="383"/>
      <c r="N503" s="239"/>
      <c r="O503" s="239"/>
      <c r="P503" s="614"/>
      <c r="Q503" s="622"/>
      <c r="R503" s="623"/>
      <c r="S503" s="616"/>
      <c r="T503" s="616"/>
      <c r="U503" s="616"/>
      <c r="V503" s="616"/>
      <c r="W503" s="616"/>
      <c r="X503" s="616"/>
      <c r="Y503" s="616"/>
      <c r="Z503" s="616"/>
      <c r="AA503" s="616"/>
      <c r="AB503" s="616"/>
      <c r="AC503" s="616"/>
      <c r="AD503" s="616"/>
      <c r="AE503" s="616"/>
      <c r="AF503" s="616"/>
      <c r="AG503" s="435"/>
      <c r="AH503" s="435"/>
      <c r="AI503" s="435"/>
      <c r="AJ503" s="435"/>
      <c r="AK503" s="435"/>
      <c r="AL503" s="435"/>
    </row>
    <row r="504" spans="1:38" ht="12.75" customHeight="1">
      <c r="A504" s="435"/>
      <c r="B504" s="435"/>
      <c r="C504" s="435"/>
      <c r="D504" s="435"/>
      <c r="E504" s="435"/>
      <c r="F504" s="435"/>
      <c r="G504" s="435"/>
      <c r="H504" s="435"/>
      <c r="I504" s="435"/>
      <c r="J504" s="435"/>
      <c r="K504" s="382"/>
      <c r="L504" s="382"/>
      <c r="M504" s="383"/>
      <c r="N504" s="239"/>
      <c r="O504" s="239"/>
      <c r="P504" s="614"/>
      <c r="Q504" s="622"/>
      <c r="R504" s="623"/>
      <c r="S504" s="616"/>
      <c r="T504" s="616"/>
      <c r="U504" s="616"/>
      <c r="V504" s="616"/>
      <c r="W504" s="616"/>
      <c r="X504" s="616"/>
      <c r="Y504" s="616"/>
      <c r="Z504" s="616"/>
      <c r="AA504" s="616"/>
      <c r="AB504" s="616"/>
      <c r="AC504" s="616"/>
      <c r="AD504" s="616"/>
      <c r="AE504" s="616"/>
      <c r="AF504" s="616"/>
      <c r="AG504" s="435"/>
      <c r="AH504" s="435"/>
      <c r="AI504" s="435"/>
      <c r="AJ504" s="435"/>
      <c r="AK504" s="435"/>
      <c r="AL504" s="435"/>
    </row>
    <row r="505" spans="1:38" ht="12.75" customHeight="1">
      <c r="A505" s="435"/>
      <c r="B505" s="435"/>
      <c r="C505" s="435"/>
      <c r="D505" s="435"/>
      <c r="E505" s="435"/>
      <c r="F505" s="435"/>
      <c r="G505" s="435"/>
      <c r="H505" s="435"/>
      <c r="I505" s="435"/>
      <c r="J505" s="435"/>
      <c r="K505" s="382"/>
      <c r="L505" s="382"/>
      <c r="M505" s="383"/>
      <c r="N505" s="239"/>
      <c r="O505" s="239"/>
      <c r="P505" s="614"/>
      <c r="Q505" s="622"/>
      <c r="R505" s="623"/>
      <c r="S505" s="616"/>
      <c r="T505" s="616"/>
      <c r="U505" s="616"/>
      <c r="V505" s="616"/>
      <c r="W505" s="616"/>
      <c r="X505" s="616"/>
      <c r="Y505" s="616"/>
      <c r="Z505" s="616"/>
      <c r="AA505" s="616"/>
      <c r="AB505" s="616"/>
      <c r="AC505" s="616"/>
      <c r="AD505" s="616"/>
      <c r="AE505" s="616"/>
      <c r="AF505" s="616"/>
      <c r="AG505" s="435"/>
      <c r="AH505" s="435"/>
      <c r="AI505" s="435"/>
      <c r="AJ505" s="435"/>
      <c r="AK505" s="435"/>
      <c r="AL505" s="435"/>
    </row>
    <row r="506" spans="1:38" ht="12.75" customHeight="1">
      <c r="A506" s="435"/>
      <c r="B506" s="435"/>
      <c r="C506" s="435"/>
      <c r="D506" s="435"/>
      <c r="E506" s="435"/>
      <c r="F506" s="435"/>
      <c r="G506" s="435"/>
      <c r="H506" s="435"/>
      <c r="I506" s="435"/>
      <c r="J506" s="435"/>
      <c r="K506" s="382"/>
      <c r="L506" s="382"/>
      <c r="M506" s="383"/>
      <c r="N506" s="239"/>
      <c r="O506" s="239"/>
      <c r="P506" s="614"/>
      <c r="Q506" s="622"/>
      <c r="R506" s="623"/>
      <c r="S506" s="616"/>
      <c r="T506" s="616"/>
      <c r="U506" s="616"/>
      <c r="V506" s="616"/>
      <c r="W506" s="616"/>
      <c r="X506" s="616"/>
      <c r="Y506" s="616"/>
      <c r="Z506" s="616"/>
      <c r="AA506" s="616"/>
      <c r="AB506" s="616"/>
      <c r="AC506" s="616"/>
      <c r="AD506" s="616"/>
      <c r="AE506" s="616"/>
      <c r="AF506" s="616"/>
      <c r="AG506" s="435"/>
      <c r="AH506" s="435"/>
      <c r="AI506" s="435"/>
      <c r="AJ506" s="435"/>
      <c r="AK506" s="435"/>
      <c r="AL506" s="435"/>
    </row>
    <row r="507" spans="1:38" ht="12.75" customHeight="1">
      <c r="A507" s="435"/>
      <c r="B507" s="435"/>
      <c r="C507" s="435"/>
      <c r="D507" s="435"/>
      <c r="E507" s="435"/>
      <c r="F507" s="435"/>
      <c r="G507" s="435"/>
      <c r="H507" s="435"/>
      <c r="I507" s="435"/>
      <c r="J507" s="435"/>
      <c r="K507" s="382"/>
      <c r="L507" s="382"/>
      <c r="M507" s="383"/>
      <c r="N507" s="239"/>
      <c r="O507" s="239"/>
      <c r="P507" s="614"/>
      <c r="Q507" s="622"/>
      <c r="R507" s="623"/>
      <c r="S507" s="616"/>
      <c r="T507" s="616"/>
      <c r="U507" s="616"/>
      <c r="V507" s="616"/>
      <c r="W507" s="616"/>
      <c r="X507" s="616"/>
      <c r="Y507" s="616"/>
      <c r="Z507" s="616"/>
      <c r="AA507" s="616"/>
      <c r="AB507" s="616"/>
      <c r="AC507" s="616"/>
      <c r="AD507" s="616"/>
      <c r="AE507" s="616"/>
      <c r="AF507" s="616"/>
      <c r="AG507" s="435"/>
      <c r="AH507" s="435"/>
      <c r="AI507" s="435"/>
      <c r="AJ507" s="435"/>
      <c r="AK507" s="435"/>
      <c r="AL507" s="435"/>
    </row>
    <row r="508" spans="1:38" ht="12.75" customHeight="1">
      <c r="A508" s="435"/>
      <c r="B508" s="435"/>
      <c r="C508" s="435"/>
      <c r="D508" s="435"/>
      <c r="E508" s="435"/>
      <c r="F508" s="435"/>
      <c r="G508" s="435"/>
      <c r="H508" s="435"/>
      <c r="I508" s="435"/>
      <c r="J508" s="435"/>
      <c r="K508" s="382"/>
      <c r="L508" s="382"/>
      <c r="M508" s="383"/>
      <c r="N508" s="239"/>
      <c r="O508" s="239"/>
      <c r="P508" s="614"/>
      <c r="Q508" s="622"/>
      <c r="R508" s="623"/>
      <c r="S508" s="616"/>
      <c r="T508" s="616"/>
      <c r="U508" s="616"/>
      <c r="V508" s="616"/>
      <c r="W508" s="616"/>
      <c r="X508" s="616"/>
      <c r="Y508" s="616"/>
      <c r="Z508" s="616"/>
      <c r="AA508" s="616"/>
      <c r="AB508" s="616"/>
      <c r="AC508" s="616"/>
      <c r="AD508" s="616"/>
      <c r="AE508" s="616"/>
      <c r="AF508" s="616"/>
      <c r="AG508" s="435"/>
      <c r="AH508" s="435"/>
      <c r="AI508" s="435"/>
      <c r="AJ508" s="435"/>
      <c r="AK508" s="435"/>
      <c r="AL508" s="435"/>
    </row>
    <row r="509" spans="1:38" ht="12.75" customHeight="1">
      <c r="A509" s="435"/>
      <c r="B509" s="435"/>
      <c r="C509" s="435"/>
      <c r="D509" s="435"/>
      <c r="E509" s="435"/>
      <c r="F509" s="435"/>
      <c r="G509" s="435"/>
      <c r="H509" s="435"/>
      <c r="I509" s="435"/>
      <c r="J509" s="435"/>
      <c r="K509" s="382"/>
      <c r="L509" s="382"/>
      <c r="M509" s="383"/>
      <c r="N509" s="239"/>
      <c r="O509" s="239"/>
      <c r="P509" s="614"/>
      <c r="Q509" s="622"/>
      <c r="R509" s="623"/>
      <c r="S509" s="616"/>
      <c r="T509" s="616"/>
      <c r="U509" s="616"/>
      <c r="V509" s="616"/>
      <c r="W509" s="616"/>
      <c r="X509" s="616"/>
      <c r="Y509" s="616"/>
      <c r="Z509" s="616"/>
      <c r="AA509" s="616"/>
      <c r="AB509" s="616"/>
      <c r="AC509" s="616"/>
      <c r="AD509" s="616"/>
      <c r="AE509" s="616"/>
      <c r="AF509" s="616"/>
      <c r="AG509" s="435"/>
      <c r="AH509" s="435"/>
      <c r="AI509" s="435"/>
      <c r="AJ509" s="435"/>
      <c r="AK509" s="435"/>
      <c r="AL509" s="435"/>
    </row>
    <row r="510" spans="1:38" ht="12.75" customHeight="1">
      <c r="A510" s="435"/>
      <c r="B510" s="435"/>
      <c r="C510" s="435"/>
      <c r="D510" s="435"/>
      <c r="E510" s="435"/>
      <c r="F510" s="435"/>
      <c r="G510" s="435"/>
      <c r="H510" s="435"/>
      <c r="I510" s="435"/>
      <c r="J510" s="435"/>
      <c r="K510" s="382"/>
      <c r="L510" s="382"/>
      <c r="M510" s="383"/>
      <c r="N510" s="239"/>
      <c r="O510" s="239"/>
      <c r="P510" s="614"/>
      <c r="Q510" s="622"/>
      <c r="R510" s="623"/>
      <c r="S510" s="616"/>
      <c r="T510" s="616"/>
      <c r="U510" s="616"/>
      <c r="V510" s="616"/>
      <c r="W510" s="616"/>
      <c r="X510" s="616"/>
      <c r="Y510" s="616"/>
      <c r="Z510" s="616"/>
      <c r="AA510" s="616"/>
      <c r="AB510" s="616"/>
      <c r="AC510" s="616"/>
      <c r="AD510" s="616"/>
      <c r="AE510" s="616"/>
      <c r="AF510" s="616"/>
      <c r="AG510" s="435"/>
      <c r="AH510" s="435"/>
      <c r="AI510" s="435"/>
      <c r="AJ510" s="435"/>
      <c r="AK510" s="435"/>
      <c r="AL510" s="435"/>
    </row>
    <row r="511" spans="1:38" ht="12.75" customHeight="1">
      <c r="A511" s="435"/>
      <c r="B511" s="435"/>
      <c r="C511" s="435"/>
      <c r="D511" s="435"/>
      <c r="E511" s="435"/>
      <c r="F511" s="435"/>
      <c r="G511" s="435"/>
      <c r="H511" s="435"/>
      <c r="I511" s="435"/>
      <c r="J511" s="435"/>
      <c r="K511" s="382"/>
      <c r="L511" s="382"/>
      <c r="M511" s="383"/>
      <c r="N511" s="239"/>
      <c r="O511" s="239"/>
      <c r="P511" s="614"/>
      <c r="Q511" s="622"/>
      <c r="R511" s="623"/>
      <c r="S511" s="616"/>
      <c r="T511" s="616"/>
      <c r="U511" s="616"/>
      <c r="V511" s="616"/>
      <c r="W511" s="616"/>
      <c r="X511" s="616"/>
      <c r="Y511" s="616"/>
      <c r="Z511" s="616"/>
      <c r="AA511" s="616"/>
      <c r="AB511" s="616"/>
      <c r="AC511" s="616"/>
      <c r="AD511" s="616"/>
      <c r="AE511" s="616"/>
      <c r="AF511" s="616"/>
      <c r="AG511" s="435"/>
      <c r="AH511" s="435"/>
      <c r="AI511" s="435"/>
      <c r="AJ511" s="435"/>
      <c r="AK511" s="435"/>
      <c r="AL511" s="435"/>
    </row>
    <row r="512" spans="1:38" ht="12.75" customHeight="1">
      <c r="A512" s="435"/>
      <c r="B512" s="435"/>
      <c r="C512" s="435"/>
      <c r="D512" s="435"/>
      <c r="E512" s="435"/>
      <c r="F512" s="435"/>
      <c r="G512" s="435"/>
      <c r="H512" s="435"/>
      <c r="I512" s="435"/>
      <c r="J512" s="435"/>
      <c r="K512" s="382"/>
      <c r="L512" s="382"/>
      <c r="M512" s="383"/>
      <c r="N512" s="239"/>
      <c r="O512" s="239"/>
      <c r="P512" s="614"/>
      <c r="Q512" s="622"/>
      <c r="R512" s="623"/>
      <c r="S512" s="616"/>
      <c r="T512" s="616"/>
      <c r="U512" s="616"/>
      <c r="V512" s="616"/>
      <c r="W512" s="616"/>
      <c r="X512" s="616"/>
      <c r="Y512" s="616"/>
      <c r="Z512" s="616"/>
      <c r="AA512" s="616"/>
      <c r="AB512" s="616"/>
      <c r="AC512" s="616"/>
      <c r="AD512" s="616"/>
      <c r="AE512" s="616"/>
      <c r="AF512" s="616"/>
      <c r="AG512" s="435"/>
      <c r="AH512" s="435"/>
      <c r="AI512" s="435"/>
      <c r="AJ512" s="435"/>
      <c r="AK512" s="435"/>
      <c r="AL512" s="435"/>
    </row>
    <row r="513" spans="1:38" ht="12.75" customHeight="1">
      <c r="A513" s="435"/>
      <c r="B513" s="435"/>
      <c r="C513" s="435"/>
      <c r="D513" s="435"/>
      <c r="E513" s="435"/>
      <c r="F513" s="435"/>
      <c r="G513" s="435"/>
      <c r="H513" s="435"/>
      <c r="I513" s="435"/>
      <c r="J513" s="435"/>
      <c r="K513" s="382"/>
      <c r="L513" s="382"/>
      <c r="M513" s="383"/>
      <c r="N513" s="239"/>
      <c r="O513" s="239"/>
      <c r="P513" s="614"/>
      <c r="Q513" s="622"/>
      <c r="R513" s="623"/>
      <c r="S513" s="616"/>
      <c r="T513" s="616"/>
      <c r="U513" s="616"/>
      <c r="V513" s="616"/>
      <c r="W513" s="616"/>
      <c r="X513" s="616"/>
      <c r="Y513" s="616"/>
      <c r="Z513" s="616"/>
      <c r="AA513" s="616"/>
      <c r="AB513" s="616"/>
      <c r="AC513" s="616"/>
      <c r="AD513" s="616"/>
      <c r="AE513" s="616"/>
      <c r="AF513" s="616"/>
      <c r="AG513" s="435"/>
      <c r="AH513" s="435"/>
      <c r="AI513" s="435"/>
      <c r="AJ513" s="435"/>
      <c r="AK513" s="435"/>
      <c r="AL513" s="435"/>
    </row>
    <row r="514" spans="1:38" ht="12.75" customHeight="1">
      <c r="A514" s="435"/>
      <c r="B514" s="435"/>
      <c r="C514" s="435"/>
      <c r="D514" s="435"/>
      <c r="E514" s="435"/>
      <c r="F514" s="435"/>
      <c r="G514" s="435"/>
      <c r="H514" s="435"/>
      <c r="I514" s="435"/>
      <c r="J514" s="435"/>
      <c r="K514" s="382"/>
      <c r="L514" s="382"/>
      <c r="M514" s="383"/>
      <c r="N514" s="239"/>
      <c r="O514" s="239"/>
      <c r="P514" s="614"/>
      <c r="Q514" s="622"/>
      <c r="R514" s="623"/>
      <c r="S514" s="616"/>
      <c r="T514" s="616"/>
      <c r="U514" s="616"/>
      <c r="V514" s="616"/>
      <c r="W514" s="616"/>
      <c r="X514" s="616"/>
      <c r="Y514" s="616"/>
      <c r="Z514" s="616"/>
      <c r="AA514" s="616"/>
      <c r="AB514" s="616"/>
      <c r="AC514" s="616"/>
      <c r="AD514" s="616"/>
      <c r="AE514" s="616"/>
      <c r="AF514" s="616"/>
      <c r="AG514" s="435"/>
      <c r="AH514" s="435"/>
      <c r="AI514" s="435"/>
      <c r="AJ514" s="435"/>
      <c r="AK514" s="435"/>
      <c r="AL514" s="435"/>
    </row>
    <row r="515" spans="1:38" ht="12.75" customHeight="1">
      <c r="A515" s="435"/>
      <c r="B515" s="435"/>
      <c r="C515" s="435"/>
      <c r="D515" s="435"/>
      <c r="E515" s="435"/>
      <c r="F515" s="435"/>
      <c r="G515" s="435"/>
      <c r="H515" s="435"/>
      <c r="I515" s="435"/>
      <c r="J515" s="435"/>
      <c r="K515" s="382"/>
      <c r="L515" s="382"/>
      <c r="M515" s="383"/>
      <c r="N515" s="239"/>
      <c r="O515" s="239"/>
      <c r="P515" s="614"/>
      <c r="Q515" s="622"/>
      <c r="R515" s="623"/>
      <c r="S515" s="616"/>
      <c r="T515" s="616"/>
      <c r="U515" s="616"/>
      <c r="V515" s="616"/>
      <c r="W515" s="616"/>
      <c r="X515" s="616"/>
      <c r="Y515" s="616"/>
      <c r="Z515" s="616"/>
      <c r="AA515" s="616"/>
      <c r="AB515" s="616"/>
      <c r="AC515" s="616"/>
      <c r="AD515" s="616"/>
      <c r="AE515" s="616"/>
      <c r="AF515" s="616"/>
      <c r="AG515" s="435"/>
      <c r="AH515" s="435"/>
      <c r="AI515" s="435"/>
      <c r="AJ515" s="435"/>
      <c r="AK515" s="435"/>
      <c r="AL515" s="435"/>
    </row>
    <row r="516" spans="1:38" ht="12.75" customHeight="1">
      <c r="A516" s="435"/>
      <c r="B516" s="435"/>
      <c r="C516" s="435"/>
      <c r="D516" s="435"/>
      <c r="E516" s="435"/>
      <c r="F516" s="435"/>
      <c r="G516" s="435"/>
      <c r="H516" s="435"/>
      <c r="I516" s="435"/>
      <c r="J516" s="435"/>
      <c r="K516" s="382"/>
      <c r="L516" s="382"/>
      <c r="M516" s="383"/>
      <c r="N516" s="239"/>
      <c r="O516" s="239"/>
      <c r="P516" s="614"/>
      <c r="Q516" s="622"/>
      <c r="R516" s="623"/>
      <c r="S516" s="616"/>
      <c r="T516" s="616"/>
      <c r="U516" s="616"/>
      <c r="V516" s="616"/>
      <c r="W516" s="616"/>
      <c r="X516" s="616"/>
      <c r="Y516" s="616"/>
      <c r="Z516" s="616"/>
      <c r="AA516" s="616"/>
      <c r="AB516" s="616"/>
      <c r="AC516" s="616"/>
      <c r="AD516" s="616"/>
      <c r="AE516" s="616"/>
      <c r="AF516" s="616"/>
      <c r="AG516" s="435"/>
      <c r="AH516" s="435"/>
      <c r="AI516" s="435"/>
      <c r="AJ516" s="435"/>
      <c r="AK516" s="435"/>
      <c r="AL516" s="435"/>
    </row>
    <row r="517" spans="1:38" ht="12.75" customHeight="1">
      <c r="A517" s="435"/>
      <c r="B517" s="435"/>
      <c r="C517" s="435"/>
      <c r="D517" s="435"/>
      <c r="E517" s="435"/>
      <c r="F517" s="435"/>
      <c r="G517" s="435"/>
      <c r="H517" s="435"/>
      <c r="I517" s="435"/>
      <c r="J517" s="435"/>
      <c r="K517" s="382"/>
      <c r="L517" s="382"/>
      <c r="M517" s="383"/>
      <c r="N517" s="239"/>
      <c r="O517" s="239"/>
      <c r="P517" s="614"/>
      <c r="Q517" s="622"/>
      <c r="R517" s="623"/>
      <c r="S517" s="616"/>
      <c r="T517" s="616"/>
      <c r="U517" s="616"/>
      <c r="V517" s="616"/>
      <c r="W517" s="616"/>
      <c r="X517" s="616"/>
      <c r="Y517" s="616"/>
      <c r="Z517" s="616"/>
      <c r="AA517" s="616"/>
      <c r="AB517" s="616"/>
      <c r="AC517" s="616"/>
      <c r="AD517" s="616"/>
      <c r="AE517" s="616"/>
      <c r="AF517" s="616"/>
      <c r="AG517" s="435"/>
      <c r="AH517" s="435"/>
      <c r="AI517" s="435"/>
      <c r="AJ517" s="435"/>
      <c r="AK517" s="435"/>
      <c r="AL517" s="435"/>
    </row>
    <row r="518" spans="1:38" ht="12.75" customHeight="1">
      <c r="A518" s="435"/>
      <c r="B518" s="435"/>
      <c r="C518" s="435"/>
      <c r="D518" s="435"/>
      <c r="E518" s="435"/>
      <c r="F518" s="435"/>
      <c r="G518" s="435"/>
      <c r="H518" s="435"/>
      <c r="I518" s="435"/>
      <c r="J518" s="435"/>
      <c r="K518" s="382"/>
      <c r="L518" s="382"/>
      <c r="M518" s="383"/>
      <c r="N518" s="239"/>
      <c r="O518" s="239"/>
      <c r="P518" s="614"/>
      <c r="Q518" s="622"/>
      <c r="R518" s="623"/>
      <c r="S518" s="616"/>
      <c r="T518" s="616"/>
      <c r="U518" s="616"/>
      <c r="V518" s="616"/>
      <c r="W518" s="616"/>
      <c r="X518" s="616"/>
      <c r="Y518" s="616"/>
      <c r="Z518" s="616"/>
      <c r="AA518" s="616"/>
      <c r="AB518" s="616"/>
      <c r="AC518" s="616"/>
      <c r="AD518" s="616"/>
      <c r="AE518" s="616"/>
      <c r="AF518" s="616"/>
      <c r="AG518" s="435"/>
      <c r="AH518" s="435"/>
      <c r="AI518" s="435"/>
      <c r="AJ518" s="435"/>
      <c r="AK518" s="435"/>
      <c r="AL518" s="435"/>
    </row>
    <row r="519" spans="1:38" ht="12.75" customHeight="1">
      <c r="A519" s="435"/>
      <c r="B519" s="435"/>
      <c r="C519" s="435"/>
      <c r="D519" s="435"/>
      <c r="E519" s="435"/>
      <c r="F519" s="435"/>
      <c r="G519" s="435"/>
      <c r="H519" s="435"/>
      <c r="I519" s="435"/>
      <c r="J519" s="435"/>
      <c r="K519" s="382"/>
      <c r="L519" s="382"/>
      <c r="M519" s="383"/>
      <c r="N519" s="239"/>
      <c r="O519" s="239"/>
      <c r="P519" s="614"/>
      <c r="Q519" s="622"/>
      <c r="R519" s="623"/>
      <c r="S519" s="616"/>
      <c r="T519" s="616"/>
      <c r="U519" s="616"/>
      <c r="V519" s="616"/>
      <c r="W519" s="616"/>
      <c r="X519" s="616"/>
      <c r="Y519" s="616"/>
      <c r="Z519" s="616"/>
      <c r="AA519" s="616"/>
      <c r="AB519" s="616"/>
      <c r="AC519" s="616"/>
      <c r="AD519" s="616"/>
      <c r="AE519" s="616"/>
      <c r="AF519" s="616"/>
      <c r="AG519" s="435"/>
      <c r="AH519" s="435"/>
      <c r="AI519" s="435"/>
      <c r="AJ519" s="435"/>
      <c r="AK519" s="435"/>
      <c r="AL519" s="435"/>
    </row>
    <row r="520" spans="1:38" ht="12.75" customHeight="1">
      <c r="A520" s="435"/>
      <c r="B520" s="435"/>
      <c r="C520" s="435"/>
      <c r="D520" s="435"/>
      <c r="E520" s="435"/>
      <c r="F520" s="435"/>
      <c r="G520" s="435"/>
      <c r="H520" s="435"/>
      <c r="I520" s="435"/>
      <c r="J520" s="435"/>
      <c r="K520" s="382"/>
      <c r="L520" s="382"/>
      <c r="M520" s="383"/>
      <c r="N520" s="239"/>
      <c r="O520" s="239"/>
      <c r="P520" s="614"/>
      <c r="Q520" s="622"/>
      <c r="R520" s="623"/>
      <c r="S520" s="616"/>
      <c r="T520" s="616"/>
      <c r="U520" s="616"/>
      <c r="V520" s="616"/>
      <c r="W520" s="616"/>
      <c r="X520" s="616"/>
      <c r="Y520" s="616"/>
      <c r="Z520" s="616"/>
      <c r="AA520" s="616"/>
      <c r="AB520" s="616"/>
      <c r="AC520" s="616"/>
      <c r="AD520" s="616"/>
      <c r="AE520" s="616"/>
      <c r="AF520" s="616"/>
      <c r="AG520" s="435"/>
      <c r="AH520" s="435"/>
      <c r="AI520" s="435"/>
      <c r="AJ520" s="435"/>
      <c r="AK520" s="435"/>
      <c r="AL520" s="435"/>
    </row>
    <row r="521" spans="1:38" ht="12.75" customHeight="1">
      <c r="A521" s="435"/>
      <c r="B521" s="435"/>
      <c r="C521" s="435"/>
      <c r="D521" s="435"/>
      <c r="E521" s="435"/>
      <c r="F521" s="435"/>
      <c r="G521" s="435"/>
      <c r="H521" s="435"/>
      <c r="I521" s="435"/>
      <c r="J521" s="435"/>
      <c r="K521" s="382"/>
      <c r="L521" s="382"/>
      <c r="M521" s="383"/>
      <c r="N521" s="239"/>
      <c r="O521" s="239"/>
      <c r="P521" s="614"/>
      <c r="Q521" s="622"/>
      <c r="R521" s="623"/>
      <c r="S521" s="616"/>
      <c r="T521" s="616"/>
      <c r="U521" s="616"/>
      <c r="V521" s="616"/>
      <c r="W521" s="616"/>
      <c r="X521" s="616"/>
      <c r="Y521" s="616"/>
      <c r="Z521" s="616"/>
      <c r="AA521" s="616"/>
      <c r="AB521" s="616"/>
      <c r="AC521" s="616"/>
      <c r="AD521" s="616"/>
      <c r="AE521" s="616"/>
      <c r="AF521" s="616"/>
      <c r="AG521" s="435"/>
      <c r="AH521" s="435"/>
      <c r="AI521" s="435"/>
      <c r="AJ521" s="435"/>
      <c r="AK521" s="435"/>
      <c r="AL521" s="435"/>
    </row>
    <row r="522" spans="1:38" ht="12.75" customHeight="1">
      <c r="A522" s="435"/>
      <c r="B522" s="435"/>
      <c r="C522" s="435"/>
      <c r="D522" s="435"/>
      <c r="E522" s="435"/>
      <c r="F522" s="435"/>
      <c r="G522" s="435"/>
      <c r="H522" s="435"/>
      <c r="I522" s="435"/>
      <c r="J522" s="435"/>
      <c r="K522" s="382"/>
      <c r="L522" s="382"/>
      <c r="M522" s="383"/>
      <c r="N522" s="239"/>
      <c r="O522" s="239"/>
      <c r="P522" s="614"/>
      <c r="Q522" s="622"/>
      <c r="R522" s="623"/>
      <c r="S522" s="616"/>
      <c r="T522" s="616"/>
      <c r="U522" s="616"/>
      <c r="V522" s="616"/>
      <c r="W522" s="616"/>
      <c r="X522" s="616"/>
      <c r="Y522" s="616"/>
      <c r="Z522" s="616"/>
      <c r="AA522" s="616"/>
      <c r="AB522" s="616"/>
      <c r="AC522" s="616"/>
      <c r="AD522" s="616"/>
      <c r="AE522" s="616"/>
      <c r="AF522" s="616"/>
      <c r="AG522" s="435"/>
      <c r="AH522" s="435"/>
      <c r="AI522" s="435"/>
      <c r="AJ522" s="435"/>
      <c r="AK522" s="435"/>
      <c r="AL522" s="435"/>
    </row>
    <row r="523" spans="1:38" ht="12.75" customHeight="1">
      <c r="A523" s="435"/>
      <c r="B523" s="435"/>
      <c r="C523" s="435"/>
      <c r="D523" s="435"/>
      <c r="E523" s="435"/>
      <c r="F523" s="435"/>
      <c r="G523" s="435"/>
      <c r="H523" s="435"/>
      <c r="I523" s="435"/>
      <c r="J523" s="435"/>
      <c r="K523" s="382"/>
      <c r="L523" s="382"/>
      <c r="M523" s="383"/>
      <c r="N523" s="239"/>
      <c r="O523" s="239"/>
      <c r="P523" s="614"/>
      <c r="Q523" s="622"/>
      <c r="R523" s="623"/>
      <c r="S523" s="616"/>
      <c r="T523" s="616"/>
      <c r="U523" s="616"/>
      <c r="V523" s="616"/>
      <c r="W523" s="616"/>
      <c r="X523" s="616"/>
      <c r="Y523" s="616"/>
      <c r="Z523" s="616"/>
      <c r="AA523" s="616"/>
      <c r="AB523" s="616"/>
      <c r="AC523" s="616"/>
      <c r="AD523" s="616"/>
      <c r="AE523" s="616"/>
      <c r="AF523" s="616"/>
      <c r="AG523" s="435"/>
      <c r="AH523" s="435"/>
      <c r="AI523" s="435"/>
      <c r="AJ523" s="435"/>
      <c r="AK523" s="435"/>
      <c r="AL523" s="435"/>
    </row>
    <row r="524" spans="1:38" ht="12.75" customHeight="1">
      <c r="A524" s="435"/>
      <c r="B524" s="435"/>
      <c r="C524" s="435"/>
      <c r="D524" s="435"/>
      <c r="E524" s="435"/>
      <c r="F524" s="435"/>
      <c r="G524" s="435"/>
      <c r="H524" s="435"/>
      <c r="I524" s="435"/>
      <c r="J524" s="435"/>
      <c r="K524" s="382"/>
      <c r="L524" s="382"/>
      <c r="M524" s="383"/>
      <c r="N524" s="239"/>
      <c r="O524" s="239"/>
      <c r="P524" s="614"/>
      <c r="Q524" s="622"/>
      <c r="R524" s="623"/>
      <c r="S524" s="616"/>
      <c r="T524" s="616"/>
      <c r="U524" s="616"/>
      <c r="V524" s="616"/>
      <c r="W524" s="616"/>
      <c r="X524" s="616"/>
      <c r="Y524" s="616"/>
      <c r="Z524" s="616"/>
      <c r="AA524" s="616"/>
      <c r="AB524" s="616"/>
      <c r="AC524" s="616"/>
      <c r="AD524" s="616"/>
      <c r="AE524" s="616"/>
      <c r="AF524" s="616"/>
      <c r="AG524" s="435"/>
      <c r="AH524" s="435"/>
      <c r="AI524" s="435"/>
      <c r="AJ524" s="435"/>
      <c r="AK524" s="435"/>
      <c r="AL524" s="435"/>
    </row>
    <row r="525" spans="1:38" ht="12.75" customHeight="1">
      <c r="A525" s="435"/>
      <c r="B525" s="435"/>
      <c r="C525" s="435"/>
      <c r="D525" s="435"/>
      <c r="E525" s="435"/>
      <c r="F525" s="435"/>
      <c r="G525" s="435"/>
      <c r="H525" s="435"/>
      <c r="I525" s="435"/>
      <c r="J525" s="435"/>
      <c r="K525" s="382"/>
      <c r="L525" s="382"/>
      <c r="M525" s="383"/>
      <c r="N525" s="239"/>
      <c r="O525" s="239"/>
      <c r="P525" s="614"/>
      <c r="Q525" s="622"/>
      <c r="R525" s="623"/>
      <c r="S525" s="616"/>
      <c r="T525" s="616"/>
      <c r="U525" s="616"/>
      <c r="V525" s="616"/>
      <c r="W525" s="616"/>
      <c r="X525" s="616"/>
      <c r="Y525" s="616"/>
      <c r="Z525" s="616"/>
      <c r="AA525" s="616"/>
      <c r="AB525" s="616"/>
      <c r="AC525" s="616"/>
      <c r="AD525" s="616"/>
      <c r="AE525" s="616"/>
      <c r="AF525" s="616"/>
      <c r="AG525" s="435"/>
      <c r="AH525" s="435"/>
      <c r="AI525" s="435"/>
      <c r="AJ525" s="435"/>
      <c r="AK525" s="435"/>
      <c r="AL525" s="435"/>
    </row>
    <row r="526" spans="1:38" ht="12.75" customHeight="1">
      <c r="A526" s="435"/>
      <c r="B526" s="435"/>
      <c r="C526" s="435"/>
      <c r="D526" s="435"/>
      <c r="E526" s="435"/>
      <c r="F526" s="435"/>
      <c r="G526" s="435"/>
      <c r="H526" s="435"/>
      <c r="I526" s="435"/>
      <c r="J526" s="435"/>
      <c r="K526" s="382"/>
      <c r="L526" s="382"/>
      <c r="M526" s="383"/>
      <c r="N526" s="239"/>
      <c r="O526" s="239"/>
      <c r="P526" s="614"/>
      <c r="Q526" s="622"/>
      <c r="R526" s="623"/>
      <c r="S526" s="616"/>
      <c r="T526" s="616"/>
      <c r="U526" s="616"/>
      <c r="V526" s="616"/>
      <c r="W526" s="616"/>
      <c r="X526" s="616"/>
      <c r="Y526" s="616"/>
      <c r="Z526" s="616"/>
      <c r="AA526" s="616"/>
      <c r="AB526" s="616"/>
      <c r="AC526" s="616"/>
      <c r="AD526" s="616"/>
      <c r="AE526" s="616"/>
      <c r="AF526" s="616"/>
      <c r="AG526" s="435"/>
      <c r="AH526" s="435"/>
      <c r="AI526" s="435"/>
      <c r="AJ526" s="435"/>
      <c r="AK526" s="435"/>
      <c r="AL526" s="435"/>
    </row>
    <row r="527" spans="1:38" ht="12.75" customHeight="1">
      <c r="A527" s="435"/>
      <c r="B527" s="435"/>
      <c r="C527" s="435"/>
      <c r="D527" s="435"/>
      <c r="E527" s="435"/>
      <c r="F527" s="435"/>
      <c r="G527" s="435"/>
      <c r="H527" s="435"/>
      <c r="I527" s="435"/>
      <c r="J527" s="435"/>
      <c r="K527" s="382"/>
      <c r="L527" s="382"/>
      <c r="M527" s="383"/>
      <c r="N527" s="239"/>
      <c r="O527" s="239"/>
      <c r="P527" s="614"/>
      <c r="Q527" s="622"/>
      <c r="R527" s="623"/>
      <c r="S527" s="616"/>
      <c r="T527" s="616"/>
      <c r="U527" s="616"/>
      <c r="V527" s="616"/>
      <c r="W527" s="616"/>
      <c r="X527" s="616"/>
      <c r="Y527" s="616"/>
      <c r="Z527" s="616"/>
      <c r="AA527" s="616"/>
      <c r="AB527" s="616"/>
      <c r="AC527" s="616"/>
      <c r="AD527" s="616"/>
      <c r="AE527" s="616"/>
      <c r="AF527" s="616"/>
      <c r="AG527" s="435"/>
      <c r="AH527" s="435"/>
      <c r="AI527" s="435"/>
      <c r="AJ527" s="435"/>
      <c r="AK527" s="435"/>
      <c r="AL527" s="435"/>
    </row>
    <row r="528" spans="1:38" ht="12.75" customHeight="1">
      <c r="A528" s="435"/>
      <c r="B528" s="435"/>
      <c r="C528" s="435"/>
      <c r="D528" s="435"/>
      <c r="E528" s="435"/>
      <c r="F528" s="435"/>
      <c r="G528" s="435"/>
      <c r="H528" s="435"/>
      <c r="I528" s="435"/>
      <c r="J528" s="435"/>
      <c r="K528" s="382"/>
      <c r="L528" s="382"/>
      <c r="M528" s="383"/>
      <c r="N528" s="239"/>
      <c r="O528" s="239"/>
      <c r="P528" s="614"/>
      <c r="Q528" s="622"/>
      <c r="R528" s="623"/>
      <c r="S528" s="616"/>
      <c r="T528" s="616"/>
      <c r="U528" s="616"/>
      <c r="V528" s="616"/>
      <c r="W528" s="616"/>
      <c r="X528" s="616"/>
      <c r="Y528" s="616"/>
      <c r="Z528" s="616"/>
      <c r="AA528" s="616"/>
      <c r="AB528" s="616"/>
      <c r="AC528" s="616"/>
      <c r="AD528" s="616"/>
      <c r="AE528" s="616"/>
      <c r="AF528" s="616"/>
      <c r="AG528" s="435"/>
      <c r="AH528" s="435"/>
      <c r="AI528" s="435"/>
      <c r="AJ528" s="435"/>
      <c r="AK528" s="435"/>
      <c r="AL528" s="435"/>
    </row>
    <row r="529" spans="1:38" ht="12.75" customHeight="1">
      <c r="A529" s="435"/>
      <c r="B529" s="435"/>
      <c r="C529" s="435"/>
      <c r="D529" s="435"/>
      <c r="E529" s="435"/>
      <c r="F529" s="435"/>
      <c r="G529" s="435"/>
      <c r="H529" s="435"/>
      <c r="I529" s="435"/>
      <c r="J529" s="435"/>
      <c r="K529" s="382"/>
      <c r="L529" s="382"/>
      <c r="M529" s="383"/>
      <c r="N529" s="239"/>
      <c r="O529" s="239"/>
      <c r="P529" s="614"/>
      <c r="Q529" s="622"/>
      <c r="R529" s="623"/>
      <c r="S529" s="616"/>
      <c r="T529" s="616"/>
      <c r="U529" s="616"/>
      <c r="V529" s="616"/>
      <c r="W529" s="616"/>
      <c r="X529" s="616"/>
      <c r="Y529" s="616"/>
      <c r="Z529" s="616"/>
      <c r="AA529" s="616"/>
      <c r="AB529" s="616"/>
      <c r="AC529" s="616"/>
      <c r="AD529" s="616"/>
      <c r="AE529" s="616"/>
      <c r="AF529" s="616"/>
      <c r="AG529" s="435"/>
      <c r="AH529" s="435"/>
      <c r="AI529" s="435"/>
      <c r="AJ529" s="435"/>
      <c r="AK529" s="435"/>
      <c r="AL529" s="435"/>
    </row>
    <row r="530" spans="1:38" ht="12.75" customHeight="1">
      <c r="A530" s="435"/>
      <c r="B530" s="435"/>
      <c r="C530" s="435"/>
      <c r="D530" s="435"/>
      <c r="E530" s="435"/>
      <c r="F530" s="435"/>
      <c r="G530" s="435"/>
      <c r="H530" s="435"/>
      <c r="I530" s="435"/>
      <c r="J530" s="435"/>
      <c r="K530" s="382"/>
      <c r="L530" s="382"/>
      <c r="M530" s="383"/>
      <c r="N530" s="239"/>
      <c r="O530" s="239"/>
      <c r="P530" s="614"/>
      <c r="Q530" s="622"/>
      <c r="R530" s="623"/>
      <c r="S530" s="616"/>
      <c r="T530" s="616"/>
      <c r="U530" s="616"/>
      <c r="V530" s="616"/>
      <c r="W530" s="616"/>
      <c r="X530" s="616"/>
      <c r="Y530" s="616"/>
      <c r="Z530" s="616"/>
      <c r="AA530" s="616"/>
      <c r="AB530" s="616"/>
      <c r="AC530" s="616"/>
      <c r="AD530" s="616"/>
      <c r="AE530" s="616"/>
      <c r="AF530" s="616"/>
      <c r="AG530" s="435"/>
      <c r="AH530" s="435"/>
      <c r="AI530" s="435"/>
      <c r="AJ530" s="435"/>
      <c r="AK530" s="435"/>
      <c r="AL530" s="435"/>
    </row>
    <row r="531" spans="1:38" ht="12.75" customHeight="1">
      <c r="A531" s="435"/>
      <c r="B531" s="435"/>
      <c r="C531" s="435"/>
      <c r="D531" s="435"/>
      <c r="E531" s="435"/>
      <c r="F531" s="435"/>
      <c r="G531" s="435"/>
      <c r="H531" s="435"/>
      <c r="I531" s="435"/>
      <c r="J531" s="435"/>
      <c r="K531" s="382"/>
      <c r="L531" s="382"/>
      <c r="M531" s="383"/>
      <c r="N531" s="239"/>
      <c r="O531" s="239"/>
      <c r="P531" s="614"/>
      <c r="Q531" s="622"/>
      <c r="R531" s="623"/>
      <c r="S531" s="616"/>
      <c r="T531" s="616"/>
      <c r="U531" s="616"/>
      <c r="V531" s="616"/>
      <c r="W531" s="616"/>
      <c r="X531" s="616"/>
      <c r="Y531" s="616"/>
      <c r="Z531" s="616"/>
      <c r="AA531" s="616"/>
      <c r="AB531" s="616"/>
      <c r="AC531" s="616"/>
      <c r="AD531" s="616"/>
      <c r="AE531" s="616"/>
      <c r="AF531" s="616"/>
      <c r="AG531" s="435"/>
      <c r="AH531" s="435"/>
      <c r="AI531" s="435"/>
      <c r="AJ531" s="435"/>
      <c r="AK531" s="435"/>
      <c r="AL531" s="435"/>
    </row>
    <row r="532" spans="1:38" ht="12.75" customHeight="1">
      <c r="A532" s="435"/>
      <c r="B532" s="435"/>
      <c r="C532" s="435"/>
      <c r="D532" s="435"/>
      <c r="E532" s="435"/>
      <c r="F532" s="435"/>
      <c r="G532" s="435"/>
      <c r="H532" s="435"/>
      <c r="I532" s="435"/>
      <c r="J532" s="435"/>
      <c r="K532" s="382"/>
      <c r="L532" s="382"/>
      <c r="M532" s="383"/>
      <c r="N532" s="239"/>
      <c r="O532" s="239"/>
      <c r="P532" s="614"/>
      <c r="Q532" s="622"/>
      <c r="R532" s="623"/>
      <c r="S532" s="616"/>
      <c r="T532" s="616"/>
      <c r="U532" s="616"/>
      <c r="V532" s="616"/>
      <c r="W532" s="616"/>
      <c r="X532" s="616"/>
      <c r="Y532" s="616"/>
      <c r="Z532" s="616"/>
      <c r="AA532" s="616"/>
      <c r="AB532" s="616"/>
      <c r="AC532" s="616"/>
      <c r="AD532" s="616"/>
      <c r="AE532" s="616"/>
      <c r="AF532" s="616"/>
      <c r="AG532" s="435"/>
      <c r="AH532" s="435"/>
      <c r="AI532" s="435"/>
      <c r="AJ532" s="435"/>
      <c r="AK532" s="435"/>
      <c r="AL532" s="435"/>
    </row>
    <row r="533" spans="1:38" ht="12.75" customHeight="1">
      <c r="A533" s="435"/>
      <c r="B533" s="435"/>
      <c r="C533" s="435"/>
      <c r="D533" s="435"/>
      <c r="E533" s="435"/>
      <c r="F533" s="435"/>
      <c r="G533" s="435"/>
      <c r="H533" s="435"/>
      <c r="I533" s="435"/>
      <c r="J533" s="435"/>
      <c r="K533" s="382"/>
      <c r="L533" s="382"/>
      <c r="M533" s="383"/>
      <c r="N533" s="239"/>
      <c r="O533" s="239"/>
      <c r="P533" s="614"/>
      <c r="Q533" s="622"/>
      <c r="R533" s="623"/>
      <c r="S533" s="616"/>
      <c r="T533" s="616"/>
      <c r="U533" s="616"/>
      <c r="V533" s="616"/>
      <c r="W533" s="616"/>
      <c r="X533" s="616"/>
      <c r="Y533" s="616"/>
      <c r="Z533" s="616"/>
      <c r="AA533" s="616"/>
      <c r="AB533" s="616"/>
      <c r="AC533" s="616"/>
      <c r="AD533" s="616"/>
      <c r="AE533" s="616"/>
      <c r="AF533" s="616"/>
      <c r="AG533" s="435"/>
      <c r="AH533" s="435"/>
      <c r="AI533" s="435"/>
      <c r="AJ533" s="435"/>
      <c r="AK533" s="435"/>
      <c r="AL533" s="435"/>
    </row>
    <row r="534" spans="1:38" ht="12.75" customHeight="1">
      <c r="A534" s="435"/>
      <c r="B534" s="435"/>
      <c r="C534" s="435"/>
      <c r="D534" s="435"/>
      <c r="E534" s="435"/>
      <c r="F534" s="435"/>
      <c r="G534" s="435"/>
      <c r="H534" s="435"/>
      <c r="I534" s="435"/>
      <c r="J534" s="435"/>
      <c r="K534" s="382"/>
      <c r="L534" s="382"/>
      <c r="M534" s="383"/>
      <c r="N534" s="239"/>
      <c r="O534" s="239"/>
      <c r="P534" s="614"/>
      <c r="Q534" s="622"/>
      <c r="R534" s="623"/>
      <c r="S534" s="616"/>
      <c r="T534" s="616"/>
      <c r="U534" s="616"/>
      <c r="V534" s="616"/>
      <c r="W534" s="616"/>
      <c r="X534" s="616"/>
      <c r="Y534" s="616"/>
      <c r="Z534" s="616"/>
      <c r="AA534" s="616"/>
      <c r="AB534" s="616"/>
      <c r="AC534" s="616"/>
      <c r="AD534" s="616"/>
      <c r="AE534" s="616"/>
      <c r="AF534" s="616"/>
      <c r="AG534" s="435"/>
      <c r="AH534" s="435"/>
      <c r="AI534" s="435"/>
      <c r="AJ534" s="435"/>
      <c r="AK534" s="435"/>
      <c r="AL534" s="435"/>
    </row>
    <row r="535" spans="1:38" ht="12.75" customHeight="1">
      <c r="A535" s="435"/>
      <c r="B535" s="435"/>
      <c r="C535" s="435"/>
      <c r="D535" s="435"/>
      <c r="E535" s="435"/>
      <c r="F535" s="435"/>
      <c r="G535" s="435"/>
      <c r="H535" s="435"/>
      <c r="I535" s="435"/>
      <c r="J535" s="435"/>
      <c r="K535" s="382"/>
      <c r="L535" s="382"/>
      <c r="M535" s="383"/>
      <c r="N535" s="239"/>
      <c r="O535" s="239"/>
      <c r="P535" s="614"/>
      <c r="Q535" s="622"/>
      <c r="R535" s="623"/>
      <c r="S535" s="616"/>
      <c r="T535" s="616"/>
      <c r="U535" s="616"/>
      <c r="V535" s="616"/>
      <c r="W535" s="616"/>
      <c r="X535" s="616"/>
      <c r="Y535" s="616"/>
      <c r="Z535" s="616"/>
      <c r="AA535" s="616"/>
      <c r="AB535" s="616"/>
      <c r="AC535" s="616"/>
      <c r="AD535" s="616"/>
      <c r="AE535" s="616"/>
      <c r="AF535" s="616"/>
      <c r="AG535" s="435"/>
      <c r="AH535" s="435"/>
      <c r="AI535" s="435"/>
      <c r="AJ535" s="435"/>
      <c r="AK535" s="435"/>
      <c r="AL535" s="435"/>
    </row>
    <row r="536" spans="1:38" ht="12.75" customHeight="1">
      <c r="A536" s="435"/>
      <c r="B536" s="435"/>
      <c r="C536" s="435"/>
      <c r="D536" s="435"/>
      <c r="E536" s="435"/>
      <c r="F536" s="435"/>
      <c r="G536" s="435"/>
      <c r="H536" s="435"/>
      <c r="I536" s="435"/>
      <c r="J536" s="435"/>
      <c r="K536" s="382"/>
      <c r="L536" s="382"/>
      <c r="M536" s="383"/>
      <c r="N536" s="239"/>
      <c r="O536" s="239"/>
      <c r="P536" s="614"/>
      <c r="Q536" s="622"/>
      <c r="R536" s="623"/>
      <c r="S536" s="616"/>
      <c r="T536" s="616"/>
      <c r="U536" s="616"/>
      <c r="V536" s="616"/>
      <c r="W536" s="616"/>
      <c r="X536" s="616"/>
      <c r="Y536" s="616"/>
      <c r="Z536" s="616"/>
      <c r="AA536" s="616"/>
      <c r="AB536" s="616"/>
      <c r="AC536" s="616"/>
      <c r="AD536" s="616"/>
      <c r="AE536" s="616"/>
      <c r="AF536" s="616"/>
      <c r="AG536" s="435"/>
      <c r="AH536" s="435"/>
      <c r="AI536" s="435"/>
      <c r="AJ536" s="435"/>
      <c r="AK536" s="435"/>
      <c r="AL536" s="435"/>
    </row>
    <row r="537" spans="1:38" ht="12.75" customHeight="1">
      <c r="A537" s="435"/>
      <c r="B537" s="435"/>
      <c r="C537" s="435"/>
      <c r="D537" s="435"/>
      <c r="E537" s="435"/>
      <c r="F537" s="435"/>
      <c r="G537" s="435"/>
      <c r="H537" s="435"/>
      <c r="I537" s="435"/>
      <c r="J537" s="435"/>
      <c r="K537" s="382"/>
      <c r="L537" s="382"/>
      <c r="M537" s="383"/>
      <c r="N537" s="239"/>
      <c r="O537" s="239"/>
      <c r="P537" s="614"/>
      <c r="Q537" s="622"/>
      <c r="R537" s="623"/>
      <c r="S537" s="616"/>
      <c r="T537" s="616"/>
      <c r="U537" s="616"/>
      <c r="V537" s="616"/>
      <c r="W537" s="616"/>
      <c r="X537" s="616"/>
      <c r="Y537" s="616"/>
      <c r="Z537" s="616"/>
      <c r="AA537" s="616"/>
      <c r="AB537" s="616"/>
      <c r="AC537" s="616"/>
      <c r="AD537" s="616"/>
      <c r="AE537" s="616"/>
      <c r="AF537" s="616"/>
      <c r="AG537" s="435"/>
      <c r="AH537" s="435"/>
      <c r="AI537" s="435"/>
      <c r="AJ537" s="435"/>
      <c r="AK537" s="435"/>
      <c r="AL537" s="435"/>
    </row>
    <row r="538" spans="1:38" ht="12.75" customHeight="1">
      <c r="A538" s="435"/>
      <c r="B538" s="435"/>
      <c r="C538" s="435"/>
      <c r="D538" s="435"/>
      <c r="E538" s="435"/>
      <c r="F538" s="435"/>
      <c r="G538" s="435"/>
      <c r="H538" s="435"/>
      <c r="I538" s="435"/>
      <c r="J538" s="435"/>
      <c r="K538" s="382"/>
      <c r="L538" s="382"/>
      <c r="M538" s="383"/>
      <c r="N538" s="239"/>
      <c r="O538" s="239"/>
      <c r="P538" s="614"/>
      <c r="Q538" s="622"/>
      <c r="R538" s="623"/>
      <c r="S538" s="616"/>
      <c r="T538" s="616"/>
      <c r="U538" s="616"/>
      <c r="V538" s="616"/>
      <c r="W538" s="616"/>
      <c r="X538" s="616"/>
      <c r="Y538" s="616"/>
      <c r="Z538" s="616"/>
      <c r="AA538" s="616"/>
      <c r="AB538" s="616"/>
      <c r="AC538" s="616"/>
      <c r="AD538" s="616"/>
      <c r="AE538" s="616"/>
      <c r="AF538" s="616"/>
      <c r="AG538" s="435"/>
      <c r="AH538" s="435"/>
      <c r="AI538" s="435"/>
      <c r="AJ538" s="435"/>
      <c r="AK538" s="435"/>
      <c r="AL538" s="435"/>
    </row>
    <row r="539" spans="1:38" ht="12.75" customHeight="1">
      <c r="A539" s="435"/>
      <c r="B539" s="435"/>
      <c r="C539" s="435"/>
      <c r="D539" s="435"/>
      <c r="E539" s="435"/>
      <c r="F539" s="435"/>
      <c r="G539" s="435"/>
      <c r="H539" s="435"/>
      <c r="I539" s="435"/>
      <c r="J539" s="435"/>
      <c r="K539" s="382"/>
      <c r="L539" s="382"/>
      <c r="M539" s="383"/>
      <c r="N539" s="239"/>
      <c r="O539" s="239"/>
      <c r="P539" s="614"/>
      <c r="Q539" s="622"/>
      <c r="R539" s="623"/>
      <c r="S539" s="616"/>
      <c r="T539" s="616"/>
      <c r="U539" s="616"/>
      <c r="V539" s="616"/>
      <c r="W539" s="616"/>
      <c r="X539" s="616"/>
      <c r="Y539" s="616"/>
      <c r="Z539" s="616"/>
      <c r="AA539" s="616"/>
      <c r="AB539" s="616"/>
      <c r="AC539" s="616"/>
      <c r="AD539" s="616"/>
      <c r="AE539" s="616"/>
      <c r="AF539" s="616"/>
      <c r="AG539" s="435"/>
      <c r="AH539" s="435"/>
      <c r="AI539" s="435"/>
      <c r="AJ539" s="435"/>
      <c r="AK539" s="435"/>
      <c r="AL539" s="435"/>
    </row>
    <row r="540" spans="1:38" ht="12.75" customHeight="1">
      <c r="A540" s="435"/>
      <c r="B540" s="435"/>
      <c r="C540" s="435"/>
      <c r="D540" s="435"/>
      <c r="E540" s="435"/>
      <c r="F540" s="435"/>
      <c r="G540" s="435"/>
      <c r="H540" s="435"/>
      <c r="I540" s="435"/>
      <c r="J540" s="435"/>
      <c r="K540" s="382"/>
      <c r="L540" s="382"/>
      <c r="M540" s="383"/>
      <c r="N540" s="239"/>
      <c r="O540" s="239"/>
      <c r="P540" s="614"/>
      <c r="Q540" s="622"/>
      <c r="R540" s="623"/>
      <c r="S540" s="616"/>
      <c r="T540" s="616"/>
      <c r="U540" s="616"/>
      <c r="V540" s="616"/>
      <c r="W540" s="616"/>
      <c r="X540" s="616"/>
      <c r="Y540" s="616"/>
      <c r="Z540" s="616"/>
      <c r="AA540" s="616"/>
      <c r="AB540" s="616"/>
      <c r="AC540" s="616"/>
      <c r="AD540" s="616"/>
      <c r="AE540" s="616"/>
      <c r="AF540" s="616"/>
      <c r="AG540" s="435"/>
      <c r="AH540" s="435"/>
      <c r="AI540" s="435"/>
      <c r="AJ540" s="435"/>
      <c r="AK540" s="435"/>
      <c r="AL540" s="435"/>
    </row>
    <row r="541" spans="1:38" ht="12.75" customHeight="1">
      <c r="A541" s="435"/>
      <c r="B541" s="435"/>
      <c r="C541" s="435"/>
      <c r="D541" s="435"/>
      <c r="E541" s="435"/>
      <c r="F541" s="435"/>
      <c r="G541" s="435"/>
      <c r="H541" s="435"/>
      <c r="I541" s="435"/>
      <c r="J541" s="435"/>
      <c r="K541" s="382"/>
      <c r="L541" s="382"/>
      <c r="M541" s="383"/>
      <c r="N541" s="239"/>
      <c r="O541" s="239"/>
      <c r="P541" s="614"/>
      <c r="Q541" s="622"/>
      <c r="R541" s="623"/>
      <c r="S541" s="616"/>
      <c r="T541" s="616"/>
      <c r="U541" s="616"/>
      <c r="V541" s="616"/>
      <c r="W541" s="616"/>
      <c r="X541" s="616"/>
      <c r="Y541" s="616"/>
      <c r="Z541" s="616"/>
      <c r="AA541" s="616"/>
      <c r="AB541" s="616"/>
      <c r="AC541" s="616"/>
      <c r="AD541" s="616"/>
      <c r="AE541" s="616"/>
      <c r="AF541" s="616"/>
      <c r="AG541" s="435"/>
      <c r="AH541" s="435"/>
      <c r="AI541" s="435"/>
      <c r="AJ541" s="435"/>
      <c r="AK541" s="435"/>
      <c r="AL541" s="435"/>
    </row>
    <row r="542" spans="1:38" ht="12.75" customHeight="1">
      <c r="A542" s="435"/>
      <c r="B542" s="435"/>
      <c r="C542" s="435"/>
      <c r="D542" s="435"/>
      <c r="E542" s="435"/>
      <c r="F542" s="435"/>
      <c r="G542" s="435"/>
      <c r="H542" s="435"/>
      <c r="I542" s="435"/>
      <c r="J542" s="435"/>
      <c r="K542" s="382"/>
      <c r="L542" s="382"/>
      <c r="M542" s="383"/>
      <c r="N542" s="239"/>
      <c r="O542" s="239"/>
      <c r="P542" s="614"/>
      <c r="Q542" s="622"/>
      <c r="R542" s="623"/>
      <c r="S542" s="616"/>
      <c r="T542" s="616"/>
      <c r="U542" s="616"/>
      <c r="V542" s="616"/>
      <c r="W542" s="616"/>
      <c r="X542" s="616"/>
      <c r="Y542" s="616"/>
      <c r="Z542" s="616"/>
      <c r="AA542" s="616"/>
      <c r="AB542" s="616"/>
      <c r="AC542" s="616"/>
      <c r="AD542" s="616"/>
      <c r="AE542" s="616"/>
      <c r="AF542" s="616"/>
      <c r="AG542" s="435"/>
      <c r="AH542" s="435"/>
      <c r="AI542" s="435"/>
      <c r="AJ542" s="435"/>
      <c r="AK542" s="435"/>
      <c r="AL542" s="435"/>
    </row>
    <row r="543" spans="1:38" ht="12.75" customHeight="1">
      <c r="A543" s="435"/>
      <c r="B543" s="435"/>
      <c r="C543" s="435"/>
      <c r="D543" s="435"/>
      <c r="E543" s="435"/>
      <c r="F543" s="435"/>
      <c r="G543" s="435"/>
      <c r="H543" s="435"/>
      <c r="I543" s="435"/>
      <c r="J543" s="435"/>
      <c r="K543" s="382"/>
      <c r="L543" s="382"/>
      <c r="M543" s="383"/>
      <c r="N543" s="239"/>
      <c r="O543" s="239"/>
      <c r="P543" s="614"/>
      <c r="Q543" s="622"/>
      <c r="R543" s="623"/>
      <c r="S543" s="616"/>
      <c r="T543" s="616"/>
      <c r="U543" s="616"/>
      <c r="V543" s="616"/>
      <c r="W543" s="616"/>
      <c r="X543" s="616"/>
      <c r="Y543" s="616"/>
      <c r="Z543" s="616"/>
      <c r="AA543" s="616"/>
      <c r="AB543" s="616"/>
      <c r="AC543" s="616"/>
      <c r="AD543" s="616"/>
      <c r="AE543" s="616"/>
      <c r="AF543" s="616"/>
      <c r="AG543" s="435"/>
      <c r="AH543" s="435"/>
      <c r="AI543" s="435"/>
      <c r="AJ543" s="435"/>
      <c r="AK543" s="435"/>
      <c r="AL543" s="435"/>
    </row>
    <row r="544" spans="1:38" ht="12.75" customHeight="1">
      <c r="A544" s="435"/>
      <c r="B544" s="435"/>
      <c r="C544" s="435"/>
      <c r="D544" s="435"/>
      <c r="E544" s="435"/>
      <c r="F544" s="435"/>
      <c r="G544" s="435"/>
      <c r="H544" s="435"/>
      <c r="I544" s="435"/>
      <c r="J544" s="435"/>
      <c r="K544" s="382"/>
      <c r="L544" s="382"/>
      <c r="M544" s="383"/>
      <c r="N544" s="239"/>
      <c r="O544" s="239"/>
      <c r="P544" s="614"/>
      <c r="Q544" s="622"/>
      <c r="R544" s="623"/>
      <c r="S544" s="616"/>
      <c r="T544" s="616"/>
      <c r="U544" s="616"/>
      <c r="V544" s="616"/>
      <c r="W544" s="616"/>
      <c r="X544" s="616"/>
      <c r="Y544" s="616"/>
      <c r="Z544" s="616"/>
      <c r="AA544" s="616"/>
      <c r="AB544" s="616"/>
      <c r="AC544" s="616"/>
      <c r="AD544" s="616"/>
      <c r="AE544" s="616"/>
      <c r="AF544" s="616"/>
      <c r="AG544" s="435"/>
      <c r="AH544" s="435"/>
      <c r="AI544" s="435"/>
      <c r="AJ544" s="435"/>
      <c r="AK544" s="435"/>
      <c r="AL544" s="435"/>
    </row>
    <row r="545" spans="1:38" ht="12.75" customHeight="1">
      <c r="A545" s="435"/>
      <c r="B545" s="435"/>
      <c r="C545" s="435"/>
      <c r="D545" s="435"/>
      <c r="E545" s="435"/>
      <c r="F545" s="435"/>
      <c r="G545" s="435"/>
      <c r="H545" s="435"/>
      <c r="I545" s="435"/>
      <c r="J545" s="435"/>
      <c r="K545" s="382"/>
      <c r="L545" s="382"/>
      <c r="M545" s="383"/>
      <c r="N545" s="239"/>
      <c r="O545" s="239"/>
      <c r="P545" s="614"/>
      <c r="Q545" s="622"/>
      <c r="R545" s="623"/>
      <c r="S545" s="616"/>
      <c r="T545" s="616"/>
      <c r="U545" s="616"/>
      <c r="V545" s="616"/>
      <c r="W545" s="616"/>
      <c r="X545" s="616"/>
      <c r="Y545" s="616"/>
      <c r="Z545" s="616"/>
      <c r="AA545" s="616"/>
      <c r="AB545" s="616"/>
      <c r="AC545" s="616"/>
      <c r="AD545" s="616"/>
      <c r="AE545" s="616"/>
      <c r="AF545" s="616"/>
      <c r="AG545" s="435"/>
      <c r="AH545" s="435"/>
      <c r="AI545" s="435"/>
      <c r="AJ545" s="435"/>
      <c r="AK545" s="435"/>
      <c r="AL545" s="435"/>
    </row>
    <row r="546" spans="1:38" ht="12.75" customHeight="1">
      <c r="A546" s="435"/>
      <c r="B546" s="435"/>
      <c r="C546" s="435"/>
      <c r="D546" s="435"/>
      <c r="E546" s="435"/>
      <c r="F546" s="435"/>
      <c r="G546" s="435"/>
      <c r="H546" s="435"/>
      <c r="I546" s="435"/>
      <c r="J546" s="435"/>
      <c r="K546" s="382"/>
      <c r="L546" s="382"/>
      <c r="M546" s="383"/>
      <c r="N546" s="239"/>
      <c r="O546" s="239"/>
      <c r="P546" s="614"/>
      <c r="Q546" s="622"/>
      <c r="R546" s="623"/>
      <c r="S546" s="616"/>
      <c r="T546" s="616"/>
      <c r="U546" s="616"/>
      <c r="V546" s="616"/>
      <c r="W546" s="616"/>
      <c r="X546" s="616"/>
      <c r="Y546" s="616"/>
      <c r="Z546" s="616"/>
      <c r="AA546" s="616"/>
      <c r="AB546" s="616"/>
      <c r="AC546" s="616"/>
      <c r="AD546" s="616"/>
      <c r="AE546" s="616"/>
      <c r="AF546" s="616"/>
      <c r="AG546" s="435"/>
      <c r="AH546" s="435"/>
      <c r="AI546" s="435"/>
      <c r="AJ546" s="435"/>
      <c r="AK546" s="435"/>
      <c r="AL546" s="435"/>
    </row>
    <row r="547" spans="1:38" ht="12.75" customHeight="1">
      <c r="A547" s="435"/>
      <c r="B547" s="435"/>
      <c r="C547" s="435"/>
      <c r="D547" s="435"/>
      <c r="E547" s="435"/>
      <c r="F547" s="435"/>
      <c r="G547" s="435"/>
      <c r="H547" s="435"/>
      <c r="I547" s="435"/>
      <c r="J547" s="435"/>
      <c r="K547" s="382"/>
      <c r="L547" s="382"/>
      <c r="M547" s="383"/>
      <c r="N547" s="239"/>
      <c r="O547" s="239"/>
      <c r="P547" s="614"/>
      <c r="Q547" s="622"/>
      <c r="R547" s="623"/>
      <c r="S547" s="616"/>
      <c r="T547" s="616"/>
      <c r="U547" s="616"/>
      <c r="V547" s="616"/>
      <c r="W547" s="616"/>
      <c r="X547" s="616"/>
      <c r="Y547" s="616"/>
      <c r="Z547" s="616"/>
      <c r="AA547" s="616"/>
      <c r="AB547" s="616"/>
      <c r="AC547" s="616"/>
      <c r="AD547" s="616"/>
      <c r="AE547" s="616"/>
      <c r="AF547" s="616"/>
      <c r="AG547" s="435"/>
      <c r="AH547" s="435"/>
      <c r="AI547" s="435"/>
      <c r="AJ547" s="435"/>
      <c r="AK547" s="435"/>
      <c r="AL547" s="435"/>
    </row>
    <row r="548" spans="1:38" ht="12.75" customHeight="1">
      <c r="A548" s="435"/>
      <c r="B548" s="435"/>
      <c r="C548" s="435"/>
      <c r="D548" s="435"/>
      <c r="E548" s="435"/>
      <c r="F548" s="435"/>
      <c r="G548" s="435"/>
      <c r="H548" s="435"/>
      <c r="I548" s="435"/>
      <c r="J548" s="435"/>
      <c r="K548" s="382"/>
      <c r="L548" s="382"/>
      <c r="M548" s="383"/>
      <c r="N548" s="239"/>
      <c r="O548" s="239"/>
      <c r="P548" s="614"/>
      <c r="Q548" s="622"/>
      <c r="R548" s="623"/>
      <c r="S548" s="616"/>
      <c r="T548" s="616"/>
      <c r="U548" s="616"/>
      <c r="V548" s="616"/>
      <c r="W548" s="616"/>
      <c r="X548" s="616"/>
      <c r="Y548" s="616"/>
      <c r="Z548" s="616"/>
      <c r="AA548" s="616"/>
      <c r="AB548" s="616"/>
      <c r="AC548" s="616"/>
      <c r="AD548" s="616"/>
      <c r="AE548" s="616"/>
      <c r="AF548" s="616"/>
      <c r="AG548" s="435"/>
      <c r="AH548" s="435"/>
      <c r="AI548" s="435"/>
      <c r="AJ548" s="435"/>
      <c r="AK548" s="435"/>
      <c r="AL548" s="435"/>
    </row>
    <row r="549" spans="1:38" ht="12.75" customHeight="1">
      <c r="A549" s="435"/>
      <c r="B549" s="435"/>
      <c r="C549" s="435"/>
      <c r="D549" s="435"/>
      <c r="E549" s="435"/>
      <c r="F549" s="435"/>
      <c r="G549" s="435"/>
      <c r="H549" s="435"/>
      <c r="I549" s="435"/>
      <c r="J549" s="435"/>
      <c r="K549" s="382"/>
      <c r="L549" s="382"/>
      <c r="M549" s="383"/>
      <c r="N549" s="239"/>
      <c r="O549" s="239"/>
      <c r="P549" s="614"/>
      <c r="Q549" s="622"/>
      <c r="R549" s="623"/>
      <c r="S549" s="616"/>
      <c r="T549" s="616"/>
      <c r="U549" s="616"/>
      <c r="V549" s="616"/>
      <c r="W549" s="616"/>
      <c r="X549" s="616"/>
      <c r="Y549" s="616"/>
      <c r="Z549" s="616"/>
      <c r="AA549" s="616"/>
      <c r="AB549" s="616"/>
      <c r="AC549" s="616"/>
      <c r="AD549" s="616"/>
      <c r="AE549" s="616"/>
      <c r="AF549" s="616"/>
      <c r="AG549" s="435"/>
      <c r="AH549" s="435"/>
      <c r="AI549" s="435"/>
      <c r="AJ549" s="435"/>
      <c r="AK549" s="435"/>
      <c r="AL549" s="435"/>
    </row>
    <row r="550" spans="1:38" ht="12.75" customHeight="1">
      <c r="A550" s="435"/>
      <c r="B550" s="435"/>
      <c r="C550" s="435"/>
      <c r="D550" s="435"/>
      <c r="E550" s="435"/>
      <c r="F550" s="435"/>
      <c r="G550" s="435"/>
      <c r="H550" s="435"/>
      <c r="I550" s="435"/>
      <c r="J550" s="435"/>
      <c r="K550" s="382"/>
      <c r="L550" s="382"/>
      <c r="M550" s="383"/>
      <c r="N550" s="239"/>
      <c r="O550" s="239"/>
      <c r="P550" s="614"/>
      <c r="Q550" s="622"/>
      <c r="R550" s="623"/>
      <c r="S550" s="616"/>
      <c r="T550" s="616"/>
      <c r="U550" s="616"/>
      <c r="V550" s="616"/>
      <c r="W550" s="616"/>
      <c r="X550" s="616"/>
      <c r="Y550" s="616"/>
      <c r="Z550" s="616"/>
      <c r="AA550" s="616"/>
      <c r="AB550" s="616"/>
      <c r="AC550" s="616"/>
      <c r="AD550" s="616"/>
      <c r="AE550" s="616"/>
      <c r="AF550" s="616"/>
      <c r="AG550" s="435"/>
      <c r="AH550" s="435"/>
      <c r="AI550" s="435"/>
      <c r="AJ550" s="435"/>
      <c r="AK550" s="435"/>
      <c r="AL550" s="435"/>
    </row>
    <row r="551" spans="1:38" ht="12.75" customHeight="1">
      <c r="A551" s="435"/>
      <c r="B551" s="435"/>
      <c r="C551" s="435"/>
      <c r="D551" s="435"/>
      <c r="E551" s="435"/>
      <c r="F551" s="435"/>
      <c r="G551" s="435"/>
      <c r="H551" s="435"/>
      <c r="I551" s="435"/>
      <c r="J551" s="435"/>
      <c r="K551" s="382"/>
      <c r="L551" s="382"/>
      <c r="M551" s="383"/>
      <c r="N551" s="239"/>
      <c r="O551" s="239"/>
      <c r="P551" s="614"/>
      <c r="Q551" s="622"/>
      <c r="R551" s="623"/>
      <c r="S551" s="616"/>
      <c r="T551" s="616"/>
      <c r="U551" s="616"/>
      <c r="V551" s="616"/>
      <c r="W551" s="616"/>
      <c r="X551" s="616"/>
      <c r="Y551" s="616"/>
      <c r="Z551" s="616"/>
      <c r="AA551" s="616"/>
      <c r="AB551" s="616"/>
      <c r="AC551" s="616"/>
      <c r="AD551" s="616"/>
      <c r="AE551" s="616"/>
      <c r="AF551" s="616"/>
      <c r="AG551" s="435"/>
      <c r="AH551" s="435"/>
      <c r="AI551" s="435"/>
      <c r="AJ551" s="435"/>
      <c r="AK551" s="435"/>
      <c r="AL551" s="435"/>
    </row>
    <row r="552" spans="1:38" ht="12.75" customHeight="1">
      <c r="A552" s="435"/>
      <c r="B552" s="435"/>
      <c r="C552" s="435"/>
      <c r="D552" s="435"/>
      <c r="E552" s="435"/>
      <c r="F552" s="435"/>
      <c r="G552" s="435"/>
      <c r="H552" s="435"/>
      <c r="I552" s="435"/>
      <c r="J552" s="435"/>
      <c r="K552" s="382"/>
      <c r="L552" s="382"/>
      <c r="M552" s="383"/>
      <c r="N552" s="239"/>
      <c r="O552" s="239"/>
      <c r="P552" s="614"/>
      <c r="Q552" s="622"/>
      <c r="R552" s="623"/>
      <c r="S552" s="616"/>
      <c r="T552" s="616"/>
      <c r="U552" s="616"/>
      <c r="V552" s="616"/>
      <c r="W552" s="616"/>
      <c r="X552" s="616"/>
      <c r="Y552" s="616"/>
      <c r="Z552" s="616"/>
      <c r="AA552" s="616"/>
      <c r="AB552" s="616"/>
      <c r="AC552" s="616"/>
      <c r="AD552" s="616"/>
      <c r="AE552" s="616"/>
      <c r="AF552" s="616"/>
      <c r="AG552" s="435"/>
      <c r="AH552" s="435"/>
      <c r="AI552" s="435"/>
      <c r="AJ552" s="435"/>
      <c r="AK552" s="435"/>
      <c r="AL552" s="435"/>
    </row>
    <row r="553" spans="1:38" ht="12.75" customHeight="1">
      <c r="A553" s="435"/>
      <c r="B553" s="435"/>
      <c r="C553" s="435"/>
      <c r="D553" s="435"/>
      <c r="E553" s="435"/>
      <c r="F553" s="435"/>
      <c r="G553" s="435"/>
      <c r="H553" s="435"/>
      <c r="I553" s="435"/>
      <c r="J553" s="435"/>
      <c r="K553" s="382"/>
      <c r="L553" s="382"/>
      <c r="M553" s="383"/>
      <c r="N553" s="239"/>
      <c r="O553" s="239"/>
      <c r="P553" s="614"/>
      <c r="Q553" s="622"/>
      <c r="R553" s="623"/>
      <c r="S553" s="616"/>
      <c r="T553" s="616"/>
      <c r="U553" s="616"/>
      <c r="V553" s="616"/>
      <c r="W553" s="616"/>
      <c r="X553" s="616"/>
      <c r="Y553" s="616"/>
      <c r="Z553" s="616"/>
      <c r="AA553" s="616"/>
      <c r="AB553" s="616"/>
      <c r="AC553" s="616"/>
      <c r="AD553" s="616"/>
      <c r="AE553" s="616"/>
      <c r="AF553" s="616"/>
      <c r="AG553" s="435"/>
      <c r="AH553" s="435"/>
      <c r="AI553" s="435"/>
      <c r="AJ553" s="435"/>
      <c r="AK553" s="435"/>
      <c r="AL553" s="435"/>
    </row>
    <row r="554" spans="1:38" ht="12.75" customHeight="1">
      <c r="A554" s="435"/>
      <c r="B554" s="435"/>
      <c r="C554" s="435"/>
      <c r="D554" s="435"/>
      <c r="E554" s="435"/>
      <c r="F554" s="435"/>
      <c r="G554" s="435"/>
      <c r="H554" s="435"/>
      <c r="I554" s="435"/>
      <c r="J554" s="435"/>
      <c r="K554" s="382"/>
      <c r="L554" s="382"/>
      <c r="M554" s="383"/>
      <c r="N554" s="239"/>
      <c r="O554" s="239"/>
      <c r="P554" s="614"/>
      <c r="Q554" s="622"/>
      <c r="R554" s="623"/>
      <c r="S554" s="616"/>
      <c r="T554" s="616"/>
      <c r="U554" s="616"/>
      <c r="V554" s="616"/>
      <c r="W554" s="616"/>
      <c r="X554" s="616"/>
      <c r="Y554" s="616"/>
      <c r="Z554" s="616"/>
      <c r="AA554" s="616"/>
      <c r="AB554" s="616"/>
      <c r="AC554" s="616"/>
      <c r="AD554" s="616"/>
      <c r="AE554" s="616"/>
      <c r="AF554" s="616"/>
      <c r="AG554" s="435"/>
      <c r="AH554" s="435"/>
      <c r="AI554" s="435"/>
      <c r="AJ554" s="435"/>
      <c r="AK554" s="435"/>
      <c r="AL554" s="435"/>
    </row>
    <row r="555" spans="1:38" ht="12.75" customHeight="1">
      <c r="A555" s="435"/>
      <c r="B555" s="435"/>
      <c r="C555" s="435"/>
      <c r="D555" s="435"/>
      <c r="E555" s="435"/>
      <c r="F555" s="435"/>
      <c r="G555" s="435"/>
      <c r="H555" s="435"/>
      <c r="I555" s="435"/>
      <c r="J555" s="435"/>
      <c r="K555" s="382"/>
      <c r="L555" s="382"/>
      <c r="M555" s="383"/>
      <c r="N555" s="239"/>
      <c r="O555" s="239"/>
      <c r="P555" s="614"/>
      <c r="Q555" s="622"/>
      <c r="R555" s="623"/>
      <c r="S555" s="616"/>
      <c r="T555" s="616"/>
      <c r="U555" s="616"/>
      <c r="V555" s="616"/>
      <c r="W555" s="616"/>
      <c r="X555" s="616"/>
      <c r="Y555" s="616"/>
      <c r="Z555" s="616"/>
      <c r="AA555" s="616"/>
      <c r="AB555" s="616"/>
      <c r="AC555" s="616"/>
      <c r="AD555" s="616"/>
      <c r="AE555" s="616"/>
      <c r="AF555" s="616"/>
      <c r="AG555" s="435"/>
      <c r="AH555" s="435"/>
      <c r="AI555" s="435"/>
      <c r="AJ555" s="435"/>
      <c r="AK555" s="435"/>
      <c r="AL555" s="435"/>
    </row>
    <row r="556" spans="1:38" ht="12.75" customHeight="1">
      <c r="A556" s="435"/>
      <c r="B556" s="435"/>
      <c r="C556" s="435"/>
      <c r="D556" s="435"/>
      <c r="E556" s="435"/>
      <c r="F556" s="435"/>
      <c r="G556" s="435"/>
      <c r="H556" s="435"/>
      <c r="I556" s="435"/>
      <c r="J556" s="435"/>
      <c r="K556" s="382"/>
      <c r="L556" s="382"/>
      <c r="M556" s="383"/>
      <c r="N556" s="239"/>
      <c r="O556" s="239"/>
      <c r="P556" s="614"/>
      <c r="Q556" s="622"/>
      <c r="R556" s="623"/>
      <c r="S556" s="616"/>
      <c r="T556" s="616"/>
      <c r="U556" s="616"/>
      <c r="V556" s="616"/>
      <c r="W556" s="616"/>
      <c r="X556" s="616"/>
      <c r="Y556" s="616"/>
      <c r="Z556" s="616"/>
      <c r="AA556" s="616"/>
      <c r="AB556" s="616"/>
      <c r="AC556" s="616"/>
      <c r="AD556" s="616"/>
      <c r="AE556" s="616"/>
      <c r="AF556" s="616"/>
      <c r="AG556" s="435"/>
      <c r="AH556" s="435"/>
      <c r="AI556" s="435"/>
      <c r="AJ556" s="435"/>
      <c r="AK556" s="435"/>
      <c r="AL556" s="435"/>
    </row>
    <row r="557" spans="1:38" ht="12.75" customHeight="1">
      <c r="A557" s="435"/>
      <c r="B557" s="435"/>
      <c r="C557" s="435"/>
      <c r="D557" s="435"/>
      <c r="E557" s="435"/>
      <c r="F557" s="435"/>
      <c r="G557" s="435"/>
      <c r="H557" s="435"/>
      <c r="I557" s="435"/>
      <c r="J557" s="435"/>
      <c r="K557" s="382"/>
      <c r="L557" s="382"/>
      <c r="M557" s="383"/>
      <c r="N557" s="239"/>
      <c r="O557" s="239"/>
      <c r="P557" s="614"/>
      <c r="Q557" s="622"/>
      <c r="R557" s="623"/>
      <c r="S557" s="616"/>
      <c r="T557" s="616"/>
      <c r="U557" s="616"/>
      <c r="V557" s="616"/>
      <c r="W557" s="616"/>
      <c r="X557" s="616"/>
      <c r="Y557" s="616"/>
      <c r="Z557" s="616"/>
      <c r="AA557" s="616"/>
      <c r="AB557" s="616"/>
      <c r="AC557" s="616"/>
      <c r="AD557" s="616"/>
      <c r="AE557" s="616"/>
      <c r="AF557" s="616"/>
      <c r="AG557" s="435"/>
      <c r="AH557" s="435"/>
      <c r="AI557" s="435"/>
      <c r="AJ557" s="435"/>
      <c r="AK557" s="435"/>
      <c r="AL557" s="435"/>
    </row>
    <row r="558" spans="1:38" ht="12.75" customHeight="1">
      <c r="A558" s="435"/>
      <c r="B558" s="435"/>
      <c r="C558" s="435"/>
      <c r="D558" s="435"/>
      <c r="E558" s="435"/>
      <c r="F558" s="435"/>
      <c r="G558" s="435"/>
      <c r="H558" s="435"/>
      <c r="I558" s="435"/>
      <c r="J558" s="435"/>
      <c r="K558" s="382"/>
      <c r="L558" s="382"/>
      <c r="M558" s="383"/>
      <c r="N558" s="239"/>
      <c r="O558" s="239"/>
      <c r="P558" s="614"/>
      <c r="Q558" s="622"/>
      <c r="R558" s="623"/>
      <c r="S558" s="616"/>
      <c r="T558" s="616"/>
      <c r="U558" s="616"/>
      <c r="V558" s="616"/>
      <c r="W558" s="616"/>
      <c r="X558" s="616"/>
      <c r="Y558" s="616"/>
      <c r="Z558" s="616"/>
      <c r="AA558" s="616"/>
      <c r="AB558" s="616"/>
      <c r="AC558" s="616"/>
      <c r="AD558" s="616"/>
      <c r="AE558" s="616"/>
      <c r="AF558" s="616"/>
      <c r="AG558" s="435"/>
      <c r="AH558" s="435"/>
      <c r="AI558" s="435"/>
      <c r="AJ558" s="435"/>
      <c r="AK558" s="435"/>
      <c r="AL558" s="435"/>
    </row>
    <row r="559" spans="1:38" ht="12.75" customHeight="1">
      <c r="A559" s="435"/>
      <c r="B559" s="435"/>
      <c r="C559" s="435"/>
      <c r="D559" s="435"/>
      <c r="E559" s="435"/>
      <c r="F559" s="435"/>
      <c r="G559" s="435"/>
      <c r="H559" s="435"/>
      <c r="I559" s="435"/>
      <c r="J559" s="435"/>
      <c r="K559" s="382"/>
      <c r="L559" s="382"/>
      <c r="M559" s="383"/>
      <c r="N559" s="239"/>
      <c r="O559" s="239"/>
      <c r="P559" s="614"/>
      <c r="Q559" s="622"/>
      <c r="R559" s="623"/>
      <c r="S559" s="616"/>
      <c r="T559" s="616"/>
      <c r="U559" s="616"/>
      <c r="V559" s="616"/>
      <c r="W559" s="616"/>
      <c r="X559" s="616"/>
      <c r="Y559" s="616"/>
      <c r="Z559" s="616"/>
      <c r="AA559" s="616"/>
      <c r="AB559" s="616"/>
      <c r="AC559" s="616"/>
      <c r="AD559" s="616"/>
      <c r="AE559" s="616"/>
      <c r="AF559" s="616"/>
      <c r="AG559" s="435"/>
      <c r="AH559" s="435"/>
      <c r="AI559" s="435"/>
      <c r="AJ559" s="435"/>
      <c r="AK559" s="435"/>
      <c r="AL559" s="435"/>
    </row>
    <row r="560" spans="1:38" ht="12.75" customHeight="1">
      <c r="A560" s="435"/>
      <c r="B560" s="435"/>
      <c r="C560" s="435"/>
      <c r="D560" s="435"/>
      <c r="E560" s="435"/>
      <c r="F560" s="435"/>
      <c r="G560" s="435"/>
      <c r="H560" s="435"/>
      <c r="I560" s="435"/>
      <c r="J560" s="435"/>
      <c r="K560" s="382"/>
      <c r="L560" s="382"/>
      <c r="M560" s="383"/>
      <c r="N560" s="239"/>
      <c r="O560" s="239"/>
      <c r="P560" s="614"/>
      <c r="Q560" s="622"/>
      <c r="R560" s="623"/>
      <c r="S560" s="616"/>
      <c r="T560" s="616"/>
      <c r="U560" s="616"/>
      <c r="V560" s="616"/>
      <c r="W560" s="616"/>
      <c r="X560" s="616"/>
      <c r="Y560" s="616"/>
      <c r="Z560" s="616"/>
      <c r="AA560" s="616"/>
      <c r="AB560" s="616"/>
      <c r="AC560" s="616"/>
      <c r="AD560" s="616"/>
      <c r="AE560" s="616"/>
      <c r="AF560" s="616"/>
      <c r="AG560" s="435"/>
      <c r="AH560" s="435"/>
      <c r="AI560" s="435"/>
      <c r="AJ560" s="435"/>
      <c r="AK560" s="435"/>
      <c r="AL560" s="435"/>
    </row>
    <row r="561" spans="1:38" ht="12.75" customHeight="1">
      <c r="A561" s="435"/>
      <c r="B561" s="435"/>
      <c r="C561" s="435"/>
      <c r="D561" s="435"/>
      <c r="E561" s="435"/>
      <c r="F561" s="435"/>
      <c r="G561" s="435"/>
      <c r="H561" s="435"/>
      <c r="I561" s="435"/>
      <c r="J561" s="435"/>
      <c r="K561" s="382"/>
      <c r="L561" s="382"/>
      <c r="M561" s="383"/>
      <c r="N561" s="239"/>
      <c r="O561" s="239"/>
      <c r="P561" s="614"/>
      <c r="Q561" s="622"/>
      <c r="R561" s="623"/>
      <c r="S561" s="616"/>
      <c r="T561" s="616"/>
      <c r="U561" s="616"/>
      <c r="V561" s="616"/>
      <c r="W561" s="616"/>
      <c r="X561" s="616"/>
      <c r="Y561" s="616"/>
      <c r="Z561" s="616"/>
      <c r="AA561" s="616"/>
      <c r="AB561" s="616"/>
      <c r="AC561" s="616"/>
      <c r="AD561" s="616"/>
      <c r="AE561" s="616"/>
      <c r="AF561" s="616"/>
      <c r="AG561" s="435"/>
      <c r="AH561" s="435"/>
      <c r="AI561" s="435"/>
      <c r="AJ561" s="435"/>
      <c r="AK561" s="435"/>
      <c r="AL561" s="435"/>
    </row>
    <row r="562" spans="1:38" ht="12.75" customHeight="1">
      <c r="A562" s="435"/>
      <c r="B562" s="435"/>
      <c r="C562" s="435"/>
      <c r="D562" s="435"/>
      <c r="E562" s="435"/>
      <c r="F562" s="435"/>
      <c r="G562" s="435"/>
      <c r="H562" s="435"/>
      <c r="I562" s="435"/>
      <c r="J562" s="435"/>
      <c r="K562" s="382"/>
      <c r="L562" s="382"/>
      <c r="M562" s="383"/>
      <c r="N562" s="239"/>
      <c r="O562" s="239"/>
      <c r="P562" s="614"/>
      <c r="Q562" s="622"/>
      <c r="R562" s="623"/>
      <c r="S562" s="616"/>
      <c r="T562" s="616"/>
      <c r="U562" s="616"/>
      <c r="V562" s="616"/>
      <c r="W562" s="616"/>
      <c r="X562" s="616"/>
      <c r="Y562" s="616"/>
      <c r="Z562" s="616"/>
      <c r="AA562" s="616"/>
      <c r="AB562" s="616"/>
      <c r="AC562" s="616"/>
      <c r="AD562" s="616"/>
      <c r="AE562" s="616"/>
      <c r="AF562" s="616"/>
      <c r="AG562" s="435"/>
      <c r="AH562" s="435"/>
      <c r="AI562" s="435"/>
      <c r="AJ562" s="435"/>
      <c r="AK562" s="435"/>
      <c r="AL562" s="435"/>
    </row>
    <row r="563" spans="1:38" ht="12.75" customHeight="1">
      <c r="A563" s="435"/>
      <c r="B563" s="435"/>
      <c r="C563" s="435"/>
      <c r="D563" s="435"/>
      <c r="E563" s="435"/>
      <c r="F563" s="435"/>
      <c r="G563" s="435"/>
      <c r="H563" s="435"/>
      <c r="I563" s="435"/>
      <c r="J563" s="435"/>
      <c r="K563" s="382"/>
      <c r="L563" s="382"/>
      <c r="M563" s="383"/>
      <c r="N563" s="239"/>
      <c r="O563" s="239"/>
      <c r="P563" s="614"/>
      <c r="Q563" s="622"/>
      <c r="R563" s="623"/>
      <c r="S563" s="616"/>
      <c r="T563" s="616"/>
      <c r="U563" s="616"/>
      <c r="V563" s="616"/>
      <c r="W563" s="616"/>
      <c r="X563" s="616"/>
      <c r="Y563" s="616"/>
      <c r="Z563" s="616"/>
      <c r="AA563" s="616"/>
      <c r="AB563" s="616"/>
      <c r="AC563" s="616"/>
      <c r="AD563" s="616"/>
      <c r="AE563" s="616"/>
      <c r="AF563" s="616"/>
      <c r="AG563" s="435"/>
      <c r="AH563" s="435"/>
      <c r="AI563" s="435"/>
      <c r="AJ563" s="435"/>
      <c r="AK563" s="435"/>
      <c r="AL563" s="435"/>
    </row>
    <row r="564" spans="1:38" ht="12.75" customHeight="1">
      <c r="A564" s="435"/>
      <c r="B564" s="435"/>
      <c r="C564" s="435"/>
      <c r="D564" s="435"/>
      <c r="E564" s="435"/>
      <c r="F564" s="435"/>
      <c r="G564" s="435"/>
      <c r="H564" s="435"/>
      <c r="I564" s="435"/>
      <c r="J564" s="435"/>
      <c r="K564" s="382"/>
      <c r="L564" s="382"/>
      <c r="M564" s="383"/>
      <c r="N564" s="239"/>
      <c r="O564" s="239"/>
      <c r="P564" s="614"/>
      <c r="Q564" s="622"/>
      <c r="R564" s="623"/>
      <c r="S564" s="616"/>
      <c r="T564" s="616"/>
      <c r="U564" s="616"/>
      <c r="V564" s="616"/>
      <c r="W564" s="616"/>
      <c r="X564" s="616"/>
      <c r="Y564" s="616"/>
      <c r="Z564" s="616"/>
      <c r="AA564" s="616"/>
      <c r="AB564" s="616"/>
      <c r="AC564" s="616"/>
      <c r="AD564" s="616"/>
      <c r="AE564" s="616"/>
      <c r="AF564" s="616"/>
      <c r="AG564" s="435"/>
      <c r="AH564" s="435"/>
      <c r="AI564" s="435"/>
      <c r="AJ564" s="435"/>
      <c r="AK564" s="435"/>
      <c r="AL564" s="435"/>
    </row>
    <row r="565" spans="1:38" ht="12.75" customHeight="1">
      <c r="A565" s="435"/>
      <c r="B565" s="435"/>
      <c r="C565" s="435"/>
      <c r="D565" s="435"/>
      <c r="E565" s="435"/>
      <c r="F565" s="435"/>
      <c r="G565" s="435"/>
      <c r="H565" s="435"/>
      <c r="I565" s="435"/>
      <c r="J565" s="435"/>
      <c r="K565" s="382"/>
      <c r="L565" s="382"/>
      <c r="M565" s="383"/>
      <c r="N565" s="239"/>
      <c r="O565" s="239"/>
      <c r="P565" s="614"/>
      <c r="Q565" s="622"/>
      <c r="R565" s="623"/>
      <c r="S565" s="616"/>
      <c r="T565" s="616"/>
      <c r="U565" s="616"/>
      <c r="V565" s="616"/>
      <c r="W565" s="616"/>
      <c r="X565" s="616"/>
      <c r="Y565" s="616"/>
      <c r="Z565" s="616"/>
      <c r="AA565" s="616"/>
      <c r="AB565" s="616"/>
      <c r="AC565" s="616"/>
      <c r="AD565" s="616"/>
      <c r="AE565" s="616"/>
      <c r="AF565" s="616"/>
      <c r="AG565" s="435"/>
      <c r="AH565" s="435"/>
      <c r="AI565" s="435"/>
      <c r="AJ565" s="435"/>
      <c r="AK565" s="435"/>
      <c r="AL565" s="435"/>
    </row>
    <row r="566" spans="1:38" ht="12.75" customHeight="1">
      <c r="A566" s="435"/>
      <c r="B566" s="435"/>
      <c r="C566" s="435"/>
      <c r="D566" s="435"/>
      <c r="E566" s="435"/>
      <c r="F566" s="435"/>
      <c r="G566" s="435"/>
      <c r="H566" s="435"/>
      <c r="I566" s="435"/>
      <c r="J566" s="435"/>
      <c r="K566" s="382"/>
      <c r="L566" s="382"/>
      <c r="M566" s="383"/>
      <c r="N566" s="239"/>
      <c r="O566" s="239"/>
      <c r="P566" s="614"/>
      <c r="Q566" s="622"/>
      <c r="R566" s="623"/>
      <c r="S566" s="616"/>
      <c r="T566" s="616"/>
      <c r="U566" s="616"/>
      <c r="V566" s="616"/>
      <c r="W566" s="616"/>
      <c r="X566" s="616"/>
      <c r="Y566" s="616"/>
      <c r="Z566" s="616"/>
      <c r="AA566" s="616"/>
      <c r="AB566" s="616"/>
      <c r="AC566" s="616"/>
      <c r="AD566" s="616"/>
      <c r="AE566" s="616"/>
      <c r="AF566" s="616"/>
      <c r="AG566" s="435"/>
      <c r="AH566" s="435"/>
      <c r="AI566" s="435"/>
      <c r="AJ566" s="435"/>
      <c r="AK566" s="435"/>
      <c r="AL566" s="435"/>
    </row>
    <row r="567" spans="1:38" ht="12.75" customHeight="1">
      <c r="A567" s="435"/>
      <c r="B567" s="435"/>
      <c r="C567" s="435"/>
      <c r="D567" s="435"/>
      <c r="E567" s="435"/>
      <c r="F567" s="435"/>
      <c r="G567" s="435"/>
      <c r="H567" s="435"/>
      <c r="I567" s="435"/>
      <c r="J567" s="435"/>
      <c r="K567" s="382"/>
      <c r="L567" s="382"/>
      <c r="M567" s="383"/>
      <c r="N567" s="239"/>
      <c r="O567" s="239"/>
      <c r="P567" s="614"/>
      <c r="Q567" s="622"/>
      <c r="R567" s="623"/>
      <c r="S567" s="616"/>
      <c r="T567" s="616"/>
      <c r="U567" s="616"/>
      <c r="V567" s="616"/>
      <c r="W567" s="616"/>
      <c r="X567" s="616"/>
      <c r="Y567" s="616"/>
      <c r="Z567" s="616"/>
      <c r="AA567" s="616"/>
      <c r="AB567" s="616"/>
      <c r="AC567" s="616"/>
      <c r="AD567" s="616"/>
      <c r="AE567" s="616"/>
      <c r="AF567" s="616"/>
      <c r="AG567" s="435"/>
      <c r="AH567" s="435"/>
      <c r="AI567" s="435"/>
      <c r="AJ567" s="435"/>
      <c r="AK567" s="435"/>
      <c r="AL567" s="435"/>
    </row>
    <row r="568" spans="1:38" ht="12.75" customHeight="1">
      <c r="A568" s="435"/>
      <c r="B568" s="435"/>
      <c r="C568" s="435"/>
      <c r="D568" s="435"/>
      <c r="E568" s="435"/>
      <c r="F568" s="435"/>
      <c r="G568" s="435"/>
      <c r="H568" s="435"/>
      <c r="I568" s="435"/>
      <c r="J568" s="435"/>
      <c r="K568" s="382"/>
      <c r="L568" s="382"/>
      <c r="M568" s="383"/>
      <c r="N568" s="239"/>
      <c r="O568" s="239"/>
      <c r="P568" s="614"/>
      <c r="Q568" s="622"/>
      <c r="R568" s="623"/>
      <c r="S568" s="616"/>
      <c r="T568" s="616"/>
      <c r="U568" s="616"/>
      <c r="V568" s="616"/>
      <c r="W568" s="616"/>
      <c r="X568" s="616"/>
      <c r="Y568" s="616"/>
      <c r="Z568" s="616"/>
      <c r="AA568" s="616"/>
      <c r="AB568" s="616"/>
      <c r="AC568" s="616"/>
      <c r="AD568" s="616"/>
      <c r="AE568" s="616"/>
      <c r="AF568" s="616"/>
      <c r="AG568" s="435"/>
      <c r="AH568" s="435"/>
      <c r="AI568" s="435"/>
      <c r="AJ568" s="435"/>
      <c r="AK568" s="435"/>
      <c r="AL568" s="435"/>
    </row>
    <row r="569" spans="1:38" ht="12.75" customHeight="1">
      <c r="A569" s="435"/>
      <c r="B569" s="435"/>
      <c r="C569" s="435"/>
      <c r="D569" s="435"/>
      <c r="E569" s="435"/>
      <c r="F569" s="435"/>
      <c r="G569" s="435"/>
      <c r="H569" s="435"/>
      <c r="I569" s="435"/>
      <c r="J569" s="435"/>
      <c r="K569" s="382"/>
      <c r="L569" s="382"/>
      <c r="M569" s="383"/>
      <c r="N569" s="239"/>
      <c r="O569" s="239"/>
      <c r="P569" s="614"/>
      <c r="Q569" s="622"/>
      <c r="R569" s="623"/>
      <c r="S569" s="616"/>
      <c r="T569" s="616"/>
      <c r="U569" s="616"/>
      <c r="V569" s="616"/>
      <c r="W569" s="616"/>
      <c r="X569" s="616"/>
      <c r="Y569" s="616"/>
      <c r="Z569" s="616"/>
      <c r="AA569" s="616"/>
      <c r="AB569" s="616"/>
      <c r="AC569" s="616"/>
      <c r="AD569" s="616"/>
      <c r="AE569" s="616"/>
      <c r="AF569" s="616"/>
      <c r="AG569" s="435"/>
      <c r="AH569" s="435"/>
      <c r="AI569" s="435"/>
      <c r="AJ569" s="435"/>
      <c r="AK569" s="435"/>
      <c r="AL569" s="435"/>
    </row>
    <row r="570" spans="1:38" ht="12.75" customHeight="1">
      <c r="A570" s="435"/>
      <c r="B570" s="435"/>
      <c r="C570" s="435"/>
      <c r="D570" s="435"/>
      <c r="E570" s="435"/>
      <c r="F570" s="435"/>
      <c r="G570" s="435"/>
      <c r="H570" s="435"/>
      <c r="I570" s="435"/>
      <c r="J570" s="435"/>
      <c r="K570" s="382"/>
      <c r="L570" s="382"/>
      <c r="M570" s="383"/>
      <c r="N570" s="239"/>
      <c r="O570" s="239"/>
      <c r="P570" s="614"/>
      <c r="Q570" s="622"/>
      <c r="R570" s="623"/>
      <c r="S570" s="616"/>
      <c r="T570" s="616"/>
      <c r="U570" s="616"/>
      <c r="V570" s="616"/>
      <c r="W570" s="616"/>
      <c r="X570" s="616"/>
      <c r="Y570" s="616"/>
      <c r="Z570" s="616"/>
      <c r="AA570" s="616"/>
      <c r="AB570" s="616"/>
      <c r="AC570" s="616"/>
      <c r="AD570" s="616"/>
      <c r="AE570" s="616"/>
      <c r="AF570" s="616"/>
      <c r="AG570" s="435"/>
      <c r="AH570" s="435"/>
      <c r="AI570" s="435"/>
      <c r="AJ570" s="435"/>
      <c r="AK570" s="435"/>
      <c r="AL570" s="435"/>
    </row>
    <row r="571" spans="1:38" ht="12.75" customHeight="1">
      <c r="A571" s="435"/>
      <c r="B571" s="435"/>
      <c r="C571" s="435"/>
      <c r="D571" s="435"/>
      <c r="E571" s="435"/>
      <c r="F571" s="435"/>
      <c r="G571" s="435"/>
      <c r="H571" s="435"/>
      <c r="I571" s="435"/>
      <c r="J571" s="435"/>
      <c r="K571" s="382"/>
      <c r="L571" s="382"/>
      <c r="M571" s="383"/>
      <c r="N571" s="239"/>
      <c r="O571" s="239"/>
      <c r="P571" s="614"/>
      <c r="Q571" s="622"/>
      <c r="R571" s="623"/>
      <c r="S571" s="616"/>
      <c r="T571" s="616"/>
      <c r="U571" s="616"/>
      <c r="V571" s="616"/>
      <c r="W571" s="616"/>
      <c r="X571" s="616"/>
      <c r="Y571" s="616"/>
      <c r="Z571" s="616"/>
      <c r="AA571" s="616"/>
      <c r="AB571" s="616"/>
      <c r="AC571" s="616"/>
      <c r="AD571" s="616"/>
      <c r="AE571" s="616"/>
      <c r="AF571" s="616"/>
      <c r="AG571" s="435"/>
      <c r="AH571" s="435"/>
      <c r="AI571" s="435"/>
      <c r="AJ571" s="435"/>
      <c r="AK571" s="435"/>
      <c r="AL571" s="435"/>
    </row>
    <row r="572" spans="1:38" ht="12.75" customHeight="1">
      <c r="A572" s="435"/>
      <c r="B572" s="435"/>
      <c r="C572" s="435"/>
      <c r="D572" s="435"/>
      <c r="E572" s="435"/>
      <c r="F572" s="435"/>
      <c r="G572" s="435"/>
      <c r="H572" s="435"/>
      <c r="I572" s="435"/>
      <c r="J572" s="435"/>
      <c r="K572" s="382"/>
      <c r="L572" s="382"/>
      <c r="M572" s="383"/>
      <c r="N572" s="239"/>
      <c r="O572" s="239"/>
      <c r="P572" s="614"/>
      <c r="Q572" s="622"/>
      <c r="R572" s="623"/>
      <c r="S572" s="616"/>
      <c r="T572" s="616"/>
      <c r="U572" s="616"/>
      <c r="V572" s="616"/>
      <c r="W572" s="616"/>
      <c r="X572" s="616"/>
      <c r="Y572" s="616"/>
      <c r="Z572" s="616"/>
      <c r="AA572" s="616"/>
      <c r="AB572" s="616"/>
      <c r="AC572" s="616"/>
      <c r="AD572" s="616"/>
      <c r="AE572" s="616"/>
      <c r="AF572" s="616"/>
      <c r="AG572" s="435"/>
      <c r="AH572" s="435"/>
      <c r="AI572" s="435"/>
      <c r="AJ572" s="435"/>
      <c r="AK572" s="435"/>
      <c r="AL572" s="435"/>
    </row>
    <row r="573" spans="1:38" ht="12.75" customHeight="1">
      <c r="A573" s="435"/>
      <c r="B573" s="435"/>
      <c r="C573" s="435"/>
      <c r="D573" s="435"/>
      <c r="E573" s="435"/>
      <c r="F573" s="435"/>
      <c r="G573" s="435"/>
      <c r="H573" s="435"/>
      <c r="I573" s="435"/>
      <c r="J573" s="435"/>
      <c r="K573" s="382"/>
      <c r="L573" s="382"/>
      <c r="M573" s="383"/>
      <c r="N573" s="239"/>
      <c r="O573" s="239"/>
      <c r="P573" s="614"/>
      <c r="Q573" s="622"/>
      <c r="R573" s="623"/>
      <c r="S573" s="616"/>
      <c r="T573" s="616"/>
      <c r="U573" s="616"/>
      <c r="V573" s="616"/>
      <c r="W573" s="616"/>
      <c r="X573" s="616"/>
      <c r="Y573" s="616"/>
      <c r="Z573" s="616"/>
      <c r="AA573" s="616"/>
      <c r="AB573" s="616"/>
      <c r="AC573" s="616"/>
      <c r="AD573" s="616"/>
      <c r="AE573" s="616"/>
      <c r="AF573" s="616"/>
      <c r="AG573" s="435"/>
      <c r="AH573" s="435"/>
      <c r="AI573" s="435"/>
      <c r="AJ573" s="435"/>
      <c r="AK573" s="435"/>
      <c r="AL573" s="435"/>
    </row>
    <row r="574" spans="1:38" ht="12.75" customHeight="1">
      <c r="A574" s="435"/>
      <c r="B574" s="435"/>
      <c r="C574" s="435"/>
      <c r="D574" s="435"/>
      <c r="E574" s="435"/>
      <c r="F574" s="435"/>
      <c r="G574" s="435"/>
      <c r="H574" s="435"/>
      <c r="I574" s="435"/>
      <c r="J574" s="435"/>
      <c r="K574" s="382"/>
      <c r="L574" s="382"/>
      <c r="M574" s="383"/>
      <c r="N574" s="239"/>
      <c r="O574" s="239"/>
      <c r="P574" s="614"/>
      <c r="Q574" s="622"/>
      <c r="R574" s="623"/>
      <c r="S574" s="616"/>
      <c r="T574" s="616"/>
      <c r="U574" s="616"/>
      <c r="V574" s="616"/>
      <c r="W574" s="616"/>
      <c r="X574" s="616"/>
      <c r="Y574" s="616"/>
      <c r="Z574" s="616"/>
      <c r="AA574" s="616"/>
      <c r="AB574" s="616"/>
      <c r="AC574" s="616"/>
      <c r="AD574" s="616"/>
      <c r="AE574" s="616"/>
      <c r="AF574" s="616"/>
      <c r="AG574" s="435"/>
      <c r="AH574" s="435"/>
      <c r="AI574" s="435"/>
      <c r="AJ574" s="435"/>
      <c r="AK574" s="435"/>
      <c r="AL574" s="435"/>
    </row>
    <row r="575" spans="1:38" ht="12.75" customHeight="1">
      <c r="A575" s="435"/>
      <c r="B575" s="435"/>
      <c r="C575" s="435"/>
      <c r="D575" s="435"/>
      <c r="E575" s="435"/>
      <c r="F575" s="435"/>
      <c r="G575" s="435"/>
      <c r="H575" s="435"/>
      <c r="I575" s="435"/>
      <c r="J575" s="435"/>
      <c r="K575" s="382"/>
      <c r="L575" s="382"/>
      <c r="M575" s="383"/>
      <c r="N575" s="239"/>
      <c r="O575" s="239"/>
      <c r="P575" s="614"/>
      <c r="Q575" s="622"/>
      <c r="R575" s="623"/>
      <c r="S575" s="616"/>
      <c r="T575" s="616"/>
      <c r="U575" s="616"/>
      <c r="V575" s="616"/>
      <c r="W575" s="616"/>
      <c r="X575" s="616"/>
      <c r="Y575" s="616"/>
      <c r="Z575" s="616"/>
      <c r="AA575" s="616"/>
      <c r="AB575" s="616"/>
      <c r="AC575" s="616"/>
      <c r="AD575" s="616"/>
      <c r="AE575" s="616"/>
      <c r="AF575" s="616"/>
      <c r="AG575" s="435"/>
      <c r="AH575" s="435"/>
      <c r="AI575" s="435"/>
      <c r="AJ575" s="435"/>
      <c r="AK575" s="435"/>
      <c r="AL575" s="435"/>
    </row>
    <row r="576" spans="1:38" ht="12.75" customHeight="1">
      <c r="A576" s="435"/>
      <c r="B576" s="435"/>
      <c r="C576" s="435"/>
      <c r="D576" s="435"/>
      <c r="E576" s="435"/>
      <c r="F576" s="435"/>
      <c r="G576" s="435"/>
      <c r="H576" s="435"/>
      <c r="I576" s="435"/>
      <c r="J576" s="435"/>
      <c r="K576" s="382"/>
      <c r="L576" s="382"/>
      <c r="M576" s="383"/>
      <c r="N576" s="239"/>
      <c r="O576" s="239"/>
      <c r="P576" s="614"/>
      <c r="Q576" s="622"/>
      <c r="R576" s="623"/>
      <c r="S576" s="616"/>
      <c r="T576" s="616"/>
      <c r="U576" s="616"/>
      <c r="V576" s="616"/>
      <c r="W576" s="616"/>
      <c r="X576" s="616"/>
      <c r="Y576" s="616"/>
      <c r="Z576" s="616"/>
      <c r="AA576" s="616"/>
      <c r="AB576" s="616"/>
      <c r="AC576" s="616"/>
      <c r="AD576" s="616"/>
      <c r="AE576" s="616"/>
      <c r="AF576" s="616"/>
      <c r="AG576" s="435"/>
      <c r="AH576" s="435"/>
      <c r="AI576" s="435"/>
      <c r="AJ576" s="435"/>
      <c r="AK576" s="435"/>
      <c r="AL576" s="435"/>
    </row>
    <row r="577" spans="1:38" ht="12.75" customHeight="1">
      <c r="A577" s="435"/>
      <c r="B577" s="435"/>
      <c r="C577" s="435"/>
      <c r="D577" s="435"/>
      <c r="E577" s="435"/>
      <c r="F577" s="435"/>
      <c r="G577" s="435"/>
      <c r="H577" s="435"/>
      <c r="I577" s="435"/>
      <c r="J577" s="435"/>
      <c r="K577" s="382"/>
      <c r="L577" s="382"/>
      <c r="M577" s="383"/>
      <c r="N577" s="239"/>
      <c r="O577" s="239"/>
      <c r="P577" s="614"/>
      <c r="Q577" s="622"/>
      <c r="R577" s="623"/>
      <c r="S577" s="616"/>
      <c r="T577" s="616"/>
      <c r="U577" s="616"/>
      <c r="V577" s="616"/>
      <c r="W577" s="616"/>
      <c r="X577" s="616"/>
      <c r="Y577" s="616"/>
      <c r="Z577" s="616"/>
      <c r="AA577" s="616"/>
      <c r="AB577" s="616"/>
      <c r="AC577" s="616"/>
      <c r="AD577" s="616"/>
      <c r="AE577" s="616"/>
      <c r="AF577" s="616"/>
      <c r="AG577" s="435"/>
      <c r="AH577" s="435"/>
      <c r="AI577" s="435"/>
      <c r="AJ577" s="435"/>
      <c r="AK577" s="435"/>
      <c r="AL577" s="435"/>
    </row>
    <row r="578" spans="1:38" ht="12.75" customHeight="1">
      <c r="A578" s="435"/>
      <c r="B578" s="435"/>
      <c r="C578" s="435"/>
      <c r="D578" s="435"/>
      <c r="E578" s="435"/>
      <c r="F578" s="435"/>
      <c r="G578" s="435"/>
      <c r="H578" s="435"/>
      <c r="I578" s="435"/>
      <c r="J578" s="435"/>
      <c r="K578" s="382"/>
      <c r="L578" s="382"/>
      <c r="M578" s="383"/>
      <c r="N578" s="239"/>
      <c r="O578" s="239"/>
      <c r="P578" s="614"/>
      <c r="Q578" s="622"/>
      <c r="R578" s="623"/>
      <c r="S578" s="616"/>
      <c r="T578" s="616"/>
      <c r="U578" s="616"/>
      <c r="V578" s="616"/>
      <c r="W578" s="616"/>
      <c r="X578" s="616"/>
      <c r="Y578" s="616"/>
      <c r="Z578" s="616"/>
      <c r="AA578" s="616"/>
      <c r="AB578" s="616"/>
      <c r="AC578" s="616"/>
      <c r="AD578" s="616"/>
      <c r="AE578" s="616"/>
      <c r="AF578" s="616"/>
      <c r="AG578" s="435"/>
      <c r="AH578" s="435"/>
      <c r="AI578" s="435"/>
      <c r="AJ578" s="435"/>
      <c r="AK578" s="435"/>
      <c r="AL578" s="435"/>
    </row>
    <row r="579" spans="1:38" ht="12.75" customHeight="1">
      <c r="A579" s="435"/>
      <c r="B579" s="435"/>
      <c r="C579" s="435"/>
      <c r="D579" s="435"/>
      <c r="E579" s="435"/>
      <c r="F579" s="435"/>
      <c r="G579" s="435"/>
      <c r="H579" s="435"/>
      <c r="I579" s="435"/>
      <c r="J579" s="435"/>
      <c r="K579" s="382"/>
      <c r="L579" s="382"/>
      <c r="M579" s="383"/>
      <c r="N579" s="239"/>
      <c r="O579" s="239"/>
      <c r="P579" s="614"/>
      <c r="Q579" s="622"/>
      <c r="R579" s="623"/>
      <c r="S579" s="616"/>
      <c r="T579" s="616"/>
      <c r="U579" s="616"/>
      <c r="V579" s="616"/>
      <c r="W579" s="616"/>
      <c r="X579" s="616"/>
      <c r="Y579" s="616"/>
      <c r="Z579" s="616"/>
      <c r="AA579" s="616"/>
      <c r="AB579" s="616"/>
      <c r="AC579" s="616"/>
      <c r="AD579" s="616"/>
      <c r="AE579" s="616"/>
      <c r="AF579" s="616"/>
      <c r="AG579" s="435"/>
      <c r="AH579" s="435"/>
      <c r="AI579" s="435"/>
      <c r="AJ579" s="435"/>
      <c r="AK579" s="435"/>
      <c r="AL579" s="435"/>
    </row>
    <row r="580" spans="1:38" ht="12.75" customHeight="1">
      <c r="A580" s="435"/>
      <c r="B580" s="435"/>
      <c r="C580" s="435"/>
      <c r="D580" s="435"/>
      <c r="E580" s="435"/>
      <c r="F580" s="435"/>
      <c r="G580" s="435"/>
      <c r="H580" s="435"/>
      <c r="I580" s="435"/>
      <c r="J580" s="435"/>
      <c r="K580" s="382"/>
      <c r="L580" s="382"/>
      <c r="M580" s="383"/>
      <c r="N580" s="239"/>
      <c r="O580" s="239"/>
      <c r="P580" s="614"/>
      <c r="Q580" s="622"/>
      <c r="R580" s="623"/>
      <c r="S580" s="616"/>
      <c r="T580" s="616"/>
      <c r="U580" s="616"/>
      <c r="V580" s="616"/>
      <c r="W580" s="616"/>
      <c r="X580" s="616"/>
      <c r="Y580" s="616"/>
      <c r="Z580" s="616"/>
      <c r="AA580" s="616"/>
      <c r="AB580" s="616"/>
      <c r="AC580" s="616"/>
      <c r="AD580" s="616"/>
      <c r="AE580" s="616"/>
      <c r="AF580" s="616"/>
      <c r="AG580" s="435"/>
      <c r="AH580" s="435"/>
      <c r="AI580" s="435"/>
      <c r="AJ580" s="435"/>
      <c r="AK580" s="435"/>
      <c r="AL580" s="435"/>
    </row>
    <row r="581" spans="1:38" ht="12.75" customHeight="1">
      <c r="A581" s="435"/>
      <c r="B581" s="435"/>
      <c r="C581" s="435"/>
      <c r="D581" s="435"/>
      <c r="E581" s="435"/>
      <c r="F581" s="435"/>
      <c r="G581" s="435"/>
      <c r="H581" s="435"/>
      <c r="I581" s="435"/>
      <c r="J581" s="435"/>
      <c r="K581" s="382"/>
      <c r="L581" s="382"/>
      <c r="M581" s="383"/>
      <c r="N581" s="239"/>
      <c r="O581" s="239"/>
      <c r="P581" s="614"/>
      <c r="Q581" s="622"/>
      <c r="R581" s="623"/>
      <c r="S581" s="616"/>
      <c r="T581" s="616"/>
      <c r="U581" s="616"/>
      <c r="V581" s="616"/>
      <c r="W581" s="616"/>
      <c r="X581" s="616"/>
      <c r="Y581" s="616"/>
      <c r="Z581" s="616"/>
      <c r="AA581" s="616"/>
      <c r="AB581" s="616"/>
      <c r="AC581" s="616"/>
      <c r="AD581" s="616"/>
      <c r="AE581" s="616"/>
      <c r="AF581" s="616"/>
      <c r="AG581" s="435"/>
      <c r="AH581" s="435"/>
      <c r="AI581" s="435"/>
      <c r="AJ581" s="435"/>
      <c r="AK581" s="435"/>
      <c r="AL581" s="435"/>
    </row>
    <row r="582" spans="1:38" ht="12.75" customHeight="1">
      <c r="A582" s="435"/>
      <c r="B582" s="435"/>
      <c r="C582" s="435"/>
      <c r="D582" s="435"/>
      <c r="E582" s="435"/>
      <c r="F582" s="435"/>
      <c r="G582" s="435"/>
      <c r="H582" s="435"/>
      <c r="I582" s="435"/>
      <c r="J582" s="435"/>
      <c r="K582" s="382"/>
      <c r="L582" s="382"/>
      <c r="M582" s="383"/>
      <c r="N582" s="239"/>
      <c r="O582" s="239"/>
      <c r="P582" s="614"/>
      <c r="Q582" s="622"/>
      <c r="R582" s="623"/>
      <c r="S582" s="616"/>
      <c r="T582" s="616"/>
      <c r="U582" s="616"/>
      <c r="V582" s="616"/>
      <c r="W582" s="616"/>
      <c r="X582" s="616"/>
      <c r="Y582" s="616"/>
      <c r="Z582" s="616"/>
      <c r="AA582" s="616"/>
      <c r="AB582" s="616"/>
      <c r="AC582" s="616"/>
      <c r="AD582" s="616"/>
      <c r="AE582" s="616"/>
      <c r="AF582" s="616"/>
      <c r="AG582" s="435"/>
      <c r="AH582" s="435"/>
      <c r="AI582" s="435"/>
      <c r="AJ582" s="435"/>
      <c r="AK582" s="435"/>
      <c r="AL582" s="435"/>
    </row>
    <row r="583" spans="1:38" ht="12.75" customHeight="1">
      <c r="A583" s="435"/>
      <c r="B583" s="435"/>
      <c r="C583" s="435"/>
      <c r="D583" s="435"/>
      <c r="E583" s="435"/>
      <c r="F583" s="435"/>
      <c r="G583" s="435"/>
      <c r="H583" s="435"/>
      <c r="I583" s="435"/>
      <c r="J583" s="435"/>
      <c r="K583" s="382"/>
      <c r="L583" s="382"/>
      <c r="M583" s="383"/>
      <c r="N583" s="239"/>
      <c r="O583" s="239"/>
      <c r="P583" s="614"/>
      <c r="Q583" s="622"/>
      <c r="R583" s="623"/>
      <c r="S583" s="616"/>
      <c r="T583" s="616"/>
      <c r="U583" s="616"/>
      <c r="V583" s="616"/>
      <c r="W583" s="616"/>
      <c r="X583" s="616"/>
      <c r="Y583" s="616"/>
      <c r="Z583" s="616"/>
      <c r="AA583" s="616"/>
      <c r="AB583" s="616"/>
      <c r="AC583" s="616"/>
      <c r="AD583" s="616"/>
      <c r="AE583" s="616"/>
      <c r="AF583" s="616"/>
      <c r="AG583" s="435"/>
      <c r="AH583" s="435"/>
      <c r="AI583" s="435"/>
      <c r="AJ583" s="435"/>
      <c r="AK583" s="435"/>
      <c r="AL583" s="435"/>
    </row>
    <row r="584" spans="1:38" ht="12.75" customHeight="1">
      <c r="A584" s="435"/>
      <c r="B584" s="435"/>
      <c r="C584" s="435"/>
      <c r="D584" s="435"/>
      <c r="E584" s="435"/>
      <c r="F584" s="435"/>
      <c r="G584" s="435"/>
      <c r="H584" s="435"/>
      <c r="I584" s="435"/>
      <c r="J584" s="435"/>
      <c r="K584" s="382"/>
      <c r="L584" s="382"/>
      <c r="M584" s="383"/>
      <c r="N584" s="239"/>
      <c r="O584" s="239"/>
      <c r="P584" s="614"/>
      <c r="Q584" s="622"/>
      <c r="R584" s="623"/>
      <c r="S584" s="616"/>
      <c r="T584" s="616"/>
      <c r="U584" s="616"/>
      <c r="V584" s="616"/>
      <c r="W584" s="616"/>
      <c r="X584" s="616"/>
      <c r="Y584" s="616"/>
      <c r="Z584" s="616"/>
      <c r="AA584" s="616"/>
      <c r="AB584" s="616"/>
      <c r="AC584" s="616"/>
      <c r="AD584" s="616"/>
      <c r="AE584" s="616"/>
      <c r="AF584" s="616"/>
      <c r="AG584" s="435"/>
      <c r="AH584" s="435"/>
      <c r="AI584" s="435"/>
      <c r="AJ584" s="435"/>
      <c r="AK584" s="435"/>
      <c r="AL584" s="435"/>
    </row>
    <row r="585" spans="1:38" ht="12.75" customHeight="1">
      <c r="A585" s="435"/>
      <c r="B585" s="435"/>
      <c r="C585" s="435"/>
      <c r="D585" s="435"/>
      <c r="E585" s="435"/>
      <c r="F585" s="435"/>
      <c r="G585" s="435"/>
      <c r="H585" s="435"/>
      <c r="I585" s="435"/>
      <c r="J585" s="435"/>
      <c r="K585" s="382"/>
      <c r="L585" s="382"/>
      <c r="M585" s="383"/>
      <c r="N585" s="239"/>
      <c r="O585" s="239"/>
      <c r="P585" s="614"/>
      <c r="Q585" s="622"/>
      <c r="R585" s="623"/>
      <c r="S585" s="616"/>
      <c r="T585" s="616"/>
      <c r="U585" s="616"/>
      <c r="V585" s="616"/>
      <c r="W585" s="616"/>
      <c r="X585" s="616"/>
      <c r="Y585" s="616"/>
      <c r="Z585" s="616"/>
      <c r="AA585" s="616"/>
      <c r="AB585" s="616"/>
      <c r="AC585" s="616"/>
      <c r="AD585" s="616"/>
      <c r="AE585" s="616"/>
      <c r="AF585" s="616"/>
      <c r="AG585" s="435"/>
      <c r="AH585" s="435"/>
      <c r="AI585" s="435"/>
      <c r="AJ585" s="435"/>
      <c r="AK585" s="435"/>
      <c r="AL585" s="435"/>
    </row>
    <row r="586" spans="1:38" ht="12.75" customHeight="1">
      <c r="A586" s="435"/>
      <c r="B586" s="435"/>
      <c r="C586" s="435"/>
      <c r="D586" s="435"/>
      <c r="E586" s="435"/>
      <c r="F586" s="435"/>
      <c r="G586" s="435"/>
      <c r="H586" s="435"/>
      <c r="I586" s="435"/>
      <c r="J586" s="435"/>
      <c r="K586" s="382"/>
      <c r="L586" s="382"/>
      <c r="M586" s="383"/>
      <c r="N586" s="239"/>
      <c r="O586" s="239"/>
      <c r="P586" s="614"/>
      <c r="Q586" s="622"/>
      <c r="R586" s="623"/>
      <c r="S586" s="616"/>
      <c r="T586" s="616"/>
      <c r="U586" s="616"/>
      <c r="V586" s="616"/>
      <c r="W586" s="616"/>
      <c r="X586" s="616"/>
      <c r="Y586" s="616"/>
      <c r="Z586" s="616"/>
      <c r="AA586" s="616"/>
      <c r="AB586" s="616"/>
      <c r="AC586" s="616"/>
      <c r="AD586" s="616"/>
      <c r="AE586" s="616"/>
      <c r="AF586" s="616"/>
      <c r="AG586" s="435"/>
      <c r="AH586" s="435"/>
      <c r="AI586" s="435"/>
      <c r="AJ586" s="435"/>
      <c r="AK586" s="435"/>
      <c r="AL586" s="435"/>
    </row>
    <row r="587" spans="1:38" ht="12.75" customHeight="1">
      <c r="A587" s="435"/>
      <c r="B587" s="435"/>
      <c r="C587" s="435"/>
      <c r="D587" s="435"/>
      <c r="E587" s="435"/>
      <c r="F587" s="435"/>
      <c r="G587" s="435"/>
      <c r="H587" s="435"/>
      <c r="I587" s="435"/>
      <c r="J587" s="435"/>
      <c r="K587" s="382"/>
      <c r="L587" s="382"/>
      <c r="M587" s="383"/>
      <c r="N587" s="239"/>
      <c r="O587" s="239"/>
      <c r="P587" s="614"/>
      <c r="Q587" s="622"/>
      <c r="R587" s="623"/>
      <c r="S587" s="616"/>
      <c r="T587" s="616"/>
      <c r="U587" s="616"/>
      <c r="V587" s="616"/>
      <c r="W587" s="616"/>
      <c r="X587" s="616"/>
      <c r="Y587" s="616"/>
      <c r="Z587" s="616"/>
      <c r="AA587" s="616"/>
      <c r="AB587" s="616"/>
      <c r="AC587" s="616"/>
      <c r="AD587" s="616"/>
      <c r="AE587" s="616"/>
      <c r="AF587" s="616"/>
      <c r="AG587" s="435"/>
      <c r="AH587" s="435"/>
      <c r="AI587" s="435"/>
      <c r="AJ587" s="435"/>
      <c r="AK587" s="435"/>
      <c r="AL587" s="435"/>
    </row>
    <row r="588" spans="1:38" ht="12.75" customHeight="1">
      <c r="A588" s="435"/>
      <c r="B588" s="435"/>
      <c r="C588" s="435"/>
      <c r="D588" s="435"/>
      <c r="E588" s="435"/>
      <c r="F588" s="435"/>
      <c r="G588" s="435"/>
      <c r="H588" s="435"/>
      <c r="I588" s="435"/>
      <c r="J588" s="435"/>
      <c r="K588" s="382"/>
      <c r="L588" s="382"/>
      <c r="M588" s="383"/>
      <c r="N588" s="239"/>
      <c r="O588" s="239"/>
      <c r="P588" s="614"/>
      <c r="Q588" s="622"/>
      <c r="R588" s="623"/>
      <c r="S588" s="616"/>
      <c r="T588" s="616"/>
      <c r="U588" s="616"/>
      <c r="V588" s="616"/>
      <c r="W588" s="616"/>
      <c r="X588" s="616"/>
      <c r="Y588" s="616"/>
      <c r="Z588" s="616"/>
      <c r="AA588" s="616"/>
      <c r="AB588" s="616"/>
      <c r="AC588" s="616"/>
      <c r="AD588" s="616"/>
      <c r="AE588" s="616"/>
      <c r="AF588" s="616"/>
      <c r="AG588" s="435"/>
      <c r="AH588" s="435"/>
      <c r="AI588" s="435"/>
      <c r="AJ588" s="435"/>
      <c r="AK588" s="435"/>
      <c r="AL588" s="435"/>
    </row>
    <row r="589" spans="1:38" ht="12.75" customHeight="1">
      <c r="A589" s="435"/>
      <c r="B589" s="435"/>
      <c r="C589" s="435"/>
      <c r="D589" s="435"/>
      <c r="E589" s="435"/>
      <c r="F589" s="435"/>
      <c r="G589" s="435"/>
      <c r="H589" s="435"/>
      <c r="I589" s="435"/>
      <c r="J589" s="435"/>
      <c r="K589" s="382"/>
      <c r="L589" s="382"/>
      <c r="M589" s="383"/>
      <c r="N589" s="239"/>
      <c r="O589" s="239"/>
      <c r="P589" s="614"/>
      <c r="Q589" s="622"/>
      <c r="R589" s="623"/>
      <c r="S589" s="616"/>
      <c r="T589" s="616"/>
      <c r="U589" s="616"/>
      <c r="V589" s="616"/>
      <c r="W589" s="616"/>
      <c r="X589" s="616"/>
      <c r="Y589" s="616"/>
      <c r="Z589" s="616"/>
      <c r="AA589" s="616"/>
      <c r="AB589" s="616"/>
      <c r="AC589" s="616"/>
      <c r="AD589" s="616"/>
      <c r="AE589" s="616"/>
      <c r="AF589" s="616"/>
      <c r="AG589" s="435"/>
      <c r="AH589" s="435"/>
      <c r="AI589" s="435"/>
      <c r="AJ589" s="435"/>
      <c r="AK589" s="435"/>
      <c r="AL589" s="435"/>
    </row>
    <row r="590" spans="1:38" ht="12.75" customHeight="1">
      <c r="A590" s="435"/>
      <c r="B590" s="435"/>
      <c r="C590" s="435"/>
      <c r="D590" s="435"/>
      <c r="E590" s="435"/>
      <c r="F590" s="435"/>
      <c r="G590" s="435"/>
      <c r="H590" s="435"/>
      <c r="I590" s="435"/>
      <c r="J590" s="435"/>
      <c r="K590" s="382"/>
      <c r="L590" s="382"/>
      <c r="M590" s="383"/>
      <c r="N590" s="239"/>
      <c r="O590" s="239"/>
      <c r="P590" s="614"/>
      <c r="Q590" s="622"/>
      <c r="R590" s="623"/>
      <c r="S590" s="616"/>
      <c r="T590" s="616"/>
      <c r="U590" s="616"/>
      <c r="V590" s="616"/>
      <c r="W590" s="616"/>
      <c r="X590" s="616"/>
      <c r="Y590" s="616"/>
      <c r="Z590" s="616"/>
      <c r="AA590" s="616"/>
      <c r="AB590" s="616"/>
      <c r="AC590" s="616"/>
      <c r="AD590" s="616"/>
      <c r="AE590" s="616"/>
      <c r="AF590" s="616"/>
      <c r="AG590" s="435"/>
      <c r="AH590" s="435"/>
      <c r="AI590" s="435"/>
      <c r="AJ590" s="435"/>
      <c r="AK590" s="435"/>
      <c r="AL590" s="435"/>
    </row>
    <row r="591" spans="1:38" ht="12.75" customHeight="1">
      <c r="A591" s="435"/>
      <c r="B591" s="435"/>
      <c r="C591" s="435"/>
      <c r="D591" s="435"/>
      <c r="E591" s="435"/>
      <c r="F591" s="435"/>
      <c r="G591" s="435"/>
      <c r="H591" s="435"/>
      <c r="I591" s="435"/>
      <c r="J591" s="435"/>
      <c r="K591" s="382"/>
      <c r="L591" s="382"/>
      <c r="M591" s="383"/>
      <c r="N591" s="239"/>
      <c r="O591" s="239"/>
      <c r="P591" s="614"/>
      <c r="Q591" s="622"/>
      <c r="R591" s="623"/>
      <c r="S591" s="616"/>
      <c r="T591" s="616"/>
      <c r="U591" s="616"/>
      <c r="V591" s="616"/>
      <c r="W591" s="616"/>
      <c r="X591" s="616"/>
      <c r="Y591" s="616"/>
      <c r="Z591" s="616"/>
      <c r="AA591" s="616"/>
      <c r="AB591" s="616"/>
      <c r="AC591" s="616"/>
      <c r="AD591" s="616"/>
      <c r="AE591" s="616"/>
      <c r="AF591" s="616"/>
      <c r="AG591" s="435"/>
      <c r="AH591" s="435"/>
      <c r="AI591" s="435"/>
      <c r="AJ591" s="435"/>
      <c r="AK591" s="435"/>
      <c r="AL591" s="435"/>
    </row>
    <row r="592" spans="1:38" ht="12.75" customHeight="1">
      <c r="A592" s="435"/>
      <c r="B592" s="435"/>
      <c r="C592" s="435"/>
      <c r="D592" s="435"/>
      <c r="E592" s="435"/>
      <c r="F592" s="435"/>
      <c r="G592" s="435"/>
      <c r="H592" s="435"/>
      <c r="I592" s="435"/>
      <c r="J592" s="435"/>
      <c r="K592" s="382"/>
      <c r="L592" s="382"/>
      <c r="M592" s="383"/>
      <c r="N592" s="239"/>
      <c r="O592" s="239"/>
      <c r="P592" s="614"/>
      <c r="Q592" s="622"/>
      <c r="R592" s="623"/>
      <c r="S592" s="616"/>
      <c r="T592" s="616"/>
      <c r="U592" s="616"/>
      <c r="V592" s="616"/>
      <c r="W592" s="616"/>
      <c r="X592" s="616"/>
      <c r="Y592" s="616"/>
      <c r="Z592" s="616"/>
      <c r="AA592" s="616"/>
      <c r="AB592" s="616"/>
      <c r="AC592" s="616"/>
      <c r="AD592" s="616"/>
      <c r="AE592" s="616"/>
      <c r="AF592" s="616"/>
      <c r="AG592" s="435"/>
      <c r="AH592" s="435"/>
      <c r="AI592" s="435"/>
      <c r="AJ592" s="435"/>
      <c r="AK592" s="435"/>
      <c r="AL592" s="435"/>
    </row>
    <row r="593" spans="1:38" ht="12.75" customHeight="1">
      <c r="A593" s="435"/>
      <c r="B593" s="435"/>
      <c r="C593" s="435"/>
      <c r="D593" s="435"/>
      <c r="E593" s="435"/>
      <c r="F593" s="435"/>
      <c r="G593" s="435"/>
      <c r="H593" s="435"/>
      <c r="I593" s="435"/>
      <c r="J593" s="435"/>
      <c r="K593" s="382"/>
      <c r="L593" s="382"/>
      <c r="M593" s="383"/>
      <c r="N593" s="239"/>
      <c r="O593" s="239"/>
      <c r="P593" s="614"/>
      <c r="Q593" s="622"/>
      <c r="R593" s="623"/>
      <c r="S593" s="616"/>
      <c r="T593" s="616"/>
      <c r="U593" s="616"/>
      <c r="V593" s="616"/>
      <c r="W593" s="616"/>
      <c r="X593" s="616"/>
      <c r="Y593" s="616"/>
      <c r="Z593" s="616"/>
      <c r="AA593" s="616"/>
      <c r="AB593" s="616"/>
      <c r="AC593" s="616"/>
      <c r="AD593" s="616"/>
      <c r="AE593" s="616"/>
      <c r="AF593" s="616"/>
      <c r="AG593" s="435"/>
      <c r="AH593" s="435"/>
      <c r="AI593" s="435"/>
      <c r="AJ593" s="435"/>
      <c r="AK593" s="435"/>
      <c r="AL593" s="435"/>
    </row>
    <row r="594" spans="1:38" ht="12.75" customHeight="1">
      <c r="A594" s="435"/>
      <c r="B594" s="435"/>
      <c r="C594" s="435"/>
      <c r="D594" s="435"/>
      <c r="E594" s="435"/>
      <c r="F594" s="435"/>
      <c r="G594" s="435"/>
      <c r="H594" s="435"/>
      <c r="I594" s="435"/>
      <c r="J594" s="435"/>
      <c r="K594" s="382"/>
      <c r="L594" s="382"/>
      <c r="M594" s="383"/>
      <c r="N594" s="239"/>
      <c r="O594" s="239"/>
      <c r="P594" s="614"/>
      <c r="Q594" s="622"/>
      <c r="R594" s="623"/>
      <c r="S594" s="616"/>
      <c r="T594" s="616"/>
      <c r="U594" s="616"/>
      <c r="V594" s="616"/>
      <c r="W594" s="616"/>
      <c r="X594" s="616"/>
      <c r="Y594" s="616"/>
      <c r="Z594" s="616"/>
      <c r="AA594" s="616"/>
      <c r="AB594" s="616"/>
      <c r="AC594" s="616"/>
      <c r="AD594" s="616"/>
      <c r="AE594" s="616"/>
      <c r="AF594" s="616"/>
      <c r="AG594" s="435"/>
      <c r="AH594" s="435"/>
      <c r="AI594" s="435"/>
      <c r="AJ594" s="435"/>
      <c r="AK594" s="435"/>
      <c r="AL594" s="435"/>
    </row>
    <row r="595" spans="1:38" ht="12.75" customHeight="1">
      <c r="A595" s="435"/>
      <c r="B595" s="435"/>
      <c r="C595" s="435"/>
      <c r="D595" s="435"/>
      <c r="E595" s="435"/>
      <c r="F595" s="435"/>
      <c r="G595" s="435"/>
      <c r="H595" s="435"/>
      <c r="I595" s="435"/>
      <c r="J595" s="435"/>
      <c r="K595" s="382"/>
      <c r="L595" s="382"/>
      <c r="M595" s="383"/>
      <c r="N595" s="239"/>
      <c r="O595" s="239"/>
      <c r="P595" s="614"/>
      <c r="Q595" s="622"/>
      <c r="R595" s="623"/>
      <c r="S595" s="616"/>
      <c r="T595" s="616"/>
      <c r="U595" s="616"/>
      <c r="V595" s="616"/>
      <c r="W595" s="616"/>
      <c r="X595" s="616"/>
      <c r="Y595" s="616"/>
      <c r="Z595" s="616"/>
      <c r="AA595" s="616"/>
      <c r="AB595" s="616"/>
      <c r="AC595" s="616"/>
      <c r="AD595" s="616"/>
      <c r="AE595" s="616"/>
      <c r="AF595" s="616"/>
      <c r="AG595" s="435"/>
      <c r="AH595" s="435"/>
      <c r="AI595" s="435"/>
      <c r="AJ595" s="435"/>
      <c r="AK595" s="435"/>
      <c r="AL595" s="435"/>
    </row>
    <row r="596" spans="1:38" ht="12.75" customHeight="1">
      <c r="A596" s="435"/>
      <c r="B596" s="435"/>
      <c r="C596" s="435"/>
      <c r="D596" s="435"/>
      <c r="E596" s="435"/>
      <c r="F596" s="435"/>
      <c r="G596" s="435"/>
      <c r="H596" s="435"/>
      <c r="I596" s="435"/>
      <c r="J596" s="435"/>
      <c r="K596" s="382"/>
      <c r="L596" s="382"/>
      <c r="M596" s="383"/>
      <c r="N596" s="239"/>
      <c r="O596" s="239"/>
      <c r="P596" s="614"/>
      <c r="Q596" s="622"/>
      <c r="R596" s="623"/>
      <c r="S596" s="616"/>
      <c r="T596" s="616"/>
      <c r="U596" s="616"/>
      <c r="V596" s="616"/>
      <c r="W596" s="616"/>
      <c r="X596" s="616"/>
      <c r="Y596" s="616"/>
      <c r="Z596" s="616"/>
      <c r="AA596" s="616"/>
      <c r="AB596" s="616"/>
      <c r="AC596" s="616"/>
      <c r="AD596" s="616"/>
      <c r="AE596" s="616"/>
      <c r="AF596" s="616"/>
      <c r="AG596" s="435"/>
      <c r="AH596" s="435"/>
      <c r="AI596" s="435"/>
      <c r="AJ596" s="435"/>
      <c r="AK596" s="435"/>
      <c r="AL596" s="435"/>
    </row>
    <row r="597" spans="1:38" ht="12.75" customHeight="1">
      <c r="A597" s="435"/>
      <c r="B597" s="435"/>
      <c r="C597" s="435"/>
      <c r="D597" s="435"/>
      <c r="E597" s="435"/>
      <c r="F597" s="435"/>
      <c r="G597" s="435"/>
      <c r="H597" s="435"/>
      <c r="I597" s="435"/>
      <c r="J597" s="435"/>
      <c r="K597" s="382"/>
      <c r="L597" s="382"/>
      <c r="M597" s="383"/>
      <c r="N597" s="239"/>
      <c r="O597" s="239"/>
      <c r="P597" s="614"/>
      <c r="Q597" s="622"/>
      <c r="R597" s="623"/>
      <c r="S597" s="616"/>
      <c r="T597" s="616"/>
      <c r="U597" s="616"/>
      <c r="V597" s="616"/>
      <c r="W597" s="616"/>
      <c r="X597" s="616"/>
      <c r="Y597" s="616"/>
      <c r="Z597" s="616"/>
      <c r="AA597" s="616"/>
      <c r="AB597" s="616"/>
      <c r="AC597" s="616"/>
      <c r="AD597" s="616"/>
      <c r="AE597" s="616"/>
      <c r="AF597" s="616"/>
      <c r="AG597" s="435"/>
      <c r="AH597" s="435"/>
      <c r="AI597" s="435"/>
      <c r="AJ597" s="435"/>
      <c r="AK597" s="435"/>
      <c r="AL597" s="435"/>
    </row>
    <row r="598" spans="1:38" ht="12.75" customHeight="1">
      <c r="A598" s="435"/>
      <c r="B598" s="435"/>
      <c r="C598" s="435"/>
      <c r="D598" s="435"/>
      <c r="E598" s="435"/>
      <c r="F598" s="435"/>
      <c r="G598" s="435"/>
      <c r="H598" s="435"/>
      <c r="I598" s="435"/>
      <c r="J598" s="435"/>
      <c r="K598" s="382"/>
      <c r="L598" s="382"/>
      <c r="M598" s="383"/>
      <c r="N598" s="239"/>
      <c r="O598" s="239"/>
      <c r="P598" s="614"/>
      <c r="Q598" s="622"/>
      <c r="R598" s="623"/>
      <c r="S598" s="616"/>
      <c r="T598" s="616"/>
      <c r="U598" s="616"/>
      <c r="V598" s="616"/>
      <c r="W598" s="616"/>
      <c r="X598" s="616"/>
      <c r="Y598" s="616"/>
      <c r="Z598" s="616"/>
      <c r="AA598" s="616"/>
      <c r="AB598" s="616"/>
      <c r="AC598" s="616"/>
      <c r="AD598" s="616"/>
      <c r="AE598" s="616"/>
      <c r="AF598" s="616"/>
      <c r="AG598" s="435"/>
      <c r="AH598" s="435"/>
      <c r="AI598" s="435"/>
      <c r="AJ598" s="435"/>
      <c r="AK598" s="435"/>
      <c r="AL598" s="435"/>
    </row>
    <row r="599" spans="1:38" ht="12.75" customHeight="1">
      <c r="A599" s="435"/>
      <c r="B599" s="435"/>
      <c r="C599" s="435"/>
      <c r="D599" s="435"/>
      <c r="E599" s="435"/>
      <c r="F599" s="435"/>
      <c r="G599" s="435"/>
      <c r="H599" s="435"/>
      <c r="I599" s="435"/>
      <c r="J599" s="435"/>
      <c r="K599" s="382"/>
      <c r="L599" s="382"/>
      <c r="M599" s="383"/>
      <c r="N599" s="239"/>
      <c r="O599" s="239"/>
      <c r="P599" s="614"/>
      <c r="Q599" s="622"/>
      <c r="R599" s="623"/>
      <c r="S599" s="616"/>
      <c r="T599" s="616"/>
      <c r="U599" s="616"/>
      <c r="V599" s="616"/>
      <c r="W599" s="616"/>
      <c r="X599" s="616"/>
      <c r="Y599" s="616"/>
      <c r="Z599" s="616"/>
      <c r="AA599" s="616"/>
      <c r="AB599" s="616"/>
      <c r="AC599" s="616"/>
      <c r="AD599" s="616"/>
      <c r="AE599" s="616"/>
      <c r="AF599" s="616"/>
      <c r="AG599" s="435"/>
      <c r="AH599" s="435"/>
      <c r="AI599" s="435"/>
      <c r="AJ599" s="435"/>
      <c r="AK599" s="435"/>
      <c r="AL599" s="435"/>
    </row>
    <row r="600" spans="1:38" ht="12.75" customHeight="1">
      <c r="A600" s="435"/>
      <c r="B600" s="435"/>
      <c r="C600" s="435"/>
      <c r="D600" s="435"/>
      <c r="E600" s="435"/>
      <c r="F600" s="435"/>
      <c r="G600" s="435"/>
      <c r="H600" s="435"/>
      <c r="I600" s="435"/>
      <c r="J600" s="435"/>
      <c r="K600" s="382"/>
      <c r="L600" s="382"/>
      <c r="M600" s="383"/>
      <c r="N600" s="239"/>
      <c r="O600" s="239"/>
      <c r="P600" s="614"/>
      <c r="Q600" s="622"/>
      <c r="R600" s="623"/>
      <c r="S600" s="616"/>
      <c r="T600" s="616"/>
      <c r="U600" s="616"/>
      <c r="V600" s="616"/>
      <c r="W600" s="616"/>
      <c r="X600" s="616"/>
      <c r="Y600" s="616"/>
      <c r="Z600" s="616"/>
      <c r="AA600" s="616"/>
      <c r="AB600" s="616"/>
      <c r="AC600" s="616"/>
      <c r="AD600" s="616"/>
      <c r="AE600" s="616"/>
      <c r="AF600" s="616"/>
      <c r="AG600" s="435"/>
      <c r="AH600" s="435"/>
      <c r="AI600" s="435"/>
      <c r="AJ600" s="435"/>
      <c r="AK600" s="435"/>
      <c r="AL600" s="435"/>
    </row>
    <row r="601" spans="1:38" ht="12.75" customHeight="1">
      <c r="A601" s="435"/>
      <c r="B601" s="435"/>
      <c r="C601" s="435"/>
      <c r="D601" s="435"/>
      <c r="E601" s="435"/>
      <c r="F601" s="435"/>
      <c r="G601" s="435"/>
      <c r="H601" s="435"/>
      <c r="I601" s="435"/>
      <c r="J601" s="435"/>
      <c r="K601" s="382"/>
      <c r="L601" s="382"/>
      <c r="M601" s="383"/>
      <c r="N601" s="239"/>
      <c r="O601" s="239"/>
      <c r="P601" s="614"/>
      <c r="Q601" s="622"/>
      <c r="R601" s="623"/>
      <c r="S601" s="616"/>
      <c r="T601" s="616"/>
      <c r="U601" s="616"/>
      <c r="V601" s="616"/>
      <c r="W601" s="616"/>
      <c r="X601" s="616"/>
      <c r="Y601" s="616"/>
      <c r="Z601" s="616"/>
      <c r="AA601" s="616"/>
      <c r="AB601" s="616"/>
      <c r="AC601" s="616"/>
      <c r="AD601" s="616"/>
      <c r="AE601" s="616"/>
      <c r="AF601" s="616"/>
      <c r="AG601" s="435"/>
      <c r="AH601" s="435"/>
      <c r="AI601" s="435"/>
      <c r="AJ601" s="435"/>
      <c r="AK601" s="435"/>
      <c r="AL601" s="435"/>
    </row>
    <row r="602" spans="1:38" ht="12.75" customHeight="1">
      <c r="A602" s="435"/>
      <c r="B602" s="435"/>
      <c r="C602" s="435"/>
      <c r="D602" s="435"/>
      <c r="E602" s="435"/>
      <c r="F602" s="435"/>
      <c r="G602" s="435"/>
      <c r="H602" s="435"/>
      <c r="I602" s="435"/>
      <c r="J602" s="435"/>
      <c r="K602" s="382"/>
      <c r="L602" s="382"/>
      <c r="M602" s="383"/>
      <c r="N602" s="239"/>
      <c r="O602" s="239"/>
      <c r="P602" s="614"/>
      <c r="Q602" s="622"/>
      <c r="R602" s="623"/>
      <c r="S602" s="616"/>
      <c r="T602" s="616"/>
      <c r="U602" s="616"/>
      <c r="V602" s="616"/>
      <c r="W602" s="616"/>
      <c r="X602" s="616"/>
      <c r="Y602" s="616"/>
      <c r="Z602" s="616"/>
      <c r="AA602" s="616"/>
      <c r="AB602" s="616"/>
      <c r="AC602" s="616"/>
      <c r="AD602" s="616"/>
      <c r="AE602" s="616"/>
      <c r="AF602" s="616"/>
      <c r="AG602" s="435"/>
      <c r="AH602" s="435"/>
      <c r="AI602" s="435"/>
      <c r="AJ602" s="435"/>
      <c r="AK602" s="435"/>
      <c r="AL602" s="435"/>
    </row>
    <row r="603" spans="1:38" ht="12.75" customHeight="1">
      <c r="A603" s="435"/>
      <c r="B603" s="435"/>
      <c r="C603" s="435"/>
      <c r="D603" s="435"/>
      <c r="E603" s="435"/>
      <c r="F603" s="435"/>
      <c r="G603" s="435"/>
      <c r="H603" s="435"/>
      <c r="I603" s="435"/>
      <c r="J603" s="435"/>
      <c r="K603" s="382"/>
      <c r="L603" s="382"/>
      <c r="M603" s="383"/>
      <c r="N603" s="239"/>
      <c r="O603" s="239"/>
      <c r="P603" s="614"/>
      <c r="Q603" s="622"/>
      <c r="R603" s="623"/>
      <c r="S603" s="616"/>
      <c r="T603" s="616"/>
      <c r="U603" s="616"/>
      <c r="V603" s="616"/>
      <c r="W603" s="616"/>
      <c r="X603" s="616"/>
      <c r="Y603" s="616"/>
      <c r="Z603" s="616"/>
      <c r="AA603" s="616"/>
      <c r="AB603" s="616"/>
      <c r="AC603" s="616"/>
      <c r="AD603" s="616"/>
      <c r="AE603" s="616"/>
      <c r="AF603" s="616"/>
      <c r="AG603" s="435"/>
      <c r="AH603" s="435"/>
      <c r="AI603" s="435"/>
      <c r="AJ603" s="435"/>
      <c r="AK603" s="435"/>
      <c r="AL603" s="435"/>
    </row>
    <row r="604" spans="1:38" ht="12.75" customHeight="1">
      <c r="A604" s="435"/>
      <c r="B604" s="435"/>
      <c r="C604" s="435"/>
      <c r="D604" s="435"/>
      <c r="E604" s="435"/>
      <c r="F604" s="435"/>
      <c r="G604" s="435"/>
      <c r="H604" s="435"/>
      <c r="I604" s="435"/>
      <c r="J604" s="435"/>
      <c r="K604" s="382"/>
      <c r="L604" s="382"/>
      <c r="M604" s="383"/>
      <c r="N604" s="239"/>
      <c r="O604" s="239"/>
      <c r="P604" s="614"/>
      <c r="Q604" s="622"/>
      <c r="R604" s="623"/>
      <c r="S604" s="616"/>
      <c r="T604" s="616"/>
      <c r="U604" s="616"/>
      <c r="V604" s="616"/>
      <c r="W604" s="616"/>
      <c r="X604" s="616"/>
      <c r="Y604" s="616"/>
      <c r="Z604" s="616"/>
      <c r="AA604" s="616"/>
      <c r="AB604" s="616"/>
      <c r="AC604" s="616"/>
      <c r="AD604" s="616"/>
      <c r="AE604" s="616"/>
      <c r="AF604" s="616"/>
      <c r="AG604" s="435"/>
      <c r="AH604" s="435"/>
      <c r="AI604" s="435"/>
      <c r="AJ604" s="435"/>
      <c r="AK604" s="435"/>
      <c r="AL604" s="435"/>
    </row>
    <row r="605" spans="1:38" ht="12.75" customHeight="1">
      <c r="A605" s="435"/>
      <c r="B605" s="435"/>
      <c r="C605" s="435"/>
      <c r="D605" s="435"/>
      <c r="E605" s="435"/>
      <c r="F605" s="435"/>
      <c r="G605" s="435"/>
      <c r="H605" s="435"/>
      <c r="I605" s="435"/>
      <c r="J605" s="435"/>
      <c r="K605" s="382"/>
      <c r="L605" s="382"/>
      <c r="M605" s="383"/>
      <c r="N605" s="239"/>
      <c r="O605" s="239"/>
      <c r="P605" s="614"/>
      <c r="Q605" s="622"/>
      <c r="R605" s="623"/>
      <c r="S605" s="616"/>
      <c r="T605" s="616"/>
      <c r="U605" s="616"/>
      <c r="V605" s="616"/>
      <c r="W605" s="616"/>
      <c r="X605" s="616"/>
      <c r="Y605" s="616"/>
      <c r="Z605" s="616"/>
      <c r="AA605" s="616"/>
      <c r="AB605" s="616"/>
      <c r="AC605" s="616"/>
      <c r="AD605" s="616"/>
      <c r="AE605" s="616"/>
      <c r="AF605" s="616"/>
      <c r="AG605" s="435"/>
      <c r="AH605" s="435"/>
      <c r="AI605" s="435"/>
      <c r="AJ605" s="435"/>
      <c r="AK605" s="435"/>
      <c r="AL605" s="435"/>
    </row>
    <row r="606" spans="1:38" ht="12.75" customHeight="1">
      <c r="A606" s="435"/>
      <c r="B606" s="435"/>
      <c r="C606" s="435"/>
      <c r="D606" s="435"/>
      <c r="E606" s="435"/>
      <c r="F606" s="435"/>
      <c r="G606" s="435"/>
      <c r="H606" s="435"/>
      <c r="I606" s="435"/>
      <c r="J606" s="435"/>
      <c r="K606" s="382"/>
      <c r="L606" s="382"/>
      <c r="M606" s="383"/>
      <c r="N606" s="239"/>
      <c r="O606" s="239"/>
      <c r="P606" s="614"/>
      <c r="Q606" s="622"/>
      <c r="R606" s="623"/>
      <c r="S606" s="616"/>
      <c r="T606" s="616"/>
      <c r="U606" s="616"/>
      <c r="V606" s="616"/>
      <c r="W606" s="616"/>
      <c r="X606" s="616"/>
      <c r="Y606" s="616"/>
      <c r="Z606" s="616"/>
      <c r="AA606" s="616"/>
      <c r="AB606" s="616"/>
      <c r="AC606" s="616"/>
      <c r="AD606" s="616"/>
      <c r="AE606" s="616"/>
      <c r="AF606" s="616"/>
      <c r="AG606" s="435"/>
      <c r="AH606" s="435"/>
      <c r="AI606" s="435"/>
      <c r="AJ606" s="435"/>
      <c r="AK606" s="435"/>
      <c r="AL606" s="435"/>
    </row>
    <row r="607" spans="1:38" ht="12.75" customHeight="1">
      <c r="A607" s="435"/>
      <c r="B607" s="435"/>
      <c r="C607" s="435"/>
      <c r="D607" s="435"/>
      <c r="E607" s="435"/>
      <c r="F607" s="435"/>
      <c r="G607" s="435"/>
      <c r="H607" s="435"/>
      <c r="I607" s="435"/>
      <c r="J607" s="435"/>
      <c r="K607" s="382"/>
      <c r="L607" s="382"/>
      <c r="M607" s="383"/>
      <c r="N607" s="239"/>
      <c r="O607" s="239"/>
      <c r="P607" s="614"/>
      <c r="Q607" s="622"/>
      <c r="R607" s="623"/>
      <c r="S607" s="616"/>
      <c r="T607" s="616"/>
      <c r="U607" s="616"/>
      <c r="V607" s="616"/>
      <c r="W607" s="616"/>
      <c r="X607" s="616"/>
      <c r="Y607" s="616"/>
      <c r="Z607" s="616"/>
      <c r="AA607" s="616"/>
      <c r="AB607" s="616"/>
      <c r="AC607" s="616"/>
      <c r="AD607" s="616"/>
      <c r="AE607" s="616"/>
      <c r="AF607" s="616"/>
      <c r="AG607" s="435"/>
      <c r="AH607" s="435"/>
      <c r="AI607" s="435"/>
      <c r="AJ607" s="435"/>
      <c r="AK607" s="435"/>
      <c r="AL607" s="435"/>
    </row>
    <row r="608" spans="1:38" ht="12.75" customHeight="1">
      <c r="A608" s="435"/>
      <c r="B608" s="435"/>
      <c r="C608" s="435"/>
      <c r="D608" s="435"/>
      <c r="E608" s="435"/>
      <c r="F608" s="435"/>
      <c r="G608" s="435"/>
      <c r="H608" s="435"/>
      <c r="I608" s="435"/>
      <c r="J608" s="435"/>
      <c r="K608" s="382"/>
      <c r="L608" s="382"/>
      <c r="M608" s="383"/>
      <c r="N608" s="239"/>
      <c r="O608" s="239"/>
      <c r="P608" s="614"/>
      <c r="Q608" s="622"/>
      <c r="R608" s="623"/>
      <c r="S608" s="616"/>
      <c r="T608" s="616"/>
      <c r="U608" s="616"/>
      <c r="V608" s="616"/>
      <c r="W608" s="616"/>
      <c r="X608" s="616"/>
      <c r="Y608" s="616"/>
      <c r="Z608" s="616"/>
      <c r="AA608" s="616"/>
      <c r="AB608" s="616"/>
      <c r="AC608" s="616"/>
      <c r="AD608" s="616"/>
      <c r="AE608" s="616"/>
      <c r="AF608" s="616"/>
      <c r="AG608" s="435"/>
      <c r="AH608" s="435"/>
      <c r="AI608" s="435"/>
      <c r="AJ608" s="435"/>
      <c r="AK608" s="435"/>
      <c r="AL608" s="435"/>
    </row>
    <row r="609" spans="1:38" ht="12.75" customHeight="1">
      <c r="A609" s="435"/>
      <c r="B609" s="435"/>
      <c r="C609" s="435"/>
      <c r="D609" s="435"/>
      <c r="E609" s="435"/>
      <c r="F609" s="435"/>
      <c r="G609" s="435"/>
      <c r="H609" s="435"/>
      <c r="I609" s="435"/>
      <c r="J609" s="435"/>
      <c r="K609" s="382"/>
      <c r="L609" s="382"/>
      <c r="M609" s="383"/>
      <c r="N609" s="239"/>
      <c r="O609" s="239"/>
      <c r="P609" s="614"/>
      <c r="Q609" s="622"/>
      <c r="R609" s="623"/>
      <c r="S609" s="616"/>
      <c r="T609" s="616"/>
      <c r="U609" s="616"/>
      <c r="V609" s="616"/>
      <c r="W609" s="616"/>
      <c r="X609" s="616"/>
      <c r="Y609" s="616"/>
      <c r="Z609" s="616"/>
      <c r="AA609" s="616"/>
      <c r="AB609" s="616"/>
      <c r="AC609" s="616"/>
      <c r="AD609" s="616"/>
      <c r="AE609" s="616"/>
      <c r="AF609" s="616"/>
      <c r="AG609" s="435"/>
      <c r="AH609" s="435"/>
      <c r="AI609" s="435"/>
      <c r="AJ609" s="435"/>
      <c r="AK609" s="435"/>
      <c r="AL609" s="435"/>
    </row>
    <row r="610" spans="1:38" ht="12.75" customHeight="1">
      <c r="A610" s="435"/>
      <c r="B610" s="435"/>
      <c r="C610" s="435"/>
      <c r="D610" s="435"/>
      <c r="E610" s="435"/>
      <c r="F610" s="435"/>
      <c r="G610" s="435"/>
      <c r="H610" s="435"/>
      <c r="I610" s="435"/>
      <c r="J610" s="435"/>
      <c r="K610" s="382"/>
      <c r="L610" s="382"/>
      <c r="M610" s="383"/>
      <c r="N610" s="239"/>
      <c r="O610" s="239"/>
      <c r="P610" s="614"/>
      <c r="Q610" s="622"/>
      <c r="R610" s="623"/>
      <c r="S610" s="616"/>
      <c r="T610" s="616"/>
      <c r="U610" s="616"/>
      <c r="V610" s="616"/>
      <c r="W610" s="616"/>
      <c r="X610" s="616"/>
      <c r="Y610" s="616"/>
      <c r="Z610" s="616"/>
      <c r="AA610" s="616"/>
      <c r="AB610" s="616"/>
      <c r="AC610" s="616"/>
      <c r="AD610" s="616"/>
      <c r="AE610" s="616"/>
      <c r="AF610" s="616"/>
      <c r="AG610" s="435"/>
      <c r="AH610" s="435"/>
      <c r="AI610" s="435"/>
      <c r="AJ610" s="435"/>
      <c r="AK610" s="435"/>
      <c r="AL610" s="435"/>
    </row>
    <row r="611" spans="1:38" ht="12.75" customHeight="1">
      <c r="A611" s="435"/>
      <c r="B611" s="435"/>
      <c r="C611" s="435"/>
      <c r="D611" s="435"/>
      <c r="E611" s="435"/>
      <c r="F611" s="435"/>
      <c r="G611" s="435"/>
      <c r="H611" s="435"/>
      <c r="I611" s="435"/>
      <c r="J611" s="435"/>
      <c r="K611" s="382"/>
      <c r="L611" s="382"/>
      <c r="M611" s="383"/>
      <c r="N611" s="239"/>
      <c r="O611" s="239"/>
      <c r="P611" s="614"/>
      <c r="Q611" s="622"/>
      <c r="R611" s="623"/>
      <c r="S611" s="616"/>
      <c r="T611" s="616"/>
      <c r="U611" s="616"/>
      <c r="V611" s="616"/>
      <c r="W611" s="616"/>
      <c r="X611" s="616"/>
      <c r="Y611" s="616"/>
      <c r="Z611" s="616"/>
      <c r="AA611" s="616"/>
      <c r="AB611" s="616"/>
      <c r="AC611" s="616"/>
      <c r="AD611" s="616"/>
      <c r="AE611" s="616"/>
      <c r="AF611" s="616"/>
      <c r="AG611" s="435"/>
      <c r="AH611" s="435"/>
      <c r="AI611" s="435"/>
      <c r="AJ611" s="435"/>
      <c r="AK611" s="435"/>
      <c r="AL611" s="435"/>
    </row>
    <row r="612" spans="1:38" ht="12.75" customHeight="1">
      <c r="A612" s="435"/>
      <c r="B612" s="435"/>
      <c r="C612" s="435"/>
      <c r="D612" s="435"/>
      <c r="E612" s="435"/>
      <c r="F612" s="435"/>
      <c r="G612" s="435"/>
      <c r="H612" s="435"/>
      <c r="I612" s="435"/>
      <c r="J612" s="435"/>
      <c r="K612" s="382"/>
      <c r="L612" s="382"/>
      <c r="M612" s="383"/>
      <c r="N612" s="239"/>
      <c r="O612" s="239"/>
      <c r="P612" s="614"/>
      <c r="Q612" s="622"/>
      <c r="R612" s="623"/>
      <c r="S612" s="616"/>
      <c r="T612" s="616"/>
      <c r="U612" s="616"/>
      <c r="V612" s="616"/>
      <c r="W612" s="616"/>
      <c r="X612" s="616"/>
      <c r="Y612" s="616"/>
      <c r="Z612" s="616"/>
      <c r="AA612" s="616"/>
      <c r="AB612" s="616"/>
      <c r="AC612" s="616"/>
      <c r="AD612" s="616"/>
      <c r="AE612" s="616"/>
      <c r="AF612" s="616"/>
      <c r="AG612" s="435"/>
      <c r="AH612" s="435"/>
      <c r="AI612" s="435"/>
      <c r="AJ612" s="435"/>
      <c r="AK612" s="435"/>
      <c r="AL612" s="435"/>
    </row>
    <row r="613" spans="1:38" ht="12.75" customHeight="1">
      <c r="A613" s="435"/>
      <c r="B613" s="435"/>
      <c r="C613" s="435"/>
      <c r="D613" s="435"/>
      <c r="E613" s="435"/>
      <c r="F613" s="435"/>
      <c r="G613" s="435"/>
      <c r="H613" s="435"/>
      <c r="I613" s="435"/>
      <c r="J613" s="435"/>
      <c r="K613" s="382"/>
      <c r="L613" s="382"/>
      <c r="M613" s="383"/>
      <c r="N613" s="239"/>
      <c r="O613" s="239"/>
      <c r="P613" s="614"/>
      <c r="Q613" s="622"/>
      <c r="R613" s="623"/>
      <c r="S613" s="616"/>
      <c r="T613" s="616"/>
      <c r="U613" s="616"/>
      <c r="V613" s="616"/>
      <c r="W613" s="616"/>
      <c r="X613" s="616"/>
      <c r="Y613" s="616"/>
      <c r="Z613" s="616"/>
      <c r="AA613" s="616"/>
      <c r="AB613" s="616"/>
      <c r="AC613" s="616"/>
      <c r="AD613" s="616"/>
      <c r="AE613" s="616"/>
      <c r="AF613" s="616"/>
      <c r="AG613" s="435"/>
      <c r="AH613" s="435"/>
      <c r="AI613" s="435"/>
      <c r="AJ613" s="435"/>
      <c r="AK613" s="435"/>
      <c r="AL613" s="435"/>
    </row>
    <row r="614" spans="1:38" ht="12.75" customHeight="1">
      <c r="A614" s="435"/>
      <c r="B614" s="435"/>
      <c r="C614" s="435"/>
      <c r="D614" s="435"/>
      <c r="E614" s="435"/>
      <c r="F614" s="435"/>
      <c r="G614" s="435"/>
      <c r="H614" s="435"/>
      <c r="I614" s="435"/>
      <c r="J614" s="435"/>
      <c r="K614" s="382"/>
      <c r="L614" s="382"/>
      <c r="M614" s="383"/>
      <c r="N614" s="239"/>
      <c r="O614" s="239"/>
      <c r="P614" s="614"/>
      <c r="Q614" s="622"/>
      <c r="R614" s="623"/>
      <c r="S614" s="616"/>
      <c r="T614" s="616"/>
      <c r="U614" s="616"/>
      <c r="V614" s="616"/>
      <c r="W614" s="616"/>
      <c r="X614" s="616"/>
      <c r="Y614" s="616"/>
      <c r="Z614" s="616"/>
      <c r="AA614" s="616"/>
      <c r="AB614" s="616"/>
      <c r="AC614" s="616"/>
      <c r="AD614" s="616"/>
      <c r="AE614" s="616"/>
      <c r="AF614" s="616"/>
      <c r="AG614" s="435"/>
      <c r="AH614" s="435"/>
      <c r="AI614" s="435"/>
      <c r="AJ614" s="435"/>
      <c r="AK614" s="435"/>
      <c r="AL614" s="435"/>
    </row>
    <row r="615" spans="1:38" ht="12.75" customHeight="1">
      <c r="A615" s="435"/>
      <c r="B615" s="435"/>
      <c r="C615" s="435"/>
      <c r="D615" s="435"/>
      <c r="E615" s="435"/>
      <c r="F615" s="435"/>
      <c r="G615" s="435"/>
      <c r="H615" s="435"/>
      <c r="I615" s="435"/>
      <c r="J615" s="435"/>
      <c r="K615" s="382"/>
      <c r="L615" s="382"/>
      <c r="M615" s="383"/>
      <c r="N615" s="239"/>
      <c r="O615" s="239"/>
      <c r="P615" s="614"/>
      <c r="Q615" s="622"/>
      <c r="R615" s="623"/>
      <c r="S615" s="616"/>
      <c r="T615" s="616"/>
      <c r="U615" s="616"/>
      <c r="V615" s="616"/>
      <c r="W615" s="616"/>
      <c r="X615" s="616"/>
      <c r="Y615" s="616"/>
      <c r="Z615" s="616"/>
      <c r="AA615" s="616"/>
      <c r="AB615" s="616"/>
      <c r="AC615" s="616"/>
      <c r="AD615" s="616"/>
      <c r="AE615" s="616"/>
      <c r="AF615" s="616"/>
      <c r="AG615" s="435"/>
      <c r="AH615" s="435"/>
      <c r="AI615" s="435"/>
      <c r="AJ615" s="435"/>
      <c r="AK615" s="435"/>
      <c r="AL615" s="435"/>
    </row>
    <row r="616" spans="1:38" ht="12.75" customHeight="1">
      <c r="A616" s="435"/>
      <c r="B616" s="435"/>
      <c r="C616" s="435"/>
      <c r="D616" s="435"/>
      <c r="E616" s="435"/>
      <c r="F616" s="435"/>
      <c r="G616" s="435"/>
      <c r="H616" s="435"/>
      <c r="I616" s="435"/>
      <c r="J616" s="435"/>
      <c r="K616" s="382"/>
      <c r="L616" s="382"/>
      <c r="M616" s="383"/>
      <c r="N616" s="239"/>
      <c r="O616" s="239"/>
      <c r="P616" s="614"/>
      <c r="Q616" s="622"/>
      <c r="R616" s="623"/>
      <c r="S616" s="616"/>
      <c r="T616" s="616"/>
      <c r="U616" s="616"/>
      <c r="V616" s="616"/>
      <c r="W616" s="616"/>
      <c r="X616" s="616"/>
      <c r="Y616" s="616"/>
      <c r="Z616" s="616"/>
      <c r="AA616" s="616"/>
      <c r="AB616" s="616"/>
      <c r="AC616" s="616"/>
      <c r="AD616" s="616"/>
      <c r="AE616" s="616"/>
      <c r="AF616" s="616"/>
      <c r="AG616" s="435"/>
      <c r="AH616" s="435"/>
      <c r="AI616" s="435"/>
      <c r="AJ616" s="435"/>
      <c r="AK616" s="435"/>
      <c r="AL616" s="435"/>
    </row>
    <row r="617" spans="1:38" ht="12.75" customHeight="1">
      <c r="A617" s="435"/>
      <c r="B617" s="435"/>
      <c r="C617" s="435"/>
      <c r="D617" s="435"/>
      <c r="E617" s="435"/>
      <c r="F617" s="435"/>
      <c r="G617" s="435"/>
      <c r="H617" s="435"/>
      <c r="I617" s="435"/>
      <c r="J617" s="435"/>
      <c r="K617" s="382"/>
      <c r="L617" s="382"/>
      <c r="M617" s="383"/>
      <c r="N617" s="239"/>
      <c r="O617" s="239"/>
      <c r="P617" s="614"/>
      <c r="Q617" s="622"/>
      <c r="R617" s="623"/>
      <c r="S617" s="616"/>
      <c r="T617" s="616"/>
      <c r="U617" s="616"/>
      <c r="V617" s="616"/>
      <c r="W617" s="616"/>
      <c r="X617" s="616"/>
      <c r="Y617" s="616"/>
      <c r="Z617" s="616"/>
      <c r="AA617" s="616"/>
      <c r="AB617" s="616"/>
      <c r="AC617" s="616"/>
      <c r="AD617" s="616"/>
      <c r="AE617" s="616"/>
      <c r="AF617" s="616"/>
      <c r="AG617" s="435"/>
      <c r="AH617" s="435"/>
      <c r="AI617" s="435"/>
      <c r="AJ617" s="435"/>
      <c r="AK617" s="435"/>
      <c r="AL617" s="435"/>
    </row>
    <row r="618" spans="1:38" ht="12.75" customHeight="1">
      <c r="A618" s="435"/>
      <c r="B618" s="435"/>
      <c r="C618" s="435"/>
      <c r="D618" s="435"/>
      <c r="E618" s="435"/>
      <c r="F618" s="435"/>
      <c r="G618" s="435"/>
      <c r="H618" s="435"/>
      <c r="I618" s="435"/>
      <c r="J618" s="435"/>
      <c r="K618" s="382"/>
      <c r="L618" s="382"/>
      <c r="M618" s="383"/>
      <c r="N618" s="239"/>
      <c r="O618" s="239"/>
      <c r="P618" s="614"/>
      <c r="Q618" s="622"/>
      <c r="R618" s="623"/>
      <c r="S618" s="616"/>
      <c r="T618" s="616"/>
      <c r="U618" s="616"/>
      <c r="V618" s="616"/>
      <c r="W618" s="616"/>
      <c r="X618" s="616"/>
      <c r="Y618" s="616"/>
      <c r="Z618" s="616"/>
      <c r="AA618" s="616"/>
      <c r="AB618" s="616"/>
      <c r="AC618" s="616"/>
      <c r="AD618" s="616"/>
      <c r="AE618" s="616"/>
      <c r="AF618" s="616"/>
      <c r="AG618" s="435"/>
      <c r="AH618" s="435"/>
      <c r="AI618" s="435"/>
      <c r="AJ618" s="435"/>
      <c r="AK618" s="435"/>
      <c r="AL618" s="435"/>
    </row>
    <row r="619" spans="1:38" ht="12.75" customHeight="1">
      <c r="A619" s="435"/>
      <c r="B619" s="435"/>
      <c r="C619" s="435"/>
      <c r="D619" s="435"/>
      <c r="E619" s="435"/>
      <c r="F619" s="435"/>
      <c r="G619" s="435"/>
      <c r="H619" s="435"/>
      <c r="I619" s="435"/>
      <c r="J619" s="435"/>
      <c r="K619" s="382"/>
      <c r="L619" s="382"/>
      <c r="M619" s="383"/>
      <c r="N619" s="239"/>
      <c r="O619" s="239"/>
      <c r="P619" s="614"/>
      <c r="Q619" s="622"/>
      <c r="R619" s="623"/>
      <c r="S619" s="616"/>
      <c r="T619" s="616"/>
      <c r="U619" s="616"/>
      <c r="V619" s="616"/>
      <c r="W619" s="616"/>
      <c r="X619" s="616"/>
      <c r="Y619" s="616"/>
      <c r="Z619" s="616"/>
      <c r="AA619" s="616"/>
      <c r="AB619" s="616"/>
      <c r="AC619" s="616"/>
      <c r="AD619" s="616"/>
      <c r="AE619" s="616"/>
      <c r="AF619" s="616"/>
      <c r="AG619" s="435"/>
      <c r="AH619" s="435"/>
      <c r="AI619" s="435"/>
      <c r="AJ619" s="435"/>
      <c r="AK619" s="435"/>
      <c r="AL619" s="435"/>
    </row>
    <row r="620" spans="1:38" ht="12.75" customHeight="1">
      <c r="A620" s="435"/>
      <c r="B620" s="435"/>
      <c r="C620" s="435"/>
      <c r="D620" s="435"/>
      <c r="E620" s="435"/>
      <c r="F620" s="435"/>
      <c r="G620" s="435"/>
      <c r="H620" s="435"/>
      <c r="I620" s="435"/>
      <c r="J620" s="435"/>
      <c r="K620" s="382"/>
      <c r="L620" s="382"/>
      <c r="M620" s="383"/>
      <c r="N620" s="239"/>
      <c r="O620" s="239"/>
      <c r="P620" s="614"/>
      <c r="Q620" s="622"/>
      <c r="R620" s="623"/>
      <c r="S620" s="616"/>
      <c r="T620" s="616"/>
      <c r="U620" s="616"/>
      <c r="V620" s="616"/>
      <c r="W620" s="616"/>
      <c r="X620" s="616"/>
      <c r="Y620" s="616"/>
      <c r="Z620" s="616"/>
      <c r="AA620" s="616"/>
      <c r="AB620" s="616"/>
      <c r="AC620" s="616"/>
      <c r="AD620" s="616"/>
      <c r="AE620" s="616"/>
      <c r="AF620" s="616"/>
      <c r="AG620" s="435"/>
      <c r="AH620" s="435"/>
      <c r="AI620" s="435"/>
      <c r="AJ620" s="435"/>
      <c r="AK620" s="435"/>
      <c r="AL620" s="435"/>
    </row>
    <row r="621" spans="1:38" ht="12.75" customHeight="1">
      <c r="A621" s="435"/>
      <c r="B621" s="435"/>
      <c r="C621" s="435"/>
      <c r="D621" s="435"/>
      <c r="E621" s="435"/>
      <c r="F621" s="435"/>
      <c r="G621" s="435"/>
      <c r="H621" s="435"/>
      <c r="I621" s="435"/>
      <c r="J621" s="435"/>
      <c r="K621" s="382"/>
      <c r="L621" s="382"/>
      <c r="M621" s="383"/>
      <c r="N621" s="239"/>
      <c r="O621" s="239"/>
      <c r="P621" s="614"/>
      <c r="Q621" s="622"/>
      <c r="R621" s="623"/>
      <c r="S621" s="616"/>
      <c r="T621" s="616"/>
      <c r="U621" s="616"/>
      <c r="V621" s="616"/>
      <c r="W621" s="616"/>
      <c r="X621" s="616"/>
      <c r="Y621" s="616"/>
      <c r="Z621" s="616"/>
      <c r="AA621" s="616"/>
      <c r="AB621" s="616"/>
      <c r="AC621" s="616"/>
      <c r="AD621" s="616"/>
      <c r="AE621" s="616"/>
      <c r="AF621" s="616"/>
      <c r="AG621" s="435"/>
      <c r="AH621" s="435"/>
      <c r="AI621" s="435"/>
      <c r="AJ621" s="435"/>
      <c r="AK621" s="435"/>
      <c r="AL621" s="435"/>
    </row>
    <row r="622" spans="1:38" ht="12.75" customHeight="1">
      <c r="A622" s="435"/>
      <c r="B622" s="435"/>
      <c r="C622" s="435"/>
      <c r="D622" s="435"/>
      <c r="E622" s="435"/>
      <c r="F622" s="435"/>
      <c r="G622" s="435"/>
      <c r="H622" s="435"/>
      <c r="I622" s="435"/>
      <c r="J622" s="435"/>
      <c r="K622" s="382"/>
      <c r="L622" s="382"/>
      <c r="M622" s="383"/>
      <c r="N622" s="239"/>
      <c r="O622" s="239"/>
      <c r="P622" s="614"/>
      <c r="Q622" s="622"/>
      <c r="R622" s="623"/>
      <c r="S622" s="616"/>
      <c r="T622" s="616"/>
      <c r="U622" s="616"/>
      <c r="V622" s="616"/>
      <c r="W622" s="616"/>
      <c r="X622" s="616"/>
      <c r="Y622" s="616"/>
      <c r="Z622" s="616"/>
      <c r="AA622" s="616"/>
      <c r="AB622" s="616"/>
      <c r="AC622" s="616"/>
      <c r="AD622" s="616"/>
      <c r="AE622" s="616"/>
      <c r="AF622" s="616"/>
      <c r="AG622" s="435"/>
      <c r="AH622" s="435"/>
      <c r="AI622" s="435"/>
      <c r="AJ622" s="435"/>
      <c r="AK622" s="435"/>
      <c r="AL622" s="435"/>
    </row>
    <row r="623" spans="1:38" ht="12.75" customHeight="1">
      <c r="A623" s="435"/>
      <c r="B623" s="435"/>
      <c r="C623" s="435"/>
      <c r="D623" s="435"/>
      <c r="E623" s="435"/>
      <c r="F623" s="435"/>
      <c r="G623" s="435"/>
      <c r="H623" s="435"/>
      <c r="I623" s="435"/>
      <c r="J623" s="435"/>
      <c r="K623" s="382"/>
      <c r="L623" s="382"/>
      <c r="M623" s="383"/>
      <c r="N623" s="239"/>
      <c r="O623" s="239"/>
      <c r="P623" s="614"/>
      <c r="Q623" s="622"/>
      <c r="R623" s="623"/>
      <c r="S623" s="616"/>
      <c r="T623" s="616"/>
      <c r="U623" s="616"/>
      <c r="V623" s="616"/>
      <c r="W623" s="616"/>
      <c r="X623" s="616"/>
      <c r="Y623" s="616"/>
      <c r="Z623" s="616"/>
      <c r="AA623" s="616"/>
      <c r="AB623" s="616"/>
      <c r="AC623" s="616"/>
      <c r="AD623" s="616"/>
      <c r="AE623" s="616"/>
      <c r="AF623" s="616"/>
      <c r="AG623" s="435"/>
      <c r="AH623" s="435"/>
      <c r="AI623" s="435"/>
      <c r="AJ623" s="435"/>
      <c r="AK623" s="435"/>
      <c r="AL623" s="435"/>
    </row>
    <row r="624" spans="1:38" ht="12.75" customHeight="1">
      <c r="A624" s="435"/>
      <c r="B624" s="435"/>
      <c r="C624" s="435"/>
      <c r="D624" s="435"/>
      <c r="E624" s="435"/>
      <c r="F624" s="435"/>
      <c r="G624" s="435"/>
      <c r="H624" s="435"/>
      <c r="I624" s="435"/>
      <c r="J624" s="435"/>
      <c r="K624" s="382"/>
      <c r="L624" s="382"/>
      <c r="M624" s="383"/>
      <c r="N624" s="239"/>
      <c r="O624" s="239"/>
      <c r="P624" s="614"/>
      <c r="Q624" s="622"/>
      <c r="R624" s="623"/>
      <c r="S624" s="616"/>
      <c r="T624" s="616"/>
      <c r="U624" s="616"/>
      <c r="V624" s="616"/>
      <c r="W624" s="616"/>
      <c r="X624" s="616"/>
      <c r="Y624" s="616"/>
      <c r="Z624" s="616"/>
      <c r="AA624" s="616"/>
      <c r="AB624" s="616"/>
      <c r="AC624" s="616"/>
      <c r="AD624" s="616"/>
      <c r="AE624" s="616"/>
      <c r="AF624" s="616"/>
      <c r="AG624" s="435"/>
      <c r="AH624" s="435"/>
      <c r="AI624" s="435"/>
      <c r="AJ624" s="435"/>
      <c r="AK624" s="435"/>
      <c r="AL624" s="435"/>
    </row>
    <row r="625" spans="1:38" ht="12.75" customHeight="1">
      <c r="A625" s="435"/>
      <c r="B625" s="435"/>
      <c r="C625" s="435"/>
      <c r="D625" s="435"/>
      <c r="E625" s="435"/>
      <c r="F625" s="435"/>
      <c r="G625" s="435"/>
      <c r="H625" s="435"/>
      <c r="I625" s="435"/>
      <c r="J625" s="435"/>
      <c r="K625" s="382"/>
      <c r="L625" s="382"/>
      <c r="M625" s="383"/>
      <c r="N625" s="239"/>
      <c r="O625" s="239"/>
      <c r="P625" s="614"/>
      <c r="Q625" s="622"/>
      <c r="R625" s="623"/>
      <c r="S625" s="616"/>
      <c r="T625" s="616"/>
      <c r="U625" s="616"/>
      <c r="V625" s="616"/>
      <c r="W625" s="616"/>
      <c r="X625" s="616"/>
      <c r="Y625" s="616"/>
      <c r="Z625" s="616"/>
      <c r="AA625" s="616"/>
      <c r="AB625" s="616"/>
      <c r="AC625" s="616"/>
      <c r="AD625" s="616"/>
      <c r="AE625" s="616"/>
      <c r="AF625" s="616"/>
      <c r="AG625" s="435"/>
      <c r="AH625" s="435"/>
      <c r="AI625" s="435"/>
      <c r="AJ625" s="435"/>
      <c r="AK625" s="435"/>
      <c r="AL625" s="435"/>
    </row>
    <row r="626" spans="1:38" ht="12.75" customHeight="1">
      <c r="A626" s="435"/>
      <c r="B626" s="435"/>
      <c r="C626" s="435"/>
      <c r="D626" s="435"/>
      <c r="E626" s="435"/>
      <c r="F626" s="435"/>
      <c r="G626" s="435"/>
      <c r="H626" s="435"/>
      <c r="I626" s="435"/>
      <c r="J626" s="435"/>
      <c r="K626" s="382"/>
      <c r="L626" s="382"/>
      <c r="M626" s="383"/>
      <c r="N626" s="239"/>
      <c r="O626" s="239"/>
      <c r="P626" s="614"/>
      <c r="Q626" s="622"/>
      <c r="R626" s="623"/>
      <c r="S626" s="616"/>
      <c r="T626" s="616"/>
      <c r="U626" s="616"/>
      <c r="V626" s="616"/>
      <c r="W626" s="616"/>
      <c r="X626" s="616"/>
      <c r="Y626" s="616"/>
      <c r="Z626" s="616"/>
      <c r="AA626" s="616"/>
      <c r="AB626" s="616"/>
      <c r="AC626" s="616"/>
      <c r="AD626" s="616"/>
      <c r="AE626" s="616"/>
      <c r="AF626" s="616"/>
      <c r="AG626" s="435"/>
      <c r="AH626" s="435"/>
      <c r="AI626" s="435"/>
      <c r="AJ626" s="435"/>
      <c r="AK626" s="435"/>
      <c r="AL626" s="435"/>
    </row>
    <row r="627" spans="1:38" ht="12.75" customHeight="1">
      <c r="A627" s="435"/>
      <c r="B627" s="435"/>
      <c r="C627" s="435"/>
      <c r="D627" s="435"/>
      <c r="E627" s="435"/>
      <c r="F627" s="435"/>
      <c r="G627" s="435"/>
      <c r="H627" s="435"/>
      <c r="I627" s="435"/>
      <c r="J627" s="435"/>
      <c r="K627" s="382"/>
      <c r="L627" s="382"/>
      <c r="M627" s="383"/>
      <c r="N627" s="239"/>
      <c r="O627" s="239"/>
      <c r="P627" s="614"/>
      <c r="Q627" s="622"/>
      <c r="R627" s="623"/>
      <c r="S627" s="616"/>
      <c r="T627" s="616"/>
      <c r="U627" s="616"/>
      <c r="V627" s="616"/>
      <c r="W627" s="616"/>
      <c r="X627" s="616"/>
      <c r="Y627" s="616"/>
      <c r="Z627" s="616"/>
      <c r="AA627" s="616"/>
      <c r="AB627" s="616"/>
      <c r="AC627" s="616"/>
      <c r="AD627" s="616"/>
      <c r="AE627" s="616"/>
      <c r="AF627" s="616"/>
      <c r="AG627" s="435"/>
      <c r="AH627" s="435"/>
      <c r="AI627" s="435"/>
      <c r="AJ627" s="435"/>
      <c r="AK627" s="435"/>
      <c r="AL627" s="435"/>
    </row>
    <row r="628" spans="1:38" ht="12.75" customHeight="1">
      <c r="A628" s="435"/>
      <c r="B628" s="435"/>
      <c r="C628" s="435"/>
      <c r="D628" s="435"/>
      <c r="E628" s="435"/>
      <c r="F628" s="435"/>
      <c r="G628" s="435"/>
      <c r="H628" s="435"/>
      <c r="I628" s="435"/>
      <c r="J628" s="435"/>
      <c r="K628" s="382"/>
      <c r="L628" s="382"/>
      <c r="M628" s="383"/>
      <c r="N628" s="239"/>
      <c r="O628" s="239"/>
      <c r="P628" s="614"/>
      <c r="Q628" s="622"/>
      <c r="R628" s="623"/>
      <c r="S628" s="616"/>
      <c r="T628" s="616"/>
      <c r="U628" s="616"/>
      <c r="V628" s="616"/>
      <c r="W628" s="616"/>
      <c r="X628" s="616"/>
      <c r="Y628" s="616"/>
      <c r="Z628" s="616"/>
      <c r="AA628" s="616"/>
      <c r="AB628" s="616"/>
      <c r="AC628" s="616"/>
      <c r="AD628" s="616"/>
      <c r="AE628" s="616"/>
      <c r="AF628" s="616"/>
      <c r="AG628" s="435"/>
      <c r="AH628" s="435"/>
      <c r="AI628" s="435"/>
      <c r="AJ628" s="435"/>
      <c r="AK628" s="435"/>
      <c r="AL628" s="435"/>
    </row>
    <row r="629" spans="1:38" ht="12.75" customHeight="1">
      <c r="A629" s="435"/>
      <c r="B629" s="435"/>
      <c r="C629" s="435"/>
      <c r="D629" s="435"/>
      <c r="E629" s="435"/>
      <c r="F629" s="435"/>
      <c r="G629" s="435"/>
      <c r="H629" s="435"/>
      <c r="I629" s="435"/>
      <c r="J629" s="435"/>
      <c r="K629" s="382"/>
      <c r="L629" s="382"/>
      <c r="M629" s="383"/>
      <c r="N629" s="239"/>
      <c r="O629" s="239"/>
      <c r="P629" s="614"/>
      <c r="Q629" s="622"/>
      <c r="R629" s="623"/>
      <c r="S629" s="616"/>
      <c r="T629" s="616"/>
      <c r="U629" s="616"/>
      <c r="V629" s="616"/>
      <c r="W629" s="616"/>
      <c r="X629" s="616"/>
      <c r="Y629" s="616"/>
      <c r="Z629" s="616"/>
      <c r="AA629" s="616"/>
      <c r="AB629" s="616"/>
      <c r="AC629" s="616"/>
      <c r="AD629" s="616"/>
      <c r="AE629" s="616"/>
      <c r="AF629" s="616"/>
      <c r="AG629" s="435"/>
      <c r="AH629" s="435"/>
      <c r="AI629" s="435"/>
      <c r="AJ629" s="435"/>
      <c r="AK629" s="435"/>
      <c r="AL629" s="435"/>
    </row>
    <row r="630" spans="1:38" ht="12.75" customHeight="1">
      <c r="A630" s="435"/>
      <c r="B630" s="435"/>
      <c r="C630" s="435"/>
      <c r="D630" s="435"/>
      <c r="E630" s="435"/>
      <c r="F630" s="435"/>
      <c r="G630" s="435"/>
      <c r="H630" s="435"/>
      <c r="I630" s="435"/>
      <c r="J630" s="435"/>
      <c r="K630" s="382"/>
      <c r="L630" s="382"/>
      <c r="M630" s="383"/>
      <c r="N630" s="239"/>
      <c r="O630" s="239"/>
      <c r="P630" s="614"/>
      <c r="Q630" s="622"/>
      <c r="R630" s="623"/>
      <c r="S630" s="616"/>
      <c r="T630" s="616"/>
      <c r="U630" s="616"/>
      <c r="V630" s="616"/>
      <c r="W630" s="616"/>
      <c r="X630" s="616"/>
      <c r="Y630" s="616"/>
      <c r="Z630" s="616"/>
      <c r="AA630" s="616"/>
      <c r="AB630" s="616"/>
      <c r="AC630" s="616"/>
      <c r="AD630" s="616"/>
      <c r="AE630" s="616"/>
      <c r="AF630" s="616"/>
      <c r="AG630" s="435"/>
      <c r="AH630" s="435"/>
      <c r="AI630" s="435"/>
      <c r="AJ630" s="435"/>
      <c r="AK630" s="435"/>
      <c r="AL630" s="435"/>
    </row>
    <row r="631" spans="1:38" ht="12.75" customHeight="1">
      <c r="A631" s="435"/>
      <c r="B631" s="435"/>
      <c r="C631" s="435"/>
      <c r="D631" s="435"/>
      <c r="E631" s="435"/>
      <c r="F631" s="435"/>
      <c r="G631" s="435"/>
      <c r="H631" s="435"/>
      <c r="I631" s="435"/>
      <c r="J631" s="435"/>
      <c r="K631" s="382"/>
      <c r="L631" s="382"/>
      <c r="M631" s="383"/>
      <c r="N631" s="239"/>
      <c r="O631" s="239"/>
      <c r="P631" s="614"/>
      <c r="Q631" s="622"/>
      <c r="R631" s="623"/>
      <c r="S631" s="616"/>
      <c r="T631" s="616"/>
      <c r="U631" s="616"/>
      <c r="V631" s="616"/>
      <c r="W631" s="616"/>
      <c r="X631" s="616"/>
      <c r="Y631" s="616"/>
      <c r="Z631" s="616"/>
      <c r="AA631" s="616"/>
      <c r="AB631" s="616"/>
      <c r="AC631" s="616"/>
      <c r="AD631" s="616"/>
      <c r="AE631" s="616"/>
      <c r="AF631" s="616"/>
      <c r="AG631" s="435"/>
      <c r="AH631" s="435"/>
      <c r="AI631" s="435"/>
      <c r="AJ631" s="435"/>
      <c r="AK631" s="435"/>
      <c r="AL631" s="435"/>
    </row>
    <row r="632" spans="1:38" ht="12.75" customHeight="1">
      <c r="A632" s="435"/>
      <c r="B632" s="435"/>
      <c r="C632" s="435"/>
      <c r="D632" s="435"/>
      <c r="E632" s="435"/>
      <c r="F632" s="435"/>
      <c r="G632" s="435"/>
      <c r="H632" s="435"/>
      <c r="I632" s="435"/>
      <c r="J632" s="435"/>
      <c r="K632" s="382"/>
      <c r="L632" s="382"/>
      <c r="M632" s="383"/>
      <c r="N632" s="239"/>
      <c r="O632" s="239"/>
      <c r="P632" s="614"/>
      <c r="Q632" s="622"/>
      <c r="R632" s="623"/>
      <c r="S632" s="616"/>
      <c r="T632" s="616"/>
      <c r="U632" s="616"/>
      <c r="V632" s="616"/>
      <c r="W632" s="616"/>
      <c r="X632" s="616"/>
      <c r="Y632" s="616"/>
      <c r="Z632" s="616"/>
      <c r="AA632" s="616"/>
      <c r="AB632" s="616"/>
      <c r="AC632" s="616"/>
      <c r="AD632" s="616"/>
      <c r="AE632" s="616"/>
      <c r="AF632" s="616"/>
      <c r="AG632" s="435"/>
      <c r="AH632" s="435"/>
      <c r="AI632" s="435"/>
      <c r="AJ632" s="435"/>
      <c r="AK632" s="435"/>
      <c r="AL632" s="435"/>
    </row>
    <row r="633" spans="1:38" ht="12.75" customHeight="1">
      <c r="A633" s="435"/>
      <c r="B633" s="435"/>
      <c r="C633" s="435"/>
      <c r="D633" s="435"/>
      <c r="E633" s="435"/>
      <c r="F633" s="435"/>
      <c r="G633" s="435"/>
      <c r="H633" s="435"/>
      <c r="I633" s="435"/>
      <c r="J633" s="435"/>
      <c r="K633" s="382"/>
      <c r="L633" s="382"/>
      <c r="M633" s="383"/>
      <c r="N633" s="239"/>
      <c r="O633" s="239"/>
      <c r="P633" s="614"/>
      <c r="Q633" s="622"/>
      <c r="R633" s="623"/>
      <c r="S633" s="616"/>
      <c r="T633" s="616"/>
      <c r="U633" s="616"/>
      <c r="V633" s="616"/>
      <c r="W633" s="616"/>
      <c r="X633" s="616"/>
      <c r="Y633" s="616"/>
      <c r="Z633" s="616"/>
      <c r="AA633" s="616"/>
      <c r="AB633" s="616"/>
      <c r="AC633" s="616"/>
      <c r="AD633" s="616"/>
      <c r="AE633" s="616"/>
      <c r="AF633" s="616"/>
      <c r="AG633" s="435"/>
      <c r="AH633" s="435"/>
      <c r="AI633" s="435"/>
      <c r="AJ633" s="435"/>
      <c r="AK633" s="435"/>
      <c r="AL633" s="435"/>
    </row>
    <row r="634" spans="1:38" ht="12.75" customHeight="1">
      <c r="A634" s="435"/>
      <c r="B634" s="435"/>
      <c r="C634" s="435"/>
      <c r="D634" s="435"/>
      <c r="E634" s="435"/>
      <c r="F634" s="435"/>
      <c r="G634" s="435"/>
      <c r="H634" s="435"/>
      <c r="I634" s="435"/>
      <c r="J634" s="435"/>
      <c r="K634" s="382"/>
      <c r="L634" s="382"/>
      <c r="M634" s="383"/>
      <c r="N634" s="239"/>
      <c r="O634" s="239"/>
      <c r="P634" s="614"/>
      <c r="Q634" s="622"/>
      <c r="R634" s="623"/>
      <c r="S634" s="616"/>
      <c r="T634" s="616"/>
      <c r="U634" s="616"/>
      <c r="V634" s="616"/>
      <c r="W634" s="616"/>
      <c r="X634" s="616"/>
      <c r="Y634" s="616"/>
      <c r="Z634" s="616"/>
      <c r="AA634" s="616"/>
      <c r="AB634" s="616"/>
      <c r="AC634" s="616"/>
      <c r="AD634" s="616"/>
      <c r="AE634" s="616"/>
      <c r="AF634" s="616"/>
      <c r="AG634" s="435"/>
      <c r="AH634" s="435"/>
      <c r="AI634" s="435"/>
      <c r="AJ634" s="435"/>
      <c r="AK634" s="435"/>
      <c r="AL634" s="435"/>
    </row>
    <row r="635" spans="1:38" ht="12.75" customHeight="1">
      <c r="A635" s="435"/>
      <c r="B635" s="435"/>
      <c r="C635" s="435"/>
      <c r="D635" s="435"/>
      <c r="E635" s="435"/>
      <c r="F635" s="435"/>
      <c r="G635" s="435"/>
      <c r="H635" s="435"/>
      <c r="I635" s="435"/>
      <c r="J635" s="435"/>
      <c r="K635" s="382"/>
      <c r="L635" s="382"/>
      <c r="M635" s="383"/>
      <c r="N635" s="239"/>
      <c r="O635" s="239"/>
      <c r="P635" s="614"/>
      <c r="Q635" s="622"/>
      <c r="R635" s="623"/>
      <c r="S635" s="616"/>
      <c r="T635" s="616"/>
      <c r="U635" s="616"/>
      <c r="V635" s="616"/>
      <c r="W635" s="616"/>
      <c r="X635" s="616"/>
      <c r="Y635" s="616"/>
      <c r="Z635" s="616"/>
      <c r="AA635" s="616"/>
      <c r="AB635" s="616"/>
      <c r="AC635" s="616"/>
      <c r="AD635" s="616"/>
      <c r="AE635" s="616"/>
      <c r="AF635" s="616"/>
      <c r="AG635" s="435"/>
      <c r="AH635" s="435"/>
      <c r="AI635" s="435"/>
      <c r="AJ635" s="435"/>
      <c r="AK635" s="435"/>
      <c r="AL635" s="435"/>
    </row>
    <row r="636" spans="1:38" ht="12.75" customHeight="1">
      <c r="A636" s="435"/>
      <c r="B636" s="435"/>
      <c r="C636" s="435"/>
      <c r="D636" s="435"/>
      <c r="E636" s="435"/>
      <c r="F636" s="435"/>
      <c r="G636" s="435"/>
      <c r="H636" s="435"/>
      <c r="I636" s="435"/>
      <c r="J636" s="435"/>
      <c r="K636" s="382"/>
      <c r="L636" s="382"/>
      <c r="M636" s="383"/>
      <c r="N636" s="239"/>
      <c r="O636" s="239"/>
      <c r="P636" s="614"/>
      <c r="Q636" s="622"/>
      <c r="R636" s="623"/>
      <c r="S636" s="616"/>
      <c r="T636" s="616"/>
      <c r="U636" s="616"/>
      <c r="V636" s="616"/>
      <c r="W636" s="616"/>
      <c r="X636" s="616"/>
      <c r="Y636" s="616"/>
      <c r="Z636" s="616"/>
      <c r="AA636" s="616"/>
      <c r="AB636" s="616"/>
      <c r="AC636" s="616"/>
      <c r="AD636" s="616"/>
      <c r="AE636" s="616"/>
      <c r="AF636" s="616"/>
      <c r="AG636" s="435"/>
      <c r="AH636" s="435"/>
      <c r="AI636" s="435"/>
      <c r="AJ636" s="435"/>
      <c r="AK636" s="435"/>
      <c r="AL636" s="435"/>
    </row>
    <row r="637" spans="1:38" ht="12.75" customHeight="1">
      <c r="A637" s="435"/>
      <c r="B637" s="435"/>
      <c r="C637" s="435"/>
      <c r="D637" s="435"/>
      <c r="E637" s="435"/>
      <c r="F637" s="435"/>
      <c r="G637" s="435"/>
      <c r="H637" s="435"/>
      <c r="I637" s="435"/>
      <c r="J637" s="435"/>
      <c r="K637" s="382"/>
      <c r="L637" s="382"/>
      <c r="M637" s="383"/>
      <c r="N637" s="239"/>
      <c r="O637" s="239"/>
      <c r="P637" s="614"/>
      <c r="Q637" s="622"/>
      <c r="R637" s="623"/>
      <c r="S637" s="616"/>
      <c r="T637" s="616"/>
      <c r="U637" s="616"/>
      <c r="V637" s="616"/>
      <c r="W637" s="616"/>
      <c r="X637" s="616"/>
      <c r="Y637" s="616"/>
      <c r="Z637" s="616"/>
      <c r="AA637" s="616"/>
      <c r="AB637" s="616"/>
      <c r="AC637" s="616"/>
      <c r="AD637" s="616"/>
      <c r="AE637" s="616"/>
      <c r="AF637" s="616"/>
      <c r="AG637" s="435"/>
      <c r="AH637" s="435"/>
      <c r="AI637" s="435"/>
      <c r="AJ637" s="435"/>
      <c r="AK637" s="435"/>
      <c r="AL637" s="435"/>
    </row>
    <row r="638" spans="1:38" ht="12.75" customHeight="1">
      <c r="A638" s="435"/>
      <c r="B638" s="435"/>
      <c r="C638" s="435"/>
      <c r="D638" s="435"/>
      <c r="E638" s="435"/>
      <c r="F638" s="435"/>
      <c r="G638" s="435"/>
      <c r="H638" s="435"/>
      <c r="I638" s="435"/>
      <c r="J638" s="435"/>
      <c r="K638" s="382"/>
      <c r="L638" s="382"/>
      <c r="M638" s="383"/>
      <c r="N638" s="239"/>
      <c r="O638" s="239"/>
      <c r="P638" s="614"/>
      <c r="Q638" s="622"/>
      <c r="R638" s="623"/>
      <c r="S638" s="616"/>
      <c r="T638" s="616"/>
      <c r="U638" s="616"/>
      <c r="V638" s="616"/>
      <c r="W638" s="616"/>
      <c r="X638" s="616"/>
      <c r="Y638" s="616"/>
      <c r="Z638" s="616"/>
      <c r="AA638" s="616"/>
      <c r="AB638" s="616"/>
      <c r="AC638" s="616"/>
      <c r="AD638" s="616"/>
      <c r="AE638" s="616"/>
      <c r="AF638" s="616"/>
      <c r="AG638" s="435"/>
      <c r="AH638" s="435"/>
      <c r="AI638" s="435"/>
      <c r="AJ638" s="435"/>
      <c r="AK638" s="435"/>
      <c r="AL638" s="435"/>
    </row>
    <row r="639" spans="1:38" ht="12.75" customHeight="1">
      <c r="A639" s="435"/>
      <c r="B639" s="435"/>
      <c r="C639" s="435"/>
      <c r="D639" s="435"/>
      <c r="E639" s="435"/>
      <c r="F639" s="435"/>
      <c r="G639" s="435"/>
      <c r="H639" s="435"/>
      <c r="I639" s="435"/>
      <c r="J639" s="435"/>
      <c r="K639" s="382"/>
      <c r="L639" s="382"/>
      <c r="M639" s="383"/>
      <c r="N639" s="239"/>
      <c r="O639" s="239"/>
      <c r="P639" s="614"/>
      <c r="Q639" s="622"/>
      <c r="R639" s="623"/>
      <c r="S639" s="616"/>
      <c r="T639" s="616"/>
      <c r="U639" s="616"/>
      <c r="V639" s="616"/>
      <c r="W639" s="616"/>
      <c r="X639" s="616"/>
      <c r="Y639" s="616"/>
      <c r="Z639" s="616"/>
      <c r="AA639" s="616"/>
      <c r="AB639" s="616"/>
      <c r="AC639" s="616"/>
      <c r="AD639" s="616"/>
      <c r="AE639" s="616"/>
      <c r="AF639" s="616"/>
      <c r="AG639" s="435"/>
      <c r="AH639" s="435"/>
      <c r="AI639" s="435"/>
      <c r="AJ639" s="435"/>
      <c r="AK639" s="435"/>
      <c r="AL639" s="435"/>
    </row>
    <row r="640" spans="1:38" ht="12.75" customHeight="1">
      <c r="A640" s="435"/>
      <c r="B640" s="435"/>
      <c r="C640" s="435"/>
      <c r="D640" s="435"/>
      <c r="E640" s="435"/>
      <c r="F640" s="435"/>
      <c r="G640" s="435"/>
      <c r="H640" s="435"/>
      <c r="I640" s="435"/>
      <c r="J640" s="435"/>
      <c r="K640" s="382"/>
      <c r="L640" s="382"/>
      <c r="M640" s="383"/>
      <c r="N640" s="239"/>
      <c r="O640" s="239"/>
      <c r="P640" s="614"/>
      <c r="Q640" s="622"/>
      <c r="R640" s="623"/>
      <c r="S640" s="616"/>
      <c r="T640" s="616"/>
      <c r="U640" s="616"/>
      <c r="V640" s="616"/>
      <c r="W640" s="616"/>
      <c r="X640" s="616"/>
      <c r="Y640" s="616"/>
      <c r="Z640" s="616"/>
      <c r="AA640" s="616"/>
      <c r="AB640" s="616"/>
      <c r="AC640" s="616"/>
      <c r="AD640" s="616"/>
      <c r="AE640" s="616"/>
      <c r="AF640" s="616"/>
      <c r="AG640" s="435"/>
      <c r="AH640" s="435"/>
      <c r="AI640" s="435"/>
      <c r="AJ640" s="435"/>
      <c r="AK640" s="435"/>
      <c r="AL640" s="435"/>
    </row>
    <row r="641" spans="1:38" ht="12.75" customHeight="1">
      <c r="A641" s="435"/>
      <c r="B641" s="435"/>
      <c r="C641" s="435"/>
      <c r="D641" s="435"/>
      <c r="E641" s="435"/>
      <c r="F641" s="435"/>
      <c r="G641" s="435"/>
      <c r="H641" s="435"/>
      <c r="I641" s="435"/>
      <c r="J641" s="435"/>
      <c r="K641" s="382"/>
      <c r="L641" s="382"/>
      <c r="M641" s="383"/>
      <c r="N641" s="239"/>
      <c r="O641" s="239"/>
      <c r="P641" s="614"/>
      <c r="Q641" s="622"/>
      <c r="R641" s="623"/>
      <c r="S641" s="616"/>
      <c r="T641" s="616"/>
      <c r="U641" s="616"/>
      <c r="V641" s="616"/>
      <c r="W641" s="616"/>
      <c r="X641" s="616"/>
      <c r="Y641" s="616"/>
      <c r="Z641" s="616"/>
      <c r="AA641" s="616"/>
      <c r="AB641" s="616"/>
      <c r="AC641" s="616"/>
      <c r="AD641" s="616"/>
      <c r="AE641" s="616"/>
      <c r="AF641" s="616"/>
      <c r="AG641" s="435"/>
      <c r="AH641" s="435"/>
      <c r="AI641" s="435"/>
      <c r="AJ641" s="435"/>
      <c r="AK641" s="435"/>
      <c r="AL641" s="435"/>
    </row>
    <row r="642" spans="1:38" ht="12.75" customHeight="1">
      <c r="A642" s="435"/>
      <c r="B642" s="435"/>
      <c r="C642" s="435"/>
      <c r="D642" s="435"/>
      <c r="E642" s="435"/>
      <c r="F642" s="435"/>
      <c r="G642" s="435"/>
      <c r="H642" s="435"/>
      <c r="I642" s="435"/>
      <c r="J642" s="435"/>
      <c r="K642" s="382"/>
      <c r="L642" s="382"/>
      <c r="M642" s="383"/>
      <c r="N642" s="239"/>
      <c r="O642" s="239"/>
      <c r="P642" s="614"/>
      <c r="Q642" s="622"/>
      <c r="R642" s="623"/>
      <c r="S642" s="616"/>
      <c r="T642" s="616"/>
      <c r="U642" s="616"/>
      <c r="V642" s="616"/>
      <c r="W642" s="616"/>
      <c r="X642" s="616"/>
      <c r="Y642" s="616"/>
      <c r="Z642" s="616"/>
      <c r="AA642" s="616"/>
      <c r="AB642" s="616"/>
      <c r="AC642" s="616"/>
      <c r="AD642" s="616"/>
      <c r="AE642" s="616"/>
      <c r="AF642" s="616"/>
      <c r="AG642" s="435"/>
      <c r="AH642" s="435"/>
      <c r="AI642" s="435"/>
      <c r="AJ642" s="435"/>
      <c r="AK642" s="435"/>
      <c r="AL642" s="435"/>
    </row>
    <row r="643" spans="1:38" ht="12.75" customHeight="1">
      <c r="A643" s="435"/>
      <c r="B643" s="435"/>
      <c r="C643" s="435"/>
      <c r="D643" s="435"/>
      <c r="E643" s="435"/>
      <c r="F643" s="435"/>
      <c r="G643" s="435"/>
      <c r="H643" s="435"/>
      <c r="I643" s="435"/>
      <c r="J643" s="435"/>
      <c r="K643" s="382"/>
      <c r="L643" s="382"/>
      <c r="M643" s="383"/>
      <c r="N643" s="239"/>
      <c r="O643" s="239"/>
      <c r="P643" s="614"/>
      <c r="Q643" s="622"/>
      <c r="R643" s="623"/>
      <c r="S643" s="616"/>
      <c r="T643" s="616"/>
      <c r="U643" s="616"/>
      <c r="V643" s="616"/>
      <c r="W643" s="616"/>
      <c r="X643" s="616"/>
      <c r="Y643" s="616"/>
      <c r="Z643" s="616"/>
      <c r="AA643" s="616"/>
      <c r="AB643" s="616"/>
      <c r="AC643" s="616"/>
      <c r="AD643" s="616"/>
      <c r="AE643" s="616"/>
      <c r="AF643" s="616"/>
      <c r="AG643" s="435"/>
      <c r="AH643" s="435"/>
      <c r="AI643" s="435"/>
      <c r="AJ643" s="435"/>
      <c r="AK643" s="435"/>
      <c r="AL643" s="435"/>
    </row>
    <row r="644" spans="1:38" ht="12.75" customHeight="1">
      <c r="A644" s="435"/>
      <c r="B644" s="435"/>
      <c r="C644" s="435"/>
      <c r="D644" s="435"/>
      <c r="E644" s="435"/>
      <c r="F644" s="435"/>
      <c r="G644" s="435"/>
      <c r="H644" s="435"/>
      <c r="I644" s="435"/>
      <c r="J644" s="435"/>
      <c r="K644" s="382"/>
      <c r="L644" s="382"/>
      <c r="M644" s="383"/>
      <c r="N644" s="239"/>
      <c r="O644" s="239"/>
      <c r="P644" s="614"/>
      <c r="Q644" s="622"/>
      <c r="R644" s="623"/>
      <c r="S644" s="616"/>
      <c r="T644" s="616"/>
      <c r="U644" s="616"/>
      <c r="V644" s="616"/>
      <c r="W644" s="616"/>
      <c r="X644" s="616"/>
      <c r="Y644" s="616"/>
      <c r="Z644" s="616"/>
      <c r="AA644" s="616"/>
      <c r="AB644" s="616"/>
      <c r="AC644" s="616"/>
      <c r="AD644" s="616"/>
      <c r="AE644" s="616"/>
      <c r="AF644" s="616"/>
      <c r="AG644" s="435"/>
      <c r="AH644" s="435"/>
      <c r="AI644" s="435"/>
      <c r="AJ644" s="435"/>
      <c r="AK644" s="435"/>
      <c r="AL644" s="435"/>
    </row>
    <row r="645" spans="1:38" ht="12.75" customHeight="1">
      <c r="A645" s="435"/>
      <c r="B645" s="435"/>
      <c r="C645" s="435"/>
      <c r="D645" s="435"/>
      <c r="E645" s="435"/>
      <c r="F645" s="435"/>
      <c r="G645" s="435"/>
      <c r="H645" s="435"/>
      <c r="I645" s="435"/>
      <c r="J645" s="435"/>
      <c r="K645" s="382"/>
      <c r="L645" s="382"/>
      <c r="M645" s="383"/>
      <c r="N645" s="239"/>
      <c r="O645" s="239"/>
      <c r="P645" s="614"/>
      <c r="Q645" s="622"/>
      <c r="R645" s="623"/>
      <c r="S645" s="616"/>
      <c r="T645" s="616"/>
      <c r="U645" s="616"/>
      <c r="V645" s="616"/>
      <c r="W645" s="616"/>
      <c r="X645" s="616"/>
      <c r="Y645" s="616"/>
      <c r="Z645" s="616"/>
      <c r="AA645" s="616"/>
      <c r="AB645" s="616"/>
      <c r="AC645" s="616"/>
      <c r="AD645" s="616"/>
      <c r="AE645" s="616"/>
      <c r="AF645" s="616"/>
      <c r="AG645" s="435"/>
      <c r="AH645" s="435"/>
      <c r="AI645" s="435"/>
      <c r="AJ645" s="435"/>
      <c r="AK645" s="435"/>
      <c r="AL645" s="435"/>
    </row>
    <row r="646" spans="1:38" ht="12.75" customHeight="1">
      <c r="A646" s="435"/>
      <c r="B646" s="435"/>
      <c r="C646" s="435"/>
      <c r="D646" s="435"/>
      <c r="E646" s="435"/>
      <c r="F646" s="435"/>
      <c r="G646" s="435"/>
      <c r="H646" s="435"/>
      <c r="I646" s="435"/>
      <c r="J646" s="435"/>
      <c r="K646" s="382"/>
      <c r="L646" s="382"/>
      <c r="M646" s="383"/>
      <c r="N646" s="239"/>
      <c r="O646" s="239"/>
      <c r="P646" s="614"/>
      <c r="Q646" s="622"/>
      <c r="R646" s="623"/>
      <c r="S646" s="616"/>
      <c r="T646" s="616"/>
      <c r="U646" s="616"/>
      <c r="V646" s="616"/>
      <c r="W646" s="616"/>
      <c r="X646" s="616"/>
      <c r="Y646" s="616"/>
      <c r="Z646" s="616"/>
      <c r="AA646" s="616"/>
      <c r="AB646" s="616"/>
      <c r="AC646" s="616"/>
      <c r="AD646" s="616"/>
      <c r="AE646" s="616"/>
      <c r="AF646" s="616"/>
      <c r="AG646" s="435"/>
      <c r="AH646" s="435"/>
      <c r="AI646" s="435"/>
      <c r="AJ646" s="435"/>
      <c r="AK646" s="435"/>
      <c r="AL646" s="435"/>
    </row>
    <row r="647" spans="1:38" ht="12.75" customHeight="1">
      <c r="A647" s="435"/>
      <c r="B647" s="435"/>
      <c r="C647" s="435"/>
      <c r="D647" s="435"/>
      <c r="E647" s="435"/>
      <c r="F647" s="435"/>
      <c r="G647" s="435"/>
      <c r="H647" s="435"/>
      <c r="I647" s="435"/>
      <c r="J647" s="435"/>
      <c r="K647" s="382"/>
      <c r="L647" s="382"/>
      <c r="M647" s="383"/>
      <c r="N647" s="239"/>
      <c r="O647" s="239"/>
      <c r="P647" s="614"/>
      <c r="Q647" s="622"/>
      <c r="R647" s="623"/>
      <c r="S647" s="616"/>
      <c r="T647" s="616"/>
      <c r="U647" s="616"/>
      <c r="V647" s="616"/>
      <c r="W647" s="616"/>
      <c r="X647" s="616"/>
      <c r="Y647" s="616"/>
      <c r="Z647" s="616"/>
      <c r="AA647" s="616"/>
      <c r="AB647" s="616"/>
      <c r="AC647" s="616"/>
      <c r="AD647" s="616"/>
      <c r="AE647" s="616"/>
      <c r="AF647" s="616"/>
      <c r="AG647" s="435"/>
      <c r="AH647" s="435"/>
      <c r="AI647" s="435"/>
      <c r="AJ647" s="435"/>
      <c r="AK647" s="435"/>
      <c r="AL647" s="435"/>
    </row>
    <row r="648" spans="1:38" ht="12.75" customHeight="1">
      <c r="A648" s="435"/>
      <c r="B648" s="435"/>
      <c r="C648" s="435"/>
      <c r="D648" s="435"/>
      <c r="E648" s="435"/>
      <c r="F648" s="435"/>
      <c r="G648" s="435"/>
      <c r="H648" s="435"/>
      <c r="I648" s="435"/>
      <c r="J648" s="435"/>
      <c r="K648" s="382"/>
      <c r="L648" s="382"/>
      <c r="M648" s="383"/>
      <c r="N648" s="239"/>
      <c r="O648" s="239"/>
      <c r="P648" s="614"/>
      <c r="Q648" s="622"/>
      <c r="R648" s="623"/>
      <c r="S648" s="616"/>
      <c r="T648" s="616"/>
      <c r="U648" s="616"/>
      <c r="V648" s="616"/>
      <c r="W648" s="616"/>
      <c r="X648" s="616"/>
      <c r="Y648" s="616"/>
      <c r="Z648" s="616"/>
      <c r="AA648" s="616"/>
      <c r="AB648" s="616"/>
      <c r="AC648" s="616"/>
      <c r="AD648" s="616"/>
      <c r="AE648" s="616"/>
      <c r="AF648" s="616"/>
      <c r="AG648" s="435"/>
      <c r="AH648" s="435"/>
      <c r="AI648" s="435"/>
      <c r="AJ648" s="435"/>
      <c r="AK648" s="435"/>
      <c r="AL648" s="435"/>
    </row>
    <row r="649" spans="1:38" ht="12.75" customHeight="1">
      <c r="A649" s="435"/>
      <c r="B649" s="435"/>
      <c r="C649" s="435"/>
      <c r="D649" s="435"/>
      <c r="E649" s="435"/>
      <c r="F649" s="435"/>
      <c r="G649" s="435"/>
      <c r="H649" s="435"/>
      <c r="I649" s="435"/>
      <c r="J649" s="435"/>
      <c r="K649" s="382"/>
      <c r="L649" s="382"/>
      <c r="M649" s="383"/>
      <c r="N649" s="239"/>
      <c r="O649" s="239"/>
      <c r="P649" s="614"/>
      <c r="Q649" s="622"/>
      <c r="R649" s="623"/>
      <c r="S649" s="616"/>
      <c r="T649" s="616"/>
      <c r="U649" s="616"/>
      <c r="V649" s="616"/>
      <c r="W649" s="616"/>
      <c r="X649" s="616"/>
      <c r="Y649" s="616"/>
      <c r="Z649" s="616"/>
      <c r="AA649" s="616"/>
      <c r="AB649" s="616"/>
      <c r="AC649" s="616"/>
      <c r="AD649" s="616"/>
      <c r="AE649" s="616"/>
      <c r="AF649" s="616"/>
      <c r="AG649" s="435"/>
      <c r="AH649" s="435"/>
      <c r="AI649" s="435"/>
      <c r="AJ649" s="435"/>
      <c r="AK649" s="435"/>
      <c r="AL649" s="435"/>
    </row>
    <row r="650" spans="1:38" ht="12.75" customHeight="1">
      <c r="A650" s="435"/>
      <c r="B650" s="435"/>
      <c r="C650" s="435"/>
      <c r="D650" s="435"/>
      <c r="E650" s="435"/>
      <c r="F650" s="435"/>
      <c r="G650" s="435"/>
      <c r="H650" s="435"/>
      <c r="I650" s="435"/>
      <c r="J650" s="435"/>
      <c r="K650" s="382"/>
      <c r="L650" s="382"/>
      <c r="M650" s="383"/>
      <c r="N650" s="239"/>
      <c r="O650" s="239"/>
      <c r="P650" s="614"/>
      <c r="Q650" s="622"/>
      <c r="R650" s="623"/>
      <c r="S650" s="616"/>
      <c r="T650" s="616"/>
      <c r="U650" s="616"/>
      <c r="V650" s="616"/>
      <c r="W650" s="616"/>
      <c r="X650" s="616"/>
      <c r="Y650" s="616"/>
      <c r="Z650" s="616"/>
      <c r="AA650" s="616"/>
      <c r="AB650" s="616"/>
      <c r="AC650" s="616"/>
      <c r="AD650" s="616"/>
      <c r="AE650" s="616"/>
      <c r="AF650" s="616"/>
      <c r="AG650" s="435"/>
      <c r="AH650" s="435"/>
      <c r="AI650" s="435"/>
      <c r="AJ650" s="435"/>
      <c r="AK650" s="435"/>
      <c r="AL650" s="435"/>
    </row>
    <row r="651" spans="1:38" ht="12.75" customHeight="1">
      <c r="A651" s="435"/>
      <c r="B651" s="435"/>
      <c r="C651" s="435"/>
      <c r="D651" s="435"/>
      <c r="E651" s="435"/>
      <c r="F651" s="435"/>
      <c r="G651" s="435"/>
      <c r="H651" s="435"/>
      <c r="I651" s="435"/>
      <c r="J651" s="435"/>
      <c r="K651" s="382"/>
      <c r="L651" s="382"/>
      <c r="M651" s="383"/>
      <c r="N651" s="239"/>
      <c r="O651" s="239"/>
      <c r="P651" s="614"/>
      <c r="Q651" s="622"/>
      <c r="R651" s="623"/>
      <c r="S651" s="616"/>
      <c r="T651" s="616"/>
      <c r="U651" s="616"/>
      <c r="V651" s="616"/>
      <c r="W651" s="616"/>
      <c r="X651" s="616"/>
      <c r="Y651" s="616"/>
      <c r="Z651" s="616"/>
      <c r="AA651" s="616"/>
      <c r="AB651" s="616"/>
      <c r="AC651" s="616"/>
      <c r="AD651" s="616"/>
      <c r="AE651" s="616"/>
      <c r="AF651" s="616"/>
      <c r="AG651" s="435"/>
      <c r="AH651" s="435"/>
      <c r="AI651" s="435"/>
      <c r="AJ651" s="435"/>
      <c r="AK651" s="435"/>
      <c r="AL651" s="435"/>
    </row>
    <row r="652" spans="1:38" ht="12.75" customHeight="1">
      <c r="A652" s="435"/>
      <c r="B652" s="435"/>
      <c r="C652" s="435"/>
      <c r="D652" s="435"/>
      <c r="E652" s="435"/>
      <c r="F652" s="435"/>
      <c r="G652" s="435"/>
      <c r="H652" s="435"/>
      <c r="I652" s="435"/>
      <c r="J652" s="435"/>
      <c r="K652" s="382"/>
      <c r="L652" s="382"/>
      <c r="M652" s="383"/>
      <c r="N652" s="239"/>
      <c r="O652" s="239"/>
      <c r="P652" s="614"/>
      <c r="Q652" s="622"/>
      <c r="R652" s="623"/>
      <c r="S652" s="616"/>
      <c r="T652" s="616"/>
      <c r="U652" s="616"/>
      <c r="V652" s="616"/>
      <c r="W652" s="616"/>
      <c r="X652" s="616"/>
      <c r="Y652" s="616"/>
      <c r="Z652" s="616"/>
      <c r="AA652" s="616"/>
      <c r="AB652" s="616"/>
      <c r="AC652" s="616"/>
      <c r="AD652" s="616"/>
      <c r="AE652" s="616"/>
      <c r="AF652" s="616"/>
      <c r="AG652" s="435"/>
      <c r="AH652" s="435"/>
      <c r="AI652" s="435"/>
      <c r="AJ652" s="435"/>
      <c r="AK652" s="435"/>
      <c r="AL652" s="435"/>
    </row>
    <row r="653" spans="1:38" ht="12.75" customHeight="1">
      <c r="A653" s="435"/>
      <c r="B653" s="435"/>
      <c r="C653" s="435"/>
      <c r="D653" s="435"/>
      <c r="E653" s="435"/>
      <c r="F653" s="435"/>
      <c r="G653" s="435"/>
      <c r="H653" s="435"/>
      <c r="I653" s="435"/>
      <c r="J653" s="435"/>
      <c r="K653" s="382"/>
      <c r="L653" s="382"/>
      <c r="M653" s="383"/>
      <c r="N653" s="239"/>
      <c r="O653" s="239"/>
      <c r="P653" s="614"/>
      <c r="Q653" s="622"/>
      <c r="R653" s="623"/>
      <c r="S653" s="616"/>
      <c r="T653" s="616"/>
      <c r="U653" s="616"/>
      <c r="V653" s="616"/>
      <c r="W653" s="616"/>
      <c r="X653" s="616"/>
      <c r="Y653" s="616"/>
      <c r="Z653" s="616"/>
      <c r="AA653" s="616"/>
      <c r="AB653" s="616"/>
      <c r="AC653" s="616"/>
      <c r="AD653" s="616"/>
      <c r="AE653" s="616"/>
      <c r="AF653" s="616"/>
      <c r="AG653" s="435"/>
      <c r="AH653" s="435"/>
      <c r="AI653" s="435"/>
      <c r="AJ653" s="435"/>
      <c r="AK653" s="435"/>
      <c r="AL653" s="435"/>
    </row>
    <row r="654" spans="1:38" ht="12.75" customHeight="1">
      <c r="A654" s="435"/>
      <c r="B654" s="435"/>
      <c r="C654" s="435"/>
      <c r="D654" s="435"/>
      <c r="E654" s="435"/>
      <c r="F654" s="435"/>
      <c r="G654" s="435"/>
      <c r="H654" s="435"/>
      <c r="I654" s="435"/>
      <c r="J654" s="435"/>
      <c r="K654" s="382"/>
      <c r="L654" s="382"/>
      <c r="M654" s="383"/>
      <c r="N654" s="239"/>
      <c r="O654" s="239"/>
      <c r="P654" s="614"/>
      <c r="Q654" s="622"/>
      <c r="R654" s="623"/>
      <c r="S654" s="616"/>
      <c r="T654" s="616"/>
      <c r="U654" s="616"/>
      <c r="V654" s="616"/>
      <c r="W654" s="616"/>
      <c r="X654" s="616"/>
      <c r="Y654" s="616"/>
      <c r="Z654" s="616"/>
      <c r="AA654" s="616"/>
      <c r="AB654" s="616"/>
      <c r="AC654" s="616"/>
      <c r="AD654" s="616"/>
      <c r="AE654" s="616"/>
      <c r="AF654" s="616"/>
      <c r="AG654" s="435"/>
      <c r="AH654" s="435"/>
      <c r="AI654" s="435"/>
      <c r="AJ654" s="435"/>
      <c r="AK654" s="435"/>
      <c r="AL654" s="435"/>
    </row>
    <row r="655" spans="1:38" ht="12.75" customHeight="1">
      <c r="A655" s="435"/>
      <c r="B655" s="435"/>
      <c r="C655" s="435"/>
      <c r="D655" s="435"/>
      <c r="E655" s="435"/>
      <c r="F655" s="435"/>
      <c r="G655" s="435"/>
      <c r="H655" s="435"/>
      <c r="I655" s="435"/>
      <c r="J655" s="435"/>
      <c r="K655" s="382"/>
      <c r="L655" s="382"/>
      <c r="M655" s="383"/>
      <c r="N655" s="239"/>
      <c r="O655" s="239"/>
      <c r="P655" s="614"/>
      <c r="Q655" s="622"/>
      <c r="R655" s="623"/>
      <c r="S655" s="616"/>
      <c r="T655" s="616"/>
      <c r="U655" s="616"/>
      <c r="V655" s="616"/>
      <c r="W655" s="616"/>
      <c r="X655" s="616"/>
      <c r="Y655" s="616"/>
      <c r="Z655" s="616"/>
      <c r="AA655" s="616"/>
      <c r="AB655" s="616"/>
      <c r="AC655" s="616"/>
      <c r="AD655" s="616"/>
      <c r="AE655" s="616"/>
      <c r="AF655" s="616"/>
      <c r="AG655" s="435"/>
      <c r="AH655" s="435"/>
      <c r="AI655" s="435"/>
      <c r="AJ655" s="435"/>
      <c r="AK655" s="435"/>
      <c r="AL655" s="435"/>
    </row>
    <row r="656" spans="1:38" ht="12.75" customHeight="1">
      <c r="A656" s="435"/>
      <c r="B656" s="435"/>
      <c r="C656" s="435"/>
      <c r="D656" s="435"/>
      <c r="E656" s="435"/>
      <c r="F656" s="435"/>
      <c r="G656" s="435"/>
      <c r="H656" s="435"/>
      <c r="I656" s="435"/>
      <c r="J656" s="435"/>
      <c r="K656" s="382"/>
      <c r="L656" s="382"/>
      <c r="M656" s="383"/>
      <c r="N656" s="239"/>
      <c r="O656" s="239"/>
      <c r="P656" s="614"/>
      <c r="Q656" s="622"/>
      <c r="R656" s="623"/>
      <c r="S656" s="616"/>
      <c r="T656" s="616"/>
      <c r="U656" s="616"/>
      <c r="V656" s="616"/>
      <c r="W656" s="616"/>
      <c r="X656" s="616"/>
      <c r="Y656" s="616"/>
      <c r="Z656" s="616"/>
      <c r="AA656" s="616"/>
      <c r="AB656" s="616"/>
      <c r="AC656" s="616"/>
      <c r="AD656" s="616"/>
      <c r="AE656" s="616"/>
      <c r="AF656" s="616"/>
      <c r="AG656" s="435"/>
      <c r="AH656" s="435"/>
      <c r="AI656" s="435"/>
      <c r="AJ656" s="435"/>
      <c r="AK656" s="435"/>
      <c r="AL656" s="435"/>
    </row>
    <row r="657" spans="1:38" ht="12.75" customHeight="1">
      <c r="A657" s="435"/>
      <c r="B657" s="435"/>
      <c r="C657" s="435"/>
      <c r="D657" s="435"/>
      <c r="E657" s="435"/>
      <c r="F657" s="435"/>
      <c r="G657" s="435"/>
      <c r="H657" s="435"/>
      <c r="I657" s="435"/>
      <c r="J657" s="435"/>
      <c r="K657" s="382"/>
      <c r="L657" s="382"/>
      <c r="M657" s="383"/>
      <c r="N657" s="239"/>
      <c r="O657" s="239"/>
      <c r="P657" s="614"/>
      <c r="Q657" s="622"/>
      <c r="R657" s="623"/>
      <c r="S657" s="616"/>
      <c r="T657" s="616"/>
      <c r="U657" s="616"/>
      <c r="V657" s="616"/>
      <c r="W657" s="616"/>
      <c r="X657" s="616"/>
      <c r="Y657" s="616"/>
      <c r="Z657" s="616"/>
      <c r="AA657" s="616"/>
      <c r="AB657" s="616"/>
      <c r="AC657" s="616"/>
      <c r="AD657" s="616"/>
      <c r="AE657" s="616"/>
      <c r="AF657" s="616"/>
      <c r="AG657" s="435"/>
      <c r="AH657" s="435"/>
      <c r="AI657" s="435"/>
      <c r="AJ657" s="435"/>
      <c r="AK657" s="435"/>
      <c r="AL657" s="435"/>
    </row>
    <row r="658" spans="1:38" ht="12.75" customHeight="1">
      <c r="A658" s="435"/>
      <c r="B658" s="435"/>
      <c r="C658" s="435"/>
      <c r="D658" s="435"/>
      <c r="E658" s="435"/>
      <c r="F658" s="435"/>
      <c r="G658" s="435"/>
      <c r="H658" s="435"/>
      <c r="I658" s="435"/>
      <c r="J658" s="435"/>
      <c r="K658" s="382"/>
      <c r="L658" s="382"/>
      <c r="M658" s="383"/>
      <c r="N658" s="239"/>
      <c r="O658" s="239"/>
      <c r="P658" s="614"/>
      <c r="Q658" s="622"/>
      <c r="R658" s="623"/>
      <c r="S658" s="616"/>
      <c r="T658" s="616"/>
      <c r="U658" s="616"/>
      <c r="V658" s="616"/>
      <c r="W658" s="616"/>
      <c r="X658" s="616"/>
      <c r="Y658" s="616"/>
      <c r="Z658" s="616"/>
      <c r="AA658" s="616"/>
      <c r="AB658" s="616"/>
      <c r="AC658" s="616"/>
      <c r="AD658" s="616"/>
      <c r="AE658" s="616"/>
      <c r="AF658" s="616"/>
      <c r="AG658" s="435"/>
      <c r="AH658" s="435"/>
      <c r="AI658" s="435"/>
      <c r="AJ658" s="435"/>
      <c r="AK658" s="435"/>
      <c r="AL658" s="435"/>
    </row>
    <row r="659" spans="1:38" ht="12.75" customHeight="1">
      <c r="A659" s="435"/>
      <c r="B659" s="435"/>
      <c r="C659" s="435"/>
      <c r="D659" s="435"/>
      <c r="E659" s="435"/>
      <c r="F659" s="435"/>
      <c r="G659" s="435"/>
      <c r="H659" s="435"/>
      <c r="I659" s="435"/>
      <c r="J659" s="435"/>
      <c r="K659" s="382"/>
      <c r="L659" s="382"/>
      <c r="M659" s="383"/>
      <c r="N659" s="239"/>
      <c r="O659" s="239"/>
      <c r="P659" s="614"/>
      <c r="Q659" s="622"/>
      <c r="R659" s="623"/>
      <c r="S659" s="616"/>
      <c r="T659" s="616"/>
      <c r="U659" s="616"/>
      <c r="V659" s="616"/>
      <c r="W659" s="616"/>
      <c r="X659" s="616"/>
      <c r="Y659" s="616"/>
      <c r="Z659" s="616"/>
      <c r="AA659" s="616"/>
      <c r="AB659" s="616"/>
      <c r="AC659" s="616"/>
      <c r="AD659" s="616"/>
      <c r="AE659" s="616"/>
      <c r="AF659" s="616"/>
      <c r="AG659" s="435"/>
      <c r="AH659" s="435"/>
      <c r="AI659" s="435"/>
      <c r="AJ659" s="435"/>
      <c r="AK659" s="435"/>
      <c r="AL659" s="435"/>
    </row>
    <row r="660" spans="1:38" ht="12.75" customHeight="1">
      <c r="A660" s="435"/>
      <c r="B660" s="435"/>
      <c r="C660" s="435"/>
      <c r="D660" s="435"/>
      <c r="E660" s="435"/>
      <c r="F660" s="435"/>
      <c r="G660" s="435"/>
      <c r="H660" s="435"/>
      <c r="I660" s="435"/>
      <c r="J660" s="435"/>
      <c r="K660" s="382"/>
      <c r="L660" s="382"/>
      <c r="M660" s="383"/>
      <c r="N660" s="239"/>
      <c r="O660" s="239"/>
      <c r="P660" s="614"/>
      <c r="Q660" s="622"/>
      <c r="R660" s="623"/>
      <c r="S660" s="616"/>
      <c r="T660" s="616"/>
      <c r="U660" s="616"/>
      <c r="V660" s="616"/>
      <c r="W660" s="616"/>
      <c r="X660" s="616"/>
      <c r="Y660" s="616"/>
      <c r="Z660" s="616"/>
      <c r="AA660" s="616"/>
      <c r="AB660" s="616"/>
      <c r="AC660" s="616"/>
      <c r="AD660" s="616"/>
      <c r="AE660" s="616"/>
      <c r="AF660" s="616"/>
      <c r="AG660" s="435"/>
      <c r="AH660" s="435"/>
      <c r="AI660" s="435"/>
      <c r="AJ660" s="435"/>
      <c r="AK660" s="435"/>
      <c r="AL660" s="435"/>
    </row>
    <row r="661" spans="1:38" ht="12.75" customHeight="1">
      <c r="A661" s="435"/>
      <c r="B661" s="435"/>
      <c r="C661" s="435"/>
      <c r="D661" s="435"/>
      <c r="E661" s="435"/>
      <c r="F661" s="435"/>
      <c r="G661" s="435"/>
      <c r="H661" s="435"/>
      <c r="I661" s="435"/>
      <c r="J661" s="435"/>
      <c r="K661" s="382"/>
      <c r="L661" s="382"/>
      <c r="M661" s="383"/>
      <c r="N661" s="239"/>
      <c r="O661" s="239"/>
      <c r="P661" s="614"/>
      <c r="Q661" s="622"/>
      <c r="R661" s="623"/>
      <c r="S661" s="616"/>
      <c r="T661" s="616"/>
      <c r="U661" s="616"/>
      <c r="V661" s="616"/>
      <c r="W661" s="616"/>
      <c r="X661" s="616"/>
      <c r="Y661" s="616"/>
      <c r="Z661" s="616"/>
      <c r="AA661" s="616"/>
      <c r="AB661" s="616"/>
      <c r="AC661" s="616"/>
      <c r="AD661" s="616"/>
      <c r="AE661" s="616"/>
      <c r="AF661" s="616"/>
      <c r="AG661" s="435"/>
      <c r="AH661" s="435"/>
      <c r="AI661" s="435"/>
      <c r="AJ661" s="435"/>
      <c r="AK661" s="435"/>
      <c r="AL661" s="435"/>
    </row>
    <row r="662" spans="1:38" ht="12.75" customHeight="1">
      <c r="A662" s="435"/>
      <c r="B662" s="435"/>
      <c r="C662" s="435"/>
      <c r="D662" s="435"/>
      <c r="E662" s="435"/>
      <c r="F662" s="435"/>
      <c r="G662" s="435"/>
      <c r="H662" s="435"/>
      <c r="I662" s="435"/>
      <c r="J662" s="435"/>
      <c r="K662" s="382"/>
      <c r="L662" s="382"/>
      <c r="M662" s="383"/>
      <c r="N662" s="239"/>
      <c r="O662" s="239"/>
      <c r="P662" s="614"/>
      <c r="Q662" s="622"/>
      <c r="R662" s="623"/>
      <c r="S662" s="616"/>
      <c r="T662" s="616"/>
      <c r="U662" s="616"/>
      <c r="V662" s="616"/>
      <c r="W662" s="616"/>
      <c r="X662" s="616"/>
      <c r="Y662" s="616"/>
      <c r="Z662" s="616"/>
      <c r="AA662" s="616"/>
      <c r="AB662" s="616"/>
      <c r="AC662" s="616"/>
      <c r="AD662" s="616"/>
      <c r="AE662" s="616"/>
      <c r="AF662" s="616"/>
      <c r="AG662" s="435"/>
      <c r="AH662" s="435"/>
      <c r="AI662" s="435"/>
      <c r="AJ662" s="435"/>
      <c r="AK662" s="435"/>
      <c r="AL662" s="435"/>
    </row>
    <row r="663" spans="1:38" ht="12.75" customHeight="1">
      <c r="A663" s="435"/>
      <c r="B663" s="435"/>
      <c r="C663" s="435"/>
      <c r="D663" s="435"/>
      <c r="E663" s="435"/>
      <c r="F663" s="435"/>
      <c r="G663" s="435"/>
      <c r="H663" s="435"/>
      <c r="I663" s="435"/>
      <c r="J663" s="435"/>
      <c r="K663" s="382"/>
      <c r="L663" s="382"/>
      <c r="M663" s="383"/>
      <c r="N663" s="239"/>
      <c r="O663" s="239"/>
      <c r="P663" s="614"/>
      <c r="Q663" s="622"/>
      <c r="R663" s="623"/>
      <c r="S663" s="616"/>
      <c r="T663" s="616"/>
      <c r="U663" s="616"/>
      <c r="V663" s="616"/>
      <c r="W663" s="616"/>
      <c r="X663" s="616"/>
      <c r="Y663" s="616"/>
      <c r="Z663" s="616"/>
      <c r="AA663" s="616"/>
      <c r="AB663" s="616"/>
      <c r="AC663" s="616"/>
      <c r="AD663" s="616"/>
      <c r="AE663" s="616"/>
      <c r="AF663" s="616"/>
      <c r="AG663" s="435"/>
      <c r="AH663" s="435"/>
      <c r="AI663" s="435"/>
      <c r="AJ663" s="435"/>
      <c r="AK663" s="435"/>
      <c r="AL663" s="435"/>
    </row>
    <row r="664" spans="1:38" ht="12.75" customHeight="1">
      <c r="A664" s="435"/>
      <c r="B664" s="435"/>
      <c r="C664" s="435"/>
      <c r="D664" s="435"/>
      <c r="E664" s="435"/>
      <c r="F664" s="435"/>
      <c r="G664" s="435"/>
      <c r="H664" s="435"/>
      <c r="I664" s="435"/>
      <c r="J664" s="435"/>
      <c r="K664" s="382"/>
      <c r="L664" s="382"/>
      <c r="M664" s="383"/>
      <c r="N664" s="239"/>
      <c r="O664" s="239"/>
      <c r="P664" s="614"/>
      <c r="Q664" s="622"/>
      <c r="R664" s="623"/>
      <c r="S664" s="616"/>
      <c r="T664" s="616"/>
      <c r="U664" s="616"/>
      <c r="V664" s="616"/>
      <c r="W664" s="616"/>
      <c r="X664" s="616"/>
      <c r="Y664" s="616"/>
      <c r="Z664" s="616"/>
      <c r="AA664" s="616"/>
      <c r="AB664" s="616"/>
      <c r="AC664" s="616"/>
      <c r="AD664" s="616"/>
      <c r="AE664" s="616"/>
      <c r="AF664" s="616"/>
      <c r="AG664" s="435"/>
      <c r="AH664" s="435"/>
      <c r="AI664" s="435"/>
      <c r="AJ664" s="435"/>
      <c r="AK664" s="435"/>
      <c r="AL664" s="435"/>
    </row>
    <row r="665" spans="1:38" ht="12.75" customHeight="1">
      <c r="A665" s="435"/>
      <c r="B665" s="435"/>
      <c r="C665" s="435"/>
      <c r="D665" s="435"/>
      <c r="E665" s="435"/>
      <c r="F665" s="435"/>
      <c r="G665" s="435"/>
      <c r="H665" s="435"/>
      <c r="I665" s="435"/>
      <c r="J665" s="435"/>
      <c r="K665" s="382"/>
      <c r="L665" s="382"/>
      <c r="M665" s="383"/>
      <c r="N665" s="239"/>
      <c r="O665" s="239"/>
      <c r="P665" s="614"/>
      <c r="Q665" s="622"/>
      <c r="R665" s="623"/>
      <c r="S665" s="616"/>
      <c r="T665" s="616"/>
      <c r="U665" s="616"/>
      <c r="V665" s="616"/>
      <c r="W665" s="616"/>
      <c r="X665" s="616"/>
      <c r="Y665" s="616"/>
      <c r="Z665" s="616"/>
      <c r="AA665" s="616"/>
      <c r="AB665" s="616"/>
      <c r="AC665" s="616"/>
      <c r="AD665" s="616"/>
      <c r="AE665" s="616"/>
      <c r="AF665" s="616"/>
      <c r="AG665" s="435"/>
      <c r="AH665" s="435"/>
      <c r="AI665" s="435"/>
      <c r="AJ665" s="435"/>
      <c r="AK665" s="435"/>
      <c r="AL665" s="435"/>
    </row>
    <row r="666" spans="1:38" ht="12.75" customHeight="1">
      <c r="A666" s="435"/>
      <c r="B666" s="435"/>
      <c r="C666" s="435"/>
      <c r="D666" s="435"/>
      <c r="E666" s="435"/>
      <c r="F666" s="435"/>
      <c r="G666" s="435"/>
      <c r="H666" s="435"/>
      <c r="I666" s="435"/>
      <c r="J666" s="435"/>
      <c r="K666" s="382"/>
      <c r="L666" s="382"/>
      <c r="M666" s="383"/>
      <c r="N666" s="239"/>
      <c r="O666" s="239"/>
      <c r="P666" s="614"/>
      <c r="Q666" s="622"/>
      <c r="R666" s="623"/>
      <c r="S666" s="616"/>
      <c r="T666" s="616"/>
      <c r="U666" s="616"/>
      <c r="V666" s="616"/>
      <c r="W666" s="616"/>
      <c r="X666" s="616"/>
      <c r="Y666" s="616"/>
      <c r="Z666" s="616"/>
      <c r="AA666" s="616"/>
      <c r="AB666" s="616"/>
      <c r="AC666" s="616"/>
      <c r="AD666" s="616"/>
      <c r="AE666" s="616"/>
      <c r="AF666" s="616"/>
      <c r="AG666" s="435"/>
      <c r="AH666" s="435"/>
      <c r="AI666" s="435"/>
      <c r="AJ666" s="435"/>
      <c r="AK666" s="435"/>
      <c r="AL666" s="435"/>
    </row>
    <row r="667" spans="1:38" ht="12.75" customHeight="1">
      <c r="A667" s="435"/>
      <c r="B667" s="435"/>
      <c r="C667" s="435"/>
      <c r="D667" s="435"/>
      <c r="E667" s="435"/>
      <c r="F667" s="435"/>
      <c r="G667" s="435"/>
      <c r="H667" s="435"/>
      <c r="I667" s="435"/>
      <c r="J667" s="435"/>
      <c r="K667" s="382"/>
      <c r="L667" s="382"/>
      <c r="M667" s="383"/>
      <c r="N667" s="239"/>
      <c r="O667" s="239"/>
      <c r="P667" s="614"/>
      <c r="Q667" s="622"/>
      <c r="R667" s="623"/>
      <c r="S667" s="616"/>
      <c r="T667" s="616"/>
      <c r="U667" s="616"/>
      <c r="V667" s="616"/>
      <c r="W667" s="616"/>
      <c r="X667" s="616"/>
      <c r="Y667" s="616"/>
      <c r="Z667" s="616"/>
      <c r="AA667" s="616"/>
      <c r="AB667" s="616"/>
      <c r="AC667" s="616"/>
      <c r="AD667" s="616"/>
      <c r="AE667" s="616"/>
      <c r="AF667" s="616"/>
      <c r="AG667" s="435"/>
      <c r="AH667" s="435"/>
      <c r="AI667" s="435"/>
      <c r="AJ667" s="435"/>
      <c r="AK667" s="435"/>
      <c r="AL667" s="435"/>
    </row>
    <row r="668" spans="1:38" ht="12.75" customHeight="1">
      <c r="A668" s="435"/>
      <c r="B668" s="435"/>
      <c r="C668" s="435"/>
      <c r="D668" s="435"/>
      <c r="E668" s="435"/>
      <c r="F668" s="435"/>
      <c r="G668" s="435"/>
      <c r="H668" s="435"/>
      <c r="I668" s="435"/>
      <c r="J668" s="435"/>
      <c r="K668" s="382"/>
      <c r="L668" s="382"/>
      <c r="M668" s="383"/>
      <c r="N668" s="239"/>
      <c r="O668" s="239"/>
      <c r="P668" s="614"/>
      <c r="Q668" s="622"/>
      <c r="R668" s="623"/>
      <c r="S668" s="616"/>
      <c r="T668" s="616"/>
      <c r="U668" s="616"/>
      <c r="V668" s="616"/>
      <c r="W668" s="616"/>
      <c r="X668" s="616"/>
      <c r="Y668" s="616"/>
      <c r="Z668" s="616"/>
      <c r="AA668" s="616"/>
      <c r="AB668" s="616"/>
      <c r="AC668" s="616"/>
      <c r="AD668" s="616"/>
      <c r="AE668" s="616"/>
      <c r="AF668" s="616"/>
      <c r="AG668" s="435"/>
      <c r="AH668" s="435"/>
      <c r="AI668" s="435"/>
      <c r="AJ668" s="435"/>
      <c r="AK668" s="435"/>
      <c r="AL668" s="435"/>
    </row>
    <row r="669" spans="1:38" ht="12.75" customHeight="1">
      <c r="A669" s="435"/>
      <c r="B669" s="435"/>
      <c r="C669" s="435"/>
      <c r="D669" s="435"/>
      <c r="E669" s="435"/>
      <c r="F669" s="435"/>
      <c r="G669" s="435"/>
      <c r="H669" s="435"/>
      <c r="I669" s="435"/>
      <c r="J669" s="435"/>
      <c r="K669" s="382"/>
      <c r="L669" s="382"/>
      <c r="M669" s="383"/>
      <c r="N669" s="239"/>
      <c r="O669" s="239"/>
      <c r="P669" s="614"/>
      <c r="Q669" s="622"/>
      <c r="R669" s="623"/>
      <c r="S669" s="616"/>
      <c r="T669" s="616"/>
      <c r="U669" s="616"/>
      <c r="V669" s="616"/>
      <c r="W669" s="616"/>
      <c r="X669" s="616"/>
      <c r="Y669" s="616"/>
      <c r="Z669" s="616"/>
      <c r="AA669" s="616"/>
      <c r="AB669" s="616"/>
      <c r="AC669" s="616"/>
      <c r="AD669" s="616"/>
      <c r="AE669" s="616"/>
      <c r="AF669" s="616"/>
      <c r="AG669" s="435"/>
      <c r="AH669" s="435"/>
      <c r="AI669" s="435"/>
      <c r="AJ669" s="435"/>
      <c r="AK669" s="435"/>
      <c r="AL669" s="435"/>
    </row>
    <row r="670" spans="1:38" ht="12.75" customHeight="1">
      <c r="A670" s="435"/>
      <c r="B670" s="435"/>
      <c r="C670" s="435"/>
      <c r="D670" s="435"/>
      <c r="E670" s="435"/>
      <c r="F670" s="435"/>
      <c r="G670" s="435"/>
      <c r="H670" s="435"/>
      <c r="I670" s="435"/>
      <c r="J670" s="435"/>
      <c r="K670" s="382"/>
      <c r="L670" s="382"/>
      <c r="M670" s="383"/>
      <c r="N670" s="239"/>
      <c r="O670" s="239"/>
      <c r="P670" s="614"/>
      <c r="Q670" s="622"/>
      <c r="R670" s="623"/>
      <c r="S670" s="616"/>
      <c r="T670" s="616"/>
      <c r="U670" s="616"/>
      <c r="V670" s="616"/>
      <c r="W670" s="616"/>
      <c r="X670" s="616"/>
      <c r="Y670" s="616"/>
      <c r="Z670" s="616"/>
      <c r="AA670" s="616"/>
      <c r="AB670" s="616"/>
      <c r="AC670" s="616"/>
      <c r="AD670" s="616"/>
      <c r="AE670" s="616"/>
      <c r="AF670" s="616"/>
      <c r="AG670" s="435"/>
      <c r="AH670" s="435"/>
      <c r="AI670" s="435"/>
      <c r="AJ670" s="435"/>
      <c r="AK670" s="435"/>
      <c r="AL670" s="435"/>
    </row>
    <row r="671" spans="1:38" ht="12.75" customHeight="1">
      <c r="A671" s="435"/>
      <c r="B671" s="435"/>
      <c r="C671" s="435"/>
      <c r="D671" s="435"/>
      <c r="E671" s="435"/>
      <c r="F671" s="435"/>
      <c r="G671" s="435"/>
      <c r="H671" s="435"/>
      <c r="I671" s="435"/>
      <c r="J671" s="435"/>
      <c r="K671" s="382"/>
      <c r="L671" s="382"/>
      <c r="M671" s="383"/>
      <c r="N671" s="239"/>
      <c r="O671" s="239"/>
      <c r="P671" s="614"/>
      <c r="Q671" s="622"/>
      <c r="R671" s="623"/>
      <c r="S671" s="616"/>
      <c r="T671" s="616"/>
      <c r="U671" s="616"/>
      <c r="V671" s="616"/>
      <c r="W671" s="616"/>
      <c r="X671" s="616"/>
      <c r="Y671" s="616"/>
      <c r="Z671" s="616"/>
      <c r="AA671" s="616"/>
      <c r="AB671" s="616"/>
      <c r="AC671" s="616"/>
      <c r="AD671" s="616"/>
      <c r="AE671" s="616"/>
      <c r="AF671" s="616"/>
      <c r="AG671" s="435"/>
      <c r="AH671" s="435"/>
      <c r="AI671" s="435"/>
      <c r="AJ671" s="435"/>
      <c r="AK671" s="435"/>
      <c r="AL671" s="435"/>
    </row>
    <row r="672" spans="1:38" ht="12.75" customHeight="1">
      <c r="A672" s="435"/>
      <c r="B672" s="435"/>
      <c r="C672" s="435"/>
      <c r="D672" s="435"/>
      <c r="E672" s="435"/>
      <c r="F672" s="435"/>
      <c r="G672" s="435"/>
      <c r="H672" s="435"/>
      <c r="I672" s="435"/>
      <c r="J672" s="435"/>
      <c r="K672" s="382"/>
      <c r="L672" s="382"/>
      <c r="M672" s="383"/>
      <c r="N672" s="239"/>
      <c r="O672" s="239"/>
      <c r="P672" s="614"/>
      <c r="Q672" s="622"/>
      <c r="R672" s="623"/>
      <c r="S672" s="616"/>
      <c r="T672" s="616"/>
      <c r="U672" s="616"/>
      <c r="V672" s="616"/>
      <c r="W672" s="616"/>
      <c r="X672" s="616"/>
      <c r="Y672" s="616"/>
      <c r="Z672" s="616"/>
      <c r="AA672" s="616"/>
      <c r="AB672" s="616"/>
      <c r="AC672" s="616"/>
      <c r="AD672" s="616"/>
      <c r="AE672" s="616"/>
      <c r="AF672" s="616"/>
      <c r="AG672" s="435"/>
      <c r="AH672" s="435"/>
      <c r="AI672" s="435"/>
      <c r="AJ672" s="435"/>
      <c r="AK672" s="435"/>
      <c r="AL672" s="435"/>
    </row>
    <row r="673" spans="1:38" ht="12.75" customHeight="1">
      <c r="A673" s="435"/>
      <c r="B673" s="435"/>
      <c r="C673" s="435"/>
      <c r="D673" s="435"/>
      <c r="E673" s="435"/>
      <c r="F673" s="435"/>
      <c r="G673" s="435"/>
      <c r="H673" s="435"/>
      <c r="I673" s="435"/>
      <c r="J673" s="435"/>
      <c r="K673" s="382"/>
      <c r="L673" s="382"/>
      <c r="M673" s="383"/>
      <c r="N673" s="239"/>
      <c r="O673" s="239"/>
      <c r="P673" s="614"/>
      <c r="Q673" s="622"/>
      <c r="R673" s="623"/>
      <c r="S673" s="616"/>
      <c r="T673" s="616"/>
      <c r="U673" s="616"/>
      <c r="V673" s="616"/>
      <c r="W673" s="616"/>
      <c r="X673" s="616"/>
      <c r="Y673" s="616"/>
      <c r="Z673" s="616"/>
      <c r="AA673" s="616"/>
      <c r="AB673" s="616"/>
      <c r="AC673" s="616"/>
      <c r="AD673" s="616"/>
      <c r="AE673" s="616"/>
      <c r="AF673" s="616"/>
      <c r="AG673" s="435"/>
      <c r="AH673" s="435"/>
      <c r="AI673" s="435"/>
      <c r="AJ673" s="435"/>
      <c r="AK673" s="435"/>
      <c r="AL673" s="435"/>
    </row>
    <row r="674" spans="1:38" ht="12.75" customHeight="1">
      <c r="A674" s="435"/>
      <c r="B674" s="435"/>
      <c r="C674" s="435"/>
      <c r="D674" s="435"/>
      <c r="E674" s="435"/>
      <c r="F674" s="435"/>
      <c r="G674" s="435"/>
      <c r="H674" s="435"/>
      <c r="I674" s="435"/>
      <c r="J674" s="435"/>
      <c r="K674" s="382"/>
      <c r="L674" s="382"/>
      <c r="M674" s="383"/>
      <c r="N674" s="239"/>
      <c r="O674" s="239"/>
      <c r="P674" s="614"/>
      <c r="Q674" s="622"/>
      <c r="R674" s="623"/>
      <c r="S674" s="616"/>
      <c r="T674" s="616"/>
      <c r="U674" s="616"/>
      <c r="V674" s="616"/>
      <c r="W674" s="616"/>
      <c r="X674" s="616"/>
      <c r="Y674" s="616"/>
      <c r="Z674" s="616"/>
      <c r="AA674" s="616"/>
      <c r="AB674" s="616"/>
      <c r="AC674" s="616"/>
      <c r="AD674" s="616"/>
      <c r="AE674" s="616"/>
      <c r="AF674" s="616"/>
      <c r="AG674" s="435"/>
      <c r="AH674" s="435"/>
      <c r="AI674" s="435"/>
      <c r="AJ674" s="435"/>
      <c r="AK674" s="435"/>
      <c r="AL674" s="435"/>
    </row>
    <row r="675" spans="1:38" ht="12.75" customHeight="1">
      <c r="A675" s="435"/>
      <c r="B675" s="435"/>
      <c r="C675" s="435"/>
      <c r="D675" s="435"/>
      <c r="E675" s="435"/>
      <c r="F675" s="435"/>
      <c r="G675" s="435"/>
      <c r="H675" s="435"/>
      <c r="I675" s="435"/>
      <c r="J675" s="435"/>
      <c r="K675" s="382"/>
      <c r="L675" s="382"/>
      <c r="M675" s="383"/>
      <c r="N675" s="239"/>
      <c r="O675" s="239"/>
      <c r="P675" s="614"/>
      <c r="Q675" s="622"/>
      <c r="R675" s="623"/>
      <c r="S675" s="616"/>
      <c r="T675" s="616"/>
      <c r="U675" s="616"/>
      <c r="V675" s="616"/>
      <c r="W675" s="616"/>
      <c r="X675" s="616"/>
      <c r="Y675" s="616"/>
      <c r="Z675" s="616"/>
      <c r="AA675" s="616"/>
      <c r="AB675" s="616"/>
      <c r="AC675" s="616"/>
      <c r="AD675" s="616"/>
      <c r="AE675" s="616"/>
      <c r="AF675" s="616"/>
      <c r="AG675" s="435"/>
      <c r="AH675" s="435"/>
      <c r="AI675" s="435"/>
      <c r="AJ675" s="435"/>
      <c r="AK675" s="435"/>
      <c r="AL675" s="435"/>
    </row>
    <row r="676" spans="1:38" ht="12.75" customHeight="1">
      <c r="A676" s="435"/>
      <c r="B676" s="435"/>
      <c r="C676" s="435"/>
      <c r="D676" s="435"/>
      <c r="E676" s="435"/>
      <c r="F676" s="435"/>
      <c r="G676" s="435"/>
      <c r="H676" s="435"/>
      <c r="I676" s="435"/>
      <c r="J676" s="435"/>
      <c r="K676" s="382"/>
      <c r="L676" s="382"/>
      <c r="M676" s="383"/>
      <c r="N676" s="239"/>
      <c r="O676" s="239"/>
      <c r="P676" s="614"/>
      <c r="Q676" s="622"/>
      <c r="R676" s="623"/>
      <c r="S676" s="616"/>
      <c r="T676" s="616"/>
      <c r="U676" s="616"/>
      <c r="V676" s="616"/>
      <c r="W676" s="616"/>
      <c r="X676" s="616"/>
      <c r="Y676" s="616"/>
      <c r="Z676" s="616"/>
      <c r="AA676" s="616"/>
      <c r="AB676" s="616"/>
      <c r="AC676" s="616"/>
      <c r="AD676" s="616"/>
      <c r="AE676" s="616"/>
      <c r="AF676" s="616"/>
      <c r="AG676" s="435"/>
      <c r="AH676" s="435"/>
      <c r="AI676" s="435"/>
      <c r="AJ676" s="435"/>
      <c r="AK676" s="435"/>
      <c r="AL676" s="435"/>
    </row>
    <row r="677" spans="1:38" ht="12.75" customHeight="1">
      <c r="A677" s="435"/>
      <c r="B677" s="435"/>
      <c r="C677" s="435"/>
      <c r="D677" s="435"/>
      <c r="E677" s="435"/>
      <c r="F677" s="435"/>
      <c r="G677" s="435"/>
      <c r="H677" s="435"/>
      <c r="I677" s="435"/>
      <c r="J677" s="435"/>
      <c r="K677" s="382"/>
      <c r="L677" s="382"/>
      <c r="M677" s="383"/>
      <c r="N677" s="239"/>
      <c r="O677" s="239"/>
      <c r="P677" s="614"/>
      <c r="Q677" s="622"/>
      <c r="R677" s="623"/>
      <c r="S677" s="616"/>
      <c r="T677" s="616"/>
      <c r="U677" s="616"/>
      <c r="V677" s="616"/>
      <c r="W677" s="616"/>
      <c r="X677" s="616"/>
      <c r="Y677" s="616"/>
      <c r="Z677" s="616"/>
      <c r="AA677" s="616"/>
      <c r="AB677" s="616"/>
      <c r="AC677" s="616"/>
      <c r="AD677" s="616"/>
      <c r="AE677" s="616"/>
      <c r="AF677" s="616"/>
      <c r="AG677" s="435"/>
      <c r="AH677" s="435"/>
      <c r="AI677" s="435"/>
      <c r="AJ677" s="435"/>
      <c r="AK677" s="435"/>
      <c r="AL677" s="435"/>
    </row>
    <row r="678" spans="1:38" ht="12.75" customHeight="1">
      <c r="A678" s="435"/>
      <c r="B678" s="435"/>
      <c r="C678" s="435"/>
      <c r="D678" s="435"/>
      <c r="E678" s="435"/>
      <c r="F678" s="435"/>
      <c r="G678" s="435"/>
      <c r="H678" s="435"/>
      <c r="I678" s="435"/>
      <c r="J678" s="435"/>
      <c r="K678" s="382"/>
      <c r="L678" s="382"/>
      <c r="M678" s="383"/>
      <c r="N678" s="239"/>
      <c r="O678" s="239"/>
      <c r="P678" s="614"/>
      <c r="Q678" s="622"/>
      <c r="R678" s="623"/>
      <c r="S678" s="616"/>
      <c r="T678" s="616"/>
      <c r="U678" s="616"/>
      <c r="V678" s="616"/>
      <c r="W678" s="616"/>
      <c r="X678" s="616"/>
      <c r="Y678" s="616"/>
      <c r="Z678" s="616"/>
      <c r="AA678" s="616"/>
      <c r="AB678" s="616"/>
      <c r="AC678" s="616"/>
      <c r="AD678" s="616"/>
      <c r="AE678" s="616"/>
      <c r="AF678" s="616"/>
      <c r="AG678" s="435"/>
      <c r="AH678" s="435"/>
      <c r="AI678" s="435"/>
      <c r="AJ678" s="435"/>
      <c r="AK678" s="435"/>
      <c r="AL678" s="435"/>
    </row>
    <row r="679" spans="1:38" ht="12.75" customHeight="1">
      <c r="A679" s="435"/>
      <c r="B679" s="435"/>
      <c r="C679" s="435"/>
      <c r="D679" s="435"/>
      <c r="E679" s="435"/>
      <c r="F679" s="435"/>
      <c r="G679" s="435"/>
      <c r="H679" s="435"/>
      <c r="I679" s="435"/>
      <c r="J679" s="435"/>
      <c r="K679" s="382"/>
      <c r="L679" s="382"/>
      <c r="M679" s="383"/>
      <c r="N679" s="239"/>
      <c r="O679" s="239"/>
      <c r="P679" s="614"/>
      <c r="Q679" s="622"/>
      <c r="R679" s="623"/>
      <c r="S679" s="616"/>
      <c r="T679" s="616"/>
      <c r="U679" s="616"/>
      <c r="V679" s="616"/>
      <c r="W679" s="616"/>
      <c r="X679" s="616"/>
      <c r="Y679" s="616"/>
      <c r="Z679" s="616"/>
      <c r="AA679" s="616"/>
      <c r="AB679" s="616"/>
      <c r="AC679" s="616"/>
      <c r="AD679" s="616"/>
      <c r="AE679" s="616"/>
      <c r="AF679" s="616"/>
      <c r="AG679" s="435"/>
      <c r="AH679" s="435"/>
      <c r="AI679" s="435"/>
      <c r="AJ679" s="435"/>
      <c r="AK679" s="435"/>
      <c r="AL679" s="435"/>
    </row>
    <row r="680" spans="1:38" ht="12.75" customHeight="1">
      <c r="A680" s="435"/>
      <c r="B680" s="435"/>
      <c r="C680" s="435"/>
      <c r="D680" s="435"/>
      <c r="E680" s="435"/>
      <c r="F680" s="435"/>
      <c r="G680" s="435"/>
      <c r="H680" s="435"/>
      <c r="I680" s="435"/>
      <c r="J680" s="435"/>
      <c r="K680" s="382"/>
      <c r="L680" s="382"/>
      <c r="M680" s="383"/>
      <c r="N680" s="239"/>
      <c r="O680" s="239"/>
      <c r="P680" s="614"/>
      <c r="Q680" s="622"/>
      <c r="R680" s="623"/>
      <c r="S680" s="616"/>
      <c r="T680" s="616"/>
      <c r="U680" s="616"/>
      <c r="V680" s="616"/>
      <c r="W680" s="616"/>
      <c r="X680" s="616"/>
      <c r="Y680" s="616"/>
      <c r="Z680" s="616"/>
      <c r="AA680" s="616"/>
      <c r="AB680" s="616"/>
      <c r="AC680" s="616"/>
      <c r="AD680" s="616"/>
      <c r="AE680" s="616"/>
      <c r="AF680" s="616"/>
      <c r="AG680" s="435"/>
      <c r="AH680" s="435"/>
      <c r="AI680" s="435"/>
      <c r="AJ680" s="435"/>
      <c r="AK680" s="435"/>
      <c r="AL680" s="435"/>
    </row>
    <row r="681" spans="1:38" ht="12.75" customHeight="1">
      <c r="A681" s="435"/>
      <c r="B681" s="435"/>
      <c r="C681" s="435"/>
      <c r="D681" s="435"/>
      <c r="E681" s="435"/>
      <c r="F681" s="435"/>
      <c r="G681" s="435"/>
      <c r="H681" s="435"/>
      <c r="I681" s="435"/>
      <c r="J681" s="435"/>
      <c r="K681" s="382"/>
      <c r="L681" s="382"/>
      <c r="M681" s="383"/>
      <c r="N681" s="239"/>
      <c r="O681" s="239"/>
      <c r="P681" s="614"/>
      <c r="Q681" s="622"/>
      <c r="R681" s="623"/>
      <c r="S681" s="616"/>
      <c r="T681" s="616"/>
      <c r="U681" s="616"/>
      <c r="V681" s="616"/>
      <c r="W681" s="616"/>
      <c r="X681" s="616"/>
      <c r="Y681" s="616"/>
      <c r="Z681" s="616"/>
      <c r="AA681" s="616"/>
      <c r="AB681" s="616"/>
      <c r="AC681" s="616"/>
      <c r="AD681" s="616"/>
      <c r="AE681" s="616"/>
      <c r="AF681" s="616"/>
      <c r="AG681" s="435"/>
      <c r="AH681" s="435"/>
      <c r="AI681" s="435"/>
      <c r="AJ681" s="435"/>
      <c r="AK681" s="435"/>
      <c r="AL681" s="435"/>
    </row>
    <row r="682" spans="1:38" ht="12.75" customHeight="1">
      <c r="A682" s="435"/>
      <c r="B682" s="435"/>
      <c r="C682" s="435"/>
      <c r="D682" s="435"/>
      <c r="E682" s="435"/>
      <c r="F682" s="435"/>
      <c r="G682" s="435"/>
      <c r="H682" s="435"/>
      <c r="I682" s="435"/>
      <c r="J682" s="435"/>
      <c r="K682" s="382"/>
      <c r="L682" s="382"/>
      <c r="M682" s="383"/>
      <c r="N682" s="239"/>
      <c r="O682" s="239"/>
      <c r="P682" s="614"/>
      <c r="Q682" s="622"/>
      <c r="R682" s="623"/>
      <c r="S682" s="616"/>
      <c r="T682" s="616"/>
      <c r="U682" s="616"/>
      <c r="V682" s="616"/>
      <c r="W682" s="616"/>
      <c r="X682" s="616"/>
      <c r="Y682" s="616"/>
      <c r="Z682" s="616"/>
      <c r="AA682" s="616"/>
      <c r="AB682" s="616"/>
      <c r="AC682" s="616"/>
      <c r="AD682" s="616"/>
      <c r="AE682" s="616"/>
      <c r="AF682" s="616"/>
      <c r="AG682" s="435"/>
      <c r="AH682" s="435"/>
      <c r="AI682" s="435"/>
      <c r="AJ682" s="435"/>
      <c r="AK682" s="435"/>
      <c r="AL682" s="435"/>
    </row>
    <row r="683" spans="1:38" ht="12.75" customHeight="1">
      <c r="A683" s="435"/>
      <c r="B683" s="435"/>
      <c r="C683" s="435"/>
      <c r="D683" s="435"/>
      <c r="E683" s="435"/>
      <c r="F683" s="435"/>
      <c r="G683" s="435"/>
      <c r="H683" s="435"/>
      <c r="I683" s="435"/>
      <c r="J683" s="435"/>
      <c r="K683" s="382"/>
      <c r="L683" s="382"/>
      <c r="M683" s="383"/>
      <c r="N683" s="239"/>
      <c r="O683" s="239"/>
      <c r="P683" s="614"/>
      <c r="Q683" s="622"/>
      <c r="R683" s="623"/>
      <c r="S683" s="616"/>
      <c r="T683" s="616"/>
      <c r="U683" s="616"/>
      <c r="V683" s="616"/>
      <c r="W683" s="616"/>
      <c r="X683" s="616"/>
      <c r="Y683" s="616"/>
      <c r="Z683" s="616"/>
      <c r="AA683" s="616"/>
      <c r="AB683" s="616"/>
      <c r="AC683" s="616"/>
      <c r="AD683" s="616"/>
      <c r="AE683" s="616"/>
      <c r="AF683" s="616"/>
      <c r="AG683" s="435"/>
      <c r="AH683" s="435"/>
      <c r="AI683" s="435"/>
      <c r="AJ683" s="435"/>
      <c r="AK683" s="435"/>
      <c r="AL683" s="435"/>
    </row>
    <row r="684" spans="1:38" ht="12.75" customHeight="1">
      <c r="A684" s="435"/>
      <c r="B684" s="435"/>
      <c r="C684" s="435"/>
      <c r="D684" s="435"/>
      <c r="E684" s="435"/>
      <c r="F684" s="435"/>
      <c r="G684" s="435"/>
      <c r="H684" s="435"/>
      <c r="I684" s="435"/>
      <c r="J684" s="435"/>
      <c r="K684" s="382"/>
      <c r="L684" s="382"/>
      <c r="M684" s="383"/>
      <c r="N684" s="239"/>
      <c r="O684" s="239"/>
      <c r="P684" s="614"/>
      <c r="Q684" s="622"/>
      <c r="R684" s="623"/>
      <c r="S684" s="616"/>
      <c r="T684" s="616"/>
      <c r="U684" s="616"/>
      <c r="V684" s="616"/>
      <c r="W684" s="616"/>
      <c r="X684" s="616"/>
      <c r="Y684" s="616"/>
      <c r="Z684" s="616"/>
      <c r="AA684" s="616"/>
      <c r="AB684" s="616"/>
      <c r="AC684" s="616"/>
      <c r="AD684" s="616"/>
      <c r="AE684" s="616"/>
      <c r="AF684" s="616"/>
      <c r="AG684" s="435"/>
      <c r="AH684" s="435"/>
      <c r="AI684" s="435"/>
      <c r="AJ684" s="435"/>
      <c r="AK684" s="435"/>
      <c r="AL684" s="435"/>
    </row>
    <row r="685" spans="1:38" ht="12.75" customHeight="1">
      <c r="A685" s="435"/>
      <c r="B685" s="435"/>
      <c r="C685" s="435"/>
      <c r="D685" s="435"/>
      <c r="E685" s="435"/>
      <c r="F685" s="435"/>
      <c r="G685" s="435"/>
      <c r="H685" s="435"/>
      <c r="I685" s="435"/>
      <c r="J685" s="435"/>
      <c r="K685" s="382"/>
      <c r="L685" s="382"/>
      <c r="M685" s="383"/>
      <c r="N685" s="239"/>
      <c r="O685" s="239"/>
      <c r="P685" s="614"/>
      <c r="Q685" s="622"/>
      <c r="R685" s="623"/>
      <c r="S685" s="616"/>
      <c r="T685" s="616"/>
      <c r="U685" s="616"/>
      <c r="V685" s="616"/>
      <c r="W685" s="616"/>
      <c r="X685" s="616"/>
      <c r="Y685" s="616"/>
      <c r="Z685" s="616"/>
      <c r="AA685" s="616"/>
      <c r="AB685" s="616"/>
      <c r="AC685" s="616"/>
      <c r="AD685" s="616"/>
      <c r="AE685" s="616"/>
      <c r="AF685" s="616"/>
      <c r="AG685" s="435"/>
      <c r="AH685" s="435"/>
      <c r="AI685" s="435"/>
      <c r="AJ685" s="435"/>
      <c r="AK685" s="435"/>
      <c r="AL685" s="435"/>
    </row>
    <row r="686" spans="1:38" ht="12.75" customHeight="1">
      <c r="A686" s="435"/>
      <c r="B686" s="435"/>
      <c r="C686" s="435"/>
      <c r="D686" s="435"/>
      <c r="E686" s="435"/>
      <c r="F686" s="435"/>
      <c r="G686" s="435"/>
      <c r="H686" s="435"/>
      <c r="I686" s="435"/>
      <c r="J686" s="435"/>
      <c r="K686" s="382"/>
      <c r="L686" s="382"/>
      <c r="M686" s="383"/>
      <c r="N686" s="239"/>
      <c r="O686" s="239"/>
      <c r="P686" s="614"/>
      <c r="Q686" s="622"/>
      <c r="R686" s="623"/>
      <c r="S686" s="616"/>
      <c r="T686" s="616"/>
      <c r="U686" s="616"/>
      <c r="V686" s="616"/>
      <c r="W686" s="616"/>
      <c r="X686" s="616"/>
      <c r="Y686" s="616"/>
      <c r="Z686" s="616"/>
      <c r="AA686" s="616"/>
      <c r="AB686" s="616"/>
      <c r="AC686" s="616"/>
      <c r="AD686" s="616"/>
      <c r="AE686" s="616"/>
      <c r="AF686" s="616"/>
      <c r="AG686" s="435"/>
      <c r="AH686" s="435"/>
      <c r="AI686" s="435"/>
      <c r="AJ686" s="435"/>
      <c r="AK686" s="435"/>
      <c r="AL686" s="435"/>
    </row>
    <row r="687" spans="1:38" ht="12.75" customHeight="1">
      <c r="A687" s="435"/>
      <c r="B687" s="435"/>
      <c r="C687" s="435"/>
      <c r="D687" s="435"/>
      <c r="E687" s="435"/>
      <c r="F687" s="435"/>
      <c r="G687" s="435"/>
      <c r="H687" s="435"/>
      <c r="I687" s="435"/>
      <c r="J687" s="435"/>
      <c r="K687" s="382"/>
      <c r="L687" s="382"/>
      <c r="M687" s="383"/>
      <c r="N687" s="239"/>
      <c r="O687" s="239"/>
      <c r="P687" s="614"/>
      <c r="Q687" s="622"/>
      <c r="R687" s="623"/>
      <c r="S687" s="616"/>
      <c r="T687" s="616"/>
      <c r="U687" s="616"/>
      <c r="V687" s="616"/>
      <c r="W687" s="616"/>
      <c r="X687" s="616"/>
      <c r="Y687" s="616"/>
      <c r="Z687" s="616"/>
      <c r="AA687" s="616"/>
      <c r="AB687" s="616"/>
      <c r="AC687" s="616"/>
      <c r="AD687" s="616"/>
      <c r="AE687" s="616"/>
      <c r="AF687" s="616"/>
      <c r="AG687" s="435"/>
      <c r="AH687" s="435"/>
      <c r="AI687" s="435"/>
      <c r="AJ687" s="435"/>
      <c r="AK687" s="435"/>
      <c r="AL687" s="435"/>
    </row>
    <row r="688" spans="1:38" ht="12.75" customHeight="1">
      <c r="A688" s="435"/>
      <c r="B688" s="435"/>
      <c r="C688" s="435"/>
      <c r="D688" s="435"/>
      <c r="E688" s="435"/>
      <c r="F688" s="435"/>
      <c r="G688" s="435"/>
      <c r="H688" s="435"/>
      <c r="I688" s="435"/>
      <c r="J688" s="435"/>
      <c r="K688" s="382"/>
      <c r="L688" s="382"/>
      <c r="M688" s="383"/>
      <c r="N688" s="239"/>
      <c r="O688" s="239"/>
      <c r="P688" s="614"/>
      <c r="Q688" s="622"/>
      <c r="R688" s="623"/>
      <c r="S688" s="616"/>
      <c r="T688" s="616"/>
      <c r="U688" s="616"/>
      <c r="V688" s="616"/>
      <c r="W688" s="616"/>
      <c r="X688" s="616"/>
      <c r="Y688" s="616"/>
      <c r="Z688" s="616"/>
      <c r="AA688" s="616"/>
      <c r="AB688" s="616"/>
      <c r="AC688" s="616"/>
      <c r="AD688" s="616"/>
      <c r="AE688" s="616"/>
      <c r="AF688" s="616"/>
      <c r="AG688" s="435"/>
      <c r="AH688" s="435"/>
      <c r="AI688" s="435"/>
      <c r="AJ688" s="435"/>
      <c r="AK688" s="435"/>
      <c r="AL688" s="435"/>
    </row>
    <row r="689" spans="1:38" ht="12.75" customHeight="1">
      <c r="A689" s="435"/>
      <c r="B689" s="435"/>
      <c r="C689" s="435"/>
      <c r="D689" s="435"/>
      <c r="E689" s="435"/>
      <c r="F689" s="435"/>
      <c r="G689" s="435"/>
      <c r="H689" s="435"/>
      <c r="I689" s="435"/>
      <c r="J689" s="435"/>
      <c r="K689" s="382"/>
      <c r="L689" s="382"/>
      <c r="M689" s="383"/>
      <c r="N689" s="239"/>
      <c r="O689" s="239"/>
      <c r="P689" s="614"/>
      <c r="Q689" s="622"/>
      <c r="R689" s="623"/>
      <c r="S689" s="616"/>
      <c r="T689" s="616"/>
      <c r="U689" s="616"/>
      <c r="V689" s="616"/>
      <c r="W689" s="616"/>
      <c r="X689" s="616"/>
      <c r="Y689" s="616"/>
      <c r="Z689" s="616"/>
      <c r="AA689" s="616"/>
      <c r="AB689" s="616"/>
      <c r="AC689" s="616"/>
      <c r="AD689" s="616"/>
      <c r="AE689" s="616"/>
      <c r="AF689" s="616"/>
      <c r="AG689" s="435"/>
      <c r="AH689" s="435"/>
      <c r="AI689" s="435"/>
      <c r="AJ689" s="435"/>
      <c r="AK689" s="435"/>
      <c r="AL689" s="435"/>
    </row>
    <row r="690" spans="1:38" ht="12.75" customHeight="1">
      <c r="A690" s="435"/>
      <c r="B690" s="435"/>
      <c r="C690" s="435"/>
      <c r="D690" s="435"/>
      <c r="E690" s="435"/>
      <c r="F690" s="435"/>
      <c r="G690" s="435"/>
      <c r="H690" s="435"/>
      <c r="I690" s="435"/>
      <c r="J690" s="435"/>
      <c r="K690" s="382"/>
      <c r="L690" s="382"/>
      <c r="M690" s="383"/>
      <c r="N690" s="239"/>
      <c r="O690" s="239"/>
      <c r="P690" s="614"/>
      <c r="Q690" s="622"/>
      <c r="R690" s="623"/>
      <c r="S690" s="616"/>
      <c r="T690" s="616"/>
      <c r="U690" s="616"/>
      <c r="V690" s="616"/>
      <c r="W690" s="616"/>
      <c r="X690" s="616"/>
      <c r="Y690" s="616"/>
      <c r="Z690" s="616"/>
      <c r="AA690" s="616"/>
      <c r="AB690" s="616"/>
      <c r="AC690" s="616"/>
      <c r="AD690" s="616"/>
      <c r="AE690" s="616"/>
      <c r="AF690" s="616"/>
      <c r="AG690" s="435"/>
      <c r="AH690" s="435"/>
      <c r="AI690" s="435"/>
      <c r="AJ690" s="435"/>
      <c r="AK690" s="435"/>
      <c r="AL690" s="435"/>
    </row>
    <row r="691" spans="1:38" ht="12.75" customHeight="1">
      <c r="A691" s="435"/>
      <c r="B691" s="435"/>
      <c r="C691" s="435"/>
      <c r="D691" s="435"/>
      <c r="E691" s="435"/>
      <c r="F691" s="435"/>
      <c r="G691" s="435"/>
      <c r="H691" s="435"/>
      <c r="I691" s="435"/>
      <c r="J691" s="435"/>
      <c r="K691" s="382"/>
      <c r="L691" s="382"/>
      <c r="M691" s="383"/>
      <c r="N691" s="239"/>
      <c r="O691" s="239"/>
      <c r="P691" s="614"/>
      <c r="Q691" s="622"/>
      <c r="R691" s="623"/>
      <c r="S691" s="616"/>
      <c r="T691" s="616"/>
      <c r="U691" s="616"/>
      <c r="V691" s="616"/>
      <c r="W691" s="616"/>
      <c r="X691" s="616"/>
      <c r="Y691" s="616"/>
      <c r="Z691" s="616"/>
      <c r="AA691" s="616"/>
      <c r="AB691" s="616"/>
      <c r="AC691" s="616"/>
      <c r="AD691" s="616"/>
      <c r="AE691" s="616"/>
      <c r="AF691" s="616"/>
      <c r="AG691" s="435"/>
      <c r="AH691" s="435"/>
      <c r="AI691" s="435"/>
      <c r="AJ691" s="435"/>
      <c r="AK691" s="435"/>
      <c r="AL691" s="435"/>
    </row>
    <row r="692" spans="1:38" ht="12.75" customHeight="1">
      <c r="A692" s="435"/>
      <c r="B692" s="435"/>
      <c r="C692" s="435"/>
      <c r="D692" s="435"/>
      <c r="E692" s="435"/>
      <c r="F692" s="435"/>
      <c r="G692" s="435"/>
      <c r="H692" s="435"/>
      <c r="I692" s="435"/>
      <c r="J692" s="435"/>
      <c r="K692" s="382"/>
      <c r="L692" s="382"/>
      <c r="M692" s="383"/>
      <c r="N692" s="239"/>
      <c r="O692" s="239"/>
      <c r="P692" s="614"/>
      <c r="Q692" s="622"/>
      <c r="R692" s="623"/>
      <c r="S692" s="616"/>
      <c r="T692" s="616"/>
      <c r="U692" s="616"/>
      <c r="V692" s="616"/>
      <c r="W692" s="616"/>
      <c r="X692" s="616"/>
      <c r="Y692" s="616"/>
      <c r="Z692" s="616"/>
      <c r="AA692" s="616"/>
      <c r="AB692" s="616"/>
      <c r="AC692" s="616"/>
      <c r="AD692" s="616"/>
      <c r="AE692" s="616"/>
      <c r="AF692" s="616"/>
      <c r="AG692" s="435"/>
      <c r="AH692" s="435"/>
      <c r="AI692" s="435"/>
      <c r="AJ692" s="435"/>
      <c r="AK692" s="435"/>
      <c r="AL692" s="435"/>
    </row>
    <row r="693" spans="1:38" ht="12.75" customHeight="1">
      <c r="A693" s="435"/>
      <c r="B693" s="435"/>
      <c r="C693" s="435"/>
      <c r="D693" s="435"/>
      <c r="E693" s="435"/>
      <c r="F693" s="435"/>
      <c r="G693" s="435"/>
      <c r="H693" s="435"/>
      <c r="I693" s="435"/>
      <c r="J693" s="435"/>
      <c r="K693" s="382"/>
      <c r="L693" s="382"/>
      <c r="M693" s="383"/>
      <c r="N693" s="239"/>
      <c r="O693" s="239"/>
      <c r="P693" s="614"/>
      <c r="Q693" s="622"/>
      <c r="R693" s="623"/>
      <c r="S693" s="616"/>
      <c r="T693" s="616"/>
      <c r="U693" s="616"/>
      <c r="V693" s="616"/>
      <c r="W693" s="616"/>
      <c r="X693" s="616"/>
      <c r="Y693" s="616"/>
      <c r="Z693" s="616"/>
      <c r="AA693" s="616"/>
      <c r="AB693" s="616"/>
      <c r="AC693" s="616"/>
      <c r="AD693" s="616"/>
      <c r="AE693" s="616"/>
      <c r="AF693" s="616"/>
      <c r="AG693" s="435"/>
      <c r="AH693" s="435"/>
      <c r="AI693" s="435"/>
      <c r="AJ693" s="435"/>
      <c r="AK693" s="435"/>
      <c r="AL693" s="435"/>
    </row>
    <row r="694" spans="1:38" ht="12.75" customHeight="1">
      <c r="A694" s="435"/>
      <c r="B694" s="435"/>
      <c r="C694" s="435"/>
      <c r="D694" s="435"/>
      <c r="E694" s="435"/>
      <c r="F694" s="435"/>
      <c r="G694" s="435"/>
      <c r="H694" s="435"/>
      <c r="I694" s="435"/>
      <c r="J694" s="435"/>
      <c r="K694" s="382"/>
      <c r="L694" s="382"/>
      <c r="M694" s="383"/>
      <c r="N694" s="239"/>
      <c r="O694" s="239"/>
      <c r="P694" s="614"/>
      <c r="Q694" s="622"/>
      <c r="R694" s="623"/>
      <c r="S694" s="616"/>
      <c r="T694" s="616"/>
      <c r="U694" s="616"/>
      <c r="V694" s="616"/>
      <c r="W694" s="616"/>
      <c r="X694" s="616"/>
      <c r="Y694" s="616"/>
      <c r="Z694" s="616"/>
      <c r="AA694" s="616"/>
      <c r="AB694" s="616"/>
      <c r="AC694" s="616"/>
      <c r="AD694" s="616"/>
      <c r="AE694" s="616"/>
      <c r="AF694" s="616"/>
      <c r="AG694" s="435"/>
      <c r="AH694" s="435"/>
      <c r="AI694" s="435"/>
      <c r="AJ694" s="435"/>
      <c r="AK694" s="435"/>
      <c r="AL694" s="435"/>
    </row>
    <row r="695" spans="1:38" ht="12.75" customHeight="1">
      <c r="A695" s="435"/>
      <c r="B695" s="435"/>
      <c r="C695" s="435"/>
      <c r="D695" s="435"/>
      <c r="E695" s="435"/>
      <c r="F695" s="435"/>
      <c r="G695" s="435"/>
      <c r="H695" s="435"/>
      <c r="I695" s="435"/>
      <c r="J695" s="435"/>
      <c r="K695" s="382"/>
      <c r="L695" s="382"/>
      <c r="M695" s="383"/>
      <c r="N695" s="239"/>
      <c r="O695" s="239"/>
      <c r="P695" s="614"/>
      <c r="Q695" s="622"/>
      <c r="R695" s="623"/>
      <c r="S695" s="616"/>
      <c r="T695" s="616"/>
      <c r="U695" s="616"/>
      <c r="V695" s="616"/>
      <c r="W695" s="616"/>
      <c r="X695" s="616"/>
      <c r="Y695" s="616"/>
      <c r="Z695" s="616"/>
      <c r="AA695" s="616"/>
      <c r="AB695" s="616"/>
      <c r="AC695" s="616"/>
      <c r="AD695" s="616"/>
      <c r="AE695" s="616"/>
      <c r="AF695" s="616"/>
      <c r="AG695" s="435"/>
      <c r="AH695" s="435"/>
      <c r="AI695" s="435"/>
      <c r="AJ695" s="435"/>
      <c r="AK695" s="435"/>
      <c r="AL695" s="435"/>
    </row>
    <row r="696" spans="1:38" ht="12.75" customHeight="1">
      <c r="A696" s="435"/>
      <c r="B696" s="435"/>
      <c r="C696" s="435"/>
      <c r="D696" s="435"/>
      <c r="E696" s="435"/>
      <c r="F696" s="435"/>
      <c r="G696" s="435"/>
      <c r="H696" s="435"/>
      <c r="I696" s="435"/>
      <c r="J696" s="435"/>
      <c r="K696" s="382"/>
      <c r="L696" s="382"/>
      <c r="M696" s="383"/>
      <c r="N696" s="239"/>
      <c r="O696" s="239"/>
      <c r="P696" s="614"/>
      <c r="Q696" s="622"/>
      <c r="R696" s="623"/>
      <c r="S696" s="616"/>
      <c r="T696" s="616"/>
      <c r="U696" s="616"/>
      <c r="V696" s="616"/>
      <c r="W696" s="616"/>
      <c r="X696" s="616"/>
      <c r="Y696" s="616"/>
      <c r="Z696" s="616"/>
      <c r="AA696" s="616"/>
      <c r="AB696" s="616"/>
      <c r="AC696" s="616"/>
      <c r="AD696" s="616"/>
      <c r="AE696" s="616"/>
      <c r="AF696" s="616"/>
      <c r="AG696" s="435"/>
      <c r="AH696" s="435"/>
      <c r="AI696" s="435"/>
      <c r="AJ696" s="435"/>
      <c r="AK696" s="435"/>
      <c r="AL696" s="435"/>
    </row>
    <row r="697" spans="1:38" ht="12.75" customHeight="1">
      <c r="A697" s="435"/>
      <c r="B697" s="435"/>
      <c r="C697" s="435"/>
      <c r="D697" s="435"/>
      <c r="E697" s="435"/>
      <c r="F697" s="435"/>
      <c r="G697" s="435"/>
      <c r="H697" s="435"/>
      <c r="I697" s="435"/>
      <c r="J697" s="435"/>
      <c r="K697" s="382"/>
      <c r="L697" s="382"/>
      <c r="M697" s="383"/>
      <c r="N697" s="239"/>
      <c r="O697" s="239"/>
      <c r="P697" s="614"/>
      <c r="Q697" s="622"/>
      <c r="R697" s="623"/>
      <c r="S697" s="616"/>
      <c r="T697" s="616"/>
      <c r="U697" s="616"/>
      <c r="V697" s="616"/>
      <c r="W697" s="616"/>
      <c r="X697" s="616"/>
      <c r="Y697" s="616"/>
      <c r="Z697" s="616"/>
      <c r="AA697" s="616"/>
      <c r="AB697" s="616"/>
      <c r="AC697" s="616"/>
      <c r="AD697" s="616"/>
      <c r="AE697" s="616"/>
      <c r="AF697" s="616"/>
      <c r="AG697" s="435"/>
      <c r="AH697" s="435"/>
      <c r="AI697" s="435"/>
      <c r="AJ697" s="435"/>
      <c r="AK697" s="435"/>
      <c r="AL697" s="435"/>
    </row>
    <row r="698" spans="1:38" ht="12.75" customHeight="1">
      <c r="A698" s="435"/>
      <c r="B698" s="435"/>
      <c r="C698" s="435"/>
      <c r="D698" s="435"/>
      <c r="E698" s="435"/>
      <c r="F698" s="435"/>
      <c r="G698" s="435"/>
      <c r="H698" s="435"/>
      <c r="I698" s="435"/>
      <c r="J698" s="435"/>
      <c r="K698" s="382"/>
      <c r="L698" s="382"/>
      <c r="M698" s="383"/>
      <c r="N698" s="239"/>
      <c r="O698" s="239"/>
      <c r="P698" s="614"/>
      <c r="Q698" s="622"/>
      <c r="R698" s="623"/>
      <c r="S698" s="616"/>
      <c r="T698" s="616"/>
      <c r="U698" s="616"/>
      <c r="V698" s="616"/>
      <c r="W698" s="616"/>
      <c r="X698" s="616"/>
      <c r="Y698" s="616"/>
      <c r="Z698" s="616"/>
      <c r="AA698" s="616"/>
      <c r="AB698" s="616"/>
      <c r="AC698" s="616"/>
      <c r="AD698" s="616"/>
      <c r="AE698" s="616"/>
      <c r="AF698" s="616"/>
      <c r="AG698" s="435"/>
      <c r="AH698" s="435"/>
      <c r="AI698" s="435"/>
      <c r="AJ698" s="435"/>
      <c r="AK698" s="435"/>
      <c r="AL698" s="435"/>
    </row>
    <row r="699" spans="1:38" ht="12.75" customHeight="1">
      <c r="A699" s="435"/>
      <c r="B699" s="435"/>
      <c r="C699" s="435"/>
      <c r="D699" s="435"/>
      <c r="E699" s="435"/>
      <c r="F699" s="435"/>
      <c r="G699" s="435"/>
      <c r="H699" s="435"/>
      <c r="I699" s="435"/>
      <c r="J699" s="435"/>
      <c r="K699" s="382"/>
      <c r="L699" s="382"/>
      <c r="M699" s="383"/>
      <c r="N699" s="239"/>
      <c r="O699" s="239"/>
      <c r="P699" s="614"/>
      <c r="Q699" s="622"/>
      <c r="R699" s="623"/>
      <c r="S699" s="616"/>
      <c r="T699" s="616"/>
      <c r="U699" s="616"/>
      <c r="V699" s="616"/>
      <c r="W699" s="616"/>
      <c r="X699" s="616"/>
      <c r="Y699" s="616"/>
      <c r="Z699" s="616"/>
      <c r="AA699" s="616"/>
      <c r="AB699" s="616"/>
      <c r="AC699" s="616"/>
      <c r="AD699" s="616"/>
      <c r="AE699" s="616"/>
      <c r="AF699" s="616"/>
      <c r="AG699" s="435"/>
      <c r="AH699" s="435"/>
      <c r="AI699" s="435"/>
      <c r="AJ699" s="435"/>
      <c r="AK699" s="435"/>
      <c r="AL699" s="435"/>
    </row>
    <row r="700" spans="1:38" ht="12.75" customHeight="1">
      <c r="A700" s="435"/>
      <c r="B700" s="435"/>
      <c r="C700" s="435"/>
      <c r="D700" s="435"/>
      <c r="E700" s="435"/>
      <c r="F700" s="435"/>
      <c r="G700" s="435"/>
      <c r="H700" s="435"/>
      <c r="I700" s="435"/>
      <c r="J700" s="435"/>
      <c r="K700" s="382"/>
      <c r="L700" s="382"/>
      <c r="M700" s="383"/>
      <c r="N700" s="239"/>
      <c r="O700" s="239"/>
      <c r="P700" s="614"/>
      <c r="Q700" s="622"/>
      <c r="R700" s="623"/>
      <c r="S700" s="616"/>
      <c r="T700" s="616"/>
      <c r="U700" s="616"/>
      <c r="V700" s="616"/>
      <c r="W700" s="616"/>
      <c r="X700" s="616"/>
      <c r="Y700" s="616"/>
      <c r="Z700" s="616"/>
      <c r="AA700" s="616"/>
      <c r="AB700" s="616"/>
      <c r="AC700" s="616"/>
      <c r="AD700" s="616"/>
      <c r="AE700" s="616"/>
      <c r="AF700" s="616"/>
      <c r="AG700" s="435"/>
      <c r="AH700" s="435"/>
      <c r="AI700" s="435"/>
      <c r="AJ700" s="435"/>
      <c r="AK700" s="435"/>
      <c r="AL700" s="435"/>
    </row>
    <row r="701" spans="1:38" ht="12.75" customHeight="1">
      <c r="A701" s="435"/>
      <c r="B701" s="435"/>
      <c r="C701" s="435"/>
      <c r="D701" s="435"/>
      <c r="E701" s="435"/>
      <c r="F701" s="435"/>
      <c r="G701" s="435"/>
      <c r="H701" s="435"/>
      <c r="I701" s="435"/>
      <c r="J701" s="435"/>
      <c r="K701" s="382"/>
      <c r="L701" s="382"/>
      <c r="M701" s="383"/>
      <c r="N701" s="239"/>
      <c r="O701" s="239"/>
      <c r="P701" s="614"/>
      <c r="Q701" s="622"/>
      <c r="R701" s="623"/>
      <c r="S701" s="616"/>
      <c r="T701" s="616"/>
      <c r="U701" s="616"/>
      <c r="V701" s="616"/>
      <c r="W701" s="616"/>
      <c r="X701" s="616"/>
      <c r="Y701" s="616"/>
      <c r="Z701" s="616"/>
      <c r="AA701" s="616"/>
      <c r="AB701" s="616"/>
      <c r="AC701" s="616"/>
      <c r="AD701" s="616"/>
      <c r="AE701" s="616"/>
      <c r="AF701" s="616"/>
      <c r="AG701" s="435"/>
      <c r="AH701" s="435"/>
      <c r="AI701" s="435"/>
      <c r="AJ701" s="435"/>
      <c r="AK701" s="435"/>
      <c r="AL701" s="435"/>
    </row>
    <row r="702" spans="1:38" ht="12.75" customHeight="1">
      <c r="A702" s="435"/>
      <c r="B702" s="435"/>
      <c r="C702" s="435"/>
      <c r="D702" s="435"/>
      <c r="E702" s="435"/>
      <c r="F702" s="435"/>
      <c r="G702" s="435"/>
      <c r="H702" s="435"/>
      <c r="I702" s="435"/>
      <c r="J702" s="435"/>
      <c r="K702" s="382"/>
      <c r="L702" s="382"/>
      <c r="M702" s="383"/>
      <c r="N702" s="239"/>
      <c r="O702" s="239"/>
      <c r="P702" s="614"/>
      <c r="Q702" s="622"/>
      <c r="R702" s="623"/>
      <c r="S702" s="616"/>
      <c r="T702" s="616"/>
      <c r="U702" s="616"/>
      <c r="V702" s="616"/>
      <c r="W702" s="616"/>
      <c r="X702" s="616"/>
      <c r="Y702" s="616"/>
      <c r="Z702" s="616"/>
      <c r="AA702" s="616"/>
      <c r="AB702" s="616"/>
      <c r="AC702" s="616"/>
      <c r="AD702" s="616"/>
      <c r="AE702" s="616"/>
      <c r="AF702" s="616"/>
      <c r="AG702" s="435"/>
      <c r="AH702" s="435"/>
      <c r="AI702" s="435"/>
      <c r="AJ702" s="435"/>
      <c r="AK702" s="435"/>
      <c r="AL702" s="435"/>
    </row>
    <row r="703" spans="1:38" ht="12.75" customHeight="1">
      <c r="A703" s="435"/>
      <c r="B703" s="435"/>
      <c r="C703" s="435"/>
      <c r="D703" s="435"/>
      <c r="E703" s="435"/>
      <c r="F703" s="435"/>
      <c r="G703" s="435"/>
      <c r="H703" s="435"/>
      <c r="I703" s="435"/>
      <c r="J703" s="435"/>
      <c r="K703" s="382"/>
      <c r="L703" s="382"/>
      <c r="M703" s="383"/>
      <c r="N703" s="239"/>
      <c r="O703" s="239"/>
      <c r="P703" s="614"/>
      <c r="Q703" s="622"/>
      <c r="R703" s="623"/>
      <c r="S703" s="616"/>
      <c r="T703" s="616"/>
      <c r="U703" s="616"/>
      <c r="V703" s="616"/>
      <c r="W703" s="616"/>
      <c r="X703" s="616"/>
      <c r="Y703" s="616"/>
      <c r="Z703" s="616"/>
      <c r="AA703" s="616"/>
      <c r="AB703" s="616"/>
      <c r="AC703" s="616"/>
      <c r="AD703" s="616"/>
      <c r="AE703" s="616"/>
      <c r="AF703" s="616"/>
      <c r="AG703" s="435"/>
      <c r="AH703" s="435"/>
      <c r="AI703" s="435"/>
      <c r="AJ703" s="435"/>
      <c r="AK703" s="435"/>
      <c r="AL703" s="435"/>
    </row>
    <row r="704" spans="1:38" ht="12.75" customHeight="1">
      <c r="A704" s="435"/>
      <c r="B704" s="435"/>
      <c r="C704" s="435"/>
      <c r="D704" s="435"/>
      <c r="E704" s="435"/>
      <c r="F704" s="435"/>
      <c r="G704" s="435"/>
      <c r="H704" s="435"/>
      <c r="I704" s="435"/>
      <c r="J704" s="435"/>
      <c r="K704" s="382"/>
      <c r="L704" s="382"/>
      <c r="M704" s="383"/>
      <c r="N704" s="239"/>
      <c r="O704" s="239"/>
      <c r="P704" s="614"/>
      <c r="Q704" s="622"/>
      <c r="R704" s="623"/>
      <c r="S704" s="616"/>
      <c r="T704" s="616"/>
      <c r="U704" s="616"/>
      <c r="V704" s="616"/>
      <c r="W704" s="616"/>
      <c r="X704" s="616"/>
      <c r="Y704" s="616"/>
      <c r="Z704" s="616"/>
      <c r="AA704" s="616"/>
      <c r="AB704" s="616"/>
      <c r="AC704" s="616"/>
      <c r="AD704" s="616"/>
      <c r="AE704" s="616"/>
      <c r="AF704" s="616"/>
      <c r="AG704" s="435"/>
      <c r="AH704" s="435"/>
      <c r="AI704" s="435"/>
      <c r="AJ704" s="435"/>
      <c r="AK704" s="435"/>
      <c r="AL704" s="435"/>
    </row>
    <row r="705" spans="1:38" ht="12.75" customHeight="1">
      <c r="A705" s="435"/>
      <c r="B705" s="435"/>
      <c r="C705" s="435"/>
      <c r="D705" s="435"/>
      <c r="E705" s="435"/>
      <c r="F705" s="435"/>
      <c r="G705" s="435"/>
      <c r="H705" s="435"/>
      <c r="I705" s="435"/>
      <c r="J705" s="435"/>
      <c r="K705" s="382"/>
      <c r="L705" s="382"/>
      <c r="M705" s="383"/>
      <c r="N705" s="239"/>
      <c r="O705" s="239"/>
      <c r="P705" s="614"/>
      <c r="Q705" s="622"/>
      <c r="R705" s="623"/>
      <c r="S705" s="616"/>
      <c r="T705" s="616"/>
      <c r="U705" s="616"/>
      <c r="V705" s="616"/>
      <c r="W705" s="616"/>
      <c r="X705" s="616"/>
      <c r="Y705" s="616"/>
      <c r="Z705" s="616"/>
      <c r="AA705" s="616"/>
      <c r="AB705" s="616"/>
      <c r="AC705" s="616"/>
      <c r="AD705" s="616"/>
      <c r="AE705" s="616"/>
      <c r="AF705" s="616"/>
      <c r="AG705" s="435"/>
      <c r="AH705" s="435"/>
      <c r="AI705" s="435"/>
      <c r="AJ705" s="435"/>
      <c r="AK705" s="435"/>
      <c r="AL705" s="435"/>
    </row>
    <row r="706" spans="1:38" ht="12.75" customHeight="1">
      <c r="A706" s="435"/>
      <c r="B706" s="435"/>
      <c r="C706" s="435"/>
      <c r="D706" s="435"/>
      <c r="E706" s="435"/>
      <c r="F706" s="435"/>
      <c r="G706" s="435"/>
      <c r="H706" s="435"/>
      <c r="I706" s="435"/>
      <c r="J706" s="435"/>
      <c r="K706" s="382"/>
      <c r="L706" s="382"/>
      <c r="M706" s="383"/>
      <c r="N706" s="239"/>
      <c r="O706" s="239"/>
      <c r="P706" s="614"/>
      <c r="Q706" s="622"/>
      <c r="R706" s="623"/>
      <c r="S706" s="616"/>
      <c r="T706" s="616"/>
      <c r="U706" s="616"/>
      <c r="V706" s="616"/>
      <c r="W706" s="616"/>
      <c r="X706" s="616"/>
      <c r="Y706" s="616"/>
      <c r="Z706" s="616"/>
      <c r="AA706" s="616"/>
      <c r="AB706" s="616"/>
      <c r="AC706" s="616"/>
      <c r="AD706" s="616"/>
      <c r="AE706" s="616"/>
      <c r="AF706" s="616"/>
      <c r="AG706" s="435"/>
      <c r="AH706" s="435"/>
      <c r="AI706" s="435"/>
      <c r="AJ706" s="435"/>
      <c r="AK706" s="435"/>
      <c r="AL706" s="435"/>
    </row>
    <row r="707" spans="1:38" ht="12.75" customHeight="1">
      <c r="A707" s="435"/>
      <c r="B707" s="435"/>
      <c r="C707" s="435"/>
      <c r="D707" s="435"/>
      <c r="E707" s="435"/>
      <c r="F707" s="435"/>
      <c r="G707" s="435"/>
      <c r="H707" s="435"/>
      <c r="I707" s="435"/>
      <c r="J707" s="435"/>
      <c r="K707" s="382"/>
      <c r="L707" s="382"/>
      <c r="M707" s="383"/>
      <c r="N707" s="239"/>
      <c r="O707" s="239"/>
      <c r="P707" s="614"/>
      <c r="Q707" s="622"/>
      <c r="R707" s="623"/>
      <c r="S707" s="616"/>
      <c r="T707" s="616"/>
      <c r="U707" s="616"/>
      <c r="V707" s="616"/>
      <c r="W707" s="616"/>
      <c r="X707" s="616"/>
      <c r="Y707" s="616"/>
      <c r="Z707" s="616"/>
      <c r="AA707" s="616"/>
      <c r="AB707" s="616"/>
      <c r="AC707" s="616"/>
      <c r="AD707" s="616"/>
      <c r="AE707" s="616"/>
      <c r="AF707" s="616"/>
      <c r="AG707" s="435"/>
      <c r="AH707" s="435"/>
      <c r="AI707" s="435"/>
      <c r="AJ707" s="435"/>
      <c r="AK707" s="435"/>
      <c r="AL707" s="435"/>
    </row>
    <row r="708" spans="1:38" ht="12.75" customHeight="1">
      <c r="A708" s="435"/>
      <c r="B708" s="435"/>
      <c r="C708" s="435"/>
      <c r="D708" s="435"/>
      <c r="E708" s="435"/>
      <c r="F708" s="435"/>
      <c r="G708" s="435"/>
      <c r="H708" s="435"/>
      <c r="I708" s="435"/>
      <c r="J708" s="435"/>
      <c r="K708" s="382"/>
      <c r="L708" s="382"/>
      <c r="M708" s="383"/>
      <c r="N708" s="239"/>
      <c r="O708" s="239"/>
      <c r="P708" s="614"/>
      <c r="Q708" s="622"/>
      <c r="R708" s="623"/>
      <c r="S708" s="616"/>
      <c r="T708" s="616"/>
      <c r="U708" s="616"/>
      <c r="V708" s="616"/>
      <c r="W708" s="616"/>
      <c r="X708" s="616"/>
      <c r="Y708" s="616"/>
      <c r="Z708" s="616"/>
      <c r="AA708" s="616"/>
      <c r="AB708" s="616"/>
      <c r="AC708" s="616"/>
      <c r="AD708" s="616"/>
      <c r="AE708" s="616"/>
      <c r="AF708" s="616"/>
      <c r="AG708" s="435"/>
      <c r="AH708" s="435"/>
      <c r="AI708" s="435"/>
      <c r="AJ708" s="435"/>
      <c r="AK708" s="435"/>
      <c r="AL708" s="435"/>
    </row>
    <row r="709" spans="1:38" ht="12.75" customHeight="1">
      <c r="A709" s="435"/>
      <c r="B709" s="435"/>
      <c r="C709" s="435"/>
      <c r="D709" s="435"/>
      <c r="E709" s="435"/>
      <c r="F709" s="435"/>
      <c r="G709" s="435"/>
      <c r="H709" s="435"/>
      <c r="I709" s="435"/>
      <c r="J709" s="435"/>
      <c r="K709" s="382"/>
      <c r="L709" s="382"/>
      <c r="M709" s="383"/>
      <c r="N709" s="239"/>
      <c r="O709" s="239"/>
      <c r="P709" s="614"/>
      <c r="Q709" s="622"/>
      <c r="R709" s="623"/>
      <c r="S709" s="616"/>
      <c r="T709" s="616"/>
      <c r="U709" s="616"/>
      <c r="V709" s="616"/>
      <c r="W709" s="616"/>
      <c r="X709" s="616"/>
      <c r="Y709" s="616"/>
      <c r="Z709" s="616"/>
      <c r="AA709" s="616"/>
      <c r="AB709" s="616"/>
      <c r="AC709" s="616"/>
      <c r="AD709" s="616"/>
      <c r="AE709" s="616"/>
      <c r="AF709" s="616"/>
      <c r="AG709" s="435"/>
      <c r="AH709" s="435"/>
      <c r="AI709" s="435"/>
      <c r="AJ709" s="435"/>
      <c r="AK709" s="435"/>
      <c r="AL709" s="435"/>
    </row>
    <row r="710" spans="1:38" ht="12.75" customHeight="1">
      <c r="A710" s="435"/>
      <c r="B710" s="435"/>
      <c r="C710" s="435"/>
      <c r="D710" s="435"/>
      <c r="E710" s="435"/>
      <c r="F710" s="435"/>
      <c r="G710" s="435"/>
      <c r="H710" s="435"/>
      <c r="I710" s="435"/>
      <c r="J710" s="435"/>
      <c r="K710" s="382"/>
      <c r="L710" s="382"/>
      <c r="M710" s="383"/>
      <c r="N710" s="239"/>
      <c r="O710" s="239"/>
      <c r="P710" s="614"/>
      <c r="Q710" s="622"/>
      <c r="R710" s="623"/>
      <c r="S710" s="616"/>
      <c r="T710" s="616"/>
      <c r="U710" s="616"/>
      <c r="V710" s="616"/>
      <c r="W710" s="616"/>
      <c r="X710" s="616"/>
      <c r="Y710" s="616"/>
      <c r="Z710" s="616"/>
      <c r="AA710" s="616"/>
      <c r="AB710" s="616"/>
      <c r="AC710" s="616"/>
      <c r="AD710" s="616"/>
      <c r="AE710" s="616"/>
      <c r="AF710" s="616"/>
      <c r="AG710" s="435"/>
      <c r="AH710" s="435"/>
      <c r="AI710" s="435"/>
      <c r="AJ710" s="435"/>
      <c r="AK710" s="435"/>
      <c r="AL710" s="435"/>
    </row>
    <row r="711" spans="1:38" ht="12.75" customHeight="1">
      <c r="A711" s="435"/>
      <c r="B711" s="435"/>
      <c r="C711" s="435"/>
      <c r="D711" s="435"/>
      <c r="E711" s="435"/>
      <c r="F711" s="435"/>
      <c r="G711" s="435"/>
      <c r="H711" s="435"/>
      <c r="I711" s="435"/>
      <c r="J711" s="435"/>
      <c r="K711" s="382"/>
      <c r="L711" s="382"/>
      <c r="M711" s="383"/>
      <c r="N711" s="239"/>
      <c r="O711" s="239"/>
      <c r="P711" s="614"/>
      <c r="Q711" s="622"/>
      <c r="R711" s="623"/>
      <c r="S711" s="616"/>
      <c r="T711" s="616"/>
      <c r="U711" s="616"/>
      <c r="V711" s="616"/>
      <c r="W711" s="616"/>
      <c r="X711" s="616"/>
      <c r="Y711" s="616"/>
      <c r="Z711" s="616"/>
      <c r="AA711" s="616"/>
      <c r="AB711" s="616"/>
      <c r="AC711" s="616"/>
      <c r="AD711" s="616"/>
      <c r="AE711" s="616"/>
      <c r="AF711" s="616"/>
      <c r="AG711" s="435"/>
      <c r="AH711" s="435"/>
      <c r="AI711" s="435"/>
      <c r="AJ711" s="435"/>
      <c r="AK711" s="435"/>
      <c r="AL711" s="435"/>
    </row>
    <row r="712" spans="1:38" ht="12.75" customHeight="1">
      <c r="A712" s="435"/>
      <c r="B712" s="435"/>
      <c r="C712" s="435"/>
      <c r="D712" s="435"/>
      <c r="E712" s="435"/>
      <c r="F712" s="435"/>
      <c r="G712" s="435"/>
      <c r="H712" s="435"/>
      <c r="I712" s="435"/>
      <c r="J712" s="435"/>
      <c r="K712" s="382"/>
      <c r="L712" s="382"/>
      <c r="M712" s="383"/>
      <c r="N712" s="239"/>
      <c r="O712" s="239"/>
      <c r="P712" s="614"/>
      <c r="Q712" s="622"/>
      <c r="R712" s="623"/>
      <c r="S712" s="616"/>
      <c r="T712" s="616"/>
      <c r="U712" s="616"/>
      <c r="V712" s="616"/>
      <c r="W712" s="616"/>
      <c r="X712" s="616"/>
      <c r="Y712" s="616"/>
      <c r="Z712" s="616"/>
      <c r="AA712" s="616"/>
      <c r="AB712" s="616"/>
      <c r="AC712" s="616"/>
      <c r="AD712" s="616"/>
      <c r="AE712" s="616"/>
      <c r="AF712" s="616"/>
      <c r="AG712" s="435"/>
      <c r="AH712" s="435"/>
      <c r="AI712" s="435"/>
      <c r="AJ712" s="435"/>
      <c r="AK712" s="435"/>
      <c r="AL712" s="435"/>
    </row>
    <row r="713" spans="1:38" ht="12.75" customHeight="1">
      <c r="A713" s="435"/>
      <c r="B713" s="435"/>
      <c r="C713" s="435"/>
      <c r="D713" s="435"/>
      <c r="E713" s="435"/>
      <c r="F713" s="435"/>
      <c r="G713" s="435"/>
      <c r="H713" s="435"/>
      <c r="I713" s="435"/>
      <c r="J713" s="435"/>
      <c r="K713" s="382"/>
      <c r="L713" s="382"/>
      <c r="M713" s="383"/>
      <c r="N713" s="239"/>
      <c r="O713" s="239"/>
      <c r="P713" s="614"/>
      <c r="Q713" s="622"/>
      <c r="R713" s="623"/>
      <c r="S713" s="616"/>
      <c r="T713" s="616"/>
      <c r="U713" s="616"/>
      <c r="V713" s="616"/>
      <c r="W713" s="616"/>
      <c r="X713" s="616"/>
      <c r="Y713" s="616"/>
      <c r="Z713" s="616"/>
      <c r="AA713" s="616"/>
      <c r="AB713" s="616"/>
      <c r="AC713" s="616"/>
      <c r="AD713" s="616"/>
      <c r="AE713" s="616"/>
      <c r="AF713" s="616"/>
      <c r="AG713" s="435"/>
      <c r="AH713" s="435"/>
      <c r="AI713" s="435"/>
      <c r="AJ713" s="435"/>
      <c r="AK713" s="435"/>
      <c r="AL713" s="435"/>
    </row>
    <row r="714" spans="1:38" ht="12.75" customHeight="1">
      <c r="A714" s="435"/>
      <c r="B714" s="435"/>
      <c r="C714" s="435"/>
      <c r="D714" s="435"/>
      <c r="E714" s="435"/>
      <c r="F714" s="435"/>
      <c r="G714" s="435"/>
      <c r="H714" s="435"/>
      <c r="I714" s="435"/>
      <c r="J714" s="435"/>
      <c r="K714" s="382"/>
      <c r="L714" s="382"/>
      <c r="M714" s="383"/>
      <c r="N714" s="239"/>
      <c r="O714" s="239"/>
      <c r="P714" s="614"/>
      <c r="Q714" s="622"/>
      <c r="R714" s="623"/>
      <c r="S714" s="616"/>
      <c r="T714" s="616"/>
      <c r="U714" s="616"/>
      <c r="V714" s="616"/>
      <c r="W714" s="616"/>
      <c r="X714" s="616"/>
      <c r="Y714" s="616"/>
      <c r="Z714" s="616"/>
      <c r="AA714" s="616"/>
      <c r="AB714" s="616"/>
      <c r="AC714" s="616"/>
      <c r="AD714" s="616"/>
      <c r="AE714" s="616"/>
      <c r="AF714" s="616"/>
      <c r="AG714" s="435"/>
      <c r="AH714" s="435"/>
      <c r="AI714" s="435"/>
      <c r="AJ714" s="435"/>
      <c r="AK714" s="435"/>
      <c r="AL714" s="435"/>
    </row>
    <row r="715" spans="1:38" ht="12.75" customHeight="1">
      <c r="A715" s="435"/>
      <c r="B715" s="435"/>
      <c r="C715" s="435"/>
      <c r="D715" s="435"/>
      <c r="E715" s="435"/>
      <c r="F715" s="435"/>
      <c r="G715" s="435"/>
      <c r="H715" s="435"/>
      <c r="I715" s="435"/>
      <c r="J715" s="435"/>
      <c r="K715" s="382"/>
      <c r="L715" s="382"/>
      <c r="M715" s="383"/>
      <c r="N715" s="239"/>
      <c r="O715" s="239"/>
      <c r="P715" s="614"/>
      <c r="Q715" s="622"/>
      <c r="R715" s="623"/>
      <c r="S715" s="616"/>
      <c r="T715" s="616"/>
      <c r="U715" s="616"/>
      <c r="V715" s="616"/>
      <c r="W715" s="616"/>
      <c r="X715" s="616"/>
      <c r="Y715" s="616"/>
      <c r="Z715" s="616"/>
      <c r="AA715" s="616"/>
      <c r="AB715" s="616"/>
      <c r="AC715" s="616"/>
      <c r="AD715" s="616"/>
      <c r="AE715" s="616"/>
      <c r="AF715" s="616"/>
      <c r="AG715" s="435"/>
      <c r="AH715" s="435"/>
      <c r="AI715" s="435"/>
      <c r="AJ715" s="435"/>
      <c r="AK715" s="435"/>
      <c r="AL715" s="435"/>
    </row>
    <row r="716" spans="1:38" ht="12.75" customHeight="1">
      <c r="A716" s="435"/>
      <c r="B716" s="435"/>
      <c r="C716" s="435"/>
      <c r="D716" s="435"/>
      <c r="E716" s="435"/>
      <c r="F716" s="435"/>
      <c r="G716" s="435"/>
      <c r="H716" s="435"/>
      <c r="I716" s="435"/>
      <c r="J716" s="435"/>
      <c r="K716" s="382"/>
      <c r="L716" s="382"/>
      <c r="M716" s="383"/>
      <c r="N716" s="239"/>
      <c r="O716" s="239"/>
      <c r="P716" s="614"/>
      <c r="Q716" s="622"/>
      <c r="R716" s="623"/>
      <c r="S716" s="616"/>
      <c r="T716" s="616"/>
      <c r="U716" s="616"/>
      <c r="V716" s="616"/>
      <c r="W716" s="616"/>
      <c r="X716" s="616"/>
      <c r="Y716" s="616"/>
      <c r="Z716" s="616"/>
      <c r="AA716" s="616"/>
      <c r="AB716" s="616"/>
      <c r="AC716" s="616"/>
      <c r="AD716" s="616"/>
      <c r="AE716" s="616"/>
      <c r="AF716" s="616"/>
      <c r="AG716" s="435"/>
      <c r="AH716" s="435"/>
      <c r="AI716" s="435"/>
      <c r="AJ716" s="435"/>
      <c r="AK716" s="435"/>
      <c r="AL716" s="435"/>
    </row>
    <row r="717" spans="1:38" ht="12.75" customHeight="1">
      <c r="A717" s="435"/>
      <c r="B717" s="435"/>
      <c r="C717" s="435"/>
      <c r="D717" s="435"/>
      <c r="E717" s="435"/>
      <c r="F717" s="435"/>
      <c r="G717" s="435"/>
      <c r="H717" s="435"/>
      <c r="I717" s="435"/>
      <c r="J717" s="435"/>
      <c r="K717" s="382"/>
      <c r="L717" s="382"/>
      <c r="M717" s="383"/>
      <c r="N717" s="239"/>
      <c r="O717" s="239"/>
      <c r="P717" s="614"/>
      <c r="Q717" s="622"/>
      <c r="R717" s="623"/>
      <c r="S717" s="616"/>
      <c r="T717" s="616"/>
      <c r="U717" s="616"/>
      <c r="V717" s="616"/>
      <c r="W717" s="616"/>
      <c r="X717" s="616"/>
      <c r="Y717" s="616"/>
      <c r="Z717" s="616"/>
      <c r="AA717" s="616"/>
      <c r="AB717" s="616"/>
      <c r="AC717" s="616"/>
      <c r="AD717" s="616"/>
      <c r="AE717" s="616"/>
      <c r="AF717" s="616"/>
      <c r="AG717" s="435"/>
      <c r="AH717" s="435"/>
      <c r="AI717" s="435"/>
      <c r="AJ717" s="435"/>
      <c r="AK717" s="435"/>
      <c r="AL717" s="435"/>
    </row>
    <row r="718" spans="1:38" ht="12.75" customHeight="1">
      <c r="A718" s="435"/>
      <c r="B718" s="435"/>
      <c r="C718" s="435"/>
      <c r="D718" s="435"/>
      <c r="E718" s="435"/>
      <c r="F718" s="435"/>
      <c r="G718" s="435"/>
      <c r="H718" s="435"/>
      <c r="I718" s="435"/>
      <c r="J718" s="435"/>
      <c r="K718" s="382"/>
      <c r="L718" s="382"/>
      <c r="M718" s="383"/>
      <c r="N718" s="239"/>
      <c r="O718" s="239"/>
      <c r="P718" s="614"/>
      <c r="Q718" s="622"/>
      <c r="R718" s="623"/>
      <c r="S718" s="616"/>
      <c r="T718" s="616"/>
      <c r="U718" s="616"/>
      <c r="V718" s="616"/>
      <c r="W718" s="616"/>
      <c r="X718" s="616"/>
      <c r="Y718" s="616"/>
      <c r="Z718" s="616"/>
      <c r="AA718" s="616"/>
      <c r="AB718" s="616"/>
      <c r="AC718" s="616"/>
      <c r="AD718" s="616"/>
      <c r="AE718" s="616"/>
      <c r="AF718" s="616"/>
      <c r="AG718" s="435"/>
      <c r="AH718" s="435"/>
      <c r="AI718" s="435"/>
      <c r="AJ718" s="435"/>
      <c r="AK718" s="435"/>
      <c r="AL718" s="435"/>
    </row>
    <row r="719" spans="1:38" ht="12.75" customHeight="1">
      <c r="A719" s="435"/>
      <c r="B719" s="435"/>
      <c r="C719" s="435"/>
      <c r="D719" s="435"/>
      <c r="E719" s="435"/>
      <c r="F719" s="435"/>
      <c r="G719" s="435"/>
      <c r="H719" s="435"/>
      <c r="I719" s="435"/>
      <c r="J719" s="435"/>
      <c r="K719" s="382"/>
      <c r="L719" s="382"/>
      <c r="M719" s="383"/>
      <c r="N719" s="239"/>
      <c r="O719" s="239"/>
      <c r="P719" s="614"/>
      <c r="Q719" s="622"/>
      <c r="R719" s="623"/>
      <c r="S719" s="616"/>
      <c r="T719" s="616"/>
      <c r="U719" s="616"/>
      <c r="V719" s="616"/>
      <c r="W719" s="616"/>
      <c r="X719" s="616"/>
      <c r="Y719" s="616"/>
      <c r="Z719" s="616"/>
      <c r="AA719" s="616"/>
      <c r="AB719" s="616"/>
      <c r="AC719" s="616"/>
      <c r="AD719" s="616"/>
      <c r="AE719" s="616"/>
      <c r="AF719" s="616"/>
      <c r="AG719" s="435"/>
      <c r="AH719" s="435"/>
      <c r="AI719" s="435"/>
      <c r="AJ719" s="435"/>
      <c r="AK719" s="435"/>
      <c r="AL719" s="435"/>
    </row>
    <row r="720" spans="1:38" ht="12.75" customHeight="1">
      <c r="A720" s="435"/>
      <c r="B720" s="435"/>
      <c r="C720" s="435"/>
      <c r="D720" s="435"/>
      <c r="E720" s="435"/>
      <c r="F720" s="435"/>
      <c r="G720" s="435"/>
      <c r="H720" s="435"/>
      <c r="I720" s="435"/>
      <c r="J720" s="435"/>
      <c r="K720" s="382"/>
      <c r="L720" s="382"/>
      <c r="M720" s="383"/>
      <c r="N720" s="239"/>
      <c r="O720" s="239"/>
      <c r="P720" s="614"/>
      <c r="Q720" s="622"/>
      <c r="R720" s="623"/>
      <c r="S720" s="616"/>
      <c r="T720" s="616"/>
      <c r="U720" s="616"/>
      <c r="V720" s="616"/>
      <c r="W720" s="616"/>
      <c r="X720" s="616"/>
      <c r="Y720" s="616"/>
      <c r="Z720" s="616"/>
      <c r="AA720" s="616"/>
      <c r="AB720" s="616"/>
      <c r="AC720" s="616"/>
      <c r="AD720" s="616"/>
      <c r="AE720" s="616"/>
      <c r="AF720" s="616"/>
      <c r="AG720" s="435"/>
      <c r="AH720" s="435"/>
      <c r="AI720" s="435"/>
      <c r="AJ720" s="435"/>
      <c r="AK720" s="435"/>
      <c r="AL720" s="435"/>
    </row>
    <row r="721" spans="1:38" ht="12.75" customHeight="1">
      <c r="A721" s="435"/>
      <c r="B721" s="435"/>
      <c r="C721" s="435"/>
      <c r="D721" s="435"/>
      <c r="E721" s="435"/>
      <c r="F721" s="435"/>
      <c r="G721" s="435"/>
      <c r="H721" s="435"/>
      <c r="I721" s="435"/>
      <c r="J721" s="435"/>
      <c r="K721" s="382"/>
      <c r="L721" s="382"/>
      <c r="M721" s="383"/>
      <c r="N721" s="239"/>
      <c r="O721" s="239"/>
      <c r="P721" s="614"/>
      <c r="Q721" s="622"/>
      <c r="R721" s="623"/>
      <c r="S721" s="616"/>
      <c r="T721" s="616"/>
      <c r="U721" s="616"/>
      <c r="V721" s="616"/>
      <c r="W721" s="616"/>
      <c r="X721" s="616"/>
      <c r="Y721" s="616"/>
      <c r="Z721" s="616"/>
      <c r="AA721" s="616"/>
      <c r="AB721" s="616"/>
      <c r="AC721" s="616"/>
      <c r="AD721" s="616"/>
      <c r="AE721" s="616"/>
      <c r="AF721" s="616"/>
      <c r="AG721" s="435"/>
      <c r="AH721" s="435"/>
      <c r="AI721" s="435"/>
      <c r="AJ721" s="435"/>
      <c r="AK721" s="435"/>
      <c r="AL721" s="435"/>
    </row>
    <row r="722" spans="1:38" ht="12.75" customHeight="1">
      <c r="A722" s="435"/>
      <c r="B722" s="435"/>
      <c r="C722" s="435"/>
      <c r="D722" s="435"/>
      <c r="E722" s="435"/>
      <c r="F722" s="435"/>
      <c r="G722" s="435"/>
      <c r="H722" s="435"/>
      <c r="I722" s="435"/>
      <c r="J722" s="435"/>
      <c r="K722" s="382"/>
      <c r="L722" s="382"/>
      <c r="M722" s="383"/>
      <c r="N722" s="239"/>
      <c r="O722" s="239"/>
      <c r="P722" s="614"/>
      <c r="Q722" s="622"/>
      <c r="R722" s="623"/>
      <c r="S722" s="616"/>
      <c r="T722" s="616"/>
      <c r="U722" s="616"/>
      <c r="V722" s="616"/>
      <c r="W722" s="616"/>
      <c r="X722" s="616"/>
      <c r="Y722" s="616"/>
      <c r="Z722" s="616"/>
      <c r="AA722" s="616"/>
      <c r="AB722" s="616"/>
      <c r="AC722" s="616"/>
      <c r="AD722" s="616"/>
      <c r="AE722" s="616"/>
      <c r="AF722" s="616"/>
      <c r="AG722" s="435"/>
      <c r="AH722" s="435"/>
      <c r="AI722" s="435"/>
      <c r="AJ722" s="435"/>
      <c r="AK722" s="435"/>
      <c r="AL722" s="435"/>
    </row>
    <row r="723" spans="1:38" ht="12.75" customHeight="1">
      <c r="A723" s="435"/>
      <c r="B723" s="435"/>
      <c r="C723" s="435"/>
      <c r="D723" s="435"/>
      <c r="E723" s="435"/>
      <c r="F723" s="435"/>
      <c r="G723" s="435"/>
      <c r="H723" s="435"/>
      <c r="I723" s="435"/>
      <c r="J723" s="435"/>
      <c r="K723" s="382"/>
      <c r="L723" s="382"/>
      <c r="M723" s="383"/>
      <c r="N723" s="239"/>
      <c r="O723" s="239"/>
      <c r="P723" s="614"/>
      <c r="Q723" s="622"/>
      <c r="R723" s="623"/>
      <c r="S723" s="616"/>
      <c r="T723" s="616"/>
      <c r="U723" s="616"/>
      <c r="V723" s="616"/>
      <c r="W723" s="616"/>
      <c r="X723" s="616"/>
      <c r="Y723" s="616"/>
      <c r="Z723" s="616"/>
      <c r="AA723" s="616"/>
      <c r="AB723" s="616"/>
      <c r="AC723" s="616"/>
      <c r="AD723" s="616"/>
      <c r="AE723" s="616"/>
      <c r="AF723" s="616"/>
      <c r="AG723" s="435"/>
      <c r="AH723" s="435"/>
      <c r="AI723" s="435"/>
      <c r="AJ723" s="435"/>
      <c r="AK723" s="435"/>
      <c r="AL723" s="435"/>
    </row>
    <row r="724" spans="1:38" ht="12.75" customHeight="1">
      <c r="A724" s="435"/>
      <c r="B724" s="435"/>
      <c r="C724" s="435"/>
      <c r="D724" s="435"/>
      <c r="E724" s="435"/>
      <c r="F724" s="435"/>
      <c r="G724" s="435"/>
      <c r="H724" s="435"/>
      <c r="I724" s="435"/>
      <c r="J724" s="435"/>
      <c r="K724" s="382"/>
      <c r="L724" s="382"/>
      <c r="M724" s="383"/>
      <c r="N724" s="239"/>
      <c r="O724" s="239"/>
      <c r="P724" s="614"/>
      <c r="Q724" s="622"/>
      <c r="R724" s="623"/>
      <c r="S724" s="616"/>
      <c r="T724" s="616"/>
      <c r="U724" s="616"/>
      <c r="V724" s="616"/>
      <c r="W724" s="616"/>
      <c r="X724" s="616"/>
      <c r="Y724" s="616"/>
      <c r="Z724" s="616"/>
      <c r="AA724" s="616"/>
      <c r="AB724" s="616"/>
      <c r="AC724" s="616"/>
      <c r="AD724" s="616"/>
      <c r="AE724" s="616"/>
      <c r="AF724" s="616"/>
      <c r="AG724" s="435"/>
      <c r="AH724" s="435"/>
      <c r="AI724" s="435"/>
      <c r="AJ724" s="435"/>
      <c r="AK724" s="435"/>
      <c r="AL724" s="435"/>
    </row>
    <row r="725" spans="1:38" ht="12.75" customHeight="1">
      <c r="A725" s="435"/>
      <c r="B725" s="435"/>
      <c r="C725" s="435"/>
      <c r="D725" s="435"/>
      <c r="E725" s="435"/>
      <c r="F725" s="435"/>
      <c r="G725" s="435"/>
      <c r="H725" s="435"/>
      <c r="I725" s="435"/>
      <c r="J725" s="435"/>
      <c r="K725" s="382"/>
      <c r="L725" s="382"/>
      <c r="M725" s="383"/>
      <c r="N725" s="239"/>
      <c r="O725" s="239"/>
      <c r="P725" s="614"/>
      <c r="Q725" s="622"/>
      <c r="R725" s="623"/>
      <c r="S725" s="616"/>
      <c r="T725" s="616"/>
      <c r="U725" s="616"/>
      <c r="V725" s="616"/>
      <c r="W725" s="616"/>
      <c r="X725" s="616"/>
      <c r="Y725" s="616"/>
      <c r="Z725" s="616"/>
      <c r="AA725" s="616"/>
      <c r="AB725" s="616"/>
      <c r="AC725" s="616"/>
      <c r="AD725" s="616"/>
      <c r="AE725" s="616"/>
      <c r="AF725" s="616"/>
      <c r="AG725" s="435"/>
      <c r="AH725" s="435"/>
      <c r="AI725" s="435"/>
      <c r="AJ725" s="435"/>
      <c r="AK725" s="435"/>
      <c r="AL725" s="435"/>
    </row>
    <row r="726" spans="1:38" ht="12.75" customHeight="1">
      <c r="A726" s="435"/>
      <c r="B726" s="435"/>
      <c r="C726" s="435"/>
      <c r="D726" s="435"/>
      <c r="E726" s="435"/>
      <c r="F726" s="435"/>
      <c r="G726" s="435"/>
      <c r="H726" s="435"/>
      <c r="I726" s="435"/>
      <c r="J726" s="435"/>
      <c r="K726" s="382"/>
      <c r="L726" s="382"/>
      <c r="M726" s="383"/>
      <c r="N726" s="239"/>
      <c r="O726" s="239"/>
      <c r="P726" s="614"/>
      <c r="Q726" s="622"/>
      <c r="R726" s="623"/>
      <c r="S726" s="616"/>
      <c r="T726" s="616"/>
      <c r="U726" s="616"/>
      <c r="V726" s="616"/>
      <c r="W726" s="616"/>
      <c r="X726" s="616"/>
      <c r="Y726" s="616"/>
      <c r="Z726" s="616"/>
      <c r="AA726" s="616"/>
      <c r="AB726" s="616"/>
      <c r="AC726" s="616"/>
      <c r="AD726" s="616"/>
      <c r="AE726" s="616"/>
      <c r="AF726" s="616"/>
      <c r="AG726" s="435"/>
      <c r="AH726" s="435"/>
      <c r="AI726" s="435"/>
      <c r="AJ726" s="435"/>
      <c r="AK726" s="435"/>
      <c r="AL726" s="435"/>
    </row>
    <row r="727" spans="1:38" ht="12.75" customHeight="1">
      <c r="A727" s="435"/>
      <c r="B727" s="435"/>
      <c r="C727" s="435"/>
      <c r="D727" s="435"/>
      <c r="E727" s="435"/>
      <c r="F727" s="435"/>
      <c r="G727" s="435"/>
      <c r="H727" s="435"/>
      <c r="I727" s="435"/>
      <c r="J727" s="435"/>
      <c r="K727" s="382"/>
      <c r="L727" s="382"/>
      <c r="M727" s="383"/>
      <c r="N727" s="239"/>
      <c r="O727" s="239"/>
      <c r="P727" s="614"/>
      <c r="Q727" s="622"/>
      <c r="R727" s="623"/>
      <c r="S727" s="616"/>
      <c r="T727" s="616"/>
      <c r="U727" s="616"/>
      <c r="V727" s="616"/>
      <c r="W727" s="616"/>
      <c r="X727" s="616"/>
      <c r="Y727" s="616"/>
      <c r="Z727" s="616"/>
      <c r="AA727" s="616"/>
      <c r="AB727" s="616"/>
      <c r="AC727" s="616"/>
      <c r="AD727" s="616"/>
      <c r="AE727" s="616"/>
      <c r="AF727" s="616"/>
      <c r="AG727" s="435"/>
      <c r="AH727" s="435"/>
      <c r="AI727" s="435"/>
      <c r="AJ727" s="435"/>
      <c r="AK727" s="435"/>
      <c r="AL727" s="435"/>
    </row>
    <row r="728" spans="1:38" ht="12.75" customHeight="1">
      <c r="A728" s="435"/>
      <c r="B728" s="435"/>
      <c r="C728" s="435"/>
      <c r="D728" s="435"/>
      <c r="E728" s="435"/>
      <c r="F728" s="435"/>
      <c r="G728" s="435"/>
      <c r="H728" s="435"/>
      <c r="I728" s="435"/>
      <c r="J728" s="435"/>
      <c r="K728" s="382"/>
      <c r="L728" s="382"/>
      <c r="M728" s="383"/>
      <c r="N728" s="239"/>
      <c r="O728" s="239"/>
      <c r="P728" s="614"/>
      <c r="Q728" s="622"/>
      <c r="R728" s="623"/>
      <c r="S728" s="616"/>
      <c r="T728" s="616"/>
      <c r="U728" s="616"/>
      <c r="V728" s="616"/>
      <c r="W728" s="616"/>
      <c r="X728" s="616"/>
      <c r="Y728" s="616"/>
      <c r="Z728" s="616"/>
      <c r="AA728" s="616"/>
      <c r="AB728" s="616"/>
      <c r="AC728" s="616"/>
      <c r="AD728" s="616"/>
      <c r="AE728" s="616"/>
      <c r="AF728" s="616"/>
      <c r="AG728" s="435"/>
      <c r="AH728" s="435"/>
      <c r="AI728" s="435"/>
      <c r="AJ728" s="435"/>
      <c r="AK728" s="435"/>
      <c r="AL728" s="435"/>
    </row>
    <row r="729" spans="1:38" ht="12.75" customHeight="1">
      <c r="A729" s="435"/>
      <c r="B729" s="435"/>
      <c r="C729" s="435"/>
      <c r="D729" s="435"/>
      <c r="E729" s="435"/>
      <c r="F729" s="435"/>
      <c r="G729" s="435"/>
      <c r="H729" s="435"/>
      <c r="I729" s="435"/>
      <c r="J729" s="435"/>
      <c r="K729" s="382"/>
      <c r="L729" s="382"/>
      <c r="M729" s="383"/>
      <c r="N729" s="239"/>
      <c r="O729" s="239"/>
      <c r="P729" s="614"/>
      <c r="Q729" s="622"/>
      <c r="R729" s="623"/>
      <c r="S729" s="616"/>
      <c r="T729" s="616"/>
      <c r="U729" s="616"/>
      <c r="V729" s="616"/>
      <c r="W729" s="616"/>
      <c r="X729" s="616"/>
      <c r="Y729" s="616"/>
      <c r="Z729" s="616"/>
      <c r="AA729" s="616"/>
      <c r="AB729" s="616"/>
      <c r="AC729" s="616"/>
      <c r="AD729" s="616"/>
      <c r="AE729" s="616"/>
      <c r="AF729" s="616"/>
      <c r="AG729" s="435"/>
      <c r="AH729" s="435"/>
      <c r="AI729" s="435"/>
      <c r="AJ729" s="435"/>
      <c r="AK729" s="435"/>
      <c r="AL729" s="435"/>
    </row>
    <row r="730" spans="1:38" ht="12.75" customHeight="1">
      <c r="A730" s="435"/>
      <c r="B730" s="435"/>
      <c r="C730" s="435"/>
      <c r="D730" s="435"/>
      <c r="E730" s="435"/>
      <c r="F730" s="435"/>
      <c r="G730" s="435"/>
      <c r="H730" s="435"/>
      <c r="I730" s="435"/>
      <c r="J730" s="435"/>
      <c r="K730" s="382"/>
      <c r="L730" s="382"/>
      <c r="M730" s="383"/>
      <c r="N730" s="239"/>
      <c r="O730" s="239"/>
      <c r="P730" s="614"/>
      <c r="Q730" s="622"/>
      <c r="R730" s="623"/>
      <c r="S730" s="616"/>
      <c r="T730" s="616"/>
      <c r="U730" s="616"/>
      <c r="V730" s="616"/>
      <c r="W730" s="616"/>
      <c r="X730" s="616"/>
      <c r="Y730" s="616"/>
      <c r="Z730" s="616"/>
      <c r="AA730" s="616"/>
      <c r="AB730" s="616"/>
      <c r="AC730" s="616"/>
      <c r="AD730" s="616"/>
      <c r="AE730" s="616"/>
      <c r="AF730" s="616"/>
      <c r="AG730" s="435"/>
      <c r="AH730" s="435"/>
      <c r="AI730" s="435"/>
      <c r="AJ730" s="435"/>
      <c r="AK730" s="435"/>
      <c r="AL730" s="435"/>
    </row>
    <row r="731" spans="1:38" ht="12.75" customHeight="1">
      <c r="A731" s="435"/>
      <c r="B731" s="435"/>
      <c r="C731" s="435"/>
      <c r="D731" s="435"/>
      <c r="E731" s="435"/>
      <c r="F731" s="435"/>
      <c r="G731" s="435"/>
      <c r="H731" s="435"/>
      <c r="I731" s="435"/>
      <c r="J731" s="435"/>
      <c r="K731" s="382"/>
      <c r="L731" s="382"/>
      <c r="M731" s="383"/>
      <c r="N731" s="239"/>
      <c r="O731" s="239"/>
      <c r="P731" s="614"/>
      <c r="Q731" s="622"/>
      <c r="R731" s="623"/>
      <c r="S731" s="616"/>
      <c r="T731" s="616"/>
      <c r="U731" s="616"/>
      <c r="V731" s="616"/>
      <c r="W731" s="616"/>
      <c r="X731" s="616"/>
      <c r="Y731" s="616"/>
      <c r="Z731" s="616"/>
      <c r="AA731" s="616"/>
      <c r="AB731" s="616"/>
      <c r="AC731" s="616"/>
      <c r="AD731" s="616"/>
      <c r="AE731" s="616"/>
      <c r="AF731" s="616"/>
      <c r="AG731" s="435"/>
      <c r="AH731" s="435"/>
      <c r="AI731" s="435"/>
      <c r="AJ731" s="435"/>
      <c r="AK731" s="435"/>
      <c r="AL731" s="435"/>
    </row>
    <row r="732" spans="1:38" ht="12.75" customHeight="1">
      <c r="A732" s="435"/>
      <c r="B732" s="435"/>
      <c r="C732" s="435"/>
      <c r="D732" s="435"/>
      <c r="E732" s="435"/>
      <c r="F732" s="435"/>
      <c r="G732" s="435"/>
      <c r="H732" s="435"/>
      <c r="I732" s="435"/>
      <c r="J732" s="435"/>
      <c r="K732" s="382"/>
      <c r="L732" s="382"/>
      <c r="M732" s="383"/>
      <c r="N732" s="239"/>
      <c r="O732" s="239"/>
      <c r="P732" s="614"/>
      <c r="Q732" s="622"/>
      <c r="R732" s="623"/>
      <c r="S732" s="616"/>
      <c r="T732" s="616"/>
      <c r="U732" s="616"/>
      <c r="V732" s="616"/>
      <c r="W732" s="616"/>
      <c r="X732" s="616"/>
      <c r="Y732" s="616"/>
      <c r="Z732" s="616"/>
      <c r="AA732" s="616"/>
      <c r="AB732" s="616"/>
      <c r="AC732" s="616"/>
      <c r="AD732" s="616"/>
      <c r="AE732" s="616"/>
      <c r="AF732" s="616"/>
      <c r="AG732" s="435"/>
      <c r="AH732" s="435"/>
      <c r="AI732" s="435"/>
      <c r="AJ732" s="435"/>
      <c r="AK732" s="435"/>
      <c r="AL732" s="435"/>
    </row>
    <row r="733" spans="1:38" ht="12.75" customHeight="1">
      <c r="A733" s="435"/>
      <c r="B733" s="435"/>
      <c r="C733" s="435"/>
      <c r="D733" s="435"/>
      <c r="E733" s="435"/>
      <c r="F733" s="435"/>
      <c r="G733" s="435"/>
      <c r="H733" s="435"/>
      <c r="I733" s="435"/>
      <c r="J733" s="435"/>
      <c r="K733" s="382"/>
      <c r="L733" s="382"/>
      <c r="M733" s="383"/>
      <c r="N733" s="239"/>
      <c r="O733" s="239"/>
      <c r="P733" s="614"/>
      <c r="Q733" s="622"/>
      <c r="R733" s="623"/>
      <c r="S733" s="616"/>
      <c r="T733" s="616"/>
      <c r="U733" s="616"/>
      <c r="V733" s="616"/>
      <c r="W733" s="616"/>
      <c r="X733" s="616"/>
      <c r="Y733" s="616"/>
      <c r="Z733" s="616"/>
      <c r="AA733" s="616"/>
      <c r="AB733" s="616"/>
      <c r="AC733" s="616"/>
      <c r="AD733" s="616"/>
      <c r="AE733" s="616"/>
      <c r="AF733" s="616"/>
      <c r="AG733" s="435"/>
      <c r="AH733" s="435"/>
      <c r="AI733" s="435"/>
      <c r="AJ733" s="435"/>
      <c r="AK733" s="435"/>
      <c r="AL733" s="435"/>
    </row>
    <row r="734" spans="1:38" ht="12.75" customHeight="1">
      <c r="A734" s="435"/>
      <c r="B734" s="435"/>
      <c r="C734" s="435"/>
      <c r="D734" s="435"/>
      <c r="E734" s="435"/>
      <c r="F734" s="435"/>
      <c r="G734" s="435"/>
      <c r="H734" s="435"/>
      <c r="I734" s="435"/>
      <c r="J734" s="435"/>
      <c r="K734" s="382"/>
      <c r="L734" s="382"/>
      <c r="M734" s="383"/>
      <c r="N734" s="239"/>
      <c r="O734" s="239"/>
      <c r="P734" s="614"/>
      <c r="Q734" s="622"/>
      <c r="R734" s="623"/>
      <c r="S734" s="616"/>
      <c r="T734" s="616"/>
      <c r="U734" s="616"/>
      <c r="V734" s="616"/>
      <c r="W734" s="616"/>
      <c r="X734" s="616"/>
      <c r="Y734" s="616"/>
      <c r="Z734" s="616"/>
      <c r="AA734" s="616"/>
      <c r="AB734" s="616"/>
      <c r="AC734" s="616"/>
      <c r="AD734" s="616"/>
      <c r="AE734" s="616"/>
      <c r="AF734" s="616"/>
      <c r="AG734" s="435"/>
      <c r="AH734" s="435"/>
      <c r="AI734" s="435"/>
      <c r="AJ734" s="435"/>
      <c r="AK734" s="435"/>
      <c r="AL734" s="435"/>
    </row>
    <row r="735" spans="1:38" ht="12.75" customHeight="1">
      <c r="A735" s="435"/>
      <c r="B735" s="435"/>
      <c r="C735" s="435"/>
      <c r="D735" s="435"/>
      <c r="E735" s="435"/>
      <c r="F735" s="435"/>
      <c r="G735" s="435"/>
      <c r="H735" s="435"/>
      <c r="I735" s="435"/>
      <c r="J735" s="435"/>
      <c r="K735" s="382"/>
      <c r="L735" s="382"/>
      <c r="M735" s="383"/>
      <c r="N735" s="239"/>
      <c r="O735" s="239"/>
      <c r="P735" s="614"/>
      <c r="Q735" s="622"/>
      <c r="R735" s="623"/>
      <c r="S735" s="616"/>
      <c r="T735" s="616"/>
      <c r="U735" s="616"/>
      <c r="V735" s="616"/>
      <c r="W735" s="616"/>
      <c r="X735" s="616"/>
      <c r="Y735" s="616"/>
      <c r="Z735" s="616"/>
      <c r="AA735" s="616"/>
      <c r="AB735" s="616"/>
      <c r="AC735" s="616"/>
      <c r="AD735" s="616"/>
      <c r="AE735" s="616"/>
      <c r="AF735" s="616"/>
      <c r="AG735" s="435"/>
      <c r="AH735" s="435"/>
      <c r="AI735" s="435"/>
      <c r="AJ735" s="435"/>
      <c r="AK735" s="435"/>
      <c r="AL735" s="435"/>
    </row>
    <row r="736" spans="1:38" ht="12.75" customHeight="1">
      <c r="A736" s="435"/>
      <c r="B736" s="435"/>
      <c r="C736" s="435"/>
      <c r="D736" s="435"/>
      <c r="E736" s="435"/>
      <c r="F736" s="435"/>
      <c r="G736" s="435"/>
      <c r="H736" s="435"/>
      <c r="I736" s="435"/>
      <c r="J736" s="435"/>
      <c r="K736" s="382"/>
      <c r="L736" s="382"/>
      <c r="M736" s="383"/>
      <c r="N736" s="239"/>
      <c r="O736" s="239"/>
      <c r="P736" s="614"/>
      <c r="Q736" s="622"/>
      <c r="R736" s="623"/>
      <c r="S736" s="616"/>
      <c r="T736" s="616"/>
      <c r="U736" s="616"/>
      <c r="V736" s="616"/>
      <c r="W736" s="616"/>
      <c r="X736" s="616"/>
      <c r="Y736" s="616"/>
      <c r="Z736" s="616"/>
      <c r="AA736" s="616"/>
      <c r="AB736" s="616"/>
      <c r="AC736" s="616"/>
      <c r="AD736" s="616"/>
      <c r="AE736" s="616"/>
      <c r="AF736" s="616"/>
      <c r="AG736" s="435"/>
      <c r="AH736" s="435"/>
      <c r="AI736" s="435"/>
      <c r="AJ736" s="435"/>
      <c r="AK736" s="435"/>
      <c r="AL736" s="435"/>
    </row>
    <row r="737" spans="1:38" ht="12.75" customHeight="1">
      <c r="A737" s="435"/>
      <c r="B737" s="435"/>
      <c r="C737" s="435"/>
      <c r="D737" s="435"/>
      <c r="E737" s="435"/>
      <c r="F737" s="435"/>
      <c r="G737" s="435"/>
      <c r="H737" s="435"/>
      <c r="I737" s="435"/>
      <c r="J737" s="435"/>
      <c r="K737" s="382"/>
      <c r="L737" s="382"/>
      <c r="M737" s="383"/>
      <c r="N737" s="239"/>
      <c r="O737" s="239"/>
      <c r="P737" s="614"/>
      <c r="Q737" s="622"/>
      <c r="R737" s="623"/>
      <c r="S737" s="616"/>
      <c r="T737" s="616"/>
      <c r="U737" s="616"/>
      <c r="V737" s="616"/>
      <c r="W737" s="616"/>
      <c r="X737" s="616"/>
      <c r="Y737" s="616"/>
      <c r="Z737" s="616"/>
      <c r="AA737" s="616"/>
      <c r="AB737" s="616"/>
      <c r="AC737" s="616"/>
      <c r="AD737" s="616"/>
      <c r="AE737" s="616"/>
      <c r="AF737" s="616"/>
      <c r="AG737" s="435"/>
      <c r="AH737" s="435"/>
      <c r="AI737" s="435"/>
      <c r="AJ737" s="435"/>
      <c r="AK737" s="435"/>
      <c r="AL737" s="435"/>
    </row>
    <row r="738" spans="1:38" ht="12.75" customHeight="1">
      <c r="A738" s="435"/>
      <c r="B738" s="435"/>
      <c r="C738" s="435"/>
      <c r="D738" s="435"/>
      <c r="E738" s="435"/>
      <c r="F738" s="435"/>
      <c r="G738" s="435"/>
      <c r="H738" s="435"/>
      <c r="I738" s="435"/>
      <c r="J738" s="435"/>
      <c r="K738" s="382"/>
      <c r="L738" s="382"/>
      <c r="M738" s="383"/>
      <c r="N738" s="239"/>
      <c r="O738" s="239"/>
      <c r="P738" s="614"/>
      <c r="Q738" s="622"/>
      <c r="R738" s="623"/>
      <c r="S738" s="616"/>
      <c r="T738" s="616"/>
      <c r="U738" s="616"/>
      <c r="V738" s="616"/>
      <c r="W738" s="616"/>
      <c r="X738" s="616"/>
      <c r="Y738" s="616"/>
      <c r="Z738" s="616"/>
      <c r="AA738" s="616"/>
      <c r="AB738" s="616"/>
      <c r="AC738" s="616"/>
      <c r="AD738" s="616"/>
      <c r="AE738" s="616"/>
      <c r="AF738" s="616"/>
      <c r="AG738" s="435"/>
      <c r="AH738" s="435"/>
      <c r="AI738" s="435"/>
      <c r="AJ738" s="435"/>
      <c r="AK738" s="435"/>
      <c r="AL738" s="435"/>
    </row>
    <row r="739" spans="1:38" ht="12.75" customHeight="1">
      <c r="A739" s="435"/>
      <c r="B739" s="435"/>
      <c r="C739" s="435"/>
      <c r="D739" s="435"/>
      <c r="E739" s="435"/>
      <c r="F739" s="435"/>
      <c r="G739" s="435"/>
      <c r="H739" s="435"/>
      <c r="I739" s="435"/>
      <c r="J739" s="435"/>
      <c r="K739" s="382"/>
      <c r="L739" s="382"/>
      <c r="M739" s="383"/>
      <c r="N739" s="239"/>
      <c r="O739" s="239"/>
      <c r="P739" s="614"/>
      <c r="Q739" s="622"/>
      <c r="R739" s="623"/>
      <c r="S739" s="616"/>
      <c r="T739" s="616"/>
      <c r="U739" s="616"/>
      <c r="V739" s="616"/>
      <c r="W739" s="616"/>
      <c r="X739" s="616"/>
      <c r="Y739" s="616"/>
      <c r="Z739" s="616"/>
      <c r="AA739" s="616"/>
      <c r="AB739" s="616"/>
      <c r="AC739" s="616"/>
      <c r="AD739" s="616"/>
      <c r="AE739" s="616"/>
      <c r="AF739" s="616"/>
      <c r="AG739" s="435"/>
      <c r="AH739" s="435"/>
      <c r="AI739" s="435"/>
      <c r="AJ739" s="435"/>
      <c r="AK739" s="435"/>
      <c r="AL739" s="435"/>
    </row>
    <row r="740" spans="1:38" ht="12.75" customHeight="1">
      <c r="A740" s="435"/>
      <c r="B740" s="435"/>
      <c r="C740" s="435"/>
      <c r="D740" s="435"/>
      <c r="E740" s="435"/>
      <c r="F740" s="435"/>
      <c r="G740" s="435"/>
      <c r="H740" s="435"/>
      <c r="I740" s="435"/>
      <c r="J740" s="435"/>
      <c r="K740" s="382"/>
      <c r="L740" s="382"/>
      <c r="M740" s="383"/>
      <c r="N740" s="239"/>
      <c r="O740" s="239"/>
      <c r="P740" s="614"/>
      <c r="Q740" s="622"/>
      <c r="R740" s="623"/>
      <c r="S740" s="616"/>
      <c r="T740" s="616"/>
      <c r="U740" s="616"/>
      <c r="V740" s="616"/>
      <c r="W740" s="616"/>
      <c r="X740" s="616"/>
      <c r="Y740" s="616"/>
      <c r="Z740" s="616"/>
      <c r="AA740" s="616"/>
      <c r="AB740" s="616"/>
      <c r="AC740" s="616"/>
      <c r="AD740" s="616"/>
      <c r="AE740" s="616"/>
      <c r="AF740" s="616"/>
      <c r="AG740" s="435"/>
      <c r="AH740" s="435"/>
      <c r="AI740" s="435"/>
      <c r="AJ740" s="435"/>
      <c r="AK740" s="435"/>
      <c r="AL740" s="435"/>
    </row>
    <row r="741" spans="1:38" ht="12.75" customHeight="1">
      <c r="A741" s="435"/>
      <c r="B741" s="435"/>
      <c r="C741" s="435"/>
      <c r="D741" s="435"/>
      <c r="E741" s="435"/>
      <c r="F741" s="435"/>
      <c r="G741" s="435"/>
      <c r="H741" s="435"/>
      <c r="I741" s="435"/>
      <c r="J741" s="435"/>
      <c r="K741" s="382"/>
      <c r="L741" s="382"/>
      <c r="M741" s="383"/>
      <c r="N741" s="239"/>
      <c r="O741" s="239"/>
      <c r="P741" s="614"/>
      <c r="Q741" s="622"/>
      <c r="R741" s="623"/>
      <c r="S741" s="616"/>
      <c r="T741" s="616"/>
      <c r="U741" s="616"/>
      <c r="V741" s="616"/>
      <c r="W741" s="616"/>
      <c r="X741" s="616"/>
      <c r="Y741" s="616"/>
      <c r="Z741" s="616"/>
      <c r="AA741" s="616"/>
      <c r="AB741" s="616"/>
      <c r="AC741" s="616"/>
      <c r="AD741" s="616"/>
      <c r="AE741" s="616"/>
      <c r="AF741" s="616"/>
      <c r="AG741" s="435"/>
      <c r="AH741" s="435"/>
      <c r="AI741" s="435"/>
      <c r="AJ741" s="435"/>
      <c r="AK741" s="435"/>
      <c r="AL741" s="435"/>
    </row>
    <row r="742" spans="1:38" ht="12.75" customHeight="1">
      <c r="A742" s="435"/>
      <c r="B742" s="435"/>
      <c r="C742" s="435"/>
      <c r="D742" s="435"/>
      <c r="E742" s="435"/>
      <c r="F742" s="435"/>
      <c r="G742" s="435"/>
      <c r="H742" s="435"/>
      <c r="I742" s="435"/>
      <c r="J742" s="435"/>
      <c r="K742" s="382"/>
      <c r="L742" s="382"/>
      <c r="M742" s="383"/>
      <c r="N742" s="239"/>
      <c r="O742" s="239"/>
      <c r="P742" s="614"/>
      <c r="Q742" s="622"/>
      <c r="R742" s="623"/>
      <c r="S742" s="616"/>
      <c r="T742" s="616"/>
      <c r="U742" s="616"/>
      <c r="V742" s="616"/>
      <c r="W742" s="616"/>
      <c r="X742" s="616"/>
      <c r="Y742" s="616"/>
      <c r="Z742" s="616"/>
      <c r="AA742" s="616"/>
      <c r="AB742" s="616"/>
      <c r="AC742" s="616"/>
      <c r="AD742" s="616"/>
      <c r="AE742" s="616"/>
      <c r="AF742" s="616"/>
      <c r="AG742" s="435"/>
      <c r="AH742" s="435"/>
      <c r="AI742" s="435"/>
      <c r="AJ742" s="435"/>
      <c r="AK742" s="435"/>
      <c r="AL742" s="435"/>
    </row>
    <row r="743" spans="1:38" ht="12.75" customHeight="1">
      <c r="A743" s="435"/>
      <c r="B743" s="435"/>
      <c r="C743" s="435"/>
      <c r="D743" s="435"/>
      <c r="E743" s="435"/>
      <c r="F743" s="435"/>
      <c r="G743" s="435"/>
      <c r="H743" s="435"/>
      <c r="I743" s="435"/>
      <c r="J743" s="435"/>
      <c r="K743" s="382"/>
      <c r="L743" s="382"/>
      <c r="M743" s="383"/>
      <c r="N743" s="239"/>
      <c r="O743" s="239"/>
      <c r="P743" s="614"/>
      <c r="Q743" s="622"/>
      <c r="R743" s="623"/>
      <c r="S743" s="616"/>
      <c r="T743" s="616"/>
      <c r="U743" s="616"/>
      <c r="V743" s="616"/>
      <c r="W743" s="616"/>
      <c r="X743" s="616"/>
      <c r="Y743" s="616"/>
      <c r="Z743" s="616"/>
      <c r="AA743" s="616"/>
      <c r="AB743" s="616"/>
      <c r="AC743" s="616"/>
      <c r="AD743" s="616"/>
      <c r="AE743" s="616"/>
      <c r="AF743" s="616"/>
      <c r="AG743" s="435"/>
      <c r="AH743" s="435"/>
      <c r="AI743" s="435"/>
      <c r="AJ743" s="435"/>
      <c r="AK743" s="435"/>
      <c r="AL743" s="435"/>
    </row>
    <row r="744" spans="1:38" ht="12.75" customHeight="1">
      <c r="A744" s="435"/>
      <c r="B744" s="435"/>
      <c r="C744" s="435"/>
      <c r="D744" s="435"/>
      <c r="E744" s="435"/>
      <c r="F744" s="435"/>
      <c r="G744" s="435"/>
      <c r="H744" s="435"/>
      <c r="I744" s="435"/>
      <c r="J744" s="435"/>
      <c r="K744" s="382"/>
      <c r="L744" s="382"/>
      <c r="M744" s="383"/>
      <c r="N744" s="239"/>
      <c r="O744" s="239"/>
      <c r="P744" s="614"/>
      <c r="Q744" s="622"/>
      <c r="R744" s="623"/>
      <c r="S744" s="616"/>
      <c r="T744" s="616"/>
      <c r="U744" s="616"/>
      <c r="V744" s="616"/>
      <c r="W744" s="616"/>
      <c r="X744" s="616"/>
      <c r="Y744" s="616"/>
      <c r="Z744" s="616"/>
      <c r="AA744" s="616"/>
      <c r="AB744" s="616"/>
      <c r="AC744" s="616"/>
      <c r="AD744" s="616"/>
      <c r="AE744" s="616"/>
      <c r="AF744" s="616"/>
      <c r="AG744" s="435"/>
      <c r="AH744" s="435"/>
      <c r="AI744" s="435"/>
      <c r="AJ744" s="435"/>
      <c r="AK744" s="435"/>
      <c r="AL744" s="435"/>
    </row>
    <row r="745" spans="1:38" ht="12.75" customHeight="1">
      <c r="A745" s="435"/>
      <c r="B745" s="435"/>
      <c r="C745" s="435"/>
      <c r="D745" s="435"/>
      <c r="E745" s="435"/>
      <c r="F745" s="435"/>
      <c r="G745" s="435"/>
      <c r="H745" s="435"/>
      <c r="I745" s="435"/>
      <c r="J745" s="435"/>
      <c r="K745" s="382"/>
      <c r="L745" s="382"/>
      <c r="M745" s="383"/>
      <c r="N745" s="239"/>
      <c r="O745" s="239"/>
      <c r="P745" s="614"/>
      <c r="Q745" s="622"/>
      <c r="R745" s="623"/>
      <c r="S745" s="616"/>
      <c r="T745" s="616"/>
      <c r="U745" s="616"/>
      <c r="V745" s="616"/>
      <c r="W745" s="616"/>
      <c r="X745" s="616"/>
      <c r="Y745" s="616"/>
      <c r="Z745" s="616"/>
      <c r="AA745" s="616"/>
      <c r="AB745" s="616"/>
      <c r="AC745" s="616"/>
      <c r="AD745" s="616"/>
      <c r="AE745" s="616"/>
      <c r="AF745" s="616"/>
      <c r="AG745" s="435"/>
      <c r="AH745" s="435"/>
      <c r="AI745" s="435"/>
      <c r="AJ745" s="435"/>
      <c r="AK745" s="435"/>
      <c r="AL745" s="435"/>
    </row>
    <row r="746" spans="1:38" ht="12.75" customHeight="1">
      <c r="A746" s="435"/>
      <c r="B746" s="435"/>
      <c r="C746" s="435"/>
      <c r="D746" s="435"/>
      <c r="E746" s="435"/>
      <c r="F746" s="435"/>
      <c r="G746" s="435"/>
      <c r="H746" s="435"/>
      <c r="I746" s="435"/>
      <c r="J746" s="435"/>
      <c r="K746" s="382"/>
      <c r="L746" s="382"/>
      <c r="M746" s="383"/>
      <c r="N746" s="239"/>
      <c r="O746" s="239"/>
      <c r="P746" s="614"/>
      <c r="Q746" s="622"/>
      <c r="R746" s="623"/>
      <c r="S746" s="616"/>
      <c r="T746" s="616"/>
      <c r="U746" s="616"/>
      <c r="V746" s="616"/>
      <c r="W746" s="616"/>
      <c r="X746" s="616"/>
      <c r="Y746" s="616"/>
      <c r="Z746" s="616"/>
      <c r="AA746" s="616"/>
      <c r="AB746" s="616"/>
      <c r="AC746" s="616"/>
      <c r="AD746" s="616"/>
      <c r="AE746" s="616"/>
      <c r="AF746" s="616"/>
      <c r="AG746" s="435"/>
      <c r="AH746" s="435"/>
      <c r="AI746" s="435"/>
      <c r="AJ746" s="435"/>
      <c r="AK746" s="435"/>
      <c r="AL746" s="435"/>
    </row>
    <row r="747" spans="1:38" ht="12.75" customHeight="1">
      <c r="A747" s="435"/>
      <c r="B747" s="435"/>
      <c r="C747" s="435"/>
      <c r="D747" s="435"/>
      <c r="E747" s="435"/>
      <c r="F747" s="435"/>
      <c r="G747" s="435"/>
      <c r="H747" s="435"/>
      <c r="I747" s="435"/>
      <c r="J747" s="435"/>
      <c r="K747" s="382"/>
      <c r="L747" s="382"/>
      <c r="M747" s="383"/>
      <c r="N747" s="239"/>
      <c r="O747" s="239"/>
      <c r="P747" s="614"/>
      <c r="Q747" s="622"/>
      <c r="R747" s="623"/>
      <c r="S747" s="616"/>
      <c r="T747" s="616"/>
      <c r="U747" s="616"/>
      <c r="V747" s="616"/>
      <c r="W747" s="616"/>
      <c r="X747" s="616"/>
      <c r="Y747" s="616"/>
      <c r="Z747" s="616"/>
      <c r="AA747" s="616"/>
      <c r="AB747" s="616"/>
      <c r="AC747" s="616"/>
      <c r="AD747" s="616"/>
      <c r="AE747" s="616"/>
      <c r="AF747" s="616"/>
      <c r="AG747" s="435"/>
      <c r="AH747" s="435"/>
      <c r="AI747" s="435"/>
      <c r="AJ747" s="435"/>
      <c r="AK747" s="435"/>
      <c r="AL747" s="435"/>
    </row>
    <row r="748" spans="1:38" ht="12.75" customHeight="1">
      <c r="A748" s="435"/>
      <c r="B748" s="435"/>
      <c r="C748" s="435"/>
      <c r="D748" s="435"/>
      <c r="E748" s="435"/>
      <c r="F748" s="435"/>
      <c r="G748" s="435"/>
      <c r="H748" s="435"/>
      <c r="I748" s="435"/>
      <c r="J748" s="435"/>
      <c r="K748" s="382"/>
      <c r="L748" s="382"/>
      <c r="M748" s="383"/>
      <c r="N748" s="239"/>
      <c r="O748" s="239"/>
      <c r="P748" s="614"/>
      <c r="Q748" s="622"/>
      <c r="R748" s="623"/>
      <c r="S748" s="616"/>
      <c r="T748" s="616"/>
      <c r="U748" s="616"/>
      <c r="V748" s="616"/>
      <c r="W748" s="616"/>
      <c r="X748" s="616"/>
      <c r="Y748" s="616"/>
      <c r="Z748" s="616"/>
      <c r="AA748" s="616"/>
      <c r="AB748" s="616"/>
      <c r="AC748" s="616"/>
      <c r="AD748" s="616"/>
      <c r="AE748" s="616"/>
      <c r="AF748" s="616"/>
      <c r="AG748" s="435"/>
      <c r="AH748" s="435"/>
      <c r="AI748" s="435"/>
      <c r="AJ748" s="435"/>
      <c r="AK748" s="435"/>
      <c r="AL748" s="435"/>
    </row>
    <row r="749" spans="1:38" ht="12.75" customHeight="1">
      <c r="A749" s="435"/>
      <c r="B749" s="435"/>
      <c r="C749" s="435"/>
      <c r="D749" s="435"/>
      <c r="E749" s="435"/>
      <c r="F749" s="435"/>
      <c r="G749" s="435"/>
      <c r="H749" s="435"/>
      <c r="I749" s="435"/>
      <c r="J749" s="435"/>
      <c r="K749" s="382"/>
      <c r="L749" s="382"/>
      <c r="M749" s="383"/>
      <c r="N749" s="239"/>
      <c r="O749" s="239"/>
      <c r="P749" s="614"/>
      <c r="Q749" s="622"/>
      <c r="R749" s="623"/>
      <c r="S749" s="616"/>
      <c r="T749" s="616"/>
      <c r="U749" s="616"/>
      <c r="V749" s="616"/>
      <c r="W749" s="616"/>
      <c r="X749" s="616"/>
      <c r="Y749" s="616"/>
      <c r="Z749" s="616"/>
      <c r="AA749" s="616"/>
      <c r="AB749" s="616"/>
      <c r="AC749" s="616"/>
      <c r="AD749" s="616"/>
      <c r="AE749" s="616"/>
      <c r="AF749" s="616"/>
      <c r="AG749" s="435"/>
      <c r="AH749" s="435"/>
      <c r="AI749" s="435"/>
      <c r="AJ749" s="435"/>
      <c r="AK749" s="435"/>
      <c r="AL749" s="435"/>
    </row>
    <row r="750" spans="1:38" ht="12.75" customHeight="1">
      <c r="A750" s="435"/>
      <c r="B750" s="435"/>
      <c r="C750" s="435"/>
      <c r="D750" s="435"/>
      <c r="E750" s="435"/>
      <c r="F750" s="435"/>
      <c r="G750" s="435"/>
      <c r="H750" s="435"/>
      <c r="I750" s="435"/>
      <c r="J750" s="435"/>
      <c r="K750" s="382"/>
      <c r="L750" s="382"/>
      <c r="M750" s="383"/>
      <c r="N750" s="239"/>
      <c r="O750" s="239"/>
      <c r="P750" s="614"/>
      <c r="Q750" s="622"/>
      <c r="R750" s="623"/>
      <c r="S750" s="616"/>
      <c r="T750" s="616"/>
      <c r="U750" s="616"/>
      <c r="V750" s="616"/>
      <c r="W750" s="616"/>
      <c r="X750" s="616"/>
      <c r="Y750" s="616"/>
      <c r="Z750" s="616"/>
      <c r="AA750" s="616"/>
      <c r="AB750" s="616"/>
      <c r="AC750" s="616"/>
      <c r="AD750" s="616"/>
      <c r="AE750" s="616"/>
      <c r="AF750" s="616"/>
      <c r="AG750" s="435"/>
      <c r="AH750" s="435"/>
      <c r="AI750" s="435"/>
      <c r="AJ750" s="435"/>
      <c r="AK750" s="435"/>
      <c r="AL750" s="435"/>
    </row>
    <row r="751" spans="1:38" ht="12.75" customHeight="1">
      <c r="A751" s="435"/>
      <c r="B751" s="435"/>
      <c r="C751" s="435"/>
      <c r="D751" s="435"/>
      <c r="E751" s="435"/>
      <c r="F751" s="435"/>
      <c r="G751" s="435"/>
      <c r="H751" s="435"/>
      <c r="I751" s="435"/>
      <c r="J751" s="435"/>
      <c r="K751" s="382"/>
      <c r="L751" s="382"/>
      <c r="M751" s="383"/>
      <c r="N751" s="239"/>
      <c r="O751" s="239"/>
      <c r="P751" s="614"/>
      <c r="Q751" s="622"/>
      <c r="R751" s="623"/>
      <c r="S751" s="616"/>
      <c r="T751" s="616"/>
      <c r="U751" s="616"/>
      <c r="V751" s="616"/>
      <c r="W751" s="616"/>
      <c r="X751" s="616"/>
      <c r="Y751" s="616"/>
      <c r="Z751" s="616"/>
      <c r="AA751" s="616"/>
      <c r="AB751" s="616"/>
      <c r="AC751" s="616"/>
      <c r="AD751" s="616"/>
      <c r="AE751" s="616"/>
      <c r="AF751" s="616"/>
      <c r="AG751" s="435"/>
      <c r="AH751" s="435"/>
      <c r="AI751" s="435"/>
      <c r="AJ751" s="435"/>
      <c r="AK751" s="435"/>
      <c r="AL751" s="435"/>
    </row>
    <row r="752" spans="1:38" ht="12.75" customHeight="1">
      <c r="A752" s="435"/>
      <c r="B752" s="435"/>
      <c r="C752" s="435"/>
      <c r="D752" s="435"/>
      <c r="E752" s="435"/>
      <c r="F752" s="435"/>
      <c r="G752" s="435"/>
      <c r="H752" s="435"/>
      <c r="I752" s="435"/>
      <c r="J752" s="435"/>
      <c r="K752" s="382"/>
      <c r="L752" s="382"/>
      <c r="M752" s="383"/>
      <c r="N752" s="239"/>
      <c r="O752" s="239"/>
      <c r="P752" s="614"/>
      <c r="Q752" s="622"/>
      <c r="R752" s="623"/>
      <c r="S752" s="616"/>
      <c r="T752" s="616"/>
      <c r="U752" s="616"/>
      <c r="V752" s="616"/>
      <c r="W752" s="616"/>
      <c r="X752" s="616"/>
      <c r="Y752" s="616"/>
      <c r="Z752" s="616"/>
      <c r="AA752" s="616"/>
      <c r="AB752" s="616"/>
      <c r="AC752" s="616"/>
      <c r="AD752" s="616"/>
      <c r="AE752" s="616"/>
      <c r="AF752" s="616"/>
      <c r="AG752" s="435"/>
      <c r="AH752" s="435"/>
      <c r="AI752" s="435"/>
      <c r="AJ752" s="435"/>
      <c r="AK752" s="435"/>
      <c r="AL752" s="435"/>
    </row>
    <row r="753" spans="1:38" ht="12.75" customHeight="1">
      <c r="A753" s="435"/>
      <c r="B753" s="435"/>
      <c r="C753" s="435"/>
      <c r="D753" s="435"/>
      <c r="E753" s="435"/>
      <c r="F753" s="435"/>
      <c r="G753" s="435"/>
      <c r="H753" s="435"/>
      <c r="I753" s="435"/>
      <c r="J753" s="435"/>
      <c r="K753" s="382"/>
      <c r="L753" s="382"/>
      <c r="M753" s="383"/>
      <c r="N753" s="239"/>
      <c r="O753" s="239"/>
      <c r="P753" s="614"/>
      <c r="Q753" s="622"/>
      <c r="R753" s="623"/>
      <c r="S753" s="616"/>
      <c r="T753" s="616"/>
      <c r="U753" s="616"/>
      <c r="V753" s="616"/>
      <c r="W753" s="616"/>
      <c r="X753" s="616"/>
      <c r="Y753" s="616"/>
      <c r="Z753" s="616"/>
      <c r="AA753" s="616"/>
      <c r="AB753" s="616"/>
      <c r="AC753" s="616"/>
      <c r="AD753" s="616"/>
      <c r="AE753" s="616"/>
      <c r="AF753" s="616"/>
      <c r="AG753" s="435"/>
      <c r="AH753" s="435"/>
      <c r="AI753" s="435"/>
      <c r="AJ753" s="435"/>
      <c r="AK753" s="435"/>
      <c r="AL753" s="435"/>
    </row>
    <row r="754" spans="1:38" ht="12.75" customHeight="1">
      <c r="A754" s="435"/>
      <c r="B754" s="435"/>
      <c r="C754" s="435"/>
      <c r="D754" s="435"/>
      <c r="E754" s="435"/>
      <c r="F754" s="435"/>
      <c r="G754" s="435"/>
      <c r="H754" s="435"/>
      <c r="I754" s="435"/>
      <c r="J754" s="435"/>
      <c r="K754" s="382"/>
      <c r="L754" s="382"/>
      <c r="M754" s="383"/>
      <c r="N754" s="239"/>
      <c r="O754" s="239"/>
      <c r="P754" s="614"/>
      <c r="Q754" s="622"/>
      <c r="R754" s="623"/>
      <c r="S754" s="616"/>
      <c r="T754" s="616"/>
      <c r="U754" s="616"/>
      <c r="V754" s="616"/>
      <c r="W754" s="616"/>
      <c r="X754" s="616"/>
      <c r="Y754" s="616"/>
      <c r="Z754" s="616"/>
      <c r="AA754" s="616"/>
      <c r="AB754" s="616"/>
      <c r="AC754" s="616"/>
      <c r="AD754" s="616"/>
      <c r="AE754" s="616"/>
      <c r="AF754" s="616"/>
      <c r="AG754" s="435"/>
      <c r="AH754" s="435"/>
      <c r="AI754" s="435"/>
      <c r="AJ754" s="435"/>
      <c r="AK754" s="435"/>
      <c r="AL754" s="435"/>
    </row>
    <row r="755" spans="1:38" ht="12.75" customHeight="1">
      <c r="A755" s="435"/>
      <c r="B755" s="435"/>
      <c r="C755" s="435"/>
      <c r="D755" s="435"/>
      <c r="E755" s="435"/>
      <c r="F755" s="435"/>
      <c r="G755" s="435"/>
      <c r="H755" s="435"/>
      <c r="I755" s="435"/>
      <c r="J755" s="435"/>
      <c r="K755" s="382"/>
      <c r="L755" s="382"/>
      <c r="M755" s="383"/>
      <c r="N755" s="239"/>
      <c r="O755" s="239"/>
      <c r="P755" s="614"/>
      <c r="Q755" s="622"/>
      <c r="R755" s="623"/>
      <c r="S755" s="616"/>
      <c r="T755" s="616"/>
      <c r="U755" s="616"/>
      <c r="V755" s="616"/>
      <c r="W755" s="616"/>
      <c r="X755" s="616"/>
      <c r="Y755" s="616"/>
      <c r="Z755" s="616"/>
      <c r="AA755" s="616"/>
      <c r="AB755" s="616"/>
      <c r="AC755" s="616"/>
      <c r="AD755" s="616"/>
      <c r="AE755" s="616"/>
      <c r="AF755" s="616"/>
      <c r="AG755" s="435"/>
      <c r="AH755" s="435"/>
      <c r="AI755" s="435"/>
      <c r="AJ755" s="435"/>
      <c r="AK755" s="435"/>
      <c r="AL755" s="435"/>
    </row>
    <row r="756" spans="1:38" ht="12.75" customHeight="1">
      <c r="A756" s="435"/>
      <c r="B756" s="435"/>
      <c r="C756" s="435"/>
      <c r="D756" s="435"/>
      <c r="E756" s="435"/>
      <c r="F756" s="435"/>
      <c r="G756" s="435"/>
      <c r="H756" s="435"/>
      <c r="I756" s="435"/>
      <c r="J756" s="435"/>
      <c r="K756" s="382"/>
      <c r="L756" s="382"/>
      <c r="M756" s="383"/>
      <c r="N756" s="239"/>
      <c r="O756" s="239"/>
      <c r="P756" s="614"/>
      <c r="Q756" s="622"/>
      <c r="R756" s="623"/>
      <c r="S756" s="616"/>
      <c r="T756" s="616"/>
      <c r="U756" s="616"/>
      <c r="V756" s="616"/>
      <c r="W756" s="616"/>
      <c r="X756" s="616"/>
      <c r="Y756" s="616"/>
      <c r="Z756" s="616"/>
      <c r="AA756" s="616"/>
      <c r="AB756" s="616"/>
      <c r="AC756" s="616"/>
      <c r="AD756" s="616"/>
      <c r="AE756" s="616"/>
      <c r="AF756" s="616"/>
      <c r="AG756" s="435"/>
      <c r="AH756" s="435"/>
      <c r="AI756" s="435"/>
      <c r="AJ756" s="435"/>
      <c r="AK756" s="435"/>
      <c r="AL756" s="435"/>
    </row>
    <row r="757" spans="1:38" ht="12.75" customHeight="1">
      <c r="A757" s="435"/>
      <c r="B757" s="435"/>
      <c r="C757" s="435"/>
      <c r="D757" s="435"/>
      <c r="E757" s="435"/>
      <c r="F757" s="435"/>
      <c r="G757" s="435"/>
      <c r="H757" s="435"/>
      <c r="I757" s="435"/>
      <c r="J757" s="435"/>
      <c r="K757" s="382"/>
      <c r="L757" s="382"/>
      <c r="M757" s="383"/>
      <c r="N757" s="239"/>
      <c r="O757" s="239"/>
      <c r="P757" s="614"/>
      <c r="Q757" s="622"/>
      <c r="R757" s="623"/>
      <c r="S757" s="616"/>
      <c r="T757" s="616"/>
      <c r="U757" s="616"/>
      <c r="V757" s="616"/>
      <c r="W757" s="616"/>
      <c r="X757" s="616"/>
      <c r="Y757" s="616"/>
      <c r="Z757" s="616"/>
      <c r="AA757" s="616"/>
      <c r="AB757" s="616"/>
      <c r="AC757" s="616"/>
      <c r="AD757" s="616"/>
      <c r="AE757" s="616"/>
      <c r="AF757" s="616"/>
      <c r="AG757" s="435"/>
      <c r="AH757" s="435"/>
      <c r="AI757" s="435"/>
      <c r="AJ757" s="435"/>
      <c r="AK757" s="435"/>
      <c r="AL757" s="435"/>
    </row>
    <row r="758" spans="1:38" ht="12.75" customHeight="1">
      <c r="A758" s="435"/>
      <c r="B758" s="435"/>
      <c r="C758" s="435"/>
      <c r="D758" s="435"/>
      <c r="E758" s="435"/>
      <c r="F758" s="435"/>
      <c r="G758" s="435"/>
      <c r="H758" s="435"/>
      <c r="I758" s="435"/>
      <c r="J758" s="435"/>
      <c r="K758" s="382"/>
      <c r="L758" s="382"/>
      <c r="M758" s="383"/>
      <c r="N758" s="239"/>
      <c r="O758" s="239"/>
      <c r="P758" s="614"/>
      <c r="Q758" s="622"/>
      <c r="R758" s="623"/>
      <c r="S758" s="616"/>
      <c r="T758" s="616"/>
      <c r="U758" s="616"/>
      <c r="V758" s="616"/>
      <c r="W758" s="616"/>
      <c r="X758" s="616"/>
      <c r="Y758" s="616"/>
      <c r="Z758" s="616"/>
      <c r="AA758" s="616"/>
      <c r="AB758" s="616"/>
      <c r="AC758" s="616"/>
      <c r="AD758" s="616"/>
      <c r="AE758" s="616"/>
      <c r="AF758" s="616"/>
      <c r="AG758" s="435"/>
      <c r="AH758" s="435"/>
      <c r="AI758" s="435"/>
      <c r="AJ758" s="435"/>
      <c r="AK758" s="435"/>
      <c r="AL758" s="435"/>
    </row>
    <row r="759" spans="1:38" ht="12.75" customHeight="1">
      <c r="A759" s="435"/>
      <c r="B759" s="435"/>
      <c r="C759" s="435"/>
      <c r="D759" s="435"/>
      <c r="E759" s="435"/>
      <c r="F759" s="435"/>
      <c r="G759" s="435"/>
      <c r="H759" s="435"/>
      <c r="I759" s="435"/>
      <c r="J759" s="435"/>
      <c r="K759" s="382"/>
      <c r="L759" s="382"/>
      <c r="M759" s="383"/>
      <c r="N759" s="239"/>
      <c r="O759" s="239"/>
      <c r="P759" s="614"/>
      <c r="Q759" s="622"/>
      <c r="R759" s="623"/>
      <c r="S759" s="616"/>
      <c r="T759" s="616"/>
      <c r="U759" s="616"/>
      <c r="V759" s="616"/>
      <c r="W759" s="616"/>
      <c r="X759" s="616"/>
      <c r="Y759" s="616"/>
      <c r="Z759" s="616"/>
      <c r="AA759" s="616"/>
      <c r="AB759" s="616"/>
      <c r="AC759" s="616"/>
      <c r="AD759" s="616"/>
      <c r="AE759" s="616"/>
      <c r="AF759" s="616"/>
      <c r="AG759" s="435"/>
      <c r="AH759" s="435"/>
      <c r="AI759" s="435"/>
      <c r="AJ759" s="435"/>
      <c r="AK759" s="435"/>
      <c r="AL759" s="435"/>
    </row>
    <row r="760" spans="1:38" ht="12.75" customHeight="1">
      <c r="A760" s="435"/>
      <c r="B760" s="435"/>
      <c r="C760" s="435"/>
      <c r="D760" s="435"/>
      <c r="E760" s="435"/>
      <c r="F760" s="435"/>
      <c r="G760" s="435"/>
      <c r="H760" s="435"/>
      <c r="I760" s="435"/>
      <c r="J760" s="435"/>
      <c r="K760" s="382"/>
      <c r="L760" s="382"/>
      <c r="M760" s="383"/>
      <c r="N760" s="239"/>
      <c r="O760" s="239"/>
      <c r="P760" s="614"/>
      <c r="Q760" s="622"/>
      <c r="R760" s="623"/>
      <c r="S760" s="616"/>
      <c r="T760" s="616"/>
      <c r="U760" s="616"/>
      <c r="V760" s="616"/>
      <c r="W760" s="616"/>
      <c r="X760" s="616"/>
      <c r="Y760" s="616"/>
      <c r="Z760" s="616"/>
      <c r="AA760" s="616"/>
      <c r="AB760" s="616"/>
      <c r="AC760" s="616"/>
      <c r="AD760" s="616"/>
      <c r="AE760" s="616"/>
      <c r="AF760" s="616"/>
      <c r="AG760" s="435"/>
      <c r="AH760" s="435"/>
      <c r="AI760" s="435"/>
      <c r="AJ760" s="435"/>
      <c r="AK760" s="435"/>
      <c r="AL760" s="435"/>
    </row>
    <row r="761" spans="1:38" ht="12.75" customHeight="1">
      <c r="A761" s="435"/>
      <c r="B761" s="435"/>
      <c r="C761" s="435"/>
      <c r="D761" s="435"/>
      <c r="E761" s="435"/>
      <c r="F761" s="435"/>
      <c r="G761" s="435"/>
      <c r="H761" s="435"/>
      <c r="I761" s="435"/>
      <c r="J761" s="435"/>
      <c r="K761" s="382"/>
      <c r="L761" s="382"/>
      <c r="M761" s="383"/>
      <c r="N761" s="239"/>
      <c r="O761" s="239"/>
      <c r="P761" s="614"/>
      <c r="Q761" s="622"/>
      <c r="R761" s="623"/>
      <c r="S761" s="616"/>
      <c r="T761" s="616"/>
      <c r="U761" s="616"/>
      <c r="V761" s="616"/>
      <c r="W761" s="616"/>
      <c r="X761" s="616"/>
      <c r="Y761" s="616"/>
      <c r="Z761" s="616"/>
      <c r="AA761" s="616"/>
      <c r="AB761" s="616"/>
      <c r="AC761" s="616"/>
      <c r="AD761" s="616"/>
      <c r="AE761" s="616"/>
      <c r="AF761" s="616"/>
      <c r="AG761" s="435"/>
      <c r="AH761" s="435"/>
      <c r="AI761" s="435"/>
      <c r="AJ761" s="435"/>
      <c r="AK761" s="435"/>
      <c r="AL761" s="435"/>
    </row>
    <row r="762" spans="1:38" ht="12.75" customHeight="1">
      <c r="A762" s="435"/>
      <c r="B762" s="435"/>
      <c r="C762" s="435"/>
      <c r="D762" s="435"/>
      <c r="E762" s="435"/>
      <c r="F762" s="435"/>
      <c r="G762" s="435"/>
      <c r="H762" s="435"/>
      <c r="I762" s="435"/>
      <c r="J762" s="435"/>
      <c r="K762" s="382"/>
      <c r="L762" s="382"/>
      <c r="M762" s="383"/>
      <c r="N762" s="239"/>
      <c r="O762" s="239"/>
      <c r="P762" s="614"/>
      <c r="Q762" s="622"/>
      <c r="R762" s="623"/>
      <c r="S762" s="616"/>
      <c r="T762" s="616"/>
      <c r="U762" s="616"/>
      <c r="V762" s="616"/>
      <c r="W762" s="616"/>
      <c r="X762" s="616"/>
      <c r="Y762" s="616"/>
      <c r="Z762" s="616"/>
      <c r="AA762" s="616"/>
      <c r="AB762" s="616"/>
      <c r="AC762" s="616"/>
      <c r="AD762" s="616"/>
      <c r="AE762" s="616"/>
      <c r="AF762" s="616"/>
      <c r="AG762" s="435"/>
      <c r="AH762" s="435"/>
      <c r="AI762" s="435"/>
      <c r="AJ762" s="435"/>
      <c r="AK762" s="435"/>
      <c r="AL762" s="435"/>
    </row>
    <row r="763" spans="1:38" ht="12.75" customHeight="1">
      <c r="A763" s="435"/>
      <c r="B763" s="435"/>
      <c r="C763" s="435"/>
      <c r="D763" s="435"/>
      <c r="E763" s="435"/>
      <c r="F763" s="435"/>
      <c r="G763" s="435"/>
      <c r="H763" s="435"/>
      <c r="I763" s="435"/>
      <c r="J763" s="435"/>
      <c r="K763" s="382"/>
      <c r="L763" s="382"/>
      <c r="M763" s="383"/>
      <c r="N763" s="239"/>
      <c r="O763" s="239"/>
      <c r="P763" s="614"/>
      <c r="Q763" s="622"/>
      <c r="R763" s="623"/>
      <c r="S763" s="616"/>
      <c r="T763" s="616"/>
      <c r="U763" s="616"/>
      <c r="V763" s="616"/>
      <c r="W763" s="616"/>
      <c r="X763" s="616"/>
      <c r="Y763" s="616"/>
      <c r="Z763" s="616"/>
      <c r="AA763" s="616"/>
      <c r="AB763" s="616"/>
      <c r="AC763" s="616"/>
      <c r="AD763" s="616"/>
      <c r="AE763" s="616"/>
      <c r="AF763" s="616"/>
      <c r="AG763" s="435"/>
      <c r="AH763" s="435"/>
      <c r="AI763" s="435"/>
      <c r="AJ763" s="435"/>
      <c r="AK763" s="435"/>
      <c r="AL763" s="435"/>
    </row>
    <row r="764" spans="1:38" ht="12.75" customHeight="1">
      <c r="A764" s="435"/>
      <c r="B764" s="435"/>
      <c r="C764" s="435"/>
      <c r="D764" s="435"/>
      <c r="E764" s="435"/>
      <c r="F764" s="435"/>
      <c r="G764" s="435"/>
      <c r="H764" s="435"/>
      <c r="I764" s="435"/>
      <c r="J764" s="435"/>
      <c r="K764" s="382"/>
      <c r="L764" s="382"/>
      <c r="M764" s="383"/>
      <c r="N764" s="239"/>
      <c r="O764" s="239"/>
      <c r="P764" s="614"/>
      <c r="Q764" s="622"/>
      <c r="R764" s="623"/>
      <c r="S764" s="616"/>
      <c r="T764" s="616"/>
      <c r="U764" s="616"/>
      <c r="V764" s="616"/>
      <c r="W764" s="616"/>
      <c r="X764" s="616"/>
      <c r="Y764" s="616"/>
      <c r="Z764" s="616"/>
      <c r="AA764" s="616"/>
      <c r="AB764" s="616"/>
      <c r="AC764" s="616"/>
      <c r="AD764" s="616"/>
      <c r="AE764" s="616"/>
      <c r="AF764" s="616"/>
      <c r="AG764" s="435"/>
      <c r="AH764" s="435"/>
      <c r="AI764" s="435"/>
      <c r="AJ764" s="435"/>
      <c r="AK764" s="435"/>
      <c r="AL764" s="435"/>
    </row>
    <row r="765" spans="1:38" ht="12.75" customHeight="1">
      <c r="A765" s="435"/>
      <c r="B765" s="435"/>
      <c r="C765" s="435"/>
      <c r="D765" s="435"/>
      <c r="E765" s="435"/>
      <c r="F765" s="435"/>
      <c r="G765" s="435"/>
      <c r="H765" s="435"/>
      <c r="I765" s="435"/>
      <c r="J765" s="435"/>
      <c r="K765" s="382"/>
      <c r="L765" s="382"/>
      <c r="M765" s="383"/>
      <c r="N765" s="239"/>
      <c r="O765" s="239"/>
      <c r="P765" s="614"/>
      <c r="Q765" s="622"/>
      <c r="R765" s="623"/>
      <c r="S765" s="616"/>
      <c r="T765" s="616"/>
      <c r="U765" s="616"/>
      <c r="V765" s="616"/>
      <c r="W765" s="616"/>
      <c r="X765" s="616"/>
      <c r="Y765" s="616"/>
      <c r="Z765" s="616"/>
      <c r="AA765" s="616"/>
      <c r="AB765" s="616"/>
      <c r="AC765" s="616"/>
      <c r="AD765" s="616"/>
      <c r="AE765" s="616"/>
      <c r="AF765" s="616"/>
      <c r="AG765" s="435"/>
      <c r="AH765" s="435"/>
      <c r="AI765" s="435"/>
      <c r="AJ765" s="435"/>
      <c r="AK765" s="435"/>
      <c r="AL765" s="435"/>
    </row>
    <row r="766" spans="1:38" ht="12.75" customHeight="1">
      <c r="A766" s="435"/>
      <c r="B766" s="435"/>
      <c r="C766" s="435"/>
      <c r="D766" s="435"/>
      <c r="E766" s="435"/>
      <c r="F766" s="435"/>
      <c r="G766" s="435"/>
      <c r="H766" s="435"/>
      <c r="I766" s="435"/>
      <c r="J766" s="435"/>
      <c r="K766" s="382"/>
      <c r="L766" s="382"/>
      <c r="M766" s="383"/>
      <c r="N766" s="239"/>
      <c r="O766" s="239"/>
      <c r="P766" s="614"/>
      <c r="Q766" s="622"/>
      <c r="R766" s="623"/>
      <c r="S766" s="616"/>
      <c r="T766" s="616"/>
      <c r="U766" s="616"/>
      <c r="V766" s="616"/>
      <c r="W766" s="616"/>
      <c r="X766" s="616"/>
      <c r="Y766" s="616"/>
      <c r="Z766" s="616"/>
      <c r="AA766" s="616"/>
      <c r="AB766" s="616"/>
      <c r="AC766" s="616"/>
      <c r="AD766" s="616"/>
      <c r="AE766" s="616"/>
      <c r="AF766" s="616"/>
      <c r="AG766" s="435"/>
      <c r="AH766" s="435"/>
      <c r="AI766" s="435"/>
      <c r="AJ766" s="435"/>
      <c r="AK766" s="435"/>
      <c r="AL766" s="435"/>
    </row>
    <row r="767" spans="1:38" ht="12.75" customHeight="1">
      <c r="A767" s="435"/>
      <c r="B767" s="435"/>
      <c r="C767" s="435"/>
      <c r="D767" s="435"/>
      <c r="E767" s="435"/>
      <c r="F767" s="435"/>
      <c r="G767" s="435"/>
      <c r="H767" s="435"/>
      <c r="I767" s="435"/>
      <c r="J767" s="435"/>
      <c r="K767" s="382"/>
      <c r="L767" s="382"/>
      <c r="M767" s="383"/>
      <c r="N767" s="239"/>
      <c r="O767" s="239"/>
      <c r="P767" s="614"/>
      <c r="Q767" s="622"/>
      <c r="R767" s="623"/>
      <c r="S767" s="616"/>
      <c r="T767" s="616"/>
      <c r="U767" s="616"/>
      <c r="V767" s="616"/>
      <c r="W767" s="616"/>
      <c r="X767" s="616"/>
      <c r="Y767" s="616"/>
      <c r="Z767" s="616"/>
      <c r="AA767" s="616"/>
      <c r="AB767" s="616"/>
      <c r="AC767" s="616"/>
      <c r="AD767" s="616"/>
      <c r="AE767" s="616"/>
      <c r="AF767" s="616"/>
      <c r="AG767" s="435"/>
      <c r="AH767" s="435"/>
      <c r="AI767" s="435"/>
      <c r="AJ767" s="435"/>
      <c r="AK767" s="435"/>
      <c r="AL767" s="435"/>
    </row>
    <row r="768" spans="1:38" ht="12.75" customHeight="1">
      <c r="A768" s="435"/>
      <c r="B768" s="435"/>
      <c r="C768" s="435"/>
      <c r="D768" s="435"/>
      <c r="E768" s="435"/>
      <c r="F768" s="435"/>
      <c r="G768" s="435"/>
      <c r="H768" s="435"/>
      <c r="I768" s="435"/>
      <c r="J768" s="435"/>
      <c r="K768" s="382"/>
      <c r="L768" s="382"/>
      <c r="M768" s="383"/>
      <c r="N768" s="239"/>
      <c r="O768" s="239"/>
      <c r="P768" s="614"/>
      <c r="Q768" s="622"/>
      <c r="R768" s="623"/>
      <c r="S768" s="616"/>
      <c r="T768" s="616"/>
      <c r="U768" s="616"/>
      <c r="V768" s="616"/>
      <c r="W768" s="616"/>
      <c r="X768" s="616"/>
      <c r="Y768" s="616"/>
      <c r="Z768" s="616"/>
      <c r="AA768" s="616"/>
      <c r="AB768" s="616"/>
      <c r="AC768" s="616"/>
      <c r="AD768" s="616"/>
      <c r="AE768" s="616"/>
      <c r="AF768" s="616"/>
      <c r="AG768" s="435"/>
      <c r="AH768" s="435"/>
      <c r="AI768" s="435"/>
      <c r="AJ768" s="435"/>
      <c r="AK768" s="435"/>
      <c r="AL768" s="435"/>
    </row>
    <row r="769" spans="1:38" ht="12.75" customHeight="1">
      <c r="A769" s="435"/>
      <c r="B769" s="435"/>
      <c r="C769" s="435"/>
      <c r="D769" s="435"/>
      <c r="E769" s="435"/>
      <c r="F769" s="435"/>
      <c r="G769" s="435"/>
      <c r="H769" s="435"/>
      <c r="I769" s="435"/>
      <c r="J769" s="435"/>
      <c r="K769" s="382"/>
      <c r="L769" s="382"/>
      <c r="M769" s="383"/>
      <c r="N769" s="239"/>
      <c r="O769" s="239"/>
      <c r="P769" s="614"/>
      <c r="Q769" s="622"/>
      <c r="R769" s="623"/>
      <c r="S769" s="616"/>
      <c r="T769" s="616"/>
      <c r="U769" s="616"/>
      <c r="V769" s="616"/>
      <c r="W769" s="616"/>
      <c r="X769" s="616"/>
      <c r="Y769" s="616"/>
      <c r="Z769" s="616"/>
      <c r="AA769" s="616"/>
      <c r="AB769" s="616"/>
      <c r="AC769" s="616"/>
      <c r="AD769" s="616"/>
      <c r="AE769" s="616"/>
      <c r="AF769" s="616"/>
      <c r="AG769" s="435"/>
      <c r="AH769" s="435"/>
      <c r="AI769" s="435"/>
      <c r="AJ769" s="435"/>
      <c r="AK769" s="435"/>
      <c r="AL769" s="435"/>
    </row>
    <row r="770" spans="1:38" ht="12.75" customHeight="1">
      <c r="A770" s="435"/>
      <c r="B770" s="435"/>
      <c r="C770" s="435"/>
      <c r="D770" s="435"/>
      <c r="E770" s="435"/>
      <c r="F770" s="435"/>
      <c r="G770" s="435"/>
      <c r="H770" s="435"/>
      <c r="I770" s="435"/>
      <c r="J770" s="435"/>
      <c r="K770" s="382"/>
      <c r="L770" s="382"/>
      <c r="M770" s="383"/>
      <c r="N770" s="239"/>
      <c r="O770" s="239"/>
      <c r="P770" s="614"/>
      <c r="Q770" s="622"/>
      <c r="R770" s="623"/>
      <c r="S770" s="616"/>
      <c r="T770" s="616"/>
      <c r="U770" s="616"/>
      <c r="V770" s="616"/>
      <c r="W770" s="616"/>
      <c r="X770" s="616"/>
      <c r="Y770" s="616"/>
      <c r="Z770" s="616"/>
      <c r="AA770" s="616"/>
      <c r="AB770" s="616"/>
      <c r="AC770" s="616"/>
      <c r="AD770" s="616"/>
      <c r="AE770" s="616"/>
      <c r="AF770" s="616"/>
      <c r="AG770" s="435"/>
      <c r="AH770" s="435"/>
      <c r="AI770" s="435"/>
      <c r="AJ770" s="435"/>
      <c r="AK770" s="435"/>
      <c r="AL770" s="435"/>
    </row>
    <row r="771" spans="1:38" ht="12.75" customHeight="1">
      <c r="A771" s="435"/>
      <c r="B771" s="435"/>
      <c r="C771" s="435"/>
      <c r="D771" s="435"/>
      <c r="E771" s="435"/>
      <c r="F771" s="435"/>
      <c r="G771" s="435"/>
      <c r="H771" s="435"/>
      <c r="I771" s="435"/>
      <c r="J771" s="435"/>
      <c r="K771" s="382"/>
      <c r="L771" s="382"/>
      <c r="M771" s="383"/>
      <c r="N771" s="239"/>
      <c r="O771" s="239"/>
      <c r="P771" s="614"/>
      <c r="Q771" s="622"/>
      <c r="R771" s="623"/>
      <c r="S771" s="616"/>
      <c r="T771" s="616"/>
      <c r="U771" s="616"/>
      <c r="V771" s="616"/>
      <c r="W771" s="616"/>
      <c r="X771" s="616"/>
      <c r="Y771" s="616"/>
      <c r="Z771" s="616"/>
      <c r="AA771" s="616"/>
      <c r="AB771" s="616"/>
      <c r="AC771" s="616"/>
      <c r="AD771" s="616"/>
      <c r="AE771" s="616"/>
      <c r="AF771" s="616"/>
      <c r="AG771" s="435"/>
      <c r="AH771" s="435"/>
      <c r="AI771" s="435"/>
      <c r="AJ771" s="435"/>
      <c r="AK771" s="435"/>
      <c r="AL771" s="435"/>
    </row>
    <row r="772" spans="1:38" ht="12.75" customHeight="1">
      <c r="A772" s="435"/>
      <c r="B772" s="435"/>
      <c r="C772" s="435"/>
      <c r="D772" s="435"/>
      <c r="E772" s="435"/>
      <c r="F772" s="435"/>
      <c r="G772" s="435"/>
      <c r="H772" s="435"/>
      <c r="I772" s="435"/>
      <c r="J772" s="435"/>
      <c r="K772" s="382"/>
      <c r="L772" s="382"/>
      <c r="M772" s="383"/>
      <c r="N772" s="239"/>
      <c r="O772" s="239"/>
      <c r="P772" s="614"/>
      <c r="Q772" s="622"/>
      <c r="R772" s="623"/>
      <c r="S772" s="616"/>
      <c r="T772" s="616"/>
      <c r="U772" s="616"/>
      <c r="V772" s="616"/>
      <c r="W772" s="616"/>
      <c r="X772" s="616"/>
      <c r="Y772" s="616"/>
      <c r="Z772" s="616"/>
      <c r="AA772" s="616"/>
      <c r="AB772" s="616"/>
      <c r="AC772" s="616"/>
      <c r="AD772" s="616"/>
      <c r="AE772" s="616"/>
      <c r="AF772" s="616"/>
      <c r="AG772" s="435"/>
      <c r="AH772" s="435"/>
      <c r="AI772" s="435"/>
      <c r="AJ772" s="435"/>
      <c r="AK772" s="435"/>
      <c r="AL772" s="435"/>
    </row>
    <row r="773" spans="1:38" ht="12.75" customHeight="1">
      <c r="A773" s="435"/>
      <c r="B773" s="435"/>
      <c r="C773" s="435"/>
      <c r="D773" s="435"/>
      <c r="E773" s="435"/>
      <c r="F773" s="435"/>
      <c r="G773" s="435"/>
      <c r="H773" s="435"/>
      <c r="I773" s="435"/>
      <c r="J773" s="435"/>
      <c r="K773" s="382"/>
      <c r="L773" s="382"/>
      <c r="M773" s="383"/>
      <c r="N773" s="239"/>
      <c r="O773" s="239"/>
      <c r="P773" s="614"/>
      <c r="Q773" s="622"/>
      <c r="R773" s="623"/>
      <c r="S773" s="616"/>
      <c r="T773" s="616"/>
      <c r="U773" s="616"/>
      <c r="V773" s="616"/>
      <c r="W773" s="616"/>
      <c r="X773" s="616"/>
      <c r="Y773" s="616"/>
      <c r="Z773" s="616"/>
      <c r="AA773" s="616"/>
      <c r="AB773" s="616"/>
      <c r="AC773" s="616"/>
      <c r="AD773" s="616"/>
      <c r="AE773" s="616"/>
      <c r="AF773" s="616"/>
      <c r="AG773" s="435"/>
      <c r="AH773" s="435"/>
      <c r="AI773" s="435"/>
      <c r="AJ773" s="435"/>
      <c r="AK773" s="435"/>
      <c r="AL773" s="435"/>
    </row>
    <row r="774" spans="1:38" ht="12.75" customHeight="1">
      <c r="A774" s="435"/>
      <c r="B774" s="435"/>
      <c r="C774" s="435"/>
      <c r="D774" s="435"/>
      <c r="E774" s="435"/>
      <c r="F774" s="435"/>
      <c r="G774" s="435"/>
      <c r="H774" s="435"/>
      <c r="I774" s="435"/>
      <c r="J774" s="435"/>
      <c r="K774" s="382"/>
      <c r="L774" s="382"/>
      <c r="M774" s="383"/>
      <c r="N774" s="239"/>
      <c r="O774" s="239"/>
      <c r="P774" s="614"/>
      <c r="Q774" s="622"/>
      <c r="R774" s="623"/>
      <c r="S774" s="616"/>
      <c r="T774" s="616"/>
      <c r="U774" s="616"/>
      <c r="V774" s="616"/>
      <c r="W774" s="616"/>
      <c r="X774" s="616"/>
      <c r="Y774" s="616"/>
      <c r="Z774" s="616"/>
      <c r="AA774" s="616"/>
      <c r="AB774" s="616"/>
      <c r="AC774" s="616"/>
      <c r="AD774" s="616"/>
      <c r="AE774" s="616"/>
      <c r="AF774" s="616"/>
      <c r="AG774" s="435"/>
      <c r="AH774" s="435"/>
      <c r="AI774" s="435"/>
      <c r="AJ774" s="435"/>
      <c r="AK774" s="435"/>
      <c r="AL774" s="435"/>
    </row>
    <row r="775" spans="1:38" ht="12.75" customHeight="1">
      <c r="A775" s="435"/>
      <c r="B775" s="435"/>
      <c r="C775" s="435"/>
      <c r="D775" s="435"/>
      <c r="E775" s="435"/>
      <c r="F775" s="435"/>
      <c r="G775" s="435"/>
      <c r="H775" s="435"/>
      <c r="I775" s="435"/>
      <c r="J775" s="435"/>
      <c r="K775" s="382"/>
      <c r="L775" s="382"/>
      <c r="M775" s="383"/>
      <c r="N775" s="239"/>
      <c r="O775" s="239"/>
      <c r="P775" s="614"/>
      <c r="Q775" s="622"/>
      <c r="R775" s="623"/>
      <c r="S775" s="616"/>
      <c r="T775" s="616"/>
      <c r="U775" s="616"/>
      <c r="V775" s="616"/>
      <c r="W775" s="616"/>
      <c r="X775" s="616"/>
      <c r="Y775" s="616"/>
      <c r="Z775" s="616"/>
      <c r="AA775" s="616"/>
      <c r="AB775" s="616"/>
      <c r="AC775" s="616"/>
      <c r="AD775" s="616"/>
      <c r="AE775" s="616"/>
      <c r="AF775" s="616"/>
      <c r="AG775" s="435"/>
      <c r="AH775" s="435"/>
      <c r="AI775" s="435"/>
      <c r="AJ775" s="435"/>
      <c r="AK775" s="435"/>
      <c r="AL775" s="435"/>
    </row>
    <row r="776" spans="1:38" ht="12.75" customHeight="1">
      <c r="A776" s="435"/>
      <c r="B776" s="435"/>
      <c r="C776" s="435"/>
      <c r="D776" s="435"/>
      <c r="E776" s="435"/>
      <c r="F776" s="435"/>
      <c r="G776" s="435"/>
      <c r="H776" s="435"/>
      <c r="I776" s="435"/>
      <c r="J776" s="435"/>
      <c r="K776" s="382"/>
      <c r="L776" s="382"/>
      <c r="M776" s="383"/>
      <c r="N776" s="239"/>
      <c r="O776" s="239"/>
      <c r="P776" s="614"/>
      <c r="Q776" s="622"/>
      <c r="R776" s="623"/>
      <c r="S776" s="616"/>
      <c r="T776" s="616"/>
      <c r="U776" s="616"/>
      <c r="V776" s="616"/>
      <c r="W776" s="616"/>
      <c r="X776" s="616"/>
      <c r="Y776" s="616"/>
      <c r="Z776" s="616"/>
      <c r="AA776" s="616"/>
      <c r="AB776" s="616"/>
      <c r="AC776" s="616"/>
      <c r="AD776" s="616"/>
      <c r="AE776" s="616"/>
      <c r="AF776" s="616"/>
      <c r="AG776" s="435"/>
      <c r="AH776" s="435"/>
      <c r="AI776" s="435"/>
      <c r="AJ776" s="435"/>
      <c r="AK776" s="435"/>
      <c r="AL776" s="435"/>
    </row>
    <row r="777" spans="1:38" ht="12.75" customHeight="1">
      <c r="A777" s="435"/>
      <c r="B777" s="435"/>
      <c r="C777" s="435"/>
      <c r="D777" s="435"/>
      <c r="E777" s="435"/>
      <c r="F777" s="435"/>
      <c r="G777" s="435"/>
      <c r="H777" s="435"/>
      <c r="I777" s="435"/>
      <c r="J777" s="435"/>
      <c r="K777" s="382"/>
      <c r="L777" s="382"/>
      <c r="M777" s="383"/>
      <c r="N777" s="239"/>
      <c r="O777" s="239"/>
      <c r="P777" s="614"/>
      <c r="Q777" s="622"/>
      <c r="R777" s="623"/>
      <c r="S777" s="616"/>
      <c r="T777" s="616"/>
      <c r="U777" s="616"/>
      <c r="V777" s="616"/>
      <c r="W777" s="616"/>
      <c r="X777" s="616"/>
      <c r="Y777" s="616"/>
      <c r="Z777" s="616"/>
      <c r="AA777" s="616"/>
      <c r="AB777" s="616"/>
      <c r="AC777" s="616"/>
      <c r="AD777" s="616"/>
      <c r="AE777" s="616"/>
      <c r="AF777" s="616"/>
      <c r="AG777" s="435"/>
      <c r="AH777" s="435"/>
      <c r="AI777" s="435"/>
      <c r="AJ777" s="435"/>
      <c r="AK777" s="435"/>
      <c r="AL777" s="435"/>
    </row>
    <row r="778" spans="1:38" ht="12.75" customHeight="1">
      <c r="A778" s="435"/>
      <c r="B778" s="435"/>
      <c r="C778" s="435"/>
      <c r="D778" s="435"/>
      <c r="E778" s="435"/>
      <c r="F778" s="435"/>
      <c r="G778" s="435"/>
      <c r="H778" s="435"/>
      <c r="I778" s="435"/>
      <c r="J778" s="435"/>
      <c r="K778" s="382"/>
      <c r="L778" s="382"/>
      <c r="M778" s="383"/>
      <c r="N778" s="239"/>
      <c r="O778" s="239"/>
      <c r="P778" s="614"/>
      <c r="Q778" s="622"/>
      <c r="R778" s="623"/>
      <c r="S778" s="616"/>
      <c r="T778" s="616"/>
      <c r="U778" s="616"/>
      <c r="V778" s="616"/>
      <c r="W778" s="616"/>
      <c r="X778" s="616"/>
      <c r="Y778" s="616"/>
      <c r="Z778" s="616"/>
      <c r="AA778" s="616"/>
      <c r="AB778" s="616"/>
      <c r="AC778" s="616"/>
      <c r="AD778" s="616"/>
      <c r="AE778" s="616"/>
      <c r="AF778" s="616"/>
      <c r="AG778" s="435"/>
      <c r="AH778" s="435"/>
      <c r="AI778" s="435"/>
      <c r="AJ778" s="435"/>
      <c r="AK778" s="435"/>
      <c r="AL778" s="435"/>
    </row>
    <row r="779" spans="1:38" ht="12.75" customHeight="1">
      <c r="A779" s="435"/>
      <c r="B779" s="435"/>
      <c r="C779" s="435"/>
      <c r="D779" s="435"/>
      <c r="E779" s="435"/>
      <c r="F779" s="435"/>
      <c r="G779" s="435"/>
      <c r="H779" s="435"/>
      <c r="I779" s="435"/>
      <c r="J779" s="435"/>
      <c r="K779" s="382"/>
      <c r="L779" s="382"/>
      <c r="M779" s="383"/>
      <c r="N779" s="239"/>
      <c r="O779" s="239"/>
      <c r="P779" s="614"/>
      <c r="Q779" s="622"/>
      <c r="R779" s="623"/>
      <c r="S779" s="616"/>
      <c r="T779" s="616"/>
      <c r="U779" s="616"/>
      <c r="V779" s="616"/>
      <c r="W779" s="616"/>
      <c r="X779" s="616"/>
      <c r="Y779" s="616"/>
      <c r="Z779" s="616"/>
      <c r="AA779" s="616"/>
      <c r="AB779" s="616"/>
      <c r="AC779" s="616"/>
      <c r="AD779" s="616"/>
      <c r="AE779" s="616"/>
      <c r="AF779" s="616"/>
      <c r="AG779" s="435"/>
      <c r="AH779" s="435"/>
      <c r="AI779" s="435"/>
      <c r="AJ779" s="435"/>
      <c r="AK779" s="435"/>
      <c r="AL779" s="435"/>
    </row>
    <row r="780" spans="1:38" ht="12.75" customHeight="1">
      <c r="A780" s="435"/>
      <c r="B780" s="435"/>
      <c r="C780" s="435"/>
      <c r="D780" s="435"/>
      <c r="E780" s="435"/>
      <c r="F780" s="435"/>
      <c r="G780" s="435"/>
      <c r="H780" s="435"/>
      <c r="I780" s="435"/>
      <c r="J780" s="435"/>
      <c r="K780" s="382"/>
      <c r="L780" s="382"/>
      <c r="M780" s="383"/>
      <c r="N780" s="239"/>
      <c r="O780" s="239"/>
      <c r="P780" s="614"/>
      <c r="Q780" s="622"/>
      <c r="R780" s="623"/>
      <c r="S780" s="616"/>
      <c r="T780" s="616"/>
      <c r="U780" s="616"/>
      <c r="V780" s="616"/>
      <c r="W780" s="616"/>
      <c r="X780" s="616"/>
      <c r="Y780" s="616"/>
      <c r="Z780" s="616"/>
      <c r="AA780" s="616"/>
      <c r="AB780" s="616"/>
      <c r="AC780" s="616"/>
      <c r="AD780" s="616"/>
      <c r="AE780" s="616"/>
      <c r="AF780" s="616"/>
      <c r="AG780" s="435"/>
      <c r="AH780" s="435"/>
      <c r="AI780" s="435"/>
      <c r="AJ780" s="435"/>
      <c r="AK780" s="435"/>
      <c r="AL780" s="435"/>
    </row>
    <row r="781" spans="1:38" ht="12.75" customHeight="1">
      <c r="A781" s="435"/>
      <c r="B781" s="435"/>
      <c r="C781" s="435"/>
      <c r="D781" s="435"/>
      <c r="E781" s="435"/>
      <c r="F781" s="435"/>
      <c r="G781" s="435"/>
      <c r="H781" s="435"/>
      <c r="I781" s="435"/>
      <c r="J781" s="435"/>
      <c r="K781" s="382"/>
      <c r="L781" s="382"/>
      <c r="M781" s="383"/>
      <c r="N781" s="239"/>
      <c r="O781" s="239"/>
      <c r="P781" s="614"/>
      <c r="Q781" s="622"/>
      <c r="R781" s="623"/>
      <c r="S781" s="616"/>
      <c r="T781" s="616"/>
      <c r="U781" s="616"/>
      <c r="V781" s="616"/>
      <c r="W781" s="616"/>
      <c r="X781" s="616"/>
      <c r="Y781" s="616"/>
      <c r="Z781" s="616"/>
      <c r="AA781" s="616"/>
      <c r="AB781" s="616"/>
      <c r="AC781" s="616"/>
      <c r="AD781" s="616"/>
      <c r="AE781" s="616"/>
      <c r="AF781" s="616"/>
      <c r="AG781" s="435"/>
      <c r="AH781" s="435"/>
      <c r="AI781" s="435"/>
      <c r="AJ781" s="435"/>
      <c r="AK781" s="435"/>
      <c r="AL781" s="435"/>
    </row>
    <row r="782" spans="1:38" ht="12.75" customHeight="1">
      <c r="A782" s="435"/>
      <c r="B782" s="435"/>
      <c r="C782" s="435"/>
      <c r="D782" s="435"/>
      <c r="E782" s="435"/>
      <c r="F782" s="435"/>
      <c r="G782" s="435"/>
      <c r="H782" s="435"/>
      <c r="I782" s="435"/>
      <c r="J782" s="435"/>
      <c r="K782" s="382"/>
      <c r="L782" s="382"/>
      <c r="M782" s="383"/>
      <c r="N782" s="239"/>
      <c r="O782" s="239"/>
      <c r="P782" s="614"/>
      <c r="Q782" s="622"/>
      <c r="R782" s="623"/>
      <c r="S782" s="616"/>
      <c r="T782" s="616"/>
      <c r="U782" s="616"/>
      <c r="V782" s="616"/>
      <c r="W782" s="616"/>
      <c r="X782" s="616"/>
      <c r="Y782" s="616"/>
      <c r="Z782" s="616"/>
      <c r="AA782" s="616"/>
      <c r="AB782" s="616"/>
      <c r="AC782" s="616"/>
      <c r="AD782" s="616"/>
      <c r="AE782" s="616"/>
      <c r="AF782" s="616"/>
      <c r="AG782" s="435"/>
      <c r="AH782" s="435"/>
      <c r="AI782" s="435"/>
      <c r="AJ782" s="435"/>
      <c r="AK782" s="435"/>
      <c r="AL782" s="435"/>
    </row>
    <row r="783" spans="1:38" ht="12.75" customHeight="1">
      <c r="A783" s="435"/>
      <c r="B783" s="435"/>
      <c r="C783" s="435"/>
      <c r="D783" s="435"/>
      <c r="E783" s="435"/>
      <c r="F783" s="435"/>
      <c r="G783" s="435"/>
      <c r="H783" s="435"/>
      <c r="I783" s="435"/>
      <c r="J783" s="435"/>
      <c r="K783" s="382"/>
      <c r="L783" s="382"/>
      <c r="M783" s="383"/>
      <c r="N783" s="239"/>
      <c r="O783" s="239"/>
      <c r="P783" s="614"/>
      <c r="Q783" s="622"/>
      <c r="R783" s="623"/>
      <c r="S783" s="616"/>
      <c r="T783" s="616"/>
      <c r="U783" s="616"/>
      <c r="V783" s="616"/>
      <c r="W783" s="616"/>
      <c r="X783" s="616"/>
      <c r="Y783" s="616"/>
      <c r="Z783" s="616"/>
      <c r="AA783" s="616"/>
      <c r="AB783" s="616"/>
      <c r="AC783" s="616"/>
      <c r="AD783" s="616"/>
      <c r="AE783" s="616"/>
      <c r="AF783" s="616"/>
      <c r="AG783" s="435"/>
      <c r="AH783" s="435"/>
      <c r="AI783" s="435"/>
      <c r="AJ783" s="435"/>
      <c r="AK783" s="435"/>
      <c r="AL783" s="435"/>
    </row>
    <row r="784" spans="1:38" ht="12.75" customHeight="1">
      <c r="A784" s="435"/>
      <c r="B784" s="435"/>
      <c r="C784" s="435"/>
      <c r="D784" s="435"/>
      <c r="E784" s="435"/>
      <c r="F784" s="435"/>
      <c r="G784" s="435"/>
      <c r="H784" s="435"/>
      <c r="I784" s="435"/>
      <c r="J784" s="435"/>
      <c r="K784" s="382"/>
      <c r="L784" s="382"/>
      <c r="M784" s="383"/>
      <c r="N784" s="239"/>
      <c r="O784" s="239"/>
      <c r="P784" s="614"/>
      <c r="Q784" s="622"/>
      <c r="R784" s="623"/>
      <c r="S784" s="616"/>
      <c r="T784" s="616"/>
      <c r="U784" s="616"/>
      <c r="V784" s="616"/>
      <c r="W784" s="616"/>
      <c r="X784" s="616"/>
      <c r="Y784" s="616"/>
      <c r="Z784" s="616"/>
      <c r="AA784" s="616"/>
      <c r="AB784" s="616"/>
      <c r="AC784" s="616"/>
      <c r="AD784" s="616"/>
      <c r="AE784" s="616"/>
      <c r="AF784" s="616"/>
      <c r="AG784" s="435"/>
      <c r="AH784" s="435"/>
      <c r="AI784" s="435"/>
      <c r="AJ784" s="435"/>
      <c r="AK784" s="435"/>
      <c r="AL784" s="435"/>
    </row>
    <row r="785" spans="1:38" ht="12.75" customHeight="1">
      <c r="A785" s="435"/>
      <c r="B785" s="435"/>
      <c r="C785" s="435"/>
      <c r="D785" s="435"/>
      <c r="E785" s="435"/>
      <c r="F785" s="435"/>
      <c r="G785" s="435"/>
      <c r="H785" s="435"/>
      <c r="I785" s="435"/>
      <c r="J785" s="435"/>
      <c r="K785" s="382"/>
      <c r="L785" s="382"/>
      <c r="M785" s="383"/>
      <c r="N785" s="239"/>
      <c r="O785" s="239"/>
      <c r="P785" s="614"/>
      <c r="Q785" s="622"/>
      <c r="R785" s="623"/>
      <c r="S785" s="616"/>
      <c r="T785" s="616"/>
      <c r="U785" s="616"/>
      <c r="V785" s="616"/>
      <c r="W785" s="616"/>
      <c r="X785" s="616"/>
      <c r="Y785" s="616"/>
      <c r="Z785" s="616"/>
      <c r="AA785" s="616"/>
      <c r="AB785" s="616"/>
      <c r="AC785" s="616"/>
      <c r="AD785" s="616"/>
      <c r="AE785" s="616"/>
      <c r="AF785" s="616"/>
      <c r="AG785" s="435"/>
      <c r="AH785" s="435"/>
      <c r="AI785" s="435"/>
      <c r="AJ785" s="435"/>
      <c r="AK785" s="435"/>
      <c r="AL785" s="435"/>
    </row>
    <row r="786" spans="1:38" ht="12.75" customHeight="1">
      <c r="A786" s="435"/>
      <c r="B786" s="435"/>
      <c r="C786" s="435"/>
      <c r="D786" s="435"/>
      <c r="E786" s="435"/>
      <c r="F786" s="435"/>
      <c r="G786" s="435"/>
      <c r="H786" s="435"/>
      <c r="I786" s="435"/>
      <c r="J786" s="435"/>
      <c r="K786" s="382"/>
      <c r="L786" s="382"/>
      <c r="M786" s="383"/>
      <c r="N786" s="239"/>
      <c r="O786" s="239"/>
      <c r="P786" s="614"/>
      <c r="Q786" s="622"/>
      <c r="R786" s="623"/>
      <c r="S786" s="616"/>
      <c r="T786" s="616"/>
      <c r="U786" s="616"/>
      <c r="V786" s="616"/>
      <c r="W786" s="616"/>
      <c r="X786" s="616"/>
      <c r="Y786" s="616"/>
      <c r="Z786" s="616"/>
      <c r="AA786" s="616"/>
      <c r="AB786" s="616"/>
      <c r="AC786" s="616"/>
      <c r="AD786" s="616"/>
      <c r="AE786" s="616"/>
      <c r="AF786" s="616"/>
      <c r="AG786" s="435"/>
      <c r="AH786" s="435"/>
      <c r="AI786" s="435"/>
      <c r="AJ786" s="435"/>
      <c r="AK786" s="435"/>
      <c r="AL786" s="435"/>
    </row>
    <row r="787" spans="1:38" ht="12.75" customHeight="1">
      <c r="A787" s="435"/>
      <c r="B787" s="435"/>
      <c r="C787" s="435"/>
      <c r="D787" s="435"/>
      <c r="E787" s="435"/>
      <c r="F787" s="435"/>
      <c r="G787" s="435"/>
      <c r="H787" s="435"/>
      <c r="I787" s="435"/>
      <c r="J787" s="435"/>
      <c r="K787" s="382"/>
      <c r="L787" s="382"/>
      <c r="M787" s="383"/>
      <c r="N787" s="239"/>
      <c r="O787" s="239"/>
      <c r="P787" s="614"/>
      <c r="Q787" s="622"/>
      <c r="R787" s="623"/>
      <c r="S787" s="616"/>
      <c r="T787" s="616"/>
      <c r="U787" s="616"/>
      <c r="V787" s="616"/>
      <c r="W787" s="616"/>
      <c r="X787" s="616"/>
      <c r="Y787" s="616"/>
      <c r="Z787" s="616"/>
      <c r="AA787" s="616"/>
      <c r="AB787" s="616"/>
      <c r="AC787" s="616"/>
      <c r="AD787" s="616"/>
      <c r="AE787" s="616"/>
      <c r="AF787" s="616"/>
      <c r="AG787" s="435"/>
      <c r="AH787" s="435"/>
      <c r="AI787" s="435"/>
      <c r="AJ787" s="435"/>
      <c r="AK787" s="435"/>
      <c r="AL787" s="435"/>
    </row>
    <row r="788" spans="1:38" ht="12.75" customHeight="1">
      <c r="A788" s="435"/>
      <c r="B788" s="435"/>
      <c r="C788" s="435"/>
      <c r="D788" s="435"/>
      <c r="E788" s="435"/>
      <c r="F788" s="435"/>
      <c r="G788" s="435"/>
      <c r="H788" s="435"/>
      <c r="I788" s="435"/>
      <c r="J788" s="435"/>
      <c r="K788" s="382"/>
      <c r="L788" s="382"/>
      <c r="M788" s="383"/>
      <c r="N788" s="239"/>
      <c r="O788" s="239"/>
      <c r="P788" s="614"/>
      <c r="Q788" s="622"/>
      <c r="R788" s="623"/>
      <c r="S788" s="616"/>
      <c r="T788" s="616"/>
      <c r="U788" s="616"/>
      <c r="V788" s="616"/>
      <c r="W788" s="616"/>
      <c r="X788" s="616"/>
      <c r="Y788" s="616"/>
      <c r="Z788" s="616"/>
      <c r="AA788" s="616"/>
      <c r="AB788" s="616"/>
      <c r="AC788" s="616"/>
      <c r="AD788" s="616"/>
      <c r="AE788" s="616"/>
      <c r="AF788" s="616"/>
      <c r="AG788" s="435"/>
      <c r="AH788" s="435"/>
      <c r="AI788" s="435"/>
      <c r="AJ788" s="435"/>
      <c r="AK788" s="435"/>
      <c r="AL788" s="435"/>
    </row>
    <row r="789" spans="1:38" ht="12.75" customHeight="1">
      <c r="A789" s="435"/>
      <c r="B789" s="435"/>
      <c r="C789" s="435"/>
      <c r="D789" s="435"/>
      <c r="E789" s="435"/>
      <c r="F789" s="435"/>
      <c r="G789" s="435"/>
      <c r="H789" s="435"/>
      <c r="I789" s="435"/>
      <c r="J789" s="435"/>
      <c r="K789" s="382"/>
      <c r="L789" s="382"/>
      <c r="M789" s="383"/>
      <c r="N789" s="239"/>
      <c r="O789" s="239"/>
      <c r="P789" s="614"/>
      <c r="Q789" s="622"/>
      <c r="R789" s="623"/>
      <c r="S789" s="616"/>
      <c r="T789" s="616"/>
      <c r="U789" s="616"/>
      <c r="V789" s="616"/>
      <c r="W789" s="616"/>
      <c r="X789" s="616"/>
      <c r="Y789" s="616"/>
      <c r="Z789" s="616"/>
      <c r="AA789" s="616"/>
      <c r="AB789" s="616"/>
      <c r="AC789" s="616"/>
      <c r="AD789" s="616"/>
      <c r="AE789" s="616"/>
      <c r="AF789" s="616"/>
      <c r="AG789" s="435"/>
      <c r="AH789" s="435"/>
      <c r="AI789" s="435"/>
      <c r="AJ789" s="435"/>
      <c r="AK789" s="435"/>
      <c r="AL789" s="435"/>
    </row>
    <row r="790" spans="1:38" ht="12.75" customHeight="1">
      <c r="A790" s="435"/>
      <c r="B790" s="435"/>
      <c r="C790" s="435"/>
      <c r="D790" s="435"/>
      <c r="E790" s="435"/>
      <c r="F790" s="435"/>
      <c r="G790" s="435"/>
      <c r="H790" s="435"/>
      <c r="I790" s="435"/>
      <c r="J790" s="435"/>
      <c r="K790" s="382"/>
      <c r="L790" s="382"/>
      <c r="M790" s="383"/>
      <c r="N790" s="239"/>
      <c r="O790" s="239"/>
      <c r="P790" s="614"/>
      <c r="Q790" s="622"/>
      <c r="R790" s="623"/>
      <c r="S790" s="616"/>
      <c r="T790" s="616"/>
      <c r="U790" s="616"/>
      <c r="V790" s="616"/>
      <c r="W790" s="616"/>
      <c r="X790" s="616"/>
      <c r="Y790" s="616"/>
      <c r="Z790" s="616"/>
      <c r="AA790" s="616"/>
      <c r="AB790" s="616"/>
      <c r="AC790" s="616"/>
      <c r="AD790" s="616"/>
      <c r="AE790" s="616"/>
      <c r="AF790" s="616"/>
      <c r="AG790" s="435"/>
      <c r="AH790" s="435"/>
      <c r="AI790" s="435"/>
      <c r="AJ790" s="435"/>
      <c r="AK790" s="435"/>
      <c r="AL790" s="435"/>
    </row>
    <row r="791" spans="1:38" ht="12.75" customHeight="1">
      <c r="A791" s="435"/>
      <c r="B791" s="435"/>
      <c r="C791" s="435"/>
      <c r="D791" s="435"/>
      <c r="E791" s="435"/>
      <c r="F791" s="435"/>
      <c r="G791" s="435"/>
      <c r="H791" s="435"/>
      <c r="I791" s="435"/>
      <c r="J791" s="435"/>
      <c r="K791" s="382"/>
      <c r="L791" s="382"/>
      <c r="M791" s="383"/>
      <c r="N791" s="239"/>
      <c r="O791" s="239"/>
      <c r="P791" s="614"/>
      <c r="Q791" s="622"/>
      <c r="R791" s="623"/>
      <c r="S791" s="616"/>
      <c r="T791" s="616"/>
      <c r="U791" s="616"/>
      <c r="V791" s="616"/>
      <c r="W791" s="616"/>
      <c r="X791" s="616"/>
      <c r="Y791" s="616"/>
      <c r="Z791" s="616"/>
      <c r="AA791" s="616"/>
      <c r="AB791" s="616"/>
      <c r="AC791" s="616"/>
      <c r="AD791" s="616"/>
      <c r="AE791" s="616"/>
      <c r="AF791" s="616"/>
      <c r="AG791" s="435"/>
      <c r="AH791" s="435"/>
      <c r="AI791" s="435"/>
      <c r="AJ791" s="435"/>
      <c r="AK791" s="435"/>
      <c r="AL791" s="435"/>
    </row>
    <row r="792" spans="1:38" ht="12.75" customHeight="1">
      <c r="A792" s="435"/>
      <c r="B792" s="435"/>
      <c r="C792" s="435"/>
      <c r="D792" s="435"/>
      <c r="E792" s="435"/>
      <c r="F792" s="435"/>
      <c r="G792" s="435"/>
      <c r="H792" s="435"/>
      <c r="I792" s="435"/>
      <c r="J792" s="435"/>
      <c r="K792" s="382"/>
      <c r="L792" s="382"/>
      <c r="M792" s="383"/>
      <c r="N792" s="239"/>
      <c r="O792" s="239"/>
      <c r="P792" s="614"/>
      <c r="Q792" s="622"/>
      <c r="R792" s="623"/>
      <c r="S792" s="616"/>
      <c r="T792" s="616"/>
      <c r="U792" s="616"/>
      <c r="V792" s="616"/>
      <c r="W792" s="616"/>
      <c r="X792" s="616"/>
      <c r="Y792" s="616"/>
      <c r="Z792" s="616"/>
      <c r="AA792" s="616"/>
      <c r="AB792" s="616"/>
      <c r="AC792" s="616"/>
      <c r="AD792" s="616"/>
      <c r="AE792" s="616"/>
      <c r="AF792" s="616"/>
      <c r="AG792" s="435"/>
      <c r="AH792" s="435"/>
      <c r="AI792" s="435"/>
      <c r="AJ792" s="435"/>
      <c r="AK792" s="435"/>
      <c r="AL792" s="435"/>
    </row>
    <row r="793" spans="1:38" ht="12.75" customHeight="1">
      <c r="A793" s="435"/>
      <c r="B793" s="435"/>
      <c r="C793" s="435"/>
      <c r="D793" s="435"/>
      <c r="E793" s="435"/>
      <c r="F793" s="435"/>
      <c r="G793" s="435"/>
      <c r="H793" s="435"/>
      <c r="I793" s="435"/>
      <c r="J793" s="435"/>
      <c r="K793" s="382"/>
      <c r="L793" s="382"/>
      <c r="M793" s="383"/>
      <c r="N793" s="239"/>
      <c r="O793" s="239"/>
      <c r="P793" s="614"/>
      <c r="Q793" s="622"/>
      <c r="R793" s="623"/>
      <c r="S793" s="616"/>
      <c r="T793" s="616"/>
      <c r="U793" s="616"/>
      <c r="V793" s="616"/>
      <c r="W793" s="616"/>
      <c r="X793" s="616"/>
      <c r="Y793" s="616"/>
      <c r="Z793" s="616"/>
      <c r="AA793" s="616"/>
      <c r="AB793" s="616"/>
      <c r="AC793" s="616"/>
      <c r="AD793" s="616"/>
      <c r="AE793" s="616"/>
      <c r="AF793" s="616"/>
      <c r="AG793" s="435"/>
      <c r="AH793" s="435"/>
      <c r="AI793" s="435"/>
      <c r="AJ793" s="435"/>
      <c r="AK793" s="435"/>
      <c r="AL793" s="435"/>
    </row>
    <row r="794" spans="1:38" ht="12.75" customHeight="1">
      <c r="A794" s="435"/>
      <c r="B794" s="435"/>
      <c r="C794" s="435"/>
      <c r="D794" s="435"/>
      <c r="E794" s="435"/>
      <c r="F794" s="435"/>
      <c r="G794" s="435"/>
      <c r="H794" s="435"/>
      <c r="I794" s="435"/>
      <c r="J794" s="435"/>
      <c r="K794" s="382"/>
      <c r="L794" s="382"/>
      <c r="M794" s="383"/>
      <c r="N794" s="239"/>
      <c r="O794" s="239"/>
      <c r="P794" s="614"/>
      <c r="Q794" s="622"/>
      <c r="R794" s="623"/>
      <c r="S794" s="616"/>
      <c r="T794" s="616"/>
      <c r="U794" s="616"/>
      <c r="V794" s="616"/>
      <c r="W794" s="616"/>
      <c r="X794" s="616"/>
      <c r="Y794" s="616"/>
      <c r="Z794" s="616"/>
      <c r="AA794" s="616"/>
      <c r="AB794" s="616"/>
      <c r="AC794" s="616"/>
      <c r="AD794" s="616"/>
      <c r="AE794" s="616"/>
      <c r="AF794" s="616"/>
      <c r="AG794" s="435"/>
      <c r="AH794" s="435"/>
      <c r="AI794" s="435"/>
      <c r="AJ794" s="435"/>
      <c r="AK794" s="435"/>
      <c r="AL794" s="435"/>
    </row>
    <row r="795" spans="1:38" ht="12.75" customHeight="1">
      <c r="A795" s="435"/>
      <c r="B795" s="435"/>
      <c r="C795" s="435"/>
      <c r="D795" s="435"/>
      <c r="E795" s="435"/>
      <c r="F795" s="435"/>
      <c r="G795" s="435"/>
      <c r="H795" s="435"/>
      <c r="I795" s="435"/>
      <c r="J795" s="435"/>
      <c r="K795" s="382"/>
      <c r="L795" s="382"/>
      <c r="M795" s="383"/>
      <c r="N795" s="239"/>
      <c r="O795" s="239"/>
      <c r="P795" s="614"/>
      <c r="Q795" s="622"/>
      <c r="R795" s="623"/>
      <c r="S795" s="616"/>
      <c r="T795" s="616"/>
      <c r="U795" s="616"/>
      <c r="V795" s="616"/>
      <c r="W795" s="616"/>
      <c r="X795" s="616"/>
      <c r="Y795" s="616"/>
      <c r="Z795" s="616"/>
      <c r="AA795" s="616"/>
      <c r="AB795" s="616"/>
      <c r="AC795" s="616"/>
      <c r="AD795" s="616"/>
      <c r="AE795" s="616"/>
      <c r="AF795" s="616"/>
      <c r="AG795" s="435"/>
      <c r="AH795" s="435"/>
      <c r="AI795" s="435"/>
      <c r="AJ795" s="435"/>
      <c r="AK795" s="435"/>
      <c r="AL795" s="435"/>
    </row>
    <row r="796" spans="1:38" ht="12.75" customHeight="1">
      <c r="A796" s="435"/>
      <c r="B796" s="435"/>
      <c r="C796" s="435"/>
      <c r="D796" s="435"/>
      <c r="E796" s="435"/>
      <c r="F796" s="435"/>
      <c r="G796" s="435"/>
      <c r="H796" s="435"/>
      <c r="I796" s="435"/>
      <c r="J796" s="435"/>
      <c r="K796" s="382"/>
      <c r="L796" s="382"/>
      <c r="M796" s="383"/>
      <c r="N796" s="239"/>
      <c r="O796" s="239"/>
      <c r="P796" s="614"/>
      <c r="Q796" s="622"/>
      <c r="R796" s="623"/>
      <c r="S796" s="616"/>
      <c r="T796" s="616"/>
      <c r="U796" s="616"/>
      <c r="V796" s="616"/>
      <c r="W796" s="616"/>
      <c r="X796" s="616"/>
      <c r="Y796" s="616"/>
      <c r="Z796" s="616"/>
      <c r="AA796" s="616"/>
      <c r="AB796" s="616"/>
      <c r="AC796" s="616"/>
      <c r="AD796" s="616"/>
      <c r="AE796" s="616"/>
      <c r="AF796" s="616"/>
      <c r="AG796" s="435"/>
      <c r="AH796" s="435"/>
      <c r="AI796" s="435"/>
      <c r="AJ796" s="435"/>
      <c r="AK796" s="435"/>
      <c r="AL796" s="435"/>
    </row>
    <row r="797" spans="1:38" ht="12.75" customHeight="1">
      <c r="A797" s="435"/>
      <c r="B797" s="435"/>
      <c r="C797" s="435"/>
      <c r="D797" s="435"/>
      <c r="E797" s="435"/>
      <c r="F797" s="435"/>
      <c r="G797" s="435"/>
      <c r="H797" s="435"/>
      <c r="I797" s="435"/>
      <c r="J797" s="435"/>
      <c r="K797" s="382"/>
      <c r="L797" s="382"/>
      <c r="M797" s="383"/>
      <c r="N797" s="239"/>
      <c r="O797" s="239"/>
      <c r="P797" s="614"/>
      <c r="Q797" s="622"/>
      <c r="R797" s="623"/>
      <c r="S797" s="616"/>
      <c r="T797" s="616"/>
      <c r="U797" s="616"/>
      <c r="V797" s="616"/>
      <c r="W797" s="616"/>
      <c r="X797" s="616"/>
      <c r="Y797" s="616"/>
      <c r="Z797" s="616"/>
      <c r="AA797" s="616"/>
      <c r="AB797" s="616"/>
      <c r="AC797" s="616"/>
      <c r="AD797" s="616"/>
      <c r="AE797" s="616"/>
      <c r="AF797" s="616"/>
      <c r="AG797" s="435"/>
      <c r="AH797" s="435"/>
      <c r="AI797" s="435"/>
      <c r="AJ797" s="435"/>
      <c r="AK797" s="435"/>
      <c r="AL797" s="435"/>
    </row>
    <row r="798" spans="1:38" ht="12.75" customHeight="1">
      <c r="A798" s="435"/>
      <c r="B798" s="435"/>
      <c r="C798" s="435"/>
      <c r="D798" s="435"/>
      <c r="E798" s="435"/>
      <c r="F798" s="435"/>
      <c r="G798" s="435"/>
      <c r="H798" s="435"/>
      <c r="I798" s="435"/>
      <c r="J798" s="435"/>
      <c r="K798" s="382"/>
      <c r="L798" s="382"/>
      <c r="M798" s="383"/>
      <c r="N798" s="239"/>
      <c r="O798" s="239"/>
      <c r="P798" s="614"/>
      <c r="Q798" s="622"/>
      <c r="R798" s="623"/>
      <c r="S798" s="616"/>
      <c r="T798" s="616"/>
      <c r="U798" s="616"/>
      <c r="V798" s="616"/>
      <c r="W798" s="616"/>
      <c r="X798" s="616"/>
      <c r="Y798" s="616"/>
      <c r="Z798" s="616"/>
      <c r="AA798" s="616"/>
      <c r="AB798" s="616"/>
      <c r="AC798" s="616"/>
      <c r="AD798" s="616"/>
      <c r="AE798" s="616"/>
      <c r="AF798" s="616"/>
      <c r="AG798" s="435"/>
      <c r="AH798" s="435"/>
      <c r="AI798" s="435"/>
      <c r="AJ798" s="435"/>
      <c r="AK798" s="435"/>
      <c r="AL798" s="435"/>
    </row>
    <row r="799" spans="1:38" ht="12.75" customHeight="1">
      <c r="A799" s="435"/>
      <c r="B799" s="435"/>
      <c r="C799" s="435"/>
      <c r="D799" s="435"/>
      <c r="E799" s="435"/>
      <c r="F799" s="435"/>
      <c r="G799" s="435"/>
      <c r="H799" s="435"/>
      <c r="I799" s="435"/>
      <c r="J799" s="435"/>
      <c r="K799" s="382"/>
      <c r="L799" s="382"/>
      <c r="M799" s="383"/>
      <c r="N799" s="239"/>
      <c r="O799" s="239"/>
      <c r="P799" s="614"/>
      <c r="Q799" s="622"/>
      <c r="R799" s="623"/>
      <c r="S799" s="616"/>
      <c r="T799" s="616"/>
      <c r="U799" s="616"/>
      <c r="V799" s="616"/>
      <c r="W799" s="616"/>
      <c r="X799" s="616"/>
      <c r="Y799" s="616"/>
      <c r="Z799" s="616"/>
      <c r="AA799" s="616"/>
      <c r="AB799" s="616"/>
      <c r="AC799" s="616"/>
      <c r="AD799" s="616"/>
      <c r="AE799" s="616"/>
      <c r="AF799" s="616"/>
      <c r="AG799" s="435"/>
      <c r="AH799" s="435"/>
      <c r="AI799" s="435"/>
      <c r="AJ799" s="435"/>
      <c r="AK799" s="435"/>
      <c r="AL799" s="435"/>
    </row>
    <row r="800" spans="1:38" ht="12.75" customHeight="1">
      <c r="A800" s="435"/>
      <c r="B800" s="435"/>
      <c r="C800" s="435"/>
      <c r="D800" s="435"/>
      <c r="E800" s="435"/>
      <c r="F800" s="435"/>
      <c r="G800" s="435"/>
      <c r="H800" s="435"/>
      <c r="I800" s="435"/>
      <c r="J800" s="435"/>
      <c r="K800" s="382"/>
      <c r="L800" s="382"/>
      <c r="M800" s="383"/>
      <c r="N800" s="239"/>
      <c r="O800" s="239"/>
      <c r="P800" s="614"/>
      <c r="Q800" s="622"/>
      <c r="R800" s="623"/>
      <c r="S800" s="616"/>
      <c r="T800" s="616"/>
      <c r="U800" s="616"/>
      <c r="V800" s="616"/>
      <c r="W800" s="616"/>
      <c r="X800" s="616"/>
      <c r="Y800" s="616"/>
      <c r="Z800" s="616"/>
      <c r="AA800" s="616"/>
      <c r="AB800" s="616"/>
      <c r="AC800" s="616"/>
      <c r="AD800" s="616"/>
      <c r="AE800" s="616"/>
      <c r="AF800" s="616"/>
      <c r="AG800" s="435"/>
      <c r="AH800" s="435"/>
      <c r="AI800" s="435"/>
      <c r="AJ800" s="435"/>
      <c r="AK800" s="435"/>
      <c r="AL800" s="435"/>
    </row>
    <row r="801" spans="1:38" ht="12.75" customHeight="1">
      <c r="A801" s="435"/>
      <c r="B801" s="435"/>
      <c r="C801" s="435"/>
      <c r="D801" s="435"/>
      <c r="E801" s="435"/>
      <c r="F801" s="435"/>
      <c r="G801" s="435"/>
      <c r="H801" s="435"/>
      <c r="I801" s="435"/>
      <c r="J801" s="435"/>
      <c r="K801" s="382"/>
      <c r="L801" s="382"/>
      <c r="M801" s="383"/>
      <c r="N801" s="239"/>
      <c r="O801" s="239"/>
      <c r="P801" s="614"/>
      <c r="Q801" s="622"/>
      <c r="R801" s="623"/>
      <c r="S801" s="616"/>
      <c r="T801" s="616"/>
      <c r="U801" s="616"/>
      <c r="V801" s="616"/>
      <c r="W801" s="616"/>
      <c r="X801" s="616"/>
      <c r="Y801" s="616"/>
      <c r="Z801" s="616"/>
      <c r="AA801" s="616"/>
      <c r="AB801" s="616"/>
      <c r="AC801" s="616"/>
      <c r="AD801" s="616"/>
      <c r="AE801" s="616"/>
      <c r="AF801" s="616"/>
      <c r="AG801" s="435"/>
      <c r="AH801" s="435"/>
      <c r="AI801" s="435"/>
      <c r="AJ801" s="435"/>
      <c r="AK801" s="435"/>
      <c r="AL801" s="435"/>
    </row>
    <row r="802" spans="1:38" ht="12.75" customHeight="1">
      <c r="A802" s="435"/>
      <c r="B802" s="435"/>
      <c r="C802" s="435"/>
      <c r="D802" s="435"/>
      <c r="E802" s="435"/>
      <c r="F802" s="435"/>
      <c r="G802" s="435"/>
      <c r="H802" s="435"/>
      <c r="I802" s="435"/>
      <c r="J802" s="435"/>
      <c r="K802" s="382"/>
      <c r="L802" s="382"/>
      <c r="M802" s="383"/>
      <c r="N802" s="239"/>
      <c r="O802" s="239"/>
      <c r="P802" s="614"/>
      <c r="Q802" s="622"/>
      <c r="R802" s="623"/>
      <c r="S802" s="616"/>
      <c r="T802" s="616"/>
      <c r="U802" s="616"/>
      <c r="V802" s="616"/>
      <c r="W802" s="616"/>
      <c r="X802" s="616"/>
      <c r="Y802" s="616"/>
      <c r="Z802" s="616"/>
      <c r="AA802" s="616"/>
      <c r="AB802" s="616"/>
      <c r="AC802" s="616"/>
      <c r="AD802" s="616"/>
      <c r="AE802" s="616"/>
      <c r="AF802" s="616"/>
      <c r="AG802" s="435"/>
      <c r="AH802" s="435"/>
      <c r="AI802" s="435"/>
      <c r="AJ802" s="435"/>
      <c r="AK802" s="435"/>
      <c r="AL802" s="435"/>
    </row>
    <row r="803" spans="1:38" ht="12.75" customHeight="1">
      <c r="A803" s="435"/>
      <c r="B803" s="435"/>
      <c r="C803" s="435"/>
      <c r="D803" s="435"/>
      <c r="E803" s="435"/>
      <c r="F803" s="435"/>
      <c r="G803" s="435"/>
      <c r="H803" s="435"/>
      <c r="I803" s="435"/>
      <c r="J803" s="435"/>
      <c r="K803" s="382"/>
      <c r="L803" s="382"/>
      <c r="M803" s="383"/>
      <c r="N803" s="239"/>
      <c r="O803" s="239"/>
      <c r="P803" s="614"/>
      <c r="Q803" s="622"/>
      <c r="R803" s="623"/>
      <c r="S803" s="616"/>
      <c r="T803" s="616"/>
      <c r="U803" s="616"/>
      <c r="V803" s="616"/>
      <c r="W803" s="616"/>
      <c r="X803" s="616"/>
      <c r="Y803" s="616"/>
      <c r="Z803" s="616"/>
      <c r="AA803" s="616"/>
      <c r="AB803" s="616"/>
      <c r="AC803" s="616"/>
      <c r="AD803" s="616"/>
      <c r="AE803" s="616"/>
      <c r="AF803" s="616"/>
      <c r="AG803" s="435"/>
      <c r="AH803" s="435"/>
      <c r="AI803" s="435"/>
      <c r="AJ803" s="435"/>
      <c r="AK803" s="435"/>
      <c r="AL803" s="435"/>
    </row>
    <row r="804" spans="1:38" ht="12.75" customHeight="1">
      <c r="A804" s="435"/>
      <c r="B804" s="435"/>
      <c r="C804" s="435"/>
      <c r="D804" s="435"/>
      <c r="E804" s="435"/>
      <c r="F804" s="435"/>
      <c r="G804" s="435"/>
      <c r="H804" s="435"/>
      <c r="I804" s="435"/>
      <c r="J804" s="435"/>
      <c r="K804" s="382"/>
      <c r="L804" s="382"/>
      <c r="M804" s="383"/>
      <c r="N804" s="239"/>
      <c r="O804" s="239"/>
      <c r="P804" s="614"/>
      <c r="Q804" s="622"/>
      <c r="R804" s="623"/>
      <c r="S804" s="616"/>
      <c r="T804" s="616"/>
      <c r="U804" s="616"/>
      <c r="V804" s="616"/>
      <c r="W804" s="616"/>
      <c r="X804" s="616"/>
      <c r="Y804" s="616"/>
      <c r="Z804" s="616"/>
      <c r="AA804" s="616"/>
      <c r="AB804" s="616"/>
      <c r="AC804" s="616"/>
      <c r="AD804" s="616"/>
      <c r="AE804" s="616"/>
      <c r="AF804" s="616"/>
      <c r="AG804" s="435"/>
      <c r="AH804" s="435"/>
      <c r="AI804" s="435"/>
      <c r="AJ804" s="435"/>
      <c r="AK804" s="435"/>
      <c r="AL804" s="435"/>
    </row>
    <row r="805" spans="1:38" ht="12.75" customHeight="1">
      <c r="A805" s="435"/>
      <c r="B805" s="435"/>
      <c r="C805" s="435"/>
      <c r="D805" s="435"/>
      <c r="E805" s="435"/>
      <c r="F805" s="435"/>
      <c r="G805" s="435"/>
      <c r="H805" s="435"/>
      <c r="I805" s="435"/>
      <c r="J805" s="435"/>
      <c r="K805" s="382"/>
      <c r="L805" s="382"/>
      <c r="M805" s="383"/>
      <c r="N805" s="239"/>
      <c r="O805" s="239"/>
      <c r="P805" s="614"/>
      <c r="Q805" s="622"/>
      <c r="R805" s="623"/>
      <c r="S805" s="616"/>
      <c r="T805" s="616"/>
      <c r="U805" s="616"/>
      <c r="V805" s="616"/>
      <c r="W805" s="616"/>
      <c r="X805" s="616"/>
      <c r="Y805" s="616"/>
      <c r="Z805" s="616"/>
      <c r="AA805" s="616"/>
      <c r="AB805" s="616"/>
      <c r="AC805" s="616"/>
      <c r="AD805" s="616"/>
      <c r="AE805" s="616"/>
      <c r="AF805" s="616"/>
      <c r="AG805" s="435"/>
      <c r="AH805" s="435"/>
      <c r="AI805" s="435"/>
      <c r="AJ805" s="435"/>
      <c r="AK805" s="435"/>
      <c r="AL805" s="435"/>
    </row>
    <row r="806" spans="1:38" ht="12.75" customHeight="1">
      <c r="A806" s="435"/>
      <c r="B806" s="435"/>
      <c r="C806" s="435"/>
      <c r="D806" s="435"/>
      <c r="E806" s="435"/>
      <c r="F806" s="435"/>
      <c r="G806" s="435"/>
      <c r="H806" s="435"/>
      <c r="I806" s="435"/>
      <c r="J806" s="435"/>
      <c r="K806" s="382"/>
      <c r="L806" s="382"/>
      <c r="M806" s="383"/>
      <c r="N806" s="239"/>
      <c r="O806" s="239"/>
      <c r="P806" s="614"/>
      <c r="Q806" s="622"/>
      <c r="R806" s="623"/>
      <c r="S806" s="616"/>
      <c r="T806" s="616"/>
      <c r="U806" s="616"/>
      <c r="V806" s="616"/>
      <c r="W806" s="616"/>
      <c r="X806" s="616"/>
      <c r="Y806" s="616"/>
      <c r="Z806" s="616"/>
      <c r="AA806" s="616"/>
      <c r="AB806" s="616"/>
      <c r="AC806" s="616"/>
      <c r="AD806" s="616"/>
      <c r="AE806" s="616"/>
      <c r="AF806" s="616"/>
      <c r="AG806" s="435"/>
      <c r="AH806" s="435"/>
      <c r="AI806" s="435"/>
      <c r="AJ806" s="435"/>
      <c r="AK806" s="435"/>
      <c r="AL806" s="435"/>
    </row>
    <row r="807" spans="1:38" ht="12.75" customHeight="1">
      <c r="A807" s="435"/>
      <c r="B807" s="435"/>
      <c r="C807" s="435"/>
      <c r="D807" s="435"/>
      <c r="E807" s="435"/>
      <c r="F807" s="435"/>
      <c r="G807" s="435"/>
      <c r="H807" s="435"/>
      <c r="I807" s="435"/>
      <c r="J807" s="435"/>
      <c r="K807" s="382"/>
      <c r="L807" s="382"/>
      <c r="M807" s="383"/>
      <c r="N807" s="239"/>
      <c r="O807" s="239"/>
      <c r="P807" s="614"/>
      <c r="Q807" s="622"/>
      <c r="R807" s="623"/>
      <c r="S807" s="616"/>
      <c r="T807" s="616"/>
      <c r="U807" s="616"/>
      <c r="V807" s="616"/>
      <c r="W807" s="616"/>
      <c r="X807" s="616"/>
      <c r="Y807" s="616"/>
      <c r="Z807" s="616"/>
      <c r="AA807" s="616"/>
      <c r="AB807" s="616"/>
      <c r="AC807" s="616"/>
      <c r="AD807" s="616"/>
      <c r="AE807" s="616"/>
      <c r="AF807" s="616"/>
      <c r="AG807" s="435"/>
      <c r="AH807" s="435"/>
      <c r="AI807" s="435"/>
      <c r="AJ807" s="435"/>
      <c r="AK807" s="435"/>
      <c r="AL807" s="435"/>
    </row>
    <row r="808" spans="1:38" ht="12.75" customHeight="1">
      <c r="A808" s="435"/>
      <c r="B808" s="435"/>
      <c r="C808" s="435"/>
      <c r="D808" s="435"/>
      <c r="E808" s="435"/>
      <c r="F808" s="435"/>
      <c r="G808" s="435"/>
      <c r="H808" s="435"/>
      <c r="I808" s="435"/>
      <c r="J808" s="435"/>
      <c r="K808" s="382"/>
      <c r="L808" s="382"/>
      <c r="M808" s="383"/>
      <c r="N808" s="239"/>
      <c r="O808" s="239"/>
      <c r="P808" s="614"/>
      <c r="Q808" s="622"/>
      <c r="R808" s="623"/>
      <c r="S808" s="616"/>
      <c r="T808" s="616"/>
      <c r="U808" s="616"/>
      <c r="V808" s="616"/>
      <c r="W808" s="616"/>
      <c r="X808" s="616"/>
      <c r="Y808" s="616"/>
      <c r="Z808" s="616"/>
      <c r="AA808" s="616"/>
      <c r="AB808" s="616"/>
      <c r="AC808" s="616"/>
      <c r="AD808" s="616"/>
      <c r="AE808" s="616"/>
      <c r="AF808" s="616"/>
      <c r="AG808" s="435"/>
      <c r="AH808" s="435"/>
      <c r="AI808" s="435"/>
      <c r="AJ808" s="435"/>
      <c r="AK808" s="435"/>
      <c r="AL808" s="435"/>
    </row>
    <row r="809" spans="1:38" ht="12.75" customHeight="1">
      <c r="A809" s="435"/>
      <c r="B809" s="435"/>
      <c r="C809" s="435"/>
      <c r="D809" s="435"/>
      <c r="E809" s="435"/>
      <c r="F809" s="435"/>
      <c r="G809" s="435"/>
      <c r="H809" s="435"/>
      <c r="I809" s="435"/>
      <c r="J809" s="435"/>
      <c r="K809" s="382"/>
      <c r="L809" s="382"/>
      <c r="M809" s="383"/>
      <c r="N809" s="239"/>
      <c r="O809" s="239"/>
      <c r="P809" s="614"/>
      <c r="Q809" s="622"/>
      <c r="R809" s="623"/>
      <c r="S809" s="616"/>
      <c r="T809" s="616"/>
      <c r="U809" s="616"/>
      <c r="V809" s="616"/>
      <c r="W809" s="616"/>
      <c r="X809" s="616"/>
      <c r="Y809" s="616"/>
      <c r="Z809" s="616"/>
      <c r="AA809" s="616"/>
      <c r="AB809" s="616"/>
      <c r="AC809" s="616"/>
      <c r="AD809" s="616"/>
      <c r="AE809" s="616"/>
      <c r="AF809" s="616"/>
      <c r="AG809" s="435"/>
      <c r="AH809" s="435"/>
      <c r="AI809" s="435"/>
      <c r="AJ809" s="435"/>
      <c r="AK809" s="435"/>
      <c r="AL809" s="435"/>
    </row>
    <row r="810" spans="1:38" ht="12.75" customHeight="1">
      <c r="A810" s="435"/>
      <c r="B810" s="435"/>
      <c r="C810" s="435"/>
      <c r="D810" s="435"/>
      <c r="E810" s="435"/>
      <c r="F810" s="435"/>
      <c r="G810" s="435"/>
      <c r="H810" s="435"/>
      <c r="I810" s="435"/>
      <c r="J810" s="435"/>
      <c r="K810" s="382"/>
      <c r="L810" s="382"/>
      <c r="M810" s="383"/>
      <c r="N810" s="239"/>
      <c r="O810" s="239"/>
      <c r="P810" s="614"/>
      <c r="Q810" s="622"/>
      <c r="R810" s="623"/>
      <c r="S810" s="616"/>
      <c r="T810" s="616"/>
      <c r="U810" s="616"/>
      <c r="V810" s="616"/>
      <c r="W810" s="616"/>
      <c r="X810" s="616"/>
      <c r="Y810" s="616"/>
      <c r="Z810" s="616"/>
      <c r="AA810" s="616"/>
      <c r="AB810" s="616"/>
      <c r="AC810" s="616"/>
      <c r="AD810" s="616"/>
      <c r="AE810" s="616"/>
      <c r="AF810" s="616"/>
      <c r="AG810" s="435"/>
      <c r="AH810" s="435"/>
      <c r="AI810" s="435"/>
      <c r="AJ810" s="435"/>
      <c r="AK810" s="435"/>
      <c r="AL810" s="435"/>
    </row>
    <row r="811" spans="1:38" ht="12.75" customHeight="1">
      <c r="A811" s="435"/>
      <c r="B811" s="435"/>
      <c r="C811" s="435"/>
      <c r="D811" s="435"/>
      <c r="E811" s="435"/>
      <c r="F811" s="435"/>
      <c r="G811" s="435"/>
      <c r="H811" s="435"/>
      <c r="I811" s="435"/>
      <c r="J811" s="435"/>
      <c r="K811" s="382"/>
      <c r="L811" s="382"/>
      <c r="M811" s="383"/>
      <c r="N811" s="239"/>
      <c r="O811" s="239"/>
      <c r="P811" s="614"/>
      <c r="Q811" s="622"/>
      <c r="R811" s="623"/>
      <c r="S811" s="616"/>
      <c r="T811" s="616"/>
      <c r="U811" s="616"/>
      <c r="V811" s="616"/>
      <c r="W811" s="616"/>
      <c r="X811" s="616"/>
      <c r="Y811" s="616"/>
      <c r="Z811" s="616"/>
      <c r="AA811" s="616"/>
      <c r="AB811" s="616"/>
      <c r="AC811" s="616"/>
      <c r="AD811" s="616"/>
      <c r="AE811" s="616"/>
      <c r="AF811" s="616"/>
      <c r="AG811" s="435"/>
      <c r="AH811" s="435"/>
      <c r="AI811" s="435"/>
      <c r="AJ811" s="435"/>
      <c r="AK811" s="435"/>
      <c r="AL811" s="435"/>
    </row>
    <row r="812" spans="1:38" ht="12.75" customHeight="1">
      <c r="A812" s="435"/>
      <c r="B812" s="435"/>
      <c r="C812" s="435"/>
      <c r="D812" s="435"/>
      <c r="E812" s="435"/>
      <c r="F812" s="435"/>
      <c r="G812" s="435"/>
      <c r="H812" s="435"/>
      <c r="I812" s="435"/>
      <c r="J812" s="435"/>
      <c r="K812" s="382"/>
      <c r="L812" s="382"/>
      <c r="M812" s="383"/>
      <c r="N812" s="239"/>
      <c r="O812" s="239"/>
      <c r="P812" s="614"/>
      <c r="Q812" s="622"/>
      <c r="R812" s="623"/>
      <c r="S812" s="616"/>
      <c r="T812" s="616"/>
      <c r="U812" s="616"/>
      <c r="V812" s="616"/>
      <c r="W812" s="616"/>
      <c r="X812" s="616"/>
      <c r="Y812" s="616"/>
      <c r="Z812" s="616"/>
      <c r="AA812" s="616"/>
      <c r="AB812" s="616"/>
      <c r="AC812" s="616"/>
      <c r="AD812" s="616"/>
      <c r="AE812" s="616"/>
      <c r="AF812" s="616"/>
      <c r="AG812" s="435"/>
      <c r="AH812" s="435"/>
      <c r="AI812" s="435"/>
      <c r="AJ812" s="435"/>
      <c r="AK812" s="435"/>
      <c r="AL812" s="435"/>
    </row>
    <row r="813" spans="1:38" ht="12.75" customHeight="1">
      <c r="A813" s="435"/>
      <c r="B813" s="435"/>
      <c r="C813" s="435"/>
      <c r="D813" s="435"/>
      <c r="E813" s="435"/>
      <c r="F813" s="435"/>
      <c r="G813" s="435"/>
      <c r="H813" s="435"/>
      <c r="I813" s="435"/>
      <c r="J813" s="435"/>
      <c r="K813" s="382"/>
      <c r="L813" s="382"/>
      <c r="M813" s="383"/>
      <c r="N813" s="239"/>
      <c r="O813" s="239"/>
      <c r="P813" s="614"/>
      <c r="Q813" s="622"/>
      <c r="R813" s="623"/>
      <c r="S813" s="616"/>
      <c r="T813" s="616"/>
      <c r="U813" s="616"/>
      <c r="V813" s="616"/>
      <c r="W813" s="616"/>
      <c r="X813" s="616"/>
      <c r="Y813" s="616"/>
      <c r="Z813" s="616"/>
      <c r="AA813" s="616"/>
      <c r="AB813" s="616"/>
      <c r="AC813" s="616"/>
      <c r="AD813" s="616"/>
      <c r="AE813" s="616"/>
      <c r="AF813" s="616"/>
      <c r="AG813" s="435"/>
      <c r="AH813" s="435"/>
      <c r="AI813" s="435"/>
      <c r="AJ813" s="435"/>
      <c r="AK813" s="435"/>
      <c r="AL813" s="435"/>
    </row>
    <row r="814" spans="1:38" ht="12.75" customHeight="1">
      <c r="A814" s="435"/>
      <c r="B814" s="435"/>
      <c r="C814" s="435"/>
      <c r="D814" s="435"/>
      <c r="E814" s="435"/>
      <c r="F814" s="435"/>
      <c r="G814" s="435"/>
      <c r="H814" s="435"/>
      <c r="I814" s="435"/>
      <c r="J814" s="435"/>
      <c r="K814" s="382"/>
      <c r="L814" s="382"/>
      <c r="M814" s="383"/>
      <c r="N814" s="239"/>
      <c r="O814" s="239"/>
      <c r="P814" s="614"/>
      <c r="Q814" s="622"/>
      <c r="R814" s="623"/>
      <c r="S814" s="616"/>
      <c r="T814" s="616"/>
      <c r="U814" s="616"/>
      <c r="V814" s="616"/>
      <c r="W814" s="616"/>
      <c r="X814" s="616"/>
      <c r="Y814" s="616"/>
      <c r="Z814" s="616"/>
      <c r="AA814" s="616"/>
      <c r="AB814" s="616"/>
      <c r="AC814" s="616"/>
      <c r="AD814" s="616"/>
      <c r="AE814" s="616"/>
      <c r="AF814" s="616"/>
      <c r="AG814" s="435"/>
      <c r="AH814" s="435"/>
      <c r="AI814" s="435"/>
      <c r="AJ814" s="435"/>
      <c r="AK814" s="435"/>
      <c r="AL814" s="435"/>
    </row>
    <row r="815" spans="1:38" ht="12.75" customHeight="1">
      <c r="A815" s="435"/>
      <c r="B815" s="435"/>
      <c r="C815" s="435"/>
      <c r="D815" s="435"/>
      <c r="E815" s="435"/>
      <c r="F815" s="435"/>
      <c r="G815" s="435"/>
      <c r="H815" s="435"/>
      <c r="I815" s="435"/>
      <c r="J815" s="435"/>
      <c r="K815" s="382"/>
      <c r="L815" s="382"/>
      <c r="M815" s="383"/>
      <c r="N815" s="239"/>
      <c r="O815" s="239"/>
      <c r="P815" s="614"/>
      <c r="Q815" s="622"/>
      <c r="R815" s="623"/>
      <c r="S815" s="616"/>
      <c r="T815" s="616"/>
      <c r="U815" s="616"/>
      <c r="V815" s="616"/>
      <c r="W815" s="616"/>
      <c r="X815" s="616"/>
      <c r="Y815" s="616"/>
      <c r="Z815" s="616"/>
      <c r="AA815" s="616"/>
      <c r="AB815" s="616"/>
      <c r="AC815" s="616"/>
      <c r="AD815" s="616"/>
      <c r="AE815" s="616"/>
      <c r="AF815" s="616"/>
      <c r="AG815" s="435"/>
      <c r="AH815" s="435"/>
      <c r="AI815" s="435"/>
      <c r="AJ815" s="435"/>
      <c r="AK815" s="435"/>
      <c r="AL815" s="435"/>
    </row>
    <row r="816" spans="1:38" ht="12.75" customHeight="1">
      <c r="A816" s="435"/>
      <c r="B816" s="435"/>
      <c r="C816" s="435"/>
      <c r="D816" s="435"/>
      <c r="E816" s="435"/>
      <c r="F816" s="435"/>
      <c r="G816" s="435"/>
      <c r="H816" s="435"/>
      <c r="I816" s="435"/>
      <c r="J816" s="435"/>
      <c r="K816" s="382"/>
      <c r="L816" s="382"/>
      <c r="M816" s="383"/>
      <c r="N816" s="239"/>
      <c r="O816" s="239"/>
      <c r="P816" s="614"/>
      <c r="Q816" s="622"/>
      <c r="R816" s="623"/>
      <c r="S816" s="616"/>
      <c r="T816" s="616"/>
      <c r="U816" s="616"/>
      <c r="V816" s="616"/>
      <c r="W816" s="616"/>
      <c r="X816" s="616"/>
      <c r="Y816" s="616"/>
      <c r="Z816" s="616"/>
      <c r="AA816" s="616"/>
      <c r="AB816" s="616"/>
      <c r="AC816" s="616"/>
      <c r="AD816" s="616"/>
      <c r="AE816" s="616"/>
      <c r="AF816" s="616"/>
      <c r="AG816" s="435"/>
      <c r="AH816" s="435"/>
      <c r="AI816" s="435"/>
      <c r="AJ816" s="435"/>
      <c r="AK816" s="435"/>
      <c r="AL816" s="435"/>
    </row>
    <row r="817" spans="1:38" ht="12.75" customHeight="1">
      <c r="A817" s="435"/>
      <c r="B817" s="435"/>
      <c r="C817" s="435"/>
      <c r="D817" s="435"/>
      <c r="E817" s="435"/>
      <c r="F817" s="435"/>
      <c r="G817" s="435"/>
      <c r="H817" s="435"/>
      <c r="I817" s="435"/>
      <c r="J817" s="435"/>
      <c r="K817" s="382"/>
      <c r="L817" s="382"/>
      <c r="M817" s="383"/>
      <c r="N817" s="239"/>
      <c r="O817" s="239"/>
      <c r="P817" s="614"/>
      <c r="Q817" s="622"/>
      <c r="R817" s="623"/>
      <c r="S817" s="616"/>
      <c r="T817" s="616"/>
      <c r="U817" s="616"/>
      <c r="V817" s="616"/>
      <c r="W817" s="616"/>
      <c r="X817" s="616"/>
      <c r="Y817" s="616"/>
      <c r="Z817" s="616"/>
      <c r="AA817" s="616"/>
      <c r="AB817" s="616"/>
      <c r="AC817" s="616"/>
      <c r="AD817" s="616"/>
      <c r="AE817" s="616"/>
      <c r="AF817" s="616"/>
      <c r="AG817" s="435"/>
      <c r="AH817" s="435"/>
      <c r="AI817" s="435"/>
      <c r="AJ817" s="435"/>
      <c r="AK817" s="435"/>
      <c r="AL817" s="435"/>
    </row>
    <row r="818" spans="1:38" ht="12.75" customHeight="1">
      <c r="A818" s="435"/>
      <c r="B818" s="435"/>
      <c r="C818" s="435"/>
      <c r="D818" s="435"/>
      <c r="E818" s="435"/>
      <c r="F818" s="435"/>
      <c r="G818" s="435"/>
      <c r="H818" s="435"/>
      <c r="I818" s="435"/>
      <c r="J818" s="435"/>
      <c r="K818" s="382"/>
      <c r="L818" s="382"/>
      <c r="M818" s="383"/>
      <c r="N818" s="239"/>
      <c r="O818" s="239"/>
      <c r="P818" s="614"/>
      <c r="Q818" s="622"/>
      <c r="R818" s="623"/>
      <c r="S818" s="616"/>
      <c r="T818" s="616"/>
      <c r="U818" s="616"/>
      <c r="V818" s="616"/>
      <c r="W818" s="616"/>
      <c r="X818" s="616"/>
      <c r="Y818" s="616"/>
      <c r="Z818" s="616"/>
      <c r="AA818" s="616"/>
      <c r="AB818" s="616"/>
      <c r="AC818" s="616"/>
      <c r="AD818" s="616"/>
      <c r="AE818" s="616"/>
      <c r="AF818" s="616"/>
      <c r="AG818" s="435"/>
      <c r="AH818" s="435"/>
      <c r="AI818" s="435"/>
      <c r="AJ818" s="435"/>
      <c r="AK818" s="435"/>
      <c r="AL818" s="435"/>
    </row>
    <row r="819" spans="1:38" ht="12.75" customHeight="1">
      <c r="A819" s="435"/>
      <c r="B819" s="435"/>
      <c r="C819" s="435"/>
      <c r="D819" s="435"/>
      <c r="E819" s="435"/>
      <c r="F819" s="435"/>
      <c r="G819" s="435"/>
      <c r="H819" s="435"/>
      <c r="I819" s="435"/>
      <c r="J819" s="435"/>
      <c r="K819" s="382"/>
      <c r="L819" s="382"/>
      <c r="M819" s="383"/>
      <c r="N819" s="239"/>
      <c r="O819" s="239"/>
      <c r="P819" s="614"/>
      <c r="Q819" s="622"/>
      <c r="R819" s="623"/>
      <c r="S819" s="616"/>
      <c r="T819" s="616"/>
      <c r="U819" s="616"/>
      <c r="V819" s="616"/>
      <c r="W819" s="616"/>
      <c r="X819" s="616"/>
      <c r="Y819" s="616"/>
      <c r="Z819" s="616"/>
      <c r="AA819" s="616"/>
      <c r="AB819" s="616"/>
      <c r="AC819" s="616"/>
      <c r="AD819" s="616"/>
      <c r="AE819" s="616"/>
      <c r="AF819" s="616"/>
      <c r="AG819" s="435"/>
      <c r="AH819" s="435"/>
      <c r="AI819" s="435"/>
      <c r="AJ819" s="435"/>
      <c r="AK819" s="435"/>
      <c r="AL819" s="435"/>
    </row>
    <row r="820" spans="1:38" ht="12.75" customHeight="1">
      <c r="A820" s="435"/>
      <c r="B820" s="435"/>
      <c r="C820" s="435"/>
      <c r="D820" s="435"/>
      <c r="E820" s="435"/>
      <c r="F820" s="435"/>
      <c r="G820" s="435"/>
      <c r="H820" s="435"/>
      <c r="I820" s="435"/>
      <c r="J820" s="435"/>
      <c r="K820" s="382"/>
      <c r="L820" s="382"/>
      <c r="M820" s="383"/>
      <c r="N820" s="239"/>
      <c r="O820" s="239"/>
      <c r="P820" s="614"/>
      <c r="Q820" s="622"/>
      <c r="R820" s="623"/>
      <c r="S820" s="616"/>
      <c r="T820" s="616"/>
      <c r="U820" s="616"/>
      <c r="V820" s="616"/>
      <c r="W820" s="616"/>
      <c r="X820" s="616"/>
      <c r="Y820" s="616"/>
      <c r="Z820" s="616"/>
      <c r="AA820" s="616"/>
      <c r="AB820" s="616"/>
      <c r="AC820" s="616"/>
      <c r="AD820" s="616"/>
      <c r="AE820" s="616"/>
      <c r="AF820" s="616"/>
      <c r="AG820" s="435"/>
      <c r="AH820" s="435"/>
      <c r="AI820" s="435"/>
      <c r="AJ820" s="435"/>
      <c r="AK820" s="435"/>
      <c r="AL820" s="435"/>
    </row>
    <row r="821" spans="1:38" ht="12.75" customHeight="1">
      <c r="A821" s="435"/>
      <c r="B821" s="435"/>
      <c r="C821" s="435"/>
      <c r="D821" s="435"/>
      <c r="E821" s="435"/>
      <c r="F821" s="435"/>
      <c r="G821" s="435"/>
      <c r="H821" s="435"/>
      <c r="I821" s="435"/>
      <c r="J821" s="435"/>
      <c r="K821" s="382"/>
      <c r="L821" s="382"/>
      <c r="M821" s="383"/>
      <c r="N821" s="239"/>
      <c r="O821" s="239"/>
      <c r="P821" s="614"/>
      <c r="Q821" s="622"/>
      <c r="R821" s="623"/>
      <c r="S821" s="616"/>
      <c r="T821" s="616"/>
      <c r="U821" s="616"/>
      <c r="V821" s="616"/>
      <c r="W821" s="616"/>
      <c r="X821" s="616"/>
      <c r="Y821" s="616"/>
      <c r="Z821" s="616"/>
      <c r="AA821" s="616"/>
      <c r="AB821" s="616"/>
      <c r="AC821" s="616"/>
      <c r="AD821" s="616"/>
      <c r="AE821" s="616"/>
      <c r="AF821" s="616"/>
      <c r="AG821" s="435"/>
      <c r="AH821" s="435"/>
      <c r="AI821" s="435"/>
      <c r="AJ821" s="435"/>
      <c r="AK821" s="435"/>
      <c r="AL821" s="435"/>
    </row>
    <row r="822" spans="1:38" ht="12.75" customHeight="1">
      <c r="A822" s="435"/>
      <c r="B822" s="435"/>
      <c r="C822" s="435"/>
      <c r="D822" s="435"/>
      <c r="E822" s="435"/>
      <c r="F822" s="435"/>
      <c r="G822" s="435"/>
      <c r="H822" s="435"/>
      <c r="I822" s="435"/>
      <c r="J822" s="435"/>
      <c r="K822" s="382"/>
      <c r="L822" s="382"/>
      <c r="M822" s="383"/>
      <c r="N822" s="239"/>
      <c r="O822" s="239"/>
      <c r="P822" s="614"/>
      <c r="Q822" s="622"/>
      <c r="R822" s="623"/>
      <c r="S822" s="616"/>
      <c r="T822" s="616"/>
      <c r="U822" s="616"/>
      <c r="V822" s="616"/>
      <c r="W822" s="616"/>
      <c r="X822" s="616"/>
      <c r="Y822" s="616"/>
      <c r="Z822" s="616"/>
      <c r="AA822" s="616"/>
      <c r="AB822" s="616"/>
      <c r="AC822" s="616"/>
      <c r="AD822" s="616"/>
      <c r="AE822" s="616"/>
      <c r="AF822" s="616"/>
      <c r="AG822" s="435"/>
      <c r="AH822" s="435"/>
      <c r="AI822" s="435"/>
      <c r="AJ822" s="435"/>
      <c r="AK822" s="435"/>
      <c r="AL822" s="435"/>
    </row>
    <row r="823" spans="1:38" ht="12.75" customHeight="1">
      <c r="A823" s="435"/>
      <c r="B823" s="435"/>
      <c r="C823" s="435"/>
      <c r="D823" s="435"/>
      <c r="E823" s="435"/>
      <c r="F823" s="435"/>
      <c r="G823" s="435"/>
      <c r="H823" s="435"/>
      <c r="I823" s="435"/>
      <c r="J823" s="435"/>
      <c r="K823" s="382"/>
      <c r="L823" s="382"/>
      <c r="M823" s="383"/>
      <c r="N823" s="239"/>
      <c r="O823" s="239"/>
      <c r="P823" s="614"/>
      <c r="Q823" s="622"/>
      <c r="R823" s="623"/>
      <c r="S823" s="616"/>
      <c r="T823" s="616"/>
      <c r="U823" s="616"/>
      <c r="V823" s="616"/>
      <c r="W823" s="616"/>
      <c r="X823" s="616"/>
      <c r="Y823" s="616"/>
      <c r="Z823" s="616"/>
      <c r="AA823" s="616"/>
      <c r="AB823" s="616"/>
      <c r="AC823" s="616"/>
      <c r="AD823" s="616"/>
      <c r="AE823" s="616"/>
      <c r="AF823" s="616"/>
      <c r="AG823" s="435"/>
      <c r="AH823" s="435"/>
      <c r="AI823" s="435"/>
      <c r="AJ823" s="435"/>
      <c r="AK823" s="435"/>
      <c r="AL823" s="435"/>
    </row>
    <row r="824" spans="1:38" ht="12.75" customHeight="1">
      <c r="A824" s="435"/>
      <c r="B824" s="435"/>
      <c r="C824" s="435"/>
      <c r="D824" s="435"/>
      <c r="E824" s="435"/>
      <c r="F824" s="435"/>
      <c r="G824" s="435"/>
      <c r="H824" s="435"/>
      <c r="I824" s="435"/>
      <c r="J824" s="435"/>
      <c r="K824" s="382"/>
      <c r="L824" s="382"/>
      <c r="M824" s="383"/>
      <c r="N824" s="239"/>
      <c r="O824" s="239"/>
      <c r="P824" s="614"/>
      <c r="Q824" s="622"/>
      <c r="R824" s="623"/>
      <c r="S824" s="616"/>
      <c r="T824" s="616"/>
      <c r="U824" s="616"/>
      <c r="V824" s="616"/>
      <c r="W824" s="616"/>
      <c r="X824" s="616"/>
      <c r="Y824" s="616"/>
      <c r="Z824" s="616"/>
      <c r="AA824" s="616"/>
      <c r="AB824" s="616"/>
      <c r="AC824" s="616"/>
      <c r="AD824" s="616"/>
      <c r="AE824" s="616"/>
      <c r="AF824" s="616"/>
      <c r="AG824" s="435"/>
      <c r="AH824" s="435"/>
      <c r="AI824" s="435"/>
      <c r="AJ824" s="435"/>
      <c r="AK824" s="435"/>
      <c r="AL824" s="435"/>
    </row>
    <row r="825" spans="1:38" ht="12.75" customHeight="1">
      <c r="A825" s="435"/>
      <c r="B825" s="435"/>
      <c r="C825" s="435"/>
      <c r="D825" s="435"/>
      <c r="E825" s="435"/>
      <c r="F825" s="435"/>
      <c r="G825" s="435"/>
      <c r="H825" s="435"/>
      <c r="I825" s="435"/>
      <c r="J825" s="435"/>
      <c r="K825" s="382"/>
      <c r="L825" s="382"/>
      <c r="M825" s="383"/>
      <c r="N825" s="239"/>
      <c r="O825" s="239"/>
      <c r="P825" s="614"/>
      <c r="Q825" s="622"/>
      <c r="R825" s="623"/>
      <c r="S825" s="616"/>
      <c r="T825" s="616"/>
      <c r="U825" s="616"/>
      <c r="V825" s="616"/>
      <c r="W825" s="616"/>
      <c r="X825" s="616"/>
      <c r="Y825" s="616"/>
      <c r="Z825" s="616"/>
      <c r="AA825" s="616"/>
      <c r="AB825" s="616"/>
      <c r="AC825" s="616"/>
      <c r="AD825" s="616"/>
      <c r="AE825" s="616"/>
      <c r="AF825" s="616"/>
      <c r="AG825" s="435"/>
      <c r="AH825" s="435"/>
      <c r="AI825" s="435"/>
      <c r="AJ825" s="435"/>
      <c r="AK825" s="435"/>
      <c r="AL825" s="435"/>
    </row>
    <row r="826" spans="1:38" ht="12.75" customHeight="1">
      <c r="A826" s="435"/>
      <c r="B826" s="435"/>
      <c r="C826" s="435"/>
      <c r="D826" s="435"/>
      <c r="E826" s="435"/>
      <c r="F826" s="435"/>
      <c r="G826" s="435"/>
      <c r="H826" s="435"/>
      <c r="I826" s="435"/>
      <c r="J826" s="435"/>
      <c r="K826" s="382"/>
      <c r="L826" s="382"/>
      <c r="M826" s="383"/>
      <c r="N826" s="239"/>
      <c r="O826" s="239"/>
      <c r="P826" s="614"/>
      <c r="Q826" s="622"/>
      <c r="R826" s="623"/>
      <c r="S826" s="616"/>
      <c r="T826" s="616"/>
      <c r="U826" s="616"/>
      <c r="V826" s="616"/>
      <c r="W826" s="616"/>
      <c r="X826" s="616"/>
      <c r="Y826" s="616"/>
      <c r="Z826" s="616"/>
      <c r="AA826" s="616"/>
      <c r="AB826" s="616"/>
      <c r="AC826" s="616"/>
      <c r="AD826" s="616"/>
      <c r="AE826" s="616"/>
      <c r="AF826" s="616"/>
      <c r="AG826" s="435"/>
      <c r="AH826" s="435"/>
      <c r="AI826" s="435"/>
      <c r="AJ826" s="435"/>
      <c r="AK826" s="435"/>
      <c r="AL826" s="435"/>
    </row>
    <row r="827" spans="1:38" ht="12.75" customHeight="1">
      <c r="A827" s="435"/>
      <c r="B827" s="435"/>
      <c r="C827" s="435"/>
      <c r="D827" s="435"/>
      <c r="E827" s="435"/>
      <c r="F827" s="435"/>
      <c r="G827" s="435"/>
      <c r="H827" s="435"/>
      <c r="I827" s="435"/>
      <c r="J827" s="435"/>
      <c r="K827" s="382"/>
      <c r="L827" s="382"/>
      <c r="M827" s="383"/>
      <c r="N827" s="239"/>
      <c r="O827" s="239"/>
      <c r="P827" s="614"/>
      <c r="Q827" s="622"/>
      <c r="R827" s="623"/>
      <c r="S827" s="616"/>
      <c r="T827" s="616"/>
      <c r="U827" s="616"/>
      <c r="V827" s="616"/>
      <c r="W827" s="616"/>
      <c r="X827" s="616"/>
      <c r="Y827" s="616"/>
      <c r="Z827" s="616"/>
      <c r="AA827" s="616"/>
      <c r="AB827" s="616"/>
      <c r="AC827" s="616"/>
      <c r="AD827" s="616"/>
      <c r="AE827" s="616"/>
      <c r="AF827" s="616"/>
      <c r="AG827" s="435"/>
      <c r="AH827" s="435"/>
      <c r="AI827" s="435"/>
      <c r="AJ827" s="435"/>
      <c r="AK827" s="435"/>
      <c r="AL827" s="435"/>
    </row>
    <row r="828" spans="1:38" ht="12.75" customHeight="1">
      <c r="A828" s="435"/>
      <c r="B828" s="435"/>
      <c r="C828" s="435"/>
      <c r="D828" s="435"/>
      <c r="E828" s="435"/>
      <c r="F828" s="435"/>
      <c r="G828" s="435"/>
      <c r="H828" s="435"/>
      <c r="I828" s="435"/>
      <c r="J828" s="435"/>
      <c r="K828" s="382"/>
      <c r="L828" s="382"/>
      <c r="M828" s="383"/>
      <c r="N828" s="239"/>
      <c r="O828" s="239"/>
      <c r="P828" s="614"/>
      <c r="Q828" s="622"/>
      <c r="R828" s="623"/>
      <c r="S828" s="616"/>
      <c r="T828" s="616"/>
      <c r="U828" s="616"/>
      <c r="V828" s="616"/>
      <c r="W828" s="616"/>
      <c r="X828" s="616"/>
      <c r="Y828" s="616"/>
      <c r="Z828" s="616"/>
      <c r="AA828" s="616"/>
      <c r="AB828" s="616"/>
      <c r="AC828" s="616"/>
      <c r="AD828" s="616"/>
      <c r="AE828" s="616"/>
      <c r="AF828" s="616"/>
      <c r="AG828" s="435"/>
      <c r="AH828" s="435"/>
      <c r="AI828" s="435"/>
      <c r="AJ828" s="435"/>
      <c r="AK828" s="435"/>
      <c r="AL828" s="435"/>
    </row>
    <row r="829" spans="1:38" ht="12.75" customHeight="1">
      <c r="A829" s="435"/>
      <c r="B829" s="435"/>
      <c r="C829" s="435"/>
      <c r="D829" s="435"/>
      <c r="E829" s="435"/>
      <c r="F829" s="435"/>
      <c r="G829" s="435"/>
      <c r="H829" s="435"/>
      <c r="I829" s="435"/>
      <c r="J829" s="435"/>
      <c r="K829" s="382"/>
      <c r="L829" s="382"/>
      <c r="M829" s="383"/>
      <c r="N829" s="239"/>
      <c r="O829" s="239"/>
      <c r="P829" s="614"/>
      <c r="Q829" s="622"/>
      <c r="R829" s="623"/>
      <c r="S829" s="616"/>
      <c r="T829" s="616"/>
      <c r="U829" s="616"/>
      <c r="V829" s="616"/>
      <c r="W829" s="616"/>
      <c r="X829" s="616"/>
      <c r="Y829" s="616"/>
      <c r="Z829" s="616"/>
      <c r="AA829" s="616"/>
      <c r="AB829" s="616"/>
      <c r="AC829" s="616"/>
      <c r="AD829" s="616"/>
      <c r="AE829" s="616"/>
      <c r="AF829" s="616"/>
      <c r="AG829" s="435"/>
      <c r="AH829" s="435"/>
      <c r="AI829" s="435"/>
      <c r="AJ829" s="435"/>
      <c r="AK829" s="435"/>
      <c r="AL829" s="435"/>
    </row>
    <row r="830" spans="1:38" ht="12.75" customHeight="1">
      <c r="A830" s="435"/>
      <c r="B830" s="435"/>
      <c r="C830" s="435"/>
      <c r="D830" s="435"/>
      <c r="E830" s="435"/>
      <c r="F830" s="435"/>
      <c r="G830" s="435"/>
      <c r="H830" s="435"/>
      <c r="I830" s="435"/>
      <c r="J830" s="435"/>
      <c r="K830" s="382"/>
      <c r="L830" s="382"/>
      <c r="M830" s="383"/>
      <c r="N830" s="239"/>
      <c r="O830" s="239"/>
      <c r="P830" s="614"/>
      <c r="Q830" s="622"/>
      <c r="R830" s="623"/>
      <c r="S830" s="616"/>
      <c r="T830" s="616"/>
      <c r="U830" s="616"/>
      <c r="V830" s="616"/>
      <c r="W830" s="616"/>
      <c r="X830" s="616"/>
      <c r="Y830" s="616"/>
      <c r="Z830" s="616"/>
      <c r="AA830" s="616"/>
      <c r="AB830" s="616"/>
      <c r="AC830" s="616"/>
      <c r="AD830" s="616"/>
      <c r="AE830" s="616"/>
      <c r="AF830" s="616"/>
      <c r="AG830" s="435"/>
      <c r="AH830" s="435"/>
      <c r="AI830" s="435"/>
      <c r="AJ830" s="435"/>
      <c r="AK830" s="435"/>
      <c r="AL830" s="435"/>
    </row>
    <row r="831" spans="1:38" ht="12.75" customHeight="1">
      <c r="A831" s="435"/>
      <c r="B831" s="435"/>
      <c r="C831" s="435"/>
      <c r="D831" s="435"/>
      <c r="E831" s="435"/>
      <c r="F831" s="435"/>
      <c r="G831" s="435"/>
      <c r="H831" s="435"/>
      <c r="I831" s="435"/>
      <c r="J831" s="435"/>
      <c r="K831" s="382"/>
      <c r="L831" s="382"/>
      <c r="M831" s="383"/>
      <c r="N831" s="239"/>
      <c r="O831" s="239"/>
      <c r="P831" s="614"/>
      <c r="Q831" s="622"/>
      <c r="R831" s="623"/>
      <c r="S831" s="616"/>
      <c r="T831" s="616"/>
      <c r="U831" s="616"/>
      <c r="V831" s="616"/>
      <c r="W831" s="616"/>
      <c r="X831" s="616"/>
      <c r="Y831" s="616"/>
      <c r="Z831" s="616"/>
      <c r="AA831" s="616"/>
      <c r="AB831" s="616"/>
      <c r="AC831" s="616"/>
      <c r="AD831" s="616"/>
      <c r="AE831" s="616"/>
      <c r="AF831" s="616"/>
      <c r="AG831" s="435"/>
      <c r="AH831" s="435"/>
      <c r="AI831" s="435"/>
      <c r="AJ831" s="435"/>
      <c r="AK831" s="435"/>
      <c r="AL831" s="435"/>
    </row>
    <row r="832" spans="1:38" ht="12.75" customHeight="1">
      <c r="A832" s="435"/>
      <c r="B832" s="435"/>
      <c r="C832" s="435"/>
      <c r="D832" s="435"/>
      <c r="E832" s="435"/>
      <c r="F832" s="435"/>
      <c r="G832" s="435"/>
      <c r="H832" s="435"/>
      <c r="I832" s="435"/>
      <c r="J832" s="435"/>
      <c r="K832" s="382"/>
      <c r="L832" s="382"/>
      <c r="M832" s="383"/>
      <c r="N832" s="239"/>
      <c r="O832" s="239"/>
      <c r="P832" s="614"/>
      <c r="Q832" s="622"/>
      <c r="R832" s="623"/>
      <c r="S832" s="616"/>
      <c r="T832" s="616"/>
      <c r="U832" s="616"/>
      <c r="V832" s="616"/>
      <c r="W832" s="616"/>
      <c r="X832" s="616"/>
      <c r="Y832" s="616"/>
      <c r="Z832" s="616"/>
      <c r="AA832" s="616"/>
      <c r="AB832" s="616"/>
      <c r="AC832" s="616"/>
      <c r="AD832" s="616"/>
      <c r="AE832" s="616"/>
      <c r="AF832" s="616"/>
      <c r="AG832" s="435"/>
      <c r="AH832" s="435"/>
      <c r="AI832" s="435"/>
      <c r="AJ832" s="435"/>
      <c r="AK832" s="435"/>
      <c r="AL832" s="435"/>
    </row>
    <row r="833" spans="1:38" ht="12.75" customHeight="1">
      <c r="A833" s="435"/>
      <c r="B833" s="435"/>
      <c r="C833" s="435"/>
      <c r="D833" s="435"/>
      <c r="E833" s="435"/>
      <c r="F833" s="435"/>
      <c r="G833" s="435"/>
      <c r="H833" s="435"/>
      <c r="I833" s="435"/>
      <c r="J833" s="435"/>
      <c r="K833" s="382"/>
      <c r="L833" s="382"/>
      <c r="M833" s="383"/>
      <c r="N833" s="239"/>
      <c r="O833" s="239"/>
      <c r="P833" s="614"/>
      <c r="Q833" s="622"/>
      <c r="R833" s="623"/>
      <c r="S833" s="616"/>
      <c r="T833" s="616"/>
      <c r="U833" s="616"/>
      <c r="V833" s="616"/>
      <c r="W833" s="616"/>
      <c r="X833" s="616"/>
      <c r="Y833" s="616"/>
      <c r="Z833" s="616"/>
      <c r="AA833" s="616"/>
      <c r="AB833" s="616"/>
      <c r="AC833" s="616"/>
      <c r="AD833" s="616"/>
      <c r="AE833" s="616"/>
      <c r="AF833" s="616"/>
      <c r="AG833" s="435"/>
      <c r="AH833" s="435"/>
      <c r="AI833" s="435"/>
      <c r="AJ833" s="435"/>
      <c r="AK833" s="435"/>
      <c r="AL833" s="435"/>
    </row>
    <row r="834" spans="1:38" ht="12.75" customHeight="1">
      <c r="A834" s="435"/>
      <c r="B834" s="435"/>
      <c r="C834" s="435"/>
      <c r="D834" s="435"/>
      <c r="E834" s="435"/>
      <c r="F834" s="435"/>
      <c r="G834" s="435"/>
      <c r="H834" s="435"/>
      <c r="I834" s="435"/>
      <c r="J834" s="435"/>
      <c r="K834" s="382"/>
      <c r="L834" s="382"/>
      <c r="M834" s="383"/>
      <c r="N834" s="239"/>
      <c r="O834" s="239"/>
      <c r="P834" s="614"/>
      <c r="Q834" s="622"/>
      <c r="R834" s="623"/>
      <c r="S834" s="616"/>
      <c r="T834" s="616"/>
      <c r="U834" s="616"/>
      <c r="V834" s="616"/>
      <c r="W834" s="616"/>
      <c r="X834" s="616"/>
      <c r="Y834" s="616"/>
      <c r="Z834" s="616"/>
      <c r="AA834" s="616"/>
      <c r="AB834" s="616"/>
      <c r="AC834" s="616"/>
      <c r="AD834" s="616"/>
      <c r="AE834" s="616"/>
      <c r="AF834" s="616"/>
      <c r="AG834" s="435"/>
      <c r="AH834" s="435"/>
      <c r="AI834" s="435"/>
      <c r="AJ834" s="435"/>
      <c r="AK834" s="435"/>
      <c r="AL834" s="435"/>
    </row>
    <row r="835" spans="1:38" ht="12.75" customHeight="1">
      <c r="A835" s="435"/>
      <c r="B835" s="435"/>
      <c r="C835" s="435"/>
      <c r="D835" s="435"/>
      <c r="E835" s="435"/>
      <c r="F835" s="435"/>
      <c r="G835" s="435"/>
      <c r="H835" s="435"/>
      <c r="I835" s="435"/>
      <c r="J835" s="435"/>
      <c r="K835" s="382"/>
      <c r="L835" s="382"/>
      <c r="M835" s="383"/>
      <c r="N835" s="239"/>
      <c r="O835" s="239"/>
      <c r="P835" s="614"/>
      <c r="Q835" s="622"/>
      <c r="R835" s="623"/>
      <c r="S835" s="616"/>
      <c r="T835" s="616"/>
      <c r="U835" s="616"/>
      <c r="V835" s="616"/>
      <c r="W835" s="616"/>
      <c r="X835" s="616"/>
      <c r="Y835" s="616"/>
      <c r="Z835" s="616"/>
      <c r="AA835" s="616"/>
      <c r="AB835" s="616"/>
      <c r="AC835" s="616"/>
      <c r="AD835" s="616"/>
      <c r="AE835" s="616"/>
      <c r="AF835" s="616"/>
      <c r="AG835" s="435"/>
      <c r="AH835" s="435"/>
      <c r="AI835" s="435"/>
      <c r="AJ835" s="435"/>
      <c r="AK835" s="435"/>
      <c r="AL835" s="435"/>
    </row>
    <row r="836" spans="1:38" ht="12.75" customHeight="1">
      <c r="A836" s="435"/>
      <c r="B836" s="435"/>
      <c r="C836" s="435"/>
      <c r="D836" s="435"/>
      <c r="E836" s="435"/>
      <c r="F836" s="435"/>
      <c r="G836" s="435"/>
      <c r="H836" s="435"/>
      <c r="I836" s="435"/>
      <c r="J836" s="435"/>
      <c r="K836" s="382"/>
      <c r="L836" s="382"/>
      <c r="M836" s="383"/>
      <c r="N836" s="239"/>
      <c r="O836" s="239"/>
      <c r="P836" s="614"/>
      <c r="Q836" s="622"/>
      <c r="R836" s="623"/>
      <c r="S836" s="616"/>
      <c r="T836" s="616"/>
      <c r="U836" s="616"/>
      <c r="V836" s="616"/>
      <c r="W836" s="616"/>
      <c r="X836" s="616"/>
      <c r="Y836" s="616"/>
      <c r="Z836" s="616"/>
      <c r="AA836" s="616"/>
      <c r="AB836" s="616"/>
      <c r="AC836" s="616"/>
      <c r="AD836" s="616"/>
      <c r="AE836" s="616"/>
      <c r="AF836" s="616"/>
      <c r="AG836" s="435"/>
      <c r="AH836" s="435"/>
      <c r="AI836" s="435"/>
      <c r="AJ836" s="435"/>
      <c r="AK836" s="435"/>
      <c r="AL836" s="435"/>
    </row>
    <row r="837" spans="1:38" ht="12.75" customHeight="1">
      <c r="A837" s="435"/>
      <c r="B837" s="435"/>
      <c r="C837" s="435"/>
      <c r="D837" s="435"/>
      <c r="E837" s="435"/>
      <c r="F837" s="435"/>
      <c r="G837" s="435"/>
      <c r="H837" s="435"/>
      <c r="I837" s="435"/>
      <c r="J837" s="435"/>
      <c r="K837" s="382"/>
      <c r="L837" s="382"/>
      <c r="M837" s="383"/>
      <c r="N837" s="239"/>
      <c r="O837" s="239"/>
      <c r="P837" s="614"/>
      <c r="Q837" s="622"/>
      <c r="R837" s="623"/>
      <c r="S837" s="616"/>
      <c r="T837" s="616"/>
      <c r="U837" s="616"/>
      <c r="V837" s="616"/>
      <c r="W837" s="616"/>
      <c r="X837" s="616"/>
      <c r="Y837" s="616"/>
      <c r="Z837" s="616"/>
      <c r="AA837" s="616"/>
      <c r="AB837" s="616"/>
      <c r="AC837" s="616"/>
      <c r="AD837" s="616"/>
      <c r="AE837" s="616"/>
      <c r="AF837" s="616"/>
      <c r="AG837" s="435"/>
      <c r="AH837" s="435"/>
      <c r="AI837" s="435"/>
      <c r="AJ837" s="435"/>
      <c r="AK837" s="435"/>
      <c r="AL837" s="435"/>
    </row>
    <row r="838" spans="1:38" ht="12.75" customHeight="1">
      <c r="A838" s="435"/>
      <c r="B838" s="435"/>
      <c r="C838" s="435"/>
      <c r="D838" s="435"/>
      <c r="E838" s="435"/>
      <c r="F838" s="435"/>
      <c r="G838" s="435"/>
      <c r="H838" s="435"/>
      <c r="I838" s="435"/>
      <c r="J838" s="435"/>
      <c r="K838" s="382"/>
      <c r="L838" s="382"/>
      <c r="M838" s="383"/>
      <c r="N838" s="239"/>
      <c r="O838" s="239"/>
      <c r="P838" s="614"/>
      <c r="Q838" s="622"/>
      <c r="R838" s="623"/>
      <c r="S838" s="616"/>
      <c r="T838" s="616"/>
      <c r="U838" s="616"/>
      <c r="V838" s="616"/>
      <c r="W838" s="616"/>
      <c r="X838" s="616"/>
      <c r="Y838" s="616"/>
      <c r="Z838" s="616"/>
      <c r="AA838" s="616"/>
      <c r="AB838" s="616"/>
      <c r="AC838" s="616"/>
      <c r="AD838" s="616"/>
      <c r="AE838" s="616"/>
      <c r="AF838" s="616"/>
      <c r="AG838" s="435"/>
      <c r="AH838" s="435"/>
      <c r="AI838" s="435"/>
      <c r="AJ838" s="435"/>
      <c r="AK838" s="435"/>
      <c r="AL838" s="435"/>
    </row>
    <row r="839" spans="1:38" ht="12.75" customHeight="1">
      <c r="A839" s="435"/>
      <c r="B839" s="435"/>
      <c r="C839" s="435"/>
      <c r="D839" s="435"/>
      <c r="E839" s="435"/>
      <c r="F839" s="435"/>
      <c r="G839" s="435"/>
      <c r="H839" s="435"/>
      <c r="I839" s="435"/>
      <c r="J839" s="435"/>
      <c r="K839" s="382"/>
      <c r="L839" s="382"/>
      <c r="M839" s="383"/>
      <c r="N839" s="239"/>
      <c r="O839" s="239"/>
      <c r="P839" s="614"/>
      <c r="Q839" s="622"/>
      <c r="R839" s="623"/>
      <c r="S839" s="616"/>
      <c r="T839" s="616"/>
      <c r="U839" s="616"/>
      <c r="V839" s="616"/>
      <c r="W839" s="616"/>
      <c r="X839" s="616"/>
      <c r="Y839" s="616"/>
      <c r="Z839" s="616"/>
      <c r="AA839" s="616"/>
      <c r="AB839" s="616"/>
      <c r="AC839" s="616"/>
      <c r="AD839" s="616"/>
      <c r="AE839" s="616"/>
      <c r="AF839" s="616"/>
      <c r="AG839" s="435"/>
      <c r="AH839" s="435"/>
      <c r="AI839" s="435"/>
      <c r="AJ839" s="435"/>
      <c r="AK839" s="435"/>
      <c r="AL839" s="435"/>
    </row>
    <row r="840" spans="1:38" ht="12.75" customHeight="1">
      <c r="A840" s="435"/>
      <c r="B840" s="435"/>
      <c r="C840" s="435"/>
      <c r="D840" s="435"/>
      <c r="E840" s="435"/>
      <c r="F840" s="435"/>
      <c r="G840" s="435"/>
      <c r="H840" s="435"/>
      <c r="I840" s="435"/>
      <c r="J840" s="435"/>
      <c r="K840" s="382"/>
      <c r="L840" s="382"/>
      <c r="M840" s="383"/>
      <c r="N840" s="239"/>
      <c r="O840" s="239"/>
      <c r="P840" s="614"/>
      <c r="Q840" s="622"/>
      <c r="R840" s="623"/>
      <c r="S840" s="616"/>
      <c r="T840" s="616"/>
      <c r="U840" s="616"/>
      <c r="V840" s="616"/>
      <c r="W840" s="616"/>
      <c r="X840" s="616"/>
      <c r="Y840" s="616"/>
      <c r="Z840" s="616"/>
      <c r="AA840" s="616"/>
      <c r="AB840" s="616"/>
      <c r="AC840" s="616"/>
      <c r="AD840" s="616"/>
      <c r="AE840" s="616"/>
      <c r="AF840" s="616"/>
      <c r="AG840" s="435"/>
      <c r="AH840" s="435"/>
      <c r="AI840" s="435"/>
      <c r="AJ840" s="435"/>
      <c r="AK840" s="435"/>
      <c r="AL840" s="435"/>
    </row>
    <row r="841" spans="1:38" ht="12.75" customHeight="1">
      <c r="A841" s="435"/>
      <c r="B841" s="435"/>
      <c r="C841" s="435"/>
      <c r="D841" s="435"/>
      <c r="E841" s="435"/>
      <c r="F841" s="435"/>
      <c r="G841" s="435"/>
      <c r="H841" s="435"/>
      <c r="I841" s="435"/>
      <c r="J841" s="435"/>
      <c r="K841" s="382"/>
      <c r="L841" s="382"/>
      <c r="M841" s="383"/>
      <c r="N841" s="239"/>
      <c r="O841" s="239"/>
      <c r="P841" s="614"/>
      <c r="Q841" s="622"/>
      <c r="R841" s="623"/>
      <c r="S841" s="616"/>
      <c r="T841" s="616"/>
      <c r="U841" s="616"/>
      <c r="V841" s="616"/>
      <c r="W841" s="616"/>
      <c r="X841" s="616"/>
      <c r="Y841" s="616"/>
      <c r="Z841" s="616"/>
      <c r="AA841" s="616"/>
      <c r="AB841" s="616"/>
      <c r="AC841" s="616"/>
      <c r="AD841" s="616"/>
      <c r="AE841" s="616"/>
      <c r="AF841" s="616"/>
      <c r="AG841" s="435"/>
      <c r="AH841" s="435"/>
      <c r="AI841" s="435"/>
      <c r="AJ841" s="435"/>
      <c r="AK841" s="435"/>
      <c r="AL841" s="435"/>
    </row>
    <row r="842" spans="1:38" ht="12.75" customHeight="1">
      <c r="A842" s="435"/>
      <c r="B842" s="435"/>
      <c r="C842" s="435"/>
      <c r="D842" s="435"/>
      <c r="E842" s="435"/>
      <c r="F842" s="435"/>
      <c r="G842" s="435"/>
      <c r="H842" s="435"/>
      <c r="I842" s="435"/>
      <c r="J842" s="435"/>
      <c r="K842" s="382"/>
      <c r="L842" s="382"/>
      <c r="M842" s="383"/>
      <c r="N842" s="239"/>
      <c r="O842" s="239"/>
      <c r="P842" s="614"/>
      <c r="Q842" s="622"/>
      <c r="R842" s="623"/>
      <c r="S842" s="616"/>
      <c r="T842" s="616"/>
      <c r="U842" s="616"/>
      <c r="V842" s="616"/>
      <c r="W842" s="616"/>
      <c r="X842" s="616"/>
      <c r="Y842" s="616"/>
      <c r="Z842" s="616"/>
      <c r="AA842" s="616"/>
      <c r="AB842" s="616"/>
      <c r="AC842" s="616"/>
      <c r="AD842" s="616"/>
      <c r="AE842" s="616"/>
      <c r="AF842" s="616"/>
      <c r="AG842" s="435"/>
      <c r="AH842" s="435"/>
      <c r="AI842" s="435"/>
      <c r="AJ842" s="435"/>
      <c r="AK842" s="435"/>
      <c r="AL842" s="435"/>
    </row>
    <row r="843" spans="1:38" ht="12.75" customHeight="1">
      <c r="A843" s="435"/>
      <c r="B843" s="435"/>
      <c r="C843" s="435"/>
      <c r="D843" s="435"/>
      <c r="E843" s="435"/>
      <c r="F843" s="435"/>
      <c r="G843" s="435"/>
      <c r="H843" s="435"/>
      <c r="I843" s="435"/>
      <c r="J843" s="435"/>
      <c r="K843" s="382"/>
      <c r="L843" s="382"/>
      <c r="M843" s="383"/>
      <c r="N843" s="239"/>
      <c r="O843" s="239"/>
      <c r="P843" s="614"/>
      <c r="Q843" s="622"/>
      <c r="R843" s="623"/>
      <c r="S843" s="616"/>
      <c r="T843" s="616"/>
      <c r="U843" s="616"/>
      <c r="V843" s="616"/>
      <c r="W843" s="616"/>
      <c r="X843" s="616"/>
      <c r="Y843" s="616"/>
      <c r="Z843" s="616"/>
      <c r="AA843" s="616"/>
      <c r="AB843" s="616"/>
      <c r="AC843" s="616"/>
      <c r="AD843" s="616"/>
      <c r="AE843" s="616"/>
      <c r="AF843" s="616"/>
      <c r="AG843" s="435"/>
      <c r="AH843" s="435"/>
      <c r="AI843" s="435"/>
      <c r="AJ843" s="435"/>
      <c r="AK843" s="435"/>
      <c r="AL843" s="435"/>
    </row>
    <row r="844" spans="1:38" ht="12.75" customHeight="1">
      <c r="A844" s="435"/>
      <c r="B844" s="435"/>
      <c r="C844" s="435"/>
      <c r="D844" s="435"/>
      <c r="E844" s="435"/>
      <c r="F844" s="435"/>
      <c r="G844" s="435"/>
      <c r="H844" s="435"/>
      <c r="I844" s="435"/>
      <c r="J844" s="435"/>
      <c r="K844" s="382"/>
      <c r="L844" s="382"/>
      <c r="M844" s="383"/>
      <c r="N844" s="239"/>
      <c r="O844" s="239"/>
      <c r="P844" s="614"/>
      <c r="Q844" s="622"/>
      <c r="R844" s="623"/>
      <c r="S844" s="616"/>
      <c r="T844" s="616"/>
      <c r="U844" s="616"/>
      <c r="V844" s="616"/>
      <c r="W844" s="616"/>
      <c r="X844" s="616"/>
      <c r="Y844" s="616"/>
      <c r="Z844" s="616"/>
      <c r="AA844" s="616"/>
      <c r="AB844" s="616"/>
      <c r="AC844" s="616"/>
      <c r="AD844" s="616"/>
      <c r="AE844" s="616"/>
      <c r="AF844" s="616"/>
      <c r="AG844" s="435"/>
      <c r="AH844" s="435"/>
      <c r="AI844" s="435"/>
      <c r="AJ844" s="435"/>
      <c r="AK844" s="435"/>
      <c r="AL844" s="435"/>
    </row>
    <row r="845" spans="1:38" ht="12.75" customHeight="1">
      <c r="A845" s="435"/>
      <c r="B845" s="435"/>
      <c r="C845" s="435"/>
      <c r="D845" s="435"/>
      <c r="E845" s="435"/>
      <c r="F845" s="435"/>
      <c r="G845" s="435"/>
      <c r="H845" s="435"/>
      <c r="I845" s="435"/>
      <c r="J845" s="435"/>
      <c r="K845" s="382"/>
      <c r="L845" s="382"/>
      <c r="M845" s="383"/>
      <c r="N845" s="239"/>
      <c r="O845" s="239"/>
      <c r="P845" s="614"/>
      <c r="Q845" s="622"/>
      <c r="R845" s="623"/>
      <c r="S845" s="616"/>
      <c r="T845" s="616"/>
      <c r="U845" s="616"/>
      <c r="V845" s="616"/>
      <c r="W845" s="616"/>
      <c r="X845" s="616"/>
      <c r="Y845" s="616"/>
      <c r="Z845" s="616"/>
      <c r="AA845" s="616"/>
      <c r="AB845" s="616"/>
      <c r="AC845" s="616"/>
      <c r="AD845" s="616"/>
      <c r="AE845" s="616"/>
      <c r="AF845" s="616"/>
      <c r="AG845" s="435"/>
      <c r="AH845" s="435"/>
      <c r="AI845" s="435"/>
      <c r="AJ845" s="435"/>
      <c r="AK845" s="435"/>
      <c r="AL845" s="435"/>
    </row>
    <row r="846" spans="1:38" ht="12.75" customHeight="1">
      <c r="A846" s="435"/>
      <c r="B846" s="435"/>
      <c r="C846" s="435"/>
      <c r="D846" s="435"/>
      <c r="E846" s="435"/>
      <c r="F846" s="435"/>
      <c r="G846" s="435"/>
      <c r="H846" s="435"/>
      <c r="I846" s="435"/>
      <c r="J846" s="435"/>
      <c r="K846" s="382"/>
      <c r="L846" s="382"/>
      <c r="M846" s="383"/>
      <c r="N846" s="239"/>
      <c r="O846" s="239"/>
      <c r="P846" s="614"/>
      <c r="Q846" s="622"/>
      <c r="R846" s="623"/>
      <c r="S846" s="616"/>
      <c r="T846" s="616"/>
      <c r="U846" s="616"/>
      <c r="V846" s="616"/>
      <c r="W846" s="616"/>
      <c r="X846" s="616"/>
      <c r="Y846" s="616"/>
      <c r="Z846" s="616"/>
      <c r="AA846" s="616"/>
      <c r="AB846" s="616"/>
      <c r="AC846" s="616"/>
      <c r="AD846" s="616"/>
      <c r="AE846" s="616"/>
      <c r="AF846" s="616"/>
      <c r="AG846" s="435"/>
      <c r="AH846" s="435"/>
      <c r="AI846" s="435"/>
      <c r="AJ846" s="435"/>
      <c r="AK846" s="435"/>
      <c r="AL846" s="435"/>
    </row>
    <row r="847" spans="1:38" ht="12.75" customHeight="1">
      <c r="A847" s="435"/>
      <c r="B847" s="435"/>
      <c r="C847" s="435"/>
      <c r="D847" s="435"/>
      <c r="E847" s="435"/>
      <c r="F847" s="435"/>
      <c r="G847" s="435"/>
      <c r="H847" s="435"/>
      <c r="I847" s="435"/>
      <c r="J847" s="435"/>
      <c r="K847" s="382"/>
      <c r="L847" s="382"/>
      <c r="M847" s="383"/>
      <c r="N847" s="239"/>
      <c r="O847" s="239"/>
      <c r="P847" s="614"/>
      <c r="Q847" s="622"/>
      <c r="R847" s="623"/>
      <c r="S847" s="616"/>
      <c r="T847" s="616"/>
      <c r="U847" s="616"/>
      <c r="V847" s="616"/>
      <c r="W847" s="616"/>
      <c r="X847" s="616"/>
      <c r="Y847" s="616"/>
      <c r="Z847" s="616"/>
      <c r="AA847" s="616"/>
      <c r="AB847" s="616"/>
      <c r="AC847" s="616"/>
      <c r="AD847" s="616"/>
      <c r="AE847" s="616"/>
      <c r="AF847" s="616"/>
      <c r="AG847" s="435"/>
      <c r="AH847" s="435"/>
      <c r="AI847" s="435"/>
      <c r="AJ847" s="435"/>
      <c r="AK847" s="435"/>
      <c r="AL847" s="435"/>
    </row>
    <row r="848" spans="1:38" ht="12.75" customHeight="1">
      <c r="A848" s="435"/>
      <c r="B848" s="435"/>
      <c r="C848" s="435"/>
      <c r="D848" s="435"/>
      <c r="E848" s="435"/>
      <c r="F848" s="435"/>
      <c r="G848" s="435"/>
      <c r="H848" s="435"/>
      <c r="I848" s="435"/>
      <c r="J848" s="435"/>
      <c r="K848" s="382"/>
      <c r="L848" s="382"/>
      <c r="M848" s="383"/>
      <c r="N848" s="239"/>
      <c r="O848" s="239"/>
      <c r="P848" s="614"/>
      <c r="Q848" s="622"/>
      <c r="R848" s="623"/>
      <c r="S848" s="616"/>
      <c r="T848" s="616"/>
      <c r="U848" s="616"/>
      <c r="V848" s="616"/>
      <c r="W848" s="616"/>
      <c r="X848" s="616"/>
      <c r="Y848" s="616"/>
      <c r="Z848" s="616"/>
      <c r="AA848" s="616"/>
      <c r="AB848" s="616"/>
      <c r="AC848" s="616"/>
      <c r="AD848" s="616"/>
      <c r="AE848" s="616"/>
      <c r="AF848" s="616"/>
      <c r="AG848" s="435"/>
      <c r="AH848" s="435"/>
      <c r="AI848" s="435"/>
      <c r="AJ848" s="435"/>
      <c r="AK848" s="435"/>
      <c r="AL848" s="435"/>
    </row>
    <row r="849" spans="1:38" ht="12.75" customHeight="1">
      <c r="A849" s="435"/>
      <c r="B849" s="435"/>
      <c r="C849" s="435"/>
      <c r="D849" s="435"/>
      <c r="E849" s="435"/>
      <c r="F849" s="435"/>
      <c r="G849" s="435"/>
      <c r="H849" s="435"/>
      <c r="I849" s="435"/>
      <c r="J849" s="435"/>
      <c r="K849" s="382"/>
      <c r="L849" s="382"/>
      <c r="M849" s="383"/>
      <c r="N849" s="239"/>
      <c r="O849" s="239"/>
      <c r="P849" s="614"/>
      <c r="Q849" s="622"/>
      <c r="R849" s="623"/>
      <c r="S849" s="616"/>
      <c r="T849" s="616"/>
      <c r="U849" s="616"/>
      <c r="V849" s="616"/>
      <c r="W849" s="616"/>
      <c r="X849" s="616"/>
      <c r="Y849" s="616"/>
      <c r="Z849" s="616"/>
      <c r="AA849" s="616"/>
      <c r="AB849" s="616"/>
      <c r="AC849" s="616"/>
      <c r="AD849" s="616"/>
      <c r="AE849" s="616"/>
      <c r="AF849" s="616"/>
      <c r="AG849" s="435"/>
      <c r="AH849" s="435"/>
      <c r="AI849" s="435"/>
      <c r="AJ849" s="435"/>
      <c r="AK849" s="435"/>
      <c r="AL849" s="435"/>
    </row>
    <row r="850" spans="1:38" ht="12.75" customHeight="1">
      <c r="A850" s="435"/>
      <c r="B850" s="435"/>
      <c r="C850" s="435"/>
      <c r="D850" s="435"/>
      <c r="E850" s="435"/>
      <c r="F850" s="435"/>
      <c r="G850" s="435"/>
      <c r="H850" s="435"/>
      <c r="I850" s="435"/>
      <c r="J850" s="435"/>
      <c r="K850" s="382"/>
      <c r="L850" s="382"/>
      <c r="M850" s="383"/>
      <c r="N850" s="239"/>
      <c r="O850" s="239"/>
      <c r="P850" s="614"/>
      <c r="Q850" s="622"/>
      <c r="R850" s="623"/>
      <c r="S850" s="616"/>
      <c r="T850" s="616"/>
      <c r="U850" s="616"/>
      <c r="V850" s="616"/>
      <c r="W850" s="616"/>
      <c r="X850" s="616"/>
      <c r="Y850" s="616"/>
      <c r="Z850" s="616"/>
      <c r="AA850" s="616"/>
      <c r="AB850" s="616"/>
      <c r="AC850" s="616"/>
      <c r="AD850" s="616"/>
      <c r="AE850" s="616"/>
      <c r="AF850" s="616"/>
      <c r="AG850" s="435"/>
      <c r="AH850" s="435"/>
      <c r="AI850" s="435"/>
      <c r="AJ850" s="435"/>
      <c r="AK850" s="435"/>
      <c r="AL850" s="435"/>
    </row>
    <row r="851" spans="1:38" ht="12.75" customHeight="1">
      <c r="A851" s="435"/>
      <c r="B851" s="435"/>
      <c r="C851" s="435"/>
      <c r="D851" s="435"/>
      <c r="E851" s="435"/>
      <c r="F851" s="435"/>
      <c r="G851" s="435"/>
      <c r="H851" s="435"/>
      <c r="I851" s="435"/>
      <c r="J851" s="435"/>
      <c r="K851" s="382"/>
      <c r="L851" s="382"/>
      <c r="M851" s="383"/>
      <c r="N851" s="239"/>
      <c r="O851" s="239"/>
      <c r="P851" s="614"/>
      <c r="Q851" s="622"/>
      <c r="R851" s="623"/>
      <c r="S851" s="616"/>
      <c r="T851" s="616"/>
      <c r="U851" s="616"/>
      <c r="V851" s="616"/>
      <c r="W851" s="616"/>
      <c r="X851" s="616"/>
      <c r="Y851" s="616"/>
      <c r="Z851" s="616"/>
      <c r="AA851" s="616"/>
      <c r="AB851" s="616"/>
      <c r="AC851" s="616"/>
      <c r="AD851" s="616"/>
      <c r="AE851" s="616"/>
      <c r="AF851" s="616"/>
      <c r="AG851" s="435"/>
      <c r="AH851" s="435"/>
      <c r="AI851" s="435"/>
      <c r="AJ851" s="435"/>
      <c r="AK851" s="435"/>
      <c r="AL851" s="435"/>
    </row>
    <row r="852" spans="1:38" ht="12.75" customHeight="1">
      <c r="A852" s="435"/>
      <c r="B852" s="435"/>
      <c r="C852" s="435"/>
      <c r="D852" s="435"/>
      <c r="E852" s="435"/>
      <c r="F852" s="435"/>
      <c r="G852" s="435"/>
      <c r="H852" s="435"/>
      <c r="I852" s="435"/>
      <c r="J852" s="435"/>
      <c r="K852" s="382"/>
      <c r="L852" s="382"/>
      <c r="M852" s="383"/>
      <c r="N852" s="239"/>
      <c r="O852" s="239"/>
      <c r="P852" s="614"/>
      <c r="Q852" s="622"/>
      <c r="R852" s="623"/>
      <c r="S852" s="616"/>
      <c r="T852" s="616"/>
      <c r="U852" s="616"/>
      <c r="V852" s="616"/>
      <c r="W852" s="616"/>
      <c r="X852" s="616"/>
      <c r="Y852" s="616"/>
      <c r="Z852" s="616"/>
      <c r="AA852" s="616"/>
      <c r="AB852" s="616"/>
      <c r="AC852" s="616"/>
      <c r="AD852" s="616"/>
      <c r="AE852" s="616"/>
      <c r="AF852" s="616"/>
      <c r="AG852" s="435"/>
      <c r="AH852" s="435"/>
      <c r="AI852" s="435"/>
      <c r="AJ852" s="435"/>
      <c r="AK852" s="435"/>
      <c r="AL852" s="435"/>
    </row>
    <row r="853" spans="1:38" ht="12.75" customHeight="1">
      <c r="A853" s="435"/>
      <c r="B853" s="435"/>
      <c r="C853" s="435"/>
      <c r="D853" s="435"/>
      <c r="E853" s="435"/>
      <c r="F853" s="435"/>
      <c r="G853" s="435"/>
      <c r="H853" s="435"/>
      <c r="I853" s="435"/>
      <c r="J853" s="435"/>
      <c r="K853" s="382"/>
      <c r="L853" s="382"/>
      <c r="M853" s="383"/>
      <c r="N853" s="239"/>
      <c r="O853" s="239"/>
      <c r="P853" s="614"/>
      <c r="Q853" s="622"/>
      <c r="R853" s="623"/>
      <c r="S853" s="616"/>
      <c r="T853" s="616"/>
      <c r="U853" s="616"/>
      <c r="V853" s="616"/>
      <c r="W853" s="616"/>
      <c r="X853" s="616"/>
      <c r="Y853" s="616"/>
      <c r="Z853" s="616"/>
      <c r="AA853" s="616"/>
      <c r="AB853" s="616"/>
      <c r="AC853" s="616"/>
      <c r="AD853" s="616"/>
      <c r="AE853" s="616"/>
      <c r="AF853" s="616"/>
      <c r="AG853" s="435"/>
      <c r="AH853" s="435"/>
      <c r="AI853" s="435"/>
      <c r="AJ853" s="435"/>
      <c r="AK853" s="435"/>
      <c r="AL853" s="435"/>
    </row>
    <row r="854" spans="1:38" ht="12.75" customHeight="1">
      <c r="A854" s="435"/>
      <c r="B854" s="435"/>
      <c r="C854" s="435"/>
      <c r="D854" s="435"/>
      <c r="E854" s="435"/>
      <c r="F854" s="435"/>
      <c r="G854" s="435"/>
      <c r="H854" s="435"/>
      <c r="I854" s="435"/>
      <c r="J854" s="435"/>
      <c r="K854" s="382"/>
      <c r="L854" s="382"/>
      <c r="M854" s="383"/>
      <c r="N854" s="239"/>
      <c r="O854" s="239"/>
      <c r="P854" s="614"/>
      <c r="Q854" s="622"/>
      <c r="R854" s="623"/>
      <c r="S854" s="616"/>
      <c r="T854" s="616"/>
      <c r="U854" s="616"/>
      <c r="V854" s="616"/>
      <c r="W854" s="616"/>
      <c r="X854" s="616"/>
      <c r="Y854" s="616"/>
      <c r="Z854" s="616"/>
      <c r="AA854" s="616"/>
      <c r="AB854" s="616"/>
      <c r="AC854" s="616"/>
      <c r="AD854" s="616"/>
      <c r="AE854" s="616"/>
      <c r="AF854" s="616"/>
      <c r="AG854" s="435"/>
      <c r="AH854" s="435"/>
      <c r="AI854" s="435"/>
      <c r="AJ854" s="435"/>
      <c r="AK854" s="435"/>
      <c r="AL854" s="435"/>
    </row>
    <row r="855" spans="1:38" ht="12.75" customHeight="1">
      <c r="A855" s="435"/>
      <c r="B855" s="435"/>
      <c r="C855" s="435"/>
      <c r="D855" s="435"/>
      <c r="E855" s="435"/>
      <c r="F855" s="435"/>
      <c r="G855" s="435"/>
      <c r="H855" s="435"/>
      <c r="I855" s="435"/>
      <c r="J855" s="435"/>
      <c r="K855" s="382"/>
      <c r="L855" s="382"/>
      <c r="M855" s="383"/>
      <c r="N855" s="239"/>
      <c r="O855" s="239"/>
      <c r="P855" s="614"/>
      <c r="Q855" s="622"/>
      <c r="R855" s="623"/>
      <c r="S855" s="616"/>
      <c r="T855" s="616"/>
      <c r="U855" s="616"/>
      <c r="V855" s="616"/>
      <c r="W855" s="616"/>
      <c r="X855" s="616"/>
      <c r="Y855" s="616"/>
      <c r="Z855" s="616"/>
      <c r="AA855" s="616"/>
      <c r="AB855" s="616"/>
      <c r="AC855" s="616"/>
      <c r="AD855" s="616"/>
      <c r="AE855" s="616"/>
      <c r="AF855" s="616"/>
      <c r="AG855" s="435"/>
      <c r="AH855" s="435"/>
      <c r="AI855" s="435"/>
      <c r="AJ855" s="435"/>
      <c r="AK855" s="435"/>
      <c r="AL855" s="435"/>
    </row>
    <row r="856" spans="1:38" ht="12.75" customHeight="1">
      <c r="A856" s="435"/>
      <c r="B856" s="435"/>
      <c r="C856" s="435"/>
      <c r="D856" s="435"/>
      <c r="E856" s="435"/>
      <c r="F856" s="435"/>
      <c r="G856" s="435"/>
      <c r="H856" s="435"/>
      <c r="I856" s="435"/>
      <c r="J856" s="435"/>
      <c r="K856" s="382"/>
      <c r="L856" s="382"/>
      <c r="M856" s="383"/>
      <c r="N856" s="239"/>
      <c r="O856" s="239"/>
      <c r="P856" s="614"/>
      <c r="Q856" s="622"/>
      <c r="R856" s="623"/>
      <c r="S856" s="616"/>
      <c r="T856" s="616"/>
      <c r="U856" s="616"/>
      <c r="V856" s="616"/>
      <c r="W856" s="616"/>
      <c r="X856" s="616"/>
      <c r="Y856" s="616"/>
      <c r="Z856" s="616"/>
      <c r="AA856" s="616"/>
      <c r="AB856" s="616"/>
      <c r="AC856" s="616"/>
      <c r="AD856" s="616"/>
      <c r="AE856" s="616"/>
      <c r="AF856" s="616"/>
      <c r="AG856" s="435"/>
      <c r="AH856" s="435"/>
      <c r="AI856" s="435"/>
      <c r="AJ856" s="435"/>
      <c r="AK856" s="435"/>
      <c r="AL856" s="435"/>
    </row>
    <row r="857" spans="1:38" ht="12.75" customHeight="1">
      <c r="A857" s="435"/>
      <c r="B857" s="435"/>
      <c r="C857" s="435"/>
      <c r="D857" s="435"/>
      <c r="E857" s="435"/>
      <c r="F857" s="435"/>
      <c r="G857" s="435"/>
      <c r="H857" s="435"/>
      <c r="I857" s="435"/>
      <c r="J857" s="435"/>
      <c r="K857" s="382"/>
      <c r="L857" s="382"/>
      <c r="M857" s="383"/>
      <c r="N857" s="239"/>
      <c r="O857" s="239"/>
      <c r="P857" s="614"/>
      <c r="Q857" s="622"/>
      <c r="R857" s="623"/>
      <c r="S857" s="616"/>
      <c r="T857" s="616"/>
      <c r="U857" s="616"/>
      <c r="V857" s="616"/>
      <c r="W857" s="616"/>
      <c r="X857" s="616"/>
      <c r="Y857" s="616"/>
      <c r="Z857" s="616"/>
      <c r="AA857" s="616"/>
      <c r="AB857" s="616"/>
      <c r="AC857" s="616"/>
      <c r="AD857" s="616"/>
      <c r="AE857" s="616"/>
      <c r="AF857" s="616"/>
      <c r="AG857" s="435"/>
      <c r="AH857" s="435"/>
      <c r="AI857" s="435"/>
      <c r="AJ857" s="435"/>
      <c r="AK857" s="435"/>
      <c r="AL857" s="435"/>
    </row>
    <row r="858" spans="1:38" ht="12.75" customHeight="1">
      <c r="A858" s="435"/>
      <c r="B858" s="435"/>
      <c r="C858" s="435"/>
      <c r="D858" s="435"/>
      <c r="E858" s="435"/>
      <c r="F858" s="435"/>
      <c r="G858" s="435"/>
      <c r="H858" s="435"/>
      <c r="I858" s="435"/>
      <c r="J858" s="435"/>
      <c r="K858" s="382"/>
      <c r="L858" s="382"/>
      <c r="M858" s="383"/>
      <c r="N858" s="239"/>
      <c r="O858" s="239"/>
      <c r="P858" s="614"/>
      <c r="Q858" s="622"/>
      <c r="R858" s="623"/>
      <c r="S858" s="616"/>
      <c r="T858" s="616"/>
      <c r="U858" s="616"/>
      <c r="V858" s="616"/>
      <c r="W858" s="616"/>
      <c r="X858" s="616"/>
      <c r="Y858" s="616"/>
      <c r="Z858" s="616"/>
      <c r="AA858" s="616"/>
      <c r="AB858" s="616"/>
      <c r="AC858" s="616"/>
      <c r="AD858" s="616"/>
      <c r="AE858" s="616"/>
      <c r="AF858" s="616"/>
      <c r="AG858" s="435"/>
      <c r="AH858" s="435"/>
      <c r="AI858" s="435"/>
      <c r="AJ858" s="435"/>
      <c r="AK858" s="435"/>
      <c r="AL858" s="435"/>
    </row>
    <row r="859" spans="1:38" ht="12.75" customHeight="1">
      <c r="A859" s="435"/>
      <c r="B859" s="435"/>
      <c r="C859" s="435"/>
      <c r="D859" s="435"/>
      <c r="E859" s="435"/>
      <c r="F859" s="435"/>
      <c r="G859" s="435"/>
      <c r="H859" s="435"/>
      <c r="I859" s="435"/>
      <c r="J859" s="435"/>
      <c r="K859" s="382"/>
      <c r="L859" s="382"/>
      <c r="M859" s="383"/>
      <c r="N859" s="239"/>
      <c r="O859" s="239"/>
      <c r="P859" s="614"/>
      <c r="Q859" s="622"/>
      <c r="R859" s="623"/>
      <c r="S859" s="616"/>
      <c r="T859" s="616"/>
      <c r="U859" s="616"/>
      <c r="V859" s="616"/>
      <c r="W859" s="616"/>
      <c r="X859" s="616"/>
      <c r="Y859" s="616"/>
      <c r="Z859" s="616"/>
      <c r="AA859" s="616"/>
      <c r="AB859" s="616"/>
      <c r="AC859" s="616"/>
      <c r="AD859" s="616"/>
      <c r="AE859" s="616"/>
      <c r="AF859" s="616"/>
      <c r="AG859" s="435"/>
      <c r="AH859" s="435"/>
      <c r="AI859" s="435"/>
      <c r="AJ859" s="435"/>
      <c r="AK859" s="435"/>
      <c r="AL859" s="435"/>
    </row>
    <row r="860" spans="1:38" ht="12.75" customHeight="1">
      <c r="A860" s="435"/>
      <c r="B860" s="435"/>
      <c r="C860" s="435"/>
      <c r="D860" s="435"/>
      <c r="E860" s="435"/>
      <c r="F860" s="435"/>
      <c r="G860" s="435"/>
      <c r="H860" s="435"/>
      <c r="I860" s="435"/>
      <c r="J860" s="435"/>
      <c r="K860" s="382"/>
      <c r="L860" s="382"/>
      <c r="M860" s="383"/>
      <c r="N860" s="239"/>
      <c r="O860" s="239"/>
      <c r="P860" s="614"/>
      <c r="Q860" s="622"/>
      <c r="R860" s="623"/>
      <c r="S860" s="616"/>
      <c r="T860" s="616"/>
      <c r="U860" s="616"/>
      <c r="V860" s="616"/>
      <c r="W860" s="616"/>
      <c r="X860" s="616"/>
      <c r="Y860" s="616"/>
      <c r="Z860" s="616"/>
      <c r="AA860" s="616"/>
      <c r="AB860" s="616"/>
      <c r="AC860" s="616"/>
      <c r="AD860" s="616"/>
      <c r="AE860" s="616"/>
      <c r="AF860" s="616"/>
      <c r="AG860" s="435"/>
      <c r="AH860" s="435"/>
      <c r="AI860" s="435"/>
      <c r="AJ860" s="435"/>
      <c r="AK860" s="435"/>
      <c r="AL860" s="435"/>
    </row>
    <row r="861" spans="1:38" ht="12.75" customHeight="1">
      <c r="A861" s="435"/>
      <c r="B861" s="435"/>
      <c r="C861" s="435"/>
      <c r="D861" s="435"/>
      <c r="E861" s="435"/>
      <c r="F861" s="435"/>
      <c r="G861" s="435"/>
      <c r="H861" s="435"/>
      <c r="I861" s="435"/>
      <c r="J861" s="435"/>
      <c r="K861" s="382"/>
      <c r="L861" s="382"/>
      <c r="M861" s="383"/>
      <c r="N861" s="239"/>
      <c r="O861" s="239"/>
      <c r="P861" s="614"/>
      <c r="Q861" s="622"/>
      <c r="R861" s="623"/>
      <c r="S861" s="616"/>
      <c r="T861" s="616"/>
      <c r="U861" s="616"/>
      <c r="V861" s="616"/>
      <c r="W861" s="616"/>
      <c r="X861" s="616"/>
      <c r="Y861" s="616"/>
      <c r="Z861" s="616"/>
      <c r="AA861" s="616"/>
      <c r="AB861" s="616"/>
      <c r="AC861" s="616"/>
      <c r="AD861" s="616"/>
      <c r="AE861" s="616"/>
      <c r="AF861" s="616"/>
      <c r="AG861" s="435"/>
      <c r="AH861" s="435"/>
      <c r="AI861" s="435"/>
      <c r="AJ861" s="435"/>
      <c r="AK861" s="435"/>
      <c r="AL861" s="435"/>
    </row>
    <row r="862" spans="1:38" ht="12.75" customHeight="1">
      <c r="A862" s="435"/>
      <c r="B862" s="435"/>
      <c r="C862" s="435"/>
      <c r="D862" s="435"/>
      <c r="E862" s="435"/>
      <c r="F862" s="435"/>
      <c r="G862" s="435"/>
      <c r="H862" s="435"/>
      <c r="I862" s="435"/>
      <c r="J862" s="435"/>
      <c r="K862" s="382"/>
      <c r="L862" s="382"/>
      <c r="M862" s="383"/>
      <c r="N862" s="239"/>
      <c r="O862" s="239"/>
      <c r="P862" s="614"/>
      <c r="Q862" s="622"/>
      <c r="R862" s="623"/>
      <c r="S862" s="616"/>
      <c r="T862" s="616"/>
      <c r="U862" s="616"/>
      <c r="V862" s="616"/>
      <c r="W862" s="616"/>
      <c r="X862" s="616"/>
      <c r="Y862" s="616"/>
      <c r="Z862" s="616"/>
      <c r="AA862" s="616"/>
      <c r="AB862" s="616"/>
      <c r="AC862" s="616"/>
      <c r="AD862" s="616"/>
      <c r="AE862" s="616"/>
      <c r="AF862" s="616"/>
      <c r="AG862" s="435"/>
      <c r="AH862" s="435"/>
      <c r="AI862" s="435"/>
      <c r="AJ862" s="435"/>
      <c r="AK862" s="435"/>
      <c r="AL862" s="435"/>
    </row>
    <row r="863" spans="1:38" ht="12.75" customHeight="1">
      <c r="A863" s="435"/>
      <c r="B863" s="435"/>
      <c r="C863" s="435"/>
      <c r="D863" s="435"/>
      <c r="E863" s="435"/>
      <c r="F863" s="435"/>
      <c r="G863" s="435"/>
      <c r="H863" s="435"/>
      <c r="I863" s="435"/>
      <c r="J863" s="435"/>
      <c r="K863" s="382"/>
      <c r="L863" s="382"/>
      <c r="M863" s="383"/>
      <c r="N863" s="239"/>
      <c r="O863" s="239"/>
      <c r="P863" s="614"/>
      <c r="Q863" s="622"/>
      <c r="R863" s="623"/>
      <c r="S863" s="616"/>
      <c r="T863" s="616"/>
      <c r="U863" s="616"/>
      <c r="V863" s="616"/>
      <c r="W863" s="616"/>
      <c r="X863" s="616"/>
      <c r="Y863" s="616"/>
      <c r="Z863" s="616"/>
      <c r="AA863" s="616"/>
      <c r="AB863" s="616"/>
      <c r="AC863" s="616"/>
      <c r="AD863" s="616"/>
      <c r="AE863" s="616"/>
      <c r="AF863" s="616"/>
      <c r="AG863" s="435"/>
      <c r="AH863" s="435"/>
      <c r="AI863" s="435"/>
      <c r="AJ863" s="435"/>
      <c r="AK863" s="435"/>
      <c r="AL863" s="435"/>
    </row>
    <row r="864" spans="1:38" ht="12.75" customHeight="1">
      <c r="A864" s="435"/>
      <c r="B864" s="435"/>
      <c r="C864" s="435"/>
      <c r="D864" s="435"/>
      <c r="E864" s="435"/>
      <c r="F864" s="435"/>
      <c r="G864" s="435"/>
      <c r="H864" s="435"/>
      <c r="I864" s="435"/>
      <c r="J864" s="435"/>
      <c r="K864" s="382"/>
      <c r="L864" s="382"/>
      <c r="M864" s="383"/>
      <c r="N864" s="239"/>
      <c r="O864" s="239"/>
      <c r="P864" s="614"/>
      <c r="Q864" s="622"/>
      <c r="R864" s="623"/>
      <c r="S864" s="616"/>
      <c r="T864" s="616"/>
      <c r="U864" s="616"/>
      <c r="V864" s="616"/>
      <c r="W864" s="616"/>
      <c r="X864" s="616"/>
      <c r="Y864" s="616"/>
      <c r="Z864" s="616"/>
      <c r="AA864" s="616"/>
      <c r="AB864" s="616"/>
      <c r="AC864" s="616"/>
      <c r="AD864" s="616"/>
      <c r="AE864" s="616"/>
      <c r="AF864" s="616"/>
      <c r="AG864" s="435"/>
      <c r="AH864" s="435"/>
      <c r="AI864" s="435"/>
      <c r="AJ864" s="435"/>
      <c r="AK864" s="435"/>
      <c r="AL864" s="435"/>
    </row>
    <row r="865" spans="1:38" ht="12.75" customHeight="1">
      <c r="A865" s="435"/>
      <c r="B865" s="435"/>
      <c r="C865" s="435"/>
      <c r="D865" s="435"/>
      <c r="E865" s="435"/>
      <c r="F865" s="435"/>
      <c r="G865" s="435"/>
      <c r="H865" s="435"/>
      <c r="I865" s="435"/>
      <c r="J865" s="435"/>
      <c r="K865" s="382"/>
      <c r="L865" s="382"/>
      <c r="M865" s="383"/>
      <c r="N865" s="239"/>
      <c r="O865" s="239"/>
      <c r="P865" s="614"/>
      <c r="Q865" s="622"/>
      <c r="R865" s="623"/>
      <c r="S865" s="616"/>
      <c r="T865" s="616"/>
      <c r="U865" s="616"/>
      <c r="V865" s="616"/>
      <c r="W865" s="616"/>
      <c r="X865" s="616"/>
      <c r="Y865" s="616"/>
      <c r="Z865" s="616"/>
      <c r="AA865" s="616"/>
      <c r="AB865" s="616"/>
      <c r="AC865" s="616"/>
      <c r="AD865" s="616"/>
      <c r="AE865" s="616"/>
      <c r="AF865" s="616"/>
      <c r="AG865" s="435"/>
      <c r="AH865" s="435"/>
      <c r="AI865" s="435"/>
      <c r="AJ865" s="435"/>
      <c r="AK865" s="435"/>
      <c r="AL865" s="435"/>
    </row>
    <row r="866" spans="1:38" ht="12.75" customHeight="1">
      <c r="A866" s="435"/>
      <c r="B866" s="435"/>
      <c r="C866" s="435"/>
      <c r="D866" s="435"/>
      <c r="E866" s="435"/>
      <c r="F866" s="435"/>
      <c r="G866" s="435"/>
      <c r="H866" s="435"/>
      <c r="I866" s="435"/>
      <c r="J866" s="435"/>
      <c r="K866" s="382"/>
      <c r="L866" s="382"/>
      <c r="M866" s="383"/>
      <c r="N866" s="239"/>
      <c r="O866" s="239"/>
      <c r="P866" s="614"/>
      <c r="Q866" s="622"/>
      <c r="R866" s="623"/>
      <c r="S866" s="616"/>
      <c r="T866" s="616"/>
      <c r="U866" s="616"/>
      <c r="V866" s="616"/>
      <c r="W866" s="616"/>
      <c r="X866" s="616"/>
      <c r="Y866" s="616"/>
      <c r="Z866" s="616"/>
      <c r="AA866" s="616"/>
      <c r="AB866" s="616"/>
      <c r="AC866" s="616"/>
      <c r="AD866" s="616"/>
      <c r="AE866" s="616"/>
      <c r="AF866" s="616"/>
      <c r="AG866" s="435"/>
      <c r="AH866" s="435"/>
      <c r="AI866" s="435"/>
      <c r="AJ866" s="435"/>
      <c r="AK866" s="435"/>
      <c r="AL866" s="435"/>
    </row>
    <row r="867" spans="1:38" ht="12.75" customHeight="1">
      <c r="A867" s="435"/>
      <c r="B867" s="435"/>
      <c r="C867" s="435"/>
      <c r="D867" s="435"/>
      <c r="E867" s="435"/>
      <c r="F867" s="435"/>
      <c r="G867" s="435"/>
      <c r="H867" s="435"/>
      <c r="I867" s="435"/>
      <c r="J867" s="435"/>
      <c r="K867" s="382"/>
      <c r="L867" s="382"/>
      <c r="M867" s="383"/>
      <c r="N867" s="239"/>
      <c r="O867" s="239"/>
      <c r="P867" s="614"/>
      <c r="Q867" s="622"/>
      <c r="R867" s="623"/>
      <c r="S867" s="616"/>
      <c r="T867" s="616"/>
      <c r="U867" s="616"/>
      <c r="V867" s="616"/>
      <c r="W867" s="616"/>
      <c r="X867" s="616"/>
      <c r="Y867" s="616"/>
      <c r="Z867" s="616"/>
      <c r="AA867" s="616"/>
      <c r="AB867" s="616"/>
      <c r="AC867" s="616"/>
      <c r="AD867" s="616"/>
      <c r="AE867" s="616"/>
      <c r="AF867" s="616"/>
      <c r="AG867" s="435"/>
      <c r="AH867" s="435"/>
      <c r="AI867" s="435"/>
      <c r="AJ867" s="435"/>
      <c r="AK867" s="435"/>
      <c r="AL867" s="435"/>
    </row>
    <row r="868" spans="1:38" ht="12.75" customHeight="1">
      <c r="A868" s="435"/>
      <c r="B868" s="435"/>
      <c r="C868" s="435"/>
      <c r="D868" s="435"/>
      <c r="E868" s="435"/>
      <c r="F868" s="435"/>
      <c r="G868" s="435"/>
      <c r="H868" s="435"/>
      <c r="I868" s="435"/>
      <c r="J868" s="435"/>
      <c r="K868" s="382"/>
      <c r="L868" s="382"/>
      <c r="M868" s="383"/>
      <c r="N868" s="239"/>
      <c r="O868" s="239"/>
      <c r="P868" s="614"/>
      <c r="Q868" s="622"/>
      <c r="R868" s="623"/>
      <c r="S868" s="616"/>
      <c r="T868" s="616"/>
      <c r="U868" s="616"/>
      <c r="V868" s="616"/>
      <c r="W868" s="616"/>
      <c r="X868" s="616"/>
      <c r="Y868" s="616"/>
      <c r="Z868" s="616"/>
      <c r="AA868" s="616"/>
      <c r="AB868" s="616"/>
      <c r="AC868" s="616"/>
      <c r="AD868" s="616"/>
      <c r="AE868" s="616"/>
      <c r="AF868" s="616"/>
      <c r="AG868" s="435"/>
      <c r="AH868" s="435"/>
      <c r="AI868" s="435"/>
      <c r="AJ868" s="435"/>
      <c r="AK868" s="435"/>
      <c r="AL868" s="435"/>
    </row>
    <row r="869" spans="1:38" ht="12.75" customHeight="1">
      <c r="A869" s="435"/>
      <c r="B869" s="435"/>
      <c r="C869" s="435"/>
      <c r="D869" s="435"/>
      <c r="E869" s="435"/>
      <c r="F869" s="435"/>
      <c r="G869" s="435"/>
      <c r="H869" s="435"/>
      <c r="I869" s="435"/>
      <c r="J869" s="435"/>
      <c r="K869" s="382"/>
      <c r="L869" s="382"/>
      <c r="M869" s="383"/>
      <c r="N869" s="239"/>
      <c r="O869" s="239"/>
      <c r="P869" s="614"/>
      <c r="Q869" s="622"/>
      <c r="R869" s="623"/>
      <c r="S869" s="616"/>
      <c r="T869" s="616"/>
      <c r="U869" s="616"/>
      <c r="V869" s="616"/>
      <c r="W869" s="616"/>
      <c r="X869" s="616"/>
      <c r="Y869" s="616"/>
      <c r="Z869" s="616"/>
      <c r="AA869" s="616"/>
      <c r="AB869" s="616"/>
      <c r="AC869" s="616"/>
      <c r="AD869" s="616"/>
      <c r="AE869" s="616"/>
      <c r="AF869" s="616"/>
      <c r="AG869" s="435"/>
      <c r="AH869" s="435"/>
      <c r="AI869" s="435"/>
      <c r="AJ869" s="435"/>
      <c r="AK869" s="435"/>
      <c r="AL869" s="435"/>
    </row>
    <row r="870" spans="1:38" ht="12.75" customHeight="1">
      <c r="A870" s="435"/>
      <c r="B870" s="435"/>
      <c r="C870" s="435"/>
      <c r="D870" s="435"/>
      <c r="E870" s="435"/>
      <c r="F870" s="435"/>
      <c r="G870" s="435"/>
      <c r="H870" s="435"/>
      <c r="I870" s="435"/>
      <c r="J870" s="435"/>
      <c r="K870" s="382"/>
      <c r="L870" s="382"/>
      <c r="M870" s="383"/>
      <c r="N870" s="239"/>
      <c r="O870" s="239"/>
      <c r="P870" s="614"/>
      <c r="Q870" s="622"/>
      <c r="R870" s="623"/>
      <c r="S870" s="616"/>
      <c r="T870" s="616"/>
      <c r="U870" s="616"/>
      <c r="V870" s="616"/>
      <c r="W870" s="616"/>
      <c r="X870" s="616"/>
      <c r="Y870" s="616"/>
      <c r="Z870" s="616"/>
      <c r="AA870" s="616"/>
      <c r="AB870" s="616"/>
      <c r="AC870" s="616"/>
      <c r="AD870" s="616"/>
      <c r="AE870" s="616"/>
      <c r="AF870" s="616"/>
      <c r="AG870" s="435"/>
      <c r="AH870" s="435"/>
      <c r="AI870" s="435"/>
      <c r="AJ870" s="435"/>
      <c r="AK870" s="435"/>
      <c r="AL870" s="435"/>
    </row>
    <row r="871" spans="1:38" ht="12.75" customHeight="1">
      <c r="A871" s="435"/>
      <c r="B871" s="435"/>
      <c r="C871" s="435"/>
      <c r="D871" s="435"/>
      <c r="E871" s="435"/>
      <c r="F871" s="435"/>
      <c r="G871" s="435"/>
      <c r="H871" s="435"/>
      <c r="I871" s="435"/>
      <c r="J871" s="435"/>
      <c r="K871" s="382"/>
      <c r="L871" s="382"/>
      <c r="M871" s="383"/>
      <c r="N871" s="239"/>
      <c r="O871" s="239"/>
      <c r="P871" s="614"/>
      <c r="Q871" s="622"/>
      <c r="R871" s="623"/>
      <c r="S871" s="616"/>
      <c r="T871" s="616"/>
      <c r="U871" s="616"/>
      <c r="V871" s="616"/>
      <c r="W871" s="616"/>
      <c r="X871" s="616"/>
      <c r="Y871" s="616"/>
      <c r="Z871" s="616"/>
      <c r="AA871" s="616"/>
      <c r="AB871" s="616"/>
      <c r="AC871" s="616"/>
      <c r="AD871" s="616"/>
      <c r="AE871" s="616"/>
      <c r="AF871" s="616"/>
      <c r="AG871" s="435"/>
      <c r="AH871" s="435"/>
      <c r="AI871" s="435"/>
      <c r="AJ871" s="435"/>
      <c r="AK871" s="435"/>
      <c r="AL871" s="435"/>
    </row>
    <row r="872" spans="1:38" ht="12.75" customHeight="1">
      <c r="A872" s="435"/>
      <c r="B872" s="435"/>
      <c r="C872" s="435"/>
      <c r="D872" s="435"/>
      <c r="E872" s="435"/>
      <c r="F872" s="435"/>
      <c r="G872" s="435"/>
      <c r="H872" s="435"/>
      <c r="I872" s="435"/>
      <c r="J872" s="435"/>
      <c r="K872" s="382"/>
      <c r="L872" s="382"/>
      <c r="M872" s="383"/>
      <c r="N872" s="239"/>
      <c r="O872" s="239"/>
      <c r="P872" s="614"/>
      <c r="Q872" s="622"/>
      <c r="R872" s="623"/>
      <c r="S872" s="616"/>
      <c r="T872" s="616"/>
      <c r="U872" s="616"/>
      <c r="V872" s="616"/>
      <c r="W872" s="616"/>
      <c r="X872" s="616"/>
      <c r="Y872" s="616"/>
      <c r="Z872" s="616"/>
      <c r="AA872" s="616"/>
      <c r="AB872" s="616"/>
      <c r="AC872" s="616"/>
      <c r="AD872" s="616"/>
      <c r="AE872" s="616"/>
      <c r="AF872" s="616"/>
      <c r="AG872" s="435"/>
      <c r="AH872" s="435"/>
      <c r="AI872" s="435"/>
      <c r="AJ872" s="435"/>
      <c r="AK872" s="435"/>
      <c r="AL872" s="435"/>
    </row>
    <row r="873" spans="1:38" ht="12.75" customHeight="1">
      <c r="A873" s="435"/>
      <c r="B873" s="435"/>
      <c r="C873" s="435"/>
      <c r="D873" s="435"/>
      <c r="E873" s="435"/>
      <c r="F873" s="435"/>
      <c r="G873" s="435"/>
      <c r="H873" s="435"/>
      <c r="I873" s="435"/>
      <c r="J873" s="435"/>
      <c r="K873" s="382"/>
      <c r="L873" s="382"/>
      <c r="M873" s="383"/>
      <c r="N873" s="239"/>
      <c r="O873" s="239"/>
      <c r="P873" s="614"/>
      <c r="Q873" s="622"/>
      <c r="R873" s="623"/>
      <c r="S873" s="616"/>
      <c r="T873" s="616"/>
      <c r="U873" s="616"/>
      <c r="V873" s="616"/>
      <c r="W873" s="616"/>
      <c r="X873" s="616"/>
      <c r="Y873" s="616"/>
      <c r="Z873" s="616"/>
      <c r="AA873" s="616"/>
      <c r="AB873" s="616"/>
      <c r="AC873" s="616"/>
      <c r="AD873" s="616"/>
      <c r="AE873" s="616"/>
      <c r="AF873" s="616"/>
      <c r="AG873" s="435"/>
      <c r="AH873" s="435"/>
      <c r="AI873" s="435"/>
      <c r="AJ873" s="435"/>
      <c r="AK873" s="435"/>
      <c r="AL873" s="435"/>
    </row>
    <row r="874" spans="1:38" ht="12.75" customHeight="1">
      <c r="A874" s="435"/>
      <c r="B874" s="435"/>
      <c r="C874" s="435"/>
      <c r="D874" s="435"/>
      <c r="E874" s="435"/>
      <c r="F874" s="435"/>
      <c r="G874" s="435"/>
      <c r="H874" s="435"/>
      <c r="I874" s="435"/>
      <c r="J874" s="435"/>
      <c r="K874" s="382"/>
      <c r="L874" s="382"/>
      <c r="M874" s="383"/>
      <c r="N874" s="239"/>
      <c r="O874" s="239"/>
      <c r="P874" s="614"/>
      <c r="Q874" s="622"/>
      <c r="R874" s="623"/>
      <c r="S874" s="616"/>
      <c r="T874" s="616"/>
      <c r="U874" s="616"/>
      <c r="V874" s="616"/>
      <c r="W874" s="616"/>
      <c r="X874" s="616"/>
      <c r="Y874" s="616"/>
      <c r="Z874" s="616"/>
      <c r="AA874" s="616"/>
      <c r="AB874" s="616"/>
      <c r="AC874" s="616"/>
      <c r="AD874" s="616"/>
      <c r="AE874" s="616"/>
      <c r="AF874" s="616"/>
      <c r="AG874" s="435"/>
      <c r="AH874" s="435"/>
      <c r="AI874" s="435"/>
      <c r="AJ874" s="435"/>
      <c r="AK874" s="435"/>
      <c r="AL874" s="435"/>
    </row>
    <row r="875" spans="1:38" ht="12.75" customHeight="1">
      <c r="A875" s="435"/>
      <c r="B875" s="435"/>
      <c r="C875" s="435"/>
      <c r="D875" s="435"/>
      <c r="E875" s="435"/>
      <c r="F875" s="435"/>
      <c r="G875" s="435"/>
      <c r="H875" s="435"/>
      <c r="I875" s="435"/>
      <c r="J875" s="435"/>
      <c r="K875" s="382"/>
      <c r="L875" s="382"/>
      <c r="M875" s="383"/>
      <c r="N875" s="239"/>
      <c r="O875" s="239"/>
      <c r="P875" s="614"/>
      <c r="Q875" s="622"/>
      <c r="R875" s="623"/>
      <c r="S875" s="616"/>
      <c r="T875" s="616"/>
      <c r="U875" s="616"/>
      <c r="V875" s="616"/>
      <c r="W875" s="616"/>
      <c r="X875" s="616"/>
      <c r="Y875" s="616"/>
      <c r="Z875" s="616"/>
      <c r="AA875" s="616"/>
      <c r="AB875" s="616"/>
      <c r="AC875" s="616"/>
      <c r="AD875" s="616"/>
      <c r="AE875" s="616"/>
      <c r="AF875" s="616"/>
      <c r="AG875" s="435"/>
      <c r="AH875" s="435"/>
      <c r="AI875" s="435"/>
      <c r="AJ875" s="435"/>
      <c r="AK875" s="435"/>
      <c r="AL875" s="435"/>
    </row>
    <row r="876" spans="1:38" ht="12.75" customHeight="1">
      <c r="A876" s="435"/>
      <c r="B876" s="435"/>
      <c r="C876" s="435"/>
      <c r="D876" s="435"/>
      <c r="E876" s="435"/>
      <c r="F876" s="435"/>
      <c r="G876" s="435"/>
      <c r="H876" s="435"/>
      <c r="I876" s="435"/>
      <c r="J876" s="435"/>
      <c r="K876" s="382"/>
      <c r="L876" s="382"/>
      <c r="M876" s="383"/>
      <c r="N876" s="239"/>
      <c r="O876" s="239"/>
      <c r="P876" s="614"/>
      <c r="Q876" s="622"/>
      <c r="R876" s="623"/>
      <c r="S876" s="616"/>
      <c r="T876" s="616"/>
      <c r="U876" s="616"/>
      <c r="V876" s="616"/>
      <c r="W876" s="616"/>
      <c r="X876" s="616"/>
      <c r="Y876" s="616"/>
      <c r="Z876" s="616"/>
      <c r="AA876" s="616"/>
      <c r="AB876" s="616"/>
      <c r="AC876" s="616"/>
      <c r="AD876" s="616"/>
      <c r="AE876" s="616"/>
      <c r="AF876" s="616"/>
      <c r="AG876" s="435"/>
      <c r="AH876" s="435"/>
      <c r="AI876" s="435"/>
      <c r="AJ876" s="435"/>
      <c r="AK876" s="435"/>
      <c r="AL876" s="435"/>
    </row>
    <row r="877" spans="1:38" ht="12.75" customHeight="1">
      <c r="A877" s="435"/>
      <c r="B877" s="435"/>
      <c r="C877" s="435"/>
      <c r="D877" s="435"/>
      <c r="E877" s="435"/>
      <c r="F877" s="435"/>
      <c r="G877" s="435"/>
      <c r="H877" s="435"/>
      <c r="I877" s="435"/>
      <c r="J877" s="435"/>
      <c r="K877" s="382"/>
      <c r="L877" s="382"/>
      <c r="M877" s="383"/>
      <c r="N877" s="239"/>
      <c r="O877" s="239"/>
      <c r="P877" s="614"/>
      <c r="Q877" s="622"/>
      <c r="R877" s="623"/>
      <c r="S877" s="616"/>
      <c r="T877" s="616"/>
      <c r="U877" s="616"/>
      <c r="V877" s="616"/>
      <c r="W877" s="616"/>
      <c r="X877" s="616"/>
      <c r="Y877" s="616"/>
      <c r="Z877" s="616"/>
      <c r="AA877" s="616"/>
      <c r="AB877" s="616"/>
      <c r="AC877" s="616"/>
      <c r="AD877" s="616"/>
      <c r="AE877" s="616"/>
      <c r="AF877" s="616"/>
      <c r="AG877" s="435"/>
      <c r="AH877" s="435"/>
      <c r="AI877" s="435"/>
      <c r="AJ877" s="435"/>
      <c r="AK877" s="435"/>
      <c r="AL877" s="435"/>
    </row>
    <row r="878" spans="1:38" ht="12.75" customHeight="1">
      <c r="A878" s="435"/>
      <c r="B878" s="435"/>
      <c r="C878" s="435"/>
      <c r="D878" s="435"/>
      <c r="E878" s="435"/>
      <c r="F878" s="435"/>
      <c r="G878" s="435"/>
      <c r="H878" s="435"/>
      <c r="I878" s="435"/>
      <c r="J878" s="435"/>
      <c r="K878" s="382"/>
      <c r="L878" s="382"/>
      <c r="M878" s="383"/>
      <c r="N878" s="239"/>
      <c r="O878" s="239"/>
      <c r="P878" s="614"/>
      <c r="Q878" s="622"/>
      <c r="R878" s="623"/>
      <c r="S878" s="616"/>
      <c r="T878" s="616"/>
      <c r="U878" s="616"/>
      <c r="V878" s="616"/>
      <c r="W878" s="616"/>
      <c r="X878" s="616"/>
      <c r="Y878" s="616"/>
      <c r="Z878" s="616"/>
      <c r="AA878" s="616"/>
      <c r="AB878" s="616"/>
      <c r="AC878" s="616"/>
      <c r="AD878" s="616"/>
      <c r="AE878" s="616"/>
      <c r="AF878" s="616"/>
      <c r="AG878" s="435"/>
      <c r="AH878" s="435"/>
      <c r="AI878" s="435"/>
      <c r="AJ878" s="435"/>
      <c r="AK878" s="435"/>
      <c r="AL878" s="435"/>
    </row>
    <row r="879" spans="1:38" ht="12.75" customHeight="1">
      <c r="A879" s="435"/>
      <c r="B879" s="435"/>
      <c r="C879" s="435"/>
      <c r="D879" s="435"/>
      <c r="E879" s="435"/>
      <c r="F879" s="435"/>
      <c r="G879" s="435"/>
      <c r="H879" s="435"/>
      <c r="I879" s="435"/>
      <c r="J879" s="435"/>
      <c r="K879" s="382"/>
      <c r="L879" s="382"/>
      <c r="M879" s="383"/>
      <c r="N879" s="239"/>
      <c r="O879" s="239"/>
      <c r="P879" s="614"/>
      <c r="Q879" s="622"/>
      <c r="R879" s="623"/>
      <c r="S879" s="616"/>
      <c r="T879" s="616"/>
      <c r="U879" s="616"/>
      <c r="V879" s="616"/>
      <c r="W879" s="616"/>
      <c r="X879" s="616"/>
      <c r="Y879" s="616"/>
      <c r="Z879" s="616"/>
      <c r="AA879" s="616"/>
      <c r="AB879" s="616"/>
      <c r="AC879" s="616"/>
      <c r="AD879" s="616"/>
      <c r="AE879" s="616"/>
      <c r="AF879" s="616"/>
      <c r="AG879" s="435"/>
      <c r="AH879" s="435"/>
      <c r="AI879" s="435"/>
      <c r="AJ879" s="435"/>
      <c r="AK879" s="435"/>
      <c r="AL879" s="435"/>
    </row>
    <row r="880" spans="1:38" ht="12.75" customHeight="1">
      <c r="A880" s="435"/>
      <c r="B880" s="435"/>
      <c r="C880" s="435"/>
      <c r="D880" s="435"/>
      <c r="E880" s="435"/>
      <c r="F880" s="435"/>
      <c r="G880" s="435"/>
      <c r="H880" s="435"/>
      <c r="I880" s="435"/>
      <c r="J880" s="435"/>
      <c r="K880" s="382"/>
      <c r="L880" s="382"/>
      <c r="M880" s="383"/>
      <c r="N880" s="239"/>
      <c r="O880" s="239"/>
      <c r="P880" s="614"/>
      <c r="Q880" s="622"/>
      <c r="R880" s="623"/>
      <c r="S880" s="616"/>
      <c r="T880" s="616"/>
      <c r="U880" s="616"/>
      <c r="V880" s="616"/>
      <c r="W880" s="616"/>
      <c r="X880" s="616"/>
      <c r="Y880" s="616"/>
      <c r="Z880" s="616"/>
      <c r="AA880" s="616"/>
      <c r="AB880" s="616"/>
      <c r="AC880" s="616"/>
      <c r="AD880" s="616"/>
      <c r="AE880" s="616"/>
      <c r="AF880" s="616"/>
      <c r="AG880" s="435"/>
      <c r="AH880" s="435"/>
      <c r="AI880" s="435"/>
      <c r="AJ880" s="435"/>
      <c r="AK880" s="435"/>
      <c r="AL880" s="435"/>
    </row>
    <row r="881" spans="1:38" ht="12.75" customHeight="1">
      <c r="A881" s="435"/>
      <c r="B881" s="435"/>
      <c r="C881" s="435"/>
      <c r="D881" s="435"/>
      <c r="E881" s="435"/>
      <c r="F881" s="435"/>
      <c r="G881" s="435"/>
      <c r="H881" s="435"/>
      <c r="I881" s="435"/>
      <c r="J881" s="435"/>
      <c r="K881" s="382"/>
      <c r="L881" s="382"/>
      <c r="M881" s="383"/>
      <c r="N881" s="239"/>
      <c r="O881" s="239"/>
      <c r="P881" s="614"/>
      <c r="Q881" s="622"/>
      <c r="R881" s="623"/>
      <c r="S881" s="616"/>
      <c r="T881" s="616"/>
      <c r="U881" s="616"/>
      <c r="V881" s="616"/>
      <c r="W881" s="616"/>
      <c r="X881" s="616"/>
      <c r="Y881" s="616"/>
      <c r="Z881" s="616"/>
      <c r="AA881" s="616"/>
      <c r="AB881" s="616"/>
      <c r="AC881" s="616"/>
      <c r="AD881" s="616"/>
      <c r="AE881" s="616"/>
      <c r="AF881" s="616"/>
      <c r="AG881" s="435"/>
      <c r="AH881" s="435"/>
      <c r="AI881" s="435"/>
      <c r="AJ881" s="435"/>
      <c r="AK881" s="435"/>
      <c r="AL881" s="435"/>
    </row>
    <row r="882" spans="1:38" ht="12.75" customHeight="1">
      <c r="A882" s="435"/>
      <c r="B882" s="435"/>
      <c r="C882" s="435"/>
      <c r="D882" s="435"/>
      <c r="E882" s="435"/>
      <c r="F882" s="435"/>
      <c r="G882" s="435"/>
      <c r="H882" s="435"/>
      <c r="I882" s="435"/>
      <c r="J882" s="435"/>
      <c r="K882" s="382"/>
      <c r="L882" s="382"/>
      <c r="M882" s="383"/>
      <c r="N882" s="239"/>
      <c r="O882" s="239"/>
      <c r="P882" s="614"/>
      <c r="Q882" s="622"/>
      <c r="R882" s="623"/>
      <c r="S882" s="616"/>
      <c r="T882" s="616"/>
      <c r="U882" s="616"/>
      <c r="V882" s="616"/>
      <c r="W882" s="616"/>
      <c r="X882" s="616"/>
      <c r="Y882" s="616"/>
      <c r="Z882" s="616"/>
      <c r="AA882" s="616"/>
      <c r="AB882" s="616"/>
      <c r="AC882" s="616"/>
      <c r="AD882" s="616"/>
      <c r="AE882" s="616"/>
      <c r="AF882" s="616"/>
      <c r="AG882" s="435"/>
      <c r="AH882" s="435"/>
      <c r="AI882" s="435"/>
      <c r="AJ882" s="435"/>
      <c r="AK882" s="435"/>
      <c r="AL882" s="435"/>
    </row>
    <row r="883" spans="1:38" ht="12.75" customHeight="1">
      <c r="A883" s="435"/>
      <c r="B883" s="435"/>
      <c r="C883" s="435"/>
      <c r="D883" s="435"/>
      <c r="E883" s="435"/>
      <c r="F883" s="435"/>
      <c r="G883" s="435"/>
      <c r="H883" s="435"/>
      <c r="I883" s="435"/>
      <c r="J883" s="435"/>
      <c r="K883" s="382"/>
      <c r="L883" s="382"/>
      <c r="M883" s="383"/>
      <c r="N883" s="239"/>
      <c r="O883" s="239"/>
      <c r="P883" s="614"/>
      <c r="Q883" s="622"/>
      <c r="R883" s="623"/>
      <c r="S883" s="616"/>
      <c r="T883" s="616"/>
      <c r="U883" s="616"/>
      <c r="V883" s="616"/>
      <c r="W883" s="616"/>
      <c r="X883" s="616"/>
      <c r="Y883" s="616"/>
      <c r="Z883" s="616"/>
      <c r="AA883" s="616"/>
      <c r="AB883" s="616"/>
      <c r="AC883" s="616"/>
      <c r="AD883" s="616"/>
      <c r="AE883" s="616"/>
      <c r="AF883" s="616"/>
      <c r="AG883" s="435"/>
      <c r="AH883" s="435"/>
      <c r="AI883" s="435"/>
      <c r="AJ883" s="435"/>
      <c r="AK883" s="435"/>
      <c r="AL883" s="435"/>
    </row>
    <row r="884" spans="1:38" ht="12.75" customHeight="1">
      <c r="A884" s="435"/>
      <c r="B884" s="435"/>
      <c r="C884" s="435"/>
      <c r="D884" s="435"/>
      <c r="E884" s="435"/>
      <c r="F884" s="435"/>
      <c r="G884" s="435"/>
      <c r="H884" s="435"/>
      <c r="I884" s="435"/>
      <c r="J884" s="435"/>
      <c r="K884" s="382"/>
      <c r="L884" s="382"/>
      <c r="M884" s="383"/>
      <c r="N884" s="239"/>
      <c r="O884" s="239"/>
      <c r="P884" s="614"/>
      <c r="Q884" s="622"/>
      <c r="R884" s="623"/>
      <c r="S884" s="616"/>
      <c r="T884" s="616"/>
      <c r="U884" s="616"/>
      <c r="V884" s="616"/>
      <c r="W884" s="616"/>
      <c r="X884" s="616"/>
      <c r="Y884" s="616"/>
      <c r="Z884" s="616"/>
      <c r="AA884" s="616"/>
      <c r="AB884" s="616"/>
      <c r="AC884" s="616"/>
      <c r="AD884" s="616"/>
      <c r="AE884" s="616"/>
      <c r="AF884" s="616"/>
      <c r="AG884" s="435"/>
      <c r="AH884" s="435"/>
      <c r="AI884" s="435"/>
      <c r="AJ884" s="435"/>
      <c r="AK884" s="435"/>
      <c r="AL884" s="435"/>
    </row>
    <row r="885" spans="1:38" ht="12.75" customHeight="1">
      <c r="A885" s="435"/>
      <c r="B885" s="435"/>
      <c r="C885" s="435"/>
      <c r="D885" s="435"/>
      <c r="E885" s="435"/>
      <c r="F885" s="435"/>
      <c r="G885" s="435"/>
      <c r="H885" s="435"/>
      <c r="I885" s="435"/>
      <c r="J885" s="435"/>
      <c r="K885" s="382"/>
      <c r="L885" s="382"/>
      <c r="M885" s="383"/>
      <c r="N885" s="239"/>
      <c r="O885" s="239"/>
      <c r="P885" s="614"/>
      <c r="Q885" s="622"/>
      <c r="R885" s="623"/>
      <c r="S885" s="616"/>
      <c r="T885" s="616"/>
      <c r="U885" s="616"/>
      <c r="V885" s="616"/>
      <c r="W885" s="616"/>
      <c r="X885" s="616"/>
      <c r="Y885" s="616"/>
      <c r="Z885" s="616"/>
      <c r="AA885" s="616"/>
      <c r="AB885" s="616"/>
      <c r="AC885" s="616"/>
      <c r="AD885" s="616"/>
      <c r="AE885" s="616"/>
      <c r="AF885" s="616"/>
      <c r="AG885" s="435"/>
      <c r="AH885" s="435"/>
      <c r="AI885" s="435"/>
      <c r="AJ885" s="435"/>
      <c r="AK885" s="435"/>
      <c r="AL885" s="435"/>
    </row>
    <row r="886" spans="1:38" ht="12.75" customHeight="1">
      <c r="A886" s="435"/>
      <c r="B886" s="435"/>
      <c r="C886" s="435"/>
      <c r="D886" s="435"/>
      <c r="E886" s="435"/>
      <c r="F886" s="435"/>
      <c r="G886" s="435"/>
      <c r="H886" s="435"/>
      <c r="I886" s="435"/>
      <c r="J886" s="435"/>
      <c r="K886" s="382"/>
      <c r="L886" s="382"/>
      <c r="M886" s="383"/>
      <c r="N886" s="239"/>
      <c r="O886" s="239"/>
      <c r="P886" s="614"/>
      <c r="Q886" s="622"/>
      <c r="R886" s="623"/>
      <c r="S886" s="616"/>
      <c r="T886" s="616"/>
      <c r="U886" s="616"/>
      <c r="V886" s="616"/>
      <c r="W886" s="616"/>
      <c r="X886" s="616"/>
      <c r="Y886" s="616"/>
      <c r="Z886" s="616"/>
      <c r="AA886" s="616"/>
      <c r="AB886" s="616"/>
      <c r="AC886" s="616"/>
      <c r="AD886" s="616"/>
      <c r="AE886" s="616"/>
      <c r="AF886" s="616"/>
      <c r="AG886" s="435"/>
      <c r="AH886" s="435"/>
      <c r="AI886" s="435"/>
      <c r="AJ886" s="435"/>
      <c r="AK886" s="435"/>
      <c r="AL886" s="435"/>
    </row>
    <row r="887" spans="1:38" ht="12.75" customHeight="1">
      <c r="A887" s="435"/>
      <c r="B887" s="435"/>
      <c r="C887" s="435"/>
      <c r="D887" s="435"/>
      <c r="E887" s="435"/>
      <c r="F887" s="435"/>
      <c r="G887" s="435"/>
      <c r="H887" s="435"/>
      <c r="I887" s="435"/>
      <c r="J887" s="435"/>
      <c r="K887" s="382"/>
      <c r="L887" s="382"/>
      <c r="M887" s="383"/>
      <c r="N887" s="239"/>
      <c r="O887" s="239"/>
      <c r="P887" s="614"/>
      <c r="Q887" s="622"/>
      <c r="R887" s="623"/>
      <c r="S887" s="616"/>
      <c r="T887" s="616"/>
      <c r="U887" s="616"/>
      <c r="V887" s="616"/>
      <c r="W887" s="616"/>
      <c r="X887" s="616"/>
      <c r="Y887" s="616"/>
      <c r="Z887" s="616"/>
      <c r="AA887" s="616"/>
      <c r="AB887" s="616"/>
      <c r="AC887" s="616"/>
      <c r="AD887" s="616"/>
      <c r="AE887" s="616"/>
      <c r="AF887" s="616"/>
      <c r="AG887" s="435"/>
      <c r="AH887" s="435"/>
      <c r="AI887" s="435"/>
      <c r="AJ887" s="435"/>
      <c r="AK887" s="435"/>
      <c r="AL887" s="435"/>
    </row>
    <row r="888" spans="1:38" ht="12.75" customHeight="1">
      <c r="A888" s="435"/>
      <c r="B888" s="435"/>
      <c r="C888" s="435"/>
      <c r="D888" s="435"/>
      <c r="E888" s="435"/>
      <c r="F888" s="435"/>
      <c r="G888" s="435"/>
      <c r="H888" s="435"/>
      <c r="I888" s="435"/>
      <c r="J888" s="435"/>
      <c r="K888" s="382"/>
      <c r="L888" s="382"/>
      <c r="M888" s="383"/>
      <c r="N888" s="239"/>
      <c r="O888" s="239"/>
      <c r="P888" s="614"/>
      <c r="Q888" s="622"/>
      <c r="R888" s="623"/>
      <c r="S888" s="616"/>
      <c r="T888" s="616"/>
      <c r="U888" s="616"/>
      <c r="V888" s="616"/>
      <c r="W888" s="616"/>
      <c r="X888" s="616"/>
      <c r="Y888" s="616"/>
      <c r="Z888" s="616"/>
      <c r="AA888" s="616"/>
      <c r="AB888" s="616"/>
      <c r="AC888" s="616"/>
      <c r="AD888" s="616"/>
      <c r="AE888" s="616"/>
      <c r="AF888" s="616"/>
      <c r="AG888" s="435"/>
      <c r="AH888" s="435"/>
      <c r="AI888" s="435"/>
      <c r="AJ888" s="435"/>
      <c r="AK888" s="435"/>
      <c r="AL888" s="435"/>
    </row>
    <row r="889" spans="1:38" ht="12.75" customHeight="1">
      <c r="A889" s="435"/>
      <c r="B889" s="435"/>
      <c r="C889" s="435"/>
      <c r="D889" s="435"/>
      <c r="E889" s="435"/>
      <c r="F889" s="435"/>
      <c r="G889" s="435"/>
      <c r="H889" s="435"/>
      <c r="I889" s="435"/>
      <c r="J889" s="435"/>
      <c r="K889" s="382"/>
      <c r="L889" s="382"/>
      <c r="M889" s="383"/>
      <c r="N889" s="239"/>
      <c r="O889" s="239"/>
      <c r="P889" s="614"/>
      <c r="Q889" s="622"/>
      <c r="R889" s="623"/>
      <c r="S889" s="616"/>
      <c r="T889" s="616"/>
      <c r="U889" s="616"/>
      <c r="V889" s="616"/>
      <c r="W889" s="616"/>
      <c r="X889" s="616"/>
      <c r="Y889" s="616"/>
      <c r="Z889" s="616"/>
      <c r="AA889" s="616"/>
      <c r="AB889" s="616"/>
      <c r="AC889" s="616"/>
      <c r="AD889" s="616"/>
      <c r="AE889" s="616"/>
      <c r="AF889" s="616"/>
      <c r="AG889" s="435"/>
      <c r="AH889" s="435"/>
      <c r="AI889" s="435"/>
      <c r="AJ889" s="435"/>
      <c r="AK889" s="435"/>
      <c r="AL889" s="435"/>
    </row>
    <row r="890" spans="1:38" ht="12.75" customHeight="1">
      <c r="A890" s="435"/>
      <c r="B890" s="435"/>
      <c r="C890" s="435"/>
      <c r="D890" s="435"/>
      <c r="E890" s="435"/>
      <c r="F890" s="435"/>
      <c r="G890" s="435"/>
      <c r="H890" s="435"/>
      <c r="I890" s="435"/>
      <c r="J890" s="435"/>
      <c r="K890" s="382"/>
      <c r="L890" s="382"/>
      <c r="M890" s="383"/>
      <c r="N890" s="239"/>
      <c r="O890" s="239"/>
      <c r="P890" s="614"/>
      <c r="Q890" s="622"/>
      <c r="R890" s="623"/>
      <c r="S890" s="616"/>
      <c r="T890" s="616"/>
      <c r="U890" s="616"/>
      <c r="V890" s="616"/>
      <c r="W890" s="616"/>
      <c r="X890" s="616"/>
      <c r="Y890" s="616"/>
      <c r="Z890" s="616"/>
      <c r="AA890" s="616"/>
      <c r="AB890" s="616"/>
      <c r="AC890" s="616"/>
      <c r="AD890" s="616"/>
      <c r="AE890" s="616"/>
      <c r="AF890" s="616"/>
      <c r="AG890" s="435"/>
      <c r="AH890" s="435"/>
      <c r="AI890" s="435"/>
      <c r="AJ890" s="435"/>
      <c r="AK890" s="435"/>
      <c r="AL890" s="435"/>
    </row>
    <row r="891" spans="1:38" ht="12.75" customHeight="1">
      <c r="A891" s="435"/>
      <c r="B891" s="435"/>
      <c r="C891" s="435"/>
      <c r="D891" s="435"/>
      <c r="E891" s="435"/>
      <c r="F891" s="435"/>
      <c r="G891" s="435"/>
      <c r="H891" s="435"/>
      <c r="I891" s="435"/>
      <c r="J891" s="435"/>
      <c r="K891" s="382"/>
      <c r="L891" s="382"/>
      <c r="M891" s="383"/>
      <c r="N891" s="239"/>
      <c r="O891" s="239"/>
      <c r="P891" s="614"/>
      <c r="Q891" s="622"/>
      <c r="R891" s="623"/>
      <c r="S891" s="616"/>
      <c r="T891" s="616"/>
      <c r="U891" s="616"/>
      <c r="V891" s="616"/>
      <c r="W891" s="616"/>
      <c r="X891" s="616"/>
      <c r="Y891" s="616"/>
      <c r="Z891" s="616"/>
      <c r="AA891" s="616"/>
      <c r="AB891" s="616"/>
      <c r="AC891" s="616"/>
      <c r="AD891" s="616"/>
      <c r="AE891" s="616"/>
      <c r="AF891" s="616"/>
      <c r="AG891" s="435"/>
      <c r="AH891" s="435"/>
      <c r="AI891" s="435"/>
      <c r="AJ891" s="435"/>
      <c r="AK891" s="435"/>
      <c r="AL891" s="435"/>
    </row>
    <row r="892" spans="1:38" ht="12.75" customHeight="1">
      <c r="A892" s="435"/>
      <c r="B892" s="435"/>
      <c r="C892" s="435"/>
      <c r="D892" s="435"/>
      <c r="E892" s="435"/>
      <c r="F892" s="435"/>
      <c r="G892" s="435"/>
      <c r="H892" s="435"/>
      <c r="I892" s="435"/>
      <c r="J892" s="435"/>
      <c r="K892" s="382"/>
      <c r="L892" s="382"/>
      <c r="M892" s="383"/>
      <c r="N892" s="239"/>
      <c r="O892" s="239"/>
      <c r="P892" s="614"/>
      <c r="Q892" s="622"/>
      <c r="R892" s="623"/>
      <c r="S892" s="616"/>
      <c r="T892" s="616"/>
      <c r="U892" s="616"/>
      <c r="V892" s="616"/>
      <c r="W892" s="616"/>
      <c r="X892" s="616"/>
      <c r="Y892" s="616"/>
      <c r="Z892" s="616"/>
      <c r="AA892" s="616"/>
      <c r="AB892" s="616"/>
      <c r="AC892" s="616"/>
      <c r="AD892" s="616"/>
      <c r="AE892" s="616"/>
      <c r="AF892" s="616"/>
      <c r="AG892" s="435"/>
      <c r="AH892" s="435"/>
      <c r="AI892" s="435"/>
      <c r="AJ892" s="435"/>
      <c r="AK892" s="435"/>
      <c r="AL892" s="435"/>
    </row>
    <row r="893" spans="1:38" ht="12.75" customHeight="1">
      <c r="A893" s="435"/>
      <c r="B893" s="435"/>
      <c r="C893" s="435"/>
      <c r="D893" s="435"/>
      <c r="E893" s="435"/>
      <c r="F893" s="435"/>
      <c r="G893" s="435"/>
      <c r="H893" s="435"/>
      <c r="I893" s="435"/>
      <c r="J893" s="435"/>
      <c r="K893" s="382"/>
      <c r="L893" s="382"/>
      <c r="M893" s="383"/>
      <c r="N893" s="239"/>
      <c r="O893" s="239"/>
      <c r="P893" s="614"/>
      <c r="Q893" s="622"/>
      <c r="R893" s="623"/>
      <c r="S893" s="616"/>
      <c r="T893" s="616"/>
      <c r="U893" s="616"/>
      <c r="V893" s="616"/>
      <c r="W893" s="616"/>
      <c r="X893" s="616"/>
      <c r="Y893" s="616"/>
      <c r="Z893" s="616"/>
      <c r="AA893" s="616"/>
      <c r="AB893" s="616"/>
      <c r="AC893" s="616"/>
      <c r="AD893" s="616"/>
      <c r="AE893" s="616"/>
      <c r="AF893" s="616"/>
      <c r="AG893" s="435"/>
      <c r="AH893" s="435"/>
      <c r="AI893" s="435"/>
      <c r="AJ893" s="435"/>
      <c r="AK893" s="435"/>
      <c r="AL893" s="435"/>
    </row>
    <row r="894" spans="1:38" ht="12.75" customHeight="1">
      <c r="A894" s="435"/>
      <c r="B894" s="435"/>
      <c r="C894" s="435"/>
      <c r="D894" s="435"/>
      <c r="E894" s="435"/>
      <c r="F894" s="435"/>
      <c r="G894" s="435"/>
      <c r="H894" s="435"/>
      <c r="I894" s="435"/>
      <c r="J894" s="435"/>
      <c r="K894" s="382"/>
      <c r="L894" s="382"/>
      <c r="M894" s="383"/>
      <c r="N894" s="239"/>
      <c r="O894" s="239"/>
      <c r="P894" s="614"/>
      <c r="Q894" s="622"/>
      <c r="R894" s="623"/>
      <c r="S894" s="616"/>
      <c r="T894" s="616"/>
      <c r="U894" s="616"/>
      <c r="V894" s="616"/>
      <c r="W894" s="616"/>
      <c r="X894" s="616"/>
      <c r="Y894" s="616"/>
      <c r="Z894" s="616"/>
      <c r="AA894" s="616"/>
      <c r="AB894" s="616"/>
      <c r="AC894" s="616"/>
      <c r="AD894" s="616"/>
      <c r="AE894" s="616"/>
      <c r="AF894" s="616"/>
      <c r="AG894" s="435"/>
      <c r="AH894" s="435"/>
      <c r="AI894" s="435"/>
      <c r="AJ894" s="435"/>
      <c r="AK894" s="435"/>
      <c r="AL894" s="435"/>
    </row>
    <row r="895" spans="1:38" ht="12.75" customHeight="1">
      <c r="A895" s="435"/>
      <c r="B895" s="435"/>
      <c r="C895" s="435"/>
      <c r="D895" s="435"/>
      <c r="E895" s="435"/>
      <c r="F895" s="435"/>
      <c r="G895" s="435"/>
      <c r="H895" s="435"/>
      <c r="I895" s="435"/>
      <c r="J895" s="435"/>
      <c r="K895" s="382"/>
      <c r="L895" s="382"/>
      <c r="M895" s="383"/>
      <c r="N895" s="239"/>
      <c r="O895" s="239"/>
      <c r="P895" s="614"/>
      <c r="Q895" s="622"/>
      <c r="R895" s="623"/>
      <c r="S895" s="616"/>
      <c r="T895" s="616"/>
      <c r="U895" s="616"/>
      <c r="V895" s="616"/>
      <c r="W895" s="616"/>
      <c r="X895" s="616"/>
      <c r="Y895" s="616"/>
      <c r="Z895" s="616"/>
      <c r="AA895" s="616"/>
      <c r="AB895" s="616"/>
      <c r="AC895" s="616"/>
      <c r="AD895" s="616"/>
      <c r="AE895" s="616"/>
      <c r="AF895" s="616"/>
      <c r="AG895" s="435"/>
      <c r="AH895" s="435"/>
      <c r="AI895" s="435"/>
      <c r="AJ895" s="435"/>
      <c r="AK895" s="435"/>
      <c r="AL895" s="435"/>
    </row>
    <row r="896" spans="1:38" ht="12.75" customHeight="1">
      <c r="A896" s="435"/>
      <c r="B896" s="435"/>
      <c r="C896" s="435"/>
      <c r="D896" s="435"/>
      <c r="E896" s="435"/>
      <c r="F896" s="435"/>
      <c r="G896" s="435"/>
      <c r="H896" s="435"/>
      <c r="I896" s="435"/>
      <c r="J896" s="435"/>
      <c r="K896" s="382"/>
      <c r="L896" s="382"/>
      <c r="M896" s="383"/>
      <c r="N896" s="239"/>
      <c r="O896" s="239"/>
      <c r="P896" s="614"/>
      <c r="Q896" s="622"/>
      <c r="R896" s="623"/>
      <c r="S896" s="616"/>
      <c r="T896" s="616"/>
      <c r="U896" s="616"/>
      <c r="V896" s="616"/>
      <c r="W896" s="616"/>
      <c r="X896" s="616"/>
      <c r="Y896" s="616"/>
      <c r="Z896" s="616"/>
      <c r="AA896" s="616"/>
      <c r="AB896" s="616"/>
      <c r="AC896" s="616"/>
      <c r="AD896" s="616"/>
      <c r="AE896" s="616"/>
      <c r="AF896" s="616"/>
      <c r="AG896" s="435"/>
      <c r="AH896" s="435"/>
      <c r="AI896" s="435"/>
      <c r="AJ896" s="435"/>
      <c r="AK896" s="435"/>
      <c r="AL896" s="435"/>
    </row>
    <row r="897" spans="1:38" ht="12.75" customHeight="1">
      <c r="A897" s="435"/>
      <c r="B897" s="435"/>
      <c r="C897" s="435"/>
      <c r="D897" s="435"/>
      <c r="E897" s="435"/>
      <c r="F897" s="435"/>
      <c r="G897" s="435"/>
      <c r="H897" s="435"/>
      <c r="I897" s="435"/>
      <c r="J897" s="435"/>
      <c r="K897" s="382"/>
      <c r="L897" s="382"/>
      <c r="M897" s="383"/>
      <c r="N897" s="239"/>
      <c r="O897" s="239"/>
      <c r="P897" s="614"/>
      <c r="Q897" s="622"/>
      <c r="R897" s="623"/>
      <c r="S897" s="616"/>
      <c r="T897" s="616"/>
      <c r="U897" s="616"/>
      <c r="V897" s="616"/>
      <c r="W897" s="616"/>
      <c r="X897" s="616"/>
      <c r="Y897" s="616"/>
      <c r="Z897" s="616"/>
      <c r="AA897" s="616"/>
      <c r="AB897" s="616"/>
      <c r="AC897" s="616"/>
      <c r="AD897" s="616"/>
      <c r="AE897" s="616"/>
      <c r="AF897" s="616"/>
      <c r="AG897" s="435"/>
      <c r="AH897" s="435"/>
      <c r="AI897" s="435"/>
      <c r="AJ897" s="435"/>
      <c r="AK897" s="435"/>
      <c r="AL897" s="435"/>
    </row>
    <row r="898" spans="1:38" ht="12.75" customHeight="1">
      <c r="A898" s="435"/>
      <c r="B898" s="435"/>
      <c r="C898" s="435"/>
      <c r="D898" s="435"/>
      <c r="E898" s="435"/>
      <c r="F898" s="435"/>
      <c r="G898" s="435"/>
      <c r="H898" s="435"/>
      <c r="I898" s="435"/>
      <c r="J898" s="435"/>
      <c r="K898" s="382"/>
      <c r="L898" s="382"/>
      <c r="M898" s="383"/>
      <c r="N898" s="239"/>
      <c r="O898" s="239"/>
      <c r="P898" s="614"/>
      <c r="Q898" s="622"/>
      <c r="R898" s="623"/>
      <c r="S898" s="616"/>
      <c r="T898" s="616"/>
      <c r="U898" s="616"/>
      <c r="V898" s="616"/>
      <c r="W898" s="616"/>
      <c r="X898" s="616"/>
      <c r="Y898" s="616"/>
      <c r="Z898" s="616"/>
      <c r="AA898" s="616"/>
      <c r="AB898" s="616"/>
      <c r="AC898" s="616"/>
      <c r="AD898" s="616"/>
      <c r="AE898" s="616"/>
      <c r="AF898" s="616"/>
      <c r="AG898" s="435"/>
      <c r="AH898" s="435"/>
      <c r="AI898" s="435"/>
      <c r="AJ898" s="435"/>
      <c r="AK898" s="435"/>
      <c r="AL898" s="435"/>
    </row>
    <row r="899" spans="1:38" ht="12.75" customHeight="1">
      <c r="A899" s="435"/>
      <c r="B899" s="435"/>
      <c r="C899" s="435"/>
      <c r="D899" s="435"/>
      <c r="E899" s="435"/>
      <c r="F899" s="435"/>
      <c r="G899" s="435"/>
      <c r="H899" s="435"/>
      <c r="I899" s="435"/>
      <c r="J899" s="435"/>
      <c r="K899" s="382"/>
      <c r="L899" s="382"/>
      <c r="M899" s="383"/>
      <c r="N899" s="239"/>
      <c r="O899" s="239"/>
      <c r="P899" s="614"/>
      <c r="Q899" s="622"/>
      <c r="R899" s="623"/>
      <c r="S899" s="616"/>
      <c r="T899" s="616"/>
      <c r="U899" s="616"/>
      <c r="V899" s="616"/>
      <c r="W899" s="616"/>
      <c r="X899" s="616"/>
      <c r="Y899" s="616"/>
      <c r="Z899" s="616"/>
      <c r="AA899" s="616"/>
      <c r="AB899" s="616"/>
      <c r="AC899" s="616"/>
      <c r="AD899" s="616"/>
      <c r="AE899" s="616"/>
      <c r="AF899" s="616"/>
      <c r="AG899" s="435"/>
      <c r="AH899" s="435"/>
      <c r="AI899" s="435"/>
      <c r="AJ899" s="435"/>
      <c r="AK899" s="435"/>
      <c r="AL899" s="435"/>
    </row>
    <row r="900" spans="1:38" ht="12.75" customHeight="1">
      <c r="A900" s="435"/>
      <c r="B900" s="435"/>
      <c r="C900" s="435"/>
      <c r="D900" s="435"/>
      <c r="E900" s="435"/>
      <c r="F900" s="435"/>
      <c r="G900" s="435"/>
      <c r="H900" s="435"/>
      <c r="I900" s="435"/>
      <c r="J900" s="435"/>
      <c r="K900" s="382"/>
      <c r="L900" s="382"/>
      <c r="M900" s="383"/>
      <c r="N900" s="239"/>
      <c r="O900" s="239"/>
      <c r="P900" s="614"/>
      <c r="Q900" s="622"/>
      <c r="R900" s="623"/>
      <c r="S900" s="616"/>
      <c r="T900" s="616"/>
      <c r="U900" s="616"/>
      <c r="V900" s="616"/>
      <c r="W900" s="616"/>
      <c r="X900" s="616"/>
      <c r="Y900" s="616"/>
      <c r="Z900" s="616"/>
      <c r="AA900" s="616"/>
      <c r="AB900" s="616"/>
      <c r="AC900" s="616"/>
      <c r="AD900" s="616"/>
      <c r="AE900" s="616"/>
      <c r="AF900" s="616"/>
      <c r="AG900" s="435"/>
      <c r="AH900" s="435"/>
      <c r="AI900" s="435"/>
      <c r="AJ900" s="435"/>
      <c r="AK900" s="435"/>
      <c r="AL900" s="435"/>
    </row>
    <row r="901" spans="1:38" ht="12.75" customHeight="1">
      <c r="A901" s="435"/>
      <c r="B901" s="435"/>
      <c r="C901" s="435"/>
      <c r="D901" s="435"/>
      <c r="E901" s="435"/>
      <c r="F901" s="435"/>
      <c r="G901" s="435"/>
      <c r="H901" s="435"/>
      <c r="I901" s="435"/>
      <c r="J901" s="435"/>
      <c r="K901" s="382"/>
      <c r="L901" s="382"/>
      <c r="M901" s="383"/>
      <c r="N901" s="239"/>
      <c r="O901" s="239"/>
      <c r="P901" s="614"/>
      <c r="Q901" s="622"/>
      <c r="R901" s="623"/>
      <c r="S901" s="616"/>
      <c r="T901" s="616"/>
      <c r="U901" s="616"/>
      <c r="V901" s="616"/>
      <c r="W901" s="616"/>
      <c r="X901" s="616"/>
      <c r="Y901" s="616"/>
      <c r="Z901" s="616"/>
      <c r="AA901" s="616"/>
      <c r="AB901" s="616"/>
      <c r="AC901" s="616"/>
      <c r="AD901" s="616"/>
      <c r="AE901" s="616"/>
      <c r="AF901" s="616"/>
      <c r="AG901" s="435"/>
      <c r="AH901" s="435"/>
      <c r="AI901" s="435"/>
      <c r="AJ901" s="435"/>
      <c r="AK901" s="435"/>
      <c r="AL901" s="435"/>
    </row>
    <row r="902" spans="1:38" ht="12.75" customHeight="1">
      <c r="A902" s="435"/>
      <c r="B902" s="435"/>
      <c r="C902" s="435"/>
      <c r="D902" s="435"/>
      <c r="E902" s="435"/>
      <c r="F902" s="435"/>
      <c r="G902" s="435"/>
      <c r="H902" s="435"/>
      <c r="I902" s="435"/>
      <c r="J902" s="435"/>
      <c r="K902" s="382"/>
      <c r="L902" s="382"/>
      <c r="M902" s="383"/>
      <c r="N902" s="239"/>
      <c r="O902" s="239"/>
      <c r="P902" s="614"/>
      <c r="Q902" s="622"/>
      <c r="R902" s="623"/>
      <c r="S902" s="616"/>
      <c r="T902" s="616"/>
      <c r="U902" s="616"/>
      <c r="V902" s="616"/>
      <c r="W902" s="616"/>
      <c r="X902" s="616"/>
      <c r="Y902" s="616"/>
      <c r="Z902" s="616"/>
      <c r="AA902" s="616"/>
      <c r="AB902" s="616"/>
      <c r="AC902" s="616"/>
      <c r="AD902" s="616"/>
      <c r="AE902" s="616"/>
      <c r="AF902" s="616"/>
      <c r="AG902" s="435"/>
      <c r="AH902" s="435"/>
      <c r="AI902" s="435"/>
      <c r="AJ902" s="435"/>
      <c r="AK902" s="435"/>
      <c r="AL902" s="435"/>
    </row>
    <row r="903" spans="1:38" ht="12.75" customHeight="1">
      <c r="A903" s="435"/>
      <c r="B903" s="435"/>
      <c r="C903" s="435"/>
      <c r="D903" s="435"/>
      <c r="E903" s="435"/>
      <c r="F903" s="435"/>
      <c r="G903" s="435"/>
      <c r="H903" s="435"/>
      <c r="I903" s="435"/>
      <c r="J903" s="435"/>
      <c r="K903" s="382"/>
      <c r="L903" s="382"/>
      <c r="M903" s="383"/>
      <c r="N903" s="239"/>
      <c r="O903" s="239"/>
      <c r="P903" s="614"/>
      <c r="Q903" s="622"/>
      <c r="R903" s="623"/>
      <c r="S903" s="616"/>
      <c r="T903" s="616"/>
      <c r="U903" s="616"/>
      <c r="V903" s="616"/>
      <c r="W903" s="616"/>
      <c r="X903" s="616"/>
      <c r="Y903" s="616"/>
      <c r="Z903" s="616"/>
      <c r="AA903" s="616"/>
      <c r="AB903" s="616"/>
      <c r="AC903" s="616"/>
      <c r="AD903" s="616"/>
      <c r="AE903" s="616"/>
      <c r="AF903" s="616"/>
      <c r="AG903" s="435"/>
      <c r="AH903" s="435"/>
      <c r="AI903" s="435"/>
      <c r="AJ903" s="435"/>
      <c r="AK903" s="435"/>
      <c r="AL903" s="435"/>
    </row>
    <row r="904" spans="1:38" ht="12.75" customHeight="1">
      <c r="A904" s="435"/>
      <c r="B904" s="435"/>
      <c r="C904" s="435"/>
      <c r="D904" s="435"/>
      <c r="E904" s="435"/>
      <c r="F904" s="435"/>
      <c r="G904" s="435"/>
      <c r="H904" s="435"/>
      <c r="I904" s="435"/>
      <c r="J904" s="435"/>
      <c r="K904" s="382"/>
      <c r="L904" s="382"/>
      <c r="M904" s="383"/>
      <c r="N904" s="239"/>
      <c r="O904" s="239"/>
      <c r="P904" s="614"/>
      <c r="Q904" s="622"/>
      <c r="R904" s="623"/>
      <c r="S904" s="616"/>
      <c r="T904" s="616"/>
      <c r="U904" s="616"/>
      <c r="V904" s="616"/>
      <c r="W904" s="616"/>
      <c r="X904" s="616"/>
      <c r="Y904" s="616"/>
      <c r="Z904" s="616"/>
      <c r="AA904" s="616"/>
      <c r="AB904" s="616"/>
      <c r="AC904" s="616"/>
      <c r="AD904" s="616"/>
      <c r="AE904" s="616"/>
      <c r="AF904" s="616"/>
      <c r="AG904" s="435"/>
      <c r="AH904" s="435"/>
      <c r="AI904" s="435"/>
      <c r="AJ904" s="435"/>
      <c r="AK904" s="435"/>
      <c r="AL904" s="435"/>
    </row>
    <row r="905" spans="1:38" ht="12.75" customHeight="1">
      <c r="A905" s="435"/>
      <c r="B905" s="435"/>
      <c r="C905" s="435"/>
      <c r="D905" s="435"/>
      <c r="E905" s="435"/>
      <c r="F905" s="435"/>
      <c r="G905" s="435"/>
      <c r="H905" s="435"/>
      <c r="I905" s="435"/>
      <c r="J905" s="435"/>
      <c r="K905" s="382"/>
      <c r="L905" s="382"/>
      <c r="M905" s="383"/>
      <c r="N905" s="239"/>
      <c r="O905" s="239"/>
      <c r="P905" s="614"/>
      <c r="Q905" s="622"/>
      <c r="R905" s="623"/>
      <c r="S905" s="616"/>
      <c r="T905" s="616"/>
      <c r="U905" s="616"/>
      <c r="V905" s="616"/>
      <c r="W905" s="616"/>
      <c r="X905" s="616"/>
      <c r="Y905" s="616"/>
      <c r="Z905" s="616"/>
      <c r="AA905" s="616"/>
      <c r="AB905" s="616"/>
      <c r="AC905" s="616"/>
      <c r="AD905" s="616"/>
      <c r="AE905" s="616"/>
      <c r="AF905" s="616"/>
      <c r="AG905" s="435"/>
      <c r="AH905" s="435"/>
      <c r="AI905" s="435"/>
      <c r="AJ905" s="435"/>
      <c r="AK905" s="435"/>
      <c r="AL905" s="435"/>
    </row>
    <row r="906" spans="1:38" ht="12.75" customHeight="1">
      <c r="A906" s="435"/>
      <c r="B906" s="435"/>
      <c r="C906" s="435"/>
      <c r="D906" s="435"/>
      <c r="E906" s="435"/>
      <c r="F906" s="435"/>
      <c r="G906" s="435"/>
      <c r="H906" s="435"/>
      <c r="I906" s="435"/>
      <c r="J906" s="435"/>
      <c r="K906" s="382"/>
      <c r="L906" s="382"/>
      <c r="M906" s="383"/>
      <c r="N906" s="239"/>
      <c r="O906" s="239"/>
      <c r="P906" s="614"/>
      <c r="Q906" s="622"/>
      <c r="R906" s="623"/>
      <c r="S906" s="616"/>
      <c r="T906" s="616"/>
      <c r="U906" s="616"/>
      <c r="V906" s="616"/>
      <c r="W906" s="616"/>
      <c r="X906" s="616"/>
      <c r="Y906" s="616"/>
      <c r="Z906" s="616"/>
      <c r="AA906" s="616"/>
      <c r="AB906" s="616"/>
      <c r="AC906" s="616"/>
      <c r="AD906" s="616"/>
      <c r="AE906" s="616"/>
      <c r="AF906" s="616"/>
      <c r="AG906" s="435"/>
      <c r="AH906" s="435"/>
      <c r="AI906" s="435"/>
      <c r="AJ906" s="435"/>
      <c r="AK906" s="435"/>
      <c r="AL906" s="435"/>
    </row>
    <row r="907" spans="1:38" ht="12.75" customHeight="1">
      <c r="A907" s="435"/>
      <c r="B907" s="435"/>
      <c r="C907" s="435"/>
      <c r="D907" s="435"/>
      <c r="E907" s="435"/>
      <c r="F907" s="435"/>
      <c r="G907" s="435"/>
      <c r="H907" s="435"/>
      <c r="I907" s="435"/>
      <c r="J907" s="435"/>
      <c r="K907" s="382"/>
      <c r="L907" s="382"/>
      <c r="M907" s="383"/>
      <c r="N907" s="239"/>
      <c r="O907" s="239"/>
      <c r="P907" s="614"/>
      <c r="Q907" s="622"/>
      <c r="R907" s="623"/>
      <c r="S907" s="616"/>
      <c r="T907" s="616"/>
      <c r="U907" s="616"/>
      <c r="V907" s="616"/>
      <c r="W907" s="616"/>
      <c r="X907" s="616"/>
      <c r="Y907" s="616"/>
      <c r="Z907" s="616"/>
      <c r="AA907" s="616"/>
      <c r="AB907" s="616"/>
      <c r="AC907" s="616"/>
      <c r="AD907" s="616"/>
      <c r="AE907" s="616"/>
      <c r="AF907" s="616"/>
      <c r="AG907" s="435"/>
      <c r="AH907" s="435"/>
      <c r="AI907" s="435"/>
      <c r="AJ907" s="435"/>
      <c r="AK907" s="435"/>
      <c r="AL907" s="435"/>
    </row>
    <row r="908" spans="1:38" ht="12.75" customHeight="1">
      <c r="A908" s="435"/>
      <c r="B908" s="435"/>
      <c r="C908" s="435"/>
      <c r="D908" s="435"/>
      <c r="E908" s="435"/>
      <c r="F908" s="435"/>
      <c r="G908" s="435"/>
      <c r="H908" s="435"/>
      <c r="I908" s="435"/>
      <c r="J908" s="435"/>
      <c r="K908" s="382"/>
      <c r="L908" s="382"/>
      <c r="M908" s="383"/>
      <c r="N908" s="239"/>
      <c r="O908" s="239"/>
      <c r="P908" s="614"/>
      <c r="Q908" s="622"/>
      <c r="R908" s="623"/>
      <c r="S908" s="616"/>
      <c r="T908" s="616"/>
      <c r="U908" s="616"/>
      <c r="V908" s="616"/>
      <c r="W908" s="616"/>
      <c r="X908" s="616"/>
      <c r="Y908" s="616"/>
      <c r="Z908" s="616"/>
      <c r="AA908" s="616"/>
      <c r="AB908" s="616"/>
      <c r="AC908" s="616"/>
      <c r="AD908" s="616"/>
      <c r="AE908" s="616"/>
      <c r="AF908" s="616"/>
      <c r="AG908" s="435"/>
      <c r="AH908" s="435"/>
      <c r="AI908" s="435"/>
      <c r="AJ908" s="435"/>
      <c r="AK908" s="435"/>
      <c r="AL908" s="435"/>
    </row>
    <row r="909" spans="1:38" ht="12.75" customHeight="1">
      <c r="A909" s="435"/>
      <c r="B909" s="435"/>
      <c r="C909" s="435"/>
      <c r="D909" s="435"/>
      <c r="E909" s="435"/>
      <c r="F909" s="435"/>
      <c r="G909" s="435"/>
      <c r="H909" s="435"/>
      <c r="I909" s="435"/>
      <c r="J909" s="435"/>
      <c r="K909" s="382"/>
      <c r="L909" s="382"/>
      <c r="M909" s="383"/>
      <c r="N909" s="239"/>
      <c r="O909" s="239"/>
      <c r="P909" s="614"/>
      <c r="Q909" s="622"/>
      <c r="R909" s="623"/>
      <c r="S909" s="616"/>
      <c r="T909" s="616"/>
      <c r="U909" s="616"/>
      <c r="V909" s="616"/>
      <c r="W909" s="616"/>
      <c r="X909" s="616"/>
      <c r="Y909" s="616"/>
      <c r="Z909" s="616"/>
      <c r="AA909" s="616"/>
      <c r="AB909" s="616"/>
      <c r="AC909" s="616"/>
      <c r="AD909" s="616"/>
      <c r="AE909" s="616"/>
      <c r="AF909" s="616"/>
      <c r="AG909" s="435"/>
      <c r="AH909" s="435"/>
      <c r="AI909" s="435"/>
      <c r="AJ909" s="435"/>
      <c r="AK909" s="435"/>
      <c r="AL909" s="435"/>
    </row>
    <row r="910" spans="1:38" ht="12.75" customHeight="1">
      <c r="A910" s="435"/>
      <c r="B910" s="435"/>
      <c r="C910" s="435"/>
      <c r="D910" s="435"/>
      <c r="E910" s="435"/>
      <c r="F910" s="435"/>
      <c r="G910" s="435"/>
      <c r="H910" s="435"/>
      <c r="I910" s="435"/>
      <c r="J910" s="435"/>
      <c r="K910" s="382"/>
      <c r="L910" s="382"/>
      <c r="M910" s="383"/>
      <c r="N910" s="239"/>
      <c r="O910" s="239"/>
      <c r="P910" s="614"/>
      <c r="Q910" s="622"/>
      <c r="R910" s="623"/>
      <c r="S910" s="616"/>
      <c r="T910" s="616"/>
      <c r="U910" s="616"/>
      <c r="V910" s="616"/>
      <c r="W910" s="616"/>
      <c r="X910" s="616"/>
      <c r="Y910" s="616"/>
      <c r="Z910" s="616"/>
      <c r="AA910" s="616"/>
      <c r="AB910" s="616"/>
      <c r="AC910" s="616"/>
      <c r="AD910" s="616"/>
      <c r="AE910" s="616"/>
      <c r="AF910" s="616"/>
      <c r="AG910" s="435"/>
      <c r="AH910" s="435"/>
      <c r="AI910" s="435"/>
      <c r="AJ910" s="435"/>
      <c r="AK910" s="435"/>
      <c r="AL910" s="435"/>
    </row>
    <row r="911" spans="1:38" ht="12.75" customHeight="1">
      <c r="A911" s="435"/>
      <c r="B911" s="435"/>
      <c r="C911" s="435"/>
      <c r="D911" s="435"/>
      <c r="E911" s="435"/>
      <c r="F911" s="435"/>
      <c r="G911" s="435"/>
      <c r="H911" s="435"/>
      <c r="I911" s="435"/>
      <c r="J911" s="435"/>
      <c r="K911" s="382"/>
      <c r="L911" s="382"/>
      <c r="M911" s="383"/>
      <c r="N911" s="239"/>
      <c r="O911" s="239"/>
      <c r="P911" s="614"/>
      <c r="Q911" s="622"/>
      <c r="R911" s="623"/>
      <c r="S911" s="616"/>
      <c r="T911" s="616"/>
      <c r="U911" s="616"/>
      <c r="V911" s="616"/>
      <c r="W911" s="616"/>
      <c r="X911" s="616"/>
      <c r="Y911" s="616"/>
      <c r="Z911" s="616"/>
      <c r="AA911" s="616"/>
      <c r="AB911" s="616"/>
      <c r="AC911" s="616"/>
      <c r="AD911" s="616"/>
      <c r="AE911" s="616"/>
      <c r="AF911" s="616"/>
      <c r="AG911" s="435"/>
      <c r="AH911" s="435"/>
      <c r="AI911" s="435"/>
      <c r="AJ911" s="435"/>
      <c r="AK911" s="435"/>
      <c r="AL911" s="435"/>
    </row>
    <row r="912" spans="1:38" ht="12.75" customHeight="1">
      <c r="A912" s="435"/>
      <c r="B912" s="435"/>
      <c r="C912" s="435"/>
      <c r="D912" s="435"/>
      <c r="E912" s="435"/>
      <c r="F912" s="435"/>
      <c r="G912" s="435"/>
      <c r="H912" s="435"/>
      <c r="I912" s="435"/>
      <c r="J912" s="435"/>
      <c r="K912" s="382"/>
      <c r="L912" s="382"/>
      <c r="M912" s="383"/>
      <c r="N912" s="239"/>
      <c r="O912" s="239"/>
      <c r="P912" s="614"/>
      <c r="Q912" s="622"/>
      <c r="R912" s="623"/>
      <c r="S912" s="616"/>
      <c r="T912" s="616"/>
      <c r="U912" s="616"/>
      <c r="V912" s="616"/>
      <c r="W912" s="616"/>
      <c r="X912" s="616"/>
      <c r="Y912" s="616"/>
      <c r="Z912" s="616"/>
      <c r="AA912" s="616"/>
      <c r="AB912" s="616"/>
      <c r="AC912" s="616"/>
      <c r="AD912" s="616"/>
      <c r="AE912" s="616"/>
      <c r="AF912" s="616"/>
      <c r="AG912" s="435"/>
      <c r="AH912" s="435"/>
      <c r="AI912" s="435"/>
      <c r="AJ912" s="435"/>
      <c r="AK912" s="435"/>
      <c r="AL912" s="435"/>
    </row>
    <row r="913" spans="1:38" ht="12.75" customHeight="1">
      <c r="A913" s="435"/>
      <c r="B913" s="435"/>
      <c r="C913" s="435"/>
      <c r="D913" s="435"/>
      <c r="E913" s="435"/>
      <c r="F913" s="435"/>
      <c r="G913" s="435"/>
      <c r="H913" s="435"/>
      <c r="I913" s="435"/>
      <c r="J913" s="435"/>
      <c r="K913" s="382"/>
      <c r="L913" s="382"/>
      <c r="M913" s="383"/>
      <c r="N913" s="239"/>
      <c r="O913" s="239"/>
      <c r="P913" s="614"/>
      <c r="Q913" s="622"/>
      <c r="R913" s="623"/>
      <c r="S913" s="616"/>
      <c r="T913" s="616"/>
      <c r="U913" s="616"/>
      <c r="V913" s="616"/>
      <c r="W913" s="616"/>
      <c r="X913" s="616"/>
      <c r="Y913" s="616"/>
      <c r="Z913" s="616"/>
      <c r="AA913" s="616"/>
      <c r="AB913" s="616"/>
      <c r="AC913" s="616"/>
      <c r="AD913" s="616"/>
      <c r="AE913" s="616"/>
      <c r="AF913" s="616"/>
      <c r="AG913" s="435"/>
      <c r="AH913" s="435"/>
      <c r="AI913" s="435"/>
      <c r="AJ913" s="435"/>
      <c r="AK913" s="435"/>
      <c r="AL913" s="435"/>
    </row>
    <row r="914" spans="1:38" ht="12.75" customHeight="1">
      <c r="A914" s="435"/>
      <c r="B914" s="435"/>
      <c r="C914" s="435"/>
      <c r="D914" s="435"/>
      <c r="E914" s="435"/>
      <c r="F914" s="435"/>
      <c r="G914" s="435"/>
      <c r="H914" s="435"/>
      <c r="I914" s="435"/>
      <c r="J914" s="435"/>
      <c r="K914" s="382"/>
      <c r="L914" s="382"/>
      <c r="M914" s="383"/>
      <c r="N914" s="239"/>
      <c r="O914" s="239"/>
      <c r="P914" s="614"/>
      <c r="Q914" s="622"/>
      <c r="R914" s="623"/>
      <c r="S914" s="616"/>
      <c r="T914" s="616"/>
      <c r="U914" s="616"/>
      <c r="V914" s="616"/>
      <c r="W914" s="616"/>
      <c r="X914" s="616"/>
      <c r="Y914" s="616"/>
      <c r="Z914" s="616"/>
      <c r="AA914" s="616"/>
      <c r="AB914" s="616"/>
      <c r="AC914" s="616"/>
      <c r="AD914" s="616"/>
      <c r="AE914" s="616"/>
      <c r="AF914" s="616"/>
      <c r="AG914" s="435"/>
      <c r="AH914" s="435"/>
      <c r="AI914" s="435"/>
      <c r="AJ914" s="435"/>
      <c r="AK914" s="435"/>
      <c r="AL914" s="435"/>
    </row>
    <row r="915" spans="1:38" ht="12.75" customHeight="1">
      <c r="A915" s="435"/>
      <c r="B915" s="435"/>
      <c r="C915" s="435"/>
      <c r="D915" s="435"/>
      <c r="E915" s="435"/>
      <c r="F915" s="435"/>
      <c r="G915" s="435"/>
      <c r="H915" s="435"/>
      <c r="I915" s="435"/>
      <c r="J915" s="435"/>
      <c r="K915" s="382"/>
      <c r="L915" s="382"/>
      <c r="M915" s="383"/>
      <c r="N915" s="239"/>
      <c r="O915" s="239"/>
      <c r="P915" s="614"/>
      <c r="Q915" s="622"/>
      <c r="R915" s="623"/>
      <c r="S915" s="616"/>
      <c r="T915" s="616"/>
      <c r="U915" s="616"/>
      <c r="V915" s="616"/>
      <c r="W915" s="616"/>
      <c r="X915" s="616"/>
      <c r="Y915" s="616"/>
      <c r="Z915" s="616"/>
      <c r="AA915" s="616"/>
      <c r="AB915" s="616"/>
      <c r="AC915" s="616"/>
      <c r="AD915" s="616"/>
      <c r="AE915" s="616"/>
      <c r="AF915" s="616"/>
      <c r="AG915" s="435"/>
      <c r="AH915" s="435"/>
      <c r="AI915" s="435"/>
      <c r="AJ915" s="435"/>
      <c r="AK915" s="435"/>
      <c r="AL915" s="435"/>
    </row>
    <row r="916" spans="1:38" ht="12.75" customHeight="1">
      <c r="A916" s="435"/>
      <c r="B916" s="435"/>
      <c r="C916" s="435"/>
      <c r="D916" s="435"/>
      <c r="E916" s="435"/>
      <c r="F916" s="435"/>
      <c r="G916" s="435"/>
      <c r="H916" s="435"/>
      <c r="I916" s="435"/>
      <c r="J916" s="435"/>
      <c r="K916" s="382"/>
      <c r="L916" s="382"/>
      <c r="M916" s="383"/>
      <c r="N916" s="239"/>
      <c r="O916" s="239"/>
      <c r="P916" s="614"/>
      <c r="Q916" s="622"/>
      <c r="R916" s="623"/>
      <c r="S916" s="616"/>
      <c r="T916" s="616"/>
      <c r="U916" s="616"/>
      <c r="V916" s="616"/>
      <c r="W916" s="616"/>
      <c r="X916" s="616"/>
      <c r="Y916" s="616"/>
      <c r="Z916" s="616"/>
      <c r="AA916" s="616"/>
      <c r="AB916" s="616"/>
      <c r="AC916" s="616"/>
      <c r="AD916" s="616"/>
      <c r="AE916" s="616"/>
      <c r="AF916" s="616"/>
      <c r="AG916" s="435"/>
      <c r="AH916" s="435"/>
      <c r="AI916" s="435"/>
      <c r="AJ916" s="435"/>
      <c r="AK916" s="435"/>
      <c r="AL916" s="435"/>
    </row>
    <row r="917" spans="1:38" ht="12.75" customHeight="1">
      <c r="A917" s="435"/>
      <c r="B917" s="435"/>
      <c r="C917" s="435"/>
      <c r="D917" s="435"/>
      <c r="E917" s="435"/>
      <c r="F917" s="435"/>
      <c r="G917" s="435"/>
      <c r="H917" s="435"/>
      <c r="I917" s="435"/>
      <c r="J917" s="435"/>
      <c r="K917" s="382"/>
      <c r="L917" s="382"/>
      <c r="M917" s="383"/>
      <c r="N917" s="239"/>
      <c r="O917" s="239"/>
      <c r="P917" s="614"/>
      <c r="Q917" s="622"/>
      <c r="R917" s="623"/>
      <c r="S917" s="616"/>
      <c r="T917" s="616"/>
      <c r="U917" s="616"/>
      <c r="V917" s="616"/>
      <c r="W917" s="616"/>
      <c r="X917" s="616"/>
      <c r="Y917" s="616"/>
      <c r="Z917" s="616"/>
      <c r="AA917" s="616"/>
      <c r="AB917" s="616"/>
      <c r="AC917" s="616"/>
      <c r="AD917" s="616"/>
      <c r="AE917" s="616"/>
      <c r="AF917" s="616"/>
      <c r="AG917" s="435"/>
      <c r="AH917" s="435"/>
      <c r="AI917" s="435"/>
      <c r="AJ917" s="435"/>
      <c r="AK917" s="435"/>
      <c r="AL917" s="435"/>
    </row>
    <row r="918" spans="1:38" ht="12.75" customHeight="1">
      <c r="A918" s="435"/>
      <c r="B918" s="435"/>
      <c r="C918" s="435"/>
      <c r="D918" s="435"/>
      <c r="E918" s="435"/>
      <c r="F918" s="435"/>
      <c r="G918" s="435"/>
      <c r="H918" s="435"/>
      <c r="I918" s="435"/>
      <c r="J918" s="435"/>
      <c r="K918" s="382"/>
      <c r="L918" s="382"/>
      <c r="M918" s="383"/>
      <c r="N918" s="239"/>
      <c r="O918" s="239"/>
      <c r="P918" s="614"/>
      <c r="Q918" s="622"/>
      <c r="R918" s="623"/>
      <c r="S918" s="616"/>
      <c r="T918" s="616"/>
      <c r="U918" s="616"/>
      <c r="V918" s="616"/>
      <c r="W918" s="616"/>
      <c r="X918" s="616"/>
      <c r="Y918" s="616"/>
      <c r="Z918" s="616"/>
      <c r="AA918" s="616"/>
      <c r="AB918" s="616"/>
      <c r="AC918" s="616"/>
      <c r="AD918" s="616"/>
      <c r="AE918" s="616"/>
      <c r="AF918" s="616"/>
      <c r="AG918" s="435"/>
      <c r="AH918" s="435"/>
      <c r="AI918" s="435"/>
      <c r="AJ918" s="435"/>
      <c r="AK918" s="435"/>
      <c r="AL918" s="435"/>
    </row>
    <row r="919" spans="1:38" ht="12.75" customHeight="1">
      <c r="A919" s="435"/>
      <c r="B919" s="435"/>
      <c r="C919" s="435"/>
      <c r="D919" s="435"/>
      <c r="E919" s="435"/>
      <c r="F919" s="435"/>
      <c r="G919" s="435"/>
      <c r="H919" s="435"/>
      <c r="I919" s="435"/>
      <c r="J919" s="435"/>
      <c r="K919" s="382"/>
      <c r="L919" s="382"/>
      <c r="M919" s="383"/>
      <c r="N919" s="239"/>
      <c r="O919" s="239"/>
      <c r="P919" s="614"/>
      <c r="Q919" s="622"/>
      <c r="R919" s="623"/>
      <c r="S919" s="616"/>
      <c r="T919" s="616"/>
      <c r="U919" s="616"/>
      <c r="V919" s="616"/>
      <c r="W919" s="616"/>
      <c r="X919" s="616"/>
      <c r="Y919" s="616"/>
      <c r="Z919" s="616"/>
      <c r="AA919" s="616"/>
      <c r="AB919" s="616"/>
      <c r="AC919" s="616"/>
      <c r="AD919" s="616"/>
      <c r="AE919" s="616"/>
      <c r="AF919" s="616"/>
      <c r="AG919" s="435"/>
      <c r="AH919" s="435"/>
      <c r="AI919" s="435"/>
      <c r="AJ919" s="435"/>
      <c r="AK919" s="435"/>
      <c r="AL919" s="435"/>
    </row>
    <row r="920" spans="1:38" ht="12.75" customHeight="1">
      <c r="A920" s="435"/>
      <c r="B920" s="435"/>
      <c r="C920" s="435"/>
      <c r="D920" s="435"/>
      <c r="E920" s="435"/>
      <c r="F920" s="435"/>
      <c r="G920" s="435"/>
      <c r="H920" s="435"/>
      <c r="I920" s="435"/>
      <c r="J920" s="435"/>
      <c r="K920" s="382"/>
      <c r="L920" s="382"/>
      <c r="M920" s="383"/>
      <c r="N920" s="239"/>
      <c r="O920" s="239"/>
      <c r="P920" s="614"/>
      <c r="Q920" s="622"/>
      <c r="R920" s="623"/>
      <c r="S920" s="616"/>
      <c r="T920" s="616"/>
      <c r="U920" s="616"/>
      <c r="V920" s="616"/>
      <c r="W920" s="616"/>
      <c r="X920" s="616"/>
      <c r="Y920" s="616"/>
      <c r="Z920" s="616"/>
      <c r="AA920" s="616"/>
      <c r="AB920" s="616"/>
      <c r="AC920" s="616"/>
      <c r="AD920" s="616"/>
      <c r="AE920" s="616"/>
      <c r="AF920" s="616"/>
      <c r="AG920" s="435"/>
      <c r="AH920" s="435"/>
      <c r="AI920" s="435"/>
      <c r="AJ920" s="435"/>
      <c r="AK920" s="435"/>
      <c r="AL920" s="435"/>
    </row>
    <row r="921" spans="1:38" ht="12.75" customHeight="1">
      <c r="A921" s="435"/>
      <c r="B921" s="435"/>
      <c r="C921" s="435"/>
      <c r="D921" s="435"/>
      <c r="E921" s="435"/>
      <c r="F921" s="435"/>
      <c r="G921" s="435"/>
      <c r="H921" s="435"/>
      <c r="I921" s="435"/>
      <c r="J921" s="435"/>
      <c r="K921" s="382"/>
      <c r="L921" s="382"/>
      <c r="M921" s="383"/>
      <c r="N921" s="239"/>
      <c r="O921" s="239"/>
      <c r="P921" s="614"/>
      <c r="Q921" s="622"/>
      <c r="R921" s="623"/>
      <c r="S921" s="616"/>
      <c r="T921" s="616"/>
      <c r="U921" s="616"/>
      <c r="V921" s="616"/>
      <c r="W921" s="616"/>
      <c r="X921" s="616"/>
      <c r="Y921" s="616"/>
      <c r="Z921" s="616"/>
      <c r="AA921" s="616"/>
      <c r="AB921" s="616"/>
      <c r="AC921" s="616"/>
      <c r="AD921" s="616"/>
      <c r="AE921" s="616"/>
      <c r="AF921" s="616"/>
      <c r="AG921" s="435"/>
      <c r="AH921" s="435"/>
      <c r="AI921" s="435"/>
      <c r="AJ921" s="435"/>
      <c r="AK921" s="435"/>
      <c r="AL921" s="435"/>
    </row>
    <row r="922" spans="1:38" ht="12.75" customHeight="1">
      <c r="A922" s="435"/>
      <c r="B922" s="435"/>
      <c r="C922" s="435"/>
      <c r="D922" s="435"/>
      <c r="E922" s="435"/>
      <c r="F922" s="435"/>
      <c r="G922" s="435"/>
      <c r="H922" s="435"/>
      <c r="I922" s="435"/>
      <c r="J922" s="435"/>
      <c r="K922" s="382"/>
      <c r="L922" s="382"/>
      <c r="M922" s="383"/>
      <c r="N922" s="239"/>
      <c r="O922" s="239"/>
      <c r="P922" s="614"/>
      <c r="Q922" s="622"/>
      <c r="R922" s="623"/>
      <c r="S922" s="616"/>
      <c r="T922" s="616"/>
      <c r="U922" s="616"/>
      <c r="V922" s="616"/>
      <c r="W922" s="616"/>
      <c r="X922" s="616"/>
      <c r="Y922" s="616"/>
      <c r="Z922" s="616"/>
      <c r="AA922" s="616"/>
      <c r="AB922" s="616"/>
      <c r="AC922" s="616"/>
      <c r="AD922" s="616"/>
      <c r="AE922" s="616"/>
      <c r="AF922" s="616"/>
      <c r="AG922" s="435"/>
      <c r="AH922" s="435"/>
      <c r="AI922" s="435"/>
      <c r="AJ922" s="435"/>
      <c r="AK922" s="435"/>
      <c r="AL922" s="435"/>
    </row>
    <row r="923" spans="1:38" ht="12.75" customHeight="1">
      <c r="A923" s="435"/>
      <c r="B923" s="435"/>
      <c r="C923" s="435"/>
      <c r="D923" s="435"/>
      <c r="E923" s="435"/>
      <c r="F923" s="435"/>
      <c r="G923" s="435"/>
      <c r="H923" s="435"/>
      <c r="I923" s="435"/>
      <c r="J923" s="435"/>
      <c r="K923" s="382"/>
      <c r="L923" s="382"/>
      <c r="M923" s="383"/>
      <c r="N923" s="239"/>
      <c r="O923" s="239"/>
      <c r="P923" s="614"/>
      <c r="Q923" s="622"/>
      <c r="R923" s="623"/>
      <c r="S923" s="616"/>
      <c r="T923" s="616"/>
      <c r="U923" s="616"/>
      <c r="V923" s="616"/>
      <c r="W923" s="616"/>
      <c r="X923" s="616"/>
      <c r="Y923" s="616"/>
      <c r="Z923" s="616"/>
      <c r="AA923" s="616"/>
      <c r="AB923" s="616"/>
      <c r="AC923" s="616"/>
      <c r="AD923" s="616"/>
      <c r="AE923" s="616"/>
      <c r="AF923" s="616"/>
      <c r="AG923" s="435"/>
      <c r="AH923" s="435"/>
      <c r="AI923" s="435"/>
      <c r="AJ923" s="435"/>
      <c r="AK923" s="435"/>
      <c r="AL923" s="435"/>
    </row>
    <row r="924" spans="1:38" ht="12.75" customHeight="1">
      <c r="A924" s="435"/>
      <c r="B924" s="435"/>
      <c r="C924" s="435"/>
      <c r="D924" s="435"/>
      <c r="E924" s="435"/>
      <c r="F924" s="435"/>
      <c r="G924" s="435"/>
      <c r="H924" s="435"/>
      <c r="I924" s="435"/>
      <c r="J924" s="435"/>
      <c r="K924" s="382"/>
      <c r="L924" s="382"/>
      <c r="M924" s="383"/>
      <c r="N924" s="239"/>
      <c r="O924" s="239"/>
      <c r="P924" s="614"/>
      <c r="Q924" s="622"/>
      <c r="R924" s="623"/>
      <c r="S924" s="616"/>
      <c r="T924" s="616"/>
      <c r="U924" s="616"/>
      <c r="V924" s="616"/>
      <c r="W924" s="616"/>
      <c r="X924" s="616"/>
      <c r="Y924" s="616"/>
      <c r="Z924" s="616"/>
      <c r="AA924" s="616"/>
      <c r="AB924" s="616"/>
      <c r="AC924" s="616"/>
      <c r="AD924" s="616"/>
      <c r="AE924" s="616"/>
      <c r="AF924" s="616"/>
      <c r="AG924" s="435"/>
      <c r="AH924" s="435"/>
      <c r="AI924" s="435"/>
      <c r="AJ924" s="435"/>
      <c r="AK924" s="435"/>
      <c r="AL924" s="435"/>
    </row>
    <row r="925" spans="1:38" ht="12.75" customHeight="1">
      <c r="A925" s="435"/>
      <c r="B925" s="435"/>
      <c r="C925" s="435"/>
      <c r="D925" s="435"/>
      <c r="E925" s="435"/>
      <c r="F925" s="435"/>
      <c r="G925" s="435"/>
      <c r="H925" s="435"/>
      <c r="I925" s="435"/>
      <c r="J925" s="435"/>
      <c r="K925" s="382"/>
      <c r="L925" s="382"/>
      <c r="M925" s="383"/>
      <c r="N925" s="239"/>
      <c r="O925" s="239"/>
      <c r="P925" s="614"/>
      <c r="Q925" s="622"/>
      <c r="R925" s="623"/>
      <c r="S925" s="616"/>
      <c r="T925" s="616"/>
      <c r="U925" s="616"/>
      <c r="V925" s="616"/>
      <c r="W925" s="616"/>
      <c r="X925" s="616"/>
      <c r="Y925" s="616"/>
      <c r="Z925" s="616"/>
      <c r="AA925" s="616"/>
      <c r="AB925" s="616"/>
      <c r="AC925" s="616"/>
      <c r="AD925" s="616"/>
      <c r="AE925" s="616"/>
      <c r="AF925" s="616"/>
      <c r="AG925" s="435"/>
      <c r="AH925" s="435"/>
      <c r="AI925" s="435"/>
      <c r="AJ925" s="435"/>
      <c r="AK925" s="435"/>
      <c r="AL925" s="435"/>
    </row>
    <row r="926" spans="1:38" ht="12.75" customHeight="1">
      <c r="A926" s="435"/>
      <c r="B926" s="435"/>
      <c r="C926" s="435"/>
      <c r="D926" s="435"/>
      <c r="E926" s="435"/>
      <c r="F926" s="435"/>
      <c r="G926" s="435"/>
      <c r="H926" s="435"/>
      <c r="I926" s="435"/>
      <c r="J926" s="435"/>
      <c r="K926" s="382"/>
      <c r="L926" s="382"/>
      <c r="M926" s="383"/>
      <c r="N926" s="239"/>
      <c r="O926" s="239"/>
      <c r="P926" s="614"/>
      <c r="Q926" s="622"/>
      <c r="R926" s="623"/>
      <c r="S926" s="616"/>
      <c r="T926" s="616"/>
      <c r="U926" s="616"/>
      <c r="V926" s="616"/>
      <c r="W926" s="616"/>
      <c r="X926" s="616"/>
      <c r="Y926" s="616"/>
      <c r="Z926" s="616"/>
      <c r="AA926" s="616"/>
      <c r="AB926" s="616"/>
      <c r="AC926" s="616"/>
      <c r="AD926" s="616"/>
      <c r="AE926" s="616"/>
      <c r="AF926" s="616"/>
      <c r="AG926" s="435"/>
      <c r="AH926" s="435"/>
      <c r="AI926" s="435"/>
      <c r="AJ926" s="435"/>
      <c r="AK926" s="435"/>
      <c r="AL926" s="435"/>
    </row>
    <row r="927" spans="1:38" ht="12.75" customHeight="1">
      <c r="A927" s="435"/>
      <c r="B927" s="435"/>
      <c r="C927" s="435"/>
      <c r="D927" s="435"/>
      <c r="E927" s="435"/>
      <c r="F927" s="435"/>
      <c r="G927" s="435"/>
      <c r="H927" s="435"/>
      <c r="I927" s="435"/>
      <c r="J927" s="435"/>
      <c r="K927" s="382"/>
      <c r="L927" s="382"/>
      <c r="M927" s="383"/>
      <c r="N927" s="239"/>
      <c r="O927" s="239"/>
      <c r="P927" s="614"/>
      <c r="Q927" s="622"/>
      <c r="R927" s="623"/>
      <c r="S927" s="616"/>
      <c r="T927" s="616"/>
      <c r="U927" s="616"/>
      <c r="V927" s="616"/>
      <c r="W927" s="616"/>
      <c r="X927" s="616"/>
      <c r="Y927" s="616"/>
      <c r="Z927" s="616"/>
      <c r="AA927" s="616"/>
      <c r="AB927" s="616"/>
      <c r="AC927" s="616"/>
      <c r="AD927" s="616"/>
      <c r="AE927" s="616"/>
      <c r="AF927" s="616"/>
      <c r="AG927" s="435"/>
      <c r="AH927" s="435"/>
      <c r="AI927" s="435"/>
      <c r="AJ927" s="435"/>
      <c r="AK927" s="435"/>
      <c r="AL927" s="435"/>
    </row>
    <row r="928" spans="1:38" ht="12.75" customHeight="1">
      <c r="A928" s="435"/>
      <c r="B928" s="435"/>
      <c r="C928" s="435"/>
      <c r="D928" s="435"/>
      <c r="E928" s="435"/>
      <c r="F928" s="435"/>
      <c r="G928" s="435"/>
      <c r="H928" s="435"/>
      <c r="I928" s="435"/>
      <c r="J928" s="435"/>
      <c r="K928" s="382"/>
      <c r="L928" s="382"/>
      <c r="M928" s="383"/>
      <c r="N928" s="239"/>
      <c r="O928" s="239"/>
      <c r="P928" s="614"/>
      <c r="Q928" s="622"/>
      <c r="R928" s="623"/>
      <c r="S928" s="616"/>
      <c r="T928" s="616"/>
      <c r="U928" s="616"/>
      <c r="V928" s="616"/>
      <c r="W928" s="616"/>
      <c r="X928" s="616"/>
      <c r="Y928" s="616"/>
      <c r="Z928" s="616"/>
      <c r="AA928" s="616"/>
      <c r="AB928" s="616"/>
      <c r="AC928" s="616"/>
      <c r="AD928" s="616"/>
      <c r="AE928" s="616"/>
      <c r="AF928" s="616"/>
      <c r="AG928" s="435"/>
      <c r="AH928" s="435"/>
      <c r="AI928" s="435"/>
      <c r="AJ928" s="435"/>
      <c r="AK928" s="435"/>
      <c r="AL928" s="435"/>
    </row>
    <row r="929" spans="1:38" ht="12.75" customHeight="1">
      <c r="A929" s="435"/>
      <c r="B929" s="435"/>
      <c r="C929" s="435"/>
      <c r="D929" s="435"/>
      <c r="E929" s="435"/>
      <c r="F929" s="435"/>
      <c r="G929" s="435"/>
      <c r="H929" s="435"/>
      <c r="I929" s="435"/>
      <c r="J929" s="435"/>
      <c r="K929" s="382"/>
      <c r="L929" s="382"/>
      <c r="M929" s="383"/>
      <c r="N929" s="239"/>
      <c r="O929" s="239"/>
      <c r="P929" s="614"/>
      <c r="Q929" s="622"/>
      <c r="R929" s="623"/>
      <c r="S929" s="616"/>
      <c r="T929" s="616"/>
      <c r="U929" s="616"/>
      <c r="V929" s="616"/>
      <c r="W929" s="616"/>
      <c r="X929" s="616"/>
      <c r="Y929" s="616"/>
      <c r="Z929" s="616"/>
      <c r="AA929" s="616"/>
      <c r="AB929" s="616"/>
      <c r="AC929" s="616"/>
      <c r="AD929" s="616"/>
      <c r="AE929" s="616"/>
      <c r="AF929" s="616"/>
      <c r="AG929" s="435"/>
      <c r="AH929" s="435"/>
      <c r="AI929" s="435"/>
      <c r="AJ929" s="435"/>
      <c r="AK929" s="435"/>
      <c r="AL929" s="435"/>
    </row>
    <row r="930" spans="1:38" ht="12.75" customHeight="1">
      <c r="A930" s="435"/>
      <c r="B930" s="435"/>
      <c r="C930" s="435"/>
      <c r="D930" s="435"/>
      <c r="E930" s="435"/>
      <c r="F930" s="435"/>
      <c r="G930" s="435"/>
      <c r="H930" s="435"/>
      <c r="I930" s="435"/>
      <c r="J930" s="435"/>
      <c r="K930" s="382"/>
      <c r="L930" s="382"/>
      <c r="M930" s="383"/>
      <c r="N930" s="239"/>
      <c r="O930" s="239"/>
      <c r="P930" s="614"/>
      <c r="Q930" s="622"/>
      <c r="R930" s="623"/>
      <c r="S930" s="616"/>
      <c r="T930" s="616"/>
      <c r="U930" s="616"/>
      <c r="V930" s="616"/>
      <c r="W930" s="616"/>
      <c r="X930" s="616"/>
      <c r="Y930" s="616"/>
      <c r="Z930" s="616"/>
      <c r="AA930" s="616"/>
      <c r="AB930" s="616"/>
      <c r="AC930" s="616"/>
      <c r="AD930" s="616"/>
      <c r="AE930" s="616"/>
      <c r="AF930" s="616"/>
      <c r="AG930" s="435"/>
      <c r="AH930" s="435"/>
      <c r="AI930" s="435"/>
      <c r="AJ930" s="435"/>
      <c r="AK930" s="435"/>
      <c r="AL930" s="435"/>
    </row>
    <row r="931" spans="1:38" ht="12.75" customHeight="1">
      <c r="A931" s="435"/>
      <c r="B931" s="435"/>
      <c r="C931" s="435"/>
      <c r="D931" s="435"/>
      <c r="E931" s="435"/>
      <c r="F931" s="435"/>
      <c r="G931" s="435"/>
      <c r="H931" s="435"/>
      <c r="I931" s="435"/>
      <c r="J931" s="435"/>
      <c r="K931" s="382"/>
      <c r="L931" s="382"/>
      <c r="M931" s="383"/>
      <c r="N931" s="239"/>
      <c r="O931" s="239"/>
      <c r="P931" s="614"/>
      <c r="Q931" s="622"/>
      <c r="R931" s="623"/>
      <c r="S931" s="616"/>
      <c r="T931" s="616"/>
      <c r="U931" s="616"/>
      <c r="V931" s="616"/>
      <c r="W931" s="616"/>
      <c r="X931" s="616"/>
      <c r="Y931" s="616"/>
      <c r="Z931" s="616"/>
      <c r="AA931" s="616"/>
      <c r="AB931" s="616"/>
      <c r="AC931" s="616"/>
      <c r="AD931" s="616"/>
      <c r="AE931" s="616"/>
      <c r="AF931" s="616"/>
      <c r="AG931" s="435"/>
      <c r="AH931" s="435"/>
      <c r="AI931" s="435"/>
      <c r="AJ931" s="435"/>
      <c r="AK931" s="435"/>
      <c r="AL931" s="435"/>
    </row>
    <row r="932" spans="1:38" ht="12.75" customHeight="1">
      <c r="A932" s="435"/>
      <c r="B932" s="435"/>
      <c r="C932" s="435"/>
      <c r="D932" s="435"/>
      <c r="E932" s="435"/>
      <c r="F932" s="435"/>
      <c r="G932" s="435"/>
      <c r="H932" s="435"/>
      <c r="I932" s="435"/>
      <c r="J932" s="435"/>
      <c r="K932" s="382"/>
      <c r="L932" s="382"/>
      <c r="M932" s="383"/>
      <c r="N932" s="239"/>
      <c r="O932" s="239"/>
      <c r="P932" s="614"/>
      <c r="Q932" s="622"/>
      <c r="R932" s="623"/>
      <c r="S932" s="616"/>
      <c r="T932" s="616"/>
      <c r="U932" s="616"/>
      <c r="V932" s="616"/>
      <c r="W932" s="616"/>
      <c r="X932" s="616"/>
      <c r="Y932" s="616"/>
      <c r="Z932" s="616"/>
      <c r="AA932" s="616"/>
      <c r="AB932" s="616"/>
      <c r="AC932" s="616"/>
      <c r="AD932" s="616"/>
      <c r="AE932" s="616"/>
      <c r="AF932" s="616"/>
      <c r="AG932" s="435"/>
      <c r="AH932" s="435"/>
      <c r="AI932" s="435"/>
      <c r="AJ932" s="435"/>
      <c r="AK932" s="435"/>
      <c r="AL932" s="435"/>
    </row>
    <row r="933" spans="1:38" ht="12.75" customHeight="1">
      <c r="A933" s="435"/>
      <c r="B933" s="435"/>
      <c r="C933" s="435"/>
      <c r="D933" s="435"/>
      <c r="E933" s="435"/>
      <c r="F933" s="435"/>
      <c r="G933" s="435"/>
      <c r="H933" s="435"/>
      <c r="I933" s="435"/>
      <c r="J933" s="435"/>
      <c r="K933" s="382"/>
      <c r="L933" s="382"/>
      <c r="M933" s="383"/>
      <c r="N933" s="239"/>
      <c r="O933" s="239"/>
      <c r="P933" s="614"/>
      <c r="Q933" s="622"/>
      <c r="R933" s="623"/>
      <c r="S933" s="616"/>
      <c r="T933" s="616"/>
      <c r="U933" s="616"/>
      <c r="V933" s="616"/>
      <c r="W933" s="616"/>
      <c r="X933" s="616"/>
      <c r="Y933" s="616"/>
      <c r="Z933" s="616"/>
      <c r="AA933" s="616"/>
      <c r="AB933" s="616"/>
      <c r="AC933" s="616"/>
      <c r="AD933" s="616"/>
      <c r="AE933" s="616"/>
      <c r="AF933" s="616"/>
      <c r="AG933" s="435"/>
      <c r="AH933" s="435"/>
      <c r="AI933" s="435"/>
      <c r="AJ933" s="435"/>
      <c r="AK933" s="435"/>
      <c r="AL933" s="435"/>
    </row>
    <row r="934" spans="1:38" ht="12.75" customHeight="1">
      <c r="A934" s="435"/>
      <c r="B934" s="435"/>
      <c r="C934" s="435"/>
      <c r="D934" s="435"/>
      <c r="E934" s="435"/>
      <c r="F934" s="435"/>
      <c r="G934" s="435"/>
      <c r="H934" s="435"/>
      <c r="I934" s="435"/>
      <c r="J934" s="435"/>
      <c r="K934" s="382"/>
      <c r="L934" s="382"/>
      <c r="M934" s="383"/>
      <c r="N934" s="239"/>
      <c r="O934" s="239"/>
      <c r="P934" s="614"/>
      <c r="Q934" s="622"/>
      <c r="R934" s="623"/>
      <c r="S934" s="616"/>
      <c r="T934" s="616"/>
      <c r="U934" s="616"/>
      <c r="V934" s="616"/>
      <c r="W934" s="616"/>
      <c r="X934" s="616"/>
      <c r="Y934" s="616"/>
      <c r="Z934" s="616"/>
      <c r="AA934" s="616"/>
      <c r="AB934" s="616"/>
      <c r="AC934" s="616"/>
      <c r="AD934" s="616"/>
      <c r="AE934" s="616"/>
      <c r="AF934" s="616"/>
      <c r="AG934" s="435"/>
      <c r="AH934" s="435"/>
      <c r="AI934" s="435"/>
      <c r="AJ934" s="435"/>
      <c r="AK934" s="435"/>
      <c r="AL934" s="435"/>
    </row>
    <row r="935" spans="1:38" ht="12.75" customHeight="1">
      <c r="A935" s="435"/>
      <c r="B935" s="435"/>
      <c r="C935" s="435"/>
      <c r="D935" s="435"/>
      <c r="E935" s="435"/>
      <c r="F935" s="435"/>
      <c r="G935" s="435"/>
      <c r="H935" s="435"/>
      <c r="I935" s="435"/>
      <c r="J935" s="435"/>
      <c r="K935" s="382"/>
      <c r="L935" s="382"/>
      <c r="M935" s="383"/>
      <c r="N935" s="239"/>
      <c r="O935" s="239"/>
      <c r="P935" s="614"/>
      <c r="Q935" s="622"/>
      <c r="R935" s="623"/>
      <c r="S935" s="616"/>
      <c r="T935" s="616"/>
      <c r="U935" s="616"/>
      <c r="V935" s="616"/>
      <c r="W935" s="616"/>
      <c r="X935" s="616"/>
      <c r="Y935" s="616"/>
      <c r="Z935" s="616"/>
      <c r="AA935" s="616"/>
      <c r="AB935" s="616"/>
      <c r="AC935" s="616"/>
      <c r="AD935" s="616"/>
      <c r="AE935" s="616"/>
      <c r="AF935" s="616"/>
      <c r="AG935" s="435"/>
      <c r="AH935" s="435"/>
      <c r="AI935" s="435"/>
      <c r="AJ935" s="435"/>
      <c r="AK935" s="435"/>
      <c r="AL935" s="435"/>
    </row>
    <row r="936" spans="1:38" ht="12.75" customHeight="1">
      <c r="A936" s="435"/>
      <c r="B936" s="435"/>
      <c r="C936" s="435"/>
      <c r="D936" s="435"/>
      <c r="E936" s="435"/>
      <c r="F936" s="435"/>
      <c r="G936" s="435"/>
      <c r="H936" s="435"/>
      <c r="I936" s="435"/>
      <c r="J936" s="435"/>
      <c r="K936" s="382"/>
      <c r="L936" s="382"/>
      <c r="M936" s="383"/>
      <c r="N936" s="239"/>
      <c r="O936" s="239"/>
      <c r="P936" s="614"/>
      <c r="Q936" s="622"/>
      <c r="R936" s="623"/>
      <c r="S936" s="616"/>
      <c r="T936" s="616"/>
      <c r="U936" s="616"/>
      <c r="V936" s="616"/>
      <c r="W936" s="616"/>
      <c r="X936" s="616"/>
      <c r="Y936" s="616"/>
      <c r="Z936" s="616"/>
      <c r="AA936" s="616"/>
      <c r="AB936" s="616"/>
      <c r="AC936" s="616"/>
      <c r="AD936" s="616"/>
      <c r="AE936" s="616"/>
      <c r="AF936" s="616"/>
      <c r="AG936" s="435"/>
      <c r="AH936" s="435"/>
      <c r="AI936" s="435"/>
      <c r="AJ936" s="435"/>
      <c r="AK936" s="435"/>
      <c r="AL936" s="435"/>
    </row>
    <row r="937" spans="1:38" ht="12.75" customHeight="1">
      <c r="A937" s="435"/>
      <c r="B937" s="435"/>
      <c r="C937" s="435"/>
      <c r="D937" s="435"/>
      <c r="E937" s="435"/>
      <c r="F937" s="435"/>
      <c r="G937" s="435"/>
      <c r="H937" s="435"/>
      <c r="I937" s="435"/>
      <c r="J937" s="435"/>
      <c r="K937" s="382"/>
      <c r="L937" s="382"/>
      <c r="M937" s="383"/>
      <c r="N937" s="239"/>
      <c r="O937" s="239"/>
      <c r="P937" s="614"/>
      <c r="Q937" s="622"/>
      <c r="R937" s="623"/>
      <c r="S937" s="616"/>
      <c r="T937" s="616"/>
      <c r="U937" s="616"/>
      <c r="V937" s="616"/>
      <c r="W937" s="616"/>
      <c r="X937" s="616"/>
      <c r="Y937" s="616"/>
      <c r="Z937" s="616"/>
      <c r="AA937" s="616"/>
      <c r="AB937" s="616"/>
      <c r="AC937" s="616"/>
      <c r="AD937" s="616"/>
      <c r="AE937" s="616"/>
      <c r="AF937" s="616"/>
      <c r="AG937" s="435"/>
      <c r="AH937" s="435"/>
      <c r="AI937" s="435"/>
      <c r="AJ937" s="435"/>
      <c r="AK937" s="435"/>
      <c r="AL937" s="435"/>
    </row>
    <row r="938" spans="1:38" ht="12.75" customHeight="1">
      <c r="A938" s="435"/>
      <c r="B938" s="435"/>
      <c r="C938" s="435"/>
      <c r="D938" s="435"/>
      <c r="E938" s="435"/>
      <c r="F938" s="435"/>
      <c r="G938" s="435"/>
      <c r="H938" s="435"/>
      <c r="I938" s="435"/>
      <c r="J938" s="435"/>
      <c r="K938" s="382"/>
      <c r="L938" s="382"/>
      <c r="M938" s="383"/>
      <c r="N938" s="239"/>
      <c r="O938" s="239"/>
      <c r="P938" s="614"/>
      <c r="Q938" s="622"/>
      <c r="R938" s="623"/>
      <c r="S938" s="616"/>
      <c r="T938" s="616"/>
      <c r="U938" s="616"/>
      <c r="V938" s="616"/>
      <c r="W938" s="616"/>
      <c r="X938" s="616"/>
      <c r="Y938" s="616"/>
      <c r="Z938" s="616"/>
      <c r="AA938" s="616"/>
      <c r="AB938" s="616"/>
      <c r="AC938" s="616"/>
      <c r="AD938" s="616"/>
      <c r="AE938" s="616"/>
      <c r="AF938" s="616"/>
      <c r="AG938" s="435"/>
      <c r="AH938" s="435"/>
      <c r="AI938" s="435"/>
      <c r="AJ938" s="435"/>
      <c r="AK938" s="435"/>
      <c r="AL938" s="435"/>
    </row>
    <row r="939" spans="1:38" ht="12.75" customHeight="1">
      <c r="A939" s="435"/>
      <c r="B939" s="435"/>
      <c r="C939" s="435"/>
      <c r="D939" s="435"/>
      <c r="E939" s="435"/>
      <c r="F939" s="435"/>
      <c r="G939" s="435"/>
      <c r="H939" s="435"/>
      <c r="I939" s="435"/>
      <c r="J939" s="435"/>
      <c r="K939" s="382"/>
      <c r="L939" s="382"/>
      <c r="M939" s="383"/>
      <c r="N939" s="239"/>
      <c r="O939" s="239"/>
      <c r="P939" s="614"/>
      <c r="Q939" s="622"/>
      <c r="R939" s="623"/>
      <c r="S939" s="616"/>
      <c r="T939" s="616"/>
      <c r="U939" s="616"/>
      <c r="V939" s="616"/>
      <c r="W939" s="616"/>
      <c r="X939" s="616"/>
      <c r="Y939" s="616"/>
      <c r="Z939" s="616"/>
      <c r="AA939" s="616"/>
      <c r="AB939" s="616"/>
      <c r="AC939" s="616"/>
      <c r="AD939" s="616"/>
      <c r="AE939" s="616"/>
      <c r="AF939" s="616"/>
      <c r="AG939" s="435"/>
      <c r="AH939" s="435"/>
      <c r="AI939" s="435"/>
      <c r="AJ939" s="435"/>
      <c r="AK939" s="435"/>
      <c r="AL939" s="435"/>
    </row>
    <row r="940" spans="1:38" ht="12.75" customHeight="1">
      <c r="A940" s="435"/>
      <c r="B940" s="435"/>
      <c r="C940" s="435"/>
      <c r="D940" s="435"/>
      <c r="E940" s="435"/>
      <c r="F940" s="435"/>
      <c r="G940" s="435"/>
      <c r="H940" s="435"/>
      <c r="I940" s="435"/>
      <c r="J940" s="435"/>
      <c r="K940" s="382"/>
      <c r="L940" s="382"/>
      <c r="M940" s="383"/>
      <c r="N940" s="239"/>
      <c r="O940" s="239"/>
      <c r="P940" s="614"/>
      <c r="Q940" s="622"/>
      <c r="R940" s="623"/>
      <c r="S940" s="616"/>
      <c r="T940" s="616"/>
      <c r="U940" s="616"/>
      <c r="V940" s="616"/>
      <c r="W940" s="616"/>
      <c r="X940" s="616"/>
      <c r="Y940" s="616"/>
      <c r="Z940" s="616"/>
      <c r="AA940" s="616"/>
      <c r="AB940" s="616"/>
      <c r="AC940" s="616"/>
      <c r="AD940" s="616"/>
      <c r="AE940" s="616"/>
      <c r="AF940" s="616"/>
      <c r="AG940" s="435"/>
      <c r="AH940" s="435"/>
      <c r="AI940" s="435"/>
      <c r="AJ940" s="435"/>
      <c r="AK940" s="435"/>
      <c r="AL940" s="435"/>
    </row>
    <row r="941" spans="1:38" ht="12.75" customHeight="1">
      <c r="A941" s="435"/>
      <c r="B941" s="435"/>
      <c r="C941" s="435"/>
      <c r="D941" s="435"/>
      <c r="E941" s="435"/>
      <c r="F941" s="435"/>
      <c r="G941" s="435"/>
      <c r="H941" s="435"/>
      <c r="I941" s="435"/>
      <c r="J941" s="435"/>
      <c r="K941" s="382"/>
      <c r="L941" s="382"/>
      <c r="M941" s="383"/>
      <c r="N941" s="239"/>
      <c r="O941" s="239"/>
      <c r="P941" s="614"/>
      <c r="Q941" s="622"/>
      <c r="R941" s="623"/>
      <c r="S941" s="616"/>
      <c r="T941" s="616"/>
      <c r="U941" s="616"/>
      <c r="V941" s="616"/>
      <c r="W941" s="616"/>
      <c r="X941" s="616"/>
      <c r="Y941" s="616"/>
      <c r="Z941" s="616"/>
      <c r="AA941" s="616"/>
      <c r="AB941" s="616"/>
      <c r="AC941" s="616"/>
      <c r="AD941" s="616"/>
      <c r="AE941" s="616"/>
      <c r="AF941" s="616"/>
      <c r="AG941" s="435"/>
      <c r="AH941" s="435"/>
      <c r="AI941" s="435"/>
      <c r="AJ941" s="435"/>
      <c r="AK941" s="435"/>
      <c r="AL941" s="435"/>
    </row>
    <row r="942" spans="1:38" ht="12.75" customHeight="1">
      <c r="A942" s="435"/>
      <c r="B942" s="435"/>
      <c r="C942" s="435"/>
      <c r="D942" s="435"/>
      <c r="E942" s="435"/>
      <c r="F942" s="435"/>
      <c r="G942" s="435"/>
      <c r="H942" s="435"/>
      <c r="I942" s="435"/>
      <c r="J942" s="435"/>
      <c r="K942" s="382"/>
      <c r="L942" s="382"/>
      <c r="M942" s="383"/>
      <c r="N942" s="239"/>
      <c r="O942" s="239"/>
      <c r="P942" s="614"/>
      <c r="Q942" s="622"/>
      <c r="R942" s="623"/>
      <c r="S942" s="616"/>
      <c r="T942" s="616"/>
      <c r="U942" s="616"/>
      <c r="V942" s="616"/>
      <c r="W942" s="616"/>
      <c r="X942" s="616"/>
      <c r="Y942" s="616"/>
      <c r="Z942" s="616"/>
      <c r="AA942" s="616"/>
      <c r="AB942" s="616"/>
      <c r="AC942" s="616"/>
      <c r="AD942" s="616"/>
      <c r="AE942" s="616"/>
      <c r="AF942" s="616"/>
      <c r="AG942" s="435"/>
      <c r="AH942" s="435"/>
      <c r="AI942" s="435"/>
      <c r="AJ942" s="435"/>
      <c r="AK942" s="435"/>
      <c r="AL942" s="435"/>
    </row>
    <row r="943" spans="1:38" ht="12.75" customHeight="1">
      <c r="A943" s="435"/>
      <c r="B943" s="435"/>
      <c r="C943" s="435"/>
      <c r="D943" s="435"/>
      <c r="E943" s="435"/>
      <c r="F943" s="435"/>
      <c r="G943" s="435"/>
      <c r="H943" s="435"/>
      <c r="I943" s="435"/>
      <c r="J943" s="435"/>
      <c r="K943" s="382"/>
      <c r="L943" s="382"/>
      <c r="M943" s="383"/>
      <c r="N943" s="239"/>
      <c r="O943" s="239"/>
      <c r="P943" s="614"/>
      <c r="Q943" s="622"/>
      <c r="R943" s="623"/>
      <c r="S943" s="616"/>
      <c r="T943" s="616"/>
      <c r="U943" s="616"/>
      <c r="V943" s="616"/>
      <c r="W943" s="616"/>
      <c r="X943" s="616"/>
      <c r="Y943" s="616"/>
      <c r="Z943" s="616"/>
      <c r="AA943" s="616"/>
      <c r="AB943" s="616"/>
      <c r="AC943" s="616"/>
      <c r="AD943" s="616"/>
      <c r="AE943" s="616"/>
      <c r="AF943" s="616"/>
      <c r="AG943" s="435"/>
      <c r="AH943" s="435"/>
      <c r="AI943" s="435"/>
      <c r="AJ943" s="435"/>
      <c r="AK943" s="435"/>
      <c r="AL943" s="435"/>
    </row>
    <row r="944" spans="1:38" ht="12.75" customHeight="1">
      <c r="A944" s="435"/>
      <c r="B944" s="435"/>
      <c r="C944" s="435"/>
      <c r="D944" s="435"/>
      <c r="E944" s="435"/>
      <c r="F944" s="435"/>
      <c r="G944" s="435"/>
      <c r="H944" s="435"/>
      <c r="I944" s="435"/>
      <c r="J944" s="435"/>
      <c r="K944" s="382"/>
      <c r="L944" s="382"/>
      <c r="M944" s="383"/>
      <c r="N944" s="239"/>
      <c r="O944" s="239"/>
      <c r="P944" s="614"/>
      <c r="Q944" s="622"/>
      <c r="R944" s="623"/>
      <c r="S944" s="616"/>
      <c r="T944" s="616"/>
      <c r="U944" s="616"/>
      <c r="V944" s="616"/>
      <c r="W944" s="616"/>
      <c r="X944" s="616"/>
      <c r="Y944" s="616"/>
      <c r="Z944" s="616"/>
      <c r="AA944" s="616"/>
      <c r="AB944" s="616"/>
      <c r="AC944" s="616"/>
      <c r="AD944" s="616"/>
      <c r="AE944" s="616"/>
      <c r="AF944" s="616"/>
      <c r="AG944" s="435"/>
      <c r="AH944" s="435"/>
      <c r="AI944" s="435"/>
      <c r="AJ944" s="435"/>
      <c r="AK944" s="435"/>
      <c r="AL944" s="435"/>
    </row>
    <row r="945" spans="1:38" ht="12.75" customHeight="1">
      <c r="A945" s="435"/>
      <c r="B945" s="435"/>
      <c r="C945" s="435"/>
      <c r="D945" s="435"/>
      <c r="E945" s="435"/>
      <c r="F945" s="435"/>
      <c r="G945" s="435"/>
      <c r="H945" s="435"/>
      <c r="I945" s="435"/>
      <c r="J945" s="435"/>
      <c r="K945" s="382"/>
      <c r="L945" s="382"/>
      <c r="M945" s="383"/>
      <c r="N945" s="239"/>
      <c r="O945" s="239"/>
      <c r="P945" s="614"/>
      <c r="Q945" s="622"/>
      <c r="R945" s="623"/>
      <c r="S945" s="616"/>
      <c r="T945" s="616"/>
      <c r="U945" s="616"/>
      <c r="V945" s="616"/>
      <c r="W945" s="616"/>
      <c r="X945" s="616"/>
      <c r="Y945" s="616"/>
      <c r="Z945" s="616"/>
      <c r="AA945" s="616"/>
      <c r="AB945" s="616"/>
      <c r="AC945" s="616"/>
      <c r="AD945" s="616"/>
      <c r="AE945" s="616"/>
      <c r="AF945" s="616"/>
      <c r="AG945" s="435"/>
      <c r="AH945" s="435"/>
      <c r="AI945" s="435"/>
      <c r="AJ945" s="435"/>
      <c r="AK945" s="435"/>
      <c r="AL945" s="435"/>
    </row>
    <row r="946" spans="1:38" ht="12.75" customHeight="1">
      <c r="A946" s="435"/>
      <c r="B946" s="435"/>
      <c r="C946" s="435"/>
      <c r="D946" s="435"/>
      <c r="E946" s="435"/>
      <c r="F946" s="435"/>
      <c r="G946" s="435"/>
      <c r="H946" s="435"/>
      <c r="I946" s="435"/>
      <c r="J946" s="435"/>
      <c r="K946" s="382"/>
      <c r="L946" s="382"/>
      <c r="M946" s="383"/>
      <c r="N946" s="239"/>
      <c r="O946" s="239"/>
      <c r="P946" s="614"/>
      <c r="Q946" s="622"/>
      <c r="R946" s="623"/>
      <c r="S946" s="616"/>
      <c r="T946" s="616"/>
      <c r="U946" s="616"/>
      <c r="V946" s="616"/>
      <c r="W946" s="616"/>
      <c r="X946" s="616"/>
      <c r="Y946" s="616"/>
      <c r="Z946" s="616"/>
      <c r="AA946" s="616"/>
      <c r="AB946" s="616"/>
      <c r="AC946" s="616"/>
      <c r="AD946" s="616"/>
      <c r="AE946" s="616"/>
      <c r="AF946" s="616"/>
      <c r="AG946" s="435"/>
      <c r="AH946" s="435"/>
      <c r="AI946" s="435"/>
      <c r="AJ946" s="435"/>
      <c r="AK946" s="435"/>
      <c r="AL946" s="435"/>
    </row>
    <row r="947" spans="1:38" ht="12.75" customHeight="1">
      <c r="A947" s="435"/>
      <c r="B947" s="435"/>
      <c r="C947" s="435"/>
      <c r="D947" s="435"/>
      <c r="E947" s="435"/>
      <c r="F947" s="435"/>
      <c r="G947" s="435"/>
      <c r="H947" s="435"/>
      <c r="I947" s="435"/>
      <c r="J947" s="435"/>
      <c r="K947" s="382"/>
      <c r="L947" s="382"/>
      <c r="M947" s="383"/>
      <c r="N947" s="239"/>
      <c r="O947" s="239"/>
      <c r="P947" s="614"/>
      <c r="Q947" s="622"/>
      <c r="R947" s="623"/>
      <c r="S947" s="616"/>
      <c r="T947" s="616"/>
      <c r="U947" s="616"/>
      <c r="V947" s="616"/>
      <c r="W947" s="616"/>
      <c r="X947" s="616"/>
      <c r="Y947" s="616"/>
      <c r="Z947" s="616"/>
      <c r="AA947" s="616"/>
      <c r="AB947" s="616"/>
      <c r="AC947" s="616"/>
      <c r="AD947" s="616"/>
      <c r="AE947" s="616"/>
      <c r="AF947" s="616"/>
      <c r="AG947" s="435"/>
      <c r="AH947" s="435"/>
      <c r="AI947" s="435"/>
      <c r="AJ947" s="435"/>
      <c r="AK947" s="435"/>
      <c r="AL947" s="435"/>
    </row>
    <row r="948" spans="1:38" ht="12.75" customHeight="1">
      <c r="A948" s="435"/>
      <c r="B948" s="435"/>
      <c r="C948" s="435"/>
      <c r="D948" s="435"/>
      <c r="E948" s="435"/>
      <c r="F948" s="435"/>
      <c r="G948" s="435"/>
      <c r="H948" s="435"/>
      <c r="I948" s="435"/>
      <c r="J948" s="435"/>
      <c r="K948" s="382"/>
      <c r="L948" s="382"/>
      <c r="M948" s="383"/>
      <c r="N948" s="239"/>
      <c r="O948" s="239"/>
      <c r="P948" s="614"/>
      <c r="Q948" s="622"/>
      <c r="R948" s="623"/>
      <c r="S948" s="616"/>
      <c r="T948" s="616"/>
      <c r="U948" s="616"/>
      <c r="V948" s="616"/>
      <c r="W948" s="616"/>
      <c r="X948" s="616"/>
      <c r="Y948" s="616"/>
      <c r="Z948" s="616"/>
      <c r="AA948" s="616"/>
      <c r="AB948" s="616"/>
      <c r="AC948" s="616"/>
      <c r="AD948" s="616"/>
      <c r="AE948" s="616"/>
      <c r="AF948" s="616"/>
      <c r="AG948" s="435"/>
      <c r="AH948" s="435"/>
      <c r="AI948" s="435"/>
      <c r="AJ948" s="435"/>
      <c r="AK948" s="435"/>
      <c r="AL948" s="435"/>
    </row>
    <row r="949" spans="1:38" ht="12.75" customHeight="1">
      <c r="A949" s="435"/>
      <c r="B949" s="435"/>
      <c r="C949" s="435"/>
      <c r="D949" s="435"/>
      <c r="E949" s="435"/>
      <c r="F949" s="435"/>
      <c r="G949" s="435"/>
      <c r="H949" s="435"/>
      <c r="I949" s="435"/>
      <c r="J949" s="435"/>
      <c r="K949" s="382"/>
      <c r="L949" s="382"/>
      <c r="M949" s="383"/>
      <c r="N949" s="239"/>
      <c r="O949" s="239"/>
      <c r="P949" s="614"/>
      <c r="Q949" s="622"/>
      <c r="R949" s="623"/>
      <c r="S949" s="616"/>
      <c r="T949" s="616"/>
      <c r="U949" s="616"/>
      <c r="V949" s="616"/>
      <c r="W949" s="616"/>
      <c r="X949" s="616"/>
      <c r="Y949" s="616"/>
      <c r="Z949" s="616"/>
      <c r="AA949" s="616"/>
      <c r="AB949" s="616"/>
      <c r="AC949" s="616"/>
      <c r="AD949" s="616"/>
      <c r="AE949" s="616"/>
      <c r="AF949" s="616"/>
      <c r="AG949" s="435"/>
      <c r="AH949" s="435"/>
      <c r="AI949" s="435"/>
      <c r="AJ949" s="435"/>
      <c r="AK949" s="435"/>
      <c r="AL949" s="435"/>
    </row>
    <row r="950" spans="1:38" ht="12.75" customHeight="1">
      <c r="A950" s="435"/>
      <c r="B950" s="435"/>
      <c r="C950" s="435"/>
      <c r="D950" s="435"/>
      <c r="E950" s="435"/>
      <c r="F950" s="435"/>
      <c r="G950" s="435"/>
      <c r="H950" s="435"/>
      <c r="I950" s="435"/>
      <c r="J950" s="435"/>
      <c r="K950" s="382"/>
      <c r="L950" s="382"/>
      <c r="M950" s="383"/>
      <c r="N950" s="239"/>
      <c r="O950" s="239"/>
      <c r="P950" s="614"/>
      <c r="Q950" s="622"/>
      <c r="R950" s="623"/>
      <c r="S950" s="616"/>
      <c r="T950" s="616"/>
      <c r="U950" s="616"/>
      <c r="V950" s="616"/>
      <c r="W950" s="616"/>
      <c r="X950" s="616"/>
      <c r="Y950" s="616"/>
      <c r="Z950" s="616"/>
      <c r="AA950" s="616"/>
      <c r="AB950" s="616"/>
      <c r="AC950" s="616"/>
      <c r="AD950" s="616"/>
      <c r="AE950" s="616"/>
      <c r="AF950" s="616"/>
      <c r="AG950" s="435"/>
      <c r="AH950" s="435"/>
      <c r="AI950" s="435"/>
      <c r="AJ950" s="435"/>
      <c r="AK950" s="435"/>
      <c r="AL950" s="435"/>
    </row>
    <row r="951" spans="1:38" ht="12.75" customHeight="1">
      <c r="A951" s="435"/>
      <c r="B951" s="435"/>
      <c r="C951" s="435"/>
      <c r="D951" s="435"/>
      <c r="E951" s="435"/>
      <c r="F951" s="435"/>
      <c r="G951" s="435"/>
      <c r="H951" s="435"/>
      <c r="I951" s="435"/>
      <c r="J951" s="435"/>
      <c r="K951" s="382"/>
      <c r="L951" s="382"/>
      <c r="M951" s="383"/>
      <c r="N951" s="239"/>
      <c r="O951" s="239"/>
      <c r="P951" s="614"/>
      <c r="Q951" s="622"/>
      <c r="R951" s="623"/>
      <c r="S951" s="616"/>
      <c r="T951" s="616"/>
      <c r="U951" s="616"/>
      <c r="V951" s="616"/>
      <c r="W951" s="616"/>
      <c r="X951" s="616"/>
      <c r="Y951" s="616"/>
      <c r="Z951" s="616"/>
      <c r="AA951" s="616"/>
      <c r="AB951" s="616"/>
      <c r="AC951" s="616"/>
      <c r="AD951" s="616"/>
      <c r="AE951" s="616"/>
      <c r="AF951" s="616"/>
      <c r="AG951" s="435"/>
      <c r="AH951" s="435"/>
      <c r="AI951" s="435"/>
      <c r="AJ951" s="435"/>
      <c r="AK951" s="435"/>
      <c r="AL951" s="435"/>
    </row>
    <row r="952" spans="1:38" ht="12.75" customHeight="1">
      <c r="A952" s="435"/>
      <c r="B952" s="435"/>
      <c r="C952" s="435"/>
      <c r="D952" s="435"/>
      <c r="E952" s="435"/>
      <c r="F952" s="435"/>
      <c r="G952" s="435"/>
      <c r="H952" s="435"/>
      <c r="I952" s="435"/>
      <c r="J952" s="435"/>
      <c r="K952" s="382"/>
      <c r="L952" s="382"/>
      <c r="M952" s="383"/>
      <c r="N952" s="239"/>
      <c r="O952" s="239"/>
      <c r="P952" s="614"/>
      <c r="Q952" s="622"/>
      <c r="R952" s="623"/>
      <c r="S952" s="616"/>
      <c r="T952" s="616"/>
      <c r="U952" s="616"/>
      <c r="V952" s="616"/>
      <c r="W952" s="616"/>
      <c r="X952" s="616"/>
      <c r="Y952" s="616"/>
      <c r="Z952" s="616"/>
      <c r="AA952" s="616"/>
      <c r="AB952" s="616"/>
      <c r="AC952" s="616"/>
      <c r="AD952" s="616"/>
      <c r="AE952" s="616"/>
      <c r="AF952" s="616"/>
      <c r="AG952" s="435"/>
      <c r="AH952" s="435"/>
      <c r="AI952" s="435"/>
      <c r="AJ952" s="435"/>
      <c r="AK952" s="435"/>
      <c r="AL952" s="435"/>
    </row>
    <row r="953" spans="1:38" ht="12.75" customHeight="1">
      <c r="A953" s="435"/>
      <c r="B953" s="435"/>
      <c r="C953" s="435"/>
      <c r="D953" s="435"/>
      <c r="E953" s="435"/>
      <c r="F953" s="435"/>
      <c r="G953" s="435"/>
      <c r="H953" s="435"/>
      <c r="I953" s="435"/>
      <c r="J953" s="435"/>
      <c r="K953" s="382"/>
      <c r="L953" s="382"/>
      <c r="M953" s="383"/>
      <c r="N953" s="239"/>
      <c r="O953" s="239"/>
      <c r="P953" s="614"/>
      <c r="Q953" s="622"/>
      <c r="R953" s="623"/>
      <c r="S953" s="616"/>
      <c r="T953" s="616"/>
      <c r="U953" s="616"/>
      <c r="V953" s="616"/>
      <c r="W953" s="616"/>
      <c r="X953" s="616"/>
      <c r="Y953" s="616"/>
      <c r="Z953" s="616"/>
      <c r="AA953" s="616"/>
      <c r="AB953" s="616"/>
      <c r="AC953" s="616"/>
      <c r="AD953" s="616"/>
      <c r="AE953" s="616"/>
      <c r="AF953" s="616"/>
      <c r="AG953" s="435"/>
      <c r="AH953" s="435"/>
      <c r="AI953" s="435"/>
      <c r="AJ953" s="435"/>
      <c r="AK953" s="435"/>
      <c r="AL953" s="435"/>
    </row>
    <row r="954" spans="1:38" ht="12.75" customHeight="1">
      <c r="A954" s="435"/>
      <c r="B954" s="435"/>
      <c r="C954" s="435"/>
      <c r="D954" s="435"/>
      <c r="E954" s="435"/>
      <c r="F954" s="435"/>
      <c r="G954" s="435"/>
      <c r="H954" s="435"/>
      <c r="I954" s="435"/>
      <c r="J954" s="435"/>
      <c r="K954" s="382"/>
      <c r="L954" s="382"/>
      <c r="M954" s="383"/>
      <c r="N954" s="239"/>
      <c r="O954" s="239"/>
      <c r="P954" s="614"/>
      <c r="Q954" s="622"/>
      <c r="R954" s="623"/>
      <c r="S954" s="616"/>
      <c r="T954" s="616"/>
      <c r="U954" s="616"/>
      <c r="V954" s="616"/>
      <c r="W954" s="616"/>
      <c r="X954" s="616"/>
      <c r="Y954" s="616"/>
      <c r="Z954" s="616"/>
      <c r="AA954" s="616"/>
      <c r="AB954" s="616"/>
      <c r="AC954" s="616"/>
      <c r="AD954" s="616"/>
      <c r="AE954" s="616"/>
      <c r="AF954" s="616"/>
      <c r="AG954" s="435"/>
      <c r="AH954" s="435"/>
      <c r="AI954" s="435"/>
      <c r="AJ954" s="435"/>
      <c r="AK954" s="435"/>
      <c r="AL954" s="435"/>
    </row>
    <row r="955" spans="1:38" ht="12.75" customHeight="1">
      <c r="A955" s="435"/>
      <c r="B955" s="435"/>
      <c r="C955" s="435"/>
      <c r="D955" s="435"/>
      <c r="E955" s="435"/>
      <c r="F955" s="435"/>
      <c r="G955" s="435"/>
      <c r="H955" s="435"/>
      <c r="I955" s="435"/>
      <c r="J955" s="435"/>
      <c r="K955" s="382"/>
      <c r="L955" s="382"/>
      <c r="M955" s="383"/>
      <c r="N955" s="239"/>
      <c r="O955" s="239"/>
      <c r="P955" s="614"/>
      <c r="Q955" s="622"/>
      <c r="R955" s="623"/>
      <c r="S955" s="616"/>
      <c r="T955" s="616"/>
      <c r="U955" s="616"/>
      <c r="V955" s="616"/>
      <c r="W955" s="616"/>
      <c r="X955" s="616"/>
      <c r="Y955" s="616"/>
      <c r="Z955" s="616"/>
      <c r="AA955" s="616"/>
      <c r="AB955" s="616"/>
      <c r="AC955" s="616"/>
      <c r="AD955" s="616"/>
      <c r="AE955" s="616"/>
      <c r="AF955" s="616"/>
      <c r="AG955" s="435"/>
      <c r="AH955" s="435"/>
      <c r="AI955" s="435"/>
      <c r="AJ955" s="435"/>
      <c r="AK955" s="435"/>
      <c r="AL955" s="435"/>
    </row>
    <row r="956" spans="1:38" ht="12.75" customHeight="1">
      <c r="A956" s="435"/>
      <c r="B956" s="435"/>
      <c r="C956" s="435"/>
      <c r="D956" s="435"/>
      <c r="E956" s="435"/>
      <c r="F956" s="435"/>
      <c r="G956" s="435"/>
      <c r="H956" s="435"/>
      <c r="I956" s="435"/>
      <c r="J956" s="435"/>
      <c r="K956" s="382"/>
      <c r="L956" s="382"/>
      <c r="M956" s="383"/>
      <c r="N956" s="239"/>
      <c r="O956" s="239"/>
      <c r="P956" s="614"/>
      <c r="Q956" s="622"/>
      <c r="R956" s="623"/>
      <c r="S956" s="616"/>
      <c r="T956" s="616"/>
      <c r="U956" s="616"/>
      <c r="V956" s="616"/>
      <c r="W956" s="616"/>
      <c r="X956" s="616"/>
      <c r="Y956" s="616"/>
      <c r="Z956" s="616"/>
      <c r="AA956" s="616"/>
      <c r="AB956" s="616"/>
      <c r="AC956" s="616"/>
      <c r="AD956" s="616"/>
      <c r="AE956" s="616"/>
      <c r="AF956" s="616"/>
      <c r="AG956" s="435"/>
      <c r="AH956" s="435"/>
      <c r="AI956" s="435"/>
      <c r="AJ956" s="435"/>
      <c r="AK956" s="435"/>
      <c r="AL956" s="435"/>
    </row>
    <row r="957" spans="1:38" ht="12.75" customHeight="1">
      <c r="A957" s="435"/>
      <c r="B957" s="435"/>
      <c r="C957" s="435"/>
      <c r="D957" s="435"/>
      <c r="E957" s="435"/>
      <c r="F957" s="435"/>
      <c r="G957" s="435"/>
      <c r="H957" s="435"/>
      <c r="I957" s="435"/>
      <c r="J957" s="435"/>
      <c r="K957" s="382"/>
      <c r="L957" s="382"/>
      <c r="M957" s="383"/>
      <c r="N957" s="239"/>
      <c r="O957" s="239"/>
      <c r="P957" s="614"/>
      <c r="Q957" s="622"/>
      <c r="R957" s="623"/>
      <c r="S957" s="616"/>
      <c r="T957" s="616"/>
      <c r="U957" s="616"/>
      <c r="V957" s="616"/>
      <c r="W957" s="616"/>
      <c r="X957" s="616"/>
      <c r="Y957" s="616"/>
      <c r="Z957" s="616"/>
      <c r="AA957" s="616"/>
      <c r="AB957" s="616"/>
      <c r="AC957" s="616"/>
      <c r="AD957" s="616"/>
      <c r="AE957" s="616"/>
      <c r="AF957" s="616"/>
      <c r="AG957" s="435"/>
      <c r="AH957" s="435"/>
      <c r="AI957" s="435"/>
      <c r="AJ957" s="435"/>
      <c r="AK957" s="435"/>
      <c r="AL957" s="435"/>
    </row>
    <row r="958" spans="1:38" ht="12.75" customHeight="1">
      <c r="A958" s="435"/>
      <c r="B958" s="435"/>
      <c r="C958" s="435"/>
      <c r="D958" s="435"/>
      <c r="E958" s="435"/>
      <c r="F958" s="435"/>
      <c r="G958" s="435"/>
      <c r="H958" s="435"/>
      <c r="I958" s="435"/>
      <c r="J958" s="435"/>
      <c r="K958" s="382"/>
      <c r="L958" s="382"/>
      <c r="M958" s="383"/>
      <c r="N958" s="239"/>
      <c r="O958" s="239"/>
      <c r="P958" s="614"/>
      <c r="Q958" s="622"/>
      <c r="R958" s="623"/>
      <c r="S958" s="616"/>
      <c r="T958" s="616"/>
      <c r="U958" s="616"/>
      <c r="V958" s="616"/>
      <c r="W958" s="616"/>
      <c r="X958" s="616"/>
      <c r="Y958" s="616"/>
      <c r="Z958" s="616"/>
      <c r="AA958" s="616"/>
      <c r="AB958" s="616"/>
      <c r="AC958" s="616"/>
      <c r="AD958" s="616"/>
      <c r="AE958" s="616"/>
      <c r="AF958" s="616"/>
      <c r="AG958" s="435"/>
      <c r="AH958" s="435"/>
      <c r="AI958" s="435"/>
      <c r="AJ958" s="435"/>
      <c r="AK958" s="435"/>
      <c r="AL958" s="435"/>
    </row>
    <row r="959" spans="1:38" ht="12.75" customHeight="1">
      <c r="A959" s="435"/>
      <c r="B959" s="435"/>
      <c r="C959" s="435"/>
      <c r="D959" s="435"/>
      <c r="E959" s="435"/>
      <c r="F959" s="435"/>
      <c r="G959" s="435"/>
      <c r="H959" s="435"/>
      <c r="I959" s="435"/>
      <c r="J959" s="435"/>
      <c r="K959" s="382"/>
      <c r="L959" s="382"/>
      <c r="M959" s="383"/>
      <c r="N959" s="239"/>
      <c r="O959" s="239"/>
      <c r="P959" s="614"/>
      <c r="Q959" s="622"/>
      <c r="R959" s="623"/>
      <c r="S959" s="616"/>
      <c r="T959" s="616"/>
      <c r="U959" s="616"/>
      <c r="V959" s="616"/>
      <c r="W959" s="616"/>
      <c r="X959" s="616"/>
      <c r="Y959" s="616"/>
      <c r="Z959" s="616"/>
      <c r="AA959" s="616"/>
      <c r="AB959" s="616"/>
      <c r="AC959" s="616"/>
      <c r="AD959" s="616"/>
      <c r="AE959" s="616"/>
      <c r="AF959" s="616"/>
      <c r="AG959" s="435"/>
      <c r="AH959" s="435"/>
      <c r="AI959" s="435"/>
      <c r="AJ959" s="435"/>
      <c r="AK959" s="435"/>
      <c r="AL959" s="435"/>
    </row>
    <row r="960" spans="1:38" ht="12.75" customHeight="1">
      <c r="A960" s="435"/>
      <c r="B960" s="435"/>
      <c r="C960" s="435"/>
      <c r="D960" s="435"/>
      <c r="E960" s="435"/>
      <c r="F960" s="435"/>
      <c r="G960" s="435"/>
      <c r="H960" s="435"/>
      <c r="I960" s="435"/>
      <c r="J960" s="435"/>
      <c r="K960" s="382"/>
      <c r="L960" s="382"/>
      <c r="M960" s="383"/>
      <c r="N960" s="239"/>
      <c r="O960" s="239"/>
      <c r="P960" s="614"/>
      <c r="Q960" s="622"/>
      <c r="R960" s="623"/>
      <c r="S960" s="616"/>
      <c r="T960" s="616"/>
      <c r="U960" s="616"/>
      <c r="V960" s="616"/>
      <c r="W960" s="616"/>
      <c r="X960" s="616"/>
      <c r="Y960" s="616"/>
      <c r="Z960" s="616"/>
      <c r="AA960" s="616"/>
      <c r="AB960" s="616"/>
      <c r="AC960" s="616"/>
      <c r="AD960" s="616"/>
      <c r="AE960" s="616"/>
      <c r="AF960" s="616"/>
      <c r="AG960" s="435"/>
      <c r="AH960" s="435"/>
      <c r="AI960" s="435"/>
      <c r="AJ960" s="435"/>
      <c r="AK960" s="435"/>
      <c r="AL960" s="435"/>
    </row>
    <row r="961" spans="1:38" ht="12.75" customHeight="1">
      <c r="A961" s="435"/>
      <c r="B961" s="435"/>
      <c r="C961" s="435"/>
      <c r="D961" s="435"/>
      <c r="E961" s="435"/>
      <c r="F961" s="435"/>
      <c r="G961" s="435"/>
      <c r="H961" s="435"/>
      <c r="I961" s="435"/>
      <c r="J961" s="435"/>
      <c r="K961" s="382"/>
      <c r="L961" s="382"/>
      <c r="M961" s="383"/>
      <c r="N961" s="239"/>
      <c r="O961" s="239"/>
      <c r="P961" s="614"/>
      <c r="Q961" s="622"/>
      <c r="R961" s="623"/>
      <c r="S961" s="616"/>
      <c r="T961" s="616"/>
      <c r="U961" s="616"/>
      <c r="V961" s="616"/>
      <c r="W961" s="616"/>
      <c r="X961" s="616"/>
      <c r="Y961" s="616"/>
      <c r="Z961" s="616"/>
      <c r="AA961" s="616"/>
      <c r="AB961" s="616"/>
      <c r="AC961" s="616"/>
      <c r="AD961" s="616"/>
      <c r="AE961" s="616"/>
      <c r="AF961" s="616"/>
      <c r="AG961" s="435"/>
      <c r="AH961" s="435"/>
      <c r="AI961" s="435"/>
      <c r="AJ961" s="435"/>
      <c r="AK961" s="435"/>
      <c r="AL961" s="435"/>
    </row>
    <row r="962" spans="1:38" ht="12.75" customHeight="1">
      <c r="A962" s="435"/>
      <c r="B962" s="435"/>
      <c r="C962" s="435"/>
      <c r="D962" s="435"/>
      <c r="E962" s="435"/>
      <c r="F962" s="435"/>
      <c r="G962" s="435"/>
      <c r="H962" s="435"/>
      <c r="I962" s="435"/>
      <c r="J962" s="435"/>
      <c r="K962" s="382"/>
      <c r="L962" s="382"/>
      <c r="M962" s="383"/>
      <c r="N962" s="239"/>
      <c r="O962" s="239"/>
      <c r="P962" s="614"/>
      <c r="Q962" s="622"/>
      <c r="R962" s="623"/>
      <c r="S962" s="616"/>
      <c r="T962" s="616"/>
      <c r="U962" s="616"/>
      <c r="V962" s="616"/>
      <c r="W962" s="616"/>
      <c r="X962" s="616"/>
      <c r="Y962" s="616"/>
      <c r="Z962" s="616"/>
      <c r="AA962" s="616"/>
      <c r="AB962" s="616"/>
      <c r="AC962" s="616"/>
      <c r="AD962" s="616"/>
      <c r="AE962" s="616"/>
      <c r="AF962" s="616"/>
      <c r="AG962" s="435"/>
      <c r="AH962" s="435"/>
      <c r="AI962" s="435"/>
      <c r="AJ962" s="435"/>
      <c r="AK962" s="435"/>
      <c r="AL962" s="435"/>
    </row>
    <row r="963" spans="1:38" ht="12.75" customHeight="1">
      <c r="A963" s="435"/>
      <c r="B963" s="435"/>
      <c r="C963" s="435"/>
      <c r="D963" s="435"/>
      <c r="E963" s="435"/>
      <c r="F963" s="435"/>
      <c r="G963" s="435"/>
      <c r="H963" s="435"/>
      <c r="I963" s="435"/>
      <c r="J963" s="435"/>
      <c r="K963" s="382"/>
      <c r="L963" s="382"/>
      <c r="M963" s="383"/>
      <c r="N963" s="239"/>
      <c r="O963" s="239"/>
      <c r="P963" s="614"/>
      <c r="Q963" s="622"/>
      <c r="R963" s="623"/>
      <c r="S963" s="616"/>
      <c r="T963" s="616"/>
      <c r="U963" s="616"/>
      <c r="V963" s="616"/>
      <c r="W963" s="616"/>
      <c r="X963" s="616"/>
      <c r="Y963" s="616"/>
      <c r="Z963" s="616"/>
      <c r="AA963" s="616"/>
      <c r="AB963" s="616"/>
      <c r="AC963" s="616"/>
      <c r="AD963" s="616"/>
      <c r="AE963" s="616"/>
      <c r="AF963" s="616"/>
      <c r="AG963" s="435"/>
      <c r="AH963" s="435"/>
      <c r="AI963" s="435"/>
      <c r="AJ963" s="435"/>
      <c r="AK963" s="435"/>
      <c r="AL963" s="435"/>
    </row>
    <row r="964" spans="1:38" ht="12.75" customHeight="1">
      <c r="A964" s="435"/>
      <c r="B964" s="435"/>
      <c r="C964" s="435"/>
      <c r="D964" s="435"/>
      <c r="E964" s="435"/>
      <c r="F964" s="435"/>
      <c r="G964" s="435"/>
      <c r="H964" s="435"/>
      <c r="I964" s="435"/>
      <c r="J964" s="435"/>
      <c r="K964" s="382"/>
      <c r="L964" s="382"/>
      <c r="M964" s="383"/>
      <c r="N964" s="239"/>
      <c r="O964" s="239"/>
      <c r="P964" s="614"/>
      <c r="Q964" s="622"/>
      <c r="R964" s="623"/>
      <c r="S964" s="616"/>
      <c r="T964" s="616"/>
      <c r="U964" s="616"/>
      <c r="V964" s="616"/>
      <c r="W964" s="616"/>
      <c r="X964" s="616"/>
      <c r="Y964" s="616"/>
      <c r="Z964" s="616"/>
      <c r="AA964" s="616"/>
      <c r="AB964" s="616"/>
      <c r="AC964" s="616"/>
      <c r="AD964" s="616"/>
      <c r="AE964" s="616"/>
      <c r="AF964" s="616"/>
      <c r="AG964" s="435"/>
      <c r="AH964" s="435"/>
      <c r="AI964" s="435"/>
      <c r="AJ964" s="435"/>
      <c r="AK964" s="435"/>
      <c r="AL964" s="435"/>
    </row>
    <row r="965" spans="1:38" ht="12.75" customHeight="1">
      <c r="A965" s="435"/>
      <c r="B965" s="435"/>
      <c r="C965" s="435"/>
      <c r="D965" s="435"/>
      <c r="E965" s="435"/>
      <c r="F965" s="435"/>
      <c r="G965" s="435"/>
      <c r="H965" s="435"/>
      <c r="I965" s="435"/>
      <c r="J965" s="435"/>
      <c r="K965" s="382"/>
      <c r="L965" s="382"/>
      <c r="M965" s="383"/>
      <c r="N965" s="239"/>
      <c r="O965" s="239"/>
      <c r="P965" s="614"/>
      <c r="Q965" s="622"/>
      <c r="R965" s="623"/>
      <c r="S965" s="616"/>
      <c r="T965" s="616"/>
      <c r="U965" s="616"/>
      <c r="V965" s="616"/>
      <c r="W965" s="616"/>
      <c r="X965" s="616"/>
      <c r="Y965" s="616"/>
      <c r="Z965" s="616"/>
      <c r="AA965" s="616"/>
      <c r="AB965" s="616"/>
      <c r="AC965" s="616"/>
      <c r="AD965" s="616"/>
      <c r="AE965" s="616"/>
      <c r="AF965" s="616"/>
      <c r="AG965" s="435"/>
      <c r="AH965" s="435"/>
      <c r="AI965" s="435"/>
      <c r="AJ965" s="435"/>
      <c r="AK965" s="435"/>
      <c r="AL965" s="435"/>
    </row>
    <row r="966" spans="1:38" ht="12.75" customHeight="1">
      <c r="A966" s="435"/>
      <c r="B966" s="435"/>
      <c r="C966" s="435"/>
      <c r="D966" s="435"/>
      <c r="E966" s="435"/>
      <c r="F966" s="435"/>
      <c r="G966" s="435"/>
      <c r="H966" s="435"/>
      <c r="I966" s="435"/>
      <c r="J966" s="435"/>
      <c r="K966" s="382"/>
      <c r="L966" s="382"/>
      <c r="M966" s="383"/>
      <c r="N966" s="239"/>
      <c r="O966" s="239"/>
      <c r="P966" s="614"/>
      <c r="Q966" s="622"/>
      <c r="R966" s="623"/>
      <c r="S966" s="616"/>
      <c r="T966" s="616"/>
      <c r="U966" s="616"/>
      <c r="V966" s="616"/>
      <c r="W966" s="616"/>
      <c r="X966" s="616"/>
      <c r="Y966" s="616"/>
      <c r="Z966" s="616"/>
      <c r="AA966" s="616"/>
      <c r="AB966" s="616"/>
      <c r="AC966" s="616"/>
      <c r="AD966" s="616"/>
      <c r="AE966" s="616"/>
      <c r="AF966" s="616"/>
      <c r="AG966" s="435"/>
      <c r="AH966" s="435"/>
      <c r="AI966" s="435"/>
      <c r="AJ966" s="435"/>
      <c r="AK966" s="435"/>
      <c r="AL966" s="435"/>
    </row>
    <row r="967" spans="1:38" ht="12.75" customHeight="1">
      <c r="A967" s="435"/>
      <c r="B967" s="435"/>
      <c r="C967" s="435"/>
      <c r="D967" s="435"/>
      <c r="E967" s="435"/>
      <c r="F967" s="435"/>
      <c r="G967" s="435"/>
      <c r="H967" s="435"/>
      <c r="I967" s="435"/>
      <c r="J967" s="435"/>
      <c r="K967" s="382"/>
      <c r="L967" s="382"/>
      <c r="M967" s="383"/>
      <c r="N967" s="239"/>
      <c r="O967" s="239"/>
      <c r="P967" s="614"/>
      <c r="Q967" s="622"/>
      <c r="R967" s="623"/>
      <c r="S967" s="616"/>
      <c r="T967" s="616"/>
      <c r="U967" s="616"/>
      <c r="V967" s="616"/>
      <c r="W967" s="616"/>
      <c r="X967" s="616"/>
      <c r="Y967" s="616"/>
      <c r="Z967" s="616"/>
      <c r="AA967" s="616"/>
      <c r="AB967" s="616"/>
      <c r="AC967" s="616"/>
      <c r="AD967" s="616"/>
      <c r="AE967" s="616"/>
      <c r="AF967" s="616"/>
      <c r="AG967" s="435"/>
      <c r="AH967" s="435"/>
      <c r="AI967" s="435"/>
      <c r="AJ967" s="435"/>
      <c r="AK967" s="435"/>
      <c r="AL967" s="435"/>
    </row>
    <row r="968" spans="1:38" ht="12.75" customHeight="1">
      <c r="A968" s="435"/>
      <c r="B968" s="435"/>
      <c r="C968" s="435"/>
      <c r="D968" s="435"/>
      <c r="E968" s="435"/>
      <c r="F968" s="435"/>
      <c r="G968" s="435"/>
      <c r="H968" s="435"/>
      <c r="I968" s="435"/>
      <c r="J968" s="435"/>
      <c r="K968" s="382"/>
      <c r="L968" s="382"/>
      <c r="M968" s="383"/>
      <c r="N968" s="239"/>
      <c r="O968" s="239"/>
      <c r="P968" s="614"/>
      <c r="Q968" s="622"/>
      <c r="R968" s="623"/>
      <c r="S968" s="616"/>
      <c r="T968" s="616"/>
      <c r="U968" s="616"/>
      <c r="V968" s="616"/>
      <c r="W968" s="616"/>
      <c r="X968" s="616"/>
      <c r="Y968" s="616"/>
      <c r="Z968" s="616"/>
      <c r="AA968" s="616"/>
      <c r="AB968" s="616"/>
      <c r="AC968" s="616"/>
      <c r="AD968" s="616"/>
      <c r="AE968" s="616"/>
      <c r="AF968" s="616"/>
      <c r="AG968" s="435"/>
      <c r="AH968" s="435"/>
      <c r="AI968" s="435"/>
      <c r="AJ968" s="435"/>
      <c r="AK968" s="435"/>
      <c r="AL968" s="435"/>
    </row>
    <row r="969" spans="1:38" ht="12.75" customHeight="1">
      <c r="A969" s="435"/>
      <c r="B969" s="435"/>
      <c r="C969" s="435"/>
      <c r="D969" s="435"/>
      <c r="E969" s="435"/>
      <c r="F969" s="435"/>
      <c r="G969" s="435"/>
      <c r="H969" s="435"/>
      <c r="I969" s="435"/>
      <c r="J969" s="435"/>
      <c r="K969" s="382"/>
      <c r="L969" s="382"/>
      <c r="M969" s="383"/>
      <c r="N969" s="239"/>
      <c r="O969" s="239"/>
      <c r="P969" s="614"/>
      <c r="Q969" s="622"/>
      <c r="R969" s="623"/>
      <c r="S969" s="616"/>
      <c r="T969" s="616"/>
      <c r="U969" s="616"/>
      <c r="V969" s="616"/>
      <c r="W969" s="616"/>
      <c r="X969" s="616"/>
      <c r="Y969" s="616"/>
      <c r="Z969" s="616"/>
      <c r="AA969" s="616"/>
      <c r="AB969" s="616"/>
      <c r="AC969" s="616"/>
      <c r="AD969" s="616"/>
      <c r="AE969" s="616"/>
      <c r="AF969" s="616"/>
      <c r="AG969" s="435"/>
      <c r="AH969" s="435"/>
      <c r="AI969" s="435"/>
      <c r="AJ969" s="435"/>
      <c r="AK969" s="435"/>
      <c r="AL969" s="435"/>
    </row>
    <row r="970" spans="1:38" ht="12.75" customHeight="1">
      <c r="A970" s="435"/>
      <c r="B970" s="435"/>
      <c r="C970" s="435"/>
      <c r="D970" s="435"/>
      <c r="E970" s="435"/>
      <c r="F970" s="435"/>
      <c r="G970" s="435"/>
      <c r="H970" s="435"/>
      <c r="I970" s="435"/>
      <c r="J970" s="435"/>
      <c r="K970" s="382"/>
      <c r="L970" s="382"/>
      <c r="M970" s="383"/>
      <c r="N970" s="239"/>
      <c r="O970" s="239"/>
      <c r="P970" s="614"/>
      <c r="Q970" s="622"/>
      <c r="R970" s="623"/>
      <c r="S970" s="616"/>
      <c r="T970" s="616"/>
      <c r="U970" s="616"/>
      <c r="V970" s="616"/>
      <c r="W970" s="616"/>
      <c r="X970" s="616"/>
      <c r="Y970" s="616"/>
      <c r="Z970" s="616"/>
      <c r="AA970" s="616"/>
      <c r="AB970" s="616"/>
      <c r="AC970" s="616"/>
      <c r="AD970" s="616"/>
      <c r="AE970" s="616"/>
      <c r="AF970" s="616"/>
      <c r="AG970" s="435"/>
      <c r="AH970" s="435"/>
      <c r="AI970" s="435"/>
      <c r="AJ970" s="435"/>
      <c r="AK970" s="435"/>
      <c r="AL970" s="435"/>
    </row>
    <row r="971" spans="1:38" ht="12.75" customHeight="1">
      <c r="A971" s="435"/>
      <c r="B971" s="435"/>
      <c r="C971" s="435"/>
      <c r="D971" s="435"/>
      <c r="E971" s="435"/>
      <c r="F971" s="435"/>
      <c r="G971" s="435"/>
      <c r="H971" s="435"/>
      <c r="I971" s="435"/>
      <c r="J971" s="435"/>
      <c r="K971" s="382"/>
      <c r="L971" s="382"/>
      <c r="M971" s="383"/>
      <c r="N971" s="239"/>
      <c r="O971" s="239"/>
      <c r="P971" s="614"/>
      <c r="Q971" s="622"/>
      <c r="R971" s="623"/>
      <c r="S971" s="616"/>
      <c r="T971" s="616"/>
      <c r="U971" s="616"/>
      <c r="V971" s="616"/>
      <c r="W971" s="616"/>
      <c r="X971" s="616"/>
      <c r="Y971" s="616"/>
      <c r="Z971" s="616"/>
      <c r="AA971" s="616"/>
      <c r="AB971" s="616"/>
      <c r="AC971" s="616"/>
      <c r="AD971" s="616"/>
      <c r="AE971" s="616"/>
      <c r="AF971" s="616"/>
      <c r="AG971" s="435"/>
      <c r="AH971" s="435"/>
      <c r="AI971" s="435"/>
      <c r="AJ971" s="435"/>
      <c r="AK971" s="435"/>
      <c r="AL971" s="435"/>
    </row>
    <row r="972" spans="1:38" ht="12.75" customHeight="1">
      <c r="A972" s="435"/>
      <c r="B972" s="435"/>
      <c r="C972" s="435"/>
      <c r="D972" s="435"/>
      <c r="E972" s="435"/>
      <c r="F972" s="435"/>
      <c r="G972" s="435"/>
      <c r="H972" s="435"/>
      <c r="I972" s="435"/>
      <c r="J972" s="435"/>
      <c r="K972" s="382"/>
      <c r="L972" s="382"/>
      <c r="M972" s="383"/>
      <c r="N972" s="239"/>
      <c r="O972" s="239"/>
      <c r="P972" s="614"/>
      <c r="Q972" s="622"/>
      <c r="R972" s="623"/>
      <c r="S972" s="616"/>
      <c r="T972" s="616"/>
      <c r="U972" s="616"/>
      <c r="V972" s="616"/>
      <c r="W972" s="616"/>
      <c r="X972" s="616"/>
      <c r="Y972" s="616"/>
      <c r="Z972" s="616"/>
      <c r="AA972" s="616"/>
      <c r="AB972" s="616"/>
      <c r="AC972" s="616"/>
      <c r="AD972" s="616"/>
      <c r="AE972" s="616"/>
      <c r="AF972" s="616"/>
      <c r="AG972" s="435"/>
      <c r="AH972" s="435"/>
      <c r="AI972" s="435"/>
      <c r="AJ972" s="435"/>
      <c r="AK972" s="435"/>
      <c r="AL972" s="435"/>
    </row>
    <row r="973" spans="1:38" ht="12.75" customHeight="1">
      <c r="A973" s="435"/>
      <c r="B973" s="435"/>
      <c r="C973" s="435"/>
      <c r="D973" s="435"/>
      <c r="E973" s="435"/>
      <c r="F973" s="435"/>
      <c r="G973" s="435"/>
      <c r="H973" s="435"/>
      <c r="I973" s="435"/>
      <c r="J973" s="435"/>
      <c r="K973" s="382"/>
      <c r="L973" s="382"/>
      <c r="M973" s="383"/>
      <c r="N973" s="239"/>
      <c r="O973" s="239"/>
      <c r="P973" s="614"/>
      <c r="Q973" s="622"/>
      <c r="R973" s="623"/>
      <c r="S973" s="616"/>
      <c r="T973" s="616"/>
      <c r="U973" s="616"/>
      <c r="V973" s="616"/>
      <c r="W973" s="616"/>
      <c r="X973" s="616"/>
      <c r="Y973" s="616"/>
      <c r="Z973" s="616"/>
      <c r="AA973" s="616"/>
      <c r="AB973" s="616"/>
      <c r="AC973" s="616"/>
      <c r="AD973" s="616"/>
      <c r="AE973" s="616"/>
      <c r="AF973" s="616"/>
      <c r="AG973" s="435"/>
      <c r="AH973" s="435"/>
      <c r="AI973" s="435"/>
      <c r="AJ973" s="435"/>
      <c r="AK973" s="435"/>
      <c r="AL973" s="435"/>
    </row>
    <row r="974" spans="1:38" ht="12.75" customHeight="1">
      <c r="A974" s="435"/>
      <c r="B974" s="435"/>
      <c r="C974" s="435"/>
      <c r="D974" s="435"/>
      <c r="E974" s="435"/>
      <c r="F974" s="435"/>
      <c r="G974" s="435"/>
      <c r="H974" s="435"/>
      <c r="I974" s="435"/>
      <c r="J974" s="435"/>
      <c r="K974" s="382"/>
      <c r="L974" s="382"/>
      <c r="M974" s="383"/>
      <c r="N974" s="239"/>
      <c r="O974" s="239"/>
      <c r="P974" s="614"/>
      <c r="Q974" s="622"/>
      <c r="R974" s="623"/>
      <c r="S974" s="616"/>
      <c r="T974" s="616"/>
      <c r="U974" s="616"/>
      <c r="V974" s="616"/>
      <c r="W974" s="616"/>
      <c r="X974" s="616"/>
      <c r="Y974" s="616"/>
      <c r="Z974" s="616"/>
      <c r="AA974" s="616"/>
      <c r="AB974" s="616"/>
      <c r="AC974" s="616"/>
      <c r="AD974" s="616"/>
      <c r="AE974" s="616"/>
      <c r="AF974" s="616"/>
      <c r="AG974" s="435"/>
      <c r="AH974" s="435"/>
      <c r="AI974" s="435"/>
      <c r="AJ974" s="435"/>
      <c r="AK974" s="435"/>
      <c r="AL974" s="435"/>
    </row>
    <row r="975" spans="1:38" ht="12.75" customHeight="1">
      <c r="A975" s="435"/>
      <c r="B975" s="435"/>
      <c r="C975" s="435"/>
      <c r="D975" s="435"/>
      <c r="E975" s="435"/>
      <c r="F975" s="435"/>
      <c r="G975" s="435"/>
      <c r="H975" s="435"/>
      <c r="I975" s="435"/>
      <c r="J975" s="435"/>
      <c r="K975" s="382"/>
      <c r="L975" s="382"/>
      <c r="M975" s="383"/>
      <c r="N975" s="239"/>
      <c r="O975" s="239"/>
      <c r="P975" s="614"/>
      <c r="Q975" s="622"/>
      <c r="R975" s="623"/>
      <c r="S975" s="616"/>
      <c r="T975" s="616"/>
      <c r="U975" s="616"/>
      <c r="V975" s="616"/>
      <c r="W975" s="616"/>
      <c r="X975" s="616"/>
      <c r="Y975" s="616"/>
      <c r="Z975" s="616"/>
      <c r="AA975" s="616"/>
      <c r="AB975" s="616"/>
      <c r="AC975" s="616"/>
      <c r="AD975" s="616"/>
      <c r="AE975" s="616"/>
      <c r="AF975" s="616"/>
      <c r="AG975" s="435"/>
      <c r="AH975" s="435"/>
      <c r="AI975" s="435"/>
      <c r="AJ975" s="435"/>
      <c r="AK975" s="435"/>
      <c r="AL975" s="435"/>
    </row>
    <row r="976" spans="1:38" ht="12.75">
      <c r="Q976" s="632"/>
    </row>
    <row r="977" spans="17:17" ht="12.75">
      <c r="Q977" s="632"/>
    </row>
    <row r="978" spans="17:17" ht="12.75">
      <c r="Q978" s="632"/>
    </row>
    <row r="979" spans="17:17" ht="12.75">
      <c r="Q979" s="632"/>
    </row>
    <row r="980" spans="17:17" ht="12.75">
      <c r="Q980" s="632"/>
    </row>
    <row r="981" spans="17:17" ht="12.75">
      <c r="Q981" s="632"/>
    </row>
    <row r="982" spans="17:17" ht="12.75">
      <c r="Q982" s="632"/>
    </row>
    <row r="983" spans="17:17" ht="12.75">
      <c r="Q983" s="632"/>
    </row>
    <row r="984" spans="17:17" ht="12.75">
      <c r="Q984" s="632"/>
    </row>
    <row r="985" spans="17:17" ht="12.75">
      <c r="Q985" s="632"/>
    </row>
    <row r="986" spans="17:17" ht="12.75">
      <c r="Q986" s="632"/>
    </row>
    <row r="987" spans="17:17" ht="12.75">
      <c r="Q987" s="632"/>
    </row>
    <row r="988" spans="17:17" ht="12.75">
      <c r="Q988" s="632"/>
    </row>
    <row r="989" spans="17:17" ht="12.75">
      <c r="Q989" s="632"/>
    </row>
    <row r="990" spans="17:17" ht="12.75">
      <c r="Q990" s="632"/>
    </row>
    <row r="991" spans="17:17" ht="12.75">
      <c r="Q991" s="632"/>
    </row>
    <row r="992" spans="17:17" ht="12.75">
      <c r="Q992" s="632"/>
    </row>
    <row r="993" spans="17:17" ht="12.75">
      <c r="Q993" s="632"/>
    </row>
    <row r="994" spans="17:17" ht="12.75">
      <c r="Q994" s="632"/>
    </row>
    <row r="995" spans="17:17" ht="12.75">
      <c r="Q995" s="632"/>
    </row>
    <row r="996" spans="17:17" ht="12.75">
      <c r="Q996" s="632"/>
    </row>
    <row r="997" spans="17:17" ht="12.75">
      <c r="Q997" s="632"/>
    </row>
    <row r="998" spans="17:17" ht="12.75">
      <c r="Q998" s="632"/>
    </row>
    <row r="999" spans="17:17" ht="12.75">
      <c r="Q999" s="632"/>
    </row>
    <row r="1000" spans="17:17" ht="12.75">
      <c r="Q1000" s="632"/>
    </row>
  </sheetData>
  <mergeCells count="1">
    <mergeCell ref="G1:J1"/>
  </mergeCells>
  <printOptions horizontalCentered="1"/>
  <pageMargins left="0.39370078740157483" right="0.39370078740157483" top="0.78740157480314965" bottom="0.59055118110236227" header="0" footer="0"/>
  <pageSetup paperSize="9" scale="85" fitToHeight="0" orientation="landscape" r:id="rId1"/>
  <headerFooter>
    <oddFooter xml:space="preserve">&amp;C&amp;"Arial Narrow,Normal"&amp;9&amp;P Recursos </oddFooter>
  </headerFooter>
  <rowBreaks count="2" manualBreakCount="2">
    <brk id="40" max="15" man="1"/>
    <brk id="80" max="1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Y999"/>
  <sheetViews>
    <sheetView zoomScaleNormal="100" workbookViewId="0">
      <selection activeCell="F16" sqref="F16"/>
    </sheetView>
  </sheetViews>
  <sheetFormatPr baseColWidth="10" defaultColWidth="12.5703125" defaultRowHeight="15" customHeight="1"/>
  <cols>
    <col min="1" max="1" width="47.7109375" customWidth="1"/>
    <col min="2" max="2" width="20.28515625" customWidth="1"/>
    <col min="3" max="3" width="10.5703125" hidden="1" customWidth="1"/>
    <col min="4" max="5" width="11.28515625" customWidth="1"/>
    <col min="6" max="6" width="53.5703125" customWidth="1"/>
    <col min="7" max="7" width="18.140625" bestFit="1" customWidth="1"/>
    <col min="8" max="22" width="11.28515625" customWidth="1"/>
    <col min="23" max="25" width="10.28515625" customWidth="1"/>
  </cols>
  <sheetData>
    <row r="1" spans="1:25" ht="25.5" customHeight="1">
      <c r="A1" s="643" t="s">
        <v>872</v>
      </c>
      <c r="B1" s="446"/>
      <c r="C1" s="289"/>
      <c r="D1" s="36"/>
      <c r="E1" s="36"/>
      <c r="F1" s="36"/>
      <c r="G1" s="36"/>
      <c r="H1" s="36"/>
      <c r="I1" s="36"/>
      <c r="J1" s="36"/>
      <c r="K1" s="36"/>
      <c r="L1" s="36"/>
      <c r="M1" s="36"/>
      <c r="N1" s="36"/>
      <c r="O1" s="36"/>
      <c r="P1" s="36"/>
      <c r="Q1" s="36"/>
      <c r="R1" s="36"/>
      <c r="S1" s="36"/>
      <c r="T1" s="36"/>
      <c r="U1" s="36"/>
      <c r="V1" s="36"/>
      <c r="W1" s="36"/>
      <c r="X1" s="36"/>
      <c r="Y1" s="36"/>
    </row>
    <row r="2" spans="1:25" ht="25.5" customHeight="1">
      <c r="A2" s="643"/>
      <c r="B2" s="446"/>
      <c r="C2" s="289"/>
      <c r="D2" s="36"/>
      <c r="E2" s="36"/>
      <c r="F2" s="36"/>
      <c r="G2" s="36"/>
      <c r="H2" s="36"/>
      <c r="I2" s="36"/>
      <c r="J2" s="36"/>
      <c r="K2" s="36"/>
      <c r="L2" s="36"/>
      <c r="M2" s="36"/>
      <c r="N2" s="36"/>
      <c r="O2" s="36"/>
      <c r="P2" s="36"/>
      <c r="Q2" s="36"/>
      <c r="R2" s="36"/>
      <c r="S2" s="36"/>
      <c r="T2" s="36"/>
      <c r="U2" s="36"/>
      <c r="V2" s="36"/>
      <c r="W2" s="36"/>
      <c r="X2" s="36"/>
      <c r="Y2" s="36"/>
    </row>
    <row r="3" spans="1:25" ht="12.75" customHeight="1">
      <c r="A3" s="36"/>
      <c r="B3" s="446"/>
      <c r="C3" s="289"/>
      <c r="D3" s="36"/>
      <c r="E3" s="36"/>
      <c r="F3" s="36"/>
      <c r="G3" s="36"/>
      <c r="H3" s="36"/>
      <c r="I3" s="36"/>
      <c r="J3" s="36"/>
      <c r="K3" s="36"/>
      <c r="L3" s="36"/>
      <c r="M3" s="36"/>
      <c r="N3" s="36"/>
      <c r="O3" s="36"/>
      <c r="P3" s="36"/>
      <c r="Q3" s="36"/>
      <c r="R3" s="36"/>
      <c r="S3" s="36"/>
      <c r="T3" s="36"/>
      <c r="U3" s="36"/>
      <c r="V3" s="36"/>
      <c r="W3" s="36"/>
      <c r="X3" s="36"/>
      <c r="Y3" s="36"/>
    </row>
    <row r="4" spans="1:25" ht="12.75" customHeight="1">
      <c r="A4" s="36"/>
      <c r="B4" s="446"/>
      <c r="C4" s="289"/>
      <c r="D4" s="36"/>
      <c r="E4" s="36"/>
      <c r="F4" s="36"/>
      <c r="G4" s="36"/>
      <c r="H4" s="36"/>
      <c r="I4" s="36"/>
      <c r="J4" s="36"/>
      <c r="K4" s="36"/>
      <c r="L4" s="36"/>
      <c r="M4" s="36"/>
      <c r="N4" s="36"/>
      <c r="O4" s="36"/>
      <c r="P4" s="36"/>
      <c r="Q4" s="36"/>
      <c r="R4" s="36"/>
      <c r="S4" s="36"/>
      <c r="T4" s="36"/>
      <c r="U4" s="36"/>
      <c r="V4" s="36"/>
      <c r="W4" s="36"/>
      <c r="X4" s="36"/>
      <c r="Y4" s="36"/>
    </row>
    <row r="5" spans="1:25" ht="18" customHeight="1">
      <c r="D5" s="36"/>
      <c r="E5" s="36"/>
      <c r="F5" s="36"/>
      <c r="G5" s="36"/>
      <c r="H5" s="36"/>
      <c r="I5" s="36"/>
      <c r="J5" s="36"/>
      <c r="K5" s="36"/>
      <c r="L5" s="36"/>
      <c r="M5" s="36"/>
      <c r="N5" s="36"/>
      <c r="O5" s="36"/>
      <c r="P5" s="36"/>
      <c r="Q5" s="36"/>
      <c r="R5" s="36"/>
      <c r="S5" s="36"/>
      <c r="T5" s="36"/>
      <c r="U5" s="36"/>
      <c r="V5" s="36"/>
      <c r="W5" s="36"/>
      <c r="X5" s="36"/>
      <c r="Y5" s="36"/>
    </row>
    <row r="6" spans="1:25" ht="18" customHeight="1">
      <c r="D6" s="36"/>
      <c r="E6" s="36"/>
      <c r="F6" s="36"/>
      <c r="G6" s="36"/>
      <c r="H6" s="36"/>
      <c r="I6" s="36"/>
      <c r="J6" s="36"/>
      <c r="K6" s="36"/>
      <c r="L6" s="36"/>
      <c r="M6" s="36"/>
      <c r="N6" s="36"/>
      <c r="O6" s="36"/>
      <c r="P6" s="36"/>
      <c r="Q6" s="36"/>
      <c r="R6" s="36"/>
      <c r="S6" s="36"/>
      <c r="T6" s="36"/>
      <c r="U6" s="36"/>
      <c r="V6" s="36"/>
      <c r="W6" s="36"/>
      <c r="X6" s="36"/>
      <c r="Y6" s="36"/>
    </row>
    <row r="7" spans="1:25" ht="18" customHeight="1">
      <c r="D7" s="36"/>
      <c r="E7" s="36"/>
      <c r="F7" s="36"/>
      <c r="G7" s="36"/>
      <c r="H7" s="36"/>
      <c r="I7" s="36"/>
      <c r="J7" s="36"/>
      <c r="K7" s="36"/>
      <c r="L7" s="36"/>
      <c r="M7" s="36"/>
      <c r="N7" s="36"/>
      <c r="O7" s="36"/>
      <c r="P7" s="36"/>
      <c r="Q7" s="36"/>
      <c r="R7" s="36"/>
      <c r="S7" s="36"/>
      <c r="T7" s="36"/>
      <c r="U7" s="36"/>
      <c r="V7" s="36"/>
      <c r="W7" s="36"/>
      <c r="X7" s="36"/>
      <c r="Y7" s="36"/>
    </row>
    <row r="8" spans="1:25" ht="18" customHeight="1">
      <c r="D8" s="36"/>
      <c r="E8" s="36"/>
      <c r="F8" s="36"/>
      <c r="G8" s="36"/>
      <c r="H8" s="36"/>
      <c r="I8" s="36"/>
      <c r="J8" s="36"/>
      <c r="K8" s="36"/>
      <c r="L8" s="36"/>
      <c r="M8" s="36"/>
      <c r="N8" s="36"/>
      <c r="O8" s="36"/>
      <c r="P8" s="36"/>
      <c r="Q8" s="36"/>
      <c r="R8" s="36"/>
      <c r="S8" s="36"/>
      <c r="T8" s="36"/>
      <c r="U8" s="36"/>
      <c r="V8" s="36"/>
      <c r="W8" s="36"/>
      <c r="X8" s="36"/>
      <c r="Y8" s="36"/>
    </row>
    <row r="9" spans="1:25" ht="18" customHeight="1">
      <c r="D9" s="36"/>
      <c r="E9" s="36"/>
      <c r="F9" s="36"/>
      <c r="G9" s="36"/>
      <c r="H9" s="36"/>
      <c r="I9" s="36"/>
      <c r="J9" s="36"/>
      <c r="K9" s="36"/>
      <c r="L9" s="36"/>
      <c r="M9" s="36"/>
      <c r="N9" s="36"/>
      <c r="O9" s="36"/>
      <c r="P9" s="36"/>
      <c r="Q9" s="36"/>
      <c r="R9" s="36"/>
      <c r="S9" s="36"/>
      <c r="T9" s="36"/>
      <c r="U9" s="36"/>
      <c r="V9" s="36"/>
      <c r="W9" s="36"/>
      <c r="X9" s="36"/>
      <c r="Y9" s="36"/>
    </row>
    <row r="10" spans="1:25" ht="18" hidden="1" customHeight="1">
      <c r="D10" s="36"/>
      <c r="E10" s="36"/>
      <c r="F10" s="36"/>
      <c r="G10" s="36"/>
      <c r="H10" s="36"/>
      <c r="I10" s="36"/>
      <c r="J10" s="36"/>
      <c r="K10" s="36"/>
      <c r="L10" s="36"/>
      <c r="M10" s="36"/>
      <c r="N10" s="36"/>
      <c r="O10" s="36"/>
      <c r="P10" s="36"/>
      <c r="Q10" s="36"/>
      <c r="R10" s="36"/>
      <c r="S10" s="36"/>
      <c r="T10" s="36"/>
      <c r="U10" s="36"/>
      <c r="V10" s="36"/>
      <c r="W10" s="36"/>
      <c r="X10" s="36"/>
      <c r="Y10" s="36"/>
    </row>
    <row r="11" spans="1:25" ht="18" customHeight="1">
      <c r="D11" s="36"/>
      <c r="E11" s="36"/>
      <c r="F11" s="36"/>
      <c r="G11" s="36"/>
      <c r="H11" s="36"/>
      <c r="I11" s="36"/>
      <c r="J11" s="36"/>
      <c r="K11" s="36"/>
      <c r="L11" s="36"/>
      <c r="M11" s="36"/>
      <c r="N11" s="36"/>
      <c r="O11" s="36"/>
      <c r="P11" s="36"/>
      <c r="Q11" s="36"/>
      <c r="R11" s="36"/>
      <c r="S11" s="36"/>
      <c r="T11" s="36"/>
      <c r="U11" s="36"/>
      <c r="V11" s="36"/>
      <c r="W11" s="36"/>
      <c r="X11" s="36"/>
      <c r="Y11" s="36"/>
    </row>
    <row r="12" spans="1:25" ht="18" customHeight="1">
      <c r="A12" s="36"/>
      <c r="B12" s="446"/>
      <c r="C12" s="289"/>
      <c r="D12" s="36"/>
      <c r="E12" s="36"/>
      <c r="F12" s="36"/>
      <c r="G12" s="36"/>
      <c r="H12" s="36"/>
      <c r="I12" s="36"/>
      <c r="J12" s="36"/>
      <c r="K12" s="36"/>
      <c r="L12" s="36"/>
      <c r="M12" s="36"/>
      <c r="N12" s="36"/>
      <c r="O12" s="36"/>
      <c r="P12" s="36"/>
      <c r="Q12" s="36"/>
      <c r="R12" s="36"/>
      <c r="S12" s="36"/>
      <c r="T12" s="36"/>
      <c r="U12" s="36"/>
      <c r="V12" s="36"/>
      <c r="W12" s="36"/>
      <c r="X12" s="36"/>
      <c r="Y12" s="36"/>
    </row>
    <row r="13" spans="1:25" ht="18" customHeight="1">
      <c r="A13" s="380"/>
      <c r="B13" s="289"/>
      <c r="C13" s="289"/>
      <c r="D13" s="36"/>
      <c r="E13" s="36"/>
      <c r="F13" s="36"/>
      <c r="G13" s="36"/>
      <c r="H13" s="36"/>
      <c r="I13" s="36"/>
      <c r="J13" s="36"/>
      <c r="K13" s="36"/>
      <c r="L13" s="36"/>
      <c r="M13" s="36"/>
      <c r="N13" s="36"/>
      <c r="O13" s="36"/>
      <c r="P13" s="36"/>
      <c r="Q13" s="36"/>
      <c r="R13" s="36"/>
      <c r="S13" s="36"/>
      <c r="T13" s="36"/>
      <c r="U13" s="36"/>
      <c r="V13" s="36"/>
      <c r="W13" s="36"/>
      <c r="X13" s="36"/>
      <c r="Y13" s="36"/>
    </row>
    <row r="14" spans="1:25" ht="18" customHeight="1">
      <c r="A14" s="380"/>
      <c r="B14" s="289"/>
      <c r="C14" s="289"/>
      <c r="D14" s="36"/>
      <c r="E14" s="36"/>
      <c r="F14" s="36"/>
      <c r="G14" s="36"/>
      <c r="H14" s="36"/>
      <c r="I14" s="36"/>
      <c r="J14" s="36"/>
      <c r="K14" s="36"/>
      <c r="L14" s="36"/>
      <c r="M14" s="36"/>
      <c r="N14" s="36"/>
      <c r="O14" s="36"/>
      <c r="P14" s="36"/>
      <c r="Q14" s="36"/>
      <c r="R14" s="36"/>
      <c r="S14" s="36"/>
      <c r="T14" s="36"/>
      <c r="U14" s="36"/>
      <c r="V14" s="36"/>
      <c r="W14" s="36"/>
      <c r="X14" s="36"/>
      <c r="Y14" s="36"/>
    </row>
    <row r="15" spans="1:25" ht="18" customHeight="1">
      <c r="A15" s="380"/>
      <c r="B15" s="289"/>
      <c r="C15" s="289"/>
      <c r="D15" s="36"/>
      <c r="E15" s="36"/>
      <c r="F15" s="36"/>
      <c r="G15" s="36"/>
      <c r="H15" s="36"/>
      <c r="I15" s="36"/>
      <c r="J15" s="36"/>
      <c r="K15" s="36"/>
      <c r="L15" s="36"/>
      <c r="M15" s="36"/>
      <c r="N15" s="36"/>
      <c r="O15" s="36"/>
      <c r="P15" s="36"/>
      <c r="Q15" s="36"/>
      <c r="R15" s="36"/>
      <c r="S15" s="36"/>
      <c r="T15" s="36"/>
      <c r="U15" s="36"/>
      <c r="V15" s="36"/>
      <c r="W15" s="36"/>
      <c r="X15" s="36"/>
      <c r="Y15" s="36"/>
    </row>
    <row r="16" spans="1:25" ht="18" customHeight="1">
      <c r="A16" s="380"/>
      <c r="B16" s="289"/>
      <c r="C16" s="289"/>
      <c r="D16" s="36"/>
      <c r="E16" s="36"/>
      <c r="F16" s="36"/>
      <c r="G16" s="36"/>
      <c r="H16" s="36"/>
      <c r="I16" s="36"/>
      <c r="J16" s="36"/>
      <c r="K16" s="36"/>
      <c r="L16" s="36"/>
      <c r="M16" s="36"/>
      <c r="N16" s="36"/>
      <c r="O16" s="36"/>
      <c r="P16" s="36"/>
      <c r="Q16" s="36"/>
      <c r="R16" s="36"/>
      <c r="S16" s="36"/>
      <c r="T16" s="36"/>
      <c r="U16" s="36"/>
      <c r="V16" s="36"/>
      <c r="W16" s="36"/>
      <c r="X16" s="36"/>
      <c r="Y16" s="36"/>
    </row>
    <row r="17" spans="1:25" ht="18" customHeight="1">
      <c r="A17" s="380"/>
      <c r="B17" s="289"/>
      <c r="C17" s="289"/>
      <c r="D17" s="36"/>
      <c r="E17" s="36"/>
      <c r="F17" s="36"/>
      <c r="G17" s="36"/>
      <c r="H17" s="36"/>
      <c r="I17" s="36"/>
      <c r="J17" s="36"/>
      <c r="K17" s="36"/>
      <c r="L17" s="36"/>
      <c r="M17" s="36"/>
      <c r="N17" s="36"/>
      <c r="O17" s="36"/>
      <c r="P17" s="36"/>
      <c r="Q17" s="36"/>
      <c r="R17" s="36"/>
      <c r="S17" s="36"/>
      <c r="T17" s="36"/>
      <c r="U17" s="36"/>
      <c r="V17" s="36"/>
      <c r="W17" s="36"/>
      <c r="X17" s="36"/>
      <c r="Y17" s="36"/>
    </row>
    <row r="18" spans="1:25" ht="18" customHeight="1">
      <c r="A18" s="380"/>
      <c r="B18" s="289"/>
      <c r="C18" s="289"/>
      <c r="D18" s="36"/>
      <c r="E18" s="36"/>
      <c r="F18" s="36"/>
      <c r="G18" s="36"/>
      <c r="H18" s="36"/>
      <c r="I18" s="36"/>
      <c r="J18" s="36"/>
      <c r="K18" s="36"/>
      <c r="L18" s="36"/>
      <c r="M18" s="36"/>
      <c r="N18" s="36"/>
      <c r="O18" s="36"/>
      <c r="P18" s="36"/>
      <c r="Q18" s="36"/>
      <c r="R18" s="36"/>
      <c r="S18" s="36"/>
      <c r="T18" s="36"/>
      <c r="U18" s="36"/>
      <c r="V18" s="36"/>
      <c r="W18" s="36"/>
      <c r="X18" s="36"/>
      <c r="Y18" s="36"/>
    </row>
    <row r="19" spans="1:25" ht="18" customHeight="1">
      <c r="A19" s="380"/>
      <c r="B19" s="289"/>
      <c r="C19" s="289"/>
      <c r="D19" s="36"/>
      <c r="E19" s="36"/>
      <c r="F19" s="36"/>
      <c r="G19" s="36"/>
      <c r="H19" s="36"/>
      <c r="I19" s="36"/>
      <c r="J19" s="36"/>
      <c r="K19" s="36"/>
      <c r="L19" s="36"/>
      <c r="M19" s="36"/>
      <c r="N19" s="36"/>
      <c r="O19" s="36"/>
      <c r="P19" s="36"/>
      <c r="Q19" s="36"/>
      <c r="R19" s="36"/>
      <c r="S19" s="36"/>
      <c r="T19" s="36"/>
      <c r="U19" s="36"/>
      <c r="V19" s="36"/>
      <c r="W19" s="36"/>
      <c r="X19" s="36"/>
      <c r="Y19" s="36"/>
    </row>
    <row r="20" spans="1:25" ht="18" customHeight="1">
      <c r="A20" s="635" t="s">
        <v>837</v>
      </c>
      <c r="B20" s="636" t="s">
        <v>838</v>
      </c>
      <c r="C20" s="635" t="s">
        <v>839</v>
      </c>
      <c r="D20" s="36"/>
      <c r="E20" s="36"/>
      <c r="F20" s="36"/>
      <c r="G20" s="36"/>
      <c r="H20" s="36"/>
      <c r="I20" s="36"/>
      <c r="J20" s="36"/>
      <c r="K20" s="36"/>
      <c r="L20" s="36"/>
      <c r="M20" s="36"/>
      <c r="N20" s="36"/>
      <c r="O20" s="36"/>
      <c r="P20" s="36"/>
      <c r="Q20" s="36"/>
      <c r="R20" s="36"/>
      <c r="S20" s="36"/>
      <c r="T20" s="36"/>
      <c r="U20" s="36"/>
      <c r="V20" s="36"/>
      <c r="W20" s="36"/>
      <c r="X20" s="36"/>
      <c r="Y20" s="36"/>
    </row>
    <row r="21" spans="1:25" ht="18" customHeight="1">
      <c r="A21" s="642" t="s">
        <v>840</v>
      </c>
      <c r="B21" s="638">
        <f>'INGRESOS 2026'!N3</f>
        <v>59844525608</v>
      </c>
      <c r="C21" s="639">
        <f>B21/B26</f>
        <v>0.54470908422518416</v>
      </c>
      <c r="D21" s="36"/>
      <c r="E21" s="36"/>
      <c r="F21" s="36"/>
      <c r="G21" s="36"/>
      <c r="H21" s="36"/>
      <c r="I21" s="36"/>
      <c r="J21" s="36"/>
      <c r="K21" s="36"/>
      <c r="L21" s="36"/>
      <c r="M21" s="36"/>
      <c r="N21" s="36"/>
      <c r="O21" s="36"/>
      <c r="P21" s="36"/>
      <c r="Q21" s="36"/>
      <c r="R21" s="36"/>
      <c r="S21" s="36"/>
      <c r="T21" s="36"/>
      <c r="U21" s="36"/>
      <c r="V21" s="36"/>
      <c r="W21" s="36"/>
      <c r="X21" s="36"/>
      <c r="Y21" s="36"/>
    </row>
    <row r="22" spans="1:25" ht="18" customHeight="1">
      <c r="A22" s="642" t="s">
        <v>841</v>
      </c>
      <c r="B22" s="638">
        <f>'INGRESOS 2026'!N60</f>
        <v>34120588325</v>
      </c>
      <c r="C22" s="639">
        <f>B22/B26</f>
        <v>0.31056799650276973</v>
      </c>
      <c r="D22" s="36"/>
      <c r="E22" s="36"/>
      <c r="F22" s="36"/>
      <c r="G22" s="36"/>
      <c r="H22" s="36"/>
      <c r="I22" s="36"/>
      <c r="J22" s="36"/>
      <c r="K22" s="36"/>
      <c r="L22" s="36"/>
      <c r="M22" s="36"/>
      <c r="N22" s="36"/>
      <c r="O22" s="36"/>
      <c r="P22" s="36"/>
      <c r="Q22" s="36"/>
      <c r="R22" s="36"/>
      <c r="S22" s="36"/>
      <c r="T22" s="36"/>
      <c r="U22" s="36"/>
      <c r="V22" s="36"/>
      <c r="W22" s="36"/>
      <c r="X22" s="36"/>
      <c r="Y22" s="36"/>
    </row>
    <row r="23" spans="1:25" ht="18" customHeight="1">
      <c r="A23" s="642" t="s">
        <v>794</v>
      </c>
      <c r="B23" s="638">
        <f>'INGRESOS 2026'!O73</f>
        <v>7400000006</v>
      </c>
      <c r="C23" s="639">
        <f>B23/B26</f>
        <v>6.7355320901662796E-2</v>
      </c>
      <c r="D23" s="36"/>
      <c r="E23" s="36"/>
      <c r="F23" s="36"/>
      <c r="G23" s="36"/>
      <c r="H23" s="36"/>
      <c r="I23" s="36"/>
      <c r="J23" s="36"/>
      <c r="K23" s="36"/>
      <c r="L23" s="36"/>
      <c r="M23" s="36"/>
      <c r="N23" s="36"/>
      <c r="O23" s="36"/>
      <c r="P23" s="36"/>
      <c r="Q23" s="36"/>
      <c r="R23" s="36"/>
      <c r="S23" s="36"/>
      <c r="T23" s="36"/>
      <c r="U23" s="36"/>
      <c r="V23" s="36"/>
      <c r="W23" s="36"/>
      <c r="X23" s="36"/>
      <c r="Y23" s="36"/>
    </row>
    <row r="24" spans="1:25" ht="18" customHeight="1">
      <c r="A24" s="642" t="s">
        <v>842</v>
      </c>
      <c r="B24" s="638">
        <f>'INGRESOS 2026'!O89</f>
        <v>8500000010</v>
      </c>
      <c r="C24" s="639">
        <f>B24/B26</f>
        <v>7.7367598361281265E-2</v>
      </c>
      <c r="D24" s="36"/>
      <c r="E24" s="36"/>
      <c r="F24" s="36"/>
      <c r="G24" s="36"/>
      <c r="H24" s="36"/>
      <c r="I24" s="36"/>
      <c r="J24" s="36"/>
      <c r="K24" s="36"/>
      <c r="L24" s="36"/>
      <c r="M24" s="36"/>
      <c r="N24" s="36"/>
      <c r="O24" s="36"/>
      <c r="P24" s="36"/>
      <c r="Q24" s="36"/>
      <c r="R24" s="36"/>
      <c r="S24" s="36"/>
      <c r="T24" s="36"/>
      <c r="U24" s="36"/>
      <c r="V24" s="36"/>
      <c r="W24" s="36"/>
      <c r="X24" s="36"/>
      <c r="Y24" s="36"/>
    </row>
    <row r="25" spans="1:25" ht="12.75" customHeight="1">
      <c r="A25" s="637" t="s">
        <v>843</v>
      </c>
      <c r="B25" s="638">
        <f>'INGRESOS 2026'!O112</f>
        <v>1</v>
      </c>
      <c r="C25" s="639">
        <f>B25/B26</f>
        <v>9.1020703847365378E-12</v>
      </c>
      <c r="D25" s="36"/>
      <c r="E25" s="36"/>
      <c r="F25" s="36"/>
      <c r="G25" s="36"/>
      <c r="H25" s="36"/>
      <c r="I25" s="36"/>
      <c r="J25" s="36"/>
      <c r="K25" s="36"/>
      <c r="L25" s="36"/>
      <c r="M25" s="36"/>
      <c r="N25" s="36"/>
      <c r="O25" s="36"/>
      <c r="P25" s="36"/>
      <c r="Q25" s="36"/>
      <c r="R25" s="36"/>
      <c r="S25" s="36"/>
      <c r="T25" s="36"/>
      <c r="U25" s="36"/>
      <c r="V25" s="36"/>
      <c r="W25" s="36"/>
      <c r="X25" s="36"/>
      <c r="Y25" s="36"/>
    </row>
    <row r="26" spans="1:25" ht="12.75" customHeight="1">
      <c r="A26" s="637" t="s">
        <v>844</v>
      </c>
      <c r="B26" s="640">
        <f>SUM(B21:B25)</f>
        <v>109865113950</v>
      </c>
      <c r="C26" s="641">
        <f>SUM(C21:C24)</f>
        <v>0.99999999999089806</v>
      </c>
      <c r="D26" s="36"/>
      <c r="E26" s="36"/>
      <c r="F26" s="36"/>
      <c r="G26" s="36"/>
      <c r="H26" s="36"/>
      <c r="I26" s="36"/>
      <c r="J26" s="36"/>
      <c r="K26" s="36"/>
      <c r="L26" s="36"/>
      <c r="M26" s="36"/>
      <c r="N26" s="36"/>
      <c r="O26" s="36"/>
      <c r="P26" s="36"/>
      <c r="Q26" s="36"/>
      <c r="R26" s="36"/>
      <c r="S26" s="36"/>
      <c r="T26" s="36"/>
      <c r="U26" s="36"/>
      <c r="V26" s="36"/>
      <c r="W26" s="36"/>
      <c r="X26" s="36"/>
      <c r="Y26" s="36"/>
    </row>
    <row r="27" spans="1:25" ht="12.75" customHeight="1">
      <c r="A27" s="36"/>
      <c r="B27" s="446"/>
      <c r="C27" s="289"/>
      <c r="D27" s="36"/>
      <c r="E27" s="36"/>
      <c r="F27" s="36"/>
      <c r="G27" s="36"/>
      <c r="H27" s="36"/>
      <c r="I27" s="36"/>
      <c r="J27" s="36"/>
      <c r="K27" s="36"/>
      <c r="L27" s="36"/>
      <c r="M27" s="36"/>
      <c r="N27" s="36"/>
      <c r="O27" s="36"/>
      <c r="P27" s="36"/>
      <c r="Q27" s="36"/>
      <c r="R27" s="36"/>
      <c r="S27" s="36"/>
      <c r="T27" s="36"/>
      <c r="U27" s="36"/>
      <c r="V27" s="36"/>
      <c r="W27" s="36"/>
      <c r="X27" s="36"/>
      <c r="Y27" s="36"/>
    </row>
    <row r="28" spans="1:25" ht="12.75" customHeight="1">
      <c r="A28" s="36"/>
      <c r="B28" s="446"/>
      <c r="C28" s="289"/>
      <c r="D28" s="36"/>
      <c r="E28" s="36"/>
      <c r="F28" s="36"/>
      <c r="G28" s="36"/>
      <c r="H28" s="36"/>
      <c r="I28" s="36"/>
      <c r="J28" s="36"/>
      <c r="K28" s="36"/>
      <c r="L28" s="36"/>
      <c r="M28" s="36"/>
      <c r="N28" s="36"/>
      <c r="O28" s="36"/>
      <c r="P28" s="36"/>
      <c r="Q28" s="36"/>
      <c r="R28" s="36"/>
      <c r="S28" s="36"/>
      <c r="T28" s="36"/>
      <c r="U28" s="36"/>
      <c r="V28" s="36"/>
      <c r="W28" s="36"/>
      <c r="X28" s="36"/>
      <c r="Y28" s="36"/>
    </row>
    <row r="29" spans="1:25" ht="12.75" customHeight="1">
      <c r="A29" s="36"/>
      <c r="B29" s="644"/>
      <c r="C29" s="289"/>
      <c r="D29" s="36"/>
      <c r="E29" s="36"/>
      <c r="F29" s="36"/>
      <c r="G29" s="36"/>
      <c r="H29" s="36"/>
      <c r="I29" s="36"/>
      <c r="J29" s="36"/>
      <c r="K29" s="36"/>
      <c r="L29" s="36"/>
      <c r="M29" s="36"/>
      <c r="N29" s="36"/>
      <c r="O29" s="36"/>
      <c r="P29" s="36"/>
      <c r="Q29" s="36"/>
      <c r="R29" s="36"/>
      <c r="S29" s="36"/>
      <c r="T29" s="36"/>
      <c r="U29" s="36"/>
      <c r="V29" s="36"/>
      <c r="W29" s="36"/>
      <c r="X29" s="36"/>
      <c r="Y29" s="36"/>
    </row>
    <row r="30" spans="1:25" ht="32.25">
      <c r="A30" s="643" t="s">
        <v>873</v>
      </c>
      <c r="B30" s="645"/>
      <c r="D30" s="36"/>
      <c r="E30" s="36"/>
      <c r="F30" s="633"/>
      <c r="G30" s="632"/>
      <c r="H30" s="634"/>
      <c r="I30" s="36"/>
      <c r="J30" s="36"/>
      <c r="K30" s="36"/>
      <c r="L30" s="36"/>
      <c r="M30" s="36"/>
      <c r="N30" s="36"/>
      <c r="O30" s="36"/>
      <c r="P30" s="36"/>
      <c r="Q30" s="36"/>
      <c r="R30" s="36"/>
      <c r="S30" s="36"/>
      <c r="T30" s="36"/>
      <c r="U30" s="36"/>
      <c r="V30" s="36"/>
      <c r="W30" s="36"/>
      <c r="X30" s="36"/>
      <c r="Y30" s="36"/>
    </row>
    <row r="31" spans="1:25" ht="12.75" customHeight="1">
      <c r="A31" s="36"/>
      <c r="B31" s="446"/>
      <c r="C31" s="289"/>
      <c r="D31" s="36"/>
      <c r="E31" s="36"/>
      <c r="F31" s="633"/>
      <c r="G31" s="632"/>
      <c r="H31" s="634"/>
      <c r="I31" s="36"/>
      <c r="J31" s="36"/>
      <c r="K31" s="36"/>
      <c r="L31" s="36"/>
      <c r="M31" s="36"/>
      <c r="N31" s="36"/>
      <c r="O31" s="36"/>
      <c r="P31" s="36"/>
      <c r="Q31" s="36"/>
      <c r="R31" s="36"/>
      <c r="S31" s="36"/>
      <c r="T31" s="36"/>
      <c r="U31" s="36"/>
      <c r="V31" s="36"/>
      <c r="W31" s="36"/>
      <c r="X31" s="36"/>
      <c r="Y31" s="36"/>
    </row>
    <row r="32" spans="1:25" ht="12.75" customHeight="1">
      <c r="A32" s="36"/>
      <c r="B32" s="446"/>
      <c r="C32" s="289"/>
      <c r="D32" s="36"/>
      <c r="E32" s="36"/>
      <c r="F32" s="633"/>
      <c r="G32" s="632"/>
      <c r="H32" s="634"/>
      <c r="I32" s="36"/>
      <c r="J32" s="36"/>
      <c r="K32" s="36"/>
      <c r="L32" s="36"/>
      <c r="M32" s="36"/>
      <c r="N32" s="36"/>
      <c r="O32" s="36"/>
      <c r="P32" s="36"/>
      <c r="Q32" s="36"/>
      <c r="R32" s="36"/>
      <c r="S32" s="36"/>
      <c r="T32" s="36"/>
      <c r="U32" s="36"/>
      <c r="V32" s="36"/>
      <c r="W32" s="36"/>
      <c r="X32" s="36"/>
      <c r="Y32" s="36"/>
    </row>
    <row r="33" spans="1:25" ht="12.75" customHeight="1">
      <c r="A33" s="36"/>
      <c r="B33" s="446"/>
      <c r="C33" s="289"/>
      <c r="D33" s="36"/>
      <c r="E33" s="36"/>
      <c r="F33" s="633"/>
      <c r="G33" s="632"/>
      <c r="H33" s="634"/>
      <c r="I33" s="36"/>
      <c r="J33" s="36"/>
      <c r="K33" s="36"/>
      <c r="L33" s="36"/>
      <c r="M33" s="36"/>
      <c r="N33" s="36"/>
      <c r="O33" s="36"/>
      <c r="P33" s="36"/>
      <c r="Q33" s="36"/>
      <c r="R33" s="36"/>
      <c r="S33" s="36"/>
      <c r="T33" s="36"/>
      <c r="U33" s="36"/>
      <c r="V33" s="36"/>
      <c r="W33" s="36"/>
      <c r="X33" s="36"/>
      <c r="Y33" s="36"/>
    </row>
    <row r="34" spans="1:25" ht="18" customHeight="1">
      <c r="A34" s="36"/>
      <c r="B34" s="446"/>
      <c r="C34" s="289"/>
      <c r="D34" s="36"/>
      <c r="E34" s="36"/>
      <c r="F34" s="653" t="s">
        <v>874</v>
      </c>
      <c r="G34" s="654" t="s">
        <v>838</v>
      </c>
      <c r="H34" s="634"/>
      <c r="I34" s="36"/>
      <c r="J34" s="36"/>
      <c r="K34" s="36"/>
      <c r="L34" s="36"/>
      <c r="M34" s="36"/>
      <c r="N34" s="36"/>
      <c r="O34" s="36"/>
      <c r="P34" s="36"/>
      <c r="Q34" s="36"/>
      <c r="R34" s="36"/>
      <c r="S34" s="36"/>
      <c r="T34" s="36"/>
      <c r="U34" s="36"/>
      <c r="V34" s="36"/>
      <c r="W34" s="36"/>
      <c r="X34" s="36"/>
      <c r="Y34" s="36"/>
    </row>
    <row r="35" spans="1:25" ht="18" customHeight="1">
      <c r="A35" s="36"/>
      <c r="B35" s="446"/>
      <c r="C35" s="289"/>
      <c r="D35" s="36"/>
      <c r="E35" s="36"/>
      <c r="F35" s="646" t="s">
        <v>845</v>
      </c>
      <c r="G35" s="647">
        <v>7047346280</v>
      </c>
      <c r="H35" s="634"/>
      <c r="I35" s="36"/>
      <c r="J35" s="36"/>
      <c r="K35" s="36"/>
      <c r="L35" s="36"/>
      <c r="M35" s="36"/>
      <c r="N35" s="36"/>
      <c r="O35" s="36"/>
      <c r="P35" s="36"/>
      <c r="Q35" s="36"/>
      <c r="R35" s="36"/>
      <c r="S35" s="36"/>
      <c r="T35" s="36"/>
      <c r="U35" s="36"/>
      <c r="V35" s="36"/>
      <c r="W35" s="36"/>
      <c r="X35" s="36"/>
      <c r="Y35" s="36"/>
    </row>
    <row r="36" spans="1:25" ht="18" customHeight="1">
      <c r="A36" s="36"/>
      <c r="B36" s="446"/>
      <c r="C36" s="289"/>
      <c r="D36" s="36"/>
      <c r="E36" s="36"/>
      <c r="F36" s="646" t="s">
        <v>846</v>
      </c>
      <c r="G36" s="647">
        <v>5831623434</v>
      </c>
      <c r="H36" s="634"/>
      <c r="I36" s="36"/>
      <c r="J36" s="36"/>
      <c r="K36" s="36"/>
      <c r="L36" s="36"/>
      <c r="M36" s="36"/>
      <c r="N36" s="36"/>
      <c r="O36" s="36"/>
      <c r="P36" s="36"/>
      <c r="Q36" s="36"/>
      <c r="R36" s="36"/>
      <c r="S36" s="36"/>
      <c r="T36" s="36"/>
      <c r="U36" s="36"/>
      <c r="V36" s="36"/>
      <c r="W36" s="36"/>
      <c r="X36" s="36"/>
      <c r="Y36" s="36"/>
    </row>
    <row r="37" spans="1:25" ht="18" customHeight="1">
      <c r="A37" s="36"/>
      <c r="B37" s="446"/>
      <c r="C37" s="289"/>
      <c r="D37" s="36"/>
      <c r="E37" s="36"/>
      <c r="F37" s="646" t="s">
        <v>847</v>
      </c>
      <c r="G37" s="647">
        <v>5737550219</v>
      </c>
      <c r="H37" s="634"/>
      <c r="I37" s="36"/>
      <c r="J37" s="36"/>
      <c r="K37" s="36"/>
      <c r="L37" s="36"/>
      <c r="M37" s="36"/>
      <c r="N37" s="36"/>
      <c r="O37" s="36"/>
      <c r="P37" s="36"/>
      <c r="Q37" s="36"/>
      <c r="R37" s="36"/>
      <c r="S37" s="36"/>
      <c r="T37" s="36"/>
      <c r="U37" s="36"/>
      <c r="V37" s="36"/>
      <c r="W37" s="36"/>
      <c r="X37" s="36"/>
      <c r="Y37" s="36"/>
    </row>
    <row r="38" spans="1:25" ht="18" customHeight="1">
      <c r="A38" s="36"/>
      <c r="B38" s="446"/>
      <c r="C38" s="289"/>
      <c r="D38" s="36"/>
      <c r="E38" s="36"/>
      <c r="F38" s="646" t="s">
        <v>848</v>
      </c>
      <c r="G38" s="648">
        <v>6262704792</v>
      </c>
      <c r="H38" s="521"/>
      <c r="I38" s="36"/>
      <c r="J38" s="36"/>
      <c r="K38" s="36"/>
      <c r="L38" s="36"/>
      <c r="M38" s="36"/>
      <c r="N38" s="36"/>
      <c r="O38" s="36"/>
      <c r="P38" s="36"/>
      <c r="Q38" s="36"/>
      <c r="R38" s="36"/>
      <c r="S38" s="36"/>
      <c r="T38" s="36"/>
      <c r="U38" s="36"/>
      <c r="V38" s="36"/>
      <c r="W38" s="36"/>
      <c r="X38" s="36"/>
      <c r="Y38" s="36"/>
    </row>
    <row r="39" spans="1:25" ht="25.5">
      <c r="A39" s="36"/>
      <c r="B39" s="446"/>
      <c r="C39" s="289"/>
      <c r="D39" s="36"/>
      <c r="E39" s="36"/>
      <c r="F39" s="646" t="s">
        <v>849</v>
      </c>
      <c r="G39" s="648">
        <v>11564156927</v>
      </c>
      <c r="H39" s="36"/>
      <c r="I39" s="36"/>
      <c r="J39" s="36"/>
      <c r="K39" s="36"/>
      <c r="L39" s="36"/>
      <c r="M39" s="36"/>
      <c r="N39" s="36"/>
      <c r="O39" s="36"/>
      <c r="P39" s="36"/>
      <c r="Q39" s="36"/>
      <c r="R39" s="36"/>
      <c r="S39" s="36"/>
      <c r="T39" s="36"/>
      <c r="U39" s="36"/>
      <c r="V39" s="36"/>
      <c r="W39" s="36"/>
      <c r="X39" s="36"/>
      <c r="Y39" s="36"/>
    </row>
    <row r="40" spans="1:25" ht="18" customHeight="1">
      <c r="A40" s="36"/>
      <c r="B40" s="446"/>
      <c r="C40" s="289"/>
      <c r="D40" s="36"/>
      <c r="E40" s="36"/>
      <c r="F40" s="646" t="s">
        <v>850</v>
      </c>
      <c r="G40" s="648">
        <v>7833410592</v>
      </c>
      <c r="H40" s="36"/>
      <c r="I40" s="36"/>
      <c r="J40" s="36"/>
      <c r="K40" s="36"/>
      <c r="L40" s="36"/>
      <c r="M40" s="36"/>
      <c r="N40" s="36"/>
      <c r="O40" s="36"/>
      <c r="P40" s="36"/>
      <c r="Q40" s="36"/>
      <c r="R40" s="36"/>
      <c r="S40" s="36"/>
      <c r="T40" s="36"/>
      <c r="U40" s="36"/>
      <c r="V40" s="36"/>
      <c r="W40" s="36"/>
      <c r="X40" s="36"/>
      <c r="Y40" s="36"/>
    </row>
    <row r="41" spans="1:25" ht="25.5">
      <c r="A41" s="36"/>
      <c r="B41" s="446"/>
      <c r="C41" s="289"/>
      <c r="D41" s="36"/>
      <c r="E41" s="36"/>
      <c r="F41" s="646" t="s">
        <v>851</v>
      </c>
      <c r="G41" s="648">
        <v>20862460579</v>
      </c>
      <c r="H41" s="36"/>
      <c r="I41" s="36"/>
      <c r="J41" s="36"/>
      <c r="K41" s="36"/>
      <c r="L41" s="36"/>
      <c r="M41" s="36"/>
      <c r="N41" s="36"/>
      <c r="O41" s="36"/>
      <c r="P41" s="36"/>
      <c r="Q41" s="36"/>
      <c r="R41" s="36"/>
      <c r="S41" s="36"/>
      <c r="T41" s="36"/>
      <c r="U41" s="36"/>
      <c r="V41" s="36"/>
      <c r="W41" s="36"/>
      <c r="X41" s="36"/>
      <c r="Y41" s="36"/>
    </row>
    <row r="42" spans="1:25" ht="18" customHeight="1">
      <c r="A42" s="36"/>
      <c r="B42" s="446"/>
      <c r="C42" s="289"/>
      <c r="D42" s="36"/>
      <c r="E42" s="36"/>
      <c r="F42" s="646" t="s">
        <v>852</v>
      </c>
      <c r="G42" s="648">
        <v>30225907585</v>
      </c>
      <c r="H42" s="36"/>
      <c r="I42" s="36"/>
      <c r="J42" s="36"/>
      <c r="K42" s="36"/>
      <c r="L42" s="36"/>
      <c r="M42" s="36"/>
      <c r="N42" s="36"/>
      <c r="O42" s="36"/>
      <c r="P42" s="36"/>
      <c r="Q42" s="36"/>
      <c r="R42" s="36"/>
      <c r="S42" s="36"/>
      <c r="T42" s="36"/>
      <c r="U42" s="36"/>
      <c r="V42" s="36"/>
      <c r="W42" s="36"/>
      <c r="X42" s="36"/>
      <c r="Y42" s="36"/>
    </row>
    <row r="43" spans="1:25" ht="18" customHeight="1">
      <c r="A43" s="36"/>
      <c r="B43" s="446"/>
      <c r="C43" s="289"/>
      <c r="D43" s="36"/>
      <c r="E43" s="36"/>
      <c r="F43" s="646" t="s">
        <v>661</v>
      </c>
      <c r="G43" s="648">
        <v>9498979554</v>
      </c>
      <c r="H43" s="36"/>
      <c r="I43" s="36"/>
      <c r="J43" s="36"/>
      <c r="K43" s="36"/>
      <c r="L43" s="36"/>
      <c r="M43" s="36"/>
      <c r="N43" s="36"/>
      <c r="O43" s="36"/>
      <c r="P43" s="36"/>
      <c r="Q43" s="36"/>
      <c r="R43" s="36"/>
      <c r="S43" s="36"/>
      <c r="T43" s="36"/>
      <c r="U43" s="36"/>
      <c r="V43" s="36"/>
      <c r="W43" s="36"/>
      <c r="X43" s="36"/>
      <c r="Y43" s="36"/>
    </row>
    <row r="44" spans="1:25" ht="18" customHeight="1">
      <c r="A44" s="36"/>
      <c r="B44" s="446"/>
      <c r="C44" s="289"/>
      <c r="D44" s="36"/>
      <c r="E44" s="36"/>
      <c r="F44" s="646" t="s">
        <v>853</v>
      </c>
      <c r="G44" s="648">
        <v>1454534196</v>
      </c>
      <c r="H44" s="36"/>
      <c r="I44" s="36"/>
      <c r="J44" s="36"/>
      <c r="K44" s="36"/>
      <c r="L44" s="36"/>
      <c r="M44" s="36"/>
      <c r="N44" s="36"/>
      <c r="O44" s="36"/>
      <c r="P44" s="36"/>
      <c r="Q44" s="36"/>
      <c r="R44" s="36"/>
      <c r="S44" s="36"/>
      <c r="T44" s="36"/>
      <c r="U44" s="36"/>
      <c r="V44" s="36"/>
      <c r="W44" s="36"/>
      <c r="X44" s="36"/>
      <c r="Y44" s="36"/>
    </row>
    <row r="45" spans="1:25" ht="18" customHeight="1">
      <c r="A45" s="36"/>
      <c r="B45" s="446"/>
      <c r="C45" s="289"/>
      <c r="D45" s="36"/>
      <c r="E45" s="36"/>
      <c r="F45" s="646" t="s">
        <v>854</v>
      </c>
      <c r="G45" s="648">
        <v>611364894</v>
      </c>
      <c r="H45" s="36"/>
      <c r="I45" s="36"/>
      <c r="J45" s="36"/>
      <c r="K45" s="36"/>
      <c r="L45" s="36"/>
      <c r="M45" s="36"/>
      <c r="N45" s="36"/>
      <c r="O45" s="36"/>
      <c r="P45" s="36"/>
      <c r="Q45" s="36"/>
      <c r="R45" s="36"/>
      <c r="S45" s="36"/>
      <c r="T45" s="36"/>
      <c r="U45" s="36"/>
      <c r="V45" s="36"/>
      <c r="W45" s="36"/>
      <c r="X45" s="36"/>
      <c r="Y45" s="36"/>
    </row>
    <row r="46" spans="1:25" ht="18" customHeight="1">
      <c r="A46" s="36"/>
      <c r="B46" s="446"/>
      <c r="C46" s="289"/>
      <c r="D46" s="36"/>
      <c r="E46" s="36"/>
      <c r="F46" s="646" t="s">
        <v>648</v>
      </c>
      <c r="G46" s="648">
        <v>1796128305</v>
      </c>
      <c r="H46" s="36"/>
      <c r="I46" s="36"/>
      <c r="J46" s="36"/>
      <c r="K46" s="36"/>
      <c r="L46" s="36"/>
      <c r="M46" s="36"/>
      <c r="N46" s="36"/>
      <c r="O46" s="36"/>
      <c r="P46" s="36"/>
      <c r="Q46" s="36"/>
      <c r="R46" s="36"/>
      <c r="S46" s="36"/>
      <c r="T46" s="36"/>
      <c r="U46" s="36"/>
      <c r="V46" s="36"/>
      <c r="W46" s="36"/>
      <c r="X46" s="36"/>
      <c r="Y46" s="36"/>
    </row>
    <row r="47" spans="1:25" ht="18" customHeight="1">
      <c r="A47" s="36"/>
      <c r="B47" s="446"/>
      <c r="C47" s="289"/>
      <c r="D47" s="36"/>
      <c r="E47" s="36"/>
      <c r="F47" s="646" t="s">
        <v>855</v>
      </c>
      <c r="G47" s="648">
        <v>1138946593</v>
      </c>
      <c r="H47" s="36"/>
      <c r="I47" s="36"/>
      <c r="J47" s="36"/>
      <c r="K47" s="36"/>
      <c r="L47" s="36"/>
      <c r="M47" s="36"/>
      <c r="N47" s="36"/>
      <c r="O47" s="36"/>
      <c r="P47" s="36"/>
      <c r="Q47" s="36"/>
      <c r="R47" s="36"/>
      <c r="S47" s="36"/>
      <c r="T47" s="36"/>
      <c r="U47" s="36"/>
      <c r="V47" s="36"/>
      <c r="W47" s="36"/>
      <c r="X47" s="36"/>
      <c r="Y47" s="36"/>
    </row>
    <row r="48" spans="1:25" ht="18" customHeight="1">
      <c r="A48" s="36"/>
      <c r="B48" s="446"/>
      <c r="C48" s="289"/>
      <c r="D48" s="36"/>
      <c r="E48" s="36"/>
      <c r="F48" s="649" t="s">
        <v>856</v>
      </c>
      <c r="G48" s="650">
        <f>SUM(G35:G47)</f>
        <v>109865113950</v>
      </c>
      <c r="H48" s="36"/>
      <c r="I48" s="36"/>
      <c r="J48" s="36"/>
      <c r="K48" s="36"/>
      <c r="L48" s="36"/>
      <c r="M48" s="36"/>
      <c r="N48" s="36"/>
      <c r="O48" s="36"/>
      <c r="P48" s="36"/>
      <c r="Q48" s="36"/>
      <c r="R48" s="36"/>
      <c r="S48" s="36"/>
      <c r="T48" s="36"/>
      <c r="U48" s="36"/>
      <c r="V48" s="36"/>
      <c r="W48" s="36"/>
      <c r="X48" s="36"/>
      <c r="Y48" s="36"/>
    </row>
    <row r="49" spans="1:25" ht="12.75" customHeight="1">
      <c r="A49" s="36"/>
      <c r="B49" s="446"/>
      <c r="C49" s="289"/>
      <c r="D49" s="36"/>
      <c r="E49" s="36"/>
      <c r="F49" s="36"/>
      <c r="G49" s="36"/>
      <c r="H49" s="36"/>
      <c r="I49" s="36"/>
      <c r="J49" s="36"/>
      <c r="K49" s="36"/>
      <c r="L49" s="36"/>
      <c r="M49" s="36"/>
      <c r="N49" s="36"/>
      <c r="O49" s="36"/>
      <c r="P49" s="36"/>
      <c r="Q49" s="36"/>
      <c r="R49" s="36"/>
      <c r="S49" s="36"/>
      <c r="T49" s="36"/>
      <c r="U49" s="36"/>
      <c r="V49" s="36"/>
      <c r="W49" s="36"/>
      <c r="X49" s="36"/>
      <c r="Y49" s="36"/>
    </row>
    <row r="50" spans="1:25" ht="12.75" customHeight="1">
      <c r="A50" s="36"/>
      <c r="B50" s="446"/>
      <c r="C50" s="289"/>
      <c r="D50" s="36"/>
      <c r="E50" s="36"/>
      <c r="F50" s="36"/>
      <c r="G50" s="36"/>
      <c r="H50" s="36"/>
      <c r="I50" s="36"/>
      <c r="J50" s="36"/>
      <c r="K50" s="36"/>
      <c r="L50" s="36"/>
      <c r="M50" s="36"/>
      <c r="N50" s="36"/>
      <c r="O50" s="36"/>
      <c r="P50" s="36"/>
      <c r="Q50" s="36"/>
      <c r="R50" s="36"/>
      <c r="S50" s="36"/>
      <c r="T50" s="36"/>
      <c r="U50" s="36"/>
      <c r="V50" s="36"/>
      <c r="W50" s="36"/>
      <c r="X50" s="36"/>
      <c r="Y50" s="36"/>
    </row>
    <row r="51" spans="1:25" ht="12.75" customHeight="1">
      <c r="A51" s="36"/>
      <c r="B51" s="446"/>
      <c r="C51" s="289"/>
      <c r="D51" s="36"/>
      <c r="E51" s="36"/>
      <c r="F51" s="36"/>
      <c r="G51" s="36"/>
      <c r="H51" s="36"/>
      <c r="I51" s="36"/>
      <c r="J51" s="36"/>
      <c r="K51" s="36"/>
      <c r="L51" s="36"/>
      <c r="M51" s="36"/>
      <c r="N51" s="36"/>
      <c r="O51" s="36"/>
      <c r="P51" s="36"/>
      <c r="Q51" s="36"/>
      <c r="R51" s="36"/>
      <c r="S51" s="36"/>
      <c r="T51" s="36"/>
      <c r="U51" s="36"/>
      <c r="V51" s="36"/>
      <c r="W51" s="36"/>
      <c r="X51" s="36"/>
      <c r="Y51" s="36"/>
    </row>
    <row r="52" spans="1:25" ht="12.75" customHeight="1">
      <c r="A52" s="36"/>
      <c r="B52" s="446"/>
      <c r="C52" s="289"/>
      <c r="D52" s="36"/>
      <c r="E52" s="36"/>
      <c r="F52" s="36"/>
      <c r="G52" s="36"/>
      <c r="H52" s="36"/>
      <c r="I52" s="36"/>
      <c r="J52" s="36"/>
      <c r="K52" s="36"/>
      <c r="L52" s="36"/>
      <c r="M52" s="36"/>
      <c r="N52" s="36"/>
      <c r="O52" s="36"/>
      <c r="P52" s="36"/>
      <c r="Q52" s="36"/>
      <c r="R52" s="36"/>
      <c r="S52" s="36"/>
      <c r="T52" s="36"/>
      <c r="U52" s="36"/>
      <c r="V52" s="36"/>
      <c r="W52" s="36"/>
      <c r="X52" s="36"/>
      <c r="Y52" s="36"/>
    </row>
    <row r="53" spans="1:25" ht="12.75" customHeight="1">
      <c r="A53" s="36"/>
      <c r="B53" s="446"/>
      <c r="C53" s="289"/>
      <c r="D53" s="36"/>
      <c r="E53" s="36"/>
      <c r="F53" s="36"/>
      <c r="G53" s="36"/>
      <c r="H53" s="36"/>
      <c r="I53" s="36"/>
      <c r="J53" s="36"/>
      <c r="K53" s="36"/>
      <c r="L53" s="36"/>
      <c r="M53" s="36"/>
      <c r="N53" s="36"/>
      <c r="O53" s="36"/>
      <c r="P53" s="36"/>
      <c r="Q53" s="36"/>
      <c r="R53" s="36"/>
      <c r="S53" s="36"/>
      <c r="T53" s="36"/>
      <c r="U53" s="36"/>
      <c r="V53" s="36"/>
      <c r="W53" s="36"/>
      <c r="X53" s="36"/>
      <c r="Y53" s="36"/>
    </row>
    <row r="54" spans="1:25" ht="12.75" customHeight="1">
      <c r="A54" s="36"/>
      <c r="B54" s="446"/>
      <c r="C54" s="289"/>
      <c r="D54" s="36"/>
      <c r="E54" s="36"/>
      <c r="F54" s="36"/>
      <c r="G54" s="36"/>
      <c r="H54" s="36"/>
      <c r="I54" s="36"/>
      <c r="J54" s="36"/>
      <c r="K54" s="36"/>
      <c r="L54" s="36"/>
      <c r="M54" s="36"/>
      <c r="N54" s="36"/>
      <c r="O54" s="36"/>
      <c r="P54" s="36"/>
      <c r="Q54" s="36"/>
      <c r="R54" s="36"/>
      <c r="S54" s="36"/>
      <c r="T54" s="36"/>
      <c r="U54" s="36"/>
      <c r="V54" s="36"/>
      <c r="W54" s="36"/>
      <c r="X54" s="36"/>
      <c r="Y54" s="36"/>
    </row>
    <row r="55" spans="1:25" ht="12.75" customHeight="1">
      <c r="A55" s="36"/>
      <c r="B55" s="446"/>
      <c r="C55" s="289"/>
      <c r="D55" s="36"/>
      <c r="E55" s="36"/>
      <c r="F55" s="36"/>
      <c r="G55" s="36"/>
      <c r="H55" s="36"/>
      <c r="I55" s="36"/>
      <c r="J55" s="36"/>
      <c r="K55" s="36"/>
      <c r="L55" s="36"/>
      <c r="M55" s="36"/>
      <c r="N55" s="36"/>
      <c r="O55" s="36"/>
      <c r="P55" s="36"/>
      <c r="Q55" s="36"/>
      <c r="R55" s="36"/>
      <c r="S55" s="36"/>
      <c r="T55" s="36"/>
      <c r="U55" s="36"/>
      <c r="V55" s="36"/>
      <c r="W55" s="36"/>
      <c r="X55" s="36"/>
      <c r="Y55" s="36"/>
    </row>
    <row r="56" spans="1:25" ht="12.75" customHeight="1">
      <c r="A56" s="36"/>
      <c r="B56" s="446"/>
      <c r="C56" s="289"/>
      <c r="D56" s="36"/>
      <c r="E56" s="36"/>
      <c r="F56" s="36"/>
      <c r="G56" s="36"/>
      <c r="H56" s="36"/>
      <c r="I56" s="36"/>
      <c r="J56" s="36"/>
      <c r="K56" s="36"/>
      <c r="L56" s="36"/>
      <c r="M56" s="36"/>
      <c r="N56" s="36"/>
      <c r="O56" s="36"/>
      <c r="P56" s="36"/>
      <c r="Q56" s="36"/>
      <c r="R56" s="36"/>
      <c r="S56" s="36"/>
      <c r="T56" s="36"/>
      <c r="U56" s="36"/>
      <c r="V56" s="36"/>
      <c r="W56" s="36"/>
      <c r="X56" s="36"/>
      <c r="Y56" s="36"/>
    </row>
    <row r="57" spans="1:25" ht="12.75" customHeight="1">
      <c r="A57" s="36"/>
      <c r="B57" s="446"/>
      <c r="C57" s="289"/>
      <c r="D57" s="36"/>
      <c r="E57" s="36"/>
      <c r="F57" s="36"/>
      <c r="G57" s="36"/>
      <c r="H57" s="36"/>
      <c r="I57" s="36"/>
      <c r="J57" s="36"/>
      <c r="K57" s="36"/>
      <c r="L57" s="36"/>
      <c r="M57" s="36"/>
      <c r="N57" s="36"/>
      <c r="O57" s="36"/>
      <c r="P57" s="36"/>
      <c r="Q57" s="36"/>
      <c r="R57" s="36"/>
      <c r="S57" s="36"/>
      <c r="T57" s="36"/>
      <c r="U57" s="36"/>
      <c r="V57" s="36"/>
      <c r="W57" s="36"/>
      <c r="X57" s="36"/>
      <c r="Y57" s="36"/>
    </row>
    <row r="58" spans="1:25" ht="12.75" customHeight="1">
      <c r="A58" s="36"/>
      <c r="B58" s="446"/>
      <c r="C58" s="289"/>
      <c r="D58" s="36"/>
      <c r="E58" s="36"/>
      <c r="F58" s="36"/>
      <c r="G58" s="36"/>
      <c r="H58" s="36"/>
      <c r="I58" s="36"/>
      <c r="J58" s="36"/>
      <c r="K58" s="36"/>
      <c r="L58" s="36"/>
      <c r="M58" s="36"/>
      <c r="N58" s="36"/>
      <c r="O58" s="36"/>
      <c r="P58" s="36"/>
      <c r="Q58" s="36"/>
      <c r="R58" s="36"/>
      <c r="S58" s="36"/>
      <c r="T58" s="36"/>
      <c r="U58" s="36"/>
      <c r="V58" s="36"/>
      <c r="W58" s="36"/>
      <c r="X58" s="36"/>
      <c r="Y58" s="36"/>
    </row>
    <row r="59" spans="1:25" ht="12.75" customHeight="1">
      <c r="A59" s="36"/>
      <c r="B59" s="446"/>
      <c r="C59" s="289"/>
      <c r="D59" s="36"/>
      <c r="E59" s="36"/>
      <c r="F59" s="36"/>
      <c r="G59" s="36"/>
      <c r="H59" s="36"/>
      <c r="I59" s="36"/>
      <c r="J59" s="36"/>
      <c r="K59" s="36"/>
      <c r="L59" s="36"/>
      <c r="M59" s="36"/>
      <c r="N59" s="36"/>
      <c r="O59" s="36"/>
      <c r="P59" s="36"/>
      <c r="Q59" s="36"/>
      <c r="R59" s="36"/>
      <c r="S59" s="36"/>
      <c r="T59" s="36"/>
      <c r="U59" s="36"/>
      <c r="V59" s="36"/>
      <c r="W59" s="36"/>
      <c r="X59" s="36"/>
      <c r="Y59" s="36"/>
    </row>
    <row r="60" spans="1:25" ht="12.75" customHeight="1">
      <c r="A60" s="36"/>
      <c r="B60" s="446"/>
      <c r="C60" s="289"/>
      <c r="D60" s="36"/>
      <c r="E60" s="36"/>
      <c r="F60" s="36"/>
      <c r="G60" s="36"/>
      <c r="H60" s="36"/>
      <c r="I60" s="36"/>
      <c r="J60" s="36"/>
      <c r="K60" s="36"/>
      <c r="L60" s="36"/>
      <c r="M60" s="36"/>
      <c r="N60" s="36"/>
      <c r="O60" s="36"/>
      <c r="P60" s="36"/>
      <c r="Q60" s="36"/>
      <c r="R60" s="36"/>
      <c r="S60" s="36"/>
      <c r="T60" s="36"/>
      <c r="U60" s="36"/>
      <c r="V60" s="36"/>
      <c r="W60" s="36"/>
      <c r="X60" s="36"/>
      <c r="Y60" s="36"/>
    </row>
    <row r="61" spans="1:25" ht="12.75" customHeight="1">
      <c r="A61" s="36"/>
      <c r="B61" s="446"/>
      <c r="C61" s="289"/>
      <c r="D61" s="36"/>
      <c r="E61" s="36"/>
      <c r="F61" s="36"/>
      <c r="G61" s="36"/>
      <c r="H61" s="36"/>
      <c r="I61" s="36"/>
      <c r="J61" s="36"/>
      <c r="K61" s="36"/>
      <c r="L61" s="36"/>
      <c r="M61" s="36"/>
      <c r="N61" s="36"/>
      <c r="O61" s="36"/>
      <c r="P61" s="36"/>
      <c r="Q61" s="36"/>
      <c r="R61" s="36"/>
      <c r="S61" s="36"/>
      <c r="T61" s="36"/>
      <c r="U61" s="36"/>
      <c r="V61" s="36"/>
      <c r="W61" s="36"/>
      <c r="X61" s="36"/>
      <c r="Y61" s="36"/>
    </row>
    <row r="62" spans="1:25" ht="12.75" customHeight="1">
      <c r="A62" s="36"/>
      <c r="B62" s="446"/>
      <c r="C62" s="289"/>
      <c r="D62" s="36"/>
      <c r="E62" s="36"/>
      <c r="F62" s="36"/>
      <c r="G62" s="36"/>
      <c r="H62" s="36"/>
      <c r="I62" s="36"/>
      <c r="J62" s="36"/>
      <c r="K62" s="36"/>
      <c r="L62" s="36"/>
      <c r="M62" s="36"/>
      <c r="N62" s="36"/>
      <c r="O62" s="36"/>
      <c r="P62" s="36"/>
      <c r="Q62" s="36"/>
      <c r="R62" s="36"/>
      <c r="S62" s="36"/>
      <c r="T62" s="36"/>
      <c r="U62" s="36"/>
      <c r="V62" s="36"/>
      <c r="W62" s="36"/>
      <c r="X62" s="36"/>
      <c r="Y62" s="36"/>
    </row>
    <row r="63" spans="1:25" ht="12.75" customHeight="1">
      <c r="A63" s="36"/>
      <c r="B63" s="446"/>
      <c r="C63" s="289"/>
      <c r="D63" s="36"/>
      <c r="E63" s="36"/>
      <c r="F63" s="36"/>
      <c r="G63" s="36"/>
      <c r="H63" s="36"/>
      <c r="I63" s="36"/>
      <c r="J63" s="36"/>
      <c r="K63" s="36"/>
      <c r="L63" s="36"/>
      <c r="M63" s="36"/>
      <c r="N63" s="36"/>
      <c r="O63" s="36"/>
      <c r="P63" s="36"/>
      <c r="Q63" s="36"/>
      <c r="R63" s="36"/>
      <c r="S63" s="36"/>
      <c r="T63" s="36"/>
      <c r="U63" s="36"/>
      <c r="V63" s="36"/>
      <c r="W63" s="36"/>
      <c r="X63" s="36"/>
      <c r="Y63" s="36"/>
    </row>
    <row r="64" spans="1:25" ht="12.75" customHeight="1">
      <c r="A64" s="36"/>
      <c r="B64" s="446"/>
      <c r="C64" s="289"/>
      <c r="D64" s="36"/>
      <c r="E64" s="36"/>
      <c r="F64" s="36"/>
      <c r="G64" s="36"/>
      <c r="H64" s="36"/>
      <c r="I64" s="36"/>
      <c r="J64" s="36"/>
      <c r="K64" s="36"/>
      <c r="L64" s="36"/>
      <c r="M64" s="36"/>
      <c r="N64" s="36"/>
      <c r="O64" s="36"/>
      <c r="P64" s="36"/>
      <c r="Q64" s="36"/>
      <c r="R64" s="36"/>
      <c r="S64" s="36"/>
      <c r="T64" s="36"/>
      <c r="U64" s="36"/>
      <c r="V64" s="36"/>
      <c r="W64" s="36"/>
      <c r="X64" s="36"/>
      <c r="Y64" s="36"/>
    </row>
    <row r="65" spans="1:25" ht="12.75" customHeight="1">
      <c r="A65" s="36"/>
      <c r="B65" s="446"/>
      <c r="C65" s="289"/>
      <c r="D65" s="36"/>
      <c r="E65" s="36"/>
      <c r="F65" s="36"/>
      <c r="G65" s="36"/>
      <c r="H65" s="36"/>
      <c r="I65" s="36"/>
      <c r="J65" s="36"/>
      <c r="K65" s="36"/>
      <c r="L65" s="36"/>
      <c r="M65" s="36"/>
      <c r="N65" s="36"/>
      <c r="O65" s="36"/>
      <c r="P65" s="36"/>
      <c r="Q65" s="36"/>
      <c r="R65" s="36"/>
      <c r="S65" s="36"/>
      <c r="T65" s="36"/>
      <c r="U65" s="36"/>
      <c r="V65" s="36"/>
      <c r="W65" s="36"/>
      <c r="X65" s="36"/>
      <c r="Y65" s="36"/>
    </row>
    <row r="66" spans="1:25" ht="12.75" customHeight="1">
      <c r="A66" s="36"/>
      <c r="B66" s="446"/>
      <c r="C66" s="289"/>
      <c r="D66" s="36"/>
      <c r="E66" s="36"/>
      <c r="F66" s="36"/>
      <c r="G66" s="36"/>
      <c r="H66" s="36"/>
      <c r="I66" s="36"/>
      <c r="J66" s="36"/>
      <c r="K66" s="36"/>
      <c r="L66" s="36"/>
      <c r="M66" s="36"/>
      <c r="N66" s="36"/>
      <c r="O66" s="36"/>
      <c r="P66" s="36"/>
      <c r="Q66" s="36"/>
      <c r="R66" s="36"/>
      <c r="S66" s="36"/>
      <c r="T66" s="36"/>
      <c r="U66" s="36"/>
      <c r="V66" s="36"/>
      <c r="W66" s="36"/>
      <c r="X66" s="36"/>
      <c r="Y66" s="36"/>
    </row>
    <row r="67" spans="1:25" ht="18" customHeight="1">
      <c r="C67" s="653" t="s">
        <v>839</v>
      </c>
      <c r="D67" s="36"/>
      <c r="E67" s="36"/>
      <c r="F67" s="633"/>
      <c r="G67" s="632"/>
      <c r="H67" s="634"/>
      <c r="I67" s="36"/>
      <c r="J67" s="36"/>
      <c r="K67" s="36"/>
      <c r="L67" s="36"/>
      <c r="M67" s="36"/>
      <c r="N67" s="36"/>
      <c r="O67" s="36"/>
      <c r="P67" s="36"/>
      <c r="Q67" s="36"/>
      <c r="R67" s="36"/>
      <c r="S67" s="36"/>
      <c r="T67" s="36"/>
      <c r="U67" s="36"/>
      <c r="V67" s="36"/>
      <c r="W67" s="36"/>
      <c r="X67" s="36"/>
      <c r="Y67" s="36"/>
    </row>
    <row r="68" spans="1:25" ht="18" customHeight="1">
      <c r="C68" s="652">
        <f t="shared" ref="C68:C81" si="0">G35/$G$48</f>
        <v>6.4145441866171202E-2</v>
      </c>
      <c r="D68" s="447"/>
      <c r="E68" s="447"/>
      <c r="F68" s="633"/>
      <c r="G68" s="632"/>
      <c r="H68" s="634"/>
      <c r="I68" s="447"/>
      <c r="J68" s="447"/>
      <c r="K68" s="447"/>
      <c r="L68" s="447"/>
      <c r="M68" s="447"/>
      <c r="N68" s="447"/>
      <c r="O68" s="447"/>
      <c r="P68" s="447"/>
      <c r="Q68" s="447"/>
      <c r="R68" s="447"/>
      <c r="S68" s="447"/>
      <c r="T68" s="447"/>
      <c r="U68" s="447"/>
      <c r="V68" s="447"/>
      <c r="W68" s="447"/>
      <c r="X68" s="447"/>
      <c r="Y68" s="447"/>
    </row>
    <row r="69" spans="1:25" ht="18" customHeight="1">
      <c r="C69" s="652">
        <f t="shared" si="0"/>
        <v>5.3079846953546984E-2</v>
      </c>
      <c r="D69" s="447"/>
      <c r="E69" s="447"/>
      <c r="F69" s="633"/>
      <c r="G69" s="632"/>
      <c r="H69" s="634"/>
      <c r="I69" s="447"/>
      <c r="J69" s="447"/>
      <c r="K69" s="447"/>
      <c r="L69" s="447"/>
      <c r="M69" s="447"/>
      <c r="N69" s="447"/>
      <c r="O69" s="447"/>
      <c r="P69" s="447"/>
      <c r="Q69" s="447"/>
      <c r="R69" s="447"/>
      <c r="S69" s="447"/>
      <c r="T69" s="447"/>
      <c r="U69" s="447"/>
      <c r="V69" s="447"/>
      <c r="W69" s="447"/>
      <c r="X69" s="447"/>
      <c r="Y69" s="447"/>
    </row>
    <row r="70" spans="1:25" ht="18" customHeight="1">
      <c r="C70" s="652">
        <f t="shared" si="0"/>
        <v>5.222358592929853E-2</v>
      </c>
      <c r="D70" s="447"/>
      <c r="F70" s="633"/>
      <c r="G70" s="632"/>
      <c r="H70" s="634"/>
      <c r="I70" s="448"/>
      <c r="J70" s="891"/>
      <c r="K70" s="804"/>
      <c r="L70" s="891"/>
      <c r="M70" s="804"/>
      <c r="N70" s="891"/>
      <c r="O70" s="804"/>
      <c r="P70" s="891"/>
      <c r="Q70" s="804"/>
      <c r="R70" s="891"/>
      <c r="S70" s="804"/>
      <c r="T70" s="891"/>
      <c r="U70" s="804"/>
      <c r="V70" s="448"/>
      <c r="W70" s="448"/>
      <c r="X70" s="448"/>
      <c r="Y70" s="448"/>
    </row>
    <row r="71" spans="1:25" ht="18" customHeight="1">
      <c r="C71" s="652">
        <f t="shared" si="0"/>
        <v>5.7003579815610793E-2</v>
      </c>
      <c r="D71" s="447"/>
      <c r="F71" s="633"/>
      <c r="G71" s="632"/>
      <c r="H71" s="634"/>
      <c r="I71" s="448"/>
      <c r="J71" s="891"/>
      <c r="K71" s="804"/>
      <c r="L71" s="891"/>
      <c r="M71" s="804"/>
      <c r="N71" s="891"/>
      <c r="O71" s="804"/>
      <c r="P71" s="891"/>
      <c r="Q71" s="804"/>
      <c r="R71" s="891"/>
      <c r="S71" s="804"/>
      <c r="T71" s="891"/>
      <c r="U71" s="804"/>
      <c r="V71" s="448"/>
      <c r="W71" s="448"/>
      <c r="X71" s="448"/>
      <c r="Y71" s="448"/>
    </row>
    <row r="72" spans="1:25" ht="12.75">
      <c r="C72" s="652">
        <f t="shared" si="0"/>
        <v>0.10525777028969258</v>
      </c>
      <c r="D72" s="447"/>
      <c r="F72" s="633"/>
      <c r="G72" s="632"/>
      <c r="H72" s="634"/>
      <c r="I72" s="448"/>
      <c r="J72" s="891"/>
      <c r="K72" s="804"/>
      <c r="L72" s="891"/>
      <c r="M72" s="804"/>
      <c r="N72" s="891"/>
      <c r="O72" s="804"/>
      <c r="P72" s="891"/>
      <c r="Q72" s="804"/>
      <c r="R72" s="891"/>
      <c r="S72" s="804"/>
      <c r="T72" s="891"/>
      <c r="U72" s="804"/>
      <c r="V72" s="448"/>
      <c r="W72" s="448"/>
      <c r="X72" s="448"/>
      <c r="Y72" s="448"/>
    </row>
    <row r="73" spans="1:25" ht="18" customHeight="1">
      <c r="C73" s="652">
        <f t="shared" si="0"/>
        <v>7.1300254560924703E-2</v>
      </c>
      <c r="D73" s="447"/>
      <c r="F73" s="633"/>
      <c r="G73" s="632"/>
      <c r="H73" s="634"/>
      <c r="I73" s="448"/>
      <c r="J73" s="891"/>
      <c r="K73" s="804"/>
      <c r="L73" s="891"/>
      <c r="M73" s="804"/>
      <c r="N73" s="891"/>
      <c r="O73" s="804"/>
      <c r="P73" s="891"/>
      <c r="Q73" s="804"/>
      <c r="R73" s="891"/>
      <c r="S73" s="804"/>
      <c r="T73" s="891"/>
      <c r="U73" s="804"/>
      <c r="V73" s="448"/>
      <c r="W73" s="448"/>
      <c r="X73" s="448"/>
      <c r="Y73" s="448"/>
    </row>
    <row r="74" spans="1:25" ht="12.75">
      <c r="C74" s="652">
        <f t="shared" si="0"/>
        <v>0.18989158458884936</v>
      </c>
      <c r="D74" s="447"/>
      <c r="F74" s="633"/>
      <c r="G74" s="632"/>
      <c r="H74" s="634"/>
      <c r="I74" s="448"/>
      <c r="J74" s="891"/>
      <c r="K74" s="804"/>
      <c r="L74" s="891"/>
      <c r="M74" s="804"/>
      <c r="N74" s="891"/>
      <c r="O74" s="804"/>
      <c r="P74" s="891"/>
      <c r="Q74" s="804"/>
      <c r="R74" s="891"/>
      <c r="S74" s="804"/>
      <c r="T74" s="891"/>
      <c r="U74" s="804"/>
      <c r="V74" s="448"/>
      <c r="W74" s="448"/>
      <c r="X74" s="448"/>
      <c r="Y74" s="448"/>
    </row>
    <row r="75" spans="1:25" ht="18" customHeight="1">
      <c r="C75" s="652">
        <f t="shared" si="0"/>
        <v>0.27511833828121196</v>
      </c>
      <c r="D75" s="448"/>
      <c r="F75" s="633"/>
      <c r="G75" s="632"/>
      <c r="H75" s="634"/>
      <c r="J75" s="448"/>
      <c r="L75" s="448"/>
      <c r="N75" s="448"/>
      <c r="P75" s="448"/>
      <c r="R75" s="448"/>
      <c r="T75" s="448"/>
      <c r="V75" s="448"/>
      <c r="W75" s="448"/>
      <c r="X75" s="448"/>
      <c r="Y75" s="448"/>
    </row>
    <row r="76" spans="1:25" ht="18" customHeight="1">
      <c r="C76" s="652">
        <f t="shared" si="0"/>
        <v>8.6460380483681279E-2</v>
      </c>
      <c r="D76" s="447"/>
      <c r="F76" s="633"/>
      <c r="G76" s="632"/>
      <c r="H76" s="634"/>
      <c r="I76" s="448"/>
      <c r="J76" s="891"/>
      <c r="K76" s="804"/>
      <c r="L76" s="891"/>
      <c r="M76" s="804"/>
      <c r="N76" s="891"/>
      <c r="O76" s="804"/>
      <c r="P76" s="891"/>
      <c r="Q76" s="804"/>
      <c r="R76" s="891"/>
      <c r="S76" s="804"/>
      <c r="T76" s="891"/>
      <c r="U76" s="804"/>
      <c r="V76" s="448"/>
      <c r="W76" s="448"/>
      <c r="X76" s="448"/>
      <c r="Y76" s="448"/>
    </row>
    <row r="77" spans="1:25" ht="18" customHeight="1">
      <c r="C77" s="652">
        <f t="shared" si="0"/>
        <v>1.3239272628998169E-2</v>
      </c>
      <c r="D77" s="448"/>
      <c r="E77" s="448"/>
      <c r="F77" s="633"/>
      <c r="G77" s="632"/>
      <c r="H77" s="634"/>
      <c r="I77" s="448"/>
      <c r="J77" s="448"/>
      <c r="K77" s="448"/>
      <c r="L77" s="448"/>
      <c r="M77" s="448"/>
      <c r="N77" s="448"/>
      <c r="O77" s="448"/>
      <c r="P77" s="448"/>
      <c r="Q77" s="448"/>
      <c r="R77" s="448"/>
      <c r="S77" s="448"/>
      <c r="T77" s="448"/>
      <c r="U77" s="448"/>
      <c r="V77" s="448"/>
      <c r="W77" s="448"/>
      <c r="X77" s="448"/>
      <c r="Y77" s="448"/>
    </row>
    <row r="78" spans="1:25" ht="18" customHeight="1">
      <c r="C78" s="652">
        <f t="shared" si="0"/>
        <v>5.5646862959449926E-3</v>
      </c>
      <c r="D78" s="448"/>
      <c r="E78" s="448"/>
      <c r="F78" s="633"/>
      <c r="G78" s="632"/>
      <c r="H78" s="634"/>
      <c r="I78" s="448"/>
      <c r="J78" s="448"/>
      <c r="K78" s="448"/>
      <c r="L78" s="448"/>
      <c r="M78" s="448"/>
      <c r="N78" s="448"/>
      <c r="O78" s="448"/>
      <c r="P78" s="448"/>
      <c r="Q78" s="448"/>
      <c r="R78" s="448"/>
      <c r="S78" s="448"/>
      <c r="T78" s="448"/>
      <c r="U78" s="448"/>
      <c r="V78" s="448"/>
      <c r="W78" s="448"/>
      <c r="X78" s="448"/>
      <c r="Y78" s="448"/>
    </row>
    <row r="79" spans="1:25" ht="18" customHeight="1">
      <c r="C79" s="652">
        <f t="shared" si="0"/>
        <v>1.6348486252127533E-2</v>
      </c>
      <c r="D79" s="448"/>
      <c r="E79" s="448"/>
      <c r="F79" s="633"/>
      <c r="G79" s="632"/>
      <c r="H79" s="634"/>
      <c r="I79" s="448"/>
      <c r="J79" s="448"/>
      <c r="K79" s="448"/>
      <c r="L79" s="448"/>
      <c r="M79" s="448"/>
      <c r="N79" s="448"/>
      <c r="O79" s="448"/>
      <c r="P79" s="448"/>
      <c r="Q79" s="448"/>
      <c r="R79" s="448"/>
      <c r="S79" s="448"/>
      <c r="T79" s="448"/>
      <c r="U79" s="448"/>
      <c r="V79" s="448"/>
      <c r="W79" s="448"/>
      <c r="X79" s="448"/>
      <c r="Y79" s="448"/>
    </row>
    <row r="80" spans="1:25" ht="18" customHeight="1">
      <c r="C80" s="652">
        <f t="shared" si="0"/>
        <v>1.0366772053941879E-2</v>
      </c>
      <c r="D80" s="447"/>
      <c r="F80" s="633"/>
      <c r="G80" s="632"/>
      <c r="H80" s="634"/>
      <c r="I80" s="448"/>
      <c r="J80" s="891"/>
      <c r="K80" s="804"/>
      <c r="L80" s="891"/>
      <c r="M80" s="804"/>
      <c r="N80" s="891"/>
      <c r="O80" s="804"/>
      <c r="P80" s="891"/>
      <c r="Q80" s="804"/>
      <c r="R80" s="891"/>
      <c r="S80" s="804"/>
      <c r="T80" s="891"/>
      <c r="U80" s="804"/>
      <c r="V80" s="448"/>
      <c r="W80" s="448"/>
      <c r="X80" s="448"/>
      <c r="Y80" s="448"/>
    </row>
    <row r="81" spans="1:25" ht="18" customHeight="1">
      <c r="C81" s="651">
        <f t="shared" si="0"/>
        <v>1</v>
      </c>
      <c r="D81" s="655"/>
      <c r="F81" s="633"/>
      <c r="G81" s="632"/>
      <c r="H81" s="634"/>
      <c r="I81" s="449"/>
      <c r="J81" s="892"/>
      <c r="K81" s="804"/>
      <c r="L81" s="892"/>
      <c r="M81" s="804"/>
      <c r="N81" s="892"/>
      <c r="O81" s="804"/>
      <c r="P81" s="892"/>
      <c r="Q81" s="804"/>
      <c r="R81" s="892"/>
      <c r="S81" s="804"/>
      <c r="T81" s="892"/>
      <c r="U81" s="804"/>
      <c r="V81" s="449"/>
      <c r="W81" s="449"/>
      <c r="X81" s="449"/>
      <c r="Y81" s="449"/>
    </row>
    <row r="82" spans="1:25" ht="12.75" customHeight="1">
      <c r="A82" s="36"/>
      <c r="B82" s="446"/>
      <c r="C82" s="289"/>
      <c r="D82" s="36"/>
      <c r="E82" s="36"/>
      <c r="F82" s="36"/>
      <c r="G82" s="36"/>
      <c r="H82" s="36"/>
      <c r="I82" s="36"/>
      <c r="J82" s="36"/>
      <c r="K82" s="36"/>
      <c r="L82" s="36"/>
      <c r="M82" s="36"/>
      <c r="N82" s="36"/>
      <c r="O82" s="36"/>
      <c r="P82" s="36"/>
      <c r="Q82" s="36"/>
      <c r="R82" s="36"/>
      <c r="S82" s="36"/>
      <c r="T82" s="36"/>
      <c r="U82" s="36"/>
      <c r="V82" s="36"/>
      <c r="W82" s="36"/>
      <c r="X82" s="36"/>
      <c r="Y82" s="36"/>
    </row>
    <row r="83" spans="1:25" ht="12.75" customHeight="1">
      <c r="A83" s="36"/>
      <c r="B83" s="446"/>
      <c r="C83" s="289"/>
      <c r="D83" s="36"/>
      <c r="E83" s="36"/>
      <c r="F83" s="36"/>
      <c r="G83" s="36"/>
      <c r="H83" s="36"/>
      <c r="I83" s="36"/>
      <c r="J83" s="36"/>
      <c r="K83" s="36"/>
      <c r="L83" s="36"/>
      <c r="M83" s="36"/>
      <c r="N83" s="36"/>
      <c r="O83" s="36"/>
      <c r="P83" s="36"/>
      <c r="Q83" s="36"/>
      <c r="R83" s="36"/>
      <c r="S83" s="36"/>
      <c r="T83" s="36"/>
      <c r="U83" s="36"/>
      <c r="V83" s="36"/>
      <c r="W83" s="36"/>
      <c r="X83" s="36"/>
      <c r="Y83" s="36"/>
    </row>
    <row r="84" spans="1:25" ht="12.75" customHeight="1">
      <c r="A84" s="36"/>
      <c r="B84" s="446"/>
      <c r="C84" s="289"/>
      <c r="D84" s="36"/>
      <c r="E84" s="36"/>
      <c r="F84" s="36"/>
      <c r="G84" s="36"/>
      <c r="H84" s="36"/>
      <c r="I84" s="36"/>
      <c r="J84" s="36"/>
      <c r="K84" s="36"/>
      <c r="L84" s="36"/>
      <c r="M84" s="36"/>
      <c r="N84" s="36"/>
      <c r="O84" s="36"/>
      <c r="P84" s="36"/>
      <c r="Q84" s="36"/>
      <c r="R84" s="36"/>
      <c r="S84" s="36"/>
      <c r="T84" s="36"/>
      <c r="U84" s="36"/>
      <c r="V84" s="36"/>
      <c r="W84" s="36"/>
      <c r="X84" s="36"/>
      <c r="Y84" s="36"/>
    </row>
    <row r="85" spans="1:25" ht="12.75" customHeight="1">
      <c r="A85" s="36"/>
      <c r="B85" s="446"/>
      <c r="C85" s="289"/>
      <c r="D85" s="36"/>
      <c r="E85" s="36"/>
      <c r="F85" s="36"/>
      <c r="G85" s="36"/>
      <c r="H85" s="36"/>
      <c r="I85" s="36"/>
      <c r="J85" s="36"/>
      <c r="K85" s="36"/>
      <c r="L85" s="36"/>
      <c r="M85" s="36"/>
      <c r="N85" s="36"/>
      <c r="O85" s="36"/>
      <c r="P85" s="36"/>
      <c r="Q85" s="36"/>
      <c r="R85" s="36"/>
      <c r="S85" s="36"/>
      <c r="T85" s="36"/>
      <c r="U85" s="36"/>
      <c r="V85" s="36"/>
      <c r="W85" s="36"/>
      <c r="X85" s="36"/>
      <c r="Y85" s="36"/>
    </row>
    <row r="86" spans="1:25" ht="12.75" customHeight="1">
      <c r="A86" s="36"/>
      <c r="B86" s="446"/>
      <c r="C86" s="289"/>
      <c r="D86" s="36"/>
      <c r="E86" s="36"/>
      <c r="F86" s="36"/>
      <c r="G86" s="36"/>
      <c r="H86" s="36"/>
      <c r="I86" s="36"/>
      <c r="J86" s="36"/>
      <c r="K86" s="36"/>
      <c r="L86" s="36"/>
      <c r="M86" s="36"/>
      <c r="N86" s="36"/>
      <c r="O86" s="36"/>
      <c r="P86" s="36"/>
      <c r="Q86" s="36"/>
      <c r="R86" s="36"/>
      <c r="S86" s="36"/>
      <c r="T86" s="36"/>
      <c r="U86" s="36"/>
      <c r="V86" s="36"/>
      <c r="W86" s="36"/>
      <c r="X86" s="36"/>
      <c r="Y86" s="36"/>
    </row>
    <row r="87" spans="1:25" ht="12.75" customHeight="1">
      <c r="A87" s="36"/>
      <c r="B87" s="446"/>
      <c r="C87" s="289"/>
      <c r="D87" s="36"/>
      <c r="E87" s="36"/>
      <c r="F87" s="36"/>
      <c r="G87" s="36"/>
      <c r="H87" s="36"/>
      <c r="I87" s="36"/>
      <c r="J87" s="36"/>
      <c r="K87" s="36"/>
      <c r="L87" s="36"/>
      <c r="M87" s="36"/>
      <c r="N87" s="36"/>
      <c r="O87" s="36"/>
      <c r="P87" s="36"/>
      <c r="Q87" s="36"/>
      <c r="R87" s="36"/>
      <c r="S87" s="36"/>
      <c r="T87" s="36"/>
      <c r="U87" s="36"/>
      <c r="V87" s="36"/>
      <c r="W87" s="36"/>
      <c r="X87" s="36"/>
      <c r="Y87" s="36"/>
    </row>
    <row r="88" spans="1:25" ht="12.75" customHeight="1">
      <c r="A88" s="36"/>
      <c r="B88" s="446"/>
      <c r="C88" s="289"/>
      <c r="D88" s="36"/>
      <c r="E88" s="36"/>
      <c r="F88" s="36"/>
      <c r="G88" s="36"/>
      <c r="H88" s="36"/>
      <c r="I88" s="36"/>
      <c r="J88" s="36"/>
      <c r="K88" s="36"/>
      <c r="L88" s="36"/>
      <c r="M88" s="36"/>
      <c r="N88" s="36"/>
      <c r="O88" s="36"/>
      <c r="P88" s="36"/>
      <c r="Q88" s="36"/>
      <c r="R88" s="36"/>
      <c r="S88" s="36"/>
      <c r="T88" s="36"/>
      <c r="U88" s="36"/>
      <c r="V88" s="36"/>
      <c r="W88" s="36"/>
      <c r="X88" s="36"/>
      <c r="Y88" s="36"/>
    </row>
    <row r="89" spans="1:25" ht="12.75" customHeight="1">
      <c r="A89" s="36"/>
      <c r="B89" s="446"/>
      <c r="C89" s="289"/>
      <c r="D89" s="36"/>
      <c r="E89" s="36"/>
      <c r="F89" s="36"/>
      <c r="G89" s="36"/>
      <c r="H89" s="36"/>
      <c r="I89" s="36"/>
      <c r="J89" s="36"/>
      <c r="K89" s="36"/>
      <c r="L89" s="36"/>
      <c r="M89" s="36"/>
      <c r="N89" s="36"/>
      <c r="O89" s="36"/>
      <c r="P89" s="36"/>
      <c r="Q89" s="36"/>
      <c r="R89" s="36"/>
      <c r="S89" s="36"/>
      <c r="T89" s="36"/>
      <c r="U89" s="36"/>
      <c r="V89" s="36"/>
      <c r="W89" s="36"/>
      <c r="X89" s="36"/>
      <c r="Y89" s="36"/>
    </row>
    <row r="90" spans="1:25" ht="12.75" customHeight="1">
      <c r="A90" s="36"/>
      <c r="B90" s="446"/>
      <c r="C90" s="289"/>
      <c r="D90" s="36"/>
      <c r="E90" s="36"/>
      <c r="F90" s="36"/>
      <c r="G90" s="36"/>
      <c r="H90" s="36"/>
      <c r="I90" s="36"/>
      <c r="J90" s="36"/>
      <c r="K90" s="36"/>
      <c r="L90" s="36"/>
      <c r="M90" s="36"/>
      <c r="N90" s="36"/>
      <c r="O90" s="36"/>
      <c r="P90" s="36"/>
      <c r="Q90" s="36"/>
      <c r="R90" s="36"/>
      <c r="S90" s="36"/>
      <c r="T90" s="36"/>
      <c r="U90" s="36"/>
      <c r="V90" s="36"/>
      <c r="W90" s="36"/>
      <c r="X90" s="36"/>
      <c r="Y90" s="36"/>
    </row>
    <row r="91" spans="1:25" ht="12.75" customHeight="1">
      <c r="A91" s="36"/>
      <c r="B91" s="446"/>
      <c r="C91" s="289"/>
      <c r="D91" s="36"/>
      <c r="E91" s="36"/>
      <c r="F91" s="36"/>
      <c r="G91" s="36"/>
      <c r="H91" s="36"/>
      <c r="I91" s="36"/>
      <c r="J91" s="36"/>
      <c r="K91" s="36"/>
      <c r="L91" s="36"/>
      <c r="M91" s="36"/>
      <c r="N91" s="36"/>
      <c r="O91" s="36"/>
      <c r="P91" s="36"/>
      <c r="Q91" s="36"/>
      <c r="R91" s="36"/>
      <c r="S91" s="36"/>
      <c r="T91" s="36"/>
      <c r="U91" s="36"/>
      <c r="V91" s="36"/>
      <c r="W91" s="36"/>
      <c r="X91" s="36"/>
      <c r="Y91" s="36"/>
    </row>
    <row r="92" spans="1:25" ht="12.75" customHeight="1">
      <c r="A92" s="36"/>
      <c r="B92" s="446"/>
      <c r="C92" s="289"/>
      <c r="D92" s="36"/>
      <c r="E92" s="36"/>
      <c r="F92" s="36"/>
      <c r="G92" s="36"/>
      <c r="H92" s="36"/>
      <c r="I92" s="36"/>
      <c r="J92" s="36"/>
      <c r="K92" s="36"/>
      <c r="L92" s="36"/>
      <c r="M92" s="36"/>
      <c r="N92" s="36"/>
      <c r="O92" s="36"/>
      <c r="P92" s="36"/>
      <c r="Q92" s="36"/>
      <c r="R92" s="36"/>
      <c r="S92" s="36"/>
      <c r="T92" s="36"/>
      <c r="U92" s="36"/>
      <c r="V92" s="36"/>
      <c r="W92" s="36"/>
      <c r="X92" s="36"/>
      <c r="Y92" s="36"/>
    </row>
    <row r="93" spans="1:25" ht="12.75" customHeight="1">
      <c r="A93" s="36"/>
      <c r="B93" s="446"/>
      <c r="C93" s="289"/>
      <c r="D93" s="36"/>
      <c r="E93" s="36"/>
      <c r="F93" s="36"/>
      <c r="G93" s="36"/>
      <c r="H93" s="36"/>
      <c r="I93" s="36"/>
      <c r="J93" s="36"/>
      <c r="K93" s="36"/>
      <c r="L93" s="36"/>
      <c r="M93" s="36"/>
      <c r="N93" s="36"/>
      <c r="O93" s="36"/>
      <c r="P93" s="36"/>
      <c r="Q93" s="36"/>
      <c r="R93" s="36"/>
      <c r="S93" s="36"/>
      <c r="T93" s="36"/>
      <c r="U93" s="36"/>
      <c r="V93" s="36"/>
      <c r="W93" s="36"/>
      <c r="X93" s="36"/>
      <c r="Y93" s="36"/>
    </row>
    <row r="94" spans="1:25" ht="12.75" customHeight="1">
      <c r="A94" s="36"/>
      <c r="B94" s="446"/>
      <c r="C94" s="289"/>
      <c r="D94" s="36"/>
      <c r="E94" s="36"/>
      <c r="F94" s="36"/>
      <c r="G94" s="36"/>
      <c r="H94" s="36"/>
      <c r="I94" s="36"/>
      <c r="J94" s="36"/>
      <c r="K94" s="36"/>
      <c r="L94" s="36"/>
      <c r="M94" s="36"/>
      <c r="N94" s="36"/>
      <c r="O94" s="36"/>
      <c r="P94" s="36"/>
      <c r="Q94" s="36"/>
      <c r="R94" s="36"/>
      <c r="S94" s="36"/>
      <c r="T94" s="36"/>
      <c r="U94" s="36"/>
      <c r="V94" s="36"/>
      <c r="W94" s="36"/>
      <c r="X94" s="36"/>
      <c r="Y94" s="36"/>
    </row>
    <row r="95" spans="1:25" ht="12.75" customHeight="1">
      <c r="A95" s="36"/>
      <c r="B95" s="446"/>
      <c r="C95" s="289"/>
      <c r="D95" s="36"/>
      <c r="E95" s="36"/>
      <c r="F95" s="36"/>
      <c r="G95" s="36"/>
      <c r="H95" s="36"/>
      <c r="I95" s="36"/>
      <c r="J95" s="36"/>
      <c r="K95" s="36"/>
      <c r="L95" s="36"/>
      <c r="M95" s="36"/>
      <c r="N95" s="36"/>
      <c r="O95" s="36"/>
      <c r="P95" s="36"/>
      <c r="Q95" s="36"/>
      <c r="R95" s="36"/>
      <c r="S95" s="36"/>
      <c r="T95" s="36"/>
      <c r="U95" s="36"/>
      <c r="V95" s="36"/>
      <c r="W95" s="36"/>
      <c r="X95" s="36"/>
      <c r="Y95" s="36"/>
    </row>
    <row r="96" spans="1:25" ht="12.75" customHeight="1">
      <c r="A96" s="36"/>
      <c r="B96" s="446"/>
      <c r="C96" s="289"/>
      <c r="D96" s="36"/>
      <c r="E96" s="36"/>
      <c r="F96" s="36"/>
      <c r="G96" s="36"/>
      <c r="H96" s="36"/>
      <c r="I96" s="36"/>
      <c r="J96" s="36"/>
      <c r="K96" s="36"/>
      <c r="L96" s="36"/>
      <c r="M96" s="36"/>
      <c r="N96" s="36"/>
      <c r="O96" s="36"/>
      <c r="P96" s="36"/>
      <c r="Q96" s="36"/>
      <c r="R96" s="36"/>
      <c r="S96" s="36"/>
      <c r="T96" s="36"/>
      <c r="U96" s="36"/>
      <c r="V96" s="36"/>
      <c r="W96" s="36"/>
      <c r="X96" s="36"/>
      <c r="Y96" s="36"/>
    </row>
    <row r="97" spans="1:25" ht="12.75" customHeight="1">
      <c r="A97" s="36"/>
      <c r="B97" s="446"/>
      <c r="C97" s="289"/>
      <c r="D97" s="36"/>
      <c r="E97" s="36"/>
      <c r="F97" s="36"/>
      <c r="G97" s="36"/>
      <c r="H97" s="36"/>
      <c r="I97" s="36"/>
      <c r="J97" s="36"/>
      <c r="K97" s="36"/>
      <c r="L97" s="36"/>
      <c r="M97" s="36"/>
      <c r="N97" s="36"/>
      <c r="O97" s="36"/>
      <c r="P97" s="36"/>
      <c r="Q97" s="36"/>
      <c r="R97" s="36"/>
      <c r="S97" s="36"/>
      <c r="T97" s="36"/>
      <c r="U97" s="36"/>
      <c r="V97" s="36"/>
      <c r="W97" s="36"/>
      <c r="X97" s="36"/>
      <c r="Y97" s="36"/>
    </row>
    <row r="98" spans="1:25" ht="12.75" customHeight="1">
      <c r="A98" s="36"/>
      <c r="B98" s="446"/>
      <c r="C98" s="289"/>
      <c r="D98" s="36"/>
      <c r="E98" s="36"/>
      <c r="F98" s="36"/>
      <c r="G98" s="36"/>
      <c r="H98" s="36"/>
      <c r="I98" s="36"/>
      <c r="J98" s="36"/>
      <c r="K98" s="36"/>
      <c r="L98" s="36"/>
      <c r="M98" s="36"/>
      <c r="N98" s="36"/>
      <c r="O98" s="36"/>
      <c r="P98" s="36"/>
      <c r="Q98" s="36"/>
      <c r="R98" s="36"/>
      <c r="S98" s="36"/>
      <c r="T98" s="36"/>
      <c r="U98" s="36"/>
      <c r="V98" s="36"/>
      <c r="W98" s="36"/>
      <c r="X98" s="36"/>
      <c r="Y98" s="36"/>
    </row>
    <row r="99" spans="1:25" ht="12.75" customHeight="1">
      <c r="A99" s="36"/>
      <c r="B99" s="446"/>
      <c r="C99" s="289"/>
      <c r="D99" s="36"/>
      <c r="E99" s="36"/>
      <c r="F99" s="36"/>
      <c r="G99" s="36"/>
      <c r="H99" s="36"/>
      <c r="I99" s="36"/>
      <c r="J99" s="36"/>
      <c r="K99" s="36"/>
      <c r="L99" s="36"/>
      <c r="M99" s="36"/>
      <c r="N99" s="36"/>
      <c r="O99" s="36"/>
      <c r="P99" s="36"/>
      <c r="Q99" s="36"/>
      <c r="R99" s="36"/>
      <c r="S99" s="36"/>
      <c r="T99" s="36"/>
      <c r="U99" s="36"/>
      <c r="V99" s="36"/>
      <c r="W99" s="36"/>
      <c r="X99" s="36"/>
      <c r="Y99" s="36"/>
    </row>
    <row r="100" spans="1:25" ht="12.75" customHeight="1">
      <c r="A100" s="36"/>
      <c r="B100" s="446"/>
      <c r="C100" s="289"/>
      <c r="D100" s="36"/>
      <c r="E100" s="36"/>
      <c r="F100" s="36"/>
      <c r="G100" s="36"/>
      <c r="H100" s="36"/>
      <c r="I100" s="36"/>
      <c r="J100" s="36"/>
      <c r="K100" s="36"/>
      <c r="L100" s="36"/>
      <c r="M100" s="36"/>
      <c r="N100" s="36"/>
      <c r="O100" s="36"/>
      <c r="P100" s="36"/>
      <c r="Q100" s="36"/>
      <c r="R100" s="36"/>
      <c r="S100" s="36"/>
      <c r="T100" s="36"/>
      <c r="U100" s="36"/>
      <c r="V100" s="36"/>
      <c r="W100" s="36"/>
      <c r="X100" s="36"/>
      <c r="Y100" s="36"/>
    </row>
    <row r="101" spans="1:25" ht="12.75" customHeight="1">
      <c r="A101" s="36"/>
      <c r="B101" s="446"/>
      <c r="C101" s="289"/>
      <c r="D101" s="36"/>
      <c r="E101" s="36"/>
      <c r="F101" s="36"/>
      <c r="G101" s="36"/>
      <c r="H101" s="36"/>
      <c r="I101" s="36"/>
      <c r="J101" s="36"/>
      <c r="K101" s="36"/>
      <c r="L101" s="36"/>
      <c r="M101" s="36"/>
      <c r="N101" s="36"/>
      <c r="O101" s="36"/>
      <c r="P101" s="36"/>
      <c r="Q101" s="36"/>
      <c r="R101" s="36"/>
      <c r="S101" s="36"/>
      <c r="T101" s="36"/>
      <c r="U101" s="36"/>
      <c r="V101" s="36"/>
      <c r="W101" s="36"/>
      <c r="X101" s="36"/>
      <c r="Y101" s="36"/>
    </row>
    <row r="102" spans="1:25" ht="12.75" customHeight="1">
      <c r="A102" s="36"/>
      <c r="B102" s="446"/>
      <c r="C102" s="289"/>
      <c r="D102" s="36"/>
      <c r="E102" s="36"/>
      <c r="F102" s="36"/>
      <c r="G102" s="36"/>
      <c r="H102" s="36"/>
      <c r="I102" s="36"/>
      <c r="J102" s="36"/>
      <c r="K102" s="36"/>
      <c r="L102" s="36"/>
      <c r="M102" s="36"/>
      <c r="N102" s="36"/>
      <c r="O102" s="36"/>
      <c r="P102" s="36"/>
      <c r="Q102" s="36"/>
      <c r="R102" s="36"/>
      <c r="S102" s="36"/>
      <c r="T102" s="36"/>
      <c r="U102" s="36"/>
      <c r="V102" s="36"/>
      <c r="W102" s="36"/>
      <c r="X102" s="36"/>
      <c r="Y102" s="36"/>
    </row>
    <row r="103" spans="1:25" ht="12.75" customHeight="1">
      <c r="A103" s="36"/>
      <c r="B103" s="446"/>
      <c r="C103" s="289"/>
      <c r="D103" s="36"/>
      <c r="E103" s="36"/>
      <c r="F103" s="36"/>
      <c r="G103" s="36"/>
      <c r="H103" s="36"/>
      <c r="I103" s="36"/>
      <c r="J103" s="36"/>
      <c r="K103" s="36"/>
      <c r="L103" s="36"/>
      <c r="M103" s="36"/>
      <c r="N103" s="36"/>
      <c r="O103" s="36"/>
      <c r="P103" s="36"/>
      <c r="Q103" s="36"/>
      <c r="R103" s="36"/>
      <c r="S103" s="36"/>
      <c r="T103" s="36"/>
      <c r="U103" s="36"/>
      <c r="V103" s="36"/>
      <c r="W103" s="36"/>
      <c r="X103" s="36"/>
      <c r="Y103" s="36"/>
    </row>
    <row r="104" spans="1:25" ht="12.75" customHeight="1">
      <c r="A104" s="36"/>
      <c r="B104" s="446"/>
      <c r="C104" s="289"/>
      <c r="D104" s="36"/>
      <c r="E104" s="36"/>
      <c r="F104" s="36"/>
      <c r="G104" s="36"/>
      <c r="H104" s="36"/>
      <c r="I104" s="36"/>
      <c r="J104" s="36"/>
      <c r="K104" s="36"/>
      <c r="L104" s="36"/>
      <c r="M104" s="36"/>
      <c r="N104" s="36"/>
      <c r="O104" s="36"/>
      <c r="P104" s="36"/>
      <c r="Q104" s="36"/>
      <c r="R104" s="36"/>
      <c r="S104" s="36"/>
      <c r="T104" s="36"/>
      <c r="U104" s="36"/>
      <c r="V104" s="36"/>
      <c r="W104" s="36"/>
      <c r="X104" s="36"/>
      <c r="Y104" s="36"/>
    </row>
    <row r="105" spans="1:25" ht="12.75" customHeight="1">
      <c r="A105" s="36"/>
      <c r="B105" s="446"/>
      <c r="C105" s="289"/>
      <c r="D105" s="36"/>
      <c r="E105" s="36"/>
      <c r="F105" s="36"/>
      <c r="G105" s="36"/>
      <c r="H105" s="36"/>
      <c r="I105" s="36"/>
      <c r="J105" s="36"/>
      <c r="K105" s="36"/>
      <c r="L105" s="36"/>
      <c r="M105" s="36"/>
      <c r="N105" s="36"/>
      <c r="O105" s="36"/>
      <c r="P105" s="36"/>
      <c r="Q105" s="36"/>
      <c r="R105" s="36"/>
      <c r="S105" s="36"/>
      <c r="T105" s="36"/>
      <c r="U105" s="36"/>
      <c r="V105" s="36"/>
      <c r="W105" s="36"/>
      <c r="X105" s="36"/>
      <c r="Y105" s="36"/>
    </row>
    <row r="106" spans="1:25" ht="12.75" customHeight="1">
      <c r="A106" s="36"/>
      <c r="B106" s="446"/>
      <c r="C106" s="289"/>
      <c r="D106" s="36"/>
      <c r="E106" s="36"/>
      <c r="F106" s="36"/>
      <c r="G106" s="36"/>
      <c r="H106" s="36"/>
      <c r="I106" s="36"/>
      <c r="J106" s="36"/>
      <c r="K106" s="36"/>
      <c r="L106" s="36"/>
      <c r="M106" s="36"/>
      <c r="N106" s="36"/>
      <c r="O106" s="36"/>
      <c r="P106" s="36"/>
      <c r="Q106" s="36"/>
      <c r="R106" s="36"/>
      <c r="S106" s="36"/>
      <c r="T106" s="36"/>
      <c r="U106" s="36"/>
      <c r="V106" s="36"/>
      <c r="W106" s="36"/>
      <c r="X106" s="36"/>
      <c r="Y106" s="36"/>
    </row>
    <row r="107" spans="1:25" ht="12.75" customHeight="1">
      <c r="A107" s="36"/>
      <c r="B107" s="446"/>
      <c r="C107" s="289"/>
      <c r="D107" s="36"/>
      <c r="E107" s="36"/>
      <c r="F107" s="36"/>
      <c r="G107" s="36"/>
      <c r="H107" s="36"/>
      <c r="I107" s="36"/>
      <c r="J107" s="36"/>
      <c r="K107" s="36"/>
      <c r="L107" s="36"/>
      <c r="M107" s="36"/>
      <c r="N107" s="36"/>
      <c r="O107" s="36"/>
      <c r="P107" s="36"/>
      <c r="Q107" s="36"/>
      <c r="R107" s="36"/>
      <c r="S107" s="36"/>
      <c r="T107" s="36"/>
      <c r="U107" s="36"/>
      <c r="V107" s="36"/>
      <c r="W107" s="36"/>
      <c r="X107" s="36"/>
      <c r="Y107" s="36"/>
    </row>
    <row r="108" spans="1:25" ht="12.75" customHeight="1">
      <c r="A108" s="36"/>
      <c r="B108" s="446"/>
      <c r="C108" s="289"/>
      <c r="D108" s="36"/>
      <c r="E108" s="36"/>
      <c r="F108" s="36"/>
      <c r="G108" s="36"/>
      <c r="H108" s="36"/>
      <c r="I108" s="36"/>
      <c r="J108" s="36"/>
      <c r="K108" s="36"/>
      <c r="L108" s="36"/>
      <c r="M108" s="36"/>
      <c r="N108" s="36"/>
      <c r="O108" s="36"/>
      <c r="P108" s="36"/>
      <c r="Q108" s="36"/>
      <c r="R108" s="36"/>
      <c r="S108" s="36"/>
      <c r="T108" s="36"/>
      <c r="U108" s="36"/>
      <c r="V108" s="36"/>
      <c r="W108" s="36"/>
      <c r="X108" s="36"/>
      <c r="Y108" s="36"/>
    </row>
    <row r="109" spans="1:25" ht="12.75" customHeight="1">
      <c r="A109" s="36"/>
      <c r="B109" s="446"/>
      <c r="C109" s="289"/>
      <c r="D109" s="36"/>
      <c r="E109" s="36"/>
      <c r="F109" s="36"/>
      <c r="G109" s="36"/>
      <c r="H109" s="36"/>
      <c r="I109" s="36"/>
      <c r="J109" s="36"/>
      <c r="K109" s="36"/>
      <c r="L109" s="36"/>
      <c r="M109" s="36"/>
      <c r="N109" s="36"/>
      <c r="O109" s="36"/>
      <c r="P109" s="36"/>
      <c r="Q109" s="36"/>
      <c r="R109" s="36"/>
      <c r="S109" s="36"/>
      <c r="T109" s="36"/>
      <c r="U109" s="36"/>
      <c r="V109" s="36"/>
      <c r="W109" s="36"/>
      <c r="X109" s="36"/>
      <c r="Y109" s="36"/>
    </row>
    <row r="110" spans="1:25" ht="12.75" customHeight="1">
      <c r="A110" s="36"/>
      <c r="B110" s="446"/>
      <c r="C110" s="289"/>
      <c r="D110" s="36"/>
      <c r="E110" s="36"/>
      <c r="F110" s="36"/>
      <c r="G110" s="36"/>
      <c r="H110" s="36"/>
      <c r="I110" s="36"/>
      <c r="J110" s="36"/>
      <c r="K110" s="36"/>
      <c r="L110" s="36"/>
      <c r="M110" s="36"/>
      <c r="N110" s="36"/>
      <c r="O110" s="36"/>
      <c r="P110" s="36"/>
      <c r="Q110" s="36"/>
      <c r="R110" s="36"/>
      <c r="S110" s="36"/>
      <c r="T110" s="36"/>
      <c r="U110" s="36"/>
      <c r="V110" s="36"/>
      <c r="W110" s="36"/>
      <c r="X110" s="36"/>
      <c r="Y110" s="36"/>
    </row>
    <row r="111" spans="1:25" ht="12.75" customHeight="1">
      <c r="A111" s="36"/>
      <c r="B111" s="446"/>
      <c r="C111" s="289"/>
      <c r="D111" s="36"/>
      <c r="E111" s="36"/>
      <c r="F111" s="36"/>
      <c r="G111" s="36"/>
      <c r="H111" s="36"/>
      <c r="I111" s="36"/>
      <c r="J111" s="36"/>
      <c r="K111" s="36"/>
      <c r="L111" s="36"/>
      <c r="M111" s="36"/>
      <c r="N111" s="36"/>
      <c r="O111" s="36"/>
      <c r="P111" s="36"/>
      <c r="Q111" s="36"/>
      <c r="R111" s="36"/>
      <c r="S111" s="36"/>
      <c r="T111" s="36"/>
      <c r="U111" s="36"/>
      <c r="V111" s="36"/>
      <c r="W111" s="36"/>
      <c r="X111" s="36"/>
      <c r="Y111" s="36"/>
    </row>
    <row r="112" spans="1:25" ht="12.75" customHeight="1">
      <c r="A112" s="36"/>
      <c r="B112" s="446"/>
      <c r="C112" s="289"/>
      <c r="D112" s="36"/>
      <c r="E112" s="36"/>
      <c r="F112" s="36"/>
      <c r="G112" s="36"/>
      <c r="H112" s="36"/>
      <c r="I112" s="36"/>
      <c r="J112" s="36"/>
      <c r="K112" s="36"/>
      <c r="L112" s="36"/>
      <c r="M112" s="36"/>
      <c r="N112" s="36"/>
      <c r="O112" s="36"/>
      <c r="P112" s="36"/>
      <c r="Q112" s="36"/>
      <c r="R112" s="36"/>
      <c r="S112" s="36"/>
      <c r="T112" s="36"/>
      <c r="U112" s="36"/>
      <c r="V112" s="36"/>
      <c r="W112" s="36"/>
      <c r="X112" s="36"/>
      <c r="Y112" s="36"/>
    </row>
    <row r="113" spans="1:25" ht="12.75" customHeight="1">
      <c r="A113" s="36"/>
      <c r="B113" s="446"/>
      <c r="C113" s="289"/>
      <c r="D113" s="36"/>
      <c r="E113" s="36"/>
      <c r="F113" s="36"/>
      <c r="G113" s="36"/>
      <c r="H113" s="36"/>
      <c r="I113" s="36"/>
      <c r="J113" s="36"/>
      <c r="K113" s="36"/>
      <c r="L113" s="36"/>
      <c r="M113" s="36"/>
      <c r="N113" s="36"/>
      <c r="O113" s="36"/>
      <c r="P113" s="36"/>
      <c r="Q113" s="36"/>
      <c r="R113" s="36"/>
      <c r="S113" s="36"/>
      <c r="T113" s="36"/>
      <c r="U113" s="36"/>
      <c r="V113" s="36"/>
      <c r="W113" s="36"/>
      <c r="X113" s="36"/>
      <c r="Y113" s="36"/>
    </row>
    <row r="114" spans="1:25" ht="12.75" customHeight="1">
      <c r="A114" s="36"/>
      <c r="B114" s="446"/>
      <c r="C114" s="289"/>
      <c r="D114" s="36"/>
      <c r="E114" s="36"/>
      <c r="F114" s="36"/>
      <c r="G114" s="36"/>
      <c r="H114" s="36"/>
      <c r="I114" s="36"/>
      <c r="J114" s="36"/>
      <c r="K114" s="36"/>
      <c r="L114" s="36"/>
      <c r="M114" s="36"/>
      <c r="N114" s="36"/>
      <c r="O114" s="36"/>
      <c r="P114" s="36"/>
      <c r="Q114" s="36"/>
      <c r="R114" s="36"/>
      <c r="S114" s="36"/>
      <c r="T114" s="36"/>
      <c r="U114" s="36"/>
      <c r="V114" s="36"/>
      <c r="W114" s="36"/>
      <c r="X114" s="36"/>
      <c r="Y114" s="36"/>
    </row>
    <row r="115" spans="1:25" ht="12.75" customHeight="1">
      <c r="A115" s="36"/>
      <c r="B115" s="446"/>
      <c r="C115" s="289"/>
      <c r="D115" s="36"/>
      <c r="E115" s="36"/>
      <c r="F115" s="36"/>
      <c r="G115" s="36"/>
      <c r="H115" s="36"/>
      <c r="I115" s="36"/>
      <c r="J115" s="36"/>
      <c r="K115" s="36"/>
      <c r="L115" s="36"/>
      <c r="M115" s="36"/>
      <c r="N115" s="36"/>
      <c r="O115" s="36"/>
      <c r="P115" s="36"/>
      <c r="Q115" s="36"/>
      <c r="R115" s="36"/>
      <c r="S115" s="36"/>
      <c r="T115" s="36"/>
      <c r="U115" s="36"/>
      <c r="V115" s="36"/>
      <c r="W115" s="36"/>
      <c r="X115" s="36"/>
      <c r="Y115" s="36"/>
    </row>
    <row r="116" spans="1:25" ht="12.75" customHeight="1">
      <c r="A116" s="36"/>
      <c r="B116" s="446"/>
      <c r="C116" s="289"/>
      <c r="D116" s="36"/>
      <c r="E116" s="36"/>
      <c r="F116" s="36"/>
      <c r="G116" s="36"/>
      <c r="H116" s="36"/>
      <c r="I116" s="36"/>
      <c r="J116" s="36"/>
      <c r="K116" s="36"/>
      <c r="L116" s="36"/>
      <c r="M116" s="36"/>
      <c r="N116" s="36"/>
      <c r="O116" s="36"/>
      <c r="P116" s="36"/>
      <c r="Q116" s="36"/>
      <c r="R116" s="36"/>
      <c r="S116" s="36"/>
      <c r="T116" s="36"/>
      <c r="U116" s="36"/>
      <c r="V116" s="36"/>
      <c r="W116" s="36"/>
      <c r="X116" s="36"/>
      <c r="Y116" s="36"/>
    </row>
    <row r="117" spans="1:25" ht="12.75" customHeight="1">
      <c r="A117" s="36"/>
      <c r="B117" s="446"/>
      <c r="C117" s="289"/>
      <c r="D117" s="36"/>
      <c r="E117" s="36"/>
      <c r="F117" s="36"/>
      <c r="G117" s="36"/>
      <c r="H117" s="36"/>
      <c r="I117" s="36"/>
      <c r="J117" s="36"/>
      <c r="K117" s="36"/>
      <c r="L117" s="36"/>
      <c r="M117" s="36"/>
      <c r="N117" s="36"/>
      <c r="O117" s="36"/>
      <c r="P117" s="36"/>
      <c r="Q117" s="36"/>
      <c r="R117" s="36"/>
      <c r="S117" s="36"/>
      <c r="T117" s="36"/>
      <c r="U117" s="36"/>
      <c r="V117" s="36"/>
      <c r="W117" s="36"/>
      <c r="X117" s="36"/>
      <c r="Y117" s="36"/>
    </row>
    <row r="118" spans="1:25" ht="12.75" customHeight="1">
      <c r="A118" s="36"/>
      <c r="B118" s="446"/>
      <c r="C118" s="289"/>
      <c r="D118" s="36"/>
      <c r="E118" s="36"/>
      <c r="F118" s="36"/>
      <c r="G118" s="36"/>
      <c r="H118" s="36"/>
      <c r="I118" s="36"/>
      <c r="J118" s="36"/>
      <c r="K118" s="36"/>
      <c r="L118" s="36"/>
      <c r="M118" s="36"/>
      <c r="N118" s="36"/>
      <c r="O118" s="36"/>
      <c r="P118" s="36"/>
      <c r="Q118" s="36"/>
      <c r="R118" s="36"/>
      <c r="S118" s="36"/>
      <c r="T118" s="36"/>
      <c r="U118" s="36"/>
      <c r="V118" s="36"/>
      <c r="W118" s="36"/>
      <c r="X118" s="36"/>
      <c r="Y118" s="36"/>
    </row>
    <row r="119" spans="1:25" ht="12.75" customHeight="1">
      <c r="A119" s="36"/>
      <c r="B119" s="446"/>
      <c r="C119" s="289"/>
      <c r="D119" s="36"/>
      <c r="E119" s="36"/>
      <c r="F119" s="36"/>
      <c r="G119" s="36"/>
      <c r="H119" s="36"/>
      <c r="I119" s="36"/>
      <c r="J119" s="36"/>
      <c r="K119" s="36"/>
      <c r="L119" s="36"/>
      <c r="M119" s="36"/>
      <c r="N119" s="36"/>
      <c r="O119" s="36"/>
      <c r="P119" s="36"/>
      <c r="Q119" s="36"/>
      <c r="R119" s="36"/>
      <c r="S119" s="36"/>
      <c r="T119" s="36"/>
      <c r="U119" s="36"/>
      <c r="V119" s="36"/>
      <c r="W119" s="36"/>
      <c r="X119" s="36"/>
      <c r="Y119" s="36"/>
    </row>
    <row r="120" spans="1:25" ht="12.75" customHeight="1">
      <c r="A120" s="36"/>
      <c r="B120" s="446"/>
      <c r="C120" s="289"/>
      <c r="D120" s="36"/>
      <c r="E120" s="36"/>
      <c r="F120" s="36"/>
      <c r="G120" s="36"/>
      <c r="H120" s="36"/>
      <c r="I120" s="36"/>
      <c r="J120" s="36"/>
      <c r="K120" s="36"/>
      <c r="L120" s="36"/>
      <c r="M120" s="36"/>
      <c r="N120" s="36"/>
      <c r="O120" s="36"/>
      <c r="P120" s="36"/>
      <c r="Q120" s="36"/>
      <c r="R120" s="36"/>
      <c r="S120" s="36"/>
      <c r="T120" s="36"/>
      <c r="U120" s="36"/>
      <c r="V120" s="36"/>
      <c r="W120" s="36"/>
      <c r="X120" s="36"/>
      <c r="Y120" s="36"/>
    </row>
    <row r="121" spans="1:25" ht="12.75" customHeight="1">
      <c r="A121" s="36"/>
      <c r="B121" s="446"/>
      <c r="C121" s="289"/>
      <c r="D121" s="36"/>
      <c r="E121" s="36"/>
      <c r="F121" s="36"/>
      <c r="G121" s="36"/>
      <c r="H121" s="36"/>
      <c r="I121" s="36"/>
      <c r="J121" s="36"/>
      <c r="K121" s="36"/>
      <c r="L121" s="36"/>
      <c r="M121" s="36"/>
      <c r="N121" s="36"/>
      <c r="O121" s="36"/>
      <c r="P121" s="36"/>
      <c r="Q121" s="36"/>
      <c r="R121" s="36"/>
      <c r="S121" s="36"/>
      <c r="T121" s="36"/>
      <c r="U121" s="36"/>
      <c r="V121" s="36"/>
      <c r="W121" s="36"/>
      <c r="X121" s="36"/>
      <c r="Y121" s="36"/>
    </row>
    <row r="122" spans="1:25" ht="12.75" customHeight="1">
      <c r="A122" s="36"/>
      <c r="B122" s="446"/>
      <c r="C122" s="289"/>
      <c r="D122" s="36"/>
      <c r="E122" s="36"/>
      <c r="F122" s="36"/>
      <c r="G122" s="36"/>
      <c r="H122" s="36"/>
      <c r="I122" s="36"/>
      <c r="J122" s="36"/>
      <c r="K122" s="36"/>
      <c r="L122" s="36"/>
      <c r="M122" s="36"/>
      <c r="N122" s="36"/>
      <c r="O122" s="36"/>
      <c r="P122" s="36"/>
      <c r="Q122" s="36"/>
      <c r="R122" s="36"/>
      <c r="S122" s="36"/>
      <c r="T122" s="36"/>
      <c r="U122" s="36"/>
      <c r="V122" s="36"/>
      <c r="W122" s="36"/>
      <c r="X122" s="36"/>
      <c r="Y122" s="36"/>
    </row>
    <row r="123" spans="1:25" ht="12.75" customHeight="1">
      <c r="A123" s="36"/>
      <c r="B123" s="446"/>
      <c r="C123" s="289"/>
      <c r="D123" s="36"/>
      <c r="E123" s="36"/>
      <c r="F123" s="36"/>
      <c r="G123" s="36"/>
      <c r="H123" s="36"/>
      <c r="I123" s="36"/>
      <c r="J123" s="36"/>
      <c r="K123" s="36"/>
      <c r="L123" s="36"/>
      <c r="M123" s="36"/>
      <c r="N123" s="36"/>
      <c r="O123" s="36"/>
      <c r="P123" s="36"/>
      <c r="Q123" s="36"/>
      <c r="R123" s="36"/>
      <c r="S123" s="36"/>
      <c r="T123" s="36"/>
      <c r="U123" s="36"/>
      <c r="V123" s="36"/>
      <c r="W123" s="36"/>
      <c r="X123" s="36"/>
      <c r="Y123" s="36"/>
    </row>
    <row r="124" spans="1:25" ht="12.75" customHeight="1">
      <c r="A124" s="36"/>
      <c r="B124" s="446"/>
      <c r="C124" s="289"/>
      <c r="D124" s="36"/>
      <c r="E124" s="36"/>
      <c r="F124" s="36"/>
      <c r="G124" s="36"/>
      <c r="H124" s="36"/>
      <c r="I124" s="36"/>
      <c r="J124" s="36"/>
      <c r="K124" s="36"/>
      <c r="L124" s="36"/>
      <c r="M124" s="36"/>
      <c r="N124" s="36"/>
      <c r="O124" s="36"/>
      <c r="P124" s="36"/>
      <c r="Q124" s="36"/>
      <c r="R124" s="36"/>
      <c r="S124" s="36"/>
      <c r="T124" s="36"/>
      <c r="U124" s="36"/>
      <c r="V124" s="36"/>
      <c r="W124" s="36"/>
      <c r="X124" s="36"/>
      <c r="Y124" s="36"/>
    </row>
    <row r="125" spans="1:25" ht="12.75" customHeight="1">
      <c r="A125" s="36"/>
      <c r="B125" s="446"/>
      <c r="C125" s="289"/>
      <c r="D125" s="36"/>
      <c r="E125" s="36"/>
      <c r="F125" s="36"/>
      <c r="G125" s="36"/>
      <c r="H125" s="36"/>
      <c r="I125" s="36"/>
      <c r="J125" s="36"/>
      <c r="K125" s="36"/>
      <c r="L125" s="36"/>
      <c r="M125" s="36"/>
      <c r="N125" s="36"/>
      <c r="O125" s="36"/>
      <c r="P125" s="36"/>
      <c r="Q125" s="36"/>
      <c r="R125" s="36"/>
      <c r="S125" s="36"/>
      <c r="T125" s="36"/>
      <c r="U125" s="36"/>
      <c r="V125" s="36"/>
      <c r="W125" s="36"/>
      <c r="X125" s="36"/>
      <c r="Y125" s="36"/>
    </row>
    <row r="126" spans="1:25" ht="12.75" customHeight="1">
      <c r="A126" s="36"/>
      <c r="B126" s="446"/>
      <c r="C126" s="289"/>
      <c r="D126" s="36"/>
      <c r="E126" s="36"/>
      <c r="F126" s="36"/>
      <c r="G126" s="36"/>
      <c r="H126" s="36"/>
      <c r="I126" s="36"/>
      <c r="J126" s="36"/>
      <c r="K126" s="36"/>
      <c r="L126" s="36"/>
      <c r="M126" s="36"/>
      <c r="N126" s="36"/>
      <c r="O126" s="36"/>
      <c r="P126" s="36"/>
      <c r="Q126" s="36"/>
      <c r="R126" s="36"/>
      <c r="S126" s="36"/>
      <c r="T126" s="36"/>
      <c r="U126" s="36"/>
      <c r="V126" s="36"/>
      <c r="W126" s="36"/>
      <c r="X126" s="36"/>
      <c r="Y126" s="36"/>
    </row>
    <row r="127" spans="1:25" ht="12.75" customHeight="1">
      <c r="A127" s="36"/>
      <c r="B127" s="446"/>
      <c r="C127" s="289"/>
      <c r="D127" s="36"/>
      <c r="E127" s="36"/>
      <c r="F127" s="36"/>
      <c r="G127" s="36"/>
      <c r="H127" s="36"/>
      <c r="I127" s="36"/>
      <c r="J127" s="36"/>
      <c r="K127" s="36"/>
      <c r="L127" s="36"/>
      <c r="M127" s="36"/>
      <c r="N127" s="36"/>
      <c r="O127" s="36"/>
      <c r="P127" s="36"/>
      <c r="Q127" s="36"/>
      <c r="R127" s="36"/>
      <c r="S127" s="36"/>
      <c r="T127" s="36"/>
      <c r="U127" s="36"/>
      <c r="V127" s="36"/>
      <c r="W127" s="36"/>
      <c r="X127" s="36"/>
      <c r="Y127" s="36"/>
    </row>
    <row r="128" spans="1:25" ht="12.75" customHeight="1">
      <c r="A128" s="36"/>
      <c r="B128" s="446"/>
      <c r="C128" s="289"/>
      <c r="D128" s="36"/>
      <c r="E128" s="36"/>
      <c r="F128" s="36"/>
      <c r="G128" s="36"/>
      <c r="H128" s="36"/>
      <c r="I128" s="36"/>
      <c r="J128" s="36"/>
      <c r="K128" s="36"/>
      <c r="L128" s="36"/>
      <c r="M128" s="36"/>
      <c r="N128" s="36"/>
      <c r="O128" s="36"/>
      <c r="P128" s="36"/>
      <c r="Q128" s="36"/>
      <c r="R128" s="36"/>
      <c r="S128" s="36"/>
      <c r="T128" s="36"/>
      <c r="U128" s="36"/>
      <c r="V128" s="36"/>
      <c r="W128" s="36"/>
      <c r="X128" s="36"/>
      <c r="Y128" s="36"/>
    </row>
    <row r="129" spans="1:25" ht="12.75" customHeight="1">
      <c r="A129" s="36"/>
      <c r="B129" s="446"/>
      <c r="C129" s="289"/>
      <c r="D129" s="36"/>
      <c r="E129" s="36"/>
      <c r="F129" s="36"/>
      <c r="G129" s="36"/>
      <c r="H129" s="36"/>
      <c r="I129" s="36"/>
      <c r="J129" s="36"/>
      <c r="K129" s="36"/>
      <c r="L129" s="36"/>
      <c r="M129" s="36"/>
      <c r="N129" s="36"/>
      <c r="O129" s="36"/>
      <c r="P129" s="36"/>
      <c r="Q129" s="36"/>
      <c r="R129" s="36"/>
      <c r="S129" s="36"/>
      <c r="T129" s="36"/>
      <c r="U129" s="36"/>
      <c r="V129" s="36"/>
      <c r="W129" s="36"/>
      <c r="X129" s="36"/>
      <c r="Y129" s="36"/>
    </row>
    <row r="130" spans="1:25" ht="12.75" customHeight="1">
      <c r="A130" s="36"/>
      <c r="B130" s="446"/>
      <c r="C130" s="289"/>
      <c r="D130" s="36"/>
      <c r="E130" s="36"/>
      <c r="F130" s="36"/>
      <c r="G130" s="36"/>
      <c r="H130" s="36"/>
      <c r="I130" s="36"/>
      <c r="J130" s="36"/>
      <c r="K130" s="36"/>
      <c r="L130" s="36"/>
      <c r="M130" s="36"/>
      <c r="N130" s="36"/>
      <c r="O130" s="36"/>
      <c r="P130" s="36"/>
      <c r="Q130" s="36"/>
      <c r="R130" s="36"/>
      <c r="S130" s="36"/>
      <c r="T130" s="36"/>
      <c r="U130" s="36"/>
      <c r="V130" s="36"/>
      <c r="W130" s="36"/>
      <c r="X130" s="36"/>
      <c r="Y130" s="36"/>
    </row>
    <row r="131" spans="1:25" ht="12.75" customHeight="1">
      <c r="A131" s="36"/>
      <c r="B131" s="446"/>
      <c r="C131" s="289"/>
      <c r="D131" s="36"/>
      <c r="E131" s="36"/>
      <c r="F131" s="36"/>
      <c r="G131" s="36"/>
      <c r="H131" s="36"/>
      <c r="I131" s="36"/>
      <c r="J131" s="36"/>
      <c r="K131" s="36"/>
      <c r="L131" s="36"/>
      <c r="M131" s="36"/>
      <c r="N131" s="36"/>
      <c r="O131" s="36"/>
      <c r="P131" s="36"/>
      <c r="Q131" s="36"/>
      <c r="R131" s="36"/>
      <c r="S131" s="36"/>
      <c r="T131" s="36"/>
      <c r="U131" s="36"/>
      <c r="V131" s="36"/>
      <c r="W131" s="36"/>
      <c r="X131" s="36"/>
      <c r="Y131" s="36"/>
    </row>
    <row r="132" spans="1:25" ht="12.75" customHeight="1">
      <c r="A132" s="36"/>
      <c r="B132" s="446"/>
      <c r="C132" s="289"/>
      <c r="D132" s="36"/>
      <c r="E132" s="36"/>
      <c r="F132" s="36"/>
      <c r="G132" s="36"/>
      <c r="H132" s="36"/>
      <c r="I132" s="36"/>
      <c r="J132" s="36"/>
      <c r="K132" s="36"/>
      <c r="L132" s="36"/>
      <c r="M132" s="36"/>
      <c r="N132" s="36"/>
      <c r="O132" s="36"/>
      <c r="P132" s="36"/>
      <c r="Q132" s="36"/>
      <c r="R132" s="36"/>
      <c r="S132" s="36"/>
      <c r="T132" s="36"/>
      <c r="U132" s="36"/>
      <c r="V132" s="36"/>
      <c r="W132" s="36"/>
      <c r="X132" s="36"/>
      <c r="Y132" s="36"/>
    </row>
    <row r="133" spans="1:25" ht="12.75" customHeight="1">
      <c r="A133" s="36"/>
      <c r="B133" s="446"/>
      <c r="C133" s="289"/>
      <c r="D133" s="36"/>
      <c r="E133" s="36"/>
      <c r="F133" s="36"/>
      <c r="G133" s="36"/>
      <c r="H133" s="36"/>
      <c r="I133" s="36"/>
      <c r="J133" s="36"/>
      <c r="K133" s="36"/>
      <c r="L133" s="36"/>
      <c r="M133" s="36"/>
      <c r="N133" s="36"/>
      <c r="O133" s="36"/>
      <c r="P133" s="36"/>
      <c r="Q133" s="36"/>
      <c r="R133" s="36"/>
      <c r="S133" s="36"/>
      <c r="T133" s="36"/>
      <c r="U133" s="36"/>
      <c r="V133" s="36"/>
      <c r="W133" s="36"/>
      <c r="X133" s="36"/>
      <c r="Y133" s="36"/>
    </row>
    <row r="134" spans="1:25" ht="12.75" customHeight="1">
      <c r="A134" s="36"/>
      <c r="B134" s="446"/>
      <c r="C134" s="289"/>
      <c r="D134" s="36"/>
      <c r="E134" s="36"/>
      <c r="F134" s="36"/>
      <c r="G134" s="36"/>
      <c r="H134" s="36"/>
      <c r="I134" s="36"/>
      <c r="J134" s="36"/>
      <c r="K134" s="36"/>
      <c r="L134" s="36"/>
      <c r="M134" s="36"/>
      <c r="N134" s="36"/>
      <c r="O134" s="36"/>
      <c r="P134" s="36"/>
      <c r="Q134" s="36"/>
      <c r="R134" s="36"/>
      <c r="S134" s="36"/>
      <c r="T134" s="36"/>
      <c r="U134" s="36"/>
      <c r="V134" s="36"/>
      <c r="W134" s="36"/>
      <c r="X134" s="36"/>
      <c r="Y134" s="36"/>
    </row>
    <row r="135" spans="1:25" ht="12.75" customHeight="1">
      <c r="A135" s="36"/>
      <c r="B135" s="446"/>
      <c r="C135" s="289"/>
      <c r="D135" s="36"/>
      <c r="E135" s="36"/>
      <c r="F135" s="36"/>
      <c r="G135" s="36"/>
      <c r="H135" s="36"/>
      <c r="I135" s="36"/>
      <c r="J135" s="36"/>
      <c r="K135" s="36"/>
      <c r="L135" s="36"/>
      <c r="M135" s="36"/>
      <c r="N135" s="36"/>
      <c r="O135" s="36"/>
      <c r="P135" s="36"/>
      <c r="Q135" s="36"/>
      <c r="R135" s="36"/>
      <c r="S135" s="36"/>
      <c r="T135" s="36"/>
      <c r="U135" s="36"/>
      <c r="V135" s="36"/>
      <c r="W135" s="36"/>
      <c r="X135" s="36"/>
      <c r="Y135" s="36"/>
    </row>
    <row r="136" spans="1:25" ht="12.75" customHeight="1">
      <c r="A136" s="36"/>
      <c r="B136" s="446"/>
      <c r="C136" s="289"/>
      <c r="D136" s="36"/>
      <c r="E136" s="36"/>
      <c r="F136" s="36"/>
      <c r="G136" s="36"/>
      <c r="H136" s="36"/>
      <c r="I136" s="36"/>
      <c r="J136" s="36"/>
      <c r="K136" s="36"/>
      <c r="L136" s="36"/>
      <c r="M136" s="36"/>
      <c r="N136" s="36"/>
      <c r="O136" s="36"/>
      <c r="P136" s="36"/>
      <c r="Q136" s="36"/>
      <c r="R136" s="36"/>
      <c r="S136" s="36"/>
      <c r="T136" s="36"/>
      <c r="U136" s="36"/>
      <c r="V136" s="36"/>
      <c r="W136" s="36"/>
      <c r="X136" s="36"/>
      <c r="Y136" s="36"/>
    </row>
    <row r="137" spans="1:25" ht="12.75" customHeight="1">
      <c r="A137" s="36"/>
      <c r="B137" s="446"/>
      <c r="C137" s="289"/>
      <c r="D137" s="36"/>
      <c r="E137" s="36"/>
      <c r="F137" s="36"/>
      <c r="G137" s="36"/>
      <c r="H137" s="36"/>
      <c r="I137" s="36"/>
      <c r="J137" s="36"/>
      <c r="K137" s="36"/>
      <c r="L137" s="36"/>
      <c r="M137" s="36"/>
      <c r="N137" s="36"/>
      <c r="O137" s="36"/>
      <c r="P137" s="36"/>
      <c r="Q137" s="36"/>
      <c r="R137" s="36"/>
      <c r="S137" s="36"/>
      <c r="T137" s="36"/>
      <c r="U137" s="36"/>
      <c r="V137" s="36"/>
      <c r="W137" s="36"/>
      <c r="X137" s="36"/>
      <c r="Y137" s="36"/>
    </row>
    <row r="138" spans="1:25" ht="12.75" customHeight="1">
      <c r="A138" s="36"/>
      <c r="B138" s="446"/>
      <c r="C138" s="289"/>
      <c r="D138" s="36"/>
      <c r="E138" s="36"/>
      <c r="F138" s="36"/>
      <c r="G138" s="36"/>
      <c r="H138" s="36"/>
      <c r="I138" s="36"/>
      <c r="J138" s="36"/>
      <c r="K138" s="36"/>
      <c r="L138" s="36"/>
      <c r="M138" s="36"/>
      <c r="N138" s="36"/>
      <c r="O138" s="36"/>
      <c r="P138" s="36"/>
      <c r="Q138" s="36"/>
      <c r="R138" s="36"/>
      <c r="S138" s="36"/>
      <c r="T138" s="36"/>
      <c r="U138" s="36"/>
      <c r="V138" s="36"/>
      <c r="W138" s="36"/>
      <c r="X138" s="36"/>
      <c r="Y138" s="36"/>
    </row>
    <row r="139" spans="1:25" ht="12.75" customHeight="1">
      <c r="A139" s="36"/>
      <c r="B139" s="446"/>
      <c r="C139" s="289"/>
      <c r="D139" s="36"/>
      <c r="E139" s="36"/>
      <c r="F139" s="36"/>
      <c r="G139" s="36"/>
      <c r="H139" s="36"/>
      <c r="I139" s="36"/>
      <c r="J139" s="36"/>
      <c r="K139" s="36"/>
      <c r="L139" s="36"/>
      <c r="M139" s="36"/>
      <c r="N139" s="36"/>
      <c r="O139" s="36"/>
      <c r="P139" s="36"/>
      <c r="Q139" s="36"/>
      <c r="R139" s="36"/>
      <c r="S139" s="36"/>
      <c r="T139" s="36"/>
      <c r="U139" s="36"/>
      <c r="V139" s="36"/>
      <c r="W139" s="36"/>
      <c r="X139" s="36"/>
      <c r="Y139" s="36"/>
    </row>
    <row r="140" spans="1:25" ht="12.75" customHeight="1">
      <c r="A140" s="36"/>
      <c r="B140" s="446"/>
      <c r="C140" s="289"/>
      <c r="D140" s="36"/>
      <c r="E140" s="36"/>
      <c r="F140" s="36"/>
      <c r="G140" s="36"/>
      <c r="H140" s="36"/>
      <c r="I140" s="36"/>
      <c r="J140" s="36"/>
      <c r="K140" s="36"/>
      <c r="L140" s="36"/>
      <c r="M140" s="36"/>
      <c r="N140" s="36"/>
      <c r="O140" s="36"/>
      <c r="P140" s="36"/>
      <c r="Q140" s="36"/>
      <c r="R140" s="36"/>
      <c r="S140" s="36"/>
      <c r="T140" s="36"/>
      <c r="U140" s="36"/>
      <c r="V140" s="36"/>
      <c r="W140" s="36"/>
      <c r="X140" s="36"/>
      <c r="Y140" s="36"/>
    </row>
    <row r="141" spans="1:25" ht="12.75" customHeight="1">
      <c r="A141" s="36"/>
      <c r="B141" s="446"/>
      <c r="C141" s="289"/>
      <c r="D141" s="36"/>
      <c r="E141" s="36"/>
      <c r="F141" s="36"/>
      <c r="G141" s="36"/>
      <c r="H141" s="36"/>
      <c r="I141" s="36"/>
      <c r="J141" s="36"/>
      <c r="K141" s="36"/>
      <c r="L141" s="36"/>
      <c r="M141" s="36"/>
      <c r="N141" s="36"/>
      <c r="O141" s="36"/>
      <c r="P141" s="36"/>
      <c r="Q141" s="36"/>
      <c r="R141" s="36"/>
      <c r="S141" s="36"/>
      <c r="T141" s="36"/>
      <c r="U141" s="36"/>
      <c r="V141" s="36"/>
      <c r="W141" s="36"/>
      <c r="X141" s="36"/>
      <c r="Y141" s="36"/>
    </row>
    <row r="142" spans="1:25" ht="12.75" customHeight="1">
      <c r="A142" s="36"/>
      <c r="B142" s="446"/>
      <c r="C142" s="289"/>
      <c r="D142" s="36"/>
      <c r="E142" s="36"/>
      <c r="F142" s="36"/>
      <c r="G142" s="36"/>
      <c r="H142" s="36"/>
      <c r="I142" s="36"/>
      <c r="J142" s="36"/>
      <c r="K142" s="36"/>
      <c r="L142" s="36"/>
      <c r="M142" s="36"/>
      <c r="N142" s="36"/>
      <c r="O142" s="36"/>
      <c r="P142" s="36"/>
      <c r="Q142" s="36"/>
      <c r="R142" s="36"/>
      <c r="S142" s="36"/>
      <c r="T142" s="36"/>
      <c r="U142" s="36"/>
      <c r="V142" s="36"/>
      <c r="W142" s="36"/>
      <c r="X142" s="36"/>
      <c r="Y142" s="36"/>
    </row>
    <row r="143" spans="1:25" ht="12.75" customHeight="1">
      <c r="A143" s="36"/>
      <c r="B143" s="446"/>
      <c r="C143" s="289"/>
      <c r="D143" s="36"/>
      <c r="E143" s="36"/>
      <c r="F143" s="36"/>
      <c r="G143" s="36"/>
      <c r="H143" s="36"/>
      <c r="I143" s="36"/>
      <c r="J143" s="36"/>
      <c r="K143" s="36"/>
      <c r="L143" s="36"/>
      <c r="M143" s="36"/>
      <c r="N143" s="36"/>
      <c r="O143" s="36"/>
      <c r="P143" s="36"/>
      <c r="Q143" s="36"/>
      <c r="R143" s="36"/>
      <c r="S143" s="36"/>
      <c r="T143" s="36"/>
      <c r="U143" s="36"/>
      <c r="V143" s="36"/>
      <c r="W143" s="36"/>
      <c r="X143" s="36"/>
      <c r="Y143" s="36"/>
    </row>
    <row r="144" spans="1:25" ht="12.75" customHeight="1">
      <c r="A144" s="36"/>
      <c r="B144" s="446"/>
      <c r="C144" s="289"/>
      <c r="D144" s="36"/>
      <c r="E144" s="36"/>
      <c r="F144" s="36"/>
      <c r="G144" s="36"/>
      <c r="H144" s="36"/>
      <c r="I144" s="36"/>
      <c r="J144" s="36"/>
      <c r="K144" s="36"/>
      <c r="L144" s="36"/>
      <c r="M144" s="36"/>
      <c r="N144" s="36"/>
      <c r="O144" s="36"/>
      <c r="P144" s="36"/>
      <c r="Q144" s="36"/>
      <c r="R144" s="36"/>
      <c r="S144" s="36"/>
      <c r="T144" s="36"/>
      <c r="U144" s="36"/>
      <c r="V144" s="36"/>
      <c r="W144" s="36"/>
      <c r="X144" s="36"/>
      <c r="Y144" s="36"/>
    </row>
    <row r="145" spans="1:25" ht="12.75" customHeight="1">
      <c r="A145" s="36"/>
      <c r="B145" s="446"/>
      <c r="C145" s="289"/>
      <c r="D145" s="36"/>
      <c r="E145" s="36"/>
      <c r="F145" s="36"/>
      <c r="G145" s="36"/>
      <c r="H145" s="36"/>
      <c r="I145" s="36"/>
      <c r="J145" s="36"/>
      <c r="K145" s="36"/>
      <c r="L145" s="36"/>
      <c r="M145" s="36"/>
      <c r="N145" s="36"/>
      <c r="O145" s="36"/>
      <c r="P145" s="36"/>
      <c r="Q145" s="36"/>
      <c r="R145" s="36"/>
      <c r="S145" s="36"/>
      <c r="T145" s="36"/>
      <c r="U145" s="36"/>
      <c r="V145" s="36"/>
      <c r="W145" s="36"/>
      <c r="X145" s="36"/>
      <c r="Y145" s="36"/>
    </row>
    <row r="146" spans="1:25" ht="12.75" customHeight="1">
      <c r="A146" s="36"/>
      <c r="B146" s="446"/>
      <c r="C146" s="289"/>
      <c r="D146" s="36"/>
      <c r="E146" s="36"/>
      <c r="F146" s="36"/>
      <c r="G146" s="36"/>
      <c r="H146" s="36"/>
      <c r="I146" s="36"/>
      <c r="J146" s="36"/>
      <c r="K146" s="36"/>
      <c r="L146" s="36"/>
      <c r="M146" s="36"/>
      <c r="N146" s="36"/>
      <c r="O146" s="36"/>
      <c r="P146" s="36"/>
      <c r="Q146" s="36"/>
      <c r="R146" s="36"/>
      <c r="S146" s="36"/>
      <c r="T146" s="36"/>
      <c r="U146" s="36"/>
      <c r="V146" s="36"/>
      <c r="W146" s="36"/>
      <c r="X146" s="36"/>
      <c r="Y146" s="36"/>
    </row>
    <row r="147" spans="1:25" ht="12.75" customHeight="1">
      <c r="A147" s="36"/>
      <c r="B147" s="446"/>
      <c r="C147" s="289"/>
      <c r="D147" s="36"/>
      <c r="E147" s="36"/>
      <c r="F147" s="36"/>
      <c r="G147" s="36"/>
      <c r="H147" s="36"/>
      <c r="I147" s="36"/>
      <c r="J147" s="36"/>
      <c r="K147" s="36"/>
      <c r="L147" s="36"/>
      <c r="M147" s="36"/>
      <c r="N147" s="36"/>
      <c r="O147" s="36"/>
      <c r="P147" s="36"/>
      <c r="Q147" s="36"/>
      <c r="R147" s="36"/>
      <c r="S147" s="36"/>
      <c r="T147" s="36"/>
      <c r="U147" s="36"/>
      <c r="V147" s="36"/>
      <c r="W147" s="36"/>
      <c r="X147" s="36"/>
      <c r="Y147" s="36"/>
    </row>
    <row r="148" spans="1:25" ht="12.75" customHeight="1">
      <c r="A148" s="36"/>
      <c r="B148" s="446"/>
      <c r="C148" s="289"/>
      <c r="D148" s="36"/>
      <c r="E148" s="36"/>
      <c r="F148" s="36"/>
      <c r="G148" s="36"/>
      <c r="H148" s="36"/>
      <c r="I148" s="36"/>
      <c r="J148" s="36"/>
      <c r="K148" s="36"/>
      <c r="L148" s="36"/>
      <c r="M148" s="36"/>
      <c r="N148" s="36"/>
      <c r="O148" s="36"/>
      <c r="P148" s="36"/>
      <c r="Q148" s="36"/>
      <c r="R148" s="36"/>
      <c r="S148" s="36"/>
      <c r="T148" s="36"/>
      <c r="U148" s="36"/>
      <c r="V148" s="36"/>
      <c r="W148" s="36"/>
      <c r="X148" s="36"/>
      <c r="Y148" s="36"/>
    </row>
    <row r="149" spans="1:25" ht="12.75" customHeight="1">
      <c r="A149" s="36"/>
      <c r="B149" s="446"/>
      <c r="C149" s="289"/>
      <c r="D149" s="36"/>
      <c r="E149" s="36"/>
      <c r="F149" s="36"/>
      <c r="G149" s="36"/>
      <c r="H149" s="36"/>
      <c r="I149" s="36"/>
      <c r="J149" s="36"/>
      <c r="K149" s="36"/>
      <c r="L149" s="36"/>
      <c r="M149" s="36"/>
      <c r="N149" s="36"/>
      <c r="O149" s="36"/>
      <c r="P149" s="36"/>
      <c r="Q149" s="36"/>
      <c r="R149" s="36"/>
      <c r="S149" s="36"/>
      <c r="T149" s="36"/>
      <c r="U149" s="36"/>
      <c r="V149" s="36"/>
      <c r="W149" s="36"/>
      <c r="X149" s="36"/>
      <c r="Y149" s="36"/>
    </row>
    <row r="150" spans="1:25" ht="12.75" customHeight="1">
      <c r="A150" s="36"/>
      <c r="B150" s="446"/>
      <c r="C150" s="289"/>
      <c r="D150" s="36"/>
      <c r="E150" s="36"/>
      <c r="F150" s="36"/>
      <c r="G150" s="36"/>
      <c r="H150" s="36"/>
      <c r="I150" s="36"/>
      <c r="J150" s="36"/>
      <c r="K150" s="36"/>
      <c r="L150" s="36"/>
      <c r="M150" s="36"/>
      <c r="N150" s="36"/>
      <c r="O150" s="36"/>
      <c r="P150" s="36"/>
      <c r="Q150" s="36"/>
      <c r="R150" s="36"/>
      <c r="S150" s="36"/>
      <c r="T150" s="36"/>
      <c r="U150" s="36"/>
      <c r="V150" s="36"/>
      <c r="W150" s="36"/>
      <c r="X150" s="36"/>
      <c r="Y150" s="36"/>
    </row>
    <row r="151" spans="1:25" ht="12.75" customHeight="1">
      <c r="A151" s="36"/>
      <c r="B151" s="446"/>
      <c r="C151" s="289"/>
      <c r="D151" s="36"/>
      <c r="E151" s="36"/>
      <c r="F151" s="36"/>
      <c r="G151" s="36"/>
      <c r="H151" s="36"/>
      <c r="I151" s="36"/>
      <c r="J151" s="36"/>
      <c r="K151" s="36"/>
      <c r="L151" s="36"/>
      <c r="M151" s="36"/>
      <c r="N151" s="36"/>
      <c r="O151" s="36"/>
      <c r="P151" s="36"/>
      <c r="Q151" s="36"/>
      <c r="R151" s="36"/>
      <c r="S151" s="36"/>
      <c r="T151" s="36"/>
      <c r="U151" s="36"/>
      <c r="V151" s="36"/>
      <c r="W151" s="36"/>
      <c r="X151" s="36"/>
      <c r="Y151" s="36"/>
    </row>
    <row r="152" spans="1:25" ht="12.75" customHeight="1">
      <c r="A152" s="36"/>
      <c r="B152" s="446"/>
      <c r="C152" s="289"/>
      <c r="D152" s="36"/>
      <c r="E152" s="36"/>
      <c r="F152" s="36"/>
      <c r="G152" s="36"/>
      <c r="H152" s="36"/>
      <c r="I152" s="36"/>
      <c r="J152" s="36"/>
      <c r="K152" s="36"/>
      <c r="L152" s="36"/>
      <c r="M152" s="36"/>
      <c r="N152" s="36"/>
      <c r="O152" s="36"/>
      <c r="P152" s="36"/>
      <c r="Q152" s="36"/>
      <c r="R152" s="36"/>
      <c r="S152" s="36"/>
      <c r="T152" s="36"/>
      <c r="U152" s="36"/>
      <c r="V152" s="36"/>
      <c r="W152" s="36"/>
      <c r="X152" s="36"/>
      <c r="Y152" s="36"/>
    </row>
    <row r="153" spans="1:25" ht="12.75" customHeight="1">
      <c r="A153" s="36"/>
      <c r="B153" s="446"/>
      <c r="C153" s="289"/>
      <c r="D153" s="36"/>
      <c r="E153" s="36"/>
      <c r="F153" s="36"/>
      <c r="G153" s="36"/>
      <c r="H153" s="36"/>
      <c r="I153" s="36"/>
      <c r="J153" s="36"/>
      <c r="K153" s="36"/>
      <c r="L153" s="36"/>
      <c r="M153" s="36"/>
      <c r="N153" s="36"/>
      <c r="O153" s="36"/>
      <c r="P153" s="36"/>
      <c r="Q153" s="36"/>
      <c r="R153" s="36"/>
      <c r="S153" s="36"/>
      <c r="T153" s="36"/>
      <c r="U153" s="36"/>
      <c r="V153" s="36"/>
      <c r="W153" s="36"/>
      <c r="X153" s="36"/>
      <c r="Y153" s="36"/>
    </row>
    <row r="154" spans="1:25" ht="12.75" customHeight="1">
      <c r="A154" s="36"/>
      <c r="B154" s="446"/>
      <c r="C154" s="289"/>
      <c r="D154" s="36"/>
      <c r="E154" s="36"/>
      <c r="F154" s="36"/>
      <c r="G154" s="36"/>
      <c r="H154" s="36"/>
      <c r="I154" s="36"/>
      <c r="J154" s="36"/>
      <c r="K154" s="36"/>
      <c r="L154" s="36"/>
      <c r="M154" s="36"/>
      <c r="N154" s="36"/>
      <c r="O154" s="36"/>
      <c r="P154" s="36"/>
      <c r="Q154" s="36"/>
      <c r="R154" s="36"/>
      <c r="S154" s="36"/>
      <c r="T154" s="36"/>
      <c r="U154" s="36"/>
      <c r="V154" s="36"/>
      <c r="W154" s="36"/>
      <c r="X154" s="36"/>
      <c r="Y154" s="36"/>
    </row>
    <row r="155" spans="1:25" ht="12.75" customHeight="1">
      <c r="A155" s="36"/>
      <c r="B155" s="446"/>
      <c r="C155" s="289"/>
      <c r="D155" s="36"/>
      <c r="E155" s="36"/>
      <c r="F155" s="36"/>
      <c r="G155" s="36"/>
      <c r="H155" s="36"/>
      <c r="I155" s="36"/>
      <c r="J155" s="36"/>
      <c r="K155" s="36"/>
      <c r="L155" s="36"/>
      <c r="M155" s="36"/>
      <c r="N155" s="36"/>
      <c r="O155" s="36"/>
      <c r="P155" s="36"/>
      <c r="Q155" s="36"/>
      <c r="R155" s="36"/>
      <c r="S155" s="36"/>
      <c r="T155" s="36"/>
      <c r="U155" s="36"/>
      <c r="V155" s="36"/>
      <c r="W155" s="36"/>
      <c r="X155" s="36"/>
      <c r="Y155" s="36"/>
    </row>
    <row r="156" spans="1:25" ht="12.75" customHeight="1">
      <c r="A156" s="36"/>
      <c r="B156" s="446"/>
      <c r="C156" s="289"/>
      <c r="D156" s="36"/>
      <c r="E156" s="36"/>
      <c r="F156" s="36"/>
      <c r="G156" s="36"/>
      <c r="H156" s="36"/>
      <c r="I156" s="36"/>
      <c r="J156" s="36"/>
      <c r="K156" s="36"/>
      <c r="L156" s="36"/>
      <c r="M156" s="36"/>
      <c r="N156" s="36"/>
      <c r="O156" s="36"/>
      <c r="P156" s="36"/>
      <c r="Q156" s="36"/>
      <c r="R156" s="36"/>
      <c r="S156" s="36"/>
      <c r="T156" s="36"/>
      <c r="U156" s="36"/>
      <c r="V156" s="36"/>
      <c r="W156" s="36"/>
      <c r="X156" s="36"/>
      <c r="Y156" s="36"/>
    </row>
    <row r="157" spans="1:25" ht="12.75" customHeight="1">
      <c r="A157" s="36"/>
      <c r="B157" s="446"/>
      <c r="C157" s="289"/>
      <c r="D157" s="36"/>
      <c r="E157" s="36"/>
      <c r="F157" s="36"/>
      <c r="G157" s="36"/>
      <c r="H157" s="36"/>
      <c r="I157" s="36"/>
      <c r="J157" s="36"/>
      <c r="K157" s="36"/>
      <c r="L157" s="36"/>
      <c r="M157" s="36"/>
      <c r="N157" s="36"/>
      <c r="O157" s="36"/>
      <c r="P157" s="36"/>
      <c r="Q157" s="36"/>
      <c r="R157" s="36"/>
      <c r="S157" s="36"/>
      <c r="T157" s="36"/>
      <c r="U157" s="36"/>
      <c r="V157" s="36"/>
      <c r="W157" s="36"/>
      <c r="X157" s="36"/>
      <c r="Y157" s="36"/>
    </row>
    <row r="158" spans="1:25" ht="12.75" customHeight="1">
      <c r="A158" s="36"/>
      <c r="B158" s="446"/>
      <c r="C158" s="289"/>
      <c r="D158" s="36"/>
      <c r="E158" s="36"/>
      <c r="F158" s="36"/>
      <c r="G158" s="36"/>
      <c r="H158" s="36"/>
      <c r="I158" s="36"/>
      <c r="J158" s="36"/>
      <c r="K158" s="36"/>
      <c r="L158" s="36"/>
      <c r="M158" s="36"/>
      <c r="N158" s="36"/>
      <c r="O158" s="36"/>
      <c r="P158" s="36"/>
      <c r="Q158" s="36"/>
      <c r="R158" s="36"/>
      <c r="S158" s="36"/>
      <c r="T158" s="36"/>
      <c r="U158" s="36"/>
      <c r="V158" s="36"/>
      <c r="W158" s="36"/>
      <c r="X158" s="36"/>
      <c r="Y158" s="36"/>
    </row>
    <row r="159" spans="1:25" ht="12.75" customHeight="1">
      <c r="A159" s="36"/>
      <c r="B159" s="446"/>
      <c r="C159" s="289"/>
      <c r="D159" s="36"/>
      <c r="E159" s="36"/>
      <c r="F159" s="36"/>
      <c r="G159" s="36"/>
      <c r="H159" s="36"/>
      <c r="I159" s="36"/>
      <c r="J159" s="36"/>
      <c r="K159" s="36"/>
      <c r="L159" s="36"/>
      <c r="M159" s="36"/>
      <c r="N159" s="36"/>
      <c r="O159" s="36"/>
      <c r="P159" s="36"/>
      <c r="Q159" s="36"/>
      <c r="R159" s="36"/>
      <c r="S159" s="36"/>
      <c r="T159" s="36"/>
      <c r="U159" s="36"/>
      <c r="V159" s="36"/>
      <c r="W159" s="36"/>
      <c r="X159" s="36"/>
      <c r="Y159" s="36"/>
    </row>
    <row r="160" spans="1:25" ht="12.75" customHeight="1">
      <c r="A160" s="36"/>
      <c r="B160" s="446"/>
      <c r="C160" s="289"/>
      <c r="D160" s="36"/>
      <c r="E160" s="36"/>
      <c r="F160" s="36"/>
      <c r="G160" s="36"/>
      <c r="H160" s="36"/>
      <c r="I160" s="36"/>
      <c r="J160" s="36"/>
      <c r="K160" s="36"/>
      <c r="L160" s="36"/>
      <c r="M160" s="36"/>
      <c r="N160" s="36"/>
      <c r="O160" s="36"/>
      <c r="P160" s="36"/>
      <c r="Q160" s="36"/>
      <c r="R160" s="36"/>
      <c r="S160" s="36"/>
      <c r="T160" s="36"/>
      <c r="U160" s="36"/>
      <c r="V160" s="36"/>
      <c r="W160" s="36"/>
      <c r="X160" s="36"/>
      <c r="Y160" s="36"/>
    </row>
    <row r="161" spans="1:25" ht="12.75" customHeight="1">
      <c r="A161" s="36"/>
      <c r="B161" s="446"/>
      <c r="C161" s="289"/>
      <c r="D161" s="36"/>
      <c r="E161" s="36"/>
      <c r="F161" s="36"/>
      <c r="G161" s="36"/>
      <c r="H161" s="36"/>
      <c r="I161" s="36"/>
      <c r="J161" s="36"/>
      <c r="K161" s="36"/>
      <c r="L161" s="36"/>
      <c r="M161" s="36"/>
      <c r="N161" s="36"/>
      <c r="O161" s="36"/>
      <c r="P161" s="36"/>
      <c r="Q161" s="36"/>
      <c r="R161" s="36"/>
      <c r="S161" s="36"/>
      <c r="T161" s="36"/>
      <c r="U161" s="36"/>
      <c r="V161" s="36"/>
      <c r="W161" s="36"/>
      <c r="X161" s="36"/>
      <c r="Y161" s="36"/>
    </row>
    <row r="162" spans="1:25" ht="12.75" customHeight="1">
      <c r="A162" s="36"/>
      <c r="B162" s="446"/>
      <c r="C162" s="289"/>
      <c r="D162" s="36"/>
      <c r="E162" s="36"/>
      <c r="F162" s="36"/>
      <c r="G162" s="36"/>
      <c r="H162" s="36"/>
      <c r="I162" s="36"/>
      <c r="J162" s="36"/>
      <c r="K162" s="36"/>
      <c r="L162" s="36"/>
      <c r="M162" s="36"/>
      <c r="N162" s="36"/>
      <c r="O162" s="36"/>
      <c r="P162" s="36"/>
      <c r="Q162" s="36"/>
      <c r="R162" s="36"/>
      <c r="S162" s="36"/>
      <c r="T162" s="36"/>
      <c r="U162" s="36"/>
      <c r="V162" s="36"/>
      <c r="W162" s="36"/>
      <c r="X162" s="36"/>
      <c r="Y162" s="36"/>
    </row>
    <row r="163" spans="1:25" ht="12.75" customHeight="1">
      <c r="A163" s="36"/>
      <c r="B163" s="446"/>
      <c r="C163" s="289"/>
      <c r="D163" s="36"/>
      <c r="E163" s="36"/>
      <c r="F163" s="36"/>
      <c r="G163" s="36"/>
      <c r="H163" s="36"/>
      <c r="I163" s="36"/>
      <c r="J163" s="36"/>
      <c r="K163" s="36"/>
      <c r="L163" s="36"/>
      <c r="M163" s="36"/>
      <c r="N163" s="36"/>
      <c r="O163" s="36"/>
      <c r="P163" s="36"/>
      <c r="Q163" s="36"/>
      <c r="R163" s="36"/>
      <c r="S163" s="36"/>
      <c r="T163" s="36"/>
      <c r="U163" s="36"/>
      <c r="V163" s="36"/>
      <c r="W163" s="36"/>
      <c r="X163" s="36"/>
      <c r="Y163" s="36"/>
    </row>
    <row r="164" spans="1:25" ht="12.75" customHeight="1">
      <c r="A164" s="36"/>
      <c r="B164" s="446"/>
      <c r="C164" s="289"/>
      <c r="D164" s="36"/>
      <c r="E164" s="36"/>
      <c r="F164" s="36"/>
      <c r="G164" s="36"/>
      <c r="H164" s="36"/>
      <c r="I164" s="36"/>
      <c r="J164" s="36"/>
      <c r="K164" s="36"/>
      <c r="L164" s="36"/>
      <c r="M164" s="36"/>
      <c r="N164" s="36"/>
      <c r="O164" s="36"/>
      <c r="P164" s="36"/>
      <c r="Q164" s="36"/>
      <c r="R164" s="36"/>
      <c r="S164" s="36"/>
      <c r="T164" s="36"/>
      <c r="U164" s="36"/>
      <c r="V164" s="36"/>
      <c r="W164" s="36"/>
      <c r="X164" s="36"/>
      <c r="Y164" s="36"/>
    </row>
    <row r="165" spans="1:25" ht="12.75" customHeight="1">
      <c r="A165" s="36"/>
      <c r="B165" s="446"/>
      <c r="C165" s="289"/>
      <c r="D165" s="36"/>
      <c r="E165" s="36"/>
      <c r="F165" s="36"/>
      <c r="G165" s="36"/>
      <c r="H165" s="36"/>
      <c r="I165" s="36"/>
      <c r="J165" s="36"/>
      <c r="K165" s="36"/>
      <c r="L165" s="36"/>
      <c r="M165" s="36"/>
      <c r="N165" s="36"/>
      <c r="O165" s="36"/>
      <c r="P165" s="36"/>
      <c r="Q165" s="36"/>
      <c r="R165" s="36"/>
      <c r="S165" s="36"/>
      <c r="T165" s="36"/>
      <c r="U165" s="36"/>
      <c r="V165" s="36"/>
      <c r="W165" s="36"/>
      <c r="X165" s="36"/>
      <c r="Y165" s="36"/>
    </row>
    <row r="166" spans="1:25" ht="12.75" customHeight="1">
      <c r="A166" s="36"/>
      <c r="B166" s="446"/>
      <c r="C166" s="289"/>
      <c r="D166" s="36"/>
      <c r="E166" s="36"/>
      <c r="F166" s="36"/>
      <c r="G166" s="36"/>
      <c r="H166" s="36"/>
      <c r="I166" s="36"/>
      <c r="J166" s="36"/>
      <c r="K166" s="36"/>
      <c r="L166" s="36"/>
      <c r="M166" s="36"/>
      <c r="N166" s="36"/>
      <c r="O166" s="36"/>
      <c r="P166" s="36"/>
      <c r="Q166" s="36"/>
      <c r="R166" s="36"/>
      <c r="S166" s="36"/>
      <c r="T166" s="36"/>
      <c r="U166" s="36"/>
      <c r="V166" s="36"/>
      <c r="W166" s="36"/>
      <c r="X166" s="36"/>
      <c r="Y166" s="36"/>
    </row>
    <row r="167" spans="1:25" ht="12.75" customHeight="1">
      <c r="A167" s="36"/>
      <c r="B167" s="446"/>
      <c r="C167" s="289"/>
      <c r="D167" s="36"/>
      <c r="E167" s="36"/>
      <c r="F167" s="36"/>
      <c r="G167" s="36"/>
      <c r="H167" s="36"/>
      <c r="I167" s="36"/>
      <c r="J167" s="36"/>
      <c r="K167" s="36"/>
      <c r="L167" s="36"/>
      <c r="M167" s="36"/>
      <c r="N167" s="36"/>
      <c r="O167" s="36"/>
      <c r="P167" s="36"/>
      <c r="Q167" s="36"/>
      <c r="R167" s="36"/>
      <c r="S167" s="36"/>
      <c r="T167" s="36"/>
      <c r="U167" s="36"/>
      <c r="V167" s="36"/>
      <c r="W167" s="36"/>
      <c r="X167" s="36"/>
      <c r="Y167" s="36"/>
    </row>
    <row r="168" spans="1:25" ht="12.75" customHeight="1">
      <c r="A168" s="36"/>
      <c r="B168" s="446"/>
      <c r="C168" s="289"/>
      <c r="D168" s="36"/>
      <c r="E168" s="36"/>
      <c r="F168" s="36"/>
      <c r="G168" s="36"/>
      <c r="H168" s="36"/>
      <c r="I168" s="36"/>
      <c r="J168" s="36"/>
      <c r="K168" s="36"/>
      <c r="L168" s="36"/>
      <c r="M168" s="36"/>
      <c r="N168" s="36"/>
      <c r="O168" s="36"/>
      <c r="P168" s="36"/>
      <c r="Q168" s="36"/>
      <c r="R168" s="36"/>
      <c r="S168" s="36"/>
      <c r="T168" s="36"/>
      <c r="U168" s="36"/>
      <c r="V168" s="36"/>
      <c r="W168" s="36"/>
      <c r="X168" s="36"/>
      <c r="Y168" s="36"/>
    </row>
    <row r="169" spans="1:25" ht="12.75" customHeight="1">
      <c r="A169" s="36"/>
      <c r="B169" s="446"/>
      <c r="C169" s="289"/>
      <c r="D169" s="36"/>
      <c r="E169" s="36"/>
      <c r="F169" s="36"/>
      <c r="G169" s="36"/>
      <c r="H169" s="36"/>
      <c r="I169" s="36"/>
      <c r="J169" s="36"/>
      <c r="K169" s="36"/>
      <c r="L169" s="36"/>
      <c r="M169" s="36"/>
      <c r="N169" s="36"/>
      <c r="O169" s="36"/>
      <c r="P169" s="36"/>
      <c r="Q169" s="36"/>
      <c r="R169" s="36"/>
      <c r="S169" s="36"/>
      <c r="T169" s="36"/>
      <c r="U169" s="36"/>
      <c r="V169" s="36"/>
      <c r="W169" s="36"/>
      <c r="X169" s="36"/>
      <c r="Y169" s="36"/>
    </row>
    <row r="170" spans="1:25" ht="12.75" customHeight="1">
      <c r="A170" s="36"/>
      <c r="B170" s="446"/>
      <c r="C170" s="289"/>
      <c r="D170" s="36"/>
      <c r="E170" s="36"/>
      <c r="F170" s="36"/>
      <c r="G170" s="36"/>
      <c r="H170" s="36"/>
      <c r="I170" s="36"/>
      <c r="J170" s="36"/>
      <c r="K170" s="36"/>
      <c r="L170" s="36"/>
      <c r="M170" s="36"/>
      <c r="N170" s="36"/>
      <c r="O170" s="36"/>
      <c r="P170" s="36"/>
      <c r="Q170" s="36"/>
      <c r="R170" s="36"/>
      <c r="S170" s="36"/>
      <c r="T170" s="36"/>
      <c r="U170" s="36"/>
      <c r="V170" s="36"/>
      <c r="W170" s="36"/>
      <c r="X170" s="36"/>
      <c r="Y170" s="36"/>
    </row>
    <row r="171" spans="1:25" ht="12.75" customHeight="1">
      <c r="A171" s="36"/>
      <c r="B171" s="446"/>
      <c r="C171" s="289"/>
      <c r="D171" s="36"/>
      <c r="E171" s="36"/>
      <c r="F171" s="36"/>
      <c r="G171" s="36"/>
      <c r="H171" s="36"/>
      <c r="I171" s="36"/>
      <c r="J171" s="36"/>
      <c r="K171" s="36"/>
      <c r="L171" s="36"/>
      <c r="M171" s="36"/>
      <c r="N171" s="36"/>
      <c r="O171" s="36"/>
      <c r="P171" s="36"/>
      <c r="Q171" s="36"/>
      <c r="R171" s="36"/>
      <c r="S171" s="36"/>
      <c r="T171" s="36"/>
      <c r="U171" s="36"/>
      <c r="V171" s="36"/>
      <c r="W171" s="36"/>
      <c r="X171" s="36"/>
      <c r="Y171" s="36"/>
    </row>
    <row r="172" spans="1:25" ht="12.75" customHeight="1">
      <c r="A172" s="36"/>
      <c r="B172" s="446"/>
      <c r="C172" s="289"/>
      <c r="D172" s="36"/>
      <c r="E172" s="36"/>
      <c r="F172" s="36"/>
      <c r="G172" s="36"/>
      <c r="H172" s="36"/>
      <c r="I172" s="36"/>
      <c r="J172" s="36"/>
      <c r="K172" s="36"/>
      <c r="L172" s="36"/>
      <c r="M172" s="36"/>
      <c r="N172" s="36"/>
      <c r="O172" s="36"/>
      <c r="P172" s="36"/>
      <c r="Q172" s="36"/>
      <c r="R172" s="36"/>
      <c r="S172" s="36"/>
      <c r="T172" s="36"/>
      <c r="U172" s="36"/>
      <c r="V172" s="36"/>
      <c r="W172" s="36"/>
      <c r="X172" s="36"/>
      <c r="Y172" s="36"/>
    </row>
    <row r="173" spans="1:25" ht="12.75" customHeight="1">
      <c r="A173" s="36"/>
      <c r="B173" s="446"/>
      <c r="C173" s="289"/>
      <c r="D173" s="36"/>
      <c r="E173" s="36"/>
      <c r="F173" s="36"/>
      <c r="G173" s="36"/>
      <c r="H173" s="36"/>
      <c r="I173" s="36"/>
      <c r="J173" s="36"/>
      <c r="K173" s="36"/>
      <c r="L173" s="36"/>
      <c r="M173" s="36"/>
      <c r="N173" s="36"/>
      <c r="O173" s="36"/>
      <c r="P173" s="36"/>
      <c r="Q173" s="36"/>
      <c r="R173" s="36"/>
      <c r="S173" s="36"/>
      <c r="T173" s="36"/>
      <c r="U173" s="36"/>
      <c r="V173" s="36"/>
      <c r="W173" s="36"/>
      <c r="X173" s="36"/>
      <c r="Y173" s="36"/>
    </row>
    <row r="174" spans="1:25" ht="12.75" customHeight="1">
      <c r="A174" s="36"/>
      <c r="B174" s="446"/>
      <c r="C174" s="289"/>
      <c r="D174" s="36"/>
      <c r="E174" s="36"/>
      <c r="F174" s="36"/>
      <c r="G174" s="36"/>
      <c r="H174" s="36"/>
      <c r="I174" s="36"/>
      <c r="J174" s="36"/>
      <c r="K174" s="36"/>
      <c r="L174" s="36"/>
      <c r="M174" s="36"/>
      <c r="N174" s="36"/>
      <c r="O174" s="36"/>
      <c r="P174" s="36"/>
      <c r="Q174" s="36"/>
      <c r="R174" s="36"/>
      <c r="S174" s="36"/>
      <c r="T174" s="36"/>
      <c r="U174" s="36"/>
      <c r="V174" s="36"/>
      <c r="W174" s="36"/>
      <c r="X174" s="36"/>
      <c r="Y174" s="36"/>
    </row>
    <row r="175" spans="1:25" ht="12.75" customHeight="1">
      <c r="A175" s="36"/>
      <c r="B175" s="446"/>
      <c r="C175" s="289"/>
      <c r="D175" s="36"/>
      <c r="E175" s="36"/>
      <c r="F175" s="36"/>
      <c r="G175" s="36"/>
      <c r="H175" s="36"/>
      <c r="I175" s="36"/>
      <c r="J175" s="36"/>
      <c r="K175" s="36"/>
      <c r="L175" s="36"/>
      <c r="M175" s="36"/>
      <c r="N175" s="36"/>
      <c r="O175" s="36"/>
      <c r="P175" s="36"/>
      <c r="Q175" s="36"/>
      <c r="R175" s="36"/>
      <c r="S175" s="36"/>
      <c r="T175" s="36"/>
      <c r="U175" s="36"/>
      <c r="V175" s="36"/>
      <c r="W175" s="36"/>
      <c r="X175" s="36"/>
      <c r="Y175" s="36"/>
    </row>
    <row r="176" spans="1:25" ht="12.75" customHeight="1">
      <c r="A176" s="36"/>
      <c r="B176" s="446"/>
      <c r="C176" s="289"/>
      <c r="D176" s="36"/>
      <c r="E176" s="36"/>
      <c r="F176" s="36"/>
      <c r="G176" s="36"/>
      <c r="H176" s="36"/>
      <c r="I176" s="36"/>
      <c r="J176" s="36"/>
      <c r="K176" s="36"/>
      <c r="L176" s="36"/>
      <c r="M176" s="36"/>
      <c r="N176" s="36"/>
      <c r="O176" s="36"/>
      <c r="P176" s="36"/>
      <c r="Q176" s="36"/>
      <c r="R176" s="36"/>
      <c r="S176" s="36"/>
      <c r="T176" s="36"/>
      <c r="U176" s="36"/>
      <c r="V176" s="36"/>
      <c r="W176" s="36"/>
      <c r="X176" s="36"/>
      <c r="Y176" s="36"/>
    </row>
    <row r="177" spans="1:25" ht="12.75" customHeight="1">
      <c r="A177" s="36"/>
      <c r="B177" s="446"/>
      <c r="C177" s="289"/>
      <c r="D177" s="36"/>
      <c r="E177" s="36"/>
      <c r="F177" s="36"/>
      <c r="G177" s="36"/>
      <c r="H177" s="36"/>
      <c r="I177" s="36"/>
      <c r="J177" s="36"/>
      <c r="K177" s="36"/>
      <c r="L177" s="36"/>
      <c r="M177" s="36"/>
      <c r="N177" s="36"/>
      <c r="O177" s="36"/>
      <c r="P177" s="36"/>
      <c r="Q177" s="36"/>
      <c r="R177" s="36"/>
      <c r="S177" s="36"/>
      <c r="T177" s="36"/>
      <c r="U177" s="36"/>
      <c r="V177" s="36"/>
      <c r="W177" s="36"/>
      <c r="X177" s="36"/>
      <c r="Y177" s="36"/>
    </row>
    <row r="178" spans="1:25" ht="12.75" customHeight="1">
      <c r="A178" s="36"/>
      <c r="B178" s="446"/>
      <c r="C178" s="289"/>
      <c r="D178" s="36"/>
      <c r="E178" s="36"/>
      <c r="F178" s="36"/>
      <c r="G178" s="36"/>
      <c r="H178" s="36"/>
      <c r="I178" s="36"/>
      <c r="J178" s="36"/>
      <c r="K178" s="36"/>
      <c r="L178" s="36"/>
      <c r="M178" s="36"/>
      <c r="N178" s="36"/>
      <c r="O178" s="36"/>
      <c r="P178" s="36"/>
      <c r="Q178" s="36"/>
      <c r="R178" s="36"/>
      <c r="S178" s="36"/>
      <c r="T178" s="36"/>
      <c r="U178" s="36"/>
      <c r="V178" s="36"/>
      <c r="W178" s="36"/>
      <c r="X178" s="36"/>
      <c r="Y178" s="36"/>
    </row>
    <row r="179" spans="1:25" ht="12.75" customHeight="1">
      <c r="A179" s="36"/>
      <c r="B179" s="446"/>
      <c r="C179" s="289"/>
      <c r="D179" s="36"/>
      <c r="E179" s="36"/>
      <c r="F179" s="36"/>
      <c r="G179" s="36"/>
      <c r="H179" s="36"/>
      <c r="I179" s="36"/>
      <c r="J179" s="36"/>
      <c r="K179" s="36"/>
      <c r="L179" s="36"/>
      <c r="M179" s="36"/>
      <c r="N179" s="36"/>
      <c r="O179" s="36"/>
      <c r="P179" s="36"/>
      <c r="Q179" s="36"/>
      <c r="R179" s="36"/>
      <c r="S179" s="36"/>
      <c r="T179" s="36"/>
      <c r="U179" s="36"/>
      <c r="V179" s="36"/>
      <c r="W179" s="36"/>
      <c r="X179" s="36"/>
      <c r="Y179" s="36"/>
    </row>
    <row r="180" spans="1:25" ht="12.75" customHeight="1">
      <c r="A180" s="36"/>
      <c r="B180" s="446"/>
      <c r="C180" s="289"/>
      <c r="D180" s="36"/>
      <c r="E180" s="36"/>
      <c r="F180" s="36"/>
      <c r="G180" s="36"/>
      <c r="H180" s="36"/>
      <c r="I180" s="36"/>
      <c r="J180" s="36"/>
      <c r="K180" s="36"/>
      <c r="L180" s="36"/>
      <c r="M180" s="36"/>
      <c r="N180" s="36"/>
      <c r="O180" s="36"/>
      <c r="P180" s="36"/>
      <c r="Q180" s="36"/>
      <c r="R180" s="36"/>
      <c r="S180" s="36"/>
      <c r="T180" s="36"/>
      <c r="U180" s="36"/>
      <c r="V180" s="36"/>
      <c r="W180" s="36"/>
      <c r="X180" s="36"/>
      <c r="Y180" s="36"/>
    </row>
    <row r="181" spans="1:25" ht="12.75" customHeight="1">
      <c r="A181" s="36"/>
      <c r="B181" s="446"/>
      <c r="C181" s="289"/>
      <c r="D181" s="36"/>
      <c r="E181" s="36"/>
      <c r="F181" s="36"/>
      <c r="G181" s="36"/>
      <c r="H181" s="36"/>
      <c r="I181" s="36"/>
      <c r="J181" s="36"/>
      <c r="K181" s="36"/>
      <c r="L181" s="36"/>
      <c r="M181" s="36"/>
      <c r="N181" s="36"/>
      <c r="O181" s="36"/>
      <c r="P181" s="36"/>
      <c r="Q181" s="36"/>
      <c r="R181" s="36"/>
      <c r="S181" s="36"/>
      <c r="T181" s="36"/>
      <c r="U181" s="36"/>
      <c r="V181" s="36"/>
      <c r="W181" s="36"/>
      <c r="X181" s="36"/>
      <c r="Y181" s="36"/>
    </row>
    <row r="182" spans="1:25" ht="12.75" customHeight="1">
      <c r="A182" s="36"/>
      <c r="B182" s="446"/>
      <c r="C182" s="289"/>
      <c r="D182" s="36"/>
      <c r="E182" s="36"/>
      <c r="F182" s="36"/>
      <c r="G182" s="36"/>
      <c r="H182" s="36"/>
      <c r="I182" s="36"/>
      <c r="J182" s="36"/>
      <c r="K182" s="36"/>
      <c r="L182" s="36"/>
      <c r="M182" s="36"/>
      <c r="N182" s="36"/>
      <c r="O182" s="36"/>
      <c r="P182" s="36"/>
      <c r="Q182" s="36"/>
      <c r="R182" s="36"/>
      <c r="S182" s="36"/>
      <c r="T182" s="36"/>
      <c r="U182" s="36"/>
      <c r="V182" s="36"/>
      <c r="W182" s="36"/>
      <c r="X182" s="36"/>
      <c r="Y182" s="36"/>
    </row>
    <row r="183" spans="1:25" ht="12.75" customHeight="1">
      <c r="A183" s="36"/>
      <c r="B183" s="446"/>
      <c r="C183" s="289"/>
      <c r="D183" s="36"/>
      <c r="E183" s="36"/>
      <c r="F183" s="36"/>
      <c r="G183" s="36"/>
      <c r="H183" s="36"/>
      <c r="I183" s="36"/>
      <c r="J183" s="36"/>
      <c r="K183" s="36"/>
      <c r="L183" s="36"/>
      <c r="M183" s="36"/>
      <c r="N183" s="36"/>
      <c r="O183" s="36"/>
      <c r="P183" s="36"/>
      <c r="Q183" s="36"/>
      <c r="R183" s="36"/>
      <c r="S183" s="36"/>
      <c r="T183" s="36"/>
      <c r="U183" s="36"/>
      <c r="V183" s="36"/>
      <c r="W183" s="36"/>
      <c r="X183" s="36"/>
      <c r="Y183" s="36"/>
    </row>
    <row r="184" spans="1:25" ht="12.75" customHeight="1">
      <c r="A184" s="36"/>
      <c r="B184" s="446"/>
      <c r="C184" s="289"/>
      <c r="D184" s="36"/>
      <c r="E184" s="36"/>
      <c r="F184" s="36"/>
      <c r="G184" s="36"/>
      <c r="H184" s="36"/>
      <c r="I184" s="36"/>
      <c r="J184" s="36"/>
      <c r="K184" s="36"/>
      <c r="L184" s="36"/>
      <c r="M184" s="36"/>
      <c r="N184" s="36"/>
      <c r="O184" s="36"/>
      <c r="P184" s="36"/>
      <c r="Q184" s="36"/>
      <c r="R184" s="36"/>
      <c r="S184" s="36"/>
      <c r="T184" s="36"/>
      <c r="U184" s="36"/>
      <c r="V184" s="36"/>
      <c r="W184" s="36"/>
      <c r="X184" s="36"/>
      <c r="Y184" s="36"/>
    </row>
    <row r="185" spans="1:25" ht="12.75" customHeight="1">
      <c r="A185" s="36"/>
      <c r="B185" s="446"/>
      <c r="C185" s="289"/>
      <c r="D185" s="36"/>
      <c r="E185" s="36"/>
      <c r="F185" s="36"/>
      <c r="G185" s="36"/>
      <c r="H185" s="36"/>
      <c r="I185" s="36"/>
      <c r="J185" s="36"/>
      <c r="K185" s="36"/>
      <c r="L185" s="36"/>
      <c r="M185" s="36"/>
      <c r="N185" s="36"/>
      <c r="O185" s="36"/>
      <c r="P185" s="36"/>
      <c r="Q185" s="36"/>
      <c r="R185" s="36"/>
      <c r="S185" s="36"/>
      <c r="T185" s="36"/>
      <c r="U185" s="36"/>
      <c r="V185" s="36"/>
      <c r="W185" s="36"/>
      <c r="X185" s="36"/>
      <c r="Y185" s="36"/>
    </row>
    <row r="186" spans="1:25" ht="12.75" customHeight="1">
      <c r="A186" s="36"/>
      <c r="B186" s="446"/>
      <c r="C186" s="289"/>
      <c r="D186" s="36"/>
      <c r="E186" s="36"/>
      <c r="F186" s="36"/>
      <c r="G186" s="36"/>
      <c r="H186" s="36"/>
      <c r="I186" s="36"/>
      <c r="J186" s="36"/>
      <c r="K186" s="36"/>
      <c r="L186" s="36"/>
      <c r="M186" s="36"/>
      <c r="N186" s="36"/>
      <c r="O186" s="36"/>
      <c r="P186" s="36"/>
      <c r="Q186" s="36"/>
      <c r="R186" s="36"/>
      <c r="S186" s="36"/>
      <c r="T186" s="36"/>
      <c r="U186" s="36"/>
      <c r="V186" s="36"/>
      <c r="W186" s="36"/>
      <c r="X186" s="36"/>
      <c r="Y186" s="36"/>
    </row>
    <row r="187" spans="1:25" ht="12.75" customHeight="1">
      <c r="A187" s="36"/>
      <c r="B187" s="446"/>
      <c r="C187" s="289"/>
      <c r="D187" s="36"/>
      <c r="E187" s="36"/>
      <c r="F187" s="36"/>
      <c r="G187" s="36"/>
      <c r="H187" s="36"/>
      <c r="I187" s="36"/>
      <c r="J187" s="36"/>
      <c r="K187" s="36"/>
      <c r="L187" s="36"/>
      <c r="M187" s="36"/>
      <c r="N187" s="36"/>
      <c r="O187" s="36"/>
      <c r="P187" s="36"/>
      <c r="Q187" s="36"/>
      <c r="R187" s="36"/>
      <c r="S187" s="36"/>
      <c r="T187" s="36"/>
      <c r="U187" s="36"/>
      <c r="V187" s="36"/>
      <c r="W187" s="36"/>
      <c r="X187" s="36"/>
      <c r="Y187" s="36"/>
    </row>
    <row r="188" spans="1:25" ht="12.75" customHeight="1">
      <c r="A188" s="36"/>
      <c r="B188" s="446"/>
      <c r="C188" s="289"/>
      <c r="D188" s="36"/>
      <c r="E188" s="36"/>
      <c r="F188" s="36"/>
      <c r="G188" s="36"/>
      <c r="H188" s="36"/>
      <c r="I188" s="36"/>
      <c r="J188" s="36"/>
      <c r="K188" s="36"/>
      <c r="L188" s="36"/>
      <c r="M188" s="36"/>
      <c r="N188" s="36"/>
      <c r="O188" s="36"/>
      <c r="P188" s="36"/>
      <c r="Q188" s="36"/>
      <c r="R188" s="36"/>
      <c r="S188" s="36"/>
      <c r="T188" s="36"/>
      <c r="U188" s="36"/>
      <c r="V188" s="36"/>
      <c r="W188" s="36"/>
      <c r="X188" s="36"/>
      <c r="Y188" s="36"/>
    </row>
    <row r="189" spans="1:25" ht="12.75" customHeight="1">
      <c r="A189" s="36"/>
      <c r="B189" s="446"/>
      <c r="C189" s="289"/>
      <c r="D189" s="36"/>
      <c r="E189" s="36"/>
      <c r="F189" s="36"/>
      <c r="G189" s="36"/>
      <c r="H189" s="36"/>
      <c r="I189" s="36"/>
      <c r="J189" s="36"/>
      <c r="K189" s="36"/>
      <c r="L189" s="36"/>
      <c r="M189" s="36"/>
      <c r="N189" s="36"/>
      <c r="O189" s="36"/>
      <c r="P189" s="36"/>
      <c r="Q189" s="36"/>
      <c r="R189" s="36"/>
      <c r="S189" s="36"/>
      <c r="T189" s="36"/>
      <c r="U189" s="36"/>
      <c r="V189" s="36"/>
      <c r="W189" s="36"/>
      <c r="X189" s="36"/>
      <c r="Y189" s="36"/>
    </row>
    <row r="190" spans="1:25" ht="12.75" customHeight="1">
      <c r="A190" s="36"/>
      <c r="B190" s="446"/>
      <c r="C190" s="289"/>
      <c r="D190" s="36"/>
      <c r="E190" s="36"/>
      <c r="F190" s="36"/>
      <c r="G190" s="36"/>
      <c r="H190" s="36"/>
      <c r="I190" s="36"/>
      <c r="J190" s="36"/>
      <c r="K190" s="36"/>
      <c r="L190" s="36"/>
      <c r="M190" s="36"/>
      <c r="N190" s="36"/>
      <c r="O190" s="36"/>
      <c r="P190" s="36"/>
      <c r="Q190" s="36"/>
      <c r="R190" s="36"/>
      <c r="S190" s="36"/>
      <c r="T190" s="36"/>
      <c r="U190" s="36"/>
      <c r="V190" s="36"/>
      <c r="W190" s="36"/>
      <c r="X190" s="36"/>
      <c r="Y190" s="36"/>
    </row>
    <row r="191" spans="1:25" ht="12.75" customHeight="1">
      <c r="A191" s="36"/>
      <c r="B191" s="446"/>
      <c r="C191" s="289"/>
      <c r="D191" s="36"/>
      <c r="E191" s="36"/>
      <c r="F191" s="36"/>
      <c r="G191" s="36"/>
      <c r="H191" s="36"/>
      <c r="I191" s="36"/>
      <c r="J191" s="36"/>
      <c r="K191" s="36"/>
      <c r="L191" s="36"/>
      <c r="M191" s="36"/>
      <c r="N191" s="36"/>
      <c r="O191" s="36"/>
      <c r="P191" s="36"/>
      <c r="Q191" s="36"/>
      <c r="R191" s="36"/>
      <c r="S191" s="36"/>
      <c r="T191" s="36"/>
      <c r="U191" s="36"/>
      <c r="V191" s="36"/>
      <c r="W191" s="36"/>
      <c r="X191" s="36"/>
      <c r="Y191" s="36"/>
    </row>
    <row r="192" spans="1:25" ht="12.75" customHeight="1">
      <c r="A192" s="36"/>
      <c r="B192" s="446"/>
      <c r="C192" s="289"/>
      <c r="D192" s="36"/>
      <c r="E192" s="36"/>
      <c r="F192" s="36"/>
      <c r="G192" s="36"/>
      <c r="H192" s="36"/>
      <c r="I192" s="36"/>
      <c r="J192" s="36"/>
      <c r="K192" s="36"/>
      <c r="L192" s="36"/>
      <c r="M192" s="36"/>
      <c r="N192" s="36"/>
      <c r="O192" s="36"/>
      <c r="P192" s="36"/>
      <c r="Q192" s="36"/>
      <c r="R192" s="36"/>
      <c r="S192" s="36"/>
      <c r="T192" s="36"/>
      <c r="U192" s="36"/>
      <c r="V192" s="36"/>
      <c r="W192" s="36"/>
      <c r="X192" s="36"/>
      <c r="Y192" s="36"/>
    </row>
    <row r="193" spans="1:25" ht="12.75" customHeight="1">
      <c r="A193" s="36"/>
      <c r="B193" s="446"/>
      <c r="C193" s="289"/>
      <c r="D193" s="36"/>
      <c r="E193" s="36"/>
      <c r="F193" s="36"/>
      <c r="G193" s="36"/>
      <c r="H193" s="36"/>
      <c r="I193" s="36"/>
      <c r="J193" s="36"/>
      <c r="K193" s="36"/>
      <c r="L193" s="36"/>
      <c r="M193" s="36"/>
      <c r="N193" s="36"/>
      <c r="O193" s="36"/>
      <c r="P193" s="36"/>
      <c r="Q193" s="36"/>
      <c r="R193" s="36"/>
      <c r="S193" s="36"/>
      <c r="T193" s="36"/>
      <c r="U193" s="36"/>
      <c r="V193" s="36"/>
      <c r="W193" s="36"/>
      <c r="X193" s="36"/>
      <c r="Y193" s="36"/>
    </row>
    <row r="194" spans="1:25" ht="12.75" customHeight="1">
      <c r="A194" s="36"/>
      <c r="B194" s="446"/>
      <c r="C194" s="289"/>
      <c r="D194" s="36"/>
      <c r="E194" s="36"/>
      <c r="F194" s="36"/>
      <c r="G194" s="36"/>
      <c r="H194" s="36"/>
      <c r="I194" s="36"/>
      <c r="J194" s="36"/>
      <c r="K194" s="36"/>
      <c r="L194" s="36"/>
      <c r="M194" s="36"/>
      <c r="N194" s="36"/>
      <c r="O194" s="36"/>
      <c r="P194" s="36"/>
      <c r="Q194" s="36"/>
      <c r="R194" s="36"/>
      <c r="S194" s="36"/>
      <c r="T194" s="36"/>
      <c r="U194" s="36"/>
      <c r="V194" s="36"/>
      <c r="W194" s="36"/>
      <c r="X194" s="36"/>
      <c r="Y194" s="36"/>
    </row>
    <row r="195" spans="1:25" ht="12.75" customHeight="1">
      <c r="A195" s="36"/>
      <c r="B195" s="446"/>
      <c r="C195" s="289"/>
      <c r="D195" s="36"/>
      <c r="E195" s="36"/>
      <c r="F195" s="36"/>
      <c r="G195" s="36"/>
      <c r="H195" s="36"/>
      <c r="I195" s="36"/>
      <c r="J195" s="36"/>
      <c r="K195" s="36"/>
      <c r="L195" s="36"/>
      <c r="M195" s="36"/>
      <c r="N195" s="36"/>
      <c r="O195" s="36"/>
      <c r="P195" s="36"/>
      <c r="Q195" s="36"/>
      <c r="R195" s="36"/>
      <c r="S195" s="36"/>
      <c r="T195" s="36"/>
      <c r="U195" s="36"/>
      <c r="V195" s="36"/>
      <c r="W195" s="36"/>
      <c r="X195" s="36"/>
      <c r="Y195" s="36"/>
    </row>
    <row r="196" spans="1:25" ht="12.75" customHeight="1">
      <c r="A196" s="36"/>
      <c r="B196" s="446"/>
      <c r="C196" s="289"/>
      <c r="D196" s="36"/>
      <c r="E196" s="36"/>
      <c r="F196" s="36"/>
      <c r="G196" s="36"/>
      <c r="H196" s="36"/>
      <c r="I196" s="36"/>
      <c r="J196" s="36"/>
      <c r="K196" s="36"/>
      <c r="L196" s="36"/>
      <c r="M196" s="36"/>
      <c r="N196" s="36"/>
      <c r="O196" s="36"/>
      <c r="P196" s="36"/>
      <c r="Q196" s="36"/>
      <c r="R196" s="36"/>
      <c r="S196" s="36"/>
      <c r="T196" s="36"/>
      <c r="U196" s="36"/>
      <c r="V196" s="36"/>
      <c r="W196" s="36"/>
      <c r="X196" s="36"/>
      <c r="Y196" s="36"/>
    </row>
    <row r="197" spans="1:25" ht="12.75" customHeight="1">
      <c r="A197" s="36"/>
      <c r="B197" s="446"/>
      <c r="C197" s="289"/>
      <c r="D197" s="36"/>
      <c r="E197" s="36"/>
      <c r="F197" s="36"/>
      <c r="G197" s="36"/>
      <c r="H197" s="36"/>
      <c r="I197" s="36"/>
      <c r="J197" s="36"/>
      <c r="K197" s="36"/>
      <c r="L197" s="36"/>
      <c r="M197" s="36"/>
      <c r="N197" s="36"/>
      <c r="O197" s="36"/>
      <c r="P197" s="36"/>
      <c r="Q197" s="36"/>
      <c r="R197" s="36"/>
      <c r="S197" s="36"/>
      <c r="T197" s="36"/>
      <c r="U197" s="36"/>
      <c r="V197" s="36"/>
      <c r="W197" s="36"/>
      <c r="X197" s="36"/>
      <c r="Y197" s="36"/>
    </row>
    <row r="198" spans="1:25" ht="12.75" customHeight="1">
      <c r="A198" s="36"/>
      <c r="B198" s="446"/>
      <c r="C198" s="289"/>
      <c r="D198" s="36"/>
      <c r="E198" s="36"/>
      <c r="F198" s="36"/>
      <c r="G198" s="36"/>
      <c r="H198" s="36"/>
      <c r="I198" s="36"/>
      <c r="J198" s="36"/>
      <c r="K198" s="36"/>
      <c r="L198" s="36"/>
      <c r="M198" s="36"/>
      <c r="N198" s="36"/>
      <c r="O198" s="36"/>
      <c r="P198" s="36"/>
      <c r="Q198" s="36"/>
      <c r="R198" s="36"/>
      <c r="S198" s="36"/>
      <c r="T198" s="36"/>
      <c r="U198" s="36"/>
      <c r="V198" s="36"/>
      <c r="W198" s="36"/>
      <c r="X198" s="36"/>
      <c r="Y198" s="36"/>
    </row>
    <row r="199" spans="1:25" ht="12.75" customHeight="1">
      <c r="A199" s="36"/>
      <c r="B199" s="446"/>
      <c r="C199" s="289"/>
      <c r="D199" s="36"/>
      <c r="E199" s="36"/>
      <c r="F199" s="36"/>
      <c r="G199" s="36"/>
      <c r="H199" s="36"/>
      <c r="I199" s="36"/>
      <c r="J199" s="36"/>
      <c r="K199" s="36"/>
      <c r="L199" s="36"/>
      <c r="M199" s="36"/>
      <c r="N199" s="36"/>
      <c r="O199" s="36"/>
      <c r="P199" s="36"/>
      <c r="Q199" s="36"/>
      <c r="R199" s="36"/>
      <c r="S199" s="36"/>
      <c r="T199" s="36"/>
      <c r="U199" s="36"/>
      <c r="V199" s="36"/>
      <c r="W199" s="36"/>
      <c r="X199" s="36"/>
      <c r="Y199" s="36"/>
    </row>
    <row r="200" spans="1:25" ht="12.75" customHeight="1">
      <c r="A200" s="36"/>
      <c r="B200" s="446"/>
      <c r="C200" s="289"/>
      <c r="D200" s="36"/>
      <c r="E200" s="36"/>
      <c r="F200" s="36"/>
      <c r="G200" s="36"/>
      <c r="H200" s="36"/>
      <c r="I200" s="36"/>
      <c r="J200" s="36"/>
      <c r="K200" s="36"/>
      <c r="L200" s="36"/>
      <c r="M200" s="36"/>
      <c r="N200" s="36"/>
      <c r="O200" s="36"/>
      <c r="P200" s="36"/>
      <c r="Q200" s="36"/>
      <c r="R200" s="36"/>
      <c r="S200" s="36"/>
      <c r="T200" s="36"/>
      <c r="U200" s="36"/>
      <c r="V200" s="36"/>
      <c r="W200" s="36"/>
      <c r="X200" s="36"/>
      <c r="Y200" s="36"/>
    </row>
    <row r="201" spans="1:25" ht="12.75" customHeight="1">
      <c r="A201" s="36"/>
      <c r="B201" s="446"/>
      <c r="C201" s="289"/>
      <c r="D201" s="36"/>
      <c r="E201" s="36"/>
      <c r="F201" s="36"/>
      <c r="G201" s="36"/>
      <c r="H201" s="36"/>
      <c r="I201" s="36"/>
      <c r="J201" s="36"/>
      <c r="K201" s="36"/>
      <c r="L201" s="36"/>
      <c r="M201" s="36"/>
      <c r="N201" s="36"/>
      <c r="O201" s="36"/>
      <c r="P201" s="36"/>
      <c r="Q201" s="36"/>
      <c r="R201" s="36"/>
      <c r="S201" s="36"/>
      <c r="T201" s="36"/>
      <c r="U201" s="36"/>
      <c r="V201" s="36"/>
      <c r="W201" s="36"/>
      <c r="X201" s="36"/>
      <c r="Y201" s="36"/>
    </row>
    <row r="202" spans="1:25" ht="12.75" customHeight="1">
      <c r="A202" s="36"/>
      <c r="B202" s="446"/>
      <c r="C202" s="289"/>
      <c r="D202" s="36"/>
      <c r="E202" s="36"/>
      <c r="F202" s="36"/>
      <c r="G202" s="36"/>
      <c r="H202" s="36"/>
      <c r="I202" s="36"/>
      <c r="J202" s="36"/>
      <c r="K202" s="36"/>
      <c r="L202" s="36"/>
      <c r="M202" s="36"/>
      <c r="N202" s="36"/>
      <c r="O202" s="36"/>
      <c r="P202" s="36"/>
      <c r="Q202" s="36"/>
      <c r="R202" s="36"/>
      <c r="S202" s="36"/>
      <c r="T202" s="36"/>
      <c r="U202" s="36"/>
      <c r="V202" s="36"/>
      <c r="W202" s="36"/>
      <c r="X202" s="36"/>
      <c r="Y202" s="36"/>
    </row>
    <row r="203" spans="1:25" ht="12.75" customHeight="1">
      <c r="A203" s="36"/>
      <c r="B203" s="446"/>
      <c r="C203" s="289"/>
      <c r="D203" s="36"/>
      <c r="E203" s="36"/>
      <c r="F203" s="36"/>
      <c r="G203" s="36"/>
      <c r="H203" s="36"/>
      <c r="I203" s="36"/>
      <c r="J203" s="36"/>
      <c r="K203" s="36"/>
      <c r="L203" s="36"/>
      <c r="M203" s="36"/>
      <c r="N203" s="36"/>
      <c r="O203" s="36"/>
      <c r="P203" s="36"/>
      <c r="Q203" s="36"/>
      <c r="R203" s="36"/>
      <c r="S203" s="36"/>
      <c r="T203" s="36"/>
      <c r="U203" s="36"/>
      <c r="V203" s="36"/>
      <c r="W203" s="36"/>
      <c r="X203" s="36"/>
      <c r="Y203" s="36"/>
    </row>
    <row r="204" spans="1:25" ht="12.75" customHeight="1">
      <c r="A204" s="36"/>
      <c r="B204" s="446"/>
      <c r="C204" s="289"/>
      <c r="D204" s="36"/>
      <c r="E204" s="36"/>
      <c r="F204" s="36"/>
      <c r="G204" s="36"/>
      <c r="H204" s="36"/>
      <c r="I204" s="36"/>
      <c r="J204" s="36"/>
      <c r="K204" s="36"/>
      <c r="L204" s="36"/>
      <c r="M204" s="36"/>
      <c r="N204" s="36"/>
      <c r="O204" s="36"/>
      <c r="P204" s="36"/>
      <c r="Q204" s="36"/>
      <c r="R204" s="36"/>
      <c r="S204" s="36"/>
      <c r="T204" s="36"/>
      <c r="U204" s="36"/>
      <c r="V204" s="36"/>
      <c r="W204" s="36"/>
      <c r="X204" s="36"/>
      <c r="Y204" s="36"/>
    </row>
    <row r="205" spans="1:25" ht="12.75" customHeight="1">
      <c r="A205" s="36"/>
      <c r="B205" s="446"/>
      <c r="C205" s="289"/>
      <c r="D205" s="36"/>
      <c r="E205" s="36"/>
      <c r="F205" s="36"/>
      <c r="G205" s="36"/>
      <c r="H205" s="36"/>
      <c r="I205" s="36"/>
      <c r="J205" s="36"/>
      <c r="K205" s="36"/>
      <c r="L205" s="36"/>
      <c r="M205" s="36"/>
      <c r="N205" s="36"/>
      <c r="O205" s="36"/>
      <c r="P205" s="36"/>
      <c r="Q205" s="36"/>
      <c r="R205" s="36"/>
      <c r="S205" s="36"/>
      <c r="T205" s="36"/>
      <c r="U205" s="36"/>
      <c r="V205" s="36"/>
      <c r="W205" s="36"/>
      <c r="X205" s="36"/>
      <c r="Y205" s="36"/>
    </row>
    <row r="206" spans="1:25" ht="12.75" customHeight="1">
      <c r="A206" s="36"/>
      <c r="B206" s="446"/>
      <c r="C206" s="289"/>
      <c r="D206" s="36"/>
      <c r="E206" s="36"/>
      <c r="F206" s="36"/>
      <c r="G206" s="36"/>
      <c r="H206" s="36"/>
      <c r="I206" s="36"/>
      <c r="J206" s="36"/>
      <c r="K206" s="36"/>
      <c r="L206" s="36"/>
      <c r="M206" s="36"/>
      <c r="N206" s="36"/>
      <c r="O206" s="36"/>
      <c r="P206" s="36"/>
      <c r="Q206" s="36"/>
      <c r="R206" s="36"/>
      <c r="S206" s="36"/>
      <c r="T206" s="36"/>
      <c r="U206" s="36"/>
      <c r="V206" s="36"/>
      <c r="W206" s="36"/>
      <c r="X206" s="36"/>
      <c r="Y206" s="36"/>
    </row>
    <row r="207" spans="1:25" ht="12.75" customHeight="1">
      <c r="A207" s="36"/>
      <c r="B207" s="446"/>
      <c r="C207" s="289"/>
      <c r="D207" s="36"/>
      <c r="E207" s="36"/>
      <c r="F207" s="36"/>
      <c r="G207" s="36"/>
      <c r="H207" s="36"/>
      <c r="I207" s="36"/>
      <c r="J207" s="36"/>
      <c r="K207" s="36"/>
      <c r="L207" s="36"/>
      <c r="M207" s="36"/>
      <c r="N207" s="36"/>
      <c r="O207" s="36"/>
      <c r="P207" s="36"/>
      <c r="Q207" s="36"/>
      <c r="R207" s="36"/>
      <c r="S207" s="36"/>
      <c r="T207" s="36"/>
      <c r="U207" s="36"/>
      <c r="V207" s="36"/>
      <c r="W207" s="36"/>
      <c r="X207" s="36"/>
      <c r="Y207" s="36"/>
    </row>
    <row r="208" spans="1:25" ht="12.75" customHeight="1">
      <c r="A208" s="36"/>
      <c r="B208" s="446"/>
      <c r="C208" s="289"/>
      <c r="D208" s="36"/>
      <c r="E208" s="36"/>
      <c r="F208" s="36"/>
      <c r="G208" s="36"/>
      <c r="H208" s="36"/>
      <c r="I208" s="36"/>
      <c r="J208" s="36"/>
      <c r="K208" s="36"/>
      <c r="L208" s="36"/>
      <c r="M208" s="36"/>
      <c r="N208" s="36"/>
      <c r="O208" s="36"/>
      <c r="P208" s="36"/>
      <c r="Q208" s="36"/>
      <c r="R208" s="36"/>
      <c r="S208" s="36"/>
      <c r="T208" s="36"/>
      <c r="U208" s="36"/>
      <c r="V208" s="36"/>
      <c r="W208" s="36"/>
      <c r="X208" s="36"/>
      <c r="Y208" s="36"/>
    </row>
    <row r="209" spans="1:25" ht="12.75" customHeight="1">
      <c r="A209" s="36"/>
      <c r="B209" s="446"/>
      <c r="C209" s="289"/>
      <c r="D209" s="36"/>
      <c r="E209" s="36"/>
      <c r="F209" s="36"/>
      <c r="G209" s="36"/>
      <c r="H209" s="36"/>
      <c r="I209" s="36"/>
      <c r="J209" s="36"/>
      <c r="K209" s="36"/>
      <c r="L209" s="36"/>
      <c r="M209" s="36"/>
      <c r="N209" s="36"/>
      <c r="O209" s="36"/>
      <c r="P209" s="36"/>
      <c r="Q209" s="36"/>
      <c r="R209" s="36"/>
      <c r="S209" s="36"/>
      <c r="T209" s="36"/>
      <c r="U209" s="36"/>
      <c r="V209" s="36"/>
      <c r="W209" s="36"/>
      <c r="X209" s="36"/>
      <c r="Y209" s="36"/>
    </row>
    <row r="210" spans="1:25" ht="12.75" customHeight="1">
      <c r="A210" s="36"/>
      <c r="B210" s="446"/>
      <c r="C210" s="289"/>
      <c r="D210" s="36"/>
      <c r="E210" s="36"/>
      <c r="F210" s="36"/>
      <c r="G210" s="36"/>
      <c r="H210" s="36"/>
      <c r="I210" s="36"/>
      <c r="J210" s="36"/>
      <c r="K210" s="36"/>
      <c r="L210" s="36"/>
      <c r="M210" s="36"/>
      <c r="N210" s="36"/>
      <c r="O210" s="36"/>
      <c r="P210" s="36"/>
      <c r="Q210" s="36"/>
      <c r="R210" s="36"/>
      <c r="S210" s="36"/>
      <c r="T210" s="36"/>
      <c r="U210" s="36"/>
      <c r="V210" s="36"/>
      <c r="W210" s="36"/>
      <c r="X210" s="36"/>
      <c r="Y210" s="36"/>
    </row>
    <row r="211" spans="1:25" ht="12.75" customHeight="1">
      <c r="A211" s="36"/>
      <c r="B211" s="446"/>
      <c r="C211" s="289"/>
      <c r="D211" s="36"/>
      <c r="E211" s="36"/>
      <c r="F211" s="36"/>
      <c r="G211" s="36"/>
      <c r="H211" s="36"/>
      <c r="I211" s="36"/>
      <c r="J211" s="36"/>
      <c r="K211" s="36"/>
      <c r="L211" s="36"/>
      <c r="M211" s="36"/>
      <c r="N211" s="36"/>
      <c r="O211" s="36"/>
      <c r="P211" s="36"/>
      <c r="Q211" s="36"/>
      <c r="R211" s="36"/>
      <c r="S211" s="36"/>
      <c r="T211" s="36"/>
      <c r="U211" s="36"/>
      <c r="V211" s="36"/>
      <c r="W211" s="36"/>
      <c r="X211" s="36"/>
      <c r="Y211" s="36"/>
    </row>
    <row r="212" spans="1:25" ht="12.75" customHeight="1">
      <c r="A212" s="36"/>
      <c r="B212" s="446"/>
      <c r="C212" s="289"/>
      <c r="D212" s="36"/>
      <c r="E212" s="36"/>
      <c r="F212" s="36"/>
      <c r="G212" s="36"/>
      <c r="H212" s="36"/>
      <c r="I212" s="36"/>
      <c r="J212" s="36"/>
      <c r="K212" s="36"/>
      <c r="L212" s="36"/>
      <c r="M212" s="36"/>
      <c r="N212" s="36"/>
      <c r="O212" s="36"/>
      <c r="P212" s="36"/>
      <c r="Q212" s="36"/>
      <c r="R212" s="36"/>
      <c r="S212" s="36"/>
      <c r="T212" s="36"/>
      <c r="U212" s="36"/>
      <c r="V212" s="36"/>
      <c r="W212" s="36"/>
      <c r="X212" s="36"/>
      <c r="Y212" s="36"/>
    </row>
    <row r="213" spans="1:25" ht="12.75" customHeight="1">
      <c r="A213" s="36"/>
      <c r="B213" s="446"/>
      <c r="C213" s="289"/>
      <c r="D213" s="36"/>
      <c r="E213" s="36"/>
      <c r="F213" s="36"/>
      <c r="G213" s="36"/>
      <c r="H213" s="36"/>
      <c r="I213" s="36"/>
      <c r="J213" s="36"/>
      <c r="K213" s="36"/>
      <c r="L213" s="36"/>
      <c r="M213" s="36"/>
      <c r="N213" s="36"/>
      <c r="O213" s="36"/>
      <c r="P213" s="36"/>
      <c r="Q213" s="36"/>
      <c r="R213" s="36"/>
      <c r="S213" s="36"/>
      <c r="T213" s="36"/>
      <c r="U213" s="36"/>
      <c r="V213" s="36"/>
      <c r="W213" s="36"/>
      <c r="X213" s="36"/>
      <c r="Y213" s="36"/>
    </row>
    <row r="214" spans="1:25" ht="12.75" customHeight="1">
      <c r="A214" s="36"/>
      <c r="B214" s="446"/>
      <c r="C214" s="289"/>
      <c r="D214" s="36"/>
      <c r="E214" s="36"/>
      <c r="F214" s="36"/>
      <c r="G214" s="36"/>
      <c r="H214" s="36"/>
      <c r="I214" s="36"/>
      <c r="J214" s="36"/>
      <c r="K214" s="36"/>
      <c r="L214" s="36"/>
      <c r="M214" s="36"/>
      <c r="N214" s="36"/>
      <c r="O214" s="36"/>
      <c r="P214" s="36"/>
      <c r="Q214" s="36"/>
      <c r="R214" s="36"/>
      <c r="S214" s="36"/>
      <c r="T214" s="36"/>
      <c r="U214" s="36"/>
      <c r="V214" s="36"/>
      <c r="W214" s="36"/>
      <c r="X214" s="36"/>
      <c r="Y214" s="36"/>
    </row>
    <row r="215" spans="1:25" ht="12.75" customHeight="1">
      <c r="A215" s="36"/>
      <c r="B215" s="446"/>
      <c r="C215" s="289"/>
      <c r="D215" s="36"/>
      <c r="E215" s="36"/>
      <c r="F215" s="36"/>
      <c r="G215" s="36"/>
      <c r="H215" s="36"/>
      <c r="I215" s="36"/>
      <c r="J215" s="36"/>
      <c r="K215" s="36"/>
      <c r="L215" s="36"/>
      <c r="M215" s="36"/>
      <c r="N215" s="36"/>
      <c r="O215" s="36"/>
      <c r="P215" s="36"/>
      <c r="Q215" s="36"/>
      <c r="R215" s="36"/>
      <c r="S215" s="36"/>
      <c r="T215" s="36"/>
      <c r="U215" s="36"/>
      <c r="V215" s="36"/>
      <c r="W215" s="36"/>
      <c r="X215" s="36"/>
      <c r="Y215" s="36"/>
    </row>
    <row r="216" spans="1:25" ht="12.75" customHeight="1">
      <c r="A216" s="36"/>
      <c r="B216" s="446"/>
      <c r="C216" s="289"/>
      <c r="D216" s="36"/>
      <c r="E216" s="36"/>
      <c r="F216" s="36"/>
      <c r="G216" s="36"/>
      <c r="H216" s="36"/>
      <c r="I216" s="36"/>
      <c r="J216" s="36"/>
      <c r="K216" s="36"/>
      <c r="L216" s="36"/>
      <c r="M216" s="36"/>
      <c r="N216" s="36"/>
      <c r="O216" s="36"/>
      <c r="P216" s="36"/>
      <c r="Q216" s="36"/>
      <c r="R216" s="36"/>
      <c r="S216" s="36"/>
      <c r="T216" s="36"/>
      <c r="U216" s="36"/>
      <c r="V216" s="36"/>
      <c r="W216" s="36"/>
      <c r="X216" s="36"/>
      <c r="Y216" s="36"/>
    </row>
    <row r="217" spans="1:25" ht="12.75" customHeight="1">
      <c r="A217" s="36"/>
      <c r="B217" s="446"/>
      <c r="C217" s="289"/>
      <c r="D217" s="36"/>
      <c r="E217" s="36"/>
      <c r="F217" s="36"/>
      <c r="G217" s="36"/>
      <c r="H217" s="36"/>
      <c r="I217" s="36"/>
      <c r="J217" s="36"/>
      <c r="K217" s="36"/>
      <c r="L217" s="36"/>
      <c r="M217" s="36"/>
      <c r="N217" s="36"/>
      <c r="O217" s="36"/>
      <c r="P217" s="36"/>
      <c r="Q217" s="36"/>
      <c r="R217" s="36"/>
      <c r="S217" s="36"/>
      <c r="T217" s="36"/>
      <c r="U217" s="36"/>
      <c r="V217" s="36"/>
      <c r="W217" s="36"/>
      <c r="X217" s="36"/>
      <c r="Y217" s="36"/>
    </row>
    <row r="218" spans="1:25" ht="12.75" customHeight="1">
      <c r="A218" s="36"/>
      <c r="B218" s="446"/>
      <c r="C218" s="289"/>
      <c r="D218" s="36"/>
      <c r="E218" s="36"/>
      <c r="F218" s="36"/>
      <c r="G218" s="36"/>
      <c r="H218" s="36"/>
      <c r="I218" s="36"/>
      <c r="J218" s="36"/>
      <c r="K218" s="36"/>
      <c r="L218" s="36"/>
      <c r="M218" s="36"/>
      <c r="N218" s="36"/>
      <c r="O218" s="36"/>
      <c r="P218" s="36"/>
      <c r="Q218" s="36"/>
      <c r="R218" s="36"/>
      <c r="S218" s="36"/>
      <c r="T218" s="36"/>
      <c r="U218" s="36"/>
      <c r="V218" s="36"/>
      <c r="W218" s="36"/>
      <c r="X218" s="36"/>
      <c r="Y218" s="36"/>
    </row>
    <row r="219" spans="1:25" ht="12.75" customHeight="1">
      <c r="A219" s="36"/>
      <c r="B219" s="446"/>
      <c r="C219" s="289"/>
      <c r="D219" s="36"/>
      <c r="E219" s="36"/>
      <c r="F219" s="36"/>
      <c r="G219" s="36"/>
      <c r="H219" s="36"/>
      <c r="I219" s="36"/>
      <c r="J219" s="36"/>
      <c r="K219" s="36"/>
      <c r="L219" s="36"/>
      <c r="M219" s="36"/>
      <c r="N219" s="36"/>
      <c r="O219" s="36"/>
      <c r="P219" s="36"/>
      <c r="Q219" s="36"/>
      <c r="R219" s="36"/>
      <c r="S219" s="36"/>
      <c r="T219" s="36"/>
      <c r="U219" s="36"/>
      <c r="V219" s="36"/>
      <c r="W219" s="36"/>
      <c r="X219" s="36"/>
      <c r="Y219" s="36"/>
    </row>
    <row r="220" spans="1:25" ht="12.75" customHeight="1">
      <c r="A220" s="36"/>
      <c r="B220" s="446"/>
      <c r="C220" s="289"/>
      <c r="D220" s="36"/>
      <c r="E220" s="36"/>
      <c r="F220" s="36"/>
      <c r="G220" s="36"/>
      <c r="H220" s="36"/>
      <c r="I220" s="36"/>
      <c r="J220" s="36"/>
      <c r="K220" s="36"/>
      <c r="L220" s="36"/>
      <c r="M220" s="36"/>
      <c r="N220" s="36"/>
      <c r="O220" s="36"/>
      <c r="P220" s="36"/>
      <c r="Q220" s="36"/>
      <c r="R220" s="36"/>
      <c r="S220" s="36"/>
      <c r="T220" s="36"/>
      <c r="U220" s="36"/>
      <c r="V220" s="36"/>
      <c r="W220" s="36"/>
      <c r="X220" s="36"/>
      <c r="Y220" s="36"/>
    </row>
    <row r="221" spans="1:25" ht="12.75" customHeight="1">
      <c r="A221" s="36"/>
      <c r="B221" s="446"/>
      <c r="C221" s="289"/>
      <c r="D221" s="36"/>
      <c r="E221" s="36"/>
      <c r="F221" s="36"/>
      <c r="G221" s="36"/>
      <c r="H221" s="36"/>
      <c r="I221" s="36"/>
      <c r="J221" s="36"/>
      <c r="K221" s="36"/>
      <c r="L221" s="36"/>
      <c r="M221" s="36"/>
      <c r="N221" s="36"/>
      <c r="O221" s="36"/>
      <c r="P221" s="36"/>
      <c r="Q221" s="36"/>
      <c r="R221" s="36"/>
      <c r="S221" s="36"/>
      <c r="T221" s="36"/>
      <c r="U221" s="36"/>
      <c r="V221" s="36"/>
      <c r="W221" s="36"/>
      <c r="X221" s="36"/>
      <c r="Y221" s="36"/>
    </row>
    <row r="222" spans="1:25" ht="12.75" customHeight="1">
      <c r="A222" s="36"/>
      <c r="B222" s="446"/>
      <c r="C222" s="289"/>
      <c r="D222" s="36"/>
      <c r="E222" s="36"/>
      <c r="F222" s="36"/>
      <c r="G222" s="36"/>
      <c r="H222" s="36"/>
      <c r="I222" s="36"/>
      <c r="J222" s="36"/>
      <c r="K222" s="36"/>
      <c r="L222" s="36"/>
      <c r="M222" s="36"/>
      <c r="N222" s="36"/>
      <c r="O222" s="36"/>
      <c r="P222" s="36"/>
      <c r="Q222" s="36"/>
      <c r="R222" s="36"/>
      <c r="S222" s="36"/>
      <c r="T222" s="36"/>
      <c r="U222" s="36"/>
      <c r="V222" s="36"/>
      <c r="W222" s="36"/>
      <c r="X222" s="36"/>
      <c r="Y222" s="36"/>
    </row>
    <row r="223" spans="1:25" ht="12.75" customHeight="1">
      <c r="A223" s="36"/>
      <c r="B223" s="446"/>
      <c r="C223" s="289"/>
      <c r="D223" s="36"/>
      <c r="E223" s="36"/>
      <c r="F223" s="36"/>
      <c r="G223" s="36"/>
      <c r="H223" s="36"/>
      <c r="I223" s="36"/>
      <c r="J223" s="36"/>
      <c r="K223" s="36"/>
      <c r="L223" s="36"/>
      <c r="M223" s="36"/>
      <c r="N223" s="36"/>
      <c r="O223" s="36"/>
      <c r="P223" s="36"/>
      <c r="Q223" s="36"/>
      <c r="R223" s="36"/>
      <c r="S223" s="36"/>
      <c r="T223" s="36"/>
      <c r="U223" s="36"/>
      <c r="V223" s="36"/>
      <c r="W223" s="36"/>
      <c r="X223" s="36"/>
      <c r="Y223" s="36"/>
    </row>
    <row r="224" spans="1:25" ht="12.75" customHeight="1">
      <c r="A224" s="36"/>
      <c r="B224" s="446"/>
      <c r="C224" s="289"/>
      <c r="D224" s="36"/>
      <c r="E224" s="36"/>
      <c r="F224" s="36"/>
      <c r="G224" s="36"/>
      <c r="H224" s="36"/>
      <c r="I224" s="36"/>
      <c r="J224" s="36"/>
      <c r="K224" s="36"/>
      <c r="L224" s="36"/>
      <c r="M224" s="36"/>
      <c r="N224" s="36"/>
      <c r="O224" s="36"/>
      <c r="P224" s="36"/>
      <c r="Q224" s="36"/>
      <c r="R224" s="36"/>
      <c r="S224" s="36"/>
      <c r="T224" s="36"/>
      <c r="U224" s="36"/>
      <c r="V224" s="36"/>
      <c r="W224" s="36"/>
      <c r="X224" s="36"/>
      <c r="Y224" s="36"/>
    </row>
    <row r="225" spans="1:25" ht="12.75" customHeight="1">
      <c r="A225" s="36"/>
      <c r="B225" s="446"/>
      <c r="C225" s="289"/>
      <c r="D225" s="36"/>
      <c r="E225" s="36"/>
      <c r="F225" s="36"/>
      <c r="G225" s="36"/>
      <c r="H225" s="36"/>
      <c r="I225" s="36"/>
      <c r="J225" s="36"/>
      <c r="K225" s="36"/>
      <c r="L225" s="36"/>
      <c r="M225" s="36"/>
      <c r="N225" s="36"/>
      <c r="O225" s="36"/>
      <c r="P225" s="36"/>
      <c r="Q225" s="36"/>
      <c r="R225" s="36"/>
      <c r="S225" s="36"/>
      <c r="T225" s="36"/>
      <c r="U225" s="36"/>
      <c r="V225" s="36"/>
      <c r="W225" s="36"/>
      <c r="X225" s="36"/>
      <c r="Y225" s="36"/>
    </row>
    <row r="226" spans="1:25" ht="12.75" customHeight="1">
      <c r="A226" s="36"/>
      <c r="B226" s="446"/>
      <c r="C226" s="289"/>
      <c r="D226" s="36"/>
      <c r="E226" s="36"/>
      <c r="F226" s="36"/>
      <c r="G226" s="36"/>
      <c r="H226" s="36"/>
      <c r="I226" s="36"/>
      <c r="J226" s="36"/>
      <c r="K226" s="36"/>
      <c r="L226" s="36"/>
      <c r="M226" s="36"/>
      <c r="N226" s="36"/>
      <c r="O226" s="36"/>
      <c r="P226" s="36"/>
      <c r="Q226" s="36"/>
      <c r="R226" s="36"/>
      <c r="S226" s="36"/>
      <c r="T226" s="36"/>
      <c r="U226" s="36"/>
      <c r="V226" s="36"/>
      <c r="W226" s="36"/>
      <c r="X226" s="36"/>
      <c r="Y226" s="36"/>
    </row>
    <row r="227" spans="1:25" ht="12.75" customHeight="1">
      <c r="A227" s="36"/>
      <c r="B227" s="446"/>
      <c r="C227" s="289"/>
      <c r="D227" s="36"/>
      <c r="E227" s="36"/>
      <c r="F227" s="36"/>
      <c r="G227" s="36"/>
      <c r="H227" s="36"/>
      <c r="I227" s="36"/>
      <c r="J227" s="36"/>
      <c r="K227" s="36"/>
      <c r="L227" s="36"/>
      <c r="M227" s="36"/>
      <c r="N227" s="36"/>
      <c r="O227" s="36"/>
      <c r="P227" s="36"/>
      <c r="Q227" s="36"/>
      <c r="R227" s="36"/>
      <c r="S227" s="36"/>
      <c r="T227" s="36"/>
      <c r="U227" s="36"/>
      <c r="V227" s="36"/>
      <c r="W227" s="36"/>
      <c r="X227" s="36"/>
      <c r="Y227" s="36"/>
    </row>
    <row r="228" spans="1:25" ht="12.75" customHeight="1">
      <c r="A228" s="36"/>
      <c r="B228" s="446"/>
      <c r="C228" s="289"/>
      <c r="D228" s="36"/>
      <c r="E228" s="36"/>
      <c r="F228" s="36"/>
      <c r="G228" s="36"/>
      <c r="H228" s="36"/>
      <c r="I228" s="36"/>
      <c r="J228" s="36"/>
      <c r="K228" s="36"/>
      <c r="L228" s="36"/>
      <c r="M228" s="36"/>
      <c r="N228" s="36"/>
      <c r="O228" s="36"/>
      <c r="P228" s="36"/>
      <c r="Q228" s="36"/>
      <c r="R228" s="36"/>
      <c r="S228" s="36"/>
      <c r="T228" s="36"/>
      <c r="U228" s="36"/>
      <c r="V228" s="36"/>
      <c r="W228" s="36"/>
      <c r="X228" s="36"/>
      <c r="Y228" s="36"/>
    </row>
    <row r="229" spans="1:25" ht="12.75" customHeight="1">
      <c r="A229" s="36"/>
      <c r="B229" s="446"/>
      <c r="C229" s="289"/>
      <c r="D229" s="36"/>
      <c r="E229" s="36"/>
      <c r="F229" s="36"/>
      <c r="G229" s="36"/>
      <c r="H229" s="36"/>
      <c r="I229" s="36"/>
      <c r="J229" s="36"/>
      <c r="K229" s="36"/>
      <c r="L229" s="36"/>
      <c r="M229" s="36"/>
      <c r="N229" s="36"/>
      <c r="O229" s="36"/>
      <c r="P229" s="36"/>
      <c r="Q229" s="36"/>
      <c r="R229" s="36"/>
      <c r="S229" s="36"/>
      <c r="T229" s="36"/>
      <c r="U229" s="36"/>
      <c r="V229" s="36"/>
      <c r="W229" s="36"/>
      <c r="X229" s="36"/>
      <c r="Y229" s="36"/>
    </row>
    <row r="230" spans="1:25" ht="12.75" customHeight="1">
      <c r="A230" s="36"/>
      <c r="B230" s="446"/>
      <c r="C230" s="289"/>
      <c r="D230" s="36"/>
      <c r="E230" s="36"/>
      <c r="F230" s="36"/>
      <c r="G230" s="36"/>
      <c r="H230" s="36"/>
      <c r="I230" s="36"/>
      <c r="J230" s="36"/>
      <c r="K230" s="36"/>
      <c r="L230" s="36"/>
      <c r="M230" s="36"/>
      <c r="N230" s="36"/>
      <c r="O230" s="36"/>
      <c r="P230" s="36"/>
      <c r="Q230" s="36"/>
      <c r="R230" s="36"/>
      <c r="S230" s="36"/>
      <c r="T230" s="36"/>
      <c r="U230" s="36"/>
      <c r="V230" s="36"/>
      <c r="W230" s="36"/>
      <c r="X230" s="36"/>
      <c r="Y230" s="36"/>
    </row>
    <row r="231" spans="1:25" ht="12.75" customHeight="1">
      <c r="A231" s="36"/>
      <c r="B231" s="446"/>
      <c r="C231" s="289"/>
      <c r="D231" s="36"/>
      <c r="E231" s="36"/>
      <c r="F231" s="36"/>
      <c r="G231" s="36"/>
      <c r="H231" s="36"/>
      <c r="I231" s="36"/>
      <c r="J231" s="36"/>
      <c r="K231" s="36"/>
      <c r="L231" s="36"/>
      <c r="M231" s="36"/>
      <c r="N231" s="36"/>
      <c r="O231" s="36"/>
      <c r="P231" s="36"/>
      <c r="Q231" s="36"/>
      <c r="R231" s="36"/>
      <c r="S231" s="36"/>
      <c r="T231" s="36"/>
      <c r="U231" s="36"/>
      <c r="V231" s="36"/>
      <c r="W231" s="36"/>
      <c r="X231" s="36"/>
      <c r="Y231" s="36"/>
    </row>
    <row r="232" spans="1:25" ht="12.75" customHeight="1">
      <c r="A232" s="36"/>
      <c r="B232" s="446"/>
      <c r="C232" s="289"/>
      <c r="D232" s="36"/>
      <c r="E232" s="36"/>
      <c r="F232" s="36"/>
      <c r="G232" s="36"/>
      <c r="H232" s="36"/>
      <c r="I232" s="36"/>
      <c r="J232" s="36"/>
      <c r="K232" s="36"/>
      <c r="L232" s="36"/>
      <c r="M232" s="36"/>
      <c r="N232" s="36"/>
      <c r="O232" s="36"/>
      <c r="P232" s="36"/>
      <c r="Q232" s="36"/>
      <c r="R232" s="36"/>
      <c r="S232" s="36"/>
      <c r="T232" s="36"/>
      <c r="U232" s="36"/>
      <c r="V232" s="36"/>
      <c r="W232" s="36"/>
      <c r="X232" s="36"/>
      <c r="Y232" s="36"/>
    </row>
    <row r="233" spans="1:25" ht="12.75" customHeight="1">
      <c r="A233" s="36"/>
      <c r="B233" s="446"/>
      <c r="C233" s="289"/>
      <c r="D233" s="36"/>
      <c r="E233" s="36"/>
      <c r="F233" s="36"/>
      <c r="G233" s="36"/>
      <c r="H233" s="36"/>
      <c r="I233" s="36"/>
      <c r="J233" s="36"/>
      <c r="K233" s="36"/>
      <c r="L233" s="36"/>
      <c r="M233" s="36"/>
      <c r="N233" s="36"/>
      <c r="O233" s="36"/>
      <c r="P233" s="36"/>
      <c r="Q233" s="36"/>
      <c r="R233" s="36"/>
      <c r="S233" s="36"/>
      <c r="T233" s="36"/>
      <c r="U233" s="36"/>
      <c r="V233" s="36"/>
      <c r="W233" s="36"/>
      <c r="X233" s="36"/>
      <c r="Y233" s="36"/>
    </row>
    <row r="234" spans="1:25" ht="12.75" customHeight="1">
      <c r="A234" s="36"/>
      <c r="B234" s="446"/>
      <c r="C234" s="289"/>
      <c r="D234" s="36"/>
      <c r="E234" s="36"/>
      <c r="F234" s="36"/>
      <c r="G234" s="36"/>
      <c r="H234" s="36"/>
      <c r="I234" s="36"/>
      <c r="J234" s="36"/>
      <c r="K234" s="36"/>
      <c r="L234" s="36"/>
      <c r="M234" s="36"/>
      <c r="N234" s="36"/>
      <c r="O234" s="36"/>
      <c r="P234" s="36"/>
      <c r="Q234" s="36"/>
      <c r="R234" s="36"/>
      <c r="S234" s="36"/>
      <c r="T234" s="36"/>
      <c r="U234" s="36"/>
      <c r="V234" s="36"/>
      <c r="W234" s="36"/>
      <c r="X234" s="36"/>
      <c r="Y234" s="36"/>
    </row>
    <row r="235" spans="1:25" ht="12.75" customHeight="1">
      <c r="A235" s="36"/>
      <c r="B235" s="446"/>
      <c r="C235" s="289"/>
      <c r="D235" s="36"/>
      <c r="E235" s="36"/>
      <c r="F235" s="36"/>
      <c r="G235" s="36"/>
      <c r="H235" s="36"/>
      <c r="I235" s="36"/>
      <c r="J235" s="36"/>
      <c r="K235" s="36"/>
      <c r="L235" s="36"/>
      <c r="M235" s="36"/>
      <c r="N235" s="36"/>
      <c r="O235" s="36"/>
      <c r="P235" s="36"/>
      <c r="Q235" s="36"/>
      <c r="R235" s="36"/>
      <c r="S235" s="36"/>
      <c r="T235" s="36"/>
      <c r="U235" s="36"/>
      <c r="V235" s="36"/>
      <c r="W235" s="36"/>
      <c r="X235" s="36"/>
      <c r="Y235" s="36"/>
    </row>
    <row r="236" spans="1:25" ht="12.75" customHeight="1">
      <c r="A236" s="36"/>
      <c r="B236" s="446"/>
      <c r="C236" s="289"/>
      <c r="D236" s="36"/>
      <c r="E236" s="36"/>
      <c r="F236" s="36"/>
      <c r="G236" s="36"/>
      <c r="H236" s="36"/>
      <c r="I236" s="36"/>
      <c r="J236" s="36"/>
      <c r="K236" s="36"/>
      <c r="L236" s="36"/>
      <c r="M236" s="36"/>
      <c r="N236" s="36"/>
      <c r="O236" s="36"/>
      <c r="P236" s="36"/>
      <c r="Q236" s="36"/>
      <c r="R236" s="36"/>
      <c r="S236" s="36"/>
      <c r="T236" s="36"/>
      <c r="U236" s="36"/>
      <c r="V236" s="36"/>
      <c r="W236" s="36"/>
      <c r="X236" s="36"/>
      <c r="Y236" s="36"/>
    </row>
    <row r="237" spans="1:25" ht="12.75" customHeight="1">
      <c r="A237" s="36"/>
      <c r="B237" s="446"/>
      <c r="C237" s="289"/>
      <c r="D237" s="36"/>
      <c r="E237" s="36"/>
      <c r="F237" s="36"/>
      <c r="G237" s="36"/>
      <c r="H237" s="36"/>
      <c r="I237" s="36"/>
      <c r="J237" s="36"/>
      <c r="K237" s="36"/>
      <c r="L237" s="36"/>
      <c r="M237" s="36"/>
      <c r="N237" s="36"/>
      <c r="O237" s="36"/>
      <c r="P237" s="36"/>
      <c r="Q237" s="36"/>
      <c r="R237" s="36"/>
      <c r="S237" s="36"/>
      <c r="T237" s="36"/>
      <c r="U237" s="36"/>
      <c r="V237" s="36"/>
      <c r="W237" s="36"/>
      <c r="X237" s="36"/>
      <c r="Y237" s="36"/>
    </row>
    <row r="238" spans="1:25" ht="12.75" customHeight="1">
      <c r="A238" s="36"/>
      <c r="B238" s="446"/>
      <c r="C238" s="289"/>
      <c r="D238" s="36"/>
      <c r="E238" s="36"/>
      <c r="F238" s="36"/>
      <c r="G238" s="36"/>
      <c r="H238" s="36"/>
      <c r="I238" s="36"/>
      <c r="J238" s="36"/>
      <c r="K238" s="36"/>
      <c r="L238" s="36"/>
      <c r="M238" s="36"/>
      <c r="N238" s="36"/>
      <c r="O238" s="36"/>
      <c r="P238" s="36"/>
      <c r="Q238" s="36"/>
      <c r="R238" s="36"/>
      <c r="S238" s="36"/>
      <c r="T238" s="36"/>
      <c r="U238" s="36"/>
      <c r="V238" s="36"/>
      <c r="W238" s="36"/>
      <c r="X238" s="36"/>
      <c r="Y238" s="36"/>
    </row>
    <row r="239" spans="1:25" ht="12.75" customHeight="1">
      <c r="A239" s="36"/>
      <c r="B239" s="446"/>
      <c r="C239" s="289"/>
      <c r="D239" s="36"/>
      <c r="E239" s="36"/>
      <c r="F239" s="36"/>
      <c r="G239" s="36"/>
      <c r="H239" s="36"/>
      <c r="I239" s="36"/>
      <c r="J239" s="36"/>
      <c r="K239" s="36"/>
      <c r="L239" s="36"/>
      <c r="M239" s="36"/>
      <c r="N239" s="36"/>
      <c r="O239" s="36"/>
      <c r="P239" s="36"/>
      <c r="Q239" s="36"/>
      <c r="R239" s="36"/>
      <c r="S239" s="36"/>
      <c r="T239" s="36"/>
      <c r="U239" s="36"/>
      <c r="V239" s="36"/>
      <c r="W239" s="36"/>
      <c r="X239" s="36"/>
      <c r="Y239" s="36"/>
    </row>
    <row r="240" spans="1:25" ht="12.75" customHeight="1">
      <c r="A240" s="36"/>
      <c r="B240" s="446"/>
      <c r="C240" s="289"/>
      <c r="D240" s="36"/>
      <c r="E240" s="36"/>
      <c r="F240" s="36"/>
      <c r="G240" s="36"/>
      <c r="H240" s="36"/>
      <c r="I240" s="36"/>
      <c r="J240" s="36"/>
      <c r="K240" s="36"/>
      <c r="L240" s="36"/>
      <c r="M240" s="36"/>
      <c r="N240" s="36"/>
      <c r="O240" s="36"/>
      <c r="P240" s="36"/>
      <c r="Q240" s="36"/>
      <c r="R240" s="36"/>
      <c r="S240" s="36"/>
      <c r="T240" s="36"/>
      <c r="U240" s="36"/>
      <c r="V240" s="36"/>
      <c r="W240" s="36"/>
      <c r="X240" s="36"/>
      <c r="Y240" s="36"/>
    </row>
    <row r="241" spans="1:25" ht="12.75" customHeight="1">
      <c r="A241" s="36"/>
      <c r="B241" s="446"/>
      <c r="C241" s="289"/>
      <c r="D241" s="36"/>
      <c r="E241" s="36"/>
      <c r="F241" s="36"/>
      <c r="G241" s="36"/>
      <c r="H241" s="36"/>
      <c r="I241" s="36"/>
      <c r="J241" s="36"/>
      <c r="K241" s="36"/>
      <c r="L241" s="36"/>
      <c r="M241" s="36"/>
      <c r="N241" s="36"/>
      <c r="O241" s="36"/>
      <c r="P241" s="36"/>
      <c r="Q241" s="36"/>
      <c r="R241" s="36"/>
      <c r="S241" s="36"/>
      <c r="T241" s="36"/>
      <c r="U241" s="36"/>
      <c r="V241" s="36"/>
      <c r="W241" s="36"/>
      <c r="X241" s="36"/>
      <c r="Y241" s="36"/>
    </row>
    <row r="242" spans="1:25" ht="12.75" customHeight="1">
      <c r="A242" s="36"/>
      <c r="B242" s="446"/>
      <c r="C242" s="289"/>
      <c r="D242" s="36"/>
      <c r="E242" s="36"/>
      <c r="F242" s="36"/>
      <c r="G242" s="36"/>
      <c r="H242" s="36"/>
      <c r="I242" s="36"/>
      <c r="J242" s="36"/>
      <c r="K242" s="36"/>
      <c r="L242" s="36"/>
      <c r="M242" s="36"/>
      <c r="N242" s="36"/>
      <c r="O242" s="36"/>
      <c r="P242" s="36"/>
      <c r="Q242" s="36"/>
      <c r="R242" s="36"/>
      <c r="S242" s="36"/>
      <c r="T242" s="36"/>
      <c r="U242" s="36"/>
      <c r="V242" s="36"/>
      <c r="W242" s="36"/>
      <c r="X242" s="36"/>
      <c r="Y242" s="36"/>
    </row>
    <row r="243" spans="1:25" ht="12.75" customHeight="1">
      <c r="A243" s="36"/>
      <c r="B243" s="446"/>
      <c r="C243" s="289"/>
      <c r="D243" s="36"/>
      <c r="E243" s="36"/>
      <c r="F243" s="36"/>
      <c r="G243" s="36"/>
      <c r="H243" s="36"/>
      <c r="I243" s="36"/>
      <c r="J243" s="36"/>
      <c r="K243" s="36"/>
      <c r="L243" s="36"/>
      <c r="M243" s="36"/>
      <c r="N243" s="36"/>
      <c r="O243" s="36"/>
      <c r="P243" s="36"/>
      <c r="Q243" s="36"/>
      <c r="R243" s="36"/>
      <c r="S243" s="36"/>
      <c r="T243" s="36"/>
      <c r="U243" s="36"/>
      <c r="V243" s="36"/>
      <c r="W243" s="36"/>
      <c r="X243" s="36"/>
      <c r="Y243" s="36"/>
    </row>
    <row r="244" spans="1:25" ht="12.75" customHeight="1">
      <c r="A244" s="36"/>
      <c r="B244" s="446"/>
      <c r="C244" s="289"/>
      <c r="D244" s="36"/>
      <c r="E244" s="36"/>
      <c r="F244" s="36"/>
      <c r="G244" s="36"/>
      <c r="H244" s="36"/>
      <c r="I244" s="36"/>
      <c r="J244" s="36"/>
      <c r="K244" s="36"/>
      <c r="L244" s="36"/>
      <c r="M244" s="36"/>
      <c r="N244" s="36"/>
      <c r="O244" s="36"/>
      <c r="P244" s="36"/>
      <c r="Q244" s="36"/>
      <c r="R244" s="36"/>
      <c r="S244" s="36"/>
      <c r="T244" s="36"/>
      <c r="U244" s="36"/>
      <c r="V244" s="36"/>
      <c r="W244" s="36"/>
      <c r="X244" s="36"/>
      <c r="Y244" s="36"/>
    </row>
    <row r="245" spans="1:25" ht="12.75" customHeight="1">
      <c r="A245" s="36"/>
      <c r="B245" s="446"/>
      <c r="C245" s="289"/>
      <c r="D245" s="36"/>
      <c r="E245" s="36"/>
      <c r="F245" s="36"/>
      <c r="G245" s="36"/>
      <c r="H245" s="36"/>
      <c r="I245" s="36"/>
      <c r="J245" s="36"/>
      <c r="K245" s="36"/>
      <c r="L245" s="36"/>
      <c r="M245" s="36"/>
      <c r="N245" s="36"/>
      <c r="O245" s="36"/>
      <c r="P245" s="36"/>
      <c r="Q245" s="36"/>
      <c r="R245" s="36"/>
      <c r="S245" s="36"/>
      <c r="T245" s="36"/>
      <c r="U245" s="36"/>
      <c r="V245" s="36"/>
      <c r="W245" s="36"/>
      <c r="X245" s="36"/>
      <c r="Y245" s="36"/>
    </row>
    <row r="246" spans="1:25" ht="12.75" customHeight="1">
      <c r="A246" s="36"/>
      <c r="B246" s="446"/>
      <c r="C246" s="289"/>
      <c r="D246" s="36"/>
      <c r="E246" s="36"/>
      <c r="F246" s="36"/>
      <c r="G246" s="36"/>
      <c r="H246" s="36"/>
      <c r="I246" s="36"/>
      <c r="J246" s="36"/>
      <c r="K246" s="36"/>
      <c r="L246" s="36"/>
      <c r="M246" s="36"/>
      <c r="N246" s="36"/>
      <c r="O246" s="36"/>
      <c r="P246" s="36"/>
      <c r="Q246" s="36"/>
      <c r="R246" s="36"/>
      <c r="S246" s="36"/>
      <c r="T246" s="36"/>
      <c r="U246" s="36"/>
      <c r="V246" s="36"/>
      <c r="W246" s="36"/>
      <c r="X246" s="36"/>
      <c r="Y246" s="36"/>
    </row>
    <row r="247" spans="1:25" ht="12.75" customHeight="1">
      <c r="A247" s="36"/>
      <c r="B247" s="446"/>
      <c r="C247" s="289"/>
      <c r="D247" s="36"/>
      <c r="E247" s="36"/>
      <c r="F247" s="36"/>
      <c r="G247" s="36"/>
      <c r="H247" s="36"/>
      <c r="I247" s="36"/>
      <c r="J247" s="36"/>
      <c r="K247" s="36"/>
      <c r="L247" s="36"/>
      <c r="M247" s="36"/>
      <c r="N247" s="36"/>
      <c r="O247" s="36"/>
      <c r="P247" s="36"/>
      <c r="Q247" s="36"/>
      <c r="R247" s="36"/>
      <c r="S247" s="36"/>
      <c r="T247" s="36"/>
      <c r="U247" s="36"/>
      <c r="V247" s="36"/>
      <c r="W247" s="36"/>
      <c r="X247" s="36"/>
      <c r="Y247" s="36"/>
    </row>
    <row r="248" spans="1:25" ht="12.75" customHeight="1">
      <c r="A248" s="36"/>
      <c r="B248" s="446"/>
      <c r="C248" s="289"/>
      <c r="D248" s="36"/>
      <c r="E248" s="36"/>
      <c r="F248" s="36"/>
      <c r="G248" s="36"/>
      <c r="H248" s="36"/>
      <c r="I248" s="36"/>
      <c r="J248" s="36"/>
      <c r="K248" s="36"/>
      <c r="L248" s="36"/>
      <c r="M248" s="36"/>
      <c r="N248" s="36"/>
      <c r="O248" s="36"/>
      <c r="P248" s="36"/>
      <c r="Q248" s="36"/>
      <c r="R248" s="36"/>
      <c r="S248" s="36"/>
      <c r="T248" s="36"/>
      <c r="U248" s="36"/>
      <c r="V248" s="36"/>
      <c r="W248" s="36"/>
      <c r="X248" s="36"/>
      <c r="Y248" s="36"/>
    </row>
    <row r="249" spans="1:25" ht="12.75" customHeight="1">
      <c r="A249" s="36"/>
      <c r="B249" s="446"/>
      <c r="C249" s="289"/>
      <c r="D249" s="36"/>
      <c r="E249" s="36"/>
      <c r="F249" s="36"/>
      <c r="G249" s="36"/>
      <c r="H249" s="36"/>
      <c r="I249" s="36"/>
      <c r="J249" s="36"/>
      <c r="K249" s="36"/>
      <c r="L249" s="36"/>
      <c r="M249" s="36"/>
      <c r="N249" s="36"/>
      <c r="O249" s="36"/>
      <c r="P249" s="36"/>
      <c r="Q249" s="36"/>
      <c r="R249" s="36"/>
      <c r="S249" s="36"/>
      <c r="T249" s="36"/>
      <c r="U249" s="36"/>
      <c r="V249" s="36"/>
      <c r="W249" s="36"/>
      <c r="X249" s="36"/>
      <c r="Y249" s="36"/>
    </row>
    <row r="250" spans="1:25" ht="12.75" customHeight="1">
      <c r="A250" s="36"/>
      <c r="B250" s="446"/>
      <c r="C250" s="289"/>
      <c r="D250" s="36"/>
      <c r="E250" s="36"/>
      <c r="F250" s="36"/>
      <c r="G250" s="36"/>
      <c r="H250" s="36"/>
      <c r="I250" s="36"/>
      <c r="J250" s="36"/>
      <c r="K250" s="36"/>
      <c r="L250" s="36"/>
      <c r="M250" s="36"/>
      <c r="N250" s="36"/>
      <c r="O250" s="36"/>
      <c r="P250" s="36"/>
      <c r="Q250" s="36"/>
      <c r="R250" s="36"/>
      <c r="S250" s="36"/>
      <c r="T250" s="36"/>
      <c r="U250" s="36"/>
      <c r="V250" s="36"/>
      <c r="W250" s="36"/>
      <c r="X250" s="36"/>
      <c r="Y250" s="36"/>
    </row>
    <row r="251" spans="1:25" ht="12.75" customHeight="1">
      <c r="A251" s="36"/>
      <c r="B251" s="446"/>
      <c r="C251" s="289"/>
      <c r="D251" s="36"/>
      <c r="E251" s="36"/>
      <c r="F251" s="36"/>
      <c r="G251" s="36"/>
      <c r="H251" s="36"/>
      <c r="I251" s="36"/>
      <c r="J251" s="36"/>
      <c r="K251" s="36"/>
      <c r="L251" s="36"/>
      <c r="M251" s="36"/>
      <c r="N251" s="36"/>
      <c r="O251" s="36"/>
      <c r="P251" s="36"/>
      <c r="Q251" s="36"/>
      <c r="R251" s="36"/>
      <c r="S251" s="36"/>
      <c r="T251" s="36"/>
      <c r="U251" s="36"/>
      <c r="V251" s="36"/>
      <c r="W251" s="36"/>
      <c r="X251" s="36"/>
      <c r="Y251" s="36"/>
    </row>
    <row r="252" spans="1:25" ht="12.75" customHeight="1">
      <c r="A252" s="36"/>
      <c r="B252" s="446"/>
      <c r="C252" s="289"/>
      <c r="D252" s="36"/>
      <c r="E252" s="36"/>
      <c r="F252" s="36"/>
      <c r="G252" s="36"/>
      <c r="H252" s="36"/>
      <c r="I252" s="36"/>
      <c r="J252" s="36"/>
      <c r="K252" s="36"/>
      <c r="L252" s="36"/>
      <c r="M252" s="36"/>
      <c r="N252" s="36"/>
      <c r="O252" s="36"/>
      <c r="P252" s="36"/>
      <c r="Q252" s="36"/>
      <c r="R252" s="36"/>
      <c r="S252" s="36"/>
      <c r="T252" s="36"/>
      <c r="U252" s="36"/>
      <c r="V252" s="36"/>
      <c r="W252" s="36"/>
      <c r="X252" s="36"/>
      <c r="Y252" s="36"/>
    </row>
    <row r="253" spans="1:25" ht="12.75" customHeight="1">
      <c r="A253" s="36"/>
      <c r="B253" s="446"/>
      <c r="C253" s="289"/>
      <c r="D253" s="36"/>
      <c r="E253" s="36"/>
      <c r="F253" s="36"/>
      <c r="G253" s="36"/>
      <c r="H253" s="36"/>
      <c r="I253" s="36"/>
      <c r="J253" s="36"/>
      <c r="K253" s="36"/>
      <c r="L253" s="36"/>
      <c r="M253" s="36"/>
      <c r="N253" s="36"/>
      <c r="O253" s="36"/>
      <c r="P253" s="36"/>
      <c r="Q253" s="36"/>
      <c r="R253" s="36"/>
      <c r="S253" s="36"/>
      <c r="T253" s="36"/>
      <c r="U253" s="36"/>
      <c r="V253" s="36"/>
      <c r="W253" s="36"/>
      <c r="X253" s="36"/>
      <c r="Y253" s="36"/>
    </row>
    <row r="254" spans="1:25" ht="12.75" customHeight="1">
      <c r="A254" s="36"/>
      <c r="B254" s="446"/>
      <c r="C254" s="289"/>
      <c r="D254" s="36"/>
      <c r="E254" s="36"/>
      <c r="F254" s="36"/>
      <c r="G254" s="36"/>
      <c r="H254" s="36"/>
      <c r="I254" s="36"/>
      <c r="J254" s="36"/>
      <c r="K254" s="36"/>
      <c r="L254" s="36"/>
      <c r="M254" s="36"/>
      <c r="N254" s="36"/>
      <c r="O254" s="36"/>
      <c r="P254" s="36"/>
      <c r="Q254" s="36"/>
      <c r="R254" s="36"/>
      <c r="S254" s="36"/>
      <c r="T254" s="36"/>
      <c r="U254" s="36"/>
      <c r="V254" s="36"/>
      <c r="W254" s="36"/>
      <c r="X254" s="36"/>
      <c r="Y254" s="36"/>
    </row>
    <row r="255" spans="1:25" ht="12.75" customHeight="1">
      <c r="A255" s="36"/>
      <c r="B255" s="446"/>
      <c r="C255" s="289"/>
      <c r="D255" s="36"/>
      <c r="E255" s="36"/>
      <c r="F255" s="36"/>
      <c r="G255" s="36"/>
      <c r="H255" s="36"/>
      <c r="I255" s="36"/>
      <c r="J255" s="36"/>
      <c r="K255" s="36"/>
      <c r="L255" s="36"/>
      <c r="M255" s="36"/>
      <c r="N255" s="36"/>
      <c r="O255" s="36"/>
      <c r="P255" s="36"/>
      <c r="Q255" s="36"/>
      <c r="R255" s="36"/>
      <c r="S255" s="36"/>
      <c r="T255" s="36"/>
      <c r="U255" s="36"/>
      <c r="V255" s="36"/>
      <c r="W255" s="36"/>
      <c r="X255" s="36"/>
      <c r="Y255" s="36"/>
    </row>
    <row r="256" spans="1:25" ht="12.75" customHeight="1">
      <c r="A256" s="36"/>
      <c r="B256" s="446"/>
      <c r="C256" s="289"/>
      <c r="D256" s="36"/>
      <c r="E256" s="36"/>
      <c r="F256" s="36"/>
      <c r="G256" s="36"/>
      <c r="H256" s="36"/>
      <c r="I256" s="36"/>
      <c r="J256" s="36"/>
      <c r="K256" s="36"/>
      <c r="L256" s="36"/>
      <c r="M256" s="36"/>
      <c r="N256" s="36"/>
      <c r="O256" s="36"/>
      <c r="P256" s="36"/>
      <c r="Q256" s="36"/>
      <c r="R256" s="36"/>
      <c r="S256" s="36"/>
      <c r="T256" s="36"/>
      <c r="U256" s="36"/>
      <c r="V256" s="36"/>
      <c r="W256" s="36"/>
      <c r="X256" s="36"/>
      <c r="Y256" s="36"/>
    </row>
    <row r="257" spans="1:25" ht="12.75" customHeight="1">
      <c r="A257" s="36"/>
      <c r="B257" s="446"/>
      <c r="C257" s="289"/>
      <c r="D257" s="36"/>
      <c r="E257" s="36"/>
      <c r="F257" s="36"/>
      <c r="G257" s="36"/>
      <c r="H257" s="36"/>
      <c r="I257" s="36"/>
      <c r="J257" s="36"/>
      <c r="K257" s="36"/>
      <c r="L257" s="36"/>
      <c r="M257" s="36"/>
      <c r="N257" s="36"/>
      <c r="O257" s="36"/>
      <c r="P257" s="36"/>
      <c r="Q257" s="36"/>
      <c r="R257" s="36"/>
      <c r="S257" s="36"/>
      <c r="T257" s="36"/>
      <c r="U257" s="36"/>
      <c r="V257" s="36"/>
      <c r="W257" s="36"/>
      <c r="X257" s="36"/>
      <c r="Y257" s="36"/>
    </row>
    <row r="258" spans="1:25" ht="12.75" customHeight="1">
      <c r="A258" s="36"/>
      <c r="B258" s="446"/>
      <c r="C258" s="289"/>
      <c r="D258" s="36"/>
      <c r="E258" s="36"/>
      <c r="F258" s="36"/>
      <c r="G258" s="36"/>
      <c r="H258" s="36"/>
      <c r="I258" s="36"/>
      <c r="J258" s="36"/>
      <c r="K258" s="36"/>
      <c r="L258" s="36"/>
      <c r="M258" s="36"/>
      <c r="N258" s="36"/>
      <c r="O258" s="36"/>
      <c r="P258" s="36"/>
      <c r="Q258" s="36"/>
      <c r="R258" s="36"/>
      <c r="S258" s="36"/>
      <c r="T258" s="36"/>
      <c r="U258" s="36"/>
      <c r="V258" s="36"/>
      <c r="W258" s="36"/>
      <c r="X258" s="36"/>
      <c r="Y258" s="36"/>
    </row>
    <row r="259" spans="1:25" ht="12.75" customHeight="1">
      <c r="A259" s="36"/>
      <c r="B259" s="446"/>
      <c r="C259" s="289"/>
      <c r="D259" s="36"/>
      <c r="E259" s="36"/>
      <c r="F259" s="36"/>
      <c r="G259" s="36"/>
      <c r="H259" s="36"/>
      <c r="I259" s="36"/>
      <c r="J259" s="36"/>
      <c r="K259" s="36"/>
      <c r="L259" s="36"/>
      <c r="M259" s="36"/>
      <c r="N259" s="36"/>
      <c r="O259" s="36"/>
      <c r="P259" s="36"/>
      <c r="Q259" s="36"/>
      <c r="R259" s="36"/>
      <c r="S259" s="36"/>
      <c r="T259" s="36"/>
      <c r="U259" s="36"/>
      <c r="V259" s="36"/>
      <c r="W259" s="36"/>
      <c r="X259" s="36"/>
      <c r="Y259" s="36"/>
    </row>
    <row r="260" spans="1:25" ht="12.75" customHeight="1">
      <c r="A260" s="36"/>
      <c r="B260" s="446"/>
      <c r="C260" s="289"/>
      <c r="D260" s="36"/>
      <c r="E260" s="36"/>
      <c r="F260" s="36"/>
      <c r="G260" s="36"/>
      <c r="H260" s="36"/>
      <c r="I260" s="36"/>
      <c r="J260" s="36"/>
      <c r="K260" s="36"/>
      <c r="L260" s="36"/>
      <c r="M260" s="36"/>
      <c r="N260" s="36"/>
      <c r="O260" s="36"/>
      <c r="P260" s="36"/>
      <c r="Q260" s="36"/>
      <c r="R260" s="36"/>
      <c r="S260" s="36"/>
      <c r="T260" s="36"/>
      <c r="U260" s="36"/>
      <c r="V260" s="36"/>
      <c r="W260" s="36"/>
      <c r="X260" s="36"/>
      <c r="Y260" s="36"/>
    </row>
    <row r="261" spans="1:25" ht="12.75" customHeight="1">
      <c r="A261" s="36"/>
      <c r="B261" s="446"/>
      <c r="C261" s="289"/>
      <c r="D261" s="36"/>
      <c r="E261" s="36"/>
      <c r="F261" s="36"/>
      <c r="G261" s="36"/>
      <c r="H261" s="36"/>
      <c r="I261" s="36"/>
      <c r="J261" s="36"/>
      <c r="K261" s="36"/>
      <c r="L261" s="36"/>
      <c r="M261" s="36"/>
      <c r="N261" s="36"/>
      <c r="O261" s="36"/>
      <c r="P261" s="36"/>
      <c r="Q261" s="36"/>
      <c r="R261" s="36"/>
      <c r="S261" s="36"/>
      <c r="T261" s="36"/>
      <c r="U261" s="36"/>
      <c r="V261" s="36"/>
      <c r="W261" s="36"/>
      <c r="X261" s="36"/>
      <c r="Y261" s="36"/>
    </row>
    <row r="262" spans="1:25" ht="12.75" customHeight="1">
      <c r="A262" s="36"/>
      <c r="B262" s="446"/>
      <c r="C262" s="289"/>
      <c r="D262" s="36"/>
      <c r="E262" s="36"/>
      <c r="F262" s="36"/>
      <c r="G262" s="36"/>
      <c r="H262" s="36"/>
      <c r="I262" s="36"/>
      <c r="J262" s="36"/>
      <c r="K262" s="36"/>
      <c r="L262" s="36"/>
      <c r="M262" s="36"/>
      <c r="N262" s="36"/>
      <c r="O262" s="36"/>
      <c r="P262" s="36"/>
      <c r="Q262" s="36"/>
      <c r="R262" s="36"/>
      <c r="S262" s="36"/>
      <c r="T262" s="36"/>
      <c r="U262" s="36"/>
      <c r="V262" s="36"/>
      <c r="W262" s="36"/>
      <c r="X262" s="36"/>
      <c r="Y262" s="36"/>
    </row>
    <row r="263" spans="1:25" ht="12.75" customHeight="1">
      <c r="A263" s="36"/>
      <c r="B263" s="446"/>
      <c r="C263" s="289"/>
      <c r="D263" s="36"/>
      <c r="E263" s="36"/>
      <c r="F263" s="36"/>
      <c r="G263" s="36"/>
      <c r="H263" s="36"/>
      <c r="I263" s="36"/>
      <c r="J263" s="36"/>
      <c r="K263" s="36"/>
      <c r="L263" s="36"/>
      <c r="M263" s="36"/>
      <c r="N263" s="36"/>
      <c r="O263" s="36"/>
      <c r="P263" s="36"/>
      <c r="Q263" s="36"/>
      <c r="R263" s="36"/>
      <c r="S263" s="36"/>
      <c r="T263" s="36"/>
      <c r="U263" s="36"/>
      <c r="V263" s="36"/>
      <c r="W263" s="36"/>
      <c r="X263" s="36"/>
      <c r="Y263" s="36"/>
    </row>
    <row r="264" spans="1:25" ht="12.75" customHeight="1">
      <c r="A264" s="36"/>
      <c r="B264" s="446"/>
      <c r="C264" s="289"/>
      <c r="D264" s="36"/>
      <c r="E264" s="36"/>
      <c r="F264" s="36"/>
      <c r="G264" s="36"/>
      <c r="H264" s="36"/>
      <c r="I264" s="36"/>
      <c r="J264" s="36"/>
      <c r="K264" s="36"/>
      <c r="L264" s="36"/>
      <c r="M264" s="36"/>
      <c r="N264" s="36"/>
      <c r="O264" s="36"/>
      <c r="P264" s="36"/>
      <c r="Q264" s="36"/>
      <c r="R264" s="36"/>
      <c r="S264" s="36"/>
      <c r="T264" s="36"/>
      <c r="U264" s="36"/>
      <c r="V264" s="36"/>
      <c r="W264" s="36"/>
      <c r="X264" s="36"/>
      <c r="Y264" s="36"/>
    </row>
    <row r="265" spans="1:25" ht="12.75" customHeight="1">
      <c r="A265" s="36"/>
      <c r="B265" s="446"/>
      <c r="C265" s="289"/>
      <c r="D265" s="36"/>
      <c r="E265" s="36"/>
      <c r="F265" s="36"/>
      <c r="G265" s="36"/>
      <c r="H265" s="36"/>
      <c r="I265" s="36"/>
      <c r="J265" s="36"/>
      <c r="K265" s="36"/>
      <c r="L265" s="36"/>
      <c r="M265" s="36"/>
      <c r="N265" s="36"/>
      <c r="O265" s="36"/>
      <c r="P265" s="36"/>
      <c r="Q265" s="36"/>
      <c r="R265" s="36"/>
      <c r="S265" s="36"/>
      <c r="T265" s="36"/>
      <c r="U265" s="36"/>
      <c r="V265" s="36"/>
      <c r="W265" s="36"/>
      <c r="X265" s="36"/>
      <c r="Y265" s="36"/>
    </row>
    <row r="266" spans="1:25" ht="12.75" customHeight="1">
      <c r="A266" s="36"/>
      <c r="B266" s="446"/>
      <c r="C266" s="289"/>
      <c r="D266" s="36"/>
      <c r="E266" s="36"/>
      <c r="F266" s="36"/>
      <c r="G266" s="36"/>
      <c r="H266" s="36"/>
      <c r="I266" s="36"/>
      <c r="J266" s="36"/>
      <c r="K266" s="36"/>
      <c r="L266" s="36"/>
      <c r="M266" s="36"/>
      <c r="N266" s="36"/>
      <c r="O266" s="36"/>
      <c r="P266" s="36"/>
      <c r="Q266" s="36"/>
      <c r="R266" s="36"/>
      <c r="S266" s="36"/>
      <c r="T266" s="36"/>
      <c r="U266" s="36"/>
      <c r="V266" s="36"/>
      <c r="W266" s="36"/>
      <c r="X266" s="36"/>
      <c r="Y266" s="36"/>
    </row>
    <row r="267" spans="1:25" ht="12.75" customHeight="1">
      <c r="A267" s="36"/>
      <c r="B267" s="446"/>
      <c r="C267" s="289"/>
      <c r="D267" s="36"/>
      <c r="E267" s="36"/>
      <c r="F267" s="36"/>
      <c r="G267" s="36"/>
      <c r="H267" s="36"/>
      <c r="I267" s="36"/>
      <c r="J267" s="36"/>
      <c r="K267" s="36"/>
      <c r="L267" s="36"/>
      <c r="M267" s="36"/>
      <c r="N267" s="36"/>
      <c r="O267" s="36"/>
      <c r="P267" s="36"/>
      <c r="Q267" s="36"/>
      <c r="R267" s="36"/>
      <c r="S267" s="36"/>
      <c r="T267" s="36"/>
      <c r="U267" s="36"/>
      <c r="V267" s="36"/>
      <c r="W267" s="36"/>
      <c r="X267" s="36"/>
      <c r="Y267" s="36"/>
    </row>
    <row r="268" spans="1:25" ht="12.75" customHeight="1">
      <c r="A268" s="36"/>
      <c r="B268" s="446"/>
      <c r="C268" s="289"/>
      <c r="D268" s="36"/>
      <c r="E268" s="36"/>
      <c r="F268" s="36"/>
      <c r="G268" s="36"/>
      <c r="H268" s="36"/>
      <c r="I268" s="36"/>
      <c r="J268" s="36"/>
      <c r="K268" s="36"/>
      <c r="L268" s="36"/>
      <c r="M268" s="36"/>
      <c r="N268" s="36"/>
      <c r="O268" s="36"/>
      <c r="P268" s="36"/>
      <c r="Q268" s="36"/>
      <c r="R268" s="36"/>
      <c r="S268" s="36"/>
      <c r="T268" s="36"/>
      <c r="U268" s="36"/>
      <c r="V268" s="36"/>
      <c r="W268" s="36"/>
      <c r="X268" s="36"/>
      <c r="Y268" s="36"/>
    </row>
    <row r="269" spans="1:25" ht="12.75" customHeight="1">
      <c r="A269" s="36"/>
      <c r="B269" s="446"/>
      <c r="C269" s="289"/>
      <c r="D269" s="36"/>
      <c r="E269" s="36"/>
      <c r="F269" s="36"/>
      <c r="G269" s="36"/>
      <c r="H269" s="36"/>
      <c r="I269" s="36"/>
      <c r="J269" s="36"/>
      <c r="K269" s="36"/>
      <c r="L269" s="36"/>
      <c r="M269" s="36"/>
      <c r="N269" s="36"/>
      <c r="O269" s="36"/>
      <c r="P269" s="36"/>
      <c r="Q269" s="36"/>
      <c r="R269" s="36"/>
      <c r="S269" s="36"/>
      <c r="T269" s="36"/>
      <c r="U269" s="36"/>
      <c r="V269" s="36"/>
      <c r="W269" s="36"/>
      <c r="X269" s="36"/>
      <c r="Y269" s="36"/>
    </row>
    <row r="270" spans="1:25" ht="12.75" customHeight="1">
      <c r="A270" s="36"/>
      <c r="B270" s="446"/>
      <c r="C270" s="289"/>
      <c r="D270" s="36"/>
      <c r="E270" s="36"/>
      <c r="F270" s="36"/>
      <c r="G270" s="36"/>
      <c r="H270" s="36"/>
      <c r="I270" s="36"/>
      <c r="J270" s="36"/>
      <c r="K270" s="36"/>
      <c r="L270" s="36"/>
      <c r="M270" s="36"/>
      <c r="N270" s="36"/>
      <c r="O270" s="36"/>
      <c r="P270" s="36"/>
      <c r="Q270" s="36"/>
      <c r="R270" s="36"/>
      <c r="S270" s="36"/>
      <c r="T270" s="36"/>
      <c r="U270" s="36"/>
      <c r="V270" s="36"/>
      <c r="W270" s="36"/>
      <c r="X270" s="36"/>
      <c r="Y270" s="36"/>
    </row>
    <row r="271" spans="1:25" ht="12.75" customHeight="1">
      <c r="A271" s="36"/>
      <c r="B271" s="446"/>
      <c r="C271" s="289"/>
      <c r="D271" s="36"/>
      <c r="E271" s="36"/>
      <c r="F271" s="36"/>
      <c r="G271" s="36"/>
      <c r="H271" s="36"/>
      <c r="I271" s="36"/>
      <c r="J271" s="36"/>
      <c r="K271" s="36"/>
      <c r="L271" s="36"/>
      <c r="M271" s="36"/>
      <c r="N271" s="36"/>
      <c r="O271" s="36"/>
      <c r="P271" s="36"/>
      <c r="Q271" s="36"/>
      <c r="R271" s="36"/>
      <c r="S271" s="36"/>
      <c r="T271" s="36"/>
      <c r="U271" s="36"/>
      <c r="V271" s="36"/>
      <c r="W271" s="36"/>
      <c r="X271" s="36"/>
      <c r="Y271" s="36"/>
    </row>
    <row r="272" spans="1:25" ht="12.75" customHeight="1">
      <c r="A272" s="36"/>
      <c r="B272" s="446"/>
      <c r="C272" s="289"/>
      <c r="D272" s="36"/>
      <c r="E272" s="36"/>
      <c r="F272" s="36"/>
      <c r="G272" s="36"/>
      <c r="H272" s="36"/>
      <c r="I272" s="36"/>
      <c r="J272" s="36"/>
      <c r="K272" s="36"/>
      <c r="L272" s="36"/>
      <c r="M272" s="36"/>
      <c r="N272" s="36"/>
      <c r="O272" s="36"/>
      <c r="P272" s="36"/>
      <c r="Q272" s="36"/>
      <c r="R272" s="36"/>
      <c r="S272" s="36"/>
      <c r="T272" s="36"/>
      <c r="U272" s="36"/>
      <c r="V272" s="36"/>
      <c r="W272" s="36"/>
      <c r="X272" s="36"/>
      <c r="Y272" s="36"/>
    </row>
    <row r="273" spans="1:25" ht="12.75" customHeight="1">
      <c r="A273" s="36"/>
      <c r="B273" s="446"/>
      <c r="C273" s="289"/>
      <c r="D273" s="36"/>
      <c r="E273" s="36"/>
      <c r="F273" s="36"/>
      <c r="G273" s="36"/>
      <c r="H273" s="36"/>
      <c r="I273" s="36"/>
      <c r="J273" s="36"/>
      <c r="K273" s="36"/>
      <c r="L273" s="36"/>
      <c r="M273" s="36"/>
      <c r="N273" s="36"/>
      <c r="O273" s="36"/>
      <c r="P273" s="36"/>
      <c r="Q273" s="36"/>
      <c r="R273" s="36"/>
      <c r="S273" s="36"/>
      <c r="T273" s="36"/>
      <c r="U273" s="36"/>
      <c r="V273" s="36"/>
      <c r="W273" s="36"/>
      <c r="X273" s="36"/>
      <c r="Y273" s="36"/>
    </row>
    <row r="274" spans="1:25" ht="12.75" customHeight="1">
      <c r="A274" s="36"/>
      <c r="B274" s="446"/>
      <c r="C274" s="289"/>
      <c r="D274" s="36"/>
      <c r="E274" s="36"/>
      <c r="F274" s="36"/>
      <c r="G274" s="36"/>
      <c r="H274" s="36"/>
      <c r="I274" s="36"/>
      <c r="J274" s="36"/>
      <c r="K274" s="36"/>
      <c r="L274" s="36"/>
      <c r="M274" s="36"/>
      <c r="N274" s="36"/>
      <c r="O274" s="36"/>
      <c r="P274" s="36"/>
      <c r="Q274" s="36"/>
      <c r="R274" s="36"/>
      <c r="S274" s="36"/>
      <c r="T274" s="36"/>
      <c r="U274" s="36"/>
      <c r="V274" s="36"/>
      <c r="W274" s="36"/>
      <c r="X274" s="36"/>
      <c r="Y274" s="36"/>
    </row>
    <row r="275" spans="1:25" ht="12.75" customHeight="1">
      <c r="A275" s="36"/>
      <c r="B275" s="446"/>
      <c r="C275" s="289"/>
      <c r="D275" s="36"/>
      <c r="E275" s="36"/>
      <c r="F275" s="36"/>
      <c r="G275" s="36"/>
      <c r="H275" s="36"/>
      <c r="I275" s="36"/>
      <c r="J275" s="36"/>
      <c r="K275" s="36"/>
      <c r="L275" s="36"/>
      <c r="M275" s="36"/>
      <c r="N275" s="36"/>
      <c r="O275" s="36"/>
      <c r="P275" s="36"/>
      <c r="Q275" s="36"/>
      <c r="R275" s="36"/>
      <c r="S275" s="36"/>
      <c r="T275" s="36"/>
      <c r="U275" s="36"/>
      <c r="V275" s="36"/>
      <c r="W275" s="36"/>
      <c r="X275" s="36"/>
      <c r="Y275" s="36"/>
    </row>
    <row r="276" spans="1:25" ht="12.75" customHeight="1">
      <c r="A276" s="36"/>
      <c r="B276" s="446"/>
      <c r="C276" s="289"/>
      <c r="D276" s="36"/>
      <c r="E276" s="36"/>
      <c r="F276" s="36"/>
      <c r="G276" s="36"/>
      <c r="H276" s="36"/>
      <c r="I276" s="36"/>
      <c r="J276" s="36"/>
      <c r="K276" s="36"/>
      <c r="L276" s="36"/>
      <c r="M276" s="36"/>
      <c r="N276" s="36"/>
      <c r="O276" s="36"/>
      <c r="P276" s="36"/>
      <c r="Q276" s="36"/>
      <c r="R276" s="36"/>
      <c r="S276" s="36"/>
      <c r="T276" s="36"/>
      <c r="U276" s="36"/>
      <c r="V276" s="36"/>
      <c r="W276" s="36"/>
      <c r="X276" s="36"/>
      <c r="Y276" s="36"/>
    </row>
    <row r="277" spans="1:25" ht="12.75" customHeight="1">
      <c r="A277" s="36"/>
      <c r="B277" s="446"/>
      <c r="C277" s="289"/>
      <c r="D277" s="36"/>
      <c r="E277" s="36"/>
      <c r="F277" s="36"/>
      <c r="G277" s="36"/>
      <c r="H277" s="36"/>
      <c r="I277" s="36"/>
      <c r="J277" s="36"/>
      <c r="K277" s="36"/>
      <c r="L277" s="36"/>
      <c r="M277" s="36"/>
      <c r="N277" s="36"/>
      <c r="O277" s="36"/>
      <c r="P277" s="36"/>
      <c r="Q277" s="36"/>
      <c r="R277" s="36"/>
      <c r="S277" s="36"/>
      <c r="T277" s="36"/>
      <c r="U277" s="36"/>
      <c r="V277" s="36"/>
      <c r="W277" s="36"/>
      <c r="X277" s="36"/>
      <c r="Y277" s="36"/>
    </row>
    <row r="278" spans="1:25" ht="12.75" customHeight="1">
      <c r="A278" s="36"/>
      <c r="B278" s="446"/>
      <c r="C278" s="289"/>
      <c r="D278" s="36"/>
      <c r="E278" s="36"/>
      <c r="F278" s="36"/>
      <c r="G278" s="36"/>
      <c r="H278" s="36"/>
      <c r="I278" s="36"/>
      <c r="J278" s="36"/>
      <c r="K278" s="36"/>
      <c r="L278" s="36"/>
      <c r="M278" s="36"/>
      <c r="N278" s="36"/>
      <c r="O278" s="36"/>
      <c r="P278" s="36"/>
      <c r="Q278" s="36"/>
      <c r="R278" s="36"/>
      <c r="S278" s="36"/>
      <c r="T278" s="36"/>
      <c r="U278" s="36"/>
      <c r="V278" s="36"/>
      <c r="W278" s="36"/>
      <c r="X278" s="36"/>
      <c r="Y278" s="36"/>
    </row>
    <row r="279" spans="1:25" ht="12.75" customHeight="1">
      <c r="A279" s="36"/>
      <c r="B279" s="446"/>
      <c r="C279" s="289"/>
      <c r="D279" s="36"/>
      <c r="E279" s="36"/>
      <c r="F279" s="36"/>
      <c r="G279" s="36"/>
      <c r="H279" s="36"/>
      <c r="I279" s="36"/>
      <c r="J279" s="36"/>
      <c r="K279" s="36"/>
      <c r="L279" s="36"/>
      <c r="M279" s="36"/>
      <c r="N279" s="36"/>
      <c r="O279" s="36"/>
      <c r="P279" s="36"/>
      <c r="Q279" s="36"/>
      <c r="R279" s="36"/>
      <c r="S279" s="36"/>
      <c r="T279" s="36"/>
      <c r="U279" s="36"/>
      <c r="V279" s="36"/>
      <c r="W279" s="36"/>
      <c r="X279" s="36"/>
      <c r="Y279" s="36"/>
    </row>
    <row r="280" spans="1:25" ht="12.75" customHeight="1">
      <c r="A280" s="36"/>
      <c r="B280" s="446"/>
      <c r="C280" s="289"/>
      <c r="D280" s="36"/>
      <c r="E280" s="36"/>
      <c r="F280" s="36"/>
      <c r="G280" s="36"/>
      <c r="H280" s="36"/>
      <c r="I280" s="36"/>
      <c r="J280" s="36"/>
      <c r="K280" s="36"/>
      <c r="L280" s="36"/>
      <c r="M280" s="36"/>
      <c r="N280" s="36"/>
      <c r="O280" s="36"/>
      <c r="P280" s="36"/>
      <c r="Q280" s="36"/>
      <c r="R280" s="36"/>
      <c r="S280" s="36"/>
      <c r="T280" s="36"/>
      <c r="U280" s="36"/>
      <c r="V280" s="36"/>
      <c r="W280" s="36"/>
      <c r="X280" s="36"/>
      <c r="Y280" s="36"/>
    </row>
    <row r="281" spans="1:25" ht="12.75" customHeight="1">
      <c r="A281" s="36"/>
      <c r="B281" s="446"/>
      <c r="C281" s="289"/>
      <c r="D281" s="36"/>
      <c r="E281" s="36"/>
      <c r="F281" s="36"/>
      <c r="G281" s="36"/>
      <c r="H281" s="36"/>
      <c r="I281" s="36"/>
      <c r="J281" s="36"/>
      <c r="K281" s="36"/>
      <c r="L281" s="36"/>
      <c r="M281" s="36"/>
      <c r="N281" s="36"/>
      <c r="O281" s="36"/>
      <c r="P281" s="36"/>
      <c r="Q281" s="36"/>
      <c r="R281" s="36"/>
      <c r="S281" s="36"/>
      <c r="T281" s="36"/>
      <c r="U281" s="36"/>
      <c r="V281" s="36"/>
      <c r="W281" s="36"/>
      <c r="X281" s="36"/>
      <c r="Y281" s="36"/>
    </row>
    <row r="282" spans="1:25" ht="12.75" customHeight="1">
      <c r="A282" s="36"/>
      <c r="B282" s="446"/>
      <c r="C282" s="289"/>
      <c r="D282" s="36"/>
      <c r="E282" s="36"/>
      <c r="F282" s="36"/>
      <c r="G282" s="36"/>
      <c r="H282" s="36"/>
      <c r="I282" s="36"/>
      <c r="J282" s="36"/>
      <c r="K282" s="36"/>
      <c r="L282" s="36"/>
      <c r="M282" s="36"/>
      <c r="N282" s="36"/>
      <c r="O282" s="36"/>
      <c r="P282" s="36"/>
      <c r="Q282" s="36"/>
      <c r="R282" s="36"/>
      <c r="S282" s="36"/>
      <c r="T282" s="36"/>
      <c r="U282" s="36"/>
      <c r="V282" s="36"/>
      <c r="W282" s="36"/>
      <c r="X282" s="36"/>
      <c r="Y282" s="36"/>
    </row>
    <row r="283" spans="1:25" ht="12.75" customHeight="1">
      <c r="A283" s="36"/>
      <c r="B283" s="446"/>
      <c r="C283" s="289"/>
      <c r="D283" s="36"/>
      <c r="E283" s="36"/>
      <c r="F283" s="36"/>
      <c r="G283" s="36"/>
      <c r="H283" s="36"/>
      <c r="I283" s="36"/>
      <c r="J283" s="36"/>
      <c r="K283" s="36"/>
      <c r="L283" s="36"/>
      <c r="M283" s="36"/>
      <c r="N283" s="36"/>
      <c r="O283" s="36"/>
      <c r="P283" s="36"/>
      <c r="Q283" s="36"/>
      <c r="R283" s="36"/>
      <c r="S283" s="36"/>
      <c r="T283" s="36"/>
      <c r="U283" s="36"/>
      <c r="V283" s="36"/>
      <c r="W283" s="36"/>
      <c r="X283" s="36"/>
      <c r="Y283" s="36"/>
    </row>
    <row r="284" spans="1:25" ht="12.75" customHeight="1">
      <c r="A284" s="36"/>
      <c r="B284" s="446"/>
      <c r="C284" s="289"/>
      <c r="D284" s="36"/>
      <c r="E284" s="36"/>
      <c r="F284" s="36"/>
      <c r="G284" s="36"/>
      <c r="H284" s="36"/>
      <c r="I284" s="36"/>
      <c r="J284" s="36"/>
      <c r="K284" s="36"/>
      <c r="L284" s="36"/>
      <c r="M284" s="36"/>
      <c r="N284" s="36"/>
      <c r="O284" s="36"/>
      <c r="P284" s="36"/>
      <c r="Q284" s="36"/>
      <c r="R284" s="36"/>
      <c r="S284" s="36"/>
      <c r="T284" s="36"/>
      <c r="U284" s="36"/>
      <c r="V284" s="36"/>
      <c r="W284" s="36"/>
      <c r="X284" s="36"/>
      <c r="Y284" s="36"/>
    </row>
    <row r="285" spans="1:25" ht="12.75" customHeight="1">
      <c r="A285" s="36"/>
      <c r="B285" s="446"/>
      <c r="C285" s="289"/>
      <c r="D285" s="36"/>
      <c r="E285" s="36"/>
      <c r="F285" s="36"/>
      <c r="G285" s="36"/>
      <c r="H285" s="36"/>
      <c r="I285" s="36"/>
      <c r="J285" s="36"/>
      <c r="K285" s="36"/>
      <c r="L285" s="36"/>
      <c r="M285" s="36"/>
      <c r="N285" s="36"/>
      <c r="O285" s="36"/>
      <c r="P285" s="36"/>
      <c r="Q285" s="36"/>
      <c r="R285" s="36"/>
      <c r="S285" s="36"/>
      <c r="T285" s="36"/>
      <c r="U285" s="36"/>
      <c r="V285" s="36"/>
      <c r="W285" s="36"/>
      <c r="X285" s="36"/>
      <c r="Y285" s="36"/>
    </row>
    <row r="286" spans="1:25" ht="12.75" customHeight="1">
      <c r="A286" s="36"/>
      <c r="B286" s="446"/>
      <c r="C286" s="289"/>
      <c r="D286" s="36"/>
      <c r="E286" s="36"/>
      <c r="F286" s="36"/>
      <c r="G286" s="36"/>
      <c r="H286" s="36"/>
      <c r="I286" s="36"/>
      <c r="J286" s="36"/>
      <c r="K286" s="36"/>
      <c r="L286" s="36"/>
      <c r="M286" s="36"/>
      <c r="N286" s="36"/>
      <c r="O286" s="36"/>
      <c r="P286" s="36"/>
      <c r="Q286" s="36"/>
      <c r="R286" s="36"/>
      <c r="S286" s="36"/>
      <c r="T286" s="36"/>
      <c r="U286" s="36"/>
      <c r="V286" s="36"/>
      <c r="W286" s="36"/>
      <c r="X286" s="36"/>
      <c r="Y286" s="36"/>
    </row>
    <row r="287" spans="1:25" ht="12.75" customHeight="1">
      <c r="A287" s="36"/>
      <c r="B287" s="446"/>
      <c r="C287" s="289"/>
      <c r="D287" s="36"/>
      <c r="E287" s="36"/>
      <c r="F287" s="36"/>
      <c r="G287" s="36"/>
      <c r="H287" s="36"/>
      <c r="I287" s="36"/>
      <c r="J287" s="36"/>
      <c r="K287" s="36"/>
      <c r="L287" s="36"/>
      <c r="M287" s="36"/>
      <c r="N287" s="36"/>
      <c r="O287" s="36"/>
      <c r="P287" s="36"/>
      <c r="Q287" s="36"/>
      <c r="R287" s="36"/>
      <c r="S287" s="36"/>
      <c r="T287" s="36"/>
      <c r="U287" s="36"/>
      <c r="V287" s="36"/>
      <c r="W287" s="36"/>
      <c r="X287" s="36"/>
      <c r="Y287" s="36"/>
    </row>
    <row r="288" spans="1:25" ht="12.75" customHeight="1">
      <c r="A288" s="36"/>
      <c r="B288" s="446"/>
      <c r="C288" s="289"/>
      <c r="D288" s="36"/>
      <c r="E288" s="36"/>
      <c r="F288" s="36"/>
      <c r="G288" s="36"/>
      <c r="H288" s="36"/>
      <c r="I288" s="36"/>
      <c r="J288" s="36"/>
      <c r="K288" s="36"/>
      <c r="L288" s="36"/>
      <c r="M288" s="36"/>
      <c r="N288" s="36"/>
      <c r="O288" s="36"/>
      <c r="P288" s="36"/>
      <c r="Q288" s="36"/>
      <c r="R288" s="36"/>
      <c r="S288" s="36"/>
      <c r="T288" s="36"/>
      <c r="U288" s="36"/>
      <c r="V288" s="36"/>
      <c r="W288" s="36"/>
      <c r="X288" s="36"/>
      <c r="Y288" s="36"/>
    </row>
    <row r="289" spans="1:25" ht="12.75" customHeight="1">
      <c r="A289" s="36"/>
      <c r="B289" s="446"/>
      <c r="C289" s="289"/>
      <c r="D289" s="36"/>
      <c r="E289" s="36"/>
      <c r="F289" s="36"/>
      <c r="G289" s="36"/>
      <c r="H289" s="36"/>
      <c r="I289" s="36"/>
      <c r="J289" s="36"/>
      <c r="K289" s="36"/>
      <c r="L289" s="36"/>
      <c r="M289" s="36"/>
      <c r="N289" s="36"/>
      <c r="O289" s="36"/>
      <c r="P289" s="36"/>
      <c r="Q289" s="36"/>
      <c r="R289" s="36"/>
      <c r="S289" s="36"/>
      <c r="T289" s="36"/>
      <c r="U289" s="36"/>
      <c r="V289" s="36"/>
      <c r="W289" s="36"/>
      <c r="X289" s="36"/>
      <c r="Y289" s="36"/>
    </row>
    <row r="290" spans="1:25" ht="12.75" customHeight="1">
      <c r="A290" s="36"/>
      <c r="B290" s="446"/>
      <c r="C290" s="289"/>
      <c r="D290" s="36"/>
      <c r="E290" s="36"/>
      <c r="F290" s="36"/>
      <c r="G290" s="36"/>
      <c r="H290" s="36"/>
      <c r="I290" s="36"/>
      <c r="J290" s="36"/>
      <c r="K290" s="36"/>
      <c r="L290" s="36"/>
      <c r="M290" s="36"/>
      <c r="N290" s="36"/>
      <c r="O290" s="36"/>
      <c r="P290" s="36"/>
      <c r="Q290" s="36"/>
      <c r="R290" s="36"/>
      <c r="S290" s="36"/>
      <c r="T290" s="36"/>
      <c r="U290" s="36"/>
      <c r="V290" s="36"/>
      <c r="W290" s="36"/>
      <c r="X290" s="36"/>
      <c r="Y290" s="36"/>
    </row>
    <row r="291" spans="1:25" ht="12.75" customHeight="1">
      <c r="A291" s="36"/>
      <c r="B291" s="446"/>
      <c r="C291" s="289"/>
      <c r="D291" s="36"/>
      <c r="E291" s="36"/>
      <c r="F291" s="36"/>
      <c r="G291" s="36"/>
      <c r="H291" s="36"/>
      <c r="I291" s="36"/>
      <c r="J291" s="36"/>
      <c r="K291" s="36"/>
      <c r="L291" s="36"/>
      <c r="M291" s="36"/>
      <c r="N291" s="36"/>
      <c r="O291" s="36"/>
      <c r="P291" s="36"/>
      <c r="Q291" s="36"/>
      <c r="R291" s="36"/>
      <c r="S291" s="36"/>
      <c r="T291" s="36"/>
      <c r="U291" s="36"/>
      <c r="V291" s="36"/>
      <c r="W291" s="36"/>
      <c r="X291" s="36"/>
      <c r="Y291" s="36"/>
    </row>
    <row r="292" spans="1:25" ht="12.75" customHeight="1">
      <c r="A292" s="36"/>
      <c r="B292" s="446"/>
      <c r="C292" s="289"/>
      <c r="D292" s="36"/>
      <c r="E292" s="36"/>
      <c r="F292" s="36"/>
      <c r="G292" s="36"/>
      <c r="H292" s="36"/>
      <c r="I292" s="36"/>
      <c r="J292" s="36"/>
      <c r="K292" s="36"/>
      <c r="L292" s="36"/>
      <c r="M292" s="36"/>
      <c r="N292" s="36"/>
      <c r="O292" s="36"/>
      <c r="P292" s="36"/>
      <c r="Q292" s="36"/>
      <c r="R292" s="36"/>
      <c r="S292" s="36"/>
      <c r="T292" s="36"/>
      <c r="U292" s="36"/>
      <c r="V292" s="36"/>
      <c r="W292" s="36"/>
      <c r="X292" s="36"/>
      <c r="Y292" s="36"/>
    </row>
    <row r="293" spans="1:25" ht="12.75" customHeight="1">
      <c r="A293" s="36"/>
      <c r="B293" s="446"/>
      <c r="C293" s="289"/>
      <c r="D293" s="36"/>
      <c r="E293" s="36"/>
      <c r="F293" s="36"/>
      <c r="G293" s="36"/>
      <c r="H293" s="36"/>
      <c r="I293" s="36"/>
      <c r="J293" s="36"/>
      <c r="K293" s="36"/>
      <c r="L293" s="36"/>
      <c r="M293" s="36"/>
      <c r="N293" s="36"/>
      <c r="O293" s="36"/>
      <c r="P293" s="36"/>
      <c r="Q293" s="36"/>
      <c r="R293" s="36"/>
      <c r="S293" s="36"/>
      <c r="T293" s="36"/>
      <c r="U293" s="36"/>
      <c r="V293" s="36"/>
      <c r="W293" s="36"/>
      <c r="X293" s="36"/>
      <c r="Y293" s="36"/>
    </row>
    <row r="294" spans="1:25" ht="12.75" customHeight="1">
      <c r="A294" s="36"/>
      <c r="B294" s="446"/>
      <c r="C294" s="289"/>
      <c r="D294" s="36"/>
      <c r="E294" s="36"/>
      <c r="F294" s="36"/>
      <c r="G294" s="36"/>
      <c r="H294" s="36"/>
      <c r="I294" s="36"/>
      <c r="J294" s="36"/>
      <c r="K294" s="36"/>
      <c r="L294" s="36"/>
      <c r="M294" s="36"/>
      <c r="N294" s="36"/>
      <c r="O294" s="36"/>
      <c r="P294" s="36"/>
      <c r="Q294" s="36"/>
      <c r="R294" s="36"/>
      <c r="S294" s="36"/>
      <c r="T294" s="36"/>
      <c r="U294" s="36"/>
      <c r="V294" s="36"/>
      <c r="W294" s="36"/>
      <c r="X294" s="36"/>
      <c r="Y294" s="36"/>
    </row>
    <row r="295" spans="1:25" ht="12.75" customHeight="1">
      <c r="A295" s="36"/>
      <c r="B295" s="446"/>
      <c r="C295" s="289"/>
      <c r="D295" s="36"/>
      <c r="E295" s="36"/>
      <c r="F295" s="36"/>
      <c r="G295" s="36"/>
      <c r="H295" s="36"/>
      <c r="I295" s="36"/>
      <c r="J295" s="36"/>
      <c r="K295" s="36"/>
      <c r="L295" s="36"/>
      <c r="M295" s="36"/>
      <c r="N295" s="36"/>
      <c r="O295" s="36"/>
      <c r="P295" s="36"/>
      <c r="Q295" s="36"/>
      <c r="R295" s="36"/>
      <c r="S295" s="36"/>
      <c r="T295" s="36"/>
      <c r="U295" s="36"/>
      <c r="V295" s="36"/>
      <c r="W295" s="36"/>
      <c r="X295" s="36"/>
      <c r="Y295" s="36"/>
    </row>
    <row r="296" spans="1:25" ht="12.75" customHeight="1">
      <c r="A296" s="36"/>
      <c r="B296" s="446"/>
      <c r="C296" s="289"/>
      <c r="D296" s="36"/>
      <c r="E296" s="36"/>
      <c r="F296" s="36"/>
      <c r="G296" s="36"/>
      <c r="H296" s="36"/>
      <c r="I296" s="36"/>
      <c r="J296" s="36"/>
      <c r="K296" s="36"/>
      <c r="L296" s="36"/>
      <c r="M296" s="36"/>
      <c r="N296" s="36"/>
      <c r="O296" s="36"/>
      <c r="P296" s="36"/>
      <c r="Q296" s="36"/>
      <c r="R296" s="36"/>
      <c r="S296" s="36"/>
      <c r="T296" s="36"/>
      <c r="U296" s="36"/>
      <c r="V296" s="36"/>
      <c r="W296" s="36"/>
      <c r="X296" s="36"/>
      <c r="Y296" s="36"/>
    </row>
    <row r="297" spans="1:25" ht="12.75" customHeight="1">
      <c r="A297" s="36"/>
      <c r="B297" s="446"/>
      <c r="C297" s="289"/>
      <c r="D297" s="36"/>
      <c r="E297" s="36"/>
      <c r="F297" s="36"/>
      <c r="G297" s="36"/>
      <c r="H297" s="36"/>
      <c r="I297" s="36"/>
      <c r="J297" s="36"/>
      <c r="K297" s="36"/>
      <c r="L297" s="36"/>
      <c r="M297" s="36"/>
      <c r="N297" s="36"/>
      <c r="O297" s="36"/>
      <c r="P297" s="36"/>
      <c r="Q297" s="36"/>
      <c r="R297" s="36"/>
      <c r="S297" s="36"/>
      <c r="T297" s="36"/>
      <c r="U297" s="36"/>
      <c r="V297" s="36"/>
      <c r="W297" s="36"/>
      <c r="X297" s="36"/>
      <c r="Y297" s="36"/>
    </row>
    <row r="298" spans="1:25" ht="12.75" customHeight="1">
      <c r="A298" s="36"/>
      <c r="B298" s="446"/>
      <c r="C298" s="289"/>
      <c r="D298" s="36"/>
      <c r="E298" s="36"/>
      <c r="F298" s="36"/>
      <c r="G298" s="36"/>
      <c r="H298" s="36"/>
      <c r="I298" s="36"/>
      <c r="J298" s="36"/>
      <c r="K298" s="36"/>
      <c r="L298" s="36"/>
      <c r="M298" s="36"/>
      <c r="N298" s="36"/>
      <c r="O298" s="36"/>
      <c r="P298" s="36"/>
      <c r="Q298" s="36"/>
      <c r="R298" s="36"/>
      <c r="S298" s="36"/>
      <c r="T298" s="36"/>
      <c r="U298" s="36"/>
      <c r="V298" s="36"/>
      <c r="W298" s="36"/>
      <c r="X298" s="36"/>
      <c r="Y298" s="36"/>
    </row>
    <row r="299" spans="1:25" ht="12.75" customHeight="1">
      <c r="A299" s="36"/>
      <c r="B299" s="446"/>
      <c r="C299" s="289"/>
      <c r="D299" s="36"/>
      <c r="E299" s="36"/>
      <c r="F299" s="36"/>
      <c r="G299" s="36"/>
      <c r="H299" s="36"/>
      <c r="I299" s="36"/>
      <c r="J299" s="36"/>
      <c r="K299" s="36"/>
      <c r="L299" s="36"/>
      <c r="M299" s="36"/>
      <c r="N299" s="36"/>
      <c r="O299" s="36"/>
      <c r="P299" s="36"/>
      <c r="Q299" s="36"/>
      <c r="R299" s="36"/>
      <c r="S299" s="36"/>
      <c r="T299" s="36"/>
      <c r="U299" s="36"/>
      <c r="V299" s="36"/>
      <c r="W299" s="36"/>
      <c r="X299" s="36"/>
      <c r="Y299" s="36"/>
    </row>
    <row r="300" spans="1:25" ht="12.75" customHeight="1">
      <c r="A300" s="36"/>
      <c r="B300" s="446"/>
      <c r="C300" s="289"/>
      <c r="D300" s="36"/>
      <c r="E300" s="36"/>
      <c r="F300" s="36"/>
      <c r="G300" s="36"/>
      <c r="H300" s="36"/>
      <c r="I300" s="36"/>
      <c r="J300" s="36"/>
      <c r="K300" s="36"/>
      <c r="L300" s="36"/>
      <c r="M300" s="36"/>
      <c r="N300" s="36"/>
      <c r="O300" s="36"/>
      <c r="P300" s="36"/>
      <c r="Q300" s="36"/>
      <c r="R300" s="36"/>
      <c r="S300" s="36"/>
      <c r="T300" s="36"/>
      <c r="U300" s="36"/>
      <c r="V300" s="36"/>
      <c r="W300" s="36"/>
      <c r="X300" s="36"/>
      <c r="Y300" s="36"/>
    </row>
    <row r="301" spans="1:25" ht="12.75" customHeight="1">
      <c r="A301" s="36"/>
      <c r="B301" s="446"/>
      <c r="C301" s="289"/>
      <c r="D301" s="36"/>
      <c r="E301" s="36"/>
      <c r="F301" s="36"/>
      <c r="G301" s="36"/>
      <c r="H301" s="36"/>
      <c r="I301" s="36"/>
      <c r="J301" s="36"/>
      <c r="K301" s="36"/>
      <c r="L301" s="36"/>
      <c r="M301" s="36"/>
      <c r="N301" s="36"/>
      <c r="O301" s="36"/>
      <c r="P301" s="36"/>
      <c r="Q301" s="36"/>
      <c r="R301" s="36"/>
      <c r="S301" s="36"/>
      <c r="T301" s="36"/>
      <c r="U301" s="36"/>
      <c r="V301" s="36"/>
      <c r="W301" s="36"/>
      <c r="X301" s="36"/>
      <c r="Y301" s="36"/>
    </row>
    <row r="302" spans="1:25" ht="12.75" customHeight="1">
      <c r="A302" s="36"/>
      <c r="B302" s="446"/>
      <c r="C302" s="289"/>
      <c r="D302" s="36"/>
      <c r="E302" s="36"/>
      <c r="F302" s="36"/>
      <c r="G302" s="36"/>
      <c r="H302" s="36"/>
      <c r="I302" s="36"/>
      <c r="J302" s="36"/>
      <c r="K302" s="36"/>
      <c r="L302" s="36"/>
      <c r="M302" s="36"/>
      <c r="N302" s="36"/>
      <c r="O302" s="36"/>
      <c r="P302" s="36"/>
      <c r="Q302" s="36"/>
      <c r="R302" s="36"/>
      <c r="S302" s="36"/>
      <c r="T302" s="36"/>
      <c r="U302" s="36"/>
      <c r="V302" s="36"/>
      <c r="W302" s="36"/>
      <c r="X302" s="36"/>
      <c r="Y302" s="36"/>
    </row>
    <row r="303" spans="1:25" ht="12.75" customHeight="1">
      <c r="A303" s="36"/>
      <c r="B303" s="446"/>
      <c r="C303" s="289"/>
      <c r="D303" s="36"/>
      <c r="E303" s="36"/>
      <c r="F303" s="36"/>
      <c r="G303" s="36"/>
      <c r="H303" s="36"/>
      <c r="I303" s="36"/>
      <c r="J303" s="36"/>
      <c r="K303" s="36"/>
      <c r="L303" s="36"/>
      <c r="M303" s="36"/>
      <c r="N303" s="36"/>
      <c r="O303" s="36"/>
      <c r="P303" s="36"/>
      <c r="Q303" s="36"/>
      <c r="R303" s="36"/>
      <c r="S303" s="36"/>
      <c r="T303" s="36"/>
      <c r="U303" s="36"/>
      <c r="V303" s="36"/>
      <c r="W303" s="36"/>
      <c r="X303" s="36"/>
      <c r="Y303" s="36"/>
    </row>
    <row r="304" spans="1:25" ht="12.75" customHeight="1">
      <c r="A304" s="36"/>
      <c r="B304" s="446"/>
      <c r="C304" s="289"/>
      <c r="D304" s="36"/>
      <c r="E304" s="36"/>
      <c r="F304" s="36"/>
      <c r="G304" s="36"/>
      <c r="H304" s="36"/>
      <c r="I304" s="36"/>
      <c r="J304" s="36"/>
      <c r="K304" s="36"/>
      <c r="L304" s="36"/>
      <c r="M304" s="36"/>
      <c r="N304" s="36"/>
      <c r="O304" s="36"/>
      <c r="P304" s="36"/>
      <c r="Q304" s="36"/>
      <c r="R304" s="36"/>
      <c r="S304" s="36"/>
      <c r="T304" s="36"/>
      <c r="U304" s="36"/>
      <c r="V304" s="36"/>
      <c r="W304" s="36"/>
      <c r="X304" s="36"/>
      <c r="Y304" s="36"/>
    </row>
    <row r="305" spans="1:25" ht="12.75" customHeight="1">
      <c r="A305" s="36"/>
      <c r="B305" s="446"/>
      <c r="C305" s="289"/>
      <c r="D305" s="36"/>
      <c r="E305" s="36"/>
      <c r="F305" s="36"/>
      <c r="G305" s="36"/>
      <c r="H305" s="36"/>
      <c r="I305" s="36"/>
      <c r="J305" s="36"/>
      <c r="K305" s="36"/>
      <c r="L305" s="36"/>
      <c r="M305" s="36"/>
      <c r="N305" s="36"/>
      <c r="O305" s="36"/>
      <c r="P305" s="36"/>
      <c r="Q305" s="36"/>
      <c r="R305" s="36"/>
      <c r="S305" s="36"/>
      <c r="T305" s="36"/>
      <c r="U305" s="36"/>
      <c r="V305" s="36"/>
      <c r="W305" s="36"/>
      <c r="X305" s="36"/>
      <c r="Y305" s="36"/>
    </row>
    <row r="306" spans="1:25" ht="12.75" customHeight="1">
      <c r="A306" s="36"/>
      <c r="B306" s="446"/>
      <c r="C306" s="289"/>
      <c r="D306" s="36"/>
      <c r="E306" s="36"/>
      <c r="F306" s="36"/>
      <c r="G306" s="36"/>
      <c r="H306" s="36"/>
      <c r="I306" s="36"/>
      <c r="J306" s="36"/>
      <c r="K306" s="36"/>
      <c r="L306" s="36"/>
      <c r="M306" s="36"/>
      <c r="N306" s="36"/>
      <c r="O306" s="36"/>
      <c r="P306" s="36"/>
      <c r="Q306" s="36"/>
      <c r="R306" s="36"/>
      <c r="S306" s="36"/>
      <c r="T306" s="36"/>
      <c r="U306" s="36"/>
      <c r="V306" s="36"/>
      <c r="W306" s="36"/>
      <c r="X306" s="36"/>
      <c r="Y306" s="36"/>
    </row>
    <row r="307" spans="1:25" ht="12.75" customHeight="1">
      <c r="A307" s="36"/>
      <c r="B307" s="446"/>
      <c r="C307" s="289"/>
      <c r="D307" s="36"/>
      <c r="E307" s="36"/>
      <c r="F307" s="36"/>
      <c r="G307" s="36"/>
      <c r="H307" s="36"/>
      <c r="I307" s="36"/>
      <c r="J307" s="36"/>
      <c r="K307" s="36"/>
      <c r="L307" s="36"/>
      <c r="M307" s="36"/>
      <c r="N307" s="36"/>
      <c r="O307" s="36"/>
      <c r="P307" s="36"/>
      <c r="Q307" s="36"/>
      <c r="R307" s="36"/>
      <c r="S307" s="36"/>
      <c r="T307" s="36"/>
      <c r="U307" s="36"/>
      <c r="V307" s="36"/>
      <c r="W307" s="36"/>
      <c r="X307" s="36"/>
      <c r="Y307" s="36"/>
    </row>
    <row r="308" spans="1:25" ht="12.75" customHeight="1">
      <c r="A308" s="36"/>
      <c r="B308" s="446"/>
      <c r="C308" s="289"/>
      <c r="D308" s="36"/>
      <c r="E308" s="36"/>
      <c r="F308" s="36"/>
      <c r="G308" s="36"/>
      <c r="H308" s="36"/>
      <c r="I308" s="36"/>
      <c r="J308" s="36"/>
      <c r="K308" s="36"/>
      <c r="L308" s="36"/>
      <c r="M308" s="36"/>
      <c r="N308" s="36"/>
      <c r="O308" s="36"/>
      <c r="P308" s="36"/>
      <c r="Q308" s="36"/>
      <c r="R308" s="36"/>
      <c r="S308" s="36"/>
      <c r="T308" s="36"/>
      <c r="U308" s="36"/>
      <c r="V308" s="36"/>
      <c r="W308" s="36"/>
      <c r="X308" s="36"/>
      <c r="Y308" s="36"/>
    </row>
    <row r="309" spans="1:25" ht="12.75" customHeight="1">
      <c r="A309" s="36"/>
      <c r="B309" s="446"/>
      <c r="C309" s="289"/>
      <c r="D309" s="36"/>
      <c r="E309" s="36"/>
      <c r="F309" s="36"/>
      <c r="G309" s="36"/>
      <c r="H309" s="36"/>
      <c r="I309" s="36"/>
      <c r="J309" s="36"/>
      <c r="K309" s="36"/>
      <c r="L309" s="36"/>
      <c r="M309" s="36"/>
      <c r="N309" s="36"/>
      <c r="O309" s="36"/>
      <c r="P309" s="36"/>
      <c r="Q309" s="36"/>
      <c r="R309" s="36"/>
      <c r="S309" s="36"/>
      <c r="T309" s="36"/>
      <c r="U309" s="36"/>
      <c r="V309" s="36"/>
      <c r="W309" s="36"/>
      <c r="X309" s="36"/>
      <c r="Y309" s="36"/>
    </row>
    <row r="310" spans="1:25" ht="12.75" customHeight="1">
      <c r="A310" s="36"/>
      <c r="B310" s="446"/>
      <c r="C310" s="289"/>
      <c r="D310" s="36"/>
      <c r="E310" s="36"/>
      <c r="F310" s="36"/>
      <c r="G310" s="36"/>
      <c r="H310" s="36"/>
      <c r="I310" s="36"/>
      <c r="J310" s="36"/>
      <c r="K310" s="36"/>
      <c r="L310" s="36"/>
      <c r="M310" s="36"/>
      <c r="N310" s="36"/>
      <c r="O310" s="36"/>
      <c r="P310" s="36"/>
      <c r="Q310" s="36"/>
      <c r="R310" s="36"/>
      <c r="S310" s="36"/>
      <c r="T310" s="36"/>
      <c r="U310" s="36"/>
      <c r="V310" s="36"/>
      <c r="W310" s="36"/>
      <c r="X310" s="36"/>
      <c r="Y310" s="36"/>
    </row>
    <row r="311" spans="1:25" ht="12.75" customHeight="1">
      <c r="A311" s="36"/>
      <c r="B311" s="446"/>
      <c r="C311" s="289"/>
      <c r="D311" s="36"/>
      <c r="E311" s="36"/>
      <c r="F311" s="36"/>
      <c r="G311" s="36"/>
      <c r="H311" s="36"/>
      <c r="I311" s="36"/>
      <c r="J311" s="36"/>
      <c r="K311" s="36"/>
      <c r="L311" s="36"/>
      <c r="M311" s="36"/>
      <c r="N311" s="36"/>
      <c r="O311" s="36"/>
      <c r="P311" s="36"/>
      <c r="Q311" s="36"/>
      <c r="R311" s="36"/>
      <c r="S311" s="36"/>
      <c r="T311" s="36"/>
      <c r="U311" s="36"/>
      <c r="V311" s="36"/>
      <c r="W311" s="36"/>
      <c r="X311" s="36"/>
      <c r="Y311" s="36"/>
    </row>
    <row r="312" spans="1:25" ht="12.75" customHeight="1">
      <c r="A312" s="36"/>
      <c r="B312" s="446"/>
      <c r="C312" s="289"/>
      <c r="D312" s="36"/>
      <c r="E312" s="36"/>
      <c r="F312" s="36"/>
      <c r="G312" s="36"/>
      <c r="H312" s="36"/>
      <c r="I312" s="36"/>
      <c r="J312" s="36"/>
      <c r="K312" s="36"/>
      <c r="L312" s="36"/>
      <c r="M312" s="36"/>
      <c r="N312" s="36"/>
      <c r="O312" s="36"/>
      <c r="P312" s="36"/>
      <c r="Q312" s="36"/>
      <c r="R312" s="36"/>
      <c r="S312" s="36"/>
      <c r="T312" s="36"/>
      <c r="U312" s="36"/>
      <c r="V312" s="36"/>
      <c r="W312" s="36"/>
      <c r="X312" s="36"/>
      <c r="Y312" s="36"/>
    </row>
    <row r="313" spans="1:25" ht="12.75" customHeight="1">
      <c r="A313" s="36"/>
      <c r="B313" s="446"/>
      <c r="C313" s="289"/>
      <c r="D313" s="36"/>
      <c r="E313" s="36"/>
      <c r="F313" s="36"/>
      <c r="G313" s="36"/>
      <c r="H313" s="36"/>
      <c r="I313" s="36"/>
      <c r="J313" s="36"/>
      <c r="K313" s="36"/>
      <c r="L313" s="36"/>
      <c r="M313" s="36"/>
      <c r="N313" s="36"/>
      <c r="O313" s="36"/>
      <c r="P313" s="36"/>
      <c r="Q313" s="36"/>
      <c r="R313" s="36"/>
      <c r="S313" s="36"/>
      <c r="T313" s="36"/>
      <c r="U313" s="36"/>
      <c r="V313" s="36"/>
      <c r="W313" s="36"/>
      <c r="X313" s="36"/>
      <c r="Y313" s="36"/>
    </row>
    <row r="314" spans="1:25" ht="12.75" customHeight="1">
      <c r="A314" s="36"/>
      <c r="B314" s="446"/>
      <c r="C314" s="289"/>
      <c r="D314" s="36"/>
      <c r="E314" s="36"/>
      <c r="F314" s="36"/>
      <c r="G314" s="36"/>
      <c r="H314" s="36"/>
      <c r="I314" s="36"/>
      <c r="J314" s="36"/>
      <c r="K314" s="36"/>
      <c r="L314" s="36"/>
      <c r="M314" s="36"/>
      <c r="N314" s="36"/>
      <c r="O314" s="36"/>
      <c r="P314" s="36"/>
      <c r="Q314" s="36"/>
      <c r="R314" s="36"/>
      <c r="S314" s="36"/>
      <c r="T314" s="36"/>
      <c r="U314" s="36"/>
      <c r="V314" s="36"/>
      <c r="W314" s="36"/>
      <c r="X314" s="36"/>
      <c r="Y314" s="36"/>
    </row>
    <row r="315" spans="1:25" ht="12.75" customHeight="1">
      <c r="A315" s="36"/>
      <c r="B315" s="446"/>
      <c r="C315" s="289"/>
      <c r="D315" s="36"/>
      <c r="E315" s="36"/>
      <c r="F315" s="36"/>
      <c r="G315" s="36"/>
      <c r="H315" s="36"/>
      <c r="I315" s="36"/>
      <c r="J315" s="36"/>
      <c r="K315" s="36"/>
      <c r="L315" s="36"/>
      <c r="M315" s="36"/>
      <c r="N315" s="36"/>
      <c r="O315" s="36"/>
      <c r="P315" s="36"/>
      <c r="Q315" s="36"/>
      <c r="R315" s="36"/>
      <c r="S315" s="36"/>
      <c r="T315" s="36"/>
      <c r="U315" s="36"/>
      <c r="V315" s="36"/>
      <c r="W315" s="36"/>
      <c r="X315" s="36"/>
      <c r="Y315" s="36"/>
    </row>
    <row r="316" spans="1:25" ht="12.75" customHeight="1">
      <c r="A316" s="36"/>
      <c r="B316" s="446"/>
      <c r="C316" s="289"/>
      <c r="D316" s="36"/>
      <c r="E316" s="36"/>
      <c r="F316" s="36"/>
      <c r="G316" s="36"/>
      <c r="H316" s="36"/>
      <c r="I316" s="36"/>
      <c r="J316" s="36"/>
      <c r="K316" s="36"/>
      <c r="L316" s="36"/>
      <c r="M316" s="36"/>
      <c r="N316" s="36"/>
      <c r="O316" s="36"/>
      <c r="P316" s="36"/>
      <c r="Q316" s="36"/>
      <c r="R316" s="36"/>
      <c r="S316" s="36"/>
      <c r="T316" s="36"/>
      <c r="U316" s="36"/>
      <c r="V316" s="36"/>
      <c r="W316" s="36"/>
      <c r="X316" s="36"/>
      <c r="Y316" s="36"/>
    </row>
    <row r="317" spans="1:25" ht="12.75" customHeight="1">
      <c r="A317" s="36"/>
      <c r="B317" s="446"/>
      <c r="C317" s="289"/>
      <c r="D317" s="36"/>
      <c r="E317" s="36"/>
      <c r="F317" s="36"/>
      <c r="G317" s="36"/>
      <c r="H317" s="36"/>
      <c r="I317" s="36"/>
      <c r="J317" s="36"/>
      <c r="K317" s="36"/>
      <c r="L317" s="36"/>
      <c r="M317" s="36"/>
      <c r="N317" s="36"/>
      <c r="O317" s="36"/>
      <c r="P317" s="36"/>
      <c r="Q317" s="36"/>
      <c r="R317" s="36"/>
      <c r="S317" s="36"/>
      <c r="T317" s="36"/>
      <c r="U317" s="36"/>
      <c r="V317" s="36"/>
      <c r="W317" s="36"/>
      <c r="X317" s="36"/>
      <c r="Y317" s="36"/>
    </row>
    <row r="318" spans="1:25" ht="12.75" customHeight="1">
      <c r="A318" s="36"/>
      <c r="B318" s="446"/>
      <c r="C318" s="289"/>
      <c r="D318" s="36"/>
      <c r="E318" s="36"/>
      <c r="F318" s="36"/>
      <c r="G318" s="36"/>
      <c r="H318" s="36"/>
      <c r="I318" s="36"/>
      <c r="J318" s="36"/>
      <c r="K318" s="36"/>
      <c r="L318" s="36"/>
      <c r="M318" s="36"/>
      <c r="N318" s="36"/>
      <c r="O318" s="36"/>
      <c r="P318" s="36"/>
      <c r="Q318" s="36"/>
      <c r="R318" s="36"/>
      <c r="S318" s="36"/>
      <c r="T318" s="36"/>
      <c r="U318" s="36"/>
      <c r="V318" s="36"/>
      <c r="W318" s="36"/>
      <c r="X318" s="36"/>
      <c r="Y318" s="36"/>
    </row>
    <row r="319" spans="1:25" ht="12.75" customHeight="1">
      <c r="A319" s="36"/>
      <c r="B319" s="446"/>
      <c r="C319" s="289"/>
      <c r="D319" s="36"/>
      <c r="E319" s="36"/>
      <c r="F319" s="36"/>
      <c r="G319" s="36"/>
      <c r="H319" s="36"/>
      <c r="I319" s="36"/>
      <c r="J319" s="36"/>
      <c r="K319" s="36"/>
      <c r="L319" s="36"/>
      <c r="M319" s="36"/>
      <c r="N319" s="36"/>
      <c r="O319" s="36"/>
      <c r="P319" s="36"/>
      <c r="Q319" s="36"/>
      <c r="R319" s="36"/>
      <c r="S319" s="36"/>
      <c r="T319" s="36"/>
      <c r="U319" s="36"/>
      <c r="V319" s="36"/>
      <c r="W319" s="36"/>
      <c r="X319" s="36"/>
      <c r="Y319" s="36"/>
    </row>
    <row r="320" spans="1:25" ht="12.75" customHeight="1">
      <c r="A320" s="36"/>
      <c r="B320" s="446"/>
      <c r="C320" s="289"/>
      <c r="D320" s="36"/>
      <c r="E320" s="36"/>
      <c r="F320" s="36"/>
      <c r="G320" s="36"/>
      <c r="H320" s="36"/>
      <c r="I320" s="36"/>
      <c r="J320" s="36"/>
      <c r="K320" s="36"/>
      <c r="L320" s="36"/>
      <c r="M320" s="36"/>
      <c r="N320" s="36"/>
      <c r="O320" s="36"/>
      <c r="P320" s="36"/>
      <c r="Q320" s="36"/>
      <c r="R320" s="36"/>
      <c r="S320" s="36"/>
      <c r="T320" s="36"/>
      <c r="U320" s="36"/>
      <c r="V320" s="36"/>
      <c r="W320" s="36"/>
      <c r="X320" s="36"/>
      <c r="Y320" s="36"/>
    </row>
    <row r="321" spans="1:25" ht="12.75" customHeight="1">
      <c r="A321" s="36"/>
      <c r="B321" s="446"/>
      <c r="C321" s="289"/>
      <c r="D321" s="36"/>
      <c r="E321" s="36"/>
      <c r="F321" s="36"/>
      <c r="G321" s="36"/>
      <c r="H321" s="36"/>
      <c r="I321" s="36"/>
      <c r="J321" s="36"/>
      <c r="K321" s="36"/>
      <c r="L321" s="36"/>
      <c r="M321" s="36"/>
      <c r="N321" s="36"/>
      <c r="O321" s="36"/>
      <c r="P321" s="36"/>
      <c r="Q321" s="36"/>
      <c r="R321" s="36"/>
      <c r="S321" s="36"/>
      <c r="T321" s="36"/>
      <c r="U321" s="36"/>
      <c r="V321" s="36"/>
      <c r="W321" s="36"/>
      <c r="X321" s="36"/>
      <c r="Y321" s="36"/>
    </row>
    <row r="322" spans="1:25" ht="12.75" customHeight="1">
      <c r="A322" s="36"/>
      <c r="B322" s="446"/>
      <c r="C322" s="289"/>
      <c r="D322" s="36"/>
      <c r="E322" s="36"/>
      <c r="F322" s="36"/>
      <c r="G322" s="36"/>
      <c r="H322" s="36"/>
      <c r="I322" s="36"/>
      <c r="J322" s="36"/>
      <c r="K322" s="36"/>
      <c r="L322" s="36"/>
      <c r="M322" s="36"/>
      <c r="N322" s="36"/>
      <c r="O322" s="36"/>
      <c r="P322" s="36"/>
      <c r="Q322" s="36"/>
      <c r="R322" s="36"/>
      <c r="S322" s="36"/>
      <c r="T322" s="36"/>
      <c r="U322" s="36"/>
      <c r="V322" s="36"/>
      <c r="W322" s="36"/>
      <c r="X322" s="36"/>
      <c r="Y322" s="36"/>
    </row>
    <row r="323" spans="1:25" ht="12.75" customHeight="1">
      <c r="A323" s="36"/>
      <c r="B323" s="446"/>
      <c r="C323" s="289"/>
      <c r="D323" s="36"/>
      <c r="E323" s="36"/>
      <c r="F323" s="36"/>
      <c r="G323" s="36"/>
      <c r="H323" s="36"/>
      <c r="I323" s="36"/>
      <c r="J323" s="36"/>
      <c r="K323" s="36"/>
      <c r="L323" s="36"/>
      <c r="M323" s="36"/>
      <c r="N323" s="36"/>
      <c r="O323" s="36"/>
      <c r="P323" s="36"/>
      <c r="Q323" s="36"/>
      <c r="R323" s="36"/>
      <c r="S323" s="36"/>
      <c r="T323" s="36"/>
      <c r="U323" s="36"/>
      <c r="V323" s="36"/>
      <c r="W323" s="36"/>
      <c r="X323" s="36"/>
      <c r="Y323" s="36"/>
    </row>
    <row r="324" spans="1:25" ht="12.75" customHeight="1">
      <c r="A324" s="36"/>
      <c r="B324" s="446"/>
      <c r="C324" s="289"/>
      <c r="D324" s="36"/>
      <c r="E324" s="36"/>
      <c r="F324" s="36"/>
      <c r="G324" s="36"/>
      <c r="H324" s="36"/>
      <c r="I324" s="36"/>
      <c r="J324" s="36"/>
      <c r="K324" s="36"/>
      <c r="L324" s="36"/>
      <c r="M324" s="36"/>
      <c r="N324" s="36"/>
      <c r="O324" s="36"/>
      <c r="P324" s="36"/>
      <c r="Q324" s="36"/>
      <c r="R324" s="36"/>
      <c r="S324" s="36"/>
      <c r="T324" s="36"/>
      <c r="U324" s="36"/>
      <c r="V324" s="36"/>
      <c r="W324" s="36"/>
      <c r="X324" s="36"/>
      <c r="Y324" s="36"/>
    </row>
    <row r="325" spans="1:25" ht="12.75" customHeight="1">
      <c r="A325" s="36"/>
      <c r="B325" s="446"/>
      <c r="C325" s="289"/>
      <c r="D325" s="36"/>
      <c r="E325" s="36"/>
      <c r="F325" s="36"/>
      <c r="G325" s="36"/>
      <c r="H325" s="36"/>
      <c r="I325" s="36"/>
      <c r="J325" s="36"/>
      <c r="K325" s="36"/>
      <c r="L325" s="36"/>
      <c r="M325" s="36"/>
      <c r="N325" s="36"/>
      <c r="O325" s="36"/>
      <c r="P325" s="36"/>
      <c r="Q325" s="36"/>
      <c r="R325" s="36"/>
      <c r="S325" s="36"/>
      <c r="T325" s="36"/>
      <c r="U325" s="36"/>
      <c r="V325" s="36"/>
      <c r="W325" s="36"/>
      <c r="X325" s="36"/>
      <c r="Y325" s="36"/>
    </row>
    <row r="326" spans="1:25" ht="12.75" customHeight="1">
      <c r="A326" s="36"/>
      <c r="B326" s="446"/>
      <c r="C326" s="289"/>
      <c r="D326" s="36"/>
      <c r="E326" s="36"/>
      <c r="F326" s="36"/>
      <c r="G326" s="36"/>
      <c r="H326" s="36"/>
      <c r="I326" s="36"/>
      <c r="J326" s="36"/>
      <c r="K326" s="36"/>
      <c r="L326" s="36"/>
      <c r="M326" s="36"/>
      <c r="N326" s="36"/>
      <c r="O326" s="36"/>
      <c r="P326" s="36"/>
      <c r="Q326" s="36"/>
      <c r="R326" s="36"/>
      <c r="S326" s="36"/>
      <c r="T326" s="36"/>
      <c r="U326" s="36"/>
      <c r="V326" s="36"/>
      <c r="W326" s="36"/>
      <c r="X326" s="36"/>
      <c r="Y326" s="36"/>
    </row>
    <row r="327" spans="1:25" ht="12.75" customHeight="1">
      <c r="A327" s="36"/>
      <c r="B327" s="446"/>
      <c r="C327" s="289"/>
      <c r="D327" s="36"/>
      <c r="E327" s="36"/>
      <c r="F327" s="36"/>
      <c r="G327" s="36"/>
      <c r="H327" s="36"/>
      <c r="I327" s="36"/>
      <c r="J327" s="36"/>
      <c r="K327" s="36"/>
      <c r="L327" s="36"/>
      <c r="M327" s="36"/>
      <c r="N327" s="36"/>
      <c r="O327" s="36"/>
      <c r="P327" s="36"/>
      <c r="Q327" s="36"/>
      <c r="R327" s="36"/>
      <c r="S327" s="36"/>
      <c r="T327" s="36"/>
      <c r="U327" s="36"/>
      <c r="V327" s="36"/>
      <c r="W327" s="36"/>
      <c r="X327" s="36"/>
      <c r="Y327" s="36"/>
    </row>
    <row r="328" spans="1:25" ht="12.75" customHeight="1">
      <c r="A328" s="36"/>
      <c r="B328" s="446"/>
      <c r="C328" s="289"/>
      <c r="D328" s="36"/>
      <c r="E328" s="36"/>
      <c r="F328" s="36"/>
      <c r="G328" s="36"/>
      <c r="H328" s="36"/>
      <c r="I328" s="36"/>
      <c r="J328" s="36"/>
      <c r="K328" s="36"/>
      <c r="L328" s="36"/>
      <c r="M328" s="36"/>
      <c r="N328" s="36"/>
      <c r="O328" s="36"/>
      <c r="P328" s="36"/>
      <c r="Q328" s="36"/>
      <c r="R328" s="36"/>
      <c r="S328" s="36"/>
      <c r="T328" s="36"/>
      <c r="U328" s="36"/>
      <c r="V328" s="36"/>
      <c r="W328" s="36"/>
      <c r="X328" s="36"/>
      <c r="Y328" s="36"/>
    </row>
    <row r="329" spans="1:25" ht="12.75" customHeight="1">
      <c r="A329" s="36"/>
      <c r="B329" s="446"/>
      <c r="C329" s="289"/>
      <c r="D329" s="36"/>
      <c r="E329" s="36"/>
      <c r="F329" s="36"/>
      <c r="G329" s="36"/>
      <c r="H329" s="36"/>
      <c r="I329" s="36"/>
      <c r="J329" s="36"/>
      <c r="K329" s="36"/>
      <c r="L329" s="36"/>
      <c r="M329" s="36"/>
      <c r="N329" s="36"/>
      <c r="O329" s="36"/>
      <c r="P329" s="36"/>
      <c r="Q329" s="36"/>
      <c r="R329" s="36"/>
      <c r="S329" s="36"/>
      <c r="T329" s="36"/>
      <c r="U329" s="36"/>
      <c r="V329" s="36"/>
      <c r="W329" s="36"/>
      <c r="X329" s="36"/>
      <c r="Y329" s="36"/>
    </row>
    <row r="330" spans="1:25" ht="12.75" customHeight="1">
      <c r="A330" s="36"/>
      <c r="B330" s="446"/>
      <c r="C330" s="289"/>
      <c r="D330" s="36"/>
      <c r="E330" s="36"/>
      <c r="F330" s="36"/>
      <c r="G330" s="36"/>
      <c r="H330" s="36"/>
      <c r="I330" s="36"/>
      <c r="J330" s="36"/>
      <c r="K330" s="36"/>
      <c r="L330" s="36"/>
      <c r="M330" s="36"/>
      <c r="N330" s="36"/>
      <c r="O330" s="36"/>
      <c r="P330" s="36"/>
      <c r="Q330" s="36"/>
      <c r="R330" s="36"/>
      <c r="S330" s="36"/>
      <c r="T330" s="36"/>
      <c r="U330" s="36"/>
      <c r="V330" s="36"/>
      <c r="W330" s="36"/>
      <c r="X330" s="36"/>
      <c r="Y330" s="36"/>
    </row>
    <row r="331" spans="1:25" ht="12.75" customHeight="1">
      <c r="A331" s="36"/>
      <c r="B331" s="446"/>
      <c r="C331" s="289"/>
      <c r="D331" s="36"/>
      <c r="E331" s="36"/>
      <c r="F331" s="36"/>
      <c r="G331" s="36"/>
      <c r="H331" s="36"/>
      <c r="I331" s="36"/>
      <c r="J331" s="36"/>
      <c r="K331" s="36"/>
      <c r="L331" s="36"/>
      <c r="M331" s="36"/>
      <c r="N331" s="36"/>
      <c r="O331" s="36"/>
      <c r="P331" s="36"/>
      <c r="Q331" s="36"/>
      <c r="R331" s="36"/>
      <c r="S331" s="36"/>
      <c r="T331" s="36"/>
      <c r="U331" s="36"/>
      <c r="V331" s="36"/>
      <c r="W331" s="36"/>
      <c r="X331" s="36"/>
      <c r="Y331" s="36"/>
    </row>
    <row r="332" spans="1:25" ht="12.75" customHeight="1">
      <c r="A332" s="36"/>
      <c r="B332" s="446"/>
      <c r="C332" s="289"/>
      <c r="D332" s="36"/>
      <c r="E332" s="36"/>
      <c r="F332" s="36"/>
      <c r="G332" s="36"/>
      <c r="H332" s="36"/>
      <c r="I332" s="36"/>
      <c r="J332" s="36"/>
      <c r="K332" s="36"/>
      <c r="L332" s="36"/>
      <c r="M332" s="36"/>
      <c r="N332" s="36"/>
      <c r="O332" s="36"/>
      <c r="P332" s="36"/>
      <c r="Q332" s="36"/>
      <c r="R332" s="36"/>
      <c r="S332" s="36"/>
      <c r="T332" s="36"/>
      <c r="U332" s="36"/>
      <c r="V332" s="36"/>
      <c r="W332" s="36"/>
      <c r="X332" s="36"/>
      <c r="Y332" s="36"/>
    </row>
    <row r="333" spans="1:25" ht="12.75" customHeight="1">
      <c r="A333" s="36"/>
      <c r="B333" s="446"/>
      <c r="C333" s="289"/>
      <c r="D333" s="36"/>
      <c r="E333" s="36"/>
      <c r="F333" s="36"/>
      <c r="G333" s="36"/>
      <c r="H333" s="36"/>
      <c r="I333" s="36"/>
      <c r="J333" s="36"/>
      <c r="K333" s="36"/>
      <c r="L333" s="36"/>
      <c r="M333" s="36"/>
      <c r="N333" s="36"/>
      <c r="O333" s="36"/>
      <c r="P333" s="36"/>
      <c r="Q333" s="36"/>
      <c r="R333" s="36"/>
      <c r="S333" s="36"/>
      <c r="T333" s="36"/>
      <c r="U333" s="36"/>
      <c r="V333" s="36"/>
      <c r="W333" s="36"/>
      <c r="X333" s="36"/>
      <c r="Y333" s="36"/>
    </row>
    <row r="334" spans="1:25" ht="12.75" customHeight="1">
      <c r="A334" s="36"/>
      <c r="B334" s="446"/>
      <c r="C334" s="289"/>
      <c r="D334" s="36"/>
      <c r="E334" s="36"/>
      <c r="F334" s="36"/>
      <c r="G334" s="36"/>
      <c r="H334" s="36"/>
      <c r="I334" s="36"/>
      <c r="J334" s="36"/>
      <c r="K334" s="36"/>
      <c r="L334" s="36"/>
      <c r="M334" s="36"/>
      <c r="N334" s="36"/>
      <c r="O334" s="36"/>
      <c r="P334" s="36"/>
      <c r="Q334" s="36"/>
      <c r="R334" s="36"/>
      <c r="S334" s="36"/>
      <c r="T334" s="36"/>
      <c r="U334" s="36"/>
      <c r="V334" s="36"/>
      <c r="W334" s="36"/>
      <c r="X334" s="36"/>
      <c r="Y334" s="36"/>
    </row>
    <row r="335" spans="1:25" ht="12.75" customHeight="1">
      <c r="A335" s="36"/>
      <c r="B335" s="446"/>
      <c r="C335" s="289"/>
      <c r="D335" s="36"/>
      <c r="E335" s="36"/>
      <c r="F335" s="36"/>
      <c r="G335" s="36"/>
      <c r="H335" s="36"/>
      <c r="I335" s="36"/>
      <c r="J335" s="36"/>
      <c r="K335" s="36"/>
      <c r="L335" s="36"/>
      <c r="M335" s="36"/>
      <c r="N335" s="36"/>
      <c r="O335" s="36"/>
      <c r="P335" s="36"/>
      <c r="Q335" s="36"/>
      <c r="R335" s="36"/>
      <c r="S335" s="36"/>
      <c r="T335" s="36"/>
      <c r="U335" s="36"/>
      <c r="V335" s="36"/>
      <c r="W335" s="36"/>
      <c r="X335" s="36"/>
      <c r="Y335" s="36"/>
    </row>
    <row r="336" spans="1:25" ht="12.75" customHeight="1">
      <c r="A336" s="36"/>
      <c r="B336" s="446"/>
      <c r="C336" s="289"/>
      <c r="D336" s="36"/>
      <c r="E336" s="36"/>
      <c r="F336" s="36"/>
      <c r="G336" s="36"/>
      <c r="H336" s="36"/>
      <c r="I336" s="36"/>
      <c r="J336" s="36"/>
      <c r="K336" s="36"/>
      <c r="L336" s="36"/>
      <c r="M336" s="36"/>
      <c r="N336" s="36"/>
      <c r="O336" s="36"/>
      <c r="P336" s="36"/>
      <c r="Q336" s="36"/>
      <c r="R336" s="36"/>
      <c r="S336" s="36"/>
      <c r="T336" s="36"/>
      <c r="U336" s="36"/>
      <c r="V336" s="36"/>
      <c r="W336" s="36"/>
      <c r="X336" s="36"/>
      <c r="Y336" s="36"/>
    </row>
    <row r="337" spans="1:25" ht="12.75" customHeight="1">
      <c r="A337" s="36"/>
      <c r="B337" s="446"/>
      <c r="C337" s="289"/>
      <c r="D337" s="36"/>
      <c r="E337" s="36"/>
      <c r="F337" s="36"/>
      <c r="G337" s="36"/>
      <c r="H337" s="36"/>
      <c r="I337" s="36"/>
      <c r="J337" s="36"/>
      <c r="K337" s="36"/>
      <c r="L337" s="36"/>
      <c r="M337" s="36"/>
      <c r="N337" s="36"/>
      <c r="O337" s="36"/>
      <c r="P337" s="36"/>
      <c r="Q337" s="36"/>
      <c r="R337" s="36"/>
      <c r="S337" s="36"/>
      <c r="T337" s="36"/>
      <c r="U337" s="36"/>
      <c r="V337" s="36"/>
      <c r="W337" s="36"/>
      <c r="X337" s="36"/>
      <c r="Y337" s="36"/>
    </row>
    <row r="338" spans="1:25" ht="12.75" customHeight="1">
      <c r="A338" s="36"/>
      <c r="B338" s="446"/>
      <c r="C338" s="289"/>
      <c r="D338" s="36"/>
      <c r="E338" s="36"/>
      <c r="F338" s="36"/>
      <c r="G338" s="36"/>
      <c r="H338" s="36"/>
      <c r="I338" s="36"/>
      <c r="J338" s="36"/>
      <c r="K338" s="36"/>
      <c r="L338" s="36"/>
      <c r="M338" s="36"/>
      <c r="N338" s="36"/>
      <c r="O338" s="36"/>
      <c r="P338" s="36"/>
      <c r="Q338" s="36"/>
      <c r="R338" s="36"/>
      <c r="S338" s="36"/>
      <c r="T338" s="36"/>
      <c r="U338" s="36"/>
      <c r="V338" s="36"/>
      <c r="W338" s="36"/>
      <c r="X338" s="36"/>
      <c r="Y338" s="36"/>
    </row>
    <row r="339" spans="1:25" ht="12.75" customHeight="1">
      <c r="A339" s="36"/>
      <c r="B339" s="446"/>
      <c r="C339" s="289"/>
      <c r="D339" s="36"/>
      <c r="E339" s="36"/>
      <c r="F339" s="36"/>
      <c r="G339" s="36"/>
      <c r="H339" s="36"/>
      <c r="I339" s="36"/>
      <c r="J339" s="36"/>
      <c r="K339" s="36"/>
      <c r="L339" s="36"/>
      <c r="M339" s="36"/>
      <c r="N339" s="36"/>
      <c r="O339" s="36"/>
      <c r="P339" s="36"/>
      <c r="Q339" s="36"/>
      <c r="R339" s="36"/>
      <c r="S339" s="36"/>
      <c r="T339" s="36"/>
      <c r="U339" s="36"/>
      <c r="V339" s="36"/>
      <c r="W339" s="36"/>
      <c r="X339" s="36"/>
      <c r="Y339" s="36"/>
    </row>
    <row r="340" spans="1:25" ht="12.75" customHeight="1">
      <c r="A340" s="36"/>
      <c r="B340" s="446"/>
      <c r="C340" s="289"/>
      <c r="D340" s="36"/>
      <c r="E340" s="36"/>
      <c r="F340" s="36"/>
      <c r="G340" s="36"/>
      <c r="H340" s="36"/>
      <c r="I340" s="36"/>
      <c r="J340" s="36"/>
      <c r="K340" s="36"/>
      <c r="L340" s="36"/>
      <c r="M340" s="36"/>
      <c r="N340" s="36"/>
      <c r="O340" s="36"/>
      <c r="P340" s="36"/>
      <c r="Q340" s="36"/>
      <c r="R340" s="36"/>
      <c r="S340" s="36"/>
      <c r="T340" s="36"/>
      <c r="U340" s="36"/>
      <c r="V340" s="36"/>
      <c r="W340" s="36"/>
      <c r="X340" s="36"/>
      <c r="Y340" s="36"/>
    </row>
    <row r="341" spans="1:25" ht="12.75" customHeight="1">
      <c r="A341" s="36"/>
      <c r="B341" s="446"/>
      <c r="C341" s="289"/>
      <c r="D341" s="36"/>
      <c r="E341" s="36"/>
      <c r="F341" s="36"/>
      <c r="G341" s="36"/>
      <c r="H341" s="36"/>
      <c r="I341" s="36"/>
      <c r="J341" s="36"/>
      <c r="K341" s="36"/>
      <c r="L341" s="36"/>
      <c r="M341" s="36"/>
      <c r="N341" s="36"/>
      <c r="O341" s="36"/>
      <c r="P341" s="36"/>
      <c r="Q341" s="36"/>
      <c r="R341" s="36"/>
      <c r="S341" s="36"/>
      <c r="T341" s="36"/>
      <c r="U341" s="36"/>
      <c r="V341" s="36"/>
      <c r="W341" s="36"/>
      <c r="X341" s="36"/>
      <c r="Y341" s="36"/>
    </row>
    <row r="342" spans="1:25" ht="12.75" customHeight="1">
      <c r="A342" s="36"/>
      <c r="B342" s="446"/>
      <c r="C342" s="289"/>
      <c r="D342" s="36"/>
      <c r="E342" s="36"/>
      <c r="F342" s="36"/>
      <c r="G342" s="36"/>
      <c r="H342" s="36"/>
      <c r="I342" s="36"/>
      <c r="J342" s="36"/>
      <c r="K342" s="36"/>
      <c r="L342" s="36"/>
      <c r="M342" s="36"/>
      <c r="N342" s="36"/>
      <c r="O342" s="36"/>
      <c r="P342" s="36"/>
      <c r="Q342" s="36"/>
      <c r="R342" s="36"/>
      <c r="S342" s="36"/>
      <c r="T342" s="36"/>
      <c r="U342" s="36"/>
      <c r="V342" s="36"/>
      <c r="W342" s="36"/>
      <c r="X342" s="36"/>
      <c r="Y342" s="36"/>
    </row>
    <row r="343" spans="1:25" ht="12.75" customHeight="1">
      <c r="A343" s="36"/>
      <c r="B343" s="446"/>
      <c r="C343" s="289"/>
      <c r="D343" s="36"/>
      <c r="E343" s="36"/>
      <c r="F343" s="36"/>
      <c r="G343" s="36"/>
      <c r="H343" s="36"/>
      <c r="I343" s="36"/>
      <c r="J343" s="36"/>
      <c r="K343" s="36"/>
      <c r="L343" s="36"/>
      <c r="M343" s="36"/>
      <c r="N343" s="36"/>
      <c r="O343" s="36"/>
      <c r="P343" s="36"/>
      <c r="Q343" s="36"/>
      <c r="R343" s="36"/>
      <c r="S343" s="36"/>
      <c r="T343" s="36"/>
      <c r="U343" s="36"/>
      <c r="V343" s="36"/>
      <c r="W343" s="36"/>
      <c r="X343" s="36"/>
      <c r="Y343" s="36"/>
    </row>
    <row r="344" spans="1:25" ht="12.75" customHeight="1">
      <c r="A344" s="36"/>
      <c r="B344" s="446"/>
      <c r="C344" s="289"/>
      <c r="D344" s="36"/>
      <c r="E344" s="36"/>
      <c r="F344" s="36"/>
      <c r="G344" s="36"/>
      <c r="H344" s="36"/>
      <c r="I344" s="36"/>
      <c r="J344" s="36"/>
      <c r="K344" s="36"/>
      <c r="L344" s="36"/>
      <c r="M344" s="36"/>
      <c r="N344" s="36"/>
      <c r="O344" s="36"/>
      <c r="P344" s="36"/>
      <c r="Q344" s="36"/>
      <c r="R344" s="36"/>
      <c r="S344" s="36"/>
      <c r="T344" s="36"/>
      <c r="U344" s="36"/>
      <c r="V344" s="36"/>
      <c r="W344" s="36"/>
      <c r="X344" s="36"/>
      <c r="Y344" s="36"/>
    </row>
    <row r="345" spans="1:25" ht="12.75" customHeight="1">
      <c r="A345" s="36"/>
      <c r="B345" s="446"/>
      <c r="C345" s="289"/>
      <c r="D345" s="36"/>
      <c r="E345" s="36"/>
      <c r="F345" s="36"/>
      <c r="G345" s="36"/>
      <c r="H345" s="36"/>
      <c r="I345" s="36"/>
      <c r="J345" s="36"/>
      <c r="K345" s="36"/>
      <c r="L345" s="36"/>
      <c r="M345" s="36"/>
      <c r="N345" s="36"/>
      <c r="O345" s="36"/>
      <c r="P345" s="36"/>
      <c r="Q345" s="36"/>
      <c r="R345" s="36"/>
      <c r="S345" s="36"/>
      <c r="T345" s="36"/>
      <c r="U345" s="36"/>
      <c r="V345" s="36"/>
      <c r="W345" s="36"/>
      <c r="X345" s="36"/>
      <c r="Y345" s="36"/>
    </row>
    <row r="346" spans="1:25" ht="12.75" customHeight="1">
      <c r="A346" s="36"/>
      <c r="B346" s="446"/>
      <c r="C346" s="289"/>
      <c r="D346" s="36"/>
      <c r="E346" s="36"/>
      <c r="F346" s="36"/>
      <c r="G346" s="36"/>
      <c r="H346" s="36"/>
      <c r="I346" s="36"/>
      <c r="J346" s="36"/>
      <c r="K346" s="36"/>
      <c r="L346" s="36"/>
      <c r="M346" s="36"/>
      <c r="N346" s="36"/>
      <c r="O346" s="36"/>
      <c r="P346" s="36"/>
      <c r="Q346" s="36"/>
      <c r="R346" s="36"/>
      <c r="S346" s="36"/>
      <c r="T346" s="36"/>
      <c r="U346" s="36"/>
      <c r="V346" s="36"/>
      <c r="W346" s="36"/>
      <c r="X346" s="36"/>
      <c r="Y346" s="36"/>
    </row>
    <row r="347" spans="1:25" ht="12.75" customHeight="1">
      <c r="A347" s="36"/>
      <c r="B347" s="446"/>
      <c r="C347" s="289"/>
      <c r="D347" s="36"/>
      <c r="E347" s="36"/>
      <c r="F347" s="36"/>
      <c r="G347" s="36"/>
      <c r="H347" s="36"/>
      <c r="I347" s="36"/>
      <c r="J347" s="36"/>
      <c r="K347" s="36"/>
      <c r="L347" s="36"/>
      <c r="M347" s="36"/>
      <c r="N347" s="36"/>
      <c r="O347" s="36"/>
      <c r="P347" s="36"/>
      <c r="Q347" s="36"/>
      <c r="R347" s="36"/>
      <c r="S347" s="36"/>
      <c r="T347" s="36"/>
      <c r="U347" s="36"/>
      <c r="V347" s="36"/>
      <c r="W347" s="36"/>
      <c r="X347" s="36"/>
      <c r="Y347" s="36"/>
    </row>
    <row r="348" spans="1:25" ht="12.75" customHeight="1">
      <c r="A348" s="36"/>
      <c r="B348" s="446"/>
      <c r="C348" s="289"/>
      <c r="D348" s="36"/>
      <c r="E348" s="36"/>
      <c r="F348" s="36"/>
      <c r="G348" s="36"/>
      <c r="H348" s="36"/>
      <c r="I348" s="36"/>
      <c r="J348" s="36"/>
      <c r="K348" s="36"/>
      <c r="L348" s="36"/>
      <c r="M348" s="36"/>
      <c r="N348" s="36"/>
      <c r="O348" s="36"/>
      <c r="P348" s="36"/>
      <c r="Q348" s="36"/>
      <c r="R348" s="36"/>
      <c r="S348" s="36"/>
      <c r="T348" s="36"/>
      <c r="U348" s="36"/>
      <c r="V348" s="36"/>
      <c r="W348" s="36"/>
      <c r="X348" s="36"/>
      <c r="Y348" s="36"/>
    </row>
    <row r="349" spans="1:25" ht="12.75" customHeight="1">
      <c r="A349" s="36"/>
      <c r="B349" s="446"/>
      <c r="C349" s="289"/>
      <c r="D349" s="36"/>
      <c r="E349" s="36"/>
      <c r="F349" s="36"/>
      <c r="G349" s="36"/>
      <c r="H349" s="36"/>
      <c r="I349" s="36"/>
      <c r="J349" s="36"/>
      <c r="K349" s="36"/>
      <c r="L349" s="36"/>
      <c r="M349" s="36"/>
      <c r="N349" s="36"/>
      <c r="O349" s="36"/>
      <c r="P349" s="36"/>
      <c r="Q349" s="36"/>
      <c r="R349" s="36"/>
      <c r="S349" s="36"/>
      <c r="T349" s="36"/>
      <c r="U349" s="36"/>
      <c r="V349" s="36"/>
      <c r="W349" s="36"/>
      <c r="X349" s="36"/>
      <c r="Y349" s="36"/>
    </row>
    <row r="350" spans="1:25" ht="12.75" customHeight="1">
      <c r="A350" s="36"/>
      <c r="B350" s="446"/>
      <c r="C350" s="289"/>
      <c r="D350" s="36"/>
      <c r="E350" s="36"/>
      <c r="F350" s="36"/>
      <c r="G350" s="36"/>
      <c r="H350" s="36"/>
      <c r="I350" s="36"/>
      <c r="J350" s="36"/>
      <c r="K350" s="36"/>
      <c r="L350" s="36"/>
      <c r="M350" s="36"/>
      <c r="N350" s="36"/>
      <c r="O350" s="36"/>
      <c r="P350" s="36"/>
      <c r="Q350" s="36"/>
      <c r="R350" s="36"/>
      <c r="S350" s="36"/>
      <c r="T350" s="36"/>
      <c r="U350" s="36"/>
      <c r="V350" s="36"/>
      <c r="W350" s="36"/>
      <c r="X350" s="36"/>
      <c r="Y350" s="36"/>
    </row>
    <row r="351" spans="1:25" ht="12.75" customHeight="1">
      <c r="A351" s="36"/>
      <c r="B351" s="446"/>
      <c r="C351" s="289"/>
      <c r="D351" s="36"/>
      <c r="E351" s="36"/>
      <c r="F351" s="36"/>
      <c r="G351" s="36"/>
      <c r="H351" s="36"/>
      <c r="I351" s="36"/>
      <c r="J351" s="36"/>
      <c r="K351" s="36"/>
      <c r="L351" s="36"/>
      <c r="M351" s="36"/>
      <c r="N351" s="36"/>
      <c r="O351" s="36"/>
      <c r="P351" s="36"/>
      <c r="Q351" s="36"/>
      <c r="R351" s="36"/>
      <c r="S351" s="36"/>
      <c r="T351" s="36"/>
      <c r="U351" s="36"/>
      <c r="V351" s="36"/>
      <c r="W351" s="36"/>
      <c r="X351" s="36"/>
      <c r="Y351" s="36"/>
    </row>
    <row r="352" spans="1:25" ht="12.75" customHeight="1">
      <c r="A352" s="36"/>
      <c r="B352" s="446"/>
      <c r="C352" s="289"/>
      <c r="D352" s="36"/>
      <c r="E352" s="36"/>
      <c r="F352" s="36"/>
      <c r="G352" s="36"/>
      <c r="H352" s="36"/>
      <c r="I352" s="36"/>
      <c r="J352" s="36"/>
      <c r="K352" s="36"/>
      <c r="L352" s="36"/>
      <c r="M352" s="36"/>
      <c r="N352" s="36"/>
      <c r="O352" s="36"/>
      <c r="P352" s="36"/>
      <c r="Q352" s="36"/>
      <c r="R352" s="36"/>
      <c r="S352" s="36"/>
      <c r="T352" s="36"/>
      <c r="U352" s="36"/>
      <c r="V352" s="36"/>
      <c r="W352" s="36"/>
      <c r="X352" s="36"/>
      <c r="Y352" s="36"/>
    </row>
    <row r="353" spans="1:25" ht="12.75" customHeight="1">
      <c r="A353" s="36"/>
      <c r="B353" s="446"/>
      <c r="C353" s="289"/>
      <c r="D353" s="36"/>
      <c r="E353" s="36"/>
      <c r="F353" s="36"/>
      <c r="G353" s="36"/>
      <c r="H353" s="36"/>
      <c r="I353" s="36"/>
      <c r="J353" s="36"/>
      <c r="K353" s="36"/>
      <c r="L353" s="36"/>
      <c r="M353" s="36"/>
      <c r="N353" s="36"/>
      <c r="O353" s="36"/>
      <c r="P353" s="36"/>
      <c r="Q353" s="36"/>
      <c r="R353" s="36"/>
      <c r="S353" s="36"/>
      <c r="T353" s="36"/>
      <c r="U353" s="36"/>
      <c r="V353" s="36"/>
      <c r="W353" s="36"/>
      <c r="X353" s="36"/>
      <c r="Y353" s="36"/>
    </row>
    <row r="354" spans="1:25" ht="12.75" customHeight="1">
      <c r="A354" s="36"/>
      <c r="B354" s="446"/>
      <c r="C354" s="289"/>
      <c r="D354" s="36"/>
      <c r="E354" s="36"/>
      <c r="F354" s="36"/>
      <c r="G354" s="36"/>
      <c r="H354" s="36"/>
      <c r="I354" s="36"/>
      <c r="J354" s="36"/>
      <c r="K354" s="36"/>
      <c r="L354" s="36"/>
      <c r="M354" s="36"/>
      <c r="N354" s="36"/>
      <c r="O354" s="36"/>
      <c r="P354" s="36"/>
      <c r="Q354" s="36"/>
      <c r="R354" s="36"/>
      <c r="S354" s="36"/>
      <c r="T354" s="36"/>
      <c r="U354" s="36"/>
      <c r="V354" s="36"/>
      <c r="W354" s="36"/>
      <c r="X354" s="36"/>
      <c r="Y354" s="36"/>
    </row>
    <row r="355" spans="1:25" ht="12.75" customHeight="1">
      <c r="A355" s="36"/>
      <c r="B355" s="446"/>
      <c r="C355" s="289"/>
      <c r="D355" s="36"/>
      <c r="E355" s="36"/>
      <c r="F355" s="36"/>
      <c r="G355" s="36"/>
      <c r="H355" s="36"/>
      <c r="I355" s="36"/>
      <c r="J355" s="36"/>
      <c r="K355" s="36"/>
      <c r="L355" s="36"/>
      <c r="M355" s="36"/>
      <c r="N355" s="36"/>
      <c r="O355" s="36"/>
      <c r="P355" s="36"/>
      <c r="Q355" s="36"/>
      <c r="R355" s="36"/>
      <c r="S355" s="36"/>
      <c r="T355" s="36"/>
      <c r="U355" s="36"/>
      <c r="V355" s="36"/>
      <c r="W355" s="36"/>
      <c r="X355" s="36"/>
      <c r="Y355" s="36"/>
    </row>
    <row r="356" spans="1:25" ht="12.75" customHeight="1">
      <c r="A356" s="36"/>
      <c r="B356" s="446"/>
      <c r="C356" s="289"/>
      <c r="D356" s="36"/>
      <c r="E356" s="36"/>
      <c r="F356" s="36"/>
      <c r="G356" s="36"/>
      <c r="H356" s="36"/>
      <c r="I356" s="36"/>
      <c r="J356" s="36"/>
      <c r="K356" s="36"/>
      <c r="L356" s="36"/>
      <c r="M356" s="36"/>
      <c r="N356" s="36"/>
      <c r="O356" s="36"/>
      <c r="P356" s="36"/>
      <c r="Q356" s="36"/>
      <c r="R356" s="36"/>
      <c r="S356" s="36"/>
      <c r="T356" s="36"/>
      <c r="U356" s="36"/>
      <c r="V356" s="36"/>
      <c r="W356" s="36"/>
      <c r="X356" s="36"/>
      <c r="Y356" s="36"/>
    </row>
    <row r="357" spans="1:25" ht="12.75" customHeight="1">
      <c r="A357" s="36"/>
      <c r="B357" s="446"/>
      <c r="C357" s="289"/>
      <c r="D357" s="36"/>
      <c r="E357" s="36"/>
      <c r="F357" s="36"/>
      <c r="G357" s="36"/>
      <c r="H357" s="36"/>
      <c r="I357" s="36"/>
      <c r="J357" s="36"/>
      <c r="K357" s="36"/>
      <c r="L357" s="36"/>
      <c r="M357" s="36"/>
      <c r="N357" s="36"/>
      <c r="O357" s="36"/>
      <c r="P357" s="36"/>
      <c r="Q357" s="36"/>
      <c r="R357" s="36"/>
      <c r="S357" s="36"/>
      <c r="T357" s="36"/>
      <c r="U357" s="36"/>
      <c r="V357" s="36"/>
      <c r="W357" s="36"/>
      <c r="X357" s="36"/>
      <c r="Y357" s="36"/>
    </row>
    <row r="358" spans="1:25" ht="12.75" customHeight="1">
      <c r="A358" s="36"/>
      <c r="B358" s="446"/>
      <c r="C358" s="289"/>
      <c r="D358" s="36"/>
      <c r="E358" s="36"/>
      <c r="F358" s="36"/>
      <c r="G358" s="36"/>
      <c r="H358" s="36"/>
      <c r="I358" s="36"/>
      <c r="J358" s="36"/>
      <c r="K358" s="36"/>
      <c r="L358" s="36"/>
      <c r="M358" s="36"/>
      <c r="N358" s="36"/>
      <c r="O358" s="36"/>
      <c r="P358" s="36"/>
      <c r="Q358" s="36"/>
      <c r="R358" s="36"/>
      <c r="S358" s="36"/>
      <c r="T358" s="36"/>
      <c r="U358" s="36"/>
      <c r="V358" s="36"/>
      <c r="W358" s="36"/>
      <c r="X358" s="36"/>
      <c r="Y358" s="36"/>
    </row>
    <row r="359" spans="1:25" ht="12.75" customHeight="1">
      <c r="A359" s="36"/>
      <c r="B359" s="446"/>
      <c r="C359" s="289"/>
      <c r="D359" s="36"/>
      <c r="E359" s="36"/>
      <c r="F359" s="36"/>
      <c r="G359" s="36"/>
      <c r="H359" s="36"/>
      <c r="I359" s="36"/>
      <c r="J359" s="36"/>
      <c r="K359" s="36"/>
      <c r="L359" s="36"/>
      <c r="M359" s="36"/>
      <c r="N359" s="36"/>
      <c r="O359" s="36"/>
      <c r="P359" s="36"/>
      <c r="Q359" s="36"/>
      <c r="R359" s="36"/>
      <c r="S359" s="36"/>
      <c r="T359" s="36"/>
      <c r="U359" s="36"/>
      <c r="V359" s="36"/>
      <c r="W359" s="36"/>
      <c r="X359" s="36"/>
      <c r="Y359" s="36"/>
    </row>
    <row r="360" spans="1:25" ht="12.75" customHeight="1">
      <c r="A360" s="36"/>
      <c r="B360" s="446"/>
      <c r="C360" s="289"/>
      <c r="D360" s="36"/>
      <c r="E360" s="36"/>
      <c r="F360" s="36"/>
      <c r="G360" s="36"/>
      <c r="H360" s="36"/>
      <c r="I360" s="36"/>
      <c r="J360" s="36"/>
      <c r="K360" s="36"/>
      <c r="L360" s="36"/>
      <c r="M360" s="36"/>
      <c r="N360" s="36"/>
      <c r="O360" s="36"/>
      <c r="P360" s="36"/>
      <c r="Q360" s="36"/>
      <c r="R360" s="36"/>
      <c r="S360" s="36"/>
      <c r="T360" s="36"/>
      <c r="U360" s="36"/>
      <c r="V360" s="36"/>
      <c r="W360" s="36"/>
      <c r="X360" s="36"/>
      <c r="Y360" s="36"/>
    </row>
    <row r="361" spans="1:25" ht="12.75" customHeight="1">
      <c r="A361" s="36"/>
      <c r="B361" s="446"/>
      <c r="C361" s="289"/>
      <c r="D361" s="36"/>
      <c r="E361" s="36"/>
      <c r="F361" s="36"/>
      <c r="G361" s="36"/>
      <c r="H361" s="36"/>
      <c r="I361" s="36"/>
      <c r="J361" s="36"/>
      <c r="K361" s="36"/>
      <c r="L361" s="36"/>
      <c r="M361" s="36"/>
      <c r="N361" s="36"/>
      <c r="O361" s="36"/>
      <c r="P361" s="36"/>
      <c r="Q361" s="36"/>
      <c r="R361" s="36"/>
      <c r="S361" s="36"/>
      <c r="T361" s="36"/>
      <c r="U361" s="36"/>
      <c r="V361" s="36"/>
      <c r="W361" s="36"/>
      <c r="X361" s="36"/>
      <c r="Y361" s="36"/>
    </row>
    <row r="362" spans="1:25" ht="12.75" customHeight="1">
      <c r="A362" s="36"/>
      <c r="B362" s="446"/>
      <c r="C362" s="289"/>
      <c r="D362" s="36"/>
      <c r="E362" s="36"/>
      <c r="F362" s="36"/>
      <c r="G362" s="36"/>
      <c r="H362" s="36"/>
      <c r="I362" s="36"/>
      <c r="J362" s="36"/>
      <c r="K362" s="36"/>
      <c r="L362" s="36"/>
      <c r="M362" s="36"/>
      <c r="N362" s="36"/>
      <c r="O362" s="36"/>
      <c r="P362" s="36"/>
      <c r="Q362" s="36"/>
      <c r="R362" s="36"/>
      <c r="S362" s="36"/>
      <c r="T362" s="36"/>
      <c r="U362" s="36"/>
      <c r="V362" s="36"/>
      <c r="W362" s="36"/>
      <c r="X362" s="36"/>
      <c r="Y362" s="36"/>
    </row>
    <row r="363" spans="1:25" ht="12.75" customHeight="1">
      <c r="A363" s="36"/>
      <c r="B363" s="446"/>
      <c r="C363" s="289"/>
      <c r="D363" s="36"/>
      <c r="E363" s="36"/>
      <c r="F363" s="36"/>
      <c r="G363" s="36"/>
      <c r="H363" s="36"/>
      <c r="I363" s="36"/>
      <c r="J363" s="36"/>
      <c r="K363" s="36"/>
      <c r="L363" s="36"/>
      <c r="M363" s="36"/>
      <c r="N363" s="36"/>
      <c r="O363" s="36"/>
      <c r="P363" s="36"/>
      <c r="Q363" s="36"/>
      <c r="R363" s="36"/>
      <c r="S363" s="36"/>
      <c r="T363" s="36"/>
      <c r="U363" s="36"/>
      <c r="V363" s="36"/>
      <c r="W363" s="36"/>
      <c r="X363" s="36"/>
      <c r="Y363" s="36"/>
    </row>
    <row r="364" spans="1:25" ht="12.75" customHeight="1">
      <c r="A364" s="36"/>
      <c r="B364" s="446"/>
      <c r="C364" s="289"/>
      <c r="D364" s="36"/>
      <c r="E364" s="36"/>
      <c r="F364" s="36"/>
      <c r="G364" s="36"/>
      <c r="H364" s="36"/>
      <c r="I364" s="36"/>
      <c r="J364" s="36"/>
      <c r="K364" s="36"/>
      <c r="L364" s="36"/>
      <c r="M364" s="36"/>
      <c r="N364" s="36"/>
      <c r="O364" s="36"/>
      <c r="P364" s="36"/>
      <c r="Q364" s="36"/>
      <c r="R364" s="36"/>
      <c r="S364" s="36"/>
      <c r="T364" s="36"/>
      <c r="U364" s="36"/>
      <c r="V364" s="36"/>
      <c r="W364" s="36"/>
      <c r="X364" s="36"/>
      <c r="Y364" s="36"/>
    </row>
    <row r="365" spans="1:25" ht="12.75" customHeight="1">
      <c r="A365" s="36"/>
      <c r="B365" s="446"/>
      <c r="C365" s="289"/>
      <c r="D365" s="36"/>
      <c r="E365" s="36"/>
      <c r="F365" s="36"/>
      <c r="G365" s="36"/>
      <c r="H365" s="36"/>
      <c r="I365" s="36"/>
      <c r="J365" s="36"/>
      <c r="K365" s="36"/>
      <c r="L365" s="36"/>
      <c r="M365" s="36"/>
      <c r="N365" s="36"/>
      <c r="O365" s="36"/>
      <c r="P365" s="36"/>
      <c r="Q365" s="36"/>
      <c r="R365" s="36"/>
      <c r="S365" s="36"/>
      <c r="T365" s="36"/>
      <c r="U365" s="36"/>
      <c r="V365" s="36"/>
      <c r="W365" s="36"/>
      <c r="X365" s="36"/>
      <c r="Y365" s="36"/>
    </row>
    <row r="366" spans="1:25" ht="12.75" customHeight="1">
      <c r="A366" s="36"/>
      <c r="B366" s="446"/>
      <c r="C366" s="289"/>
      <c r="D366" s="36"/>
      <c r="E366" s="36"/>
      <c r="F366" s="36"/>
      <c r="G366" s="36"/>
      <c r="H366" s="36"/>
      <c r="I366" s="36"/>
      <c r="J366" s="36"/>
      <c r="K366" s="36"/>
      <c r="L366" s="36"/>
      <c r="M366" s="36"/>
      <c r="N366" s="36"/>
      <c r="O366" s="36"/>
      <c r="P366" s="36"/>
      <c r="Q366" s="36"/>
      <c r="R366" s="36"/>
      <c r="S366" s="36"/>
      <c r="T366" s="36"/>
      <c r="U366" s="36"/>
      <c r="V366" s="36"/>
      <c r="W366" s="36"/>
      <c r="X366" s="36"/>
      <c r="Y366" s="36"/>
    </row>
    <row r="367" spans="1:25" ht="12.75" customHeight="1">
      <c r="A367" s="36"/>
      <c r="B367" s="446"/>
      <c r="C367" s="289"/>
      <c r="D367" s="36"/>
      <c r="E367" s="36"/>
      <c r="F367" s="36"/>
      <c r="G367" s="36"/>
      <c r="H367" s="36"/>
      <c r="I367" s="36"/>
      <c r="J367" s="36"/>
      <c r="K367" s="36"/>
      <c r="L367" s="36"/>
      <c r="M367" s="36"/>
      <c r="N367" s="36"/>
      <c r="O367" s="36"/>
      <c r="P367" s="36"/>
      <c r="Q367" s="36"/>
      <c r="R367" s="36"/>
      <c r="S367" s="36"/>
      <c r="T367" s="36"/>
      <c r="U367" s="36"/>
      <c r="V367" s="36"/>
      <c r="W367" s="36"/>
      <c r="X367" s="36"/>
      <c r="Y367" s="36"/>
    </row>
    <row r="368" spans="1:25" ht="12.75" customHeight="1">
      <c r="A368" s="36"/>
      <c r="B368" s="446"/>
      <c r="C368" s="289"/>
      <c r="D368" s="36"/>
      <c r="E368" s="36"/>
      <c r="F368" s="36"/>
      <c r="G368" s="36"/>
      <c r="H368" s="36"/>
      <c r="I368" s="36"/>
      <c r="J368" s="36"/>
      <c r="K368" s="36"/>
      <c r="L368" s="36"/>
      <c r="M368" s="36"/>
      <c r="N368" s="36"/>
      <c r="O368" s="36"/>
      <c r="P368" s="36"/>
      <c r="Q368" s="36"/>
      <c r="R368" s="36"/>
      <c r="S368" s="36"/>
      <c r="T368" s="36"/>
      <c r="U368" s="36"/>
      <c r="V368" s="36"/>
      <c r="W368" s="36"/>
      <c r="X368" s="36"/>
      <c r="Y368" s="36"/>
    </row>
    <row r="369" spans="1:25" ht="12.75" customHeight="1">
      <c r="A369" s="36"/>
      <c r="B369" s="446"/>
      <c r="C369" s="289"/>
      <c r="D369" s="36"/>
      <c r="E369" s="36"/>
      <c r="F369" s="36"/>
      <c r="G369" s="36"/>
      <c r="H369" s="36"/>
      <c r="I369" s="36"/>
      <c r="J369" s="36"/>
      <c r="K369" s="36"/>
      <c r="L369" s="36"/>
      <c r="M369" s="36"/>
      <c r="N369" s="36"/>
      <c r="O369" s="36"/>
      <c r="P369" s="36"/>
      <c r="Q369" s="36"/>
      <c r="R369" s="36"/>
      <c r="S369" s="36"/>
      <c r="T369" s="36"/>
      <c r="U369" s="36"/>
      <c r="V369" s="36"/>
      <c r="W369" s="36"/>
      <c r="X369" s="36"/>
      <c r="Y369" s="36"/>
    </row>
    <row r="370" spans="1:25" ht="12.75" customHeight="1">
      <c r="A370" s="36"/>
      <c r="B370" s="446"/>
      <c r="C370" s="289"/>
      <c r="D370" s="36"/>
      <c r="E370" s="36"/>
      <c r="F370" s="36"/>
      <c r="G370" s="36"/>
      <c r="H370" s="36"/>
      <c r="I370" s="36"/>
      <c r="J370" s="36"/>
      <c r="K370" s="36"/>
      <c r="L370" s="36"/>
      <c r="M370" s="36"/>
      <c r="N370" s="36"/>
      <c r="O370" s="36"/>
      <c r="P370" s="36"/>
      <c r="Q370" s="36"/>
      <c r="R370" s="36"/>
      <c r="S370" s="36"/>
      <c r="T370" s="36"/>
      <c r="U370" s="36"/>
      <c r="V370" s="36"/>
      <c r="W370" s="36"/>
      <c r="X370" s="36"/>
      <c r="Y370" s="36"/>
    </row>
    <row r="371" spans="1:25" ht="12.75" customHeight="1">
      <c r="A371" s="36"/>
      <c r="B371" s="446"/>
      <c r="C371" s="289"/>
      <c r="D371" s="36"/>
      <c r="E371" s="36"/>
      <c r="F371" s="36"/>
      <c r="G371" s="36"/>
      <c r="H371" s="36"/>
      <c r="I371" s="36"/>
      <c r="J371" s="36"/>
      <c r="K371" s="36"/>
      <c r="L371" s="36"/>
      <c r="M371" s="36"/>
      <c r="N371" s="36"/>
      <c r="O371" s="36"/>
      <c r="P371" s="36"/>
      <c r="Q371" s="36"/>
      <c r="R371" s="36"/>
      <c r="S371" s="36"/>
      <c r="T371" s="36"/>
      <c r="U371" s="36"/>
      <c r="V371" s="36"/>
      <c r="W371" s="36"/>
      <c r="X371" s="36"/>
      <c r="Y371" s="36"/>
    </row>
    <row r="372" spans="1:25" ht="12.75" customHeight="1">
      <c r="A372" s="36"/>
      <c r="B372" s="446"/>
      <c r="C372" s="289"/>
      <c r="D372" s="36"/>
      <c r="E372" s="36"/>
      <c r="F372" s="36"/>
      <c r="G372" s="36"/>
      <c r="H372" s="36"/>
      <c r="I372" s="36"/>
      <c r="J372" s="36"/>
      <c r="K372" s="36"/>
      <c r="L372" s="36"/>
      <c r="M372" s="36"/>
      <c r="N372" s="36"/>
      <c r="O372" s="36"/>
      <c r="P372" s="36"/>
      <c r="Q372" s="36"/>
      <c r="R372" s="36"/>
      <c r="S372" s="36"/>
      <c r="T372" s="36"/>
      <c r="U372" s="36"/>
      <c r="V372" s="36"/>
      <c r="W372" s="36"/>
      <c r="X372" s="36"/>
      <c r="Y372" s="36"/>
    </row>
    <row r="373" spans="1:25" ht="12.75" customHeight="1">
      <c r="A373" s="36"/>
      <c r="B373" s="446"/>
      <c r="C373" s="289"/>
      <c r="D373" s="36"/>
      <c r="E373" s="36"/>
      <c r="F373" s="36"/>
      <c r="G373" s="36"/>
      <c r="H373" s="36"/>
      <c r="I373" s="36"/>
      <c r="J373" s="36"/>
      <c r="K373" s="36"/>
      <c r="L373" s="36"/>
      <c r="M373" s="36"/>
      <c r="N373" s="36"/>
      <c r="O373" s="36"/>
      <c r="P373" s="36"/>
      <c r="Q373" s="36"/>
      <c r="R373" s="36"/>
      <c r="S373" s="36"/>
      <c r="T373" s="36"/>
      <c r="U373" s="36"/>
      <c r="V373" s="36"/>
      <c r="W373" s="36"/>
      <c r="X373" s="36"/>
      <c r="Y373" s="36"/>
    </row>
    <row r="374" spans="1:25" ht="12.75" customHeight="1">
      <c r="A374" s="36"/>
      <c r="B374" s="446"/>
      <c r="C374" s="289"/>
      <c r="D374" s="36"/>
      <c r="E374" s="36"/>
      <c r="F374" s="36"/>
      <c r="G374" s="36"/>
      <c r="H374" s="36"/>
      <c r="I374" s="36"/>
      <c r="J374" s="36"/>
      <c r="K374" s="36"/>
      <c r="L374" s="36"/>
      <c r="M374" s="36"/>
      <c r="N374" s="36"/>
      <c r="O374" s="36"/>
      <c r="P374" s="36"/>
      <c r="Q374" s="36"/>
      <c r="R374" s="36"/>
      <c r="S374" s="36"/>
      <c r="T374" s="36"/>
      <c r="U374" s="36"/>
      <c r="V374" s="36"/>
      <c r="W374" s="36"/>
      <c r="X374" s="36"/>
      <c r="Y374" s="36"/>
    </row>
    <row r="375" spans="1:25" ht="12.75" customHeight="1">
      <c r="A375" s="36"/>
      <c r="B375" s="446"/>
      <c r="C375" s="289"/>
      <c r="D375" s="36"/>
      <c r="E375" s="36"/>
      <c r="F375" s="36"/>
      <c r="G375" s="36"/>
      <c r="H375" s="36"/>
      <c r="I375" s="36"/>
      <c r="J375" s="36"/>
      <c r="K375" s="36"/>
      <c r="L375" s="36"/>
      <c r="M375" s="36"/>
      <c r="N375" s="36"/>
      <c r="O375" s="36"/>
      <c r="P375" s="36"/>
      <c r="Q375" s="36"/>
      <c r="R375" s="36"/>
      <c r="S375" s="36"/>
      <c r="T375" s="36"/>
      <c r="U375" s="36"/>
      <c r="V375" s="36"/>
      <c r="W375" s="36"/>
      <c r="X375" s="36"/>
      <c r="Y375" s="36"/>
    </row>
    <row r="376" spans="1:25" ht="12.75" customHeight="1">
      <c r="A376" s="36"/>
      <c r="B376" s="446"/>
      <c r="C376" s="289"/>
      <c r="D376" s="36"/>
      <c r="E376" s="36"/>
      <c r="F376" s="36"/>
      <c r="G376" s="36"/>
      <c r="H376" s="36"/>
      <c r="I376" s="36"/>
      <c r="J376" s="36"/>
      <c r="K376" s="36"/>
      <c r="L376" s="36"/>
      <c r="M376" s="36"/>
      <c r="N376" s="36"/>
      <c r="O376" s="36"/>
      <c r="P376" s="36"/>
      <c r="Q376" s="36"/>
      <c r="R376" s="36"/>
      <c r="S376" s="36"/>
      <c r="T376" s="36"/>
      <c r="U376" s="36"/>
      <c r="V376" s="36"/>
      <c r="W376" s="36"/>
      <c r="X376" s="36"/>
      <c r="Y376" s="36"/>
    </row>
    <row r="377" spans="1:25" ht="12.75" customHeight="1">
      <c r="A377" s="36"/>
      <c r="B377" s="446"/>
      <c r="C377" s="289"/>
      <c r="D377" s="36"/>
      <c r="E377" s="36"/>
      <c r="F377" s="36"/>
      <c r="G377" s="36"/>
      <c r="H377" s="36"/>
      <c r="I377" s="36"/>
      <c r="J377" s="36"/>
      <c r="K377" s="36"/>
      <c r="L377" s="36"/>
      <c r="M377" s="36"/>
      <c r="N377" s="36"/>
      <c r="O377" s="36"/>
      <c r="P377" s="36"/>
      <c r="Q377" s="36"/>
      <c r="R377" s="36"/>
      <c r="S377" s="36"/>
      <c r="T377" s="36"/>
      <c r="U377" s="36"/>
      <c r="V377" s="36"/>
      <c r="W377" s="36"/>
      <c r="X377" s="36"/>
      <c r="Y377" s="36"/>
    </row>
    <row r="378" spans="1:25" ht="12.75" customHeight="1">
      <c r="A378" s="36"/>
      <c r="B378" s="446"/>
      <c r="C378" s="289"/>
      <c r="D378" s="36"/>
      <c r="E378" s="36"/>
      <c r="F378" s="36"/>
      <c r="G378" s="36"/>
      <c r="H378" s="36"/>
      <c r="I378" s="36"/>
      <c r="J378" s="36"/>
      <c r="K378" s="36"/>
      <c r="L378" s="36"/>
      <c r="M378" s="36"/>
      <c r="N378" s="36"/>
      <c r="O378" s="36"/>
      <c r="P378" s="36"/>
      <c r="Q378" s="36"/>
      <c r="R378" s="36"/>
      <c r="S378" s="36"/>
      <c r="T378" s="36"/>
      <c r="U378" s="36"/>
      <c r="V378" s="36"/>
      <c r="W378" s="36"/>
      <c r="X378" s="36"/>
      <c r="Y378" s="36"/>
    </row>
    <row r="379" spans="1:25" ht="12.75" customHeight="1">
      <c r="A379" s="36"/>
      <c r="B379" s="446"/>
      <c r="C379" s="289"/>
      <c r="D379" s="36"/>
      <c r="E379" s="36"/>
      <c r="F379" s="36"/>
      <c r="G379" s="36"/>
      <c r="H379" s="36"/>
      <c r="I379" s="36"/>
      <c r="J379" s="36"/>
      <c r="K379" s="36"/>
      <c r="L379" s="36"/>
      <c r="M379" s="36"/>
      <c r="N379" s="36"/>
      <c r="O379" s="36"/>
      <c r="P379" s="36"/>
      <c r="Q379" s="36"/>
      <c r="R379" s="36"/>
      <c r="S379" s="36"/>
      <c r="T379" s="36"/>
      <c r="U379" s="36"/>
      <c r="V379" s="36"/>
      <c r="W379" s="36"/>
      <c r="X379" s="36"/>
      <c r="Y379" s="36"/>
    </row>
    <row r="380" spans="1:25" ht="12.75" customHeight="1">
      <c r="A380" s="36"/>
      <c r="B380" s="446"/>
      <c r="C380" s="289"/>
      <c r="D380" s="36"/>
      <c r="E380" s="36"/>
      <c r="F380" s="36"/>
      <c r="G380" s="36"/>
      <c r="H380" s="36"/>
      <c r="I380" s="36"/>
      <c r="J380" s="36"/>
      <c r="K380" s="36"/>
      <c r="L380" s="36"/>
      <c r="M380" s="36"/>
      <c r="N380" s="36"/>
      <c r="O380" s="36"/>
      <c r="P380" s="36"/>
      <c r="Q380" s="36"/>
      <c r="R380" s="36"/>
      <c r="S380" s="36"/>
      <c r="T380" s="36"/>
      <c r="U380" s="36"/>
      <c r="V380" s="36"/>
      <c r="W380" s="36"/>
      <c r="X380" s="36"/>
      <c r="Y380" s="36"/>
    </row>
    <row r="381" spans="1:25" ht="12.75" customHeight="1">
      <c r="A381" s="36"/>
      <c r="B381" s="446"/>
      <c r="C381" s="289"/>
      <c r="D381" s="36"/>
      <c r="E381" s="36"/>
      <c r="F381" s="36"/>
      <c r="G381" s="36"/>
      <c r="H381" s="36"/>
      <c r="I381" s="36"/>
      <c r="J381" s="36"/>
      <c r="K381" s="36"/>
      <c r="L381" s="36"/>
      <c r="M381" s="36"/>
      <c r="N381" s="36"/>
      <c r="O381" s="36"/>
      <c r="P381" s="36"/>
      <c r="Q381" s="36"/>
      <c r="R381" s="36"/>
      <c r="S381" s="36"/>
      <c r="T381" s="36"/>
      <c r="U381" s="36"/>
      <c r="V381" s="36"/>
      <c r="W381" s="36"/>
      <c r="X381" s="36"/>
      <c r="Y381" s="36"/>
    </row>
    <row r="382" spans="1:25" ht="12.75" customHeight="1">
      <c r="A382" s="36"/>
      <c r="B382" s="446"/>
      <c r="C382" s="289"/>
      <c r="D382" s="36"/>
      <c r="E382" s="36"/>
      <c r="F382" s="36"/>
      <c r="G382" s="36"/>
      <c r="H382" s="36"/>
      <c r="I382" s="36"/>
      <c r="J382" s="36"/>
      <c r="K382" s="36"/>
      <c r="L382" s="36"/>
      <c r="M382" s="36"/>
      <c r="N382" s="36"/>
      <c r="O382" s="36"/>
      <c r="P382" s="36"/>
      <c r="Q382" s="36"/>
      <c r="R382" s="36"/>
      <c r="S382" s="36"/>
      <c r="T382" s="36"/>
      <c r="U382" s="36"/>
      <c r="V382" s="36"/>
      <c r="W382" s="36"/>
      <c r="X382" s="36"/>
      <c r="Y382" s="36"/>
    </row>
    <row r="383" spans="1:25" ht="12.75" customHeight="1">
      <c r="A383" s="36"/>
      <c r="B383" s="446"/>
      <c r="C383" s="289"/>
      <c r="D383" s="36"/>
      <c r="E383" s="36"/>
      <c r="F383" s="36"/>
      <c r="G383" s="36"/>
      <c r="H383" s="36"/>
      <c r="I383" s="36"/>
      <c r="J383" s="36"/>
      <c r="K383" s="36"/>
      <c r="L383" s="36"/>
      <c r="M383" s="36"/>
      <c r="N383" s="36"/>
      <c r="O383" s="36"/>
      <c r="P383" s="36"/>
      <c r="Q383" s="36"/>
      <c r="R383" s="36"/>
      <c r="S383" s="36"/>
      <c r="T383" s="36"/>
      <c r="U383" s="36"/>
      <c r="V383" s="36"/>
      <c r="W383" s="36"/>
      <c r="X383" s="36"/>
      <c r="Y383" s="36"/>
    </row>
    <row r="384" spans="1:25" ht="12.75" customHeight="1">
      <c r="A384" s="36"/>
      <c r="B384" s="446"/>
      <c r="C384" s="289"/>
      <c r="D384" s="36"/>
      <c r="E384" s="36"/>
      <c r="F384" s="36"/>
      <c r="G384" s="36"/>
      <c r="H384" s="36"/>
      <c r="I384" s="36"/>
      <c r="J384" s="36"/>
      <c r="K384" s="36"/>
      <c r="L384" s="36"/>
      <c r="M384" s="36"/>
      <c r="N384" s="36"/>
      <c r="O384" s="36"/>
      <c r="P384" s="36"/>
      <c r="Q384" s="36"/>
      <c r="R384" s="36"/>
      <c r="S384" s="36"/>
      <c r="T384" s="36"/>
      <c r="U384" s="36"/>
      <c r="V384" s="36"/>
      <c r="W384" s="36"/>
      <c r="X384" s="36"/>
      <c r="Y384" s="36"/>
    </row>
    <row r="385" spans="1:25" ht="12.75" customHeight="1">
      <c r="A385" s="36"/>
      <c r="B385" s="446"/>
      <c r="C385" s="289"/>
      <c r="D385" s="36"/>
      <c r="E385" s="36"/>
      <c r="F385" s="36"/>
      <c r="G385" s="36"/>
      <c r="H385" s="36"/>
      <c r="I385" s="36"/>
      <c r="J385" s="36"/>
      <c r="K385" s="36"/>
      <c r="L385" s="36"/>
      <c r="M385" s="36"/>
      <c r="N385" s="36"/>
      <c r="O385" s="36"/>
      <c r="P385" s="36"/>
      <c r="Q385" s="36"/>
      <c r="R385" s="36"/>
      <c r="S385" s="36"/>
      <c r="T385" s="36"/>
      <c r="U385" s="36"/>
      <c r="V385" s="36"/>
      <c r="W385" s="36"/>
      <c r="X385" s="36"/>
      <c r="Y385" s="36"/>
    </row>
    <row r="386" spans="1:25" ht="12.75" customHeight="1">
      <c r="A386" s="36"/>
      <c r="B386" s="446"/>
      <c r="C386" s="289"/>
      <c r="D386" s="36"/>
      <c r="E386" s="36"/>
      <c r="F386" s="36"/>
      <c r="G386" s="36"/>
      <c r="H386" s="36"/>
      <c r="I386" s="36"/>
      <c r="J386" s="36"/>
      <c r="K386" s="36"/>
      <c r="L386" s="36"/>
      <c r="M386" s="36"/>
      <c r="N386" s="36"/>
      <c r="O386" s="36"/>
      <c r="P386" s="36"/>
      <c r="Q386" s="36"/>
      <c r="R386" s="36"/>
      <c r="S386" s="36"/>
      <c r="T386" s="36"/>
      <c r="U386" s="36"/>
      <c r="V386" s="36"/>
      <c r="W386" s="36"/>
      <c r="X386" s="36"/>
      <c r="Y386" s="36"/>
    </row>
    <row r="387" spans="1:25" ht="12.75" customHeight="1">
      <c r="A387" s="36"/>
      <c r="B387" s="446"/>
      <c r="C387" s="289"/>
      <c r="D387" s="36"/>
      <c r="E387" s="36"/>
      <c r="F387" s="36"/>
      <c r="G387" s="36"/>
      <c r="H387" s="36"/>
      <c r="I387" s="36"/>
      <c r="J387" s="36"/>
      <c r="K387" s="36"/>
      <c r="L387" s="36"/>
      <c r="M387" s="36"/>
      <c r="N387" s="36"/>
      <c r="O387" s="36"/>
      <c r="P387" s="36"/>
      <c r="Q387" s="36"/>
      <c r="R387" s="36"/>
      <c r="S387" s="36"/>
      <c r="T387" s="36"/>
      <c r="U387" s="36"/>
      <c r="V387" s="36"/>
      <c r="W387" s="36"/>
      <c r="X387" s="36"/>
      <c r="Y387" s="36"/>
    </row>
    <row r="388" spans="1:25" ht="12.75" customHeight="1">
      <c r="A388" s="36"/>
      <c r="B388" s="446"/>
      <c r="C388" s="289"/>
      <c r="D388" s="36"/>
      <c r="E388" s="36"/>
      <c r="F388" s="36"/>
      <c r="G388" s="36"/>
      <c r="H388" s="36"/>
      <c r="I388" s="36"/>
      <c r="J388" s="36"/>
      <c r="K388" s="36"/>
      <c r="L388" s="36"/>
      <c r="M388" s="36"/>
      <c r="N388" s="36"/>
      <c r="O388" s="36"/>
      <c r="P388" s="36"/>
      <c r="Q388" s="36"/>
      <c r="R388" s="36"/>
      <c r="S388" s="36"/>
      <c r="T388" s="36"/>
      <c r="U388" s="36"/>
      <c r="V388" s="36"/>
      <c r="W388" s="36"/>
      <c r="X388" s="36"/>
      <c r="Y388" s="36"/>
    </row>
    <row r="389" spans="1:25" ht="12.75" customHeight="1">
      <c r="A389" s="36"/>
      <c r="B389" s="446"/>
      <c r="C389" s="289"/>
      <c r="D389" s="36"/>
      <c r="E389" s="36"/>
      <c r="F389" s="36"/>
      <c r="G389" s="36"/>
      <c r="H389" s="36"/>
      <c r="I389" s="36"/>
      <c r="J389" s="36"/>
      <c r="K389" s="36"/>
      <c r="L389" s="36"/>
      <c r="M389" s="36"/>
      <c r="N389" s="36"/>
      <c r="O389" s="36"/>
      <c r="P389" s="36"/>
      <c r="Q389" s="36"/>
      <c r="R389" s="36"/>
      <c r="S389" s="36"/>
      <c r="T389" s="36"/>
      <c r="U389" s="36"/>
      <c r="V389" s="36"/>
      <c r="W389" s="36"/>
      <c r="X389" s="36"/>
      <c r="Y389" s="36"/>
    </row>
    <row r="390" spans="1:25" ht="12.75" customHeight="1">
      <c r="A390" s="36"/>
      <c r="B390" s="446"/>
      <c r="C390" s="289"/>
      <c r="D390" s="36"/>
      <c r="E390" s="36"/>
      <c r="F390" s="36"/>
      <c r="G390" s="36"/>
      <c r="H390" s="36"/>
      <c r="I390" s="36"/>
      <c r="J390" s="36"/>
      <c r="K390" s="36"/>
      <c r="L390" s="36"/>
      <c r="M390" s="36"/>
      <c r="N390" s="36"/>
      <c r="O390" s="36"/>
      <c r="P390" s="36"/>
      <c r="Q390" s="36"/>
      <c r="R390" s="36"/>
      <c r="S390" s="36"/>
      <c r="T390" s="36"/>
      <c r="U390" s="36"/>
      <c r="V390" s="36"/>
      <c r="W390" s="36"/>
      <c r="X390" s="36"/>
      <c r="Y390" s="36"/>
    </row>
    <row r="391" spans="1:25" ht="12.75" customHeight="1">
      <c r="A391" s="36"/>
      <c r="B391" s="446"/>
      <c r="C391" s="289"/>
      <c r="D391" s="36"/>
      <c r="E391" s="36"/>
      <c r="F391" s="36"/>
      <c r="G391" s="36"/>
      <c r="H391" s="36"/>
      <c r="I391" s="36"/>
      <c r="J391" s="36"/>
      <c r="K391" s="36"/>
      <c r="L391" s="36"/>
      <c r="M391" s="36"/>
      <c r="N391" s="36"/>
      <c r="O391" s="36"/>
      <c r="P391" s="36"/>
      <c r="Q391" s="36"/>
      <c r="R391" s="36"/>
      <c r="S391" s="36"/>
      <c r="T391" s="36"/>
      <c r="U391" s="36"/>
      <c r="V391" s="36"/>
      <c r="W391" s="36"/>
      <c r="X391" s="36"/>
      <c r="Y391" s="36"/>
    </row>
    <row r="392" spans="1:25" ht="12.75" customHeight="1">
      <c r="A392" s="36"/>
      <c r="B392" s="446"/>
      <c r="C392" s="289"/>
      <c r="D392" s="36"/>
      <c r="E392" s="36"/>
      <c r="F392" s="36"/>
      <c r="G392" s="36"/>
      <c r="H392" s="36"/>
      <c r="I392" s="36"/>
      <c r="J392" s="36"/>
      <c r="K392" s="36"/>
      <c r="L392" s="36"/>
      <c r="M392" s="36"/>
      <c r="N392" s="36"/>
      <c r="O392" s="36"/>
      <c r="P392" s="36"/>
      <c r="Q392" s="36"/>
      <c r="R392" s="36"/>
      <c r="S392" s="36"/>
      <c r="T392" s="36"/>
      <c r="U392" s="36"/>
      <c r="V392" s="36"/>
      <c r="W392" s="36"/>
      <c r="X392" s="36"/>
      <c r="Y392" s="36"/>
    </row>
    <row r="393" spans="1:25" ht="12.75" customHeight="1">
      <c r="A393" s="36"/>
      <c r="B393" s="446"/>
      <c r="C393" s="289"/>
      <c r="D393" s="36"/>
      <c r="E393" s="36"/>
      <c r="F393" s="36"/>
      <c r="G393" s="36"/>
      <c r="H393" s="36"/>
      <c r="I393" s="36"/>
      <c r="J393" s="36"/>
      <c r="K393" s="36"/>
      <c r="L393" s="36"/>
      <c r="M393" s="36"/>
      <c r="N393" s="36"/>
      <c r="O393" s="36"/>
      <c r="P393" s="36"/>
      <c r="Q393" s="36"/>
      <c r="R393" s="36"/>
      <c r="S393" s="36"/>
      <c r="T393" s="36"/>
      <c r="U393" s="36"/>
      <c r="V393" s="36"/>
      <c r="W393" s="36"/>
      <c r="X393" s="36"/>
      <c r="Y393" s="36"/>
    </row>
    <row r="394" spans="1:25" ht="12.75" customHeight="1">
      <c r="A394" s="36"/>
      <c r="B394" s="446"/>
      <c r="C394" s="289"/>
      <c r="D394" s="36"/>
      <c r="E394" s="36"/>
      <c r="F394" s="36"/>
      <c r="G394" s="36"/>
      <c r="H394" s="36"/>
      <c r="I394" s="36"/>
      <c r="J394" s="36"/>
      <c r="K394" s="36"/>
      <c r="L394" s="36"/>
      <c r="M394" s="36"/>
      <c r="N394" s="36"/>
      <c r="O394" s="36"/>
      <c r="P394" s="36"/>
      <c r="Q394" s="36"/>
      <c r="R394" s="36"/>
      <c r="S394" s="36"/>
      <c r="T394" s="36"/>
      <c r="U394" s="36"/>
      <c r="V394" s="36"/>
      <c r="W394" s="36"/>
      <c r="X394" s="36"/>
      <c r="Y394" s="36"/>
    </row>
    <row r="395" spans="1:25" ht="12.75" customHeight="1">
      <c r="A395" s="36"/>
      <c r="B395" s="446"/>
      <c r="C395" s="289"/>
      <c r="D395" s="36"/>
      <c r="E395" s="36"/>
      <c r="F395" s="36"/>
      <c r="G395" s="36"/>
      <c r="H395" s="36"/>
      <c r="I395" s="36"/>
      <c r="J395" s="36"/>
      <c r="K395" s="36"/>
      <c r="L395" s="36"/>
      <c r="M395" s="36"/>
      <c r="N395" s="36"/>
      <c r="O395" s="36"/>
      <c r="P395" s="36"/>
      <c r="Q395" s="36"/>
      <c r="R395" s="36"/>
      <c r="S395" s="36"/>
      <c r="T395" s="36"/>
      <c r="U395" s="36"/>
      <c r="V395" s="36"/>
      <c r="W395" s="36"/>
      <c r="X395" s="36"/>
      <c r="Y395" s="36"/>
    </row>
    <row r="396" spans="1:25" ht="12.75" customHeight="1">
      <c r="A396" s="36"/>
      <c r="B396" s="446"/>
      <c r="C396" s="289"/>
      <c r="D396" s="36"/>
      <c r="E396" s="36"/>
      <c r="F396" s="36"/>
      <c r="G396" s="36"/>
      <c r="H396" s="36"/>
      <c r="I396" s="36"/>
      <c r="J396" s="36"/>
      <c r="K396" s="36"/>
      <c r="L396" s="36"/>
      <c r="M396" s="36"/>
      <c r="N396" s="36"/>
      <c r="O396" s="36"/>
      <c r="P396" s="36"/>
      <c r="Q396" s="36"/>
      <c r="R396" s="36"/>
      <c r="S396" s="36"/>
      <c r="T396" s="36"/>
      <c r="U396" s="36"/>
      <c r="V396" s="36"/>
      <c r="W396" s="36"/>
      <c r="X396" s="36"/>
      <c r="Y396" s="36"/>
    </row>
    <row r="397" spans="1:25" ht="12.75" customHeight="1">
      <c r="A397" s="36"/>
      <c r="B397" s="446"/>
      <c r="C397" s="289"/>
      <c r="D397" s="36"/>
      <c r="E397" s="36"/>
      <c r="F397" s="36"/>
      <c r="G397" s="36"/>
      <c r="H397" s="36"/>
      <c r="I397" s="36"/>
      <c r="J397" s="36"/>
      <c r="K397" s="36"/>
      <c r="L397" s="36"/>
      <c r="M397" s="36"/>
      <c r="N397" s="36"/>
      <c r="O397" s="36"/>
      <c r="P397" s="36"/>
      <c r="Q397" s="36"/>
      <c r="R397" s="36"/>
      <c r="S397" s="36"/>
      <c r="T397" s="36"/>
      <c r="U397" s="36"/>
      <c r="V397" s="36"/>
      <c r="W397" s="36"/>
      <c r="X397" s="36"/>
      <c r="Y397" s="36"/>
    </row>
    <row r="398" spans="1:25" ht="12.75" customHeight="1">
      <c r="A398" s="36"/>
      <c r="B398" s="446"/>
      <c r="C398" s="289"/>
      <c r="D398" s="36"/>
      <c r="E398" s="36"/>
      <c r="F398" s="36"/>
      <c r="G398" s="36"/>
      <c r="H398" s="36"/>
      <c r="I398" s="36"/>
      <c r="J398" s="36"/>
      <c r="K398" s="36"/>
      <c r="L398" s="36"/>
      <c r="M398" s="36"/>
      <c r="N398" s="36"/>
      <c r="O398" s="36"/>
      <c r="P398" s="36"/>
      <c r="Q398" s="36"/>
      <c r="R398" s="36"/>
      <c r="S398" s="36"/>
      <c r="T398" s="36"/>
      <c r="U398" s="36"/>
      <c r="V398" s="36"/>
      <c r="W398" s="36"/>
      <c r="X398" s="36"/>
      <c r="Y398" s="36"/>
    </row>
    <row r="399" spans="1:25" ht="12.75" customHeight="1">
      <c r="A399" s="36"/>
      <c r="B399" s="446"/>
      <c r="C399" s="289"/>
      <c r="D399" s="36"/>
      <c r="E399" s="36"/>
      <c r="F399" s="36"/>
      <c r="G399" s="36"/>
      <c r="H399" s="36"/>
      <c r="I399" s="36"/>
      <c r="J399" s="36"/>
      <c r="K399" s="36"/>
      <c r="L399" s="36"/>
      <c r="M399" s="36"/>
      <c r="N399" s="36"/>
      <c r="O399" s="36"/>
      <c r="P399" s="36"/>
      <c r="Q399" s="36"/>
      <c r="R399" s="36"/>
      <c r="S399" s="36"/>
      <c r="T399" s="36"/>
      <c r="U399" s="36"/>
      <c r="V399" s="36"/>
      <c r="W399" s="36"/>
      <c r="X399" s="36"/>
      <c r="Y399" s="36"/>
    </row>
    <row r="400" spans="1:25" ht="12.75" customHeight="1">
      <c r="A400" s="36"/>
      <c r="B400" s="446"/>
      <c r="C400" s="289"/>
      <c r="D400" s="36"/>
      <c r="E400" s="36"/>
      <c r="F400" s="36"/>
      <c r="G400" s="36"/>
      <c r="H400" s="36"/>
      <c r="I400" s="36"/>
      <c r="J400" s="36"/>
      <c r="K400" s="36"/>
      <c r="L400" s="36"/>
      <c r="M400" s="36"/>
      <c r="N400" s="36"/>
      <c r="O400" s="36"/>
      <c r="P400" s="36"/>
      <c r="Q400" s="36"/>
      <c r="R400" s="36"/>
      <c r="S400" s="36"/>
      <c r="T400" s="36"/>
      <c r="U400" s="36"/>
      <c r="V400" s="36"/>
      <c r="W400" s="36"/>
      <c r="X400" s="36"/>
      <c r="Y400" s="36"/>
    </row>
    <row r="401" spans="1:25" ht="12.75" customHeight="1">
      <c r="A401" s="36"/>
      <c r="B401" s="446"/>
      <c r="C401" s="289"/>
      <c r="D401" s="36"/>
      <c r="E401" s="36"/>
      <c r="F401" s="36"/>
      <c r="G401" s="36"/>
      <c r="H401" s="36"/>
      <c r="I401" s="36"/>
      <c r="J401" s="36"/>
      <c r="K401" s="36"/>
      <c r="L401" s="36"/>
      <c r="M401" s="36"/>
      <c r="N401" s="36"/>
      <c r="O401" s="36"/>
      <c r="P401" s="36"/>
      <c r="Q401" s="36"/>
      <c r="R401" s="36"/>
      <c r="S401" s="36"/>
      <c r="T401" s="36"/>
      <c r="U401" s="36"/>
      <c r="V401" s="36"/>
      <c r="W401" s="36"/>
      <c r="X401" s="36"/>
      <c r="Y401" s="36"/>
    </row>
    <row r="402" spans="1:25" ht="12.75" customHeight="1">
      <c r="A402" s="36"/>
      <c r="B402" s="446"/>
      <c r="C402" s="289"/>
      <c r="D402" s="36"/>
      <c r="E402" s="36"/>
      <c r="F402" s="36"/>
      <c r="G402" s="36"/>
      <c r="H402" s="36"/>
      <c r="I402" s="36"/>
      <c r="J402" s="36"/>
      <c r="K402" s="36"/>
      <c r="L402" s="36"/>
      <c r="M402" s="36"/>
      <c r="N402" s="36"/>
      <c r="O402" s="36"/>
      <c r="P402" s="36"/>
      <c r="Q402" s="36"/>
      <c r="R402" s="36"/>
      <c r="S402" s="36"/>
      <c r="T402" s="36"/>
      <c r="U402" s="36"/>
      <c r="V402" s="36"/>
      <c r="W402" s="36"/>
      <c r="X402" s="36"/>
      <c r="Y402" s="36"/>
    </row>
    <row r="403" spans="1:25" ht="12.75" customHeight="1">
      <c r="A403" s="36"/>
      <c r="B403" s="446"/>
      <c r="C403" s="289"/>
      <c r="D403" s="36"/>
      <c r="E403" s="36"/>
      <c r="F403" s="36"/>
      <c r="G403" s="36"/>
      <c r="H403" s="36"/>
      <c r="I403" s="36"/>
      <c r="J403" s="36"/>
      <c r="K403" s="36"/>
      <c r="L403" s="36"/>
      <c r="M403" s="36"/>
      <c r="N403" s="36"/>
      <c r="O403" s="36"/>
      <c r="P403" s="36"/>
      <c r="Q403" s="36"/>
      <c r="R403" s="36"/>
      <c r="S403" s="36"/>
      <c r="T403" s="36"/>
      <c r="U403" s="36"/>
      <c r="V403" s="36"/>
      <c r="W403" s="36"/>
      <c r="X403" s="36"/>
      <c r="Y403" s="36"/>
    </row>
    <row r="404" spans="1:25" ht="12.75" customHeight="1">
      <c r="A404" s="36"/>
      <c r="B404" s="446"/>
      <c r="C404" s="289"/>
      <c r="D404" s="36"/>
      <c r="E404" s="36"/>
      <c r="F404" s="36"/>
      <c r="G404" s="36"/>
      <c r="H404" s="36"/>
      <c r="I404" s="36"/>
      <c r="J404" s="36"/>
      <c r="K404" s="36"/>
      <c r="L404" s="36"/>
      <c r="M404" s="36"/>
      <c r="N404" s="36"/>
      <c r="O404" s="36"/>
      <c r="P404" s="36"/>
      <c r="Q404" s="36"/>
      <c r="R404" s="36"/>
      <c r="S404" s="36"/>
      <c r="T404" s="36"/>
      <c r="U404" s="36"/>
      <c r="V404" s="36"/>
      <c r="W404" s="36"/>
      <c r="X404" s="36"/>
      <c r="Y404" s="36"/>
    </row>
    <row r="405" spans="1:25" ht="12.75" customHeight="1">
      <c r="A405" s="36"/>
      <c r="B405" s="446"/>
      <c r="C405" s="289"/>
      <c r="D405" s="36"/>
      <c r="E405" s="36"/>
      <c r="F405" s="36"/>
      <c r="G405" s="36"/>
      <c r="H405" s="36"/>
      <c r="I405" s="36"/>
      <c r="J405" s="36"/>
      <c r="K405" s="36"/>
      <c r="L405" s="36"/>
      <c r="M405" s="36"/>
      <c r="N405" s="36"/>
      <c r="O405" s="36"/>
      <c r="P405" s="36"/>
      <c r="Q405" s="36"/>
      <c r="R405" s="36"/>
      <c r="S405" s="36"/>
      <c r="T405" s="36"/>
      <c r="U405" s="36"/>
      <c r="V405" s="36"/>
      <c r="W405" s="36"/>
      <c r="X405" s="36"/>
      <c r="Y405" s="36"/>
    </row>
    <row r="406" spans="1:25" ht="12.75" customHeight="1">
      <c r="A406" s="36"/>
      <c r="B406" s="446"/>
      <c r="C406" s="289"/>
      <c r="D406" s="36"/>
      <c r="E406" s="36"/>
      <c r="F406" s="36"/>
      <c r="G406" s="36"/>
      <c r="H406" s="36"/>
      <c r="I406" s="36"/>
      <c r="J406" s="36"/>
      <c r="K406" s="36"/>
      <c r="L406" s="36"/>
      <c r="M406" s="36"/>
      <c r="N406" s="36"/>
      <c r="O406" s="36"/>
      <c r="P406" s="36"/>
      <c r="Q406" s="36"/>
      <c r="R406" s="36"/>
      <c r="S406" s="36"/>
      <c r="T406" s="36"/>
      <c r="U406" s="36"/>
      <c r="V406" s="36"/>
      <c r="W406" s="36"/>
      <c r="X406" s="36"/>
      <c r="Y406" s="36"/>
    </row>
    <row r="407" spans="1:25" ht="12.75" customHeight="1">
      <c r="A407" s="36"/>
      <c r="B407" s="446"/>
      <c r="C407" s="289"/>
      <c r="D407" s="36"/>
      <c r="E407" s="36"/>
      <c r="F407" s="36"/>
      <c r="G407" s="36"/>
      <c r="H407" s="36"/>
      <c r="I407" s="36"/>
      <c r="J407" s="36"/>
      <c r="K407" s="36"/>
      <c r="L407" s="36"/>
      <c r="M407" s="36"/>
      <c r="N407" s="36"/>
      <c r="O407" s="36"/>
      <c r="P407" s="36"/>
      <c r="Q407" s="36"/>
      <c r="R407" s="36"/>
      <c r="S407" s="36"/>
      <c r="T407" s="36"/>
      <c r="U407" s="36"/>
      <c r="V407" s="36"/>
      <c r="W407" s="36"/>
      <c r="X407" s="36"/>
      <c r="Y407" s="36"/>
    </row>
    <row r="408" spans="1:25" ht="12.75" customHeight="1">
      <c r="A408" s="36"/>
      <c r="B408" s="446"/>
      <c r="C408" s="289"/>
      <c r="D408" s="36"/>
      <c r="E408" s="36"/>
      <c r="F408" s="36"/>
      <c r="G408" s="36"/>
      <c r="H408" s="36"/>
      <c r="I408" s="36"/>
      <c r="J408" s="36"/>
      <c r="K408" s="36"/>
      <c r="L408" s="36"/>
      <c r="M408" s="36"/>
      <c r="N408" s="36"/>
      <c r="O408" s="36"/>
      <c r="P408" s="36"/>
      <c r="Q408" s="36"/>
      <c r="R408" s="36"/>
      <c r="S408" s="36"/>
      <c r="T408" s="36"/>
      <c r="U408" s="36"/>
      <c r="V408" s="36"/>
      <c r="W408" s="36"/>
      <c r="X408" s="36"/>
      <c r="Y408" s="36"/>
    </row>
    <row r="409" spans="1:25" ht="12.75" customHeight="1">
      <c r="A409" s="36"/>
      <c r="B409" s="446"/>
      <c r="C409" s="289"/>
      <c r="D409" s="36"/>
      <c r="E409" s="36"/>
      <c r="F409" s="36"/>
      <c r="G409" s="36"/>
      <c r="H409" s="36"/>
      <c r="I409" s="36"/>
      <c r="J409" s="36"/>
      <c r="K409" s="36"/>
      <c r="L409" s="36"/>
      <c r="M409" s="36"/>
      <c r="N409" s="36"/>
      <c r="O409" s="36"/>
      <c r="P409" s="36"/>
      <c r="Q409" s="36"/>
      <c r="R409" s="36"/>
      <c r="S409" s="36"/>
      <c r="T409" s="36"/>
      <c r="U409" s="36"/>
      <c r="V409" s="36"/>
      <c r="W409" s="36"/>
      <c r="X409" s="36"/>
      <c r="Y409" s="36"/>
    </row>
    <row r="410" spans="1:25" ht="12.75" customHeight="1">
      <c r="A410" s="36"/>
      <c r="B410" s="446"/>
      <c r="C410" s="289"/>
      <c r="D410" s="36"/>
      <c r="E410" s="36"/>
      <c r="F410" s="36"/>
      <c r="G410" s="36"/>
      <c r="H410" s="36"/>
      <c r="I410" s="36"/>
      <c r="J410" s="36"/>
      <c r="K410" s="36"/>
      <c r="L410" s="36"/>
      <c r="M410" s="36"/>
      <c r="N410" s="36"/>
      <c r="O410" s="36"/>
      <c r="P410" s="36"/>
      <c r="Q410" s="36"/>
      <c r="R410" s="36"/>
      <c r="S410" s="36"/>
      <c r="T410" s="36"/>
      <c r="U410" s="36"/>
      <c r="V410" s="36"/>
      <c r="W410" s="36"/>
      <c r="X410" s="36"/>
      <c r="Y410" s="36"/>
    </row>
    <row r="411" spans="1:25" ht="12.75" customHeight="1">
      <c r="A411" s="36"/>
      <c r="B411" s="446"/>
      <c r="C411" s="289"/>
      <c r="D411" s="36"/>
      <c r="E411" s="36"/>
      <c r="F411" s="36"/>
      <c r="G411" s="36"/>
      <c r="H411" s="36"/>
      <c r="I411" s="36"/>
      <c r="J411" s="36"/>
      <c r="K411" s="36"/>
      <c r="L411" s="36"/>
      <c r="M411" s="36"/>
      <c r="N411" s="36"/>
      <c r="O411" s="36"/>
      <c r="P411" s="36"/>
      <c r="Q411" s="36"/>
      <c r="R411" s="36"/>
      <c r="S411" s="36"/>
      <c r="T411" s="36"/>
      <c r="U411" s="36"/>
      <c r="V411" s="36"/>
      <c r="W411" s="36"/>
      <c r="X411" s="36"/>
      <c r="Y411" s="36"/>
    </row>
    <row r="412" spans="1:25" ht="12.75" customHeight="1">
      <c r="A412" s="36"/>
      <c r="B412" s="446"/>
      <c r="C412" s="289"/>
      <c r="D412" s="36"/>
      <c r="E412" s="36"/>
      <c r="F412" s="36"/>
      <c r="G412" s="36"/>
      <c r="H412" s="36"/>
      <c r="I412" s="36"/>
      <c r="J412" s="36"/>
      <c r="K412" s="36"/>
      <c r="L412" s="36"/>
      <c r="M412" s="36"/>
      <c r="N412" s="36"/>
      <c r="O412" s="36"/>
      <c r="P412" s="36"/>
      <c r="Q412" s="36"/>
      <c r="R412" s="36"/>
      <c r="S412" s="36"/>
      <c r="T412" s="36"/>
      <c r="U412" s="36"/>
      <c r="V412" s="36"/>
      <c r="W412" s="36"/>
      <c r="X412" s="36"/>
      <c r="Y412" s="36"/>
    </row>
    <row r="413" spans="1:25" ht="12.75" customHeight="1">
      <c r="A413" s="36"/>
      <c r="B413" s="446"/>
      <c r="C413" s="289"/>
      <c r="D413" s="36"/>
      <c r="E413" s="36"/>
      <c r="F413" s="36"/>
      <c r="G413" s="36"/>
      <c r="H413" s="36"/>
      <c r="I413" s="36"/>
      <c r="J413" s="36"/>
      <c r="K413" s="36"/>
      <c r="L413" s="36"/>
      <c r="M413" s="36"/>
      <c r="N413" s="36"/>
      <c r="O413" s="36"/>
      <c r="P413" s="36"/>
      <c r="Q413" s="36"/>
      <c r="R413" s="36"/>
      <c r="S413" s="36"/>
      <c r="T413" s="36"/>
      <c r="U413" s="36"/>
      <c r="V413" s="36"/>
      <c r="W413" s="36"/>
      <c r="X413" s="36"/>
      <c r="Y413" s="36"/>
    </row>
    <row r="414" spans="1:25" ht="12.75" customHeight="1">
      <c r="A414" s="36"/>
      <c r="B414" s="446"/>
      <c r="C414" s="289"/>
      <c r="D414" s="36"/>
      <c r="E414" s="36"/>
      <c r="F414" s="36"/>
      <c r="G414" s="36"/>
      <c r="H414" s="36"/>
      <c r="I414" s="36"/>
      <c r="J414" s="36"/>
      <c r="K414" s="36"/>
      <c r="L414" s="36"/>
      <c r="M414" s="36"/>
      <c r="N414" s="36"/>
      <c r="O414" s="36"/>
      <c r="P414" s="36"/>
      <c r="Q414" s="36"/>
      <c r="R414" s="36"/>
      <c r="S414" s="36"/>
      <c r="T414" s="36"/>
      <c r="U414" s="36"/>
      <c r="V414" s="36"/>
      <c r="W414" s="36"/>
      <c r="X414" s="36"/>
      <c r="Y414" s="36"/>
    </row>
    <row r="415" spans="1:25" ht="12.75" customHeight="1">
      <c r="A415" s="36"/>
      <c r="B415" s="446"/>
      <c r="C415" s="289"/>
      <c r="D415" s="36"/>
      <c r="E415" s="36"/>
      <c r="F415" s="36"/>
      <c r="G415" s="36"/>
      <c r="H415" s="36"/>
      <c r="I415" s="36"/>
      <c r="J415" s="36"/>
      <c r="K415" s="36"/>
      <c r="L415" s="36"/>
      <c r="M415" s="36"/>
      <c r="N415" s="36"/>
      <c r="O415" s="36"/>
      <c r="P415" s="36"/>
      <c r="Q415" s="36"/>
      <c r="R415" s="36"/>
      <c r="S415" s="36"/>
      <c r="T415" s="36"/>
      <c r="U415" s="36"/>
      <c r="V415" s="36"/>
      <c r="W415" s="36"/>
      <c r="X415" s="36"/>
      <c r="Y415" s="36"/>
    </row>
    <row r="416" spans="1:25" ht="12.75" customHeight="1">
      <c r="A416" s="36"/>
      <c r="B416" s="446"/>
      <c r="C416" s="289"/>
      <c r="D416" s="36"/>
      <c r="E416" s="36"/>
      <c r="F416" s="36"/>
      <c r="G416" s="36"/>
      <c r="H416" s="36"/>
      <c r="I416" s="36"/>
      <c r="J416" s="36"/>
      <c r="K416" s="36"/>
      <c r="L416" s="36"/>
      <c r="M416" s="36"/>
      <c r="N416" s="36"/>
      <c r="O416" s="36"/>
      <c r="P416" s="36"/>
      <c r="Q416" s="36"/>
      <c r="R416" s="36"/>
      <c r="S416" s="36"/>
      <c r="T416" s="36"/>
      <c r="U416" s="36"/>
      <c r="V416" s="36"/>
      <c r="W416" s="36"/>
      <c r="X416" s="36"/>
      <c r="Y416" s="36"/>
    </row>
    <row r="417" spans="1:25" ht="12.75" customHeight="1">
      <c r="A417" s="36"/>
      <c r="B417" s="446"/>
      <c r="C417" s="289"/>
      <c r="D417" s="36"/>
      <c r="E417" s="36"/>
      <c r="F417" s="36"/>
      <c r="G417" s="36"/>
      <c r="H417" s="36"/>
      <c r="I417" s="36"/>
      <c r="J417" s="36"/>
      <c r="K417" s="36"/>
      <c r="L417" s="36"/>
      <c r="M417" s="36"/>
      <c r="N417" s="36"/>
      <c r="O417" s="36"/>
      <c r="P417" s="36"/>
      <c r="Q417" s="36"/>
      <c r="R417" s="36"/>
      <c r="S417" s="36"/>
      <c r="T417" s="36"/>
      <c r="U417" s="36"/>
      <c r="V417" s="36"/>
      <c r="W417" s="36"/>
      <c r="X417" s="36"/>
      <c r="Y417" s="36"/>
    </row>
    <row r="418" spans="1:25" ht="12.75" customHeight="1">
      <c r="A418" s="36"/>
      <c r="B418" s="446"/>
      <c r="C418" s="289"/>
      <c r="D418" s="36"/>
      <c r="E418" s="36"/>
      <c r="F418" s="36"/>
      <c r="G418" s="36"/>
      <c r="H418" s="36"/>
      <c r="I418" s="36"/>
      <c r="J418" s="36"/>
      <c r="K418" s="36"/>
      <c r="L418" s="36"/>
      <c r="M418" s="36"/>
      <c r="N418" s="36"/>
      <c r="O418" s="36"/>
      <c r="P418" s="36"/>
      <c r="Q418" s="36"/>
      <c r="R418" s="36"/>
      <c r="S418" s="36"/>
      <c r="T418" s="36"/>
      <c r="U418" s="36"/>
      <c r="V418" s="36"/>
      <c r="W418" s="36"/>
      <c r="X418" s="36"/>
      <c r="Y418" s="36"/>
    </row>
    <row r="419" spans="1:25" ht="12.75" customHeight="1">
      <c r="A419" s="36"/>
      <c r="B419" s="446"/>
      <c r="C419" s="289"/>
      <c r="D419" s="36"/>
      <c r="E419" s="36"/>
      <c r="F419" s="36"/>
      <c r="G419" s="36"/>
      <c r="H419" s="36"/>
      <c r="I419" s="36"/>
      <c r="J419" s="36"/>
      <c r="K419" s="36"/>
      <c r="L419" s="36"/>
      <c r="M419" s="36"/>
      <c r="N419" s="36"/>
      <c r="O419" s="36"/>
      <c r="P419" s="36"/>
      <c r="Q419" s="36"/>
      <c r="R419" s="36"/>
      <c r="S419" s="36"/>
      <c r="T419" s="36"/>
      <c r="U419" s="36"/>
      <c r="V419" s="36"/>
      <c r="W419" s="36"/>
      <c r="X419" s="36"/>
      <c r="Y419" s="36"/>
    </row>
    <row r="420" spans="1:25" ht="12.75" customHeight="1">
      <c r="A420" s="36"/>
      <c r="B420" s="446"/>
      <c r="C420" s="289"/>
      <c r="D420" s="36"/>
      <c r="E420" s="36"/>
      <c r="F420" s="36"/>
      <c r="G420" s="36"/>
      <c r="H420" s="36"/>
      <c r="I420" s="36"/>
      <c r="J420" s="36"/>
      <c r="K420" s="36"/>
      <c r="L420" s="36"/>
      <c r="M420" s="36"/>
      <c r="N420" s="36"/>
      <c r="O420" s="36"/>
      <c r="P420" s="36"/>
      <c r="Q420" s="36"/>
      <c r="R420" s="36"/>
      <c r="S420" s="36"/>
      <c r="T420" s="36"/>
      <c r="U420" s="36"/>
      <c r="V420" s="36"/>
      <c r="W420" s="36"/>
      <c r="X420" s="36"/>
      <c r="Y420" s="36"/>
    </row>
    <row r="421" spans="1:25" ht="12.75" customHeight="1">
      <c r="A421" s="36"/>
      <c r="B421" s="446"/>
      <c r="C421" s="289"/>
      <c r="D421" s="36"/>
      <c r="E421" s="36"/>
      <c r="F421" s="36"/>
      <c r="G421" s="36"/>
      <c r="H421" s="36"/>
      <c r="I421" s="36"/>
      <c r="J421" s="36"/>
      <c r="K421" s="36"/>
      <c r="L421" s="36"/>
      <c r="M421" s="36"/>
      <c r="N421" s="36"/>
      <c r="O421" s="36"/>
      <c r="P421" s="36"/>
      <c r="Q421" s="36"/>
      <c r="R421" s="36"/>
      <c r="S421" s="36"/>
      <c r="T421" s="36"/>
      <c r="U421" s="36"/>
      <c r="V421" s="36"/>
      <c r="W421" s="36"/>
      <c r="X421" s="36"/>
      <c r="Y421" s="36"/>
    </row>
    <row r="422" spans="1:25" ht="12.75" customHeight="1">
      <c r="A422" s="36"/>
      <c r="B422" s="446"/>
      <c r="C422" s="289"/>
      <c r="D422" s="36"/>
      <c r="E422" s="36"/>
      <c r="F422" s="36"/>
      <c r="G422" s="36"/>
      <c r="H422" s="36"/>
      <c r="I422" s="36"/>
      <c r="J422" s="36"/>
      <c r="K422" s="36"/>
      <c r="L422" s="36"/>
      <c r="M422" s="36"/>
      <c r="N422" s="36"/>
      <c r="O422" s="36"/>
      <c r="P422" s="36"/>
      <c r="Q422" s="36"/>
      <c r="R422" s="36"/>
      <c r="S422" s="36"/>
      <c r="T422" s="36"/>
      <c r="U422" s="36"/>
      <c r="V422" s="36"/>
      <c r="W422" s="36"/>
      <c r="X422" s="36"/>
      <c r="Y422" s="36"/>
    </row>
    <row r="423" spans="1:25" ht="12.75" customHeight="1">
      <c r="A423" s="36"/>
      <c r="B423" s="446"/>
      <c r="C423" s="289"/>
      <c r="D423" s="36"/>
      <c r="E423" s="36"/>
      <c r="F423" s="36"/>
      <c r="G423" s="36"/>
      <c r="H423" s="36"/>
      <c r="I423" s="36"/>
      <c r="J423" s="36"/>
      <c r="K423" s="36"/>
      <c r="L423" s="36"/>
      <c r="M423" s="36"/>
      <c r="N423" s="36"/>
      <c r="O423" s="36"/>
      <c r="P423" s="36"/>
      <c r="Q423" s="36"/>
      <c r="R423" s="36"/>
      <c r="S423" s="36"/>
      <c r="T423" s="36"/>
      <c r="U423" s="36"/>
      <c r="V423" s="36"/>
      <c r="W423" s="36"/>
      <c r="X423" s="36"/>
      <c r="Y423" s="36"/>
    </row>
    <row r="424" spans="1:25" ht="12.75" customHeight="1">
      <c r="A424" s="36"/>
      <c r="B424" s="446"/>
      <c r="C424" s="289"/>
      <c r="D424" s="36"/>
      <c r="E424" s="36"/>
      <c r="F424" s="36"/>
      <c r="G424" s="36"/>
      <c r="H424" s="36"/>
      <c r="I424" s="36"/>
      <c r="J424" s="36"/>
      <c r="K424" s="36"/>
      <c r="L424" s="36"/>
      <c r="M424" s="36"/>
      <c r="N424" s="36"/>
      <c r="O424" s="36"/>
      <c r="P424" s="36"/>
      <c r="Q424" s="36"/>
      <c r="R424" s="36"/>
      <c r="S424" s="36"/>
      <c r="T424" s="36"/>
      <c r="U424" s="36"/>
      <c r="V424" s="36"/>
      <c r="W424" s="36"/>
      <c r="X424" s="36"/>
      <c r="Y424" s="36"/>
    </row>
    <row r="425" spans="1:25" ht="12.75" customHeight="1">
      <c r="A425" s="36"/>
      <c r="B425" s="446"/>
      <c r="C425" s="289"/>
      <c r="D425" s="36"/>
      <c r="E425" s="36"/>
      <c r="F425" s="36"/>
      <c r="G425" s="36"/>
      <c r="H425" s="36"/>
      <c r="I425" s="36"/>
      <c r="J425" s="36"/>
      <c r="K425" s="36"/>
      <c r="L425" s="36"/>
      <c r="M425" s="36"/>
      <c r="N425" s="36"/>
      <c r="O425" s="36"/>
      <c r="P425" s="36"/>
      <c r="Q425" s="36"/>
      <c r="R425" s="36"/>
      <c r="S425" s="36"/>
      <c r="T425" s="36"/>
      <c r="U425" s="36"/>
      <c r="V425" s="36"/>
      <c r="W425" s="36"/>
      <c r="X425" s="36"/>
      <c r="Y425" s="36"/>
    </row>
    <row r="426" spans="1:25" ht="12.75" customHeight="1">
      <c r="A426" s="36"/>
      <c r="B426" s="446"/>
      <c r="C426" s="289"/>
      <c r="D426" s="36"/>
      <c r="E426" s="36"/>
      <c r="F426" s="36"/>
      <c r="G426" s="36"/>
      <c r="H426" s="36"/>
      <c r="I426" s="36"/>
      <c r="J426" s="36"/>
      <c r="K426" s="36"/>
      <c r="L426" s="36"/>
      <c r="M426" s="36"/>
      <c r="N426" s="36"/>
      <c r="O426" s="36"/>
      <c r="P426" s="36"/>
      <c r="Q426" s="36"/>
      <c r="R426" s="36"/>
      <c r="S426" s="36"/>
      <c r="T426" s="36"/>
      <c r="U426" s="36"/>
      <c r="V426" s="36"/>
      <c r="W426" s="36"/>
      <c r="X426" s="36"/>
      <c r="Y426" s="36"/>
    </row>
    <row r="427" spans="1:25" ht="12.75" customHeight="1">
      <c r="A427" s="36"/>
      <c r="B427" s="446"/>
      <c r="C427" s="289"/>
      <c r="D427" s="36"/>
      <c r="E427" s="36"/>
      <c r="F427" s="36"/>
      <c r="G427" s="36"/>
      <c r="H427" s="36"/>
      <c r="I427" s="36"/>
      <c r="J427" s="36"/>
      <c r="K427" s="36"/>
      <c r="L427" s="36"/>
      <c r="M427" s="36"/>
      <c r="N427" s="36"/>
      <c r="O427" s="36"/>
      <c r="P427" s="36"/>
      <c r="Q427" s="36"/>
      <c r="R427" s="36"/>
      <c r="S427" s="36"/>
      <c r="T427" s="36"/>
      <c r="U427" s="36"/>
      <c r="V427" s="36"/>
      <c r="W427" s="36"/>
      <c r="X427" s="36"/>
      <c r="Y427" s="36"/>
    </row>
    <row r="428" spans="1:25" ht="12.75" customHeight="1">
      <c r="A428" s="36"/>
      <c r="B428" s="446"/>
      <c r="C428" s="289"/>
      <c r="D428" s="36"/>
      <c r="E428" s="36"/>
      <c r="F428" s="36"/>
      <c r="G428" s="36"/>
      <c r="H428" s="36"/>
      <c r="I428" s="36"/>
      <c r="J428" s="36"/>
      <c r="K428" s="36"/>
      <c r="L428" s="36"/>
      <c r="M428" s="36"/>
      <c r="N428" s="36"/>
      <c r="O428" s="36"/>
      <c r="P428" s="36"/>
      <c r="Q428" s="36"/>
      <c r="R428" s="36"/>
      <c r="S428" s="36"/>
      <c r="T428" s="36"/>
      <c r="U428" s="36"/>
      <c r="V428" s="36"/>
      <c r="W428" s="36"/>
      <c r="X428" s="36"/>
      <c r="Y428" s="36"/>
    </row>
    <row r="429" spans="1:25" ht="12.75" customHeight="1">
      <c r="A429" s="36"/>
      <c r="B429" s="446"/>
      <c r="C429" s="289"/>
      <c r="D429" s="36"/>
      <c r="E429" s="36"/>
      <c r="F429" s="36"/>
      <c r="G429" s="36"/>
      <c r="H429" s="36"/>
      <c r="I429" s="36"/>
      <c r="J429" s="36"/>
      <c r="K429" s="36"/>
      <c r="L429" s="36"/>
      <c r="M429" s="36"/>
      <c r="N429" s="36"/>
      <c r="O429" s="36"/>
      <c r="P429" s="36"/>
      <c r="Q429" s="36"/>
      <c r="R429" s="36"/>
      <c r="S429" s="36"/>
      <c r="T429" s="36"/>
      <c r="U429" s="36"/>
      <c r="V429" s="36"/>
      <c r="W429" s="36"/>
      <c r="X429" s="36"/>
      <c r="Y429" s="36"/>
    </row>
    <row r="430" spans="1:25" ht="12.75" customHeight="1">
      <c r="A430" s="36"/>
      <c r="B430" s="446"/>
      <c r="C430" s="289"/>
      <c r="D430" s="36"/>
      <c r="E430" s="36"/>
      <c r="F430" s="36"/>
      <c r="G430" s="36"/>
      <c r="H430" s="36"/>
      <c r="I430" s="36"/>
      <c r="J430" s="36"/>
      <c r="K430" s="36"/>
      <c r="L430" s="36"/>
      <c r="M430" s="36"/>
      <c r="N430" s="36"/>
      <c r="O430" s="36"/>
      <c r="P430" s="36"/>
      <c r="Q430" s="36"/>
      <c r="R430" s="36"/>
      <c r="S430" s="36"/>
      <c r="T430" s="36"/>
      <c r="U430" s="36"/>
      <c r="V430" s="36"/>
      <c r="W430" s="36"/>
      <c r="X430" s="36"/>
      <c r="Y430" s="36"/>
    </row>
    <row r="431" spans="1:25" ht="12.75" customHeight="1">
      <c r="A431" s="36"/>
      <c r="B431" s="446"/>
      <c r="C431" s="289"/>
      <c r="D431" s="36"/>
      <c r="E431" s="36"/>
      <c r="F431" s="36"/>
      <c r="G431" s="36"/>
      <c r="H431" s="36"/>
      <c r="I431" s="36"/>
      <c r="J431" s="36"/>
      <c r="K431" s="36"/>
      <c r="L431" s="36"/>
      <c r="M431" s="36"/>
      <c r="N431" s="36"/>
      <c r="O431" s="36"/>
      <c r="P431" s="36"/>
      <c r="Q431" s="36"/>
      <c r="R431" s="36"/>
      <c r="S431" s="36"/>
      <c r="T431" s="36"/>
      <c r="U431" s="36"/>
      <c r="V431" s="36"/>
      <c r="W431" s="36"/>
      <c r="X431" s="36"/>
      <c r="Y431" s="36"/>
    </row>
    <row r="432" spans="1:25" ht="12.75" customHeight="1">
      <c r="A432" s="36"/>
      <c r="B432" s="446"/>
      <c r="C432" s="289"/>
      <c r="D432" s="36"/>
      <c r="E432" s="36"/>
      <c r="F432" s="36"/>
      <c r="G432" s="36"/>
      <c r="H432" s="36"/>
      <c r="I432" s="36"/>
      <c r="J432" s="36"/>
      <c r="K432" s="36"/>
      <c r="L432" s="36"/>
      <c r="M432" s="36"/>
      <c r="N432" s="36"/>
      <c r="O432" s="36"/>
      <c r="P432" s="36"/>
      <c r="Q432" s="36"/>
      <c r="R432" s="36"/>
      <c r="S432" s="36"/>
      <c r="T432" s="36"/>
      <c r="U432" s="36"/>
      <c r="V432" s="36"/>
      <c r="W432" s="36"/>
      <c r="X432" s="36"/>
      <c r="Y432" s="36"/>
    </row>
    <row r="433" spans="1:25" ht="12.75" customHeight="1">
      <c r="A433" s="36"/>
      <c r="B433" s="446"/>
      <c r="C433" s="289"/>
      <c r="D433" s="36"/>
      <c r="E433" s="36"/>
      <c r="F433" s="36"/>
      <c r="G433" s="36"/>
      <c r="H433" s="36"/>
      <c r="I433" s="36"/>
      <c r="J433" s="36"/>
      <c r="K433" s="36"/>
      <c r="L433" s="36"/>
      <c r="M433" s="36"/>
      <c r="N433" s="36"/>
      <c r="O433" s="36"/>
      <c r="P433" s="36"/>
      <c r="Q433" s="36"/>
      <c r="R433" s="36"/>
      <c r="S433" s="36"/>
      <c r="T433" s="36"/>
      <c r="U433" s="36"/>
      <c r="V433" s="36"/>
      <c r="W433" s="36"/>
      <c r="X433" s="36"/>
      <c r="Y433" s="36"/>
    </row>
    <row r="434" spans="1:25" ht="12.75" customHeight="1">
      <c r="A434" s="36"/>
      <c r="B434" s="446"/>
      <c r="C434" s="289"/>
      <c r="D434" s="36"/>
      <c r="E434" s="36"/>
      <c r="F434" s="36"/>
      <c r="G434" s="36"/>
      <c r="H434" s="36"/>
      <c r="I434" s="36"/>
      <c r="J434" s="36"/>
      <c r="K434" s="36"/>
      <c r="L434" s="36"/>
      <c r="M434" s="36"/>
      <c r="N434" s="36"/>
      <c r="O434" s="36"/>
      <c r="P434" s="36"/>
      <c r="Q434" s="36"/>
      <c r="R434" s="36"/>
      <c r="S434" s="36"/>
      <c r="T434" s="36"/>
      <c r="U434" s="36"/>
      <c r="V434" s="36"/>
      <c r="W434" s="36"/>
      <c r="X434" s="36"/>
      <c r="Y434" s="36"/>
    </row>
    <row r="435" spans="1:25" ht="12.75" customHeight="1">
      <c r="A435" s="36"/>
      <c r="B435" s="446"/>
      <c r="C435" s="289"/>
      <c r="D435" s="36"/>
      <c r="E435" s="36"/>
      <c r="F435" s="36"/>
      <c r="G435" s="36"/>
      <c r="H435" s="36"/>
      <c r="I435" s="36"/>
      <c r="J435" s="36"/>
      <c r="K435" s="36"/>
      <c r="L435" s="36"/>
      <c r="M435" s="36"/>
      <c r="N435" s="36"/>
      <c r="O435" s="36"/>
      <c r="P435" s="36"/>
      <c r="Q435" s="36"/>
      <c r="R435" s="36"/>
      <c r="S435" s="36"/>
      <c r="T435" s="36"/>
      <c r="U435" s="36"/>
      <c r="V435" s="36"/>
      <c r="W435" s="36"/>
      <c r="X435" s="36"/>
      <c r="Y435" s="36"/>
    </row>
    <row r="436" spans="1:25" ht="12.75" customHeight="1">
      <c r="A436" s="36"/>
      <c r="B436" s="446"/>
      <c r="C436" s="289"/>
      <c r="D436" s="36"/>
      <c r="E436" s="36"/>
      <c r="F436" s="36"/>
      <c r="G436" s="36"/>
      <c r="H436" s="36"/>
      <c r="I436" s="36"/>
      <c r="J436" s="36"/>
      <c r="K436" s="36"/>
      <c r="L436" s="36"/>
      <c r="M436" s="36"/>
      <c r="N436" s="36"/>
      <c r="O436" s="36"/>
      <c r="P436" s="36"/>
      <c r="Q436" s="36"/>
      <c r="R436" s="36"/>
      <c r="S436" s="36"/>
      <c r="T436" s="36"/>
      <c r="U436" s="36"/>
      <c r="V436" s="36"/>
      <c r="W436" s="36"/>
      <c r="X436" s="36"/>
      <c r="Y436" s="36"/>
    </row>
    <row r="437" spans="1:25" ht="12.75" customHeight="1">
      <c r="A437" s="36"/>
      <c r="B437" s="446"/>
      <c r="C437" s="289"/>
      <c r="D437" s="36"/>
      <c r="E437" s="36"/>
      <c r="F437" s="36"/>
      <c r="G437" s="36"/>
      <c r="H437" s="36"/>
      <c r="I437" s="36"/>
      <c r="J437" s="36"/>
      <c r="K437" s="36"/>
      <c r="L437" s="36"/>
      <c r="M437" s="36"/>
      <c r="N437" s="36"/>
      <c r="O437" s="36"/>
      <c r="P437" s="36"/>
      <c r="Q437" s="36"/>
      <c r="R437" s="36"/>
      <c r="S437" s="36"/>
      <c r="T437" s="36"/>
      <c r="U437" s="36"/>
      <c r="V437" s="36"/>
      <c r="W437" s="36"/>
      <c r="X437" s="36"/>
      <c r="Y437" s="36"/>
    </row>
    <row r="438" spans="1:25" ht="12.75" customHeight="1">
      <c r="A438" s="36"/>
      <c r="B438" s="446"/>
      <c r="C438" s="289"/>
      <c r="D438" s="36"/>
      <c r="E438" s="36"/>
      <c r="F438" s="36"/>
      <c r="G438" s="36"/>
      <c r="H438" s="36"/>
      <c r="I438" s="36"/>
      <c r="J438" s="36"/>
      <c r="K438" s="36"/>
      <c r="L438" s="36"/>
      <c r="M438" s="36"/>
      <c r="N438" s="36"/>
      <c r="O438" s="36"/>
      <c r="P438" s="36"/>
      <c r="Q438" s="36"/>
      <c r="R438" s="36"/>
      <c r="S438" s="36"/>
      <c r="T438" s="36"/>
      <c r="U438" s="36"/>
      <c r="V438" s="36"/>
      <c r="W438" s="36"/>
      <c r="X438" s="36"/>
      <c r="Y438" s="36"/>
    </row>
    <row r="439" spans="1:25" ht="12.75" customHeight="1">
      <c r="A439" s="36"/>
      <c r="B439" s="446"/>
      <c r="C439" s="289"/>
      <c r="D439" s="36"/>
      <c r="E439" s="36"/>
      <c r="F439" s="36"/>
      <c r="G439" s="36"/>
      <c r="H439" s="36"/>
      <c r="I439" s="36"/>
      <c r="J439" s="36"/>
      <c r="K439" s="36"/>
      <c r="L439" s="36"/>
      <c r="M439" s="36"/>
      <c r="N439" s="36"/>
      <c r="O439" s="36"/>
      <c r="P439" s="36"/>
      <c r="Q439" s="36"/>
      <c r="R439" s="36"/>
      <c r="S439" s="36"/>
      <c r="T439" s="36"/>
      <c r="U439" s="36"/>
      <c r="V439" s="36"/>
      <c r="W439" s="36"/>
      <c r="X439" s="36"/>
      <c r="Y439" s="36"/>
    </row>
    <row r="440" spans="1:25" ht="12.75" customHeight="1">
      <c r="A440" s="36"/>
      <c r="B440" s="446"/>
      <c r="C440" s="289"/>
      <c r="D440" s="36"/>
      <c r="E440" s="36"/>
      <c r="F440" s="36"/>
      <c r="G440" s="36"/>
      <c r="H440" s="36"/>
      <c r="I440" s="36"/>
      <c r="J440" s="36"/>
      <c r="K440" s="36"/>
      <c r="L440" s="36"/>
      <c r="M440" s="36"/>
      <c r="N440" s="36"/>
      <c r="O440" s="36"/>
      <c r="P440" s="36"/>
      <c r="Q440" s="36"/>
      <c r="R440" s="36"/>
      <c r="S440" s="36"/>
      <c r="T440" s="36"/>
      <c r="U440" s="36"/>
      <c r="V440" s="36"/>
      <c r="W440" s="36"/>
      <c r="X440" s="36"/>
      <c r="Y440" s="36"/>
    </row>
    <row r="441" spans="1:25" ht="12.75" customHeight="1">
      <c r="A441" s="36"/>
      <c r="B441" s="446"/>
      <c r="C441" s="289"/>
      <c r="D441" s="36"/>
      <c r="E441" s="36"/>
      <c r="F441" s="36"/>
      <c r="G441" s="36"/>
      <c r="H441" s="36"/>
      <c r="I441" s="36"/>
      <c r="J441" s="36"/>
      <c r="K441" s="36"/>
      <c r="L441" s="36"/>
      <c r="M441" s="36"/>
      <c r="N441" s="36"/>
      <c r="O441" s="36"/>
      <c r="P441" s="36"/>
      <c r="Q441" s="36"/>
      <c r="R441" s="36"/>
      <c r="S441" s="36"/>
      <c r="T441" s="36"/>
      <c r="U441" s="36"/>
      <c r="V441" s="36"/>
      <c r="W441" s="36"/>
      <c r="X441" s="36"/>
      <c r="Y441" s="36"/>
    </row>
    <row r="442" spans="1:25" ht="12.75" customHeight="1">
      <c r="A442" s="36"/>
      <c r="B442" s="446"/>
      <c r="C442" s="289"/>
      <c r="D442" s="36"/>
      <c r="E442" s="36"/>
      <c r="F442" s="36"/>
      <c r="G442" s="36"/>
      <c r="H442" s="36"/>
      <c r="I442" s="36"/>
      <c r="J442" s="36"/>
      <c r="K442" s="36"/>
      <c r="L442" s="36"/>
      <c r="M442" s="36"/>
      <c r="N442" s="36"/>
      <c r="O442" s="36"/>
      <c r="P442" s="36"/>
      <c r="Q442" s="36"/>
      <c r="R442" s="36"/>
      <c r="S442" s="36"/>
      <c r="T442" s="36"/>
      <c r="U442" s="36"/>
      <c r="V442" s="36"/>
      <c r="W442" s="36"/>
      <c r="X442" s="36"/>
      <c r="Y442" s="36"/>
    </row>
    <row r="443" spans="1:25" ht="12.75" customHeight="1">
      <c r="A443" s="36"/>
      <c r="B443" s="446"/>
      <c r="C443" s="289"/>
      <c r="D443" s="36"/>
      <c r="E443" s="36"/>
      <c r="F443" s="36"/>
      <c r="G443" s="36"/>
      <c r="H443" s="36"/>
      <c r="I443" s="36"/>
      <c r="J443" s="36"/>
      <c r="K443" s="36"/>
      <c r="L443" s="36"/>
      <c r="M443" s="36"/>
      <c r="N443" s="36"/>
      <c r="O443" s="36"/>
      <c r="P443" s="36"/>
      <c r="Q443" s="36"/>
      <c r="R443" s="36"/>
      <c r="S443" s="36"/>
      <c r="T443" s="36"/>
      <c r="U443" s="36"/>
      <c r="V443" s="36"/>
      <c r="W443" s="36"/>
      <c r="X443" s="36"/>
      <c r="Y443" s="36"/>
    </row>
    <row r="444" spans="1:25" ht="12.75" customHeight="1">
      <c r="A444" s="36"/>
      <c r="B444" s="446"/>
      <c r="C444" s="289"/>
      <c r="D444" s="36"/>
      <c r="E444" s="36"/>
      <c r="F444" s="36"/>
      <c r="G444" s="36"/>
      <c r="H444" s="36"/>
      <c r="I444" s="36"/>
      <c r="J444" s="36"/>
      <c r="K444" s="36"/>
      <c r="L444" s="36"/>
      <c r="M444" s="36"/>
      <c r="N444" s="36"/>
      <c r="O444" s="36"/>
      <c r="P444" s="36"/>
      <c r="Q444" s="36"/>
      <c r="R444" s="36"/>
      <c r="S444" s="36"/>
      <c r="T444" s="36"/>
      <c r="U444" s="36"/>
      <c r="V444" s="36"/>
      <c r="W444" s="36"/>
      <c r="X444" s="36"/>
      <c r="Y444" s="36"/>
    </row>
    <row r="445" spans="1:25" ht="12.75" customHeight="1">
      <c r="A445" s="36"/>
      <c r="B445" s="446"/>
      <c r="C445" s="289"/>
      <c r="D445" s="36"/>
      <c r="E445" s="36"/>
      <c r="F445" s="36"/>
      <c r="G445" s="36"/>
      <c r="H445" s="36"/>
      <c r="I445" s="36"/>
      <c r="J445" s="36"/>
      <c r="K445" s="36"/>
      <c r="L445" s="36"/>
      <c r="M445" s="36"/>
      <c r="N445" s="36"/>
      <c r="O445" s="36"/>
      <c r="P445" s="36"/>
      <c r="Q445" s="36"/>
      <c r="R445" s="36"/>
      <c r="S445" s="36"/>
      <c r="T445" s="36"/>
      <c r="U445" s="36"/>
      <c r="V445" s="36"/>
      <c r="W445" s="36"/>
      <c r="X445" s="36"/>
      <c r="Y445" s="36"/>
    </row>
    <row r="446" spans="1:25" ht="12.75" customHeight="1">
      <c r="A446" s="36"/>
      <c r="B446" s="446"/>
      <c r="C446" s="289"/>
      <c r="D446" s="36"/>
      <c r="E446" s="36"/>
      <c r="F446" s="36"/>
      <c r="G446" s="36"/>
      <c r="H446" s="36"/>
      <c r="I446" s="36"/>
      <c r="J446" s="36"/>
      <c r="K446" s="36"/>
      <c r="L446" s="36"/>
      <c r="M446" s="36"/>
      <c r="N446" s="36"/>
      <c r="O446" s="36"/>
      <c r="P446" s="36"/>
      <c r="Q446" s="36"/>
      <c r="R446" s="36"/>
      <c r="S446" s="36"/>
      <c r="T446" s="36"/>
      <c r="U446" s="36"/>
      <c r="V446" s="36"/>
      <c r="W446" s="36"/>
      <c r="X446" s="36"/>
      <c r="Y446" s="36"/>
    </row>
    <row r="447" spans="1:25" ht="12.75" customHeight="1">
      <c r="A447" s="36"/>
      <c r="B447" s="446"/>
      <c r="C447" s="289"/>
      <c r="D447" s="36"/>
      <c r="E447" s="36"/>
      <c r="F447" s="36"/>
      <c r="G447" s="36"/>
      <c r="H447" s="36"/>
      <c r="I447" s="36"/>
      <c r="J447" s="36"/>
      <c r="K447" s="36"/>
      <c r="L447" s="36"/>
      <c r="M447" s="36"/>
      <c r="N447" s="36"/>
      <c r="O447" s="36"/>
      <c r="P447" s="36"/>
      <c r="Q447" s="36"/>
      <c r="R447" s="36"/>
      <c r="S447" s="36"/>
      <c r="T447" s="36"/>
      <c r="U447" s="36"/>
      <c r="V447" s="36"/>
      <c r="W447" s="36"/>
      <c r="X447" s="36"/>
      <c r="Y447" s="36"/>
    </row>
    <row r="448" spans="1:25" ht="12.75" customHeight="1">
      <c r="A448" s="36"/>
      <c r="B448" s="446"/>
      <c r="C448" s="289"/>
      <c r="D448" s="36"/>
      <c r="E448" s="36"/>
      <c r="F448" s="36"/>
      <c r="G448" s="36"/>
      <c r="H448" s="36"/>
      <c r="I448" s="36"/>
      <c r="J448" s="36"/>
      <c r="K448" s="36"/>
      <c r="L448" s="36"/>
      <c r="M448" s="36"/>
      <c r="N448" s="36"/>
      <c r="O448" s="36"/>
      <c r="P448" s="36"/>
      <c r="Q448" s="36"/>
      <c r="R448" s="36"/>
      <c r="S448" s="36"/>
      <c r="T448" s="36"/>
      <c r="U448" s="36"/>
      <c r="V448" s="36"/>
      <c r="W448" s="36"/>
      <c r="X448" s="36"/>
      <c r="Y448" s="36"/>
    </row>
    <row r="449" spans="1:25" ht="12.75" customHeight="1">
      <c r="A449" s="36"/>
      <c r="B449" s="446"/>
      <c r="C449" s="289"/>
      <c r="D449" s="36"/>
      <c r="E449" s="36"/>
      <c r="F449" s="36"/>
      <c r="G449" s="36"/>
      <c r="H449" s="36"/>
      <c r="I449" s="36"/>
      <c r="J449" s="36"/>
      <c r="K449" s="36"/>
      <c r="L449" s="36"/>
      <c r="M449" s="36"/>
      <c r="N449" s="36"/>
      <c r="O449" s="36"/>
      <c r="P449" s="36"/>
      <c r="Q449" s="36"/>
      <c r="R449" s="36"/>
      <c r="S449" s="36"/>
      <c r="T449" s="36"/>
      <c r="U449" s="36"/>
      <c r="V449" s="36"/>
      <c r="W449" s="36"/>
      <c r="X449" s="36"/>
      <c r="Y449" s="36"/>
    </row>
    <row r="450" spans="1:25" ht="12.75" customHeight="1">
      <c r="A450" s="36"/>
      <c r="B450" s="446"/>
      <c r="C450" s="289"/>
      <c r="D450" s="36"/>
      <c r="E450" s="36"/>
      <c r="F450" s="36"/>
      <c r="G450" s="36"/>
      <c r="H450" s="36"/>
      <c r="I450" s="36"/>
      <c r="J450" s="36"/>
      <c r="K450" s="36"/>
      <c r="L450" s="36"/>
      <c r="M450" s="36"/>
      <c r="N450" s="36"/>
      <c r="O450" s="36"/>
      <c r="P450" s="36"/>
      <c r="Q450" s="36"/>
      <c r="R450" s="36"/>
      <c r="S450" s="36"/>
      <c r="T450" s="36"/>
      <c r="U450" s="36"/>
      <c r="V450" s="36"/>
      <c r="W450" s="36"/>
      <c r="X450" s="36"/>
      <c r="Y450" s="36"/>
    </row>
    <row r="451" spans="1:25" ht="12.75" customHeight="1">
      <c r="A451" s="36"/>
      <c r="B451" s="446"/>
      <c r="C451" s="289"/>
      <c r="D451" s="36"/>
      <c r="E451" s="36"/>
      <c r="F451" s="36"/>
      <c r="G451" s="36"/>
      <c r="H451" s="36"/>
      <c r="I451" s="36"/>
      <c r="J451" s="36"/>
      <c r="K451" s="36"/>
      <c r="L451" s="36"/>
      <c r="M451" s="36"/>
      <c r="N451" s="36"/>
      <c r="O451" s="36"/>
      <c r="P451" s="36"/>
      <c r="Q451" s="36"/>
      <c r="R451" s="36"/>
      <c r="S451" s="36"/>
      <c r="T451" s="36"/>
      <c r="U451" s="36"/>
      <c r="V451" s="36"/>
      <c r="W451" s="36"/>
      <c r="X451" s="36"/>
      <c r="Y451" s="36"/>
    </row>
    <row r="452" spans="1:25" ht="12.75" customHeight="1">
      <c r="A452" s="36"/>
      <c r="B452" s="446"/>
      <c r="C452" s="289"/>
      <c r="D452" s="36"/>
      <c r="E452" s="36"/>
      <c r="F452" s="36"/>
      <c r="G452" s="36"/>
      <c r="H452" s="36"/>
      <c r="I452" s="36"/>
      <c r="J452" s="36"/>
      <c r="K452" s="36"/>
      <c r="L452" s="36"/>
      <c r="M452" s="36"/>
      <c r="N452" s="36"/>
      <c r="O452" s="36"/>
      <c r="P452" s="36"/>
      <c r="Q452" s="36"/>
      <c r="R452" s="36"/>
      <c r="S452" s="36"/>
      <c r="T452" s="36"/>
      <c r="U452" s="36"/>
      <c r="V452" s="36"/>
      <c r="W452" s="36"/>
      <c r="X452" s="36"/>
      <c r="Y452" s="36"/>
    </row>
    <row r="453" spans="1:25" ht="12.75" customHeight="1">
      <c r="A453" s="36"/>
      <c r="B453" s="446"/>
      <c r="C453" s="289"/>
      <c r="D453" s="36"/>
      <c r="E453" s="36"/>
      <c r="F453" s="36"/>
      <c r="G453" s="36"/>
      <c r="H453" s="36"/>
      <c r="I453" s="36"/>
      <c r="J453" s="36"/>
      <c r="K453" s="36"/>
      <c r="L453" s="36"/>
      <c r="M453" s="36"/>
      <c r="N453" s="36"/>
      <c r="O453" s="36"/>
      <c r="P453" s="36"/>
      <c r="Q453" s="36"/>
      <c r="R453" s="36"/>
      <c r="S453" s="36"/>
      <c r="T453" s="36"/>
      <c r="U453" s="36"/>
      <c r="V453" s="36"/>
      <c r="W453" s="36"/>
      <c r="X453" s="36"/>
      <c r="Y453" s="36"/>
    </row>
    <row r="454" spans="1:25" ht="12.75" customHeight="1">
      <c r="A454" s="36"/>
      <c r="B454" s="446"/>
      <c r="C454" s="289"/>
      <c r="D454" s="36"/>
      <c r="E454" s="36"/>
      <c r="F454" s="36"/>
      <c r="G454" s="36"/>
      <c r="H454" s="36"/>
      <c r="I454" s="36"/>
      <c r="J454" s="36"/>
      <c r="K454" s="36"/>
      <c r="L454" s="36"/>
      <c r="M454" s="36"/>
      <c r="N454" s="36"/>
      <c r="O454" s="36"/>
      <c r="P454" s="36"/>
      <c r="Q454" s="36"/>
      <c r="R454" s="36"/>
      <c r="S454" s="36"/>
      <c r="T454" s="36"/>
      <c r="U454" s="36"/>
      <c r="V454" s="36"/>
      <c r="W454" s="36"/>
      <c r="X454" s="36"/>
      <c r="Y454" s="36"/>
    </row>
    <row r="455" spans="1:25" ht="12.75" customHeight="1">
      <c r="A455" s="36"/>
      <c r="B455" s="446"/>
      <c r="C455" s="289"/>
      <c r="D455" s="36"/>
      <c r="E455" s="36"/>
      <c r="F455" s="36"/>
      <c r="G455" s="36"/>
      <c r="H455" s="36"/>
      <c r="I455" s="36"/>
      <c r="J455" s="36"/>
      <c r="K455" s="36"/>
      <c r="L455" s="36"/>
      <c r="M455" s="36"/>
      <c r="N455" s="36"/>
      <c r="O455" s="36"/>
      <c r="P455" s="36"/>
      <c r="Q455" s="36"/>
      <c r="R455" s="36"/>
      <c r="S455" s="36"/>
      <c r="T455" s="36"/>
      <c r="U455" s="36"/>
      <c r="V455" s="36"/>
      <c r="W455" s="36"/>
      <c r="X455" s="36"/>
      <c r="Y455" s="36"/>
    </row>
    <row r="456" spans="1:25" ht="12.75" customHeight="1">
      <c r="A456" s="36"/>
      <c r="B456" s="446"/>
      <c r="C456" s="289"/>
      <c r="D456" s="36"/>
      <c r="E456" s="36"/>
      <c r="F456" s="36"/>
      <c r="G456" s="36"/>
      <c r="H456" s="36"/>
      <c r="I456" s="36"/>
      <c r="J456" s="36"/>
      <c r="K456" s="36"/>
      <c r="L456" s="36"/>
      <c r="M456" s="36"/>
      <c r="N456" s="36"/>
      <c r="O456" s="36"/>
      <c r="P456" s="36"/>
      <c r="Q456" s="36"/>
      <c r="R456" s="36"/>
      <c r="S456" s="36"/>
      <c r="T456" s="36"/>
      <c r="U456" s="36"/>
      <c r="V456" s="36"/>
      <c r="W456" s="36"/>
      <c r="X456" s="36"/>
      <c r="Y456" s="36"/>
    </row>
    <row r="457" spans="1:25" ht="12.75" customHeight="1">
      <c r="A457" s="36"/>
      <c r="B457" s="446"/>
      <c r="C457" s="289"/>
      <c r="D457" s="36"/>
      <c r="E457" s="36"/>
      <c r="F457" s="36"/>
      <c r="G457" s="36"/>
      <c r="H457" s="36"/>
      <c r="I457" s="36"/>
      <c r="J457" s="36"/>
      <c r="K457" s="36"/>
      <c r="L457" s="36"/>
      <c r="M457" s="36"/>
      <c r="N457" s="36"/>
      <c r="O457" s="36"/>
      <c r="P457" s="36"/>
      <c r="Q457" s="36"/>
      <c r="R457" s="36"/>
      <c r="S457" s="36"/>
      <c r="T457" s="36"/>
      <c r="U457" s="36"/>
      <c r="V457" s="36"/>
      <c r="W457" s="36"/>
      <c r="X457" s="36"/>
      <c r="Y457" s="36"/>
    </row>
    <row r="458" spans="1:25" ht="12.75" customHeight="1">
      <c r="A458" s="36"/>
      <c r="B458" s="446"/>
      <c r="C458" s="289"/>
      <c r="D458" s="36"/>
      <c r="E458" s="36"/>
      <c r="F458" s="36"/>
      <c r="G458" s="36"/>
      <c r="H458" s="36"/>
      <c r="I458" s="36"/>
      <c r="J458" s="36"/>
      <c r="K458" s="36"/>
      <c r="L458" s="36"/>
      <c r="M458" s="36"/>
      <c r="N458" s="36"/>
      <c r="O458" s="36"/>
      <c r="P458" s="36"/>
      <c r="Q458" s="36"/>
      <c r="R458" s="36"/>
      <c r="S458" s="36"/>
      <c r="T458" s="36"/>
      <c r="U458" s="36"/>
      <c r="V458" s="36"/>
      <c r="W458" s="36"/>
      <c r="X458" s="36"/>
      <c r="Y458" s="36"/>
    </row>
    <row r="459" spans="1:25" ht="12.75" customHeight="1">
      <c r="A459" s="36"/>
      <c r="B459" s="446"/>
      <c r="C459" s="289"/>
      <c r="D459" s="36"/>
      <c r="E459" s="36"/>
      <c r="F459" s="36"/>
      <c r="G459" s="36"/>
      <c r="H459" s="36"/>
      <c r="I459" s="36"/>
      <c r="J459" s="36"/>
      <c r="K459" s="36"/>
      <c r="L459" s="36"/>
      <c r="M459" s="36"/>
      <c r="N459" s="36"/>
      <c r="O459" s="36"/>
      <c r="P459" s="36"/>
      <c r="Q459" s="36"/>
      <c r="R459" s="36"/>
      <c r="S459" s="36"/>
      <c r="T459" s="36"/>
      <c r="U459" s="36"/>
      <c r="V459" s="36"/>
      <c r="W459" s="36"/>
      <c r="X459" s="36"/>
      <c r="Y459" s="36"/>
    </row>
    <row r="460" spans="1:25" ht="12.75" customHeight="1">
      <c r="A460" s="36"/>
      <c r="B460" s="446"/>
      <c r="C460" s="289"/>
      <c r="D460" s="36"/>
      <c r="E460" s="36"/>
      <c r="F460" s="36"/>
      <c r="G460" s="36"/>
      <c r="H460" s="36"/>
      <c r="I460" s="36"/>
      <c r="J460" s="36"/>
      <c r="K460" s="36"/>
      <c r="L460" s="36"/>
      <c r="M460" s="36"/>
      <c r="N460" s="36"/>
      <c r="O460" s="36"/>
      <c r="P460" s="36"/>
      <c r="Q460" s="36"/>
      <c r="R460" s="36"/>
      <c r="S460" s="36"/>
      <c r="T460" s="36"/>
      <c r="U460" s="36"/>
      <c r="V460" s="36"/>
      <c r="W460" s="36"/>
      <c r="X460" s="36"/>
      <c r="Y460" s="36"/>
    </row>
    <row r="461" spans="1:25" ht="12.75" customHeight="1">
      <c r="A461" s="36"/>
      <c r="B461" s="446"/>
      <c r="C461" s="289"/>
      <c r="D461" s="36"/>
      <c r="E461" s="36"/>
      <c r="F461" s="36"/>
      <c r="G461" s="36"/>
      <c r="H461" s="36"/>
      <c r="I461" s="36"/>
      <c r="J461" s="36"/>
      <c r="K461" s="36"/>
      <c r="L461" s="36"/>
      <c r="M461" s="36"/>
      <c r="N461" s="36"/>
      <c r="O461" s="36"/>
      <c r="P461" s="36"/>
      <c r="Q461" s="36"/>
      <c r="R461" s="36"/>
      <c r="S461" s="36"/>
      <c r="T461" s="36"/>
      <c r="U461" s="36"/>
      <c r="V461" s="36"/>
      <c r="W461" s="36"/>
      <c r="X461" s="36"/>
      <c r="Y461" s="36"/>
    </row>
    <row r="462" spans="1:25" ht="12.75" customHeight="1">
      <c r="A462" s="36"/>
      <c r="B462" s="446"/>
      <c r="C462" s="289"/>
      <c r="D462" s="36"/>
      <c r="E462" s="36"/>
      <c r="F462" s="36"/>
      <c r="G462" s="36"/>
      <c r="H462" s="36"/>
      <c r="I462" s="36"/>
      <c r="J462" s="36"/>
      <c r="K462" s="36"/>
      <c r="L462" s="36"/>
      <c r="M462" s="36"/>
      <c r="N462" s="36"/>
      <c r="O462" s="36"/>
      <c r="P462" s="36"/>
      <c r="Q462" s="36"/>
      <c r="R462" s="36"/>
      <c r="S462" s="36"/>
      <c r="T462" s="36"/>
      <c r="U462" s="36"/>
      <c r="V462" s="36"/>
      <c r="W462" s="36"/>
      <c r="X462" s="36"/>
      <c r="Y462" s="36"/>
    </row>
    <row r="463" spans="1:25" ht="12.75" customHeight="1">
      <c r="A463" s="36"/>
      <c r="B463" s="446"/>
      <c r="C463" s="289"/>
      <c r="D463" s="36"/>
      <c r="E463" s="36"/>
      <c r="F463" s="36"/>
      <c r="G463" s="36"/>
      <c r="H463" s="36"/>
      <c r="I463" s="36"/>
      <c r="J463" s="36"/>
      <c r="K463" s="36"/>
      <c r="L463" s="36"/>
      <c r="M463" s="36"/>
      <c r="N463" s="36"/>
      <c r="O463" s="36"/>
      <c r="P463" s="36"/>
      <c r="Q463" s="36"/>
      <c r="R463" s="36"/>
      <c r="S463" s="36"/>
      <c r="T463" s="36"/>
      <c r="U463" s="36"/>
      <c r="V463" s="36"/>
      <c r="W463" s="36"/>
      <c r="X463" s="36"/>
      <c r="Y463" s="36"/>
    </row>
    <row r="464" spans="1:25" ht="12.75" customHeight="1">
      <c r="A464" s="36"/>
      <c r="B464" s="446"/>
      <c r="C464" s="289"/>
      <c r="D464" s="36"/>
      <c r="E464" s="36"/>
      <c r="F464" s="36"/>
      <c r="G464" s="36"/>
      <c r="H464" s="36"/>
      <c r="I464" s="36"/>
      <c r="J464" s="36"/>
      <c r="K464" s="36"/>
      <c r="L464" s="36"/>
      <c r="M464" s="36"/>
      <c r="N464" s="36"/>
      <c r="O464" s="36"/>
      <c r="P464" s="36"/>
      <c r="Q464" s="36"/>
      <c r="R464" s="36"/>
      <c r="S464" s="36"/>
      <c r="T464" s="36"/>
      <c r="U464" s="36"/>
      <c r="V464" s="36"/>
      <c r="W464" s="36"/>
      <c r="X464" s="36"/>
      <c r="Y464" s="36"/>
    </row>
    <row r="465" spans="1:25" ht="12.75" customHeight="1">
      <c r="A465" s="36"/>
      <c r="B465" s="446"/>
      <c r="C465" s="289"/>
      <c r="D465" s="36"/>
      <c r="E465" s="36"/>
      <c r="F465" s="36"/>
      <c r="G465" s="36"/>
      <c r="H465" s="36"/>
      <c r="I465" s="36"/>
      <c r="J465" s="36"/>
      <c r="K465" s="36"/>
      <c r="L465" s="36"/>
      <c r="M465" s="36"/>
      <c r="N465" s="36"/>
      <c r="O465" s="36"/>
      <c r="P465" s="36"/>
      <c r="Q465" s="36"/>
      <c r="R465" s="36"/>
      <c r="S465" s="36"/>
      <c r="T465" s="36"/>
      <c r="U465" s="36"/>
      <c r="V465" s="36"/>
      <c r="W465" s="36"/>
      <c r="X465" s="36"/>
      <c r="Y465" s="36"/>
    </row>
    <row r="466" spans="1:25" ht="12.75" customHeight="1">
      <c r="A466" s="36"/>
      <c r="B466" s="446"/>
      <c r="C466" s="289"/>
      <c r="D466" s="36"/>
      <c r="E466" s="36"/>
      <c r="F466" s="36"/>
      <c r="G466" s="36"/>
      <c r="H466" s="36"/>
      <c r="I466" s="36"/>
      <c r="J466" s="36"/>
      <c r="K466" s="36"/>
      <c r="L466" s="36"/>
      <c r="M466" s="36"/>
      <c r="N466" s="36"/>
      <c r="O466" s="36"/>
      <c r="P466" s="36"/>
      <c r="Q466" s="36"/>
      <c r="R466" s="36"/>
      <c r="S466" s="36"/>
      <c r="T466" s="36"/>
      <c r="U466" s="36"/>
      <c r="V466" s="36"/>
      <c r="W466" s="36"/>
      <c r="X466" s="36"/>
      <c r="Y466" s="36"/>
    </row>
    <row r="467" spans="1:25" ht="12.75" customHeight="1">
      <c r="A467" s="36"/>
      <c r="B467" s="446"/>
      <c r="C467" s="289"/>
      <c r="D467" s="36"/>
      <c r="E467" s="36"/>
      <c r="F467" s="36"/>
      <c r="G467" s="36"/>
      <c r="H467" s="36"/>
      <c r="I467" s="36"/>
      <c r="J467" s="36"/>
      <c r="K467" s="36"/>
      <c r="L467" s="36"/>
      <c r="M467" s="36"/>
      <c r="N467" s="36"/>
      <c r="O467" s="36"/>
      <c r="P467" s="36"/>
      <c r="Q467" s="36"/>
      <c r="R467" s="36"/>
      <c r="S467" s="36"/>
      <c r="T467" s="36"/>
      <c r="U467" s="36"/>
      <c r="V467" s="36"/>
      <c r="W467" s="36"/>
      <c r="X467" s="36"/>
      <c r="Y467" s="36"/>
    </row>
    <row r="468" spans="1:25" ht="12.75" customHeight="1">
      <c r="A468" s="36"/>
      <c r="B468" s="446"/>
      <c r="C468" s="289"/>
      <c r="D468" s="36"/>
      <c r="E468" s="36"/>
      <c r="F468" s="36"/>
      <c r="G468" s="36"/>
      <c r="H468" s="36"/>
      <c r="I468" s="36"/>
      <c r="J468" s="36"/>
      <c r="K468" s="36"/>
      <c r="L468" s="36"/>
      <c r="M468" s="36"/>
      <c r="N468" s="36"/>
      <c r="O468" s="36"/>
      <c r="P468" s="36"/>
      <c r="Q468" s="36"/>
      <c r="R468" s="36"/>
      <c r="S468" s="36"/>
      <c r="T468" s="36"/>
      <c r="U468" s="36"/>
      <c r="V468" s="36"/>
      <c r="W468" s="36"/>
      <c r="X468" s="36"/>
      <c r="Y468" s="36"/>
    </row>
    <row r="469" spans="1:25" ht="12.75" customHeight="1">
      <c r="A469" s="36"/>
      <c r="B469" s="446"/>
      <c r="C469" s="289"/>
      <c r="D469" s="36"/>
      <c r="E469" s="36"/>
      <c r="F469" s="36"/>
      <c r="G469" s="36"/>
      <c r="H469" s="36"/>
      <c r="I469" s="36"/>
      <c r="J469" s="36"/>
      <c r="K469" s="36"/>
      <c r="L469" s="36"/>
      <c r="M469" s="36"/>
      <c r="N469" s="36"/>
      <c r="O469" s="36"/>
      <c r="P469" s="36"/>
      <c r="Q469" s="36"/>
      <c r="R469" s="36"/>
      <c r="S469" s="36"/>
      <c r="T469" s="36"/>
      <c r="U469" s="36"/>
      <c r="V469" s="36"/>
      <c r="W469" s="36"/>
      <c r="X469" s="36"/>
      <c r="Y469" s="36"/>
    </row>
    <row r="470" spans="1:25" ht="12.75" customHeight="1">
      <c r="A470" s="36"/>
      <c r="B470" s="446"/>
      <c r="C470" s="289"/>
      <c r="D470" s="36"/>
      <c r="E470" s="36"/>
      <c r="F470" s="36"/>
      <c r="G470" s="36"/>
      <c r="H470" s="36"/>
      <c r="I470" s="36"/>
      <c r="J470" s="36"/>
      <c r="K470" s="36"/>
      <c r="L470" s="36"/>
      <c r="M470" s="36"/>
      <c r="N470" s="36"/>
      <c r="O470" s="36"/>
      <c r="P470" s="36"/>
      <c r="Q470" s="36"/>
      <c r="R470" s="36"/>
      <c r="S470" s="36"/>
      <c r="T470" s="36"/>
      <c r="U470" s="36"/>
      <c r="V470" s="36"/>
      <c r="W470" s="36"/>
      <c r="X470" s="36"/>
      <c r="Y470" s="36"/>
    </row>
    <row r="471" spans="1:25" ht="12.75" customHeight="1">
      <c r="A471" s="36"/>
      <c r="B471" s="446"/>
      <c r="C471" s="289"/>
      <c r="D471" s="36"/>
      <c r="E471" s="36"/>
      <c r="F471" s="36"/>
      <c r="G471" s="36"/>
      <c r="H471" s="36"/>
      <c r="I471" s="36"/>
      <c r="J471" s="36"/>
      <c r="K471" s="36"/>
      <c r="L471" s="36"/>
      <c r="M471" s="36"/>
      <c r="N471" s="36"/>
      <c r="O471" s="36"/>
      <c r="P471" s="36"/>
      <c r="Q471" s="36"/>
      <c r="R471" s="36"/>
      <c r="S471" s="36"/>
      <c r="T471" s="36"/>
      <c r="U471" s="36"/>
      <c r="V471" s="36"/>
      <c r="W471" s="36"/>
      <c r="X471" s="36"/>
      <c r="Y471" s="36"/>
    </row>
    <row r="472" spans="1:25" ht="12.75" customHeight="1">
      <c r="A472" s="36"/>
      <c r="B472" s="446"/>
      <c r="C472" s="289"/>
      <c r="D472" s="36"/>
      <c r="E472" s="36"/>
      <c r="F472" s="36"/>
      <c r="G472" s="36"/>
      <c r="H472" s="36"/>
      <c r="I472" s="36"/>
      <c r="J472" s="36"/>
      <c r="K472" s="36"/>
      <c r="L472" s="36"/>
      <c r="M472" s="36"/>
      <c r="N472" s="36"/>
      <c r="O472" s="36"/>
      <c r="P472" s="36"/>
      <c r="Q472" s="36"/>
      <c r="R472" s="36"/>
      <c r="S472" s="36"/>
      <c r="T472" s="36"/>
      <c r="U472" s="36"/>
      <c r="V472" s="36"/>
      <c r="W472" s="36"/>
      <c r="X472" s="36"/>
      <c r="Y472" s="36"/>
    </row>
    <row r="473" spans="1:25" ht="12.75" customHeight="1">
      <c r="A473" s="36"/>
      <c r="B473" s="446"/>
      <c r="C473" s="289"/>
      <c r="D473" s="36"/>
      <c r="E473" s="36"/>
      <c r="F473" s="36"/>
      <c r="G473" s="36"/>
      <c r="H473" s="36"/>
      <c r="I473" s="36"/>
      <c r="J473" s="36"/>
      <c r="K473" s="36"/>
      <c r="L473" s="36"/>
      <c r="M473" s="36"/>
      <c r="N473" s="36"/>
      <c r="O473" s="36"/>
      <c r="P473" s="36"/>
      <c r="Q473" s="36"/>
      <c r="R473" s="36"/>
      <c r="S473" s="36"/>
      <c r="T473" s="36"/>
      <c r="U473" s="36"/>
      <c r="V473" s="36"/>
      <c r="W473" s="36"/>
      <c r="X473" s="36"/>
      <c r="Y473" s="36"/>
    </row>
    <row r="474" spans="1:25" ht="12.75" customHeight="1">
      <c r="A474" s="36"/>
      <c r="B474" s="446"/>
      <c r="C474" s="289"/>
      <c r="D474" s="36"/>
      <c r="E474" s="36"/>
      <c r="F474" s="36"/>
      <c r="G474" s="36"/>
      <c r="H474" s="36"/>
      <c r="I474" s="36"/>
      <c r="J474" s="36"/>
      <c r="K474" s="36"/>
      <c r="L474" s="36"/>
      <c r="M474" s="36"/>
      <c r="N474" s="36"/>
      <c r="O474" s="36"/>
      <c r="P474" s="36"/>
      <c r="Q474" s="36"/>
      <c r="R474" s="36"/>
      <c r="S474" s="36"/>
      <c r="T474" s="36"/>
      <c r="U474" s="36"/>
      <c r="V474" s="36"/>
      <c r="W474" s="36"/>
      <c r="X474" s="36"/>
      <c r="Y474" s="36"/>
    </row>
    <row r="475" spans="1:25" ht="12.75" customHeight="1">
      <c r="A475" s="36"/>
      <c r="B475" s="446"/>
      <c r="C475" s="289"/>
      <c r="D475" s="36"/>
      <c r="E475" s="36"/>
      <c r="F475" s="36"/>
      <c r="G475" s="36"/>
      <c r="H475" s="36"/>
      <c r="I475" s="36"/>
      <c r="J475" s="36"/>
      <c r="K475" s="36"/>
      <c r="L475" s="36"/>
      <c r="M475" s="36"/>
      <c r="N475" s="36"/>
      <c r="O475" s="36"/>
      <c r="P475" s="36"/>
      <c r="Q475" s="36"/>
      <c r="R475" s="36"/>
      <c r="S475" s="36"/>
      <c r="T475" s="36"/>
      <c r="U475" s="36"/>
      <c r="V475" s="36"/>
      <c r="W475" s="36"/>
      <c r="X475" s="36"/>
      <c r="Y475" s="36"/>
    </row>
    <row r="476" spans="1:25" ht="12.75" customHeight="1">
      <c r="A476" s="36"/>
      <c r="B476" s="446"/>
      <c r="C476" s="289"/>
      <c r="D476" s="36"/>
      <c r="E476" s="36"/>
      <c r="F476" s="36"/>
      <c r="G476" s="36"/>
      <c r="H476" s="36"/>
      <c r="I476" s="36"/>
      <c r="J476" s="36"/>
      <c r="K476" s="36"/>
      <c r="L476" s="36"/>
      <c r="M476" s="36"/>
      <c r="N476" s="36"/>
      <c r="O476" s="36"/>
      <c r="P476" s="36"/>
      <c r="Q476" s="36"/>
      <c r="R476" s="36"/>
      <c r="S476" s="36"/>
      <c r="T476" s="36"/>
      <c r="U476" s="36"/>
      <c r="V476" s="36"/>
      <c r="W476" s="36"/>
      <c r="X476" s="36"/>
      <c r="Y476" s="36"/>
    </row>
    <row r="477" spans="1:25" ht="12.75" customHeight="1">
      <c r="A477" s="36"/>
      <c r="B477" s="446"/>
      <c r="C477" s="289"/>
      <c r="D477" s="36"/>
      <c r="E477" s="36"/>
      <c r="F477" s="36"/>
      <c r="G477" s="36"/>
      <c r="H477" s="36"/>
      <c r="I477" s="36"/>
      <c r="J477" s="36"/>
      <c r="K477" s="36"/>
      <c r="L477" s="36"/>
      <c r="M477" s="36"/>
      <c r="N477" s="36"/>
      <c r="O477" s="36"/>
      <c r="P477" s="36"/>
      <c r="Q477" s="36"/>
      <c r="R477" s="36"/>
      <c r="S477" s="36"/>
      <c r="T477" s="36"/>
      <c r="U477" s="36"/>
      <c r="V477" s="36"/>
      <c r="W477" s="36"/>
      <c r="X477" s="36"/>
      <c r="Y477" s="36"/>
    </row>
    <row r="478" spans="1:25" ht="12.75" customHeight="1">
      <c r="A478" s="36"/>
      <c r="B478" s="446"/>
      <c r="C478" s="289"/>
      <c r="D478" s="36"/>
      <c r="E478" s="36"/>
      <c r="F478" s="36"/>
      <c r="G478" s="36"/>
      <c r="H478" s="36"/>
      <c r="I478" s="36"/>
      <c r="J478" s="36"/>
      <c r="K478" s="36"/>
      <c r="L478" s="36"/>
      <c r="M478" s="36"/>
      <c r="N478" s="36"/>
      <c r="O478" s="36"/>
      <c r="P478" s="36"/>
      <c r="Q478" s="36"/>
      <c r="R478" s="36"/>
      <c r="S478" s="36"/>
      <c r="T478" s="36"/>
      <c r="U478" s="36"/>
      <c r="V478" s="36"/>
      <c r="W478" s="36"/>
      <c r="X478" s="36"/>
      <c r="Y478" s="36"/>
    </row>
    <row r="479" spans="1:25" ht="12.75" customHeight="1">
      <c r="A479" s="36"/>
      <c r="B479" s="446"/>
      <c r="C479" s="289"/>
      <c r="D479" s="36"/>
      <c r="E479" s="36"/>
      <c r="F479" s="36"/>
      <c r="G479" s="36"/>
      <c r="H479" s="36"/>
      <c r="I479" s="36"/>
      <c r="J479" s="36"/>
      <c r="K479" s="36"/>
      <c r="L479" s="36"/>
      <c r="M479" s="36"/>
      <c r="N479" s="36"/>
      <c r="O479" s="36"/>
      <c r="P479" s="36"/>
      <c r="Q479" s="36"/>
      <c r="R479" s="36"/>
      <c r="S479" s="36"/>
      <c r="T479" s="36"/>
      <c r="U479" s="36"/>
      <c r="V479" s="36"/>
      <c r="W479" s="36"/>
      <c r="X479" s="36"/>
      <c r="Y479" s="36"/>
    </row>
    <row r="480" spans="1:25" ht="12.75" customHeight="1">
      <c r="A480" s="36"/>
      <c r="B480" s="446"/>
      <c r="C480" s="289"/>
      <c r="D480" s="36"/>
      <c r="E480" s="36"/>
      <c r="F480" s="36"/>
      <c r="G480" s="36"/>
      <c r="H480" s="36"/>
      <c r="I480" s="36"/>
      <c r="J480" s="36"/>
      <c r="K480" s="36"/>
      <c r="L480" s="36"/>
      <c r="M480" s="36"/>
      <c r="N480" s="36"/>
      <c r="O480" s="36"/>
      <c r="P480" s="36"/>
      <c r="Q480" s="36"/>
      <c r="R480" s="36"/>
      <c r="S480" s="36"/>
      <c r="T480" s="36"/>
      <c r="U480" s="36"/>
      <c r="V480" s="36"/>
      <c r="W480" s="36"/>
      <c r="X480" s="36"/>
      <c r="Y480" s="36"/>
    </row>
    <row r="481" spans="1:25" ht="12.75" customHeight="1">
      <c r="A481" s="36"/>
      <c r="B481" s="446"/>
      <c r="C481" s="289"/>
      <c r="D481" s="36"/>
      <c r="E481" s="36"/>
      <c r="F481" s="36"/>
      <c r="G481" s="36"/>
      <c r="H481" s="36"/>
      <c r="I481" s="36"/>
      <c r="J481" s="36"/>
      <c r="K481" s="36"/>
      <c r="L481" s="36"/>
      <c r="M481" s="36"/>
      <c r="N481" s="36"/>
      <c r="O481" s="36"/>
      <c r="P481" s="36"/>
      <c r="Q481" s="36"/>
      <c r="R481" s="36"/>
      <c r="S481" s="36"/>
      <c r="T481" s="36"/>
      <c r="U481" s="36"/>
      <c r="V481" s="36"/>
      <c r="W481" s="36"/>
      <c r="X481" s="36"/>
      <c r="Y481" s="36"/>
    </row>
    <row r="482" spans="1:25" ht="12.75" customHeight="1">
      <c r="A482" s="36"/>
      <c r="B482" s="446"/>
      <c r="C482" s="289"/>
      <c r="D482" s="36"/>
      <c r="E482" s="36"/>
      <c r="F482" s="36"/>
      <c r="G482" s="36"/>
      <c r="H482" s="36"/>
      <c r="I482" s="36"/>
      <c r="J482" s="36"/>
      <c r="K482" s="36"/>
      <c r="L482" s="36"/>
      <c r="M482" s="36"/>
      <c r="N482" s="36"/>
      <c r="O482" s="36"/>
      <c r="P482" s="36"/>
      <c r="Q482" s="36"/>
      <c r="R482" s="36"/>
      <c r="S482" s="36"/>
      <c r="T482" s="36"/>
      <c r="U482" s="36"/>
      <c r="V482" s="36"/>
      <c r="W482" s="36"/>
      <c r="X482" s="36"/>
      <c r="Y482" s="36"/>
    </row>
    <row r="483" spans="1:25" ht="12.75" customHeight="1">
      <c r="A483" s="36"/>
      <c r="B483" s="446"/>
      <c r="C483" s="289"/>
      <c r="D483" s="36"/>
      <c r="E483" s="36"/>
      <c r="F483" s="36"/>
      <c r="G483" s="36"/>
      <c r="H483" s="36"/>
      <c r="I483" s="36"/>
      <c r="J483" s="36"/>
      <c r="K483" s="36"/>
      <c r="L483" s="36"/>
      <c r="M483" s="36"/>
      <c r="N483" s="36"/>
      <c r="O483" s="36"/>
      <c r="P483" s="36"/>
      <c r="Q483" s="36"/>
      <c r="R483" s="36"/>
      <c r="S483" s="36"/>
      <c r="T483" s="36"/>
      <c r="U483" s="36"/>
      <c r="V483" s="36"/>
      <c r="W483" s="36"/>
      <c r="X483" s="36"/>
      <c r="Y483" s="36"/>
    </row>
    <row r="484" spans="1:25" ht="12.75" customHeight="1">
      <c r="A484" s="36"/>
      <c r="B484" s="446"/>
      <c r="C484" s="289"/>
      <c r="D484" s="36"/>
      <c r="E484" s="36"/>
      <c r="F484" s="36"/>
      <c r="G484" s="36"/>
      <c r="H484" s="36"/>
      <c r="I484" s="36"/>
      <c r="J484" s="36"/>
      <c r="K484" s="36"/>
      <c r="L484" s="36"/>
      <c r="M484" s="36"/>
      <c r="N484" s="36"/>
      <c r="O484" s="36"/>
      <c r="P484" s="36"/>
      <c r="Q484" s="36"/>
      <c r="R484" s="36"/>
      <c r="S484" s="36"/>
      <c r="T484" s="36"/>
      <c r="U484" s="36"/>
      <c r="V484" s="36"/>
      <c r="W484" s="36"/>
      <c r="X484" s="36"/>
      <c r="Y484" s="36"/>
    </row>
    <row r="485" spans="1:25" ht="12.75" customHeight="1">
      <c r="A485" s="36"/>
      <c r="B485" s="446"/>
      <c r="C485" s="289"/>
      <c r="D485" s="36"/>
      <c r="E485" s="36"/>
      <c r="F485" s="36"/>
      <c r="G485" s="36"/>
      <c r="H485" s="36"/>
      <c r="I485" s="36"/>
      <c r="J485" s="36"/>
      <c r="K485" s="36"/>
      <c r="L485" s="36"/>
      <c r="M485" s="36"/>
      <c r="N485" s="36"/>
      <c r="O485" s="36"/>
      <c r="P485" s="36"/>
      <c r="Q485" s="36"/>
      <c r="R485" s="36"/>
      <c r="S485" s="36"/>
      <c r="T485" s="36"/>
      <c r="U485" s="36"/>
      <c r="V485" s="36"/>
      <c r="W485" s="36"/>
      <c r="X485" s="36"/>
      <c r="Y485" s="36"/>
    </row>
    <row r="486" spans="1:25" ht="12.75" customHeight="1">
      <c r="A486" s="36"/>
      <c r="B486" s="446"/>
      <c r="C486" s="289"/>
      <c r="D486" s="36"/>
      <c r="E486" s="36"/>
      <c r="F486" s="36"/>
      <c r="G486" s="36"/>
      <c r="H486" s="36"/>
      <c r="I486" s="36"/>
      <c r="J486" s="36"/>
      <c r="K486" s="36"/>
      <c r="L486" s="36"/>
      <c r="M486" s="36"/>
      <c r="N486" s="36"/>
      <c r="O486" s="36"/>
      <c r="P486" s="36"/>
      <c r="Q486" s="36"/>
      <c r="R486" s="36"/>
      <c r="S486" s="36"/>
      <c r="T486" s="36"/>
      <c r="U486" s="36"/>
      <c r="V486" s="36"/>
      <c r="W486" s="36"/>
      <c r="X486" s="36"/>
      <c r="Y486" s="36"/>
    </row>
    <row r="487" spans="1:25" ht="12.75" customHeight="1">
      <c r="A487" s="36"/>
      <c r="B487" s="446"/>
      <c r="C487" s="289"/>
      <c r="D487" s="36"/>
      <c r="E487" s="36"/>
      <c r="F487" s="36"/>
      <c r="G487" s="36"/>
      <c r="H487" s="36"/>
      <c r="I487" s="36"/>
      <c r="J487" s="36"/>
      <c r="K487" s="36"/>
      <c r="L487" s="36"/>
      <c r="M487" s="36"/>
      <c r="N487" s="36"/>
      <c r="O487" s="36"/>
      <c r="P487" s="36"/>
      <c r="Q487" s="36"/>
      <c r="R487" s="36"/>
      <c r="S487" s="36"/>
      <c r="T487" s="36"/>
      <c r="U487" s="36"/>
      <c r="V487" s="36"/>
      <c r="W487" s="36"/>
      <c r="X487" s="36"/>
      <c r="Y487" s="36"/>
    </row>
    <row r="488" spans="1:25" ht="12.75" customHeight="1">
      <c r="A488" s="36"/>
      <c r="B488" s="446"/>
      <c r="C488" s="289"/>
      <c r="D488" s="36"/>
      <c r="E488" s="36"/>
      <c r="F488" s="36"/>
      <c r="G488" s="36"/>
      <c r="H488" s="36"/>
      <c r="I488" s="36"/>
      <c r="J488" s="36"/>
      <c r="K488" s="36"/>
      <c r="L488" s="36"/>
      <c r="M488" s="36"/>
      <c r="N488" s="36"/>
      <c r="O488" s="36"/>
      <c r="P488" s="36"/>
      <c r="Q488" s="36"/>
      <c r="R488" s="36"/>
      <c r="S488" s="36"/>
      <c r="T488" s="36"/>
      <c r="U488" s="36"/>
      <c r="V488" s="36"/>
      <c r="W488" s="36"/>
      <c r="X488" s="36"/>
      <c r="Y488" s="36"/>
    </row>
    <row r="489" spans="1:25" ht="12.75" customHeight="1">
      <c r="A489" s="36"/>
      <c r="B489" s="446"/>
      <c r="C489" s="289"/>
      <c r="D489" s="36"/>
      <c r="E489" s="36"/>
      <c r="F489" s="36"/>
      <c r="G489" s="36"/>
      <c r="H489" s="36"/>
      <c r="I489" s="36"/>
      <c r="J489" s="36"/>
      <c r="K489" s="36"/>
      <c r="L489" s="36"/>
      <c r="M489" s="36"/>
      <c r="N489" s="36"/>
      <c r="O489" s="36"/>
      <c r="P489" s="36"/>
      <c r="Q489" s="36"/>
      <c r="R489" s="36"/>
      <c r="S489" s="36"/>
      <c r="T489" s="36"/>
      <c r="U489" s="36"/>
      <c r="V489" s="36"/>
      <c r="W489" s="36"/>
      <c r="X489" s="36"/>
      <c r="Y489" s="36"/>
    </row>
    <row r="490" spans="1:25" ht="12.75" customHeight="1">
      <c r="A490" s="36"/>
      <c r="B490" s="446"/>
      <c r="C490" s="289"/>
      <c r="D490" s="36"/>
      <c r="E490" s="36"/>
      <c r="F490" s="36"/>
      <c r="G490" s="36"/>
      <c r="H490" s="36"/>
      <c r="I490" s="36"/>
      <c r="J490" s="36"/>
      <c r="K490" s="36"/>
      <c r="L490" s="36"/>
      <c r="M490" s="36"/>
      <c r="N490" s="36"/>
      <c r="O490" s="36"/>
      <c r="P490" s="36"/>
      <c r="Q490" s="36"/>
      <c r="R490" s="36"/>
      <c r="S490" s="36"/>
      <c r="T490" s="36"/>
      <c r="U490" s="36"/>
      <c r="V490" s="36"/>
      <c r="W490" s="36"/>
      <c r="X490" s="36"/>
      <c r="Y490" s="36"/>
    </row>
    <row r="491" spans="1:25" ht="12.75" customHeight="1">
      <c r="A491" s="36"/>
      <c r="B491" s="446"/>
      <c r="C491" s="289"/>
      <c r="D491" s="36"/>
      <c r="E491" s="36"/>
      <c r="F491" s="36"/>
      <c r="G491" s="36"/>
      <c r="H491" s="36"/>
      <c r="I491" s="36"/>
      <c r="J491" s="36"/>
      <c r="K491" s="36"/>
      <c r="L491" s="36"/>
      <c r="M491" s="36"/>
      <c r="N491" s="36"/>
      <c r="O491" s="36"/>
      <c r="P491" s="36"/>
      <c r="Q491" s="36"/>
      <c r="R491" s="36"/>
      <c r="S491" s="36"/>
      <c r="T491" s="36"/>
      <c r="U491" s="36"/>
      <c r="V491" s="36"/>
      <c r="W491" s="36"/>
      <c r="X491" s="36"/>
      <c r="Y491" s="36"/>
    </row>
    <row r="492" spans="1:25" ht="12.75" customHeight="1">
      <c r="A492" s="36"/>
      <c r="B492" s="446"/>
      <c r="C492" s="289"/>
      <c r="D492" s="36"/>
      <c r="E492" s="36"/>
      <c r="F492" s="36"/>
      <c r="G492" s="36"/>
      <c r="H492" s="36"/>
      <c r="I492" s="36"/>
      <c r="J492" s="36"/>
      <c r="K492" s="36"/>
      <c r="L492" s="36"/>
      <c r="M492" s="36"/>
      <c r="N492" s="36"/>
      <c r="O492" s="36"/>
      <c r="P492" s="36"/>
      <c r="Q492" s="36"/>
      <c r="R492" s="36"/>
      <c r="S492" s="36"/>
      <c r="T492" s="36"/>
      <c r="U492" s="36"/>
      <c r="V492" s="36"/>
      <c r="W492" s="36"/>
      <c r="X492" s="36"/>
      <c r="Y492" s="36"/>
    </row>
    <row r="493" spans="1:25" ht="12.75" customHeight="1">
      <c r="A493" s="36"/>
      <c r="B493" s="446"/>
      <c r="C493" s="289"/>
      <c r="D493" s="36"/>
      <c r="E493" s="36"/>
      <c r="F493" s="36"/>
      <c r="G493" s="36"/>
      <c r="H493" s="36"/>
      <c r="I493" s="36"/>
      <c r="J493" s="36"/>
      <c r="K493" s="36"/>
      <c r="L493" s="36"/>
      <c r="M493" s="36"/>
      <c r="N493" s="36"/>
      <c r="O493" s="36"/>
      <c r="P493" s="36"/>
      <c r="Q493" s="36"/>
      <c r="R493" s="36"/>
      <c r="S493" s="36"/>
      <c r="T493" s="36"/>
      <c r="U493" s="36"/>
      <c r="V493" s="36"/>
      <c r="W493" s="36"/>
      <c r="X493" s="36"/>
      <c r="Y493" s="36"/>
    </row>
    <row r="494" spans="1:25" ht="12.75" customHeight="1">
      <c r="A494" s="36"/>
      <c r="B494" s="446"/>
      <c r="C494" s="289"/>
      <c r="D494" s="36"/>
      <c r="E494" s="36"/>
      <c r="F494" s="36"/>
      <c r="G494" s="36"/>
      <c r="H494" s="36"/>
      <c r="I494" s="36"/>
      <c r="J494" s="36"/>
      <c r="K494" s="36"/>
      <c r="L494" s="36"/>
      <c r="M494" s="36"/>
      <c r="N494" s="36"/>
      <c r="O494" s="36"/>
      <c r="P494" s="36"/>
      <c r="Q494" s="36"/>
      <c r="R494" s="36"/>
      <c r="S494" s="36"/>
      <c r="T494" s="36"/>
      <c r="U494" s="36"/>
      <c r="V494" s="36"/>
      <c r="W494" s="36"/>
      <c r="X494" s="36"/>
      <c r="Y494" s="36"/>
    </row>
    <row r="495" spans="1:25" ht="12.75" customHeight="1">
      <c r="A495" s="36"/>
      <c r="B495" s="446"/>
      <c r="C495" s="289"/>
      <c r="D495" s="36"/>
      <c r="E495" s="36"/>
      <c r="F495" s="36"/>
      <c r="G495" s="36"/>
      <c r="H495" s="36"/>
      <c r="I495" s="36"/>
      <c r="J495" s="36"/>
      <c r="K495" s="36"/>
      <c r="L495" s="36"/>
      <c r="M495" s="36"/>
      <c r="N495" s="36"/>
      <c r="O495" s="36"/>
      <c r="P495" s="36"/>
      <c r="Q495" s="36"/>
      <c r="R495" s="36"/>
      <c r="S495" s="36"/>
      <c r="T495" s="36"/>
      <c r="U495" s="36"/>
      <c r="V495" s="36"/>
      <c r="W495" s="36"/>
      <c r="X495" s="36"/>
      <c r="Y495" s="36"/>
    </row>
    <row r="496" spans="1:25" ht="12.75" customHeight="1">
      <c r="A496" s="36"/>
      <c r="B496" s="446"/>
      <c r="C496" s="289"/>
      <c r="D496" s="36"/>
      <c r="E496" s="36"/>
      <c r="F496" s="36"/>
      <c r="G496" s="36"/>
      <c r="H496" s="36"/>
      <c r="I496" s="36"/>
      <c r="J496" s="36"/>
      <c r="K496" s="36"/>
      <c r="L496" s="36"/>
      <c r="M496" s="36"/>
      <c r="N496" s="36"/>
      <c r="O496" s="36"/>
      <c r="P496" s="36"/>
      <c r="Q496" s="36"/>
      <c r="R496" s="36"/>
      <c r="S496" s="36"/>
      <c r="T496" s="36"/>
      <c r="U496" s="36"/>
      <c r="V496" s="36"/>
      <c r="W496" s="36"/>
      <c r="X496" s="36"/>
      <c r="Y496" s="36"/>
    </row>
    <row r="497" spans="1:25" ht="12.75" customHeight="1">
      <c r="A497" s="36"/>
      <c r="B497" s="446"/>
      <c r="C497" s="289"/>
      <c r="D497" s="36"/>
      <c r="E497" s="36"/>
      <c r="F497" s="36"/>
      <c r="G497" s="36"/>
      <c r="H497" s="36"/>
      <c r="I497" s="36"/>
      <c r="J497" s="36"/>
      <c r="K497" s="36"/>
      <c r="L497" s="36"/>
      <c r="M497" s="36"/>
      <c r="N497" s="36"/>
      <c r="O497" s="36"/>
      <c r="P497" s="36"/>
      <c r="Q497" s="36"/>
      <c r="R497" s="36"/>
      <c r="S497" s="36"/>
      <c r="T497" s="36"/>
      <c r="U497" s="36"/>
      <c r="V497" s="36"/>
      <c r="W497" s="36"/>
      <c r="X497" s="36"/>
      <c r="Y497" s="36"/>
    </row>
    <row r="498" spans="1:25" ht="12.75" customHeight="1">
      <c r="A498" s="36"/>
      <c r="B498" s="446"/>
      <c r="C498" s="289"/>
      <c r="D498" s="36"/>
      <c r="E498" s="36"/>
      <c r="F498" s="36"/>
      <c r="G498" s="36"/>
      <c r="H498" s="36"/>
      <c r="I498" s="36"/>
      <c r="J498" s="36"/>
      <c r="K498" s="36"/>
      <c r="L498" s="36"/>
      <c r="M498" s="36"/>
      <c r="N498" s="36"/>
      <c r="O498" s="36"/>
      <c r="P498" s="36"/>
      <c r="Q498" s="36"/>
      <c r="R498" s="36"/>
      <c r="S498" s="36"/>
      <c r="T498" s="36"/>
      <c r="U498" s="36"/>
      <c r="V498" s="36"/>
      <c r="W498" s="36"/>
      <c r="X498" s="36"/>
      <c r="Y498" s="36"/>
    </row>
    <row r="499" spans="1:25" ht="12.75" customHeight="1">
      <c r="A499" s="36"/>
      <c r="B499" s="446"/>
      <c r="C499" s="289"/>
      <c r="D499" s="36"/>
      <c r="E499" s="36"/>
      <c r="F499" s="36"/>
      <c r="G499" s="36"/>
      <c r="H499" s="36"/>
      <c r="I499" s="36"/>
      <c r="J499" s="36"/>
      <c r="K499" s="36"/>
      <c r="L499" s="36"/>
      <c r="M499" s="36"/>
      <c r="N499" s="36"/>
      <c r="O499" s="36"/>
      <c r="P499" s="36"/>
      <c r="Q499" s="36"/>
      <c r="R499" s="36"/>
      <c r="S499" s="36"/>
      <c r="T499" s="36"/>
      <c r="U499" s="36"/>
      <c r="V499" s="36"/>
      <c r="W499" s="36"/>
      <c r="X499" s="36"/>
      <c r="Y499" s="36"/>
    </row>
    <row r="500" spans="1:25" ht="12.75" customHeight="1">
      <c r="A500" s="36"/>
      <c r="B500" s="446"/>
      <c r="C500" s="289"/>
      <c r="D500" s="36"/>
      <c r="E500" s="36"/>
      <c r="F500" s="36"/>
      <c r="G500" s="36"/>
      <c r="H500" s="36"/>
      <c r="I500" s="36"/>
      <c r="J500" s="36"/>
      <c r="K500" s="36"/>
      <c r="L500" s="36"/>
      <c r="M500" s="36"/>
      <c r="N500" s="36"/>
      <c r="O500" s="36"/>
      <c r="P500" s="36"/>
      <c r="Q500" s="36"/>
      <c r="R500" s="36"/>
      <c r="S500" s="36"/>
      <c r="T500" s="36"/>
      <c r="U500" s="36"/>
      <c r="V500" s="36"/>
      <c r="W500" s="36"/>
      <c r="X500" s="36"/>
      <c r="Y500" s="36"/>
    </row>
    <row r="501" spans="1:25" ht="12.75" customHeight="1">
      <c r="A501" s="36"/>
      <c r="B501" s="446"/>
      <c r="C501" s="289"/>
      <c r="D501" s="36"/>
      <c r="E501" s="36"/>
      <c r="F501" s="36"/>
      <c r="G501" s="36"/>
      <c r="H501" s="36"/>
      <c r="I501" s="36"/>
      <c r="J501" s="36"/>
      <c r="K501" s="36"/>
      <c r="L501" s="36"/>
      <c r="M501" s="36"/>
      <c r="N501" s="36"/>
      <c r="O501" s="36"/>
      <c r="P501" s="36"/>
      <c r="Q501" s="36"/>
      <c r="R501" s="36"/>
      <c r="S501" s="36"/>
      <c r="T501" s="36"/>
      <c r="U501" s="36"/>
      <c r="V501" s="36"/>
      <c r="W501" s="36"/>
      <c r="X501" s="36"/>
      <c r="Y501" s="36"/>
    </row>
    <row r="502" spans="1:25" ht="12.75" customHeight="1">
      <c r="A502" s="36"/>
      <c r="B502" s="446"/>
      <c r="C502" s="289"/>
      <c r="D502" s="36"/>
      <c r="E502" s="36"/>
      <c r="F502" s="36"/>
      <c r="G502" s="36"/>
      <c r="H502" s="36"/>
      <c r="I502" s="36"/>
      <c r="J502" s="36"/>
      <c r="K502" s="36"/>
      <c r="L502" s="36"/>
      <c r="M502" s="36"/>
      <c r="N502" s="36"/>
      <c r="O502" s="36"/>
      <c r="P502" s="36"/>
      <c r="Q502" s="36"/>
      <c r="R502" s="36"/>
      <c r="S502" s="36"/>
      <c r="T502" s="36"/>
      <c r="U502" s="36"/>
      <c r="V502" s="36"/>
      <c r="W502" s="36"/>
      <c r="X502" s="36"/>
      <c r="Y502" s="36"/>
    </row>
    <row r="503" spans="1:25" ht="12.75" customHeight="1">
      <c r="A503" s="36"/>
      <c r="B503" s="446"/>
      <c r="C503" s="289"/>
      <c r="D503" s="36"/>
      <c r="E503" s="36"/>
      <c r="F503" s="36"/>
      <c r="G503" s="36"/>
      <c r="H503" s="36"/>
      <c r="I503" s="36"/>
      <c r="J503" s="36"/>
      <c r="K503" s="36"/>
      <c r="L503" s="36"/>
      <c r="M503" s="36"/>
      <c r="N503" s="36"/>
      <c r="O503" s="36"/>
      <c r="P503" s="36"/>
      <c r="Q503" s="36"/>
      <c r="R503" s="36"/>
      <c r="S503" s="36"/>
      <c r="T503" s="36"/>
      <c r="U503" s="36"/>
      <c r="V503" s="36"/>
      <c r="W503" s="36"/>
      <c r="X503" s="36"/>
      <c r="Y503" s="36"/>
    </row>
    <row r="504" spans="1:25" ht="12.75" customHeight="1">
      <c r="A504" s="36"/>
      <c r="B504" s="446"/>
      <c r="C504" s="289"/>
      <c r="D504" s="36"/>
      <c r="E504" s="36"/>
      <c r="F504" s="36"/>
      <c r="G504" s="36"/>
      <c r="H504" s="36"/>
      <c r="I504" s="36"/>
      <c r="J504" s="36"/>
      <c r="K504" s="36"/>
      <c r="L504" s="36"/>
      <c r="M504" s="36"/>
      <c r="N504" s="36"/>
      <c r="O504" s="36"/>
      <c r="P504" s="36"/>
      <c r="Q504" s="36"/>
      <c r="R504" s="36"/>
      <c r="S504" s="36"/>
      <c r="T504" s="36"/>
      <c r="U504" s="36"/>
      <c r="V504" s="36"/>
      <c r="W504" s="36"/>
      <c r="X504" s="36"/>
      <c r="Y504" s="36"/>
    </row>
    <row r="505" spans="1:25" ht="12.75" customHeight="1">
      <c r="A505" s="36"/>
      <c r="B505" s="446"/>
      <c r="C505" s="289"/>
      <c r="D505" s="36"/>
      <c r="E505" s="36"/>
      <c r="F505" s="36"/>
      <c r="G505" s="36"/>
      <c r="H505" s="36"/>
      <c r="I505" s="36"/>
      <c r="J505" s="36"/>
      <c r="K505" s="36"/>
      <c r="L505" s="36"/>
      <c r="M505" s="36"/>
      <c r="N505" s="36"/>
      <c r="O505" s="36"/>
      <c r="P505" s="36"/>
      <c r="Q505" s="36"/>
      <c r="R505" s="36"/>
      <c r="S505" s="36"/>
      <c r="T505" s="36"/>
      <c r="U505" s="36"/>
      <c r="V505" s="36"/>
      <c r="W505" s="36"/>
      <c r="X505" s="36"/>
      <c r="Y505" s="36"/>
    </row>
    <row r="506" spans="1:25" ht="12.75" customHeight="1">
      <c r="A506" s="36"/>
      <c r="B506" s="446"/>
      <c r="C506" s="289"/>
      <c r="D506" s="36"/>
      <c r="E506" s="36"/>
      <c r="F506" s="36"/>
      <c r="G506" s="36"/>
      <c r="H506" s="36"/>
      <c r="I506" s="36"/>
      <c r="J506" s="36"/>
      <c r="K506" s="36"/>
      <c r="L506" s="36"/>
      <c r="M506" s="36"/>
      <c r="N506" s="36"/>
      <c r="O506" s="36"/>
      <c r="P506" s="36"/>
      <c r="Q506" s="36"/>
      <c r="R506" s="36"/>
      <c r="S506" s="36"/>
      <c r="T506" s="36"/>
      <c r="U506" s="36"/>
      <c r="V506" s="36"/>
      <c r="W506" s="36"/>
      <c r="X506" s="36"/>
      <c r="Y506" s="36"/>
    </row>
    <row r="507" spans="1:25" ht="12.75" customHeight="1">
      <c r="A507" s="36"/>
      <c r="B507" s="446"/>
      <c r="C507" s="289"/>
      <c r="D507" s="36"/>
      <c r="E507" s="36"/>
      <c r="F507" s="36"/>
      <c r="G507" s="36"/>
      <c r="H507" s="36"/>
      <c r="I507" s="36"/>
      <c r="J507" s="36"/>
      <c r="K507" s="36"/>
      <c r="L507" s="36"/>
      <c r="M507" s="36"/>
      <c r="N507" s="36"/>
      <c r="O507" s="36"/>
      <c r="P507" s="36"/>
      <c r="Q507" s="36"/>
      <c r="R507" s="36"/>
      <c r="S507" s="36"/>
      <c r="T507" s="36"/>
      <c r="U507" s="36"/>
      <c r="V507" s="36"/>
      <c r="W507" s="36"/>
      <c r="X507" s="36"/>
      <c r="Y507" s="36"/>
    </row>
    <row r="508" spans="1:25" ht="12.75" customHeight="1">
      <c r="A508" s="36"/>
      <c r="B508" s="446"/>
      <c r="C508" s="289"/>
      <c r="D508" s="36"/>
      <c r="E508" s="36"/>
      <c r="F508" s="36"/>
      <c r="G508" s="36"/>
      <c r="H508" s="36"/>
      <c r="I508" s="36"/>
      <c r="J508" s="36"/>
      <c r="K508" s="36"/>
      <c r="L508" s="36"/>
      <c r="M508" s="36"/>
      <c r="N508" s="36"/>
      <c r="O508" s="36"/>
      <c r="P508" s="36"/>
      <c r="Q508" s="36"/>
      <c r="R508" s="36"/>
      <c r="S508" s="36"/>
      <c r="T508" s="36"/>
      <c r="U508" s="36"/>
      <c r="V508" s="36"/>
      <c r="W508" s="36"/>
      <c r="X508" s="36"/>
      <c r="Y508" s="36"/>
    </row>
    <row r="509" spans="1:25" ht="12.75" customHeight="1">
      <c r="A509" s="36"/>
      <c r="B509" s="446"/>
      <c r="C509" s="289"/>
      <c r="D509" s="36"/>
      <c r="E509" s="36"/>
      <c r="F509" s="36"/>
      <c r="G509" s="36"/>
      <c r="H509" s="36"/>
      <c r="I509" s="36"/>
      <c r="J509" s="36"/>
      <c r="K509" s="36"/>
      <c r="L509" s="36"/>
      <c r="M509" s="36"/>
      <c r="N509" s="36"/>
      <c r="O509" s="36"/>
      <c r="P509" s="36"/>
      <c r="Q509" s="36"/>
      <c r="R509" s="36"/>
      <c r="S509" s="36"/>
      <c r="T509" s="36"/>
      <c r="U509" s="36"/>
      <c r="V509" s="36"/>
      <c r="W509" s="36"/>
      <c r="X509" s="36"/>
      <c r="Y509" s="36"/>
    </row>
    <row r="510" spans="1:25" ht="12.75" customHeight="1">
      <c r="A510" s="36"/>
      <c r="B510" s="446"/>
      <c r="C510" s="289"/>
      <c r="D510" s="36"/>
      <c r="E510" s="36"/>
      <c r="F510" s="36"/>
      <c r="G510" s="36"/>
      <c r="H510" s="36"/>
      <c r="I510" s="36"/>
      <c r="J510" s="36"/>
      <c r="K510" s="36"/>
      <c r="L510" s="36"/>
      <c r="M510" s="36"/>
      <c r="N510" s="36"/>
      <c r="O510" s="36"/>
      <c r="P510" s="36"/>
      <c r="Q510" s="36"/>
      <c r="R510" s="36"/>
      <c r="S510" s="36"/>
      <c r="T510" s="36"/>
      <c r="U510" s="36"/>
      <c r="V510" s="36"/>
      <c r="W510" s="36"/>
      <c r="X510" s="36"/>
      <c r="Y510" s="36"/>
    </row>
    <row r="511" spans="1:25" ht="12.75" customHeight="1">
      <c r="A511" s="36"/>
      <c r="B511" s="446"/>
      <c r="C511" s="289"/>
      <c r="D511" s="36"/>
      <c r="E511" s="36"/>
      <c r="F511" s="36"/>
      <c r="G511" s="36"/>
      <c r="H511" s="36"/>
      <c r="I511" s="36"/>
      <c r="J511" s="36"/>
      <c r="K511" s="36"/>
      <c r="L511" s="36"/>
      <c r="M511" s="36"/>
      <c r="N511" s="36"/>
      <c r="O511" s="36"/>
      <c r="P511" s="36"/>
      <c r="Q511" s="36"/>
      <c r="R511" s="36"/>
      <c r="S511" s="36"/>
      <c r="T511" s="36"/>
      <c r="U511" s="36"/>
      <c r="V511" s="36"/>
      <c r="W511" s="36"/>
      <c r="X511" s="36"/>
      <c r="Y511" s="36"/>
    </row>
    <row r="512" spans="1:25" ht="12.75" customHeight="1">
      <c r="A512" s="36"/>
      <c r="B512" s="446"/>
      <c r="C512" s="289"/>
      <c r="D512" s="36"/>
      <c r="E512" s="36"/>
      <c r="F512" s="36"/>
      <c r="G512" s="36"/>
      <c r="H512" s="36"/>
      <c r="I512" s="36"/>
      <c r="J512" s="36"/>
      <c r="K512" s="36"/>
      <c r="L512" s="36"/>
      <c r="M512" s="36"/>
      <c r="N512" s="36"/>
      <c r="O512" s="36"/>
      <c r="P512" s="36"/>
      <c r="Q512" s="36"/>
      <c r="R512" s="36"/>
      <c r="S512" s="36"/>
      <c r="T512" s="36"/>
      <c r="U512" s="36"/>
      <c r="V512" s="36"/>
      <c r="W512" s="36"/>
      <c r="X512" s="36"/>
      <c r="Y512" s="36"/>
    </row>
    <row r="513" spans="1:25" ht="12.75" customHeight="1">
      <c r="A513" s="36"/>
      <c r="B513" s="446"/>
      <c r="C513" s="289"/>
      <c r="D513" s="36"/>
      <c r="E513" s="36"/>
      <c r="F513" s="36"/>
      <c r="G513" s="36"/>
      <c r="H513" s="36"/>
      <c r="I513" s="36"/>
      <c r="J513" s="36"/>
      <c r="K513" s="36"/>
      <c r="L513" s="36"/>
      <c r="M513" s="36"/>
      <c r="N513" s="36"/>
      <c r="O513" s="36"/>
      <c r="P513" s="36"/>
      <c r="Q513" s="36"/>
      <c r="R513" s="36"/>
      <c r="S513" s="36"/>
      <c r="T513" s="36"/>
      <c r="U513" s="36"/>
      <c r="V513" s="36"/>
      <c r="W513" s="36"/>
      <c r="X513" s="36"/>
      <c r="Y513" s="36"/>
    </row>
    <row r="514" spans="1:25" ht="12.75" customHeight="1">
      <c r="A514" s="36"/>
      <c r="B514" s="446"/>
      <c r="C514" s="289"/>
      <c r="D514" s="36"/>
      <c r="E514" s="36"/>
      <c r="F514" s="36"/>
      <c r="G514" s="36"/>
      <c r="H514" s="36"/>
      <c r="I514" s="36"/>
      <c r="J514" s="36"/>
      <c r="K514" s="36"/>
      <c r="L514" s="36"/>
      <c r="M514" s="36"/>
      <c r="N514" s="36"/>
      <c r="O514" s="36"/>
      <c r="P514" s="36"/>
      <c r="Q514" s="36"/>
      <c r="R514" s="36"/>
      <c r="S514" s="36"/>
      <c r="T514" s="36"/>
      <c r="U514" s="36"/>
      <c r="V514" s="36"/>
      <c r="W514" s="36"/>
      <c r="X514" s="36"/>
      <c r="Y514" s="36"/>
    </row>
    <row r="515" spans="1:25" ht="12.75" customHeight="1">
      <c r="A515" s="36"/>
      <c r="B515" s="446"/>
      <c r="C515" s="289"/>
      <c r="D515" s="36"/>
      <c r="E515" s="36"/>
      <c r="F515" s="36"/>
      <c r="G515" s="36"/>
      <c r="H515" s="36"/>
      <c r="I515" s="36"/>
      <c r="J515" s="36"/>
      <c r="K515" s="36"/>
      <c r="L515" s="36"/>
      <c r="M515" s="36"/>
      <c r="N515" s="36"/>
      <c r="O515" s="36"/>
      <c r="P515" s="36"/>
      <c r="Q515" s="36"/>
      <c r="R515" s="36"/>
      <c r="S515" s="36"/>
      <c r="T515" s="36"/>
      <c r="U515" s="36"/>
      <c r="V515" s="36"/>
      <c r="W515" s="36"/>
      <c r="X515" s="36"/>
      <c r="Y515" s="36"/>
    </row>
    <row r="516" spans="1:25" ht="12.75" customHeight="1">
      <c r="A516" s="36"/>
      <c r="B516" s="446"/>
      <c r="C516" s="289"/>
      <c r="D516" s="36"/>
      <c r="E516" s="36"/>
      <c r="F516" s="36"/>
      <c r="G516" s="36"/>
      <c r="H516" s="36"/>
      <c r="I516" s="36"/>
      <c r="J516" s="36"/>
      <c r="K516" s="36"/>
      <c r="L516" s="36"/>
      <c r="M516" s="36"/>
      <c r="N516" s="36"/>
      <c r="O516" s="36"/>
      <c r="P516" s="36"/>
      <c r="Q516" s="36"/>
      <c r="R516" s="36"/>
      <c r="S516" s="36"/>
      <c r="T516" s="36"/>
      <c r="U516" s="36"/>
      <c r="V516" s="36"/>
      <c r="W516" s="36"/>
      <c r="X516" s="36"/>
      <c r="Y516" s="36"/>
    </row>
    <row r="517" spans="1:25" ht="12.75" customHeight="1">
      <c r="A517" s="36"/>
      <c r="B517" s="446"/>
      <c r="C517" s="289"/>
      <c r="D517" s="36"/>
      <c r="E517" s="36"/>
      <c r="F517" s="36"/>
      <c r="G517" s="36"/>
      <c r="H517" s="36"/>
      <c r="I517" s="36"/>
      <c r="J517" s="36"/>
      <c r="K517" s="36"/>
      <c r="L517" s="36"/>
      <c r="M517" s="36"/>
      <c r="N517" s="36"/>
      <c r="O517" s="36"/>
      <c r="P517" s="36"/>
      <c r="Q517" s="36"/>
      <c r="R517" s="36"/>
      <c r="S517" s="36"/>
      <c r="T517" s="36"/>
      <c r="U517" s="36"/>
      <c r="V517" s="36"/>
      <c r="W517" s="36"/>
      <c r="X517" s="36"/>
      <c r="Y517" s="36"/>
    </row>
    <row r="518" spans="1:25" ht="12.75" customHeight="1">
      <c r="A518" s="36"/>
      <c r="B518" s="446"/>
      <c r="C518" s="289"/>
      <c r="D518" s="36"/>
      <c r="E518" s="36"/>
      <c r="F518" s="36"/>
      <c r="G518" s="36"/>
      <c r="H518" s="36"/>
      <c r="I518" s="36"/>
      <c r="J518" s="36"/>
      <c r="K518" s="36"/>
      <c r="L518" s="36"/>
      <c r="M518" s="36"/>
      <c r="N518" s="36"/>
      <c r="O518" s="36"/>
      <c r="P518" s="36"/>
      <c r="Q518" s="36"/>
      <c r="R518" s="36"/>
      <c r="S518" s="36"/>
      <c r="T518" s="36"/>
      <c r="U518" s="36"/>
      <c r="V518" s="36"/>
      <c r="W518" s="36"/>
      <c r="X518" s="36"/>
      <c r="Y518" s="36"/>
    </row>
    <row r="519" spans="1:25" ht="12.75" customHeight="1">
      <c r="A519" s="36"/>
      <c r="B519" s="446"/>
      <c r="C519" s="289"/>
      <c r="D519" s="36"/>
      <c r="E519" s="36"/>
      <c r="F519" s="36"/>
      <c r="G519" s="36"/>
      <c r="H519" s="36"/>
      <c r="I519" s="36"/>
      <c r="J519" s="36"/>
      <c r="K519" s="36"/>
      <c r="L519" s="36"/>
      <c r="M519" s="36"/>
      <c r="N519" s="36"/>
      <c r="O519" s="36"/>
      <c r="P519" s="36"/>
      <c r="Q519" s="36"/>
      <c r="R519" s="36"/>
      <c r="S519" s="36"/>
      <c r="T519" s="36"/>
      <c r="U519" s="36"/>
      <c r="V519" s="36"/>
      <c r="W519" s="36"/>
      <c r="X519" s="36"/>
      <c r="Y519" s="36"/>
    </row>
    <row r="520" spans="1:25" ht="12.75" customHeight="1">
      <c r="A520" s="36"/>
      <c r="B520" s="446"/>
      <c r="C520" s="289"/>
      <c r="D520" s="36"/>
      <c r="E520" s="36"/>
      <c r="F520" s="36"/>
      <c r="G520" s="36"/>
      <c r="H520" s="36"/>
      <c r="I520" s="36"/>
      <c r="J520" s="36"/>
      <c r="K520" s="36"/>
      <c r="L520" s="36"/>
      <c r="M520" s="36"/>
      <c r="N520" s="36"/>
      <c r="O520" s="36"/>
      <c r="P520" s="36"/>
      <c r="Q520" s="36"/>
      <c r="R520" s="36"/>
      <c r="S520" s="36"/>
      <c r="T520" s="36"/>
      <c r="U520" s="36"/>
      <c r="V520" s="36"/>
      <c r="W520" s="36"/>
      <c r="X520" s="36"/>
      <c r="Y520" s="36"/>
    </row>
    <row r="521" spans="1:25" ht="12.75" customHeight="1">
      <c r="A521" s="36"/>
      <c r="B521" s="446"/>
      <c r="C521" s="289"/>
      <c r="D521" s="36"/>
      <c r="E521" s="36"/>
      <c r="F521" s="36"/>
      <c r="G521" s="36"/>
      <c r="H521" s="36"/>
      <c r="I521" s="36"/>
      <c r="J521" s="36"/>
      <c r="K521" s="36"/>
      <c r="L521" s="36"/>
      <c r="M521" s="36"/>
      <c r="N521" s="36"/>
      <c r="O521" s="36"/>
      <c r="P521" s="36"/>
      <c r="Q521" s="36"/>
      <c r="R521" s="36"/>
      <c r="S521" s="36"/>
      <c r="T521" s="36"/>
      <c r="U521" s="36"/>
      <c r="V521" s="36"/>
      <c r="W521" s="36"/>
      <c r="X521" s="36"/>
      <c r="Y521" s="36"/>
    </row>
    <row r="522" spans="1:25" ht="12.75" customHeight="1">
      <c r="A522" s="36"/>
      <c r="B522" s="446"/>
      <c r="C522" s="289"/>
      <c r="D522" s="36"/>
      <c r="E522" s="36"/>
      <c r="F522" s="36"/>
      <c r="G522" s="36"/>
      <c r="H522" s="36"/>
      <c r="I522" s="36"/>
      <c r="J522" s="36"/>
      <c r="K522" s="36"/>
      <c r="L522" s="36"/>
      <c r="M522" s="36"/>
      <c r="N522" s="36"/>
      <c r="O522" s="36"/>
      <c r="P522" s="36"/>
      <c r="Q522" s="36"/>
      <c r="R522" s="36"/>
      <c r="S522" s="36"/>
      <c r="T522" s="36"/>
      <c r="U522" s="36"/>
      <c r="V522" s="36"/>
      <c r="W522" s="36"/>
      <c r="X522" s="36"/>
      <c r="Y522" s="36"/>
    </row>
    <row r="523" spans="1:25" ht="12.75" customHeight="1">
      <c r="A523" s="36"/>
      <c r="B523" s="446"/>
      <c r="C523" s="289"/>
      <c r="D523" s="36"/>
      <c r="E523" s="36"/>
      <c r="F523" s="36"/>
      <c r="G523" s="36"/>
      <c r="H523" s="36"/>
      <c r="I523" s="36"/>
      <c r="J523" s="36"/>
      <c r="K523" s="36"/>
      <c r="L523" s="36"/>
      <c r="M523" s="36"/>
      <c r="N523" s="36"/>
      <c r="O523" s="36"/>
      <c r="P523" s="36"/>
      <c r="Q523" s="36"/>
      <c r="R523" s="36"/>
      <c r="S523" s="36"/>
      <c r="T523" s="36"/>
      <c r="U523" s="36"/>
      <c r="V523" s="36"/>
      <c r="W523" s="36"/>
      <c r="X523" s="36"/>
      <c r="Y523" s="36"/>
    </row>
    <row r="524" spans="1:25" ht="12.75" customHeight="1">
      <c r="A524" s="36"/>
      <c r="B524" s="446"/>
      <c r="C524" s="289"/>
      <c r="D524" s="36"/>
      <c r="E524" s="36"/>
      <c r="F524" s="36"/>
      <c r="G524" s="36"/>
      <c r="H524" s="36"/>
      <c r="I524" s="36"/>
      <c r="J524" s="36"/>
      <c r="K524" s="36"/>
      <c r="L524" s="36"/>
      <c r="M524" s="36"/>
      <c r="N524" s="36"/>
      <c r="O524" s="36"/>
      <c r="P524" s="36"/>
      <c r="Q524" s="36"/>
      <c r="R524" s="36"/>
      <c r="S524" s="36"/>
      <c r="T524" s="36"/>
      <c r="U524" s="36"/>
      <c r="V524" s="36"/>
      <c r="W524" s="36"/>
      <c r="X524" s="36"/>
      <c r="Y524" s="36"/>
    </row>
    <row r="525" spans="1:25" ht="12.75" customHeight="1">
      <c r="A525" s="36"/>
      <c r="B525" s="446"/>
      <c r="C525" s="289"/>
      <c r="D525" s="36"/>
      <c r="E525" s="36"/>
      <c r="F525" s="36"/>
      <c r="G525" s="36"/>
      <c r="H525" s="36"/>
      <c r="I525" s="36"/>
      <c r="J525" s="36"/>
      <c r="K525" s="36"/>
      <c r="L525" s="36"/>
      <c r="M525" s="36"/>
      <c r="N525" s="36"/>
      <c r="O525" s="36"/>
      <c r="P525" s="36"/>
      <c r="Q525" s="36"/>
      <c r="R525" s="36"/>
      <c r="S525" s="36"/>
      <c r="T525" s="36"/>
      <c r="U525" s="36"/>
      <c r="V525" s="36"/>
      <c r="W525" s="36"/>
      <c r="X525" s="36"/>
      <c r="Y525" s="36"/>
    </row>
    <row r="526" spans="1:25" ht="12.75" customHeight="1">
      <c r="A526" s="36"/>
      <c r="B526" s="446"/>
      <c r="C526" s="289"/>
      <c r="D526" s="36"/>
      <c r="E526" s="36"/>
      <c r="F526" s="36"/>
      <c r="G526" s="36"/>
      <c r="H526" s="36"/>
      <c r="I526" s="36"/>
      <c r="J526" s="36"/>
      <c r="K526" s="36"/>
      <c r="L526" s="36"/>
      <c r="M526" s="36"/>
      <c r="N526" s="36"/>
      <c r="O526" s="36"/>
      <c r="P526" s="36"/>
      <c r="Q526" s="36"/>
      <c r="R526" s="36"/>
      <c r="S526" s="36"/>
      <c r="T526" s="36"/>
      <c r="U526" s="36"/>
      <c r="V526" s="36"/>
      <c r="W526" s="36"/>
      <c r="X526" s="36"/>
      <c r="Y526" s="36"/>
    </row>
    <row r="527" spans="1:25" ht="12.75" customHeight="1">
      <c r="A527" s="36"/>
      <c r="B527" s="446"/>
      <c r="C527" s="289"/>
      <c r="D527" s="36"/>
      <c r="E527" s="36"/>
      <c r="F527" s="36"/>
      <c r="G527" s="36"/>
      <c r="H527" s="36"/>
      <c r="I527" s="36"/>
      <c r="J527" s="36"/>
      <c r="K527" s="36"/>
      <c r="L527" s="36"/>
      <c r="M527" s="36"/>
      <c r="N527" s="36"/>
      <c r="O527" s="36"/>
      <c r="P527" s="36"/>
      <c r="Q527" s="36"/>
      <c r="R527" s="36"/>
      <c r="S527" s="36"/>
      <c r="T527" s="36"/>
      <c r="U527" s="36"/>
      <c r="V527" s="36"/>
      <c r="W527" s="36"/>
      <c r="X527" s="36"/>
      <c r="Y527" s="36"/>
    </row>
    <row r="528" spans="1:25" ht="12.75" customHeight="1">
      <c r="A528" s="36"/>
      <c r="B528" s="446"/>
      <c r="C528" s="289"/>
      <c r="D528" s="36"/>
      <c r="E528" s="36"/>
      <c r="F528" s="36"/>
      <c r="G528" s="36"/>
      <c r="H528" s="36"/>
      <c r="I528" s="36"/>
      <c r="J528" s="36"/>
      <c r="K528" s="36"/>
      <c r="L528" s="36"/>
      <c r="M528" s="36"/>
      <c r="N528" s="36"/>
      <c r="O528" s="36"/>
      <c r="P528" s="36"/>
      <c r="Q528" s="36"/>
      <c r="R528" s="36"/>
      <c r="S528" s="36"/>
      <c r="T528" s="36"/>
      <c r="U528" s="36"/>
      <c r="V528" s="36"/>
      <c r="W528" s="36"/>
      <c r="X528" s="36"/>
      <c r="Y528" s="36"/>
    </row>
    <row r="529" spans="1:25" ht="12.75" customHeight="1">
      <c r="A529" s="36"/>
      <c r="B529" s="446"/>
      <c r="C529" s="289"/>
      <c r="D529" s="36"/>
      <c r="E529" s="36"/>
      <c r="F529" s="36"/>
      <c r="G529" s="36"/>
      <c r="H529" s="36"/>
      <c r="I529" s="36"/>
      <c r="J529" s="36"/>
      <c r="K529" s="36"/>
      <c r="L529" s="36"/>
      <c r="M529" s="36"/>
      <c r="N529" s="36"/>
      <c r="O529" s="36"/>
      <c r="P529" s="36"/>
      <c r="Q529" s="36"/>
      <c r="R529" s="36"/>
      <c r="S529" s="36"/>
      <c r="T529" s="36"/>
      <c r="U529" s="36"/>
      <c r="V529" s="36"/>
      <c r="W529" s="36"/>
      <c r="X529" s="36"/>
      <c r="Y529" s="36"/>
    </row>
    <row r="530" spans="1:25" ht="12.75" customHeight="1">
      <c r="A530" s="36"/>
      <c r="B530" s="446"/>
      <c r="C530" s="289"/>
      <c r="D530" s="36"/>
      <c r="E530" s="36"/>
      <c r="F530" s="36"/>
      <c r="G530" s="36"/>
      <c r="H530" s="36"/>
      <c r="I530" s="36"/>
      <c r="J530" s="36"/>
      <c r="K530" s="36"/>
      <c r="L530" s="36"/>
      <c r="M530" s="36"/>
      <c r="N530" s="36"/>
      <c r="O530" s="36"/>
      <c r="P530" s="36"/>
      <c r="Q530" s="36"/>
      <c r="R530" s="36"/>
      <c r="S530" s="36"/>
      <c r="T530" s="36"/>
      <c r="U530" s="36"/>
      <c r="V530" s="36"/>
      <c r="W530" s="36"/>
      <c r="X530" s="36"/>
      <c r="Y530" s="36"/>
    </row>
    <row r="531" spans="1:25" ht="12.75" customHeight="1">
      <c r="A531" s="36"/>
      <c r="B531" s="446"/>
      <c r="C531" s="289"/>
      <c r="D531" s="36"/>
      <c r="E531" s="36"/>
      <c r="F531" s="36"/>
      <c r="G531" s="36"/>
      <c r="H531" s="36"/>
      <c r="I531" s="36"/>
      <c r="J531" s="36"/>
      <c r="K531" s="36"/>
      <c r="L531" s="36"/>
      <c r="M531" s="36"/>
      <c r="N531" s="36"/>
      <c r="O531" s="36"/>
      <c r="P531" s="36"/>
      <c r="Q531" s="36"/>
      <c r="R531" s="36"/>
      <c r="S531" s="36"/>
      <c r="T531" s="36"/>
      <c r="U531" s="36"/>
      <c r="V531" s="36"/>
      <c r="W531" s="36"/>
      <c r="X531" s="36"/>
      <c r="Y531" s="36"/>
    </row>
    <row r="532" spans="1:25" ht="12.75" customHeight="1">
      <c r="A532" s="36"/>
      <c r="B532" s="446"/>
      <c r="C532" s="289"/>
      <c r="D532" s="36"/>
      <c r="E532" s="36"/>
      <c r="F532" s="36"/>
      <c r="G532" s="36"/>
      <c r="H532" s="36"/>
      <c r="I532" s="36"/>
      <c r="J532" s="36"/>
      <c r="K532" s="36"/>
      <c r="L532" s="36"/>
      <c r="M532" s="36"/>
      <c r="N532" s="36"/>
      <c r="O532" s="36"/>
      <c r="P532" s="36"/>
      <c r="Q532" s="36"/>
      <c r="R532" s="36"/>
      <c r="S532" s="36"/>
      <c r="T532" s="36"/>
      <c r="U532" s="36"/>
      <c r="V532" s="36"/>
      <c r="W532" s="36"/>
      <c r="X532" s="36"/>
      <c r="Y532" s="36"/>
    </row>
    <row r="533" spans="1:25" ht="12.75" customHeight="1">
      <c r="A533" s="36"/>
      <c r="B533" s="446"/>
      <c r="C533" s="289"/>
      <c r="D533" s="36"/>
      <c r="E533" s="36"/>
      <c r="F533" s="36"/>
      <c r="G533" s="36"/>
      <c r="H533" s="36"/>
      <c r="I533" s="36"/>
      <c r="J533" s="36"/>
      <c r="K533" s="36"/>
      <c r="L533" s="36"/>
      <c r="M533" s="36"/>
      <c r="N533" s="36"/>
      <c r="O533" s="36"/>
      <c r="P533" s="36"/>
      <c r="Q533" s="36"/>
      <c r="R533" s="36"/>
      <c r="S533" s="36"/>
      <c r="T533" s="36"/>
      <c r="U533" s="36"/>
      <c r="V533" s="36"/>
      <c r="W533" s="36"/>
      <c r="X533" s="36"/>
      <c r="Y533" s="36"/>
    </row>
    <row r="534" spans="1:25" ht="12.75" customHeight="1">
      <c r="A534" s="36"/>
      <c r="B534" s="446"/>
      <c r="C534" s="289"/>
      <c r="D534" s="36"/>
      <c r="E534" s="36"/>
      <c r="F534" s="36"/>
      <c r="G534" s="36"/>
      <c r="H534" s="36"/>
      <c r="I534" s="36"/>
      <c r="J534" s="36"/>
      <c r="K534" s="36"/>
      <c r="L534" s="36"/>
      <c r="M534" s="36"/>
      <c r="N534" s="36"/>
      <c r="O534" s="36"/>
      <c r="P534" s="36"/>
      <c r="Q534" s="36"/>
      <c r="R534" s="36"/>
      <c r="S534" s="36"/>
      <c r="T534" s="36"/>
      <c r="U534" s="36"/>
      <c r="V534" s="36"/>
      <c r="W534" s="36"/>
      <c r="X534" s="36"/>
      <c r="Y534" s="36"/>
    </row>
    <row r="535" spans="1:25" ht="12.75" customHeight="1">
      <c r="A535" s="36"/>
      <c r="B535" s="446"/>
      <c r="C535" s="289"/>
      <c r="D535" s="36"/>
      <c r="E535" s="36"/>
      <c r="F535" s="36"/>
      <c r="G535" s="36"/>
      <c r="H535" s="36"/>
      <c r="I535" s="36"/>
      <c r="J535" s="36"/>
      <c r="K535" s="36"/>
      <c r="L535" s="36"/>
      <c r="M535" s="36"/>
      <c r="N535" s="36"/>
      <c r="O535" s="36"/>
      <c r="P535" s="36"/>
      <c r="Q535" s="36"/>
      <c r="R535" s="36"/>
      <c r="S535" s="36"/>
      <c r="T535" s="36"/>
      <c r="U535" s="36"/>
      <c r="V535" s="36"/>
      <c r="W535" s="36"/>
      <c r="X535" s="36"/>
      <c r="Y535" s="36"/>
    </row>
    <row r="536" spans="1:25" ht="12.75" customHeight="1">
      <c r="A536" s="36"/>
      <c r="B536" s="446"/>
      <c r="C536" s="289"/>
      <c r="D536" s="36"/>
      <c r="E536" s="36"/>
      <c r="F536" s="36"/>
      <c r="G536" s="36"/>
      <c r="H536" s="36"/>
      <c r="I536" s="36"/>
      <c r="J536" s="36"/>
      <c r="K536" s="36"/>
      <c r="L536" s="36"/>
      <c r="M536" s="36"/>
      <c r="N536" s="36"/>
      <c r="O536" s="36"/>
      <c r="P536" s="36"/>
      <c r="Q536" s="36"/>
      <c r="R536" s="36"/>
      <c r="S536" s="36"/>
      <c r="T536" s="36"/>
      <c r="U536" s="36"/>
      <c r="V536" s="36"/>
      <c r="W536" s="36"/>
      <c r="X536" s="36"/>
      <c r="Y536" s="36"/>
    </row>
    <row r="537" spans="1:25" ht="12.75" customHeight="1">
      <c r="A537" s="36"/>
      <c r="B537" s="446"/>
      <c r="C537" s="289"/>
      <c r="D537" s="36"/>
      <c r="E537" s="36"/>
      <c r="F537" s="36"/>
      <c r="G537" s="36"/>
      <c r="H537" s="36"/>
      <c r="I537" s="36"/>
      <c r="J537" s="36"/>
      <c r="K537" s="36"/>
      <c r="L537" s="36"/>
      <c r="M537" s="36"/>
      <c r="N537" s="36"/>
      <c r="O537" s="36"/>
      <c r="P537" s="36"/>
      <c r="Q537" s="36"/>
      <c r="R537" s="36"/>
      <c r="S537" s="36"/>
      <c r="T537" s="36"/>
      <c r="U537" s="36"/>
      <c r="V537" s="36"/>
      <c r="W537" s="36"/>
      <c r="X537" s="36"/>
      <c r="Y537" s="36"/>
    </row>
    <row r="538" spans="1:25" ht="12.75" customHeight="1">
      <c r="A538" s="36"/>
      <c r="B538" s="446"/>
      <c r="C538" s="289"/>
      <c r="D538" s="36"/>
      <c r="E538" s="36"/>
      <c r="F538" s="36"/>
      <c r="G538" s="36"/>
      <c r="H538" s="36"/>
      <c r="I538" s="36"/>
      <c r="J538" s="36"/>
      <c r="K538" s="36"/>
      <c r="L538" s="36"/>
      <c r="M538" s="36"/>
      <c r="N538" s="36"/>
      <c r="O538" s="36"/>
      <c r="P538" s="36"/>
      <c r="Q538" s="36"/>
      <c r="R538" s="36"/>
      <c r="S538" s="36"/>
      <c r="T538" s="36"/>
      <c r="U538" s="36"/>
      <c r="V538" s="36"/>
      <c r="W538" s="36"/>
      <c r="X538" s="36"/>
      <c r="Y538" s="36"/>
    </row>
    <row r="539" spans="1:25" ht="12.75" customHeight="1">
      <c r="A539" s="36"/>
      <c r="B539" s="446"/>
      <c r="C539" s="289"/>
      <c r="D539" s="36"/>
      <c r="E539" s="36"/>
      <c r="F539" s="36"/>
      <c r="G539" s="36"/>
      <c r="H539" s="36"/>
      <c r="I539" s="36"/>
      <c r="J539" s="36"/>
      <c r="K539" s="36"/>
      <c r="L539" s="36"/>
      <c r="M539" s="36"/>
      <c r="N539" s="36"/>
      <c r="O539" s="36"/>
      <c r="P539" s="36"/>
      <c r="Q539" s="36"/>
      <c r="R539" s="36"/>
      <c r="S539" s="36"/>
      <c r="T539" s="36"/>
      <c r="U539" s="36"/>
      <c r="V539" s="36"/>
      <c r="W539" s="36"/>
      <c r="X539" s="36"/>
      <c r="Y539" s="36"/>
    </row>
    <row r="540" spans="1:25" ht="12.75" customHeight="1">
      <c r="A540" s="36"/>
      <c r="B540" s="446"/>
      <c r="C540" s="289"/>
      <c r="D540" s="36"/>
      <c r="E540" s="36"/>
      <c r="F540" s="36"/>
      <c r="G540" s="36"/>
      <c r="H540" s="36"/>
      <c r="I540" s="36"/>
      <c r="J540" s="36"/>
      <c r="K540" s="36"/>
      <c r="L540" s="36"/>
      <c r="M540" s="36"/>
      <c r="N540" s="36"/>
      <c r="O540" s="36"/>
      <c r="P540" s="36"/>
      <c r="Q540" s="36"/>
      <c r="R540" s="36"/>
      <c r="S540" s="36"/>
      <c r="T540" s="36"/>
      <c r="U540" s="36"/>
      <c r="V540" s="36"/>
      <c r="W540" s="36"/>
      <c r="X540" s="36"/>
      <c r="Y540" s="36"/>
    </row>
    <row r="541" spans="1:25" ht="12.75" customHeight="1">
      <c r="A541" s="36"/>
      <c r="B541" s="446"/>
      <c r="C541" s="289"/>
      <c r="D541" s="36"/>
      <c r="E541" s="36"/>
      <c r="F541" s="36"/>
      <c r="G541" s="36"/>
      <c r="H541" s="36"/>
      <c r="I541" s="36"/>
      <c r="J541" s="36"/>
      <c r="K541" s="36"/>
      <c r="L541" s="36"/>
      <c r="M541" s="36"/>
      <c r="N541" s="36"/>
      <c r="O541" s="36"/>
      <c r="P541" s="36"/>
      <c r="Q541" s="36"/>
      <c r="R541" s="36"/>
      <c r="S541" s="36"/>
      <c r="T541" s="36"/>
      <c r="U541" s="36"/>
      <c r="V541" s="36"/>
      <c r="W541" s="36"/>
      <c r="X541" s="36"/>
      <c r="Y541" s="36"/>
    </row>
    <row r="542" spans="1:25" ht="12.75" customHeight="1">
      <c r="A542" s="36"/>
      <c r="B542" s="446"/>
      <c r="C542" s="289"/>
      <c r="D542" s="36"/>
      <c r="E542" s="36"/>
      <c r="F542" s="36"/>
      <c r="G542" s="36"/>
      <c r="H542" s="36"/>
      <c r="I542" s="36"/>
      <c r="J542" s="36"/>
      <c r="K542" s="36"/>
      <c r="L542" s="36"/>
      <c r="M542" s="36"/>
      <c r="N542" s="36"/>
      <c r="O542" s="36"/>
      <c r="P542" s="36"/>
      <c r="Q542" s="36"/>
      <c r="R542" s="36"/>
      <c r="S542" s="36"/>
      <c r="T542" s="36"/>
      <c r="U542" s="36"/>
      <c r="V542" s="36"/>
      <c r="W542" s="36"/>
      <c r="X542" s="36"/>
      <c r="Y542" s="36"/>
    </row>
    <row r="543" spans="1:25" ht="12.75" customHeight="1">
      <c r="A543" s="36"/>
      <c r="B543" s="446"/>
      <c r="C543" s="289"/>
      <c r="D543" s="36"/>
      <c r="E543" s="36"/>
      <c r="F543" s="36"/>
      <c r="G543" s="36"/>
      <c r="H543" s="36"/>
      <c r="I543" s="36"/>
      <c r="J543" s="36"/>
      <c r="K543" s="36"/>
      <c r="L543" s="36"/>
      <c r="M543" s="36"/>
      <c r="N543" s="36"/>
      <c r="O543" s="36"/>
      <c r="P543" s="36"/>
      <c r="Q543" s="36"/>
      <c r="R543" s="36"/>
      <c r="S543" s="36"/>
      <c r="T543" s="36"/>
      <c r="U543" s="36"/>
      <c r="V543" s="36"/>
      <c r="W543" s="36"/>
      <c r="X543" s="36"/>
      <c r="Y543" s="36"/>
    </row>
    <row r="544" spans="1:25" ht="12.75" customHeight="1">
      <c r="A544" s="36"/>
      <c r="B544" s="446"/>
      <c r="C544" s="289"/>
      <c r="D544" s="36"/>
      <c r="E544" s="36"/>
      <c r="F544" s="36"/>
      <c r="G544" s="36"/>
      <c r="H544" s="36"/>
      <c r="I544" s="36"/>
      <c r="J544" s="36"/>
      <c r="K544" s="36"/>
      <c r="L544" s="36"/>
      <c r="M544" s="36"/>
      <c r="N544" s="36"/>
      <c r="O544" s="36"/>
      <c r="P544" s="36"/>
      <c r="Q544" s="36"/>
      <c r="R544" s="36"/>
      <c r="S544" s="36"/>
      <c r="T544" s="36"/>
      <c r="U544" s="36"/>
      <c r="V544" s="36"/>
      <c r="W544" s="36"/>
      <c r="X544" s="36"/>
      <c r="Y544" s="36"/>
    </row>
    <row r="545" spans="1:25" ht="12.75" customHeight="1">
      <c r="A545" s="36"/>
      <c r="B545" s="446"/>
      <c r="C545" s="289"/>
      <c r="D545" s="36"/>
      <c r="E545" s="36"/>
      <c r="F545" s="36"/>
      <c r="G545" s="36"/>
      <c r="H545" s="36"/>
      <c r="I545" s="36"/>
      <c r="J545" s="36"/>
      <c r="K545" s="36"/>
      <c r="L545" s="36"/>
      <c r="M545" s="36"/>
      <c r="N545" s="36"/>
      <c r="O545" s="36"/>
      <c r="P545" s="36"/>
      <c r="Q545" s="36"/>
      <c r="R545" s="36"/>
      <c r="S545" s="36"/>
      <c r="T545" s="36"/>
      <c r="U545" s="36"/>
      <c r="V545" s="36"/>
      <c r="W545" s="36"/>
      <c r="X545" s="36"/>
      <c r="Y545" s="36"/>
    </row>
    <row r="546" spans="1:25" ht="12.75" customHeight="1">
      <c r="A546" s="36"/>
      <c r="B546" s="446"/>
      <c r="C546" s="289"/>
      <c r="D546" s="36"/>
      <c r="E546" s="36"/>
      <c r="F546" s="36"/>
      <c r="G546" s="36"/>
      <c r="H546" s="36"/>
      <c r="I546" s="36"/>
      <c r="J546" s="36"/>
      <c r="K546" s="36"/>
      <c r="L546" s="36"/>
      <c r="M546" s="36"/>
      <c r="N546" s="36"/>
      <c r="O546" s="36"/>
      <c r="P546" s="36"/>
      <c r="Q546" s="36"/>
      <c r="R546" s="36"/>
      <c r="S546" s="36"/>
      <c r="T546" s="36"/>
      <c r="U546" s="36"/>
      <c r="V546" s="36"/>
      <c r="W546" s="36"/>
      <c r="X546" s="36"/>
      <c r="Y546" s="36"/>
    </row>
    <row r="547" spans="1:25" ht="12.75" customHeight="1">
      <c r="A547" s="36"/>
      <c r="B547" s="446"/>
      <c r="C547" s="289"/>
      <c r="D547" s="36"/>
      <c r="E547" s="36"/>
      <c r="F547" s="36"/>
      <c r="G547" s="36"/>
      <c r="H547" s="36"/>
      <c r="I547" s="36"/>
      <c r="J547" s="36"/>
      <c r="K547" s="36"/>
      <c r="L547" s="36"/>
      <c r="M547" s="36"/>
      <c r="N547" s="36"/>
      <c r="O547" s="36"/>
      <c r="P547" s="36"/>
      <c r="Q547" s="36"/>
      <c r="R547" s="36"/>
      <c r="S547" s="36"/>
      <c r="T547" s="36"/>
      <c r="U547" s="36"/>
      <c r="V547" s="36"/>
      <c r="W547" s="36"/>
      <c r="X547" s="36"/>
      <c r="Y547" s="36"/>
    </row>
    <row r="548" spans="1:25" ht="12.75" customHeight="1">
      <c r="A548" s="36"/>
      <c r="B548" s="446"/>
      <c r="C548" s="289"/>
      <c r="D548" s="36"/>
      <c r="E548" s="36"/>
      <c r="F548" s="36"/>
      <c r="G548" s="36"/>
      <c r="H548" s="36"/>
      <c r="I548" s="36"/>
      <c r="J548" s="36"/>
      <c r="K548" s="36"/>
      <c r="L548" s="36"/>
      <c r="M548" s="36"/>
      <c r="N548" s="36"/>
      <c r="O548" s="36"/>
      <c r="P548" s="36"/>
      <c r="Q548" s="36"/>
      <c r="R548" s="36"/>
      <c r="S548" s="36"/>
      <c r="T548" s="36"/>
      <c r="U548" s="36"/>
      <c r="V548" s="36"/>
      <c r="W548" s="36"/>
      <c r="X548" s="36"/>
      <c r="Y548" s="36"/>
    </row>
    <row r="549" spans="1:25" ht="12.75" customHeight="1">
      <c r="A549" s="36"/>
      <c r="B549" s="446"/>
      <c r="C549" s="289"/>
      <c r="D549" s="36"/>
      <c r="E549" s="36"/>
      <c r="F549" s="36"/>
      <c r="G549" s="36"/>
      <c r="H549" s="36"/>
      <c r="I549" s="36"/>
      <c r="J549" s="36"/>
      <c r="K549" s="36"/>
      <c r="L549" s="36"/>
      <c r="M549" s="36"/>
      <c r="N549" s="36"/>
      <c r="O549" s="36"/>
      <c r="P549" s="36"/>
      <c r="Q549" s="36"/>
      <c r="R549" s="36"/>
      <c r="S549" s="36"/>
      <c r="T549" s="36"/>
      <c r="U549" s="36"/>
      <c r="V549" s="36"/>
      <c r="W549" s="36"/>
      <c r="X549" s="36"/>
      <c r="Y549" s="36"/>
    </row>
    <row r="550" spans="1:25" ht="12.75" customHeight="1">
      <c r="A550" s="36"/>
      <c r="B550" s="446"/>
      <c r="C550" s="289"/>
      <c r="D550" s="36"/>
      <c r="E550" s="36"/>
      <c r="F550" s="36"/>
      <c r="G550" s="36"/>
      <c r="H550" s="36"/>
      <c r="I550" s="36"/>
      <c r="J550" s="36"/>
      <c r="K550" s="36"/>
      <c r="L550" s="36"/>
      <c r="M550" s="36"/>
      <c r="N550" s="36"/>
      <c r="O550" s="36"/>
      <c r="P550" s="36"/>
      <c r="Q550" s="36"/>
      <c r="R550" s="36"/>
      <c r="S550" s="36"/>
      <c r="T550" s="36"/>
      <c r="U550" s="36"/>
      <c r="V550" s="36"/>
      <c r="W550" s="36"/>
      <c r="X550" s="36"/>
      <c r="Y550" s="36"/>
    </row>
    <row r="551" spans="1:25" ht="12.75" customHeight="1">
      <c r="A551" s="36"/>
      <c r="B551" s="446"/>
      <c r="C551" s="289"/>
      <c r="D551" s="36"/>
      <c r="E551" s="36"/>
      <c r="F551" s="36"/>
      <c r="G551" s="36"/>
      <c r="H551" s="36"/>
      <c r="I551" s="36"/>
      <c r="J551" s="36"/>
      <c r="K551" s="36"/>
      <c r="L551" s="36"/>
      <c r="M551" s="36"/>
      <c r="N551" s="36"/>
      <c r="O551" s="36"/>
      <c r="P551" s="36"/>
      <c r="Q551" s="36"/>
      <c r="R551" s="36"/>
      <c r="S551" s="36"/>
      <c r="T551" s="36"/>
      <c r="U551" s="36"/>
      <c r="V551" s="36"/>
      <c r="W551" s="36"/>
      <c r="X551" s="36"/>
      <c r="Y551" s="36"/>
    </row>
    <row r="552" spans="1:25" ht="12.75" customHeight="1">
      <c r="A552" s="36"/>
      <c r="B552" s="446"/>
      <c r="C552" s="289"/>
      <c r="D552" s="36"/>
      <c r="E552" s="36"/>
      <c r="F552" s="36"/>
      <c r="G552" s="36"/>
      <c r="H552" s="36"/>
      <c r="I552" s="36"/>
      <c r="J552" s="36"/>
      <c r="K552" s="36"/>
      <c r="L552" s="36"/>
      <c r="M552" s="36"/>
      <c r="N552" s="36"/>
      <c r="O552" s="36"/>
      <c r="P552" s="36"/>
      <c r="Q552" s="36"/>
      <c r="R552" s="36"/>
      <c r="S552" s="36"/>
      <c r="T552" s="36"/>
      <c r="U552" s="36"/>
      <c r="V552" s="36"/>
      <c r="W552" s="36"/>
      <c r="X552" s="36"/>
      <c r="Y552" s="36"/>
    </row>
    <row r="553" spans="1:25" ht="12.75" customHeight="1">
      <c r="A553" s="36"/>
      <c r="B553" s="446"/>
      <c r="C553" s="289"/>
      <c r="D553" s="36"/>
      <c r="E553" s="36"/>
      <c r="F553" s="36"/>
      <c r="G553" s="36"/>
      <c r="H553" s="36"/>
      <c r="I553" s="36"/>
      <c r="J553" s="36"/>
      <c r="K553" s="36"/>
      <c r="L553" s="36"/>
      <c r="M553" s="36"/>
      <c r="N553" s="36"/>
      <c r="O553" s="36"/>
      <c r="P553" s="36"/>
      <c r="Q553" s="36"/>
      <c r="R553" s="36"/>
      <c r="S553" s="36"/>
      <c r="T553" s="36"/>
      <c r="U553" s="36"/>
      <c r="V553" s="36"/>
      <c r="W553" s="36"/>
      <c r="X553" s="36"/>
      <c r="Y553" s="36"/>
    </row>
    <row r="554" spans="1:25" ht="12.75" customHeight="1">
      <c r="A554" s="36"/>
      <c r="B554" s="446"/>
      <c r="C554" s="289"/>
      <c r="D554" s="36"/>
      <c r="E554" s="36"/>
      <c r="F554" s="36"/>
      <c r="G554" s="36"/>
      <c r="H554" s="36"/>
      <c r="I554" s="36"/>
      <c r="J554" s="36"/>
      <c r="K554" s="36"/>
      <c r="L554" s="36"/>
      <c r="M554" s="36"/>
      <c r="N554" s="36"/>
      <c r="O554" s="36"/>
      <c r="P554" s="36"/>
      <c r="Q554" s="36"/>
      <c r="R554" s="36"/>
      <c r="S554" s="36"/>
      <c r="T554" s="36"/>
      <c r="U554" s="36"/>
      <c r="V554" s="36"/>
      <c r="W554" s="36"/>
      <c r="X554" s="36"/>
      <c r="Y554" s="36"/>
    </row>
    <row r="555" spans="1:25" ht="12.75" customHeight="1">
      <c r="A555" s="36"/>
      <c r="B555" s="446"/>
      <c r="C555" s="289"/>
      <c r="D555" s="36"/>
      <c r="E555" s="36"/>
      <c r="F555" s="36"/>
      <c r="G555" s="36"/>
      <c r="H555" s="36"/>
      <c r="I555" s="36"/>
      <c r="J555" s="36"/>
      <c r="K555" s="36"/>
      <c r="L555" s="36"/>
      <c r="M555" s="36"/>
      <c r="N555" s="36"/>
      <c r="O555" s="36"/>
      <c r="P555" s="36"/>
      <c r="Q555" s="36"/>
      <c r="R555" s="36"/>
      <c r="S555" s="36"/>
      <c r="T555" s="36"/>
      <c r="U555" s="36"/>
      <c r="V555" s="36"/>
      <c r="W555" s="36"/>
      <c r="X555" s="36"/>
      <c r="Y555" s="36"/>
    </row>
    <row r="556" spans="1:25" ht="12.75" customHeight="1">
      <c r="A556" s="36"/>
      <c r="B556" s="446"/>
      <c r="C556" s="289"/>
      <c r="D556" s="36"/>
      <c r="E556" s="36"/>
      <c r="F556" s="36"/>
      <c r="G556" s="36"/>
      <c r="H556" s="36"/>
      <c r="I556" s="36"/>
      <c r="J556" s="36"/>
      <c r="K556" s="36"/>
      <c r="L556" s="36"/>
      <c r="M556" s="36"/>
      <c r="N556" s="36"/>
      <c r="O556" s="36"/>
      <c r="P556" s="36"/>
      <c r="Q556" s="36"/>
      <c r="R556" s="36"/>
      <c r="S556" s="36"/>
      <c r="T556" s="36"/>
      <c r="U556" s="36"/>
      <c r="V556" s="36"/>
      <c r="W556" s="36"/>
      <c r="X556" s="36"/>
      <c r="Y556" s="36"/>
    </row>
    <row r="557" spans="1:25" ht="12.75" customHeight="1">
      <c r="A557" s="36"/>
      <c r="B557" s="446"/>
      <c r="C557" s="289"/>
      <c r="D557" s="36"/>
      <c r="E557" s="36"/>
      <c r="F557" s="36"/>
      <c r="G557" s="36"/>
      <c r="H557" s="36"/>
      <c r="I557" s="36"/>
      <c r="J557" s="36"/>
      <c r="K557" s="36"/>
      <c r="L557" s="36"/>
      <c r="M557" s="36"/>
      <c r="N557" s="36"/>
      <c r="O557" s="36"/>
      <c r="P557" s="36"/>
      <c r="Q557" s="36"/>
      <c r="R557" s="36"/>
      <c r="S557" s="36"/>
      <c r="T557" s="36"/>
      <c r="U557" s="36"/>
      <c r="V557" s="36"/>
      <c r="W557" s="36"/>
      <c r="X557" s="36"/>
      <c r="Y557" s="36"/>
    </row>
    <row r="558" spans="1:25" ht="12.75" customHeight="1">
      <c r="A558" s="36"/>
      <c r="B558" s="446"/>
      <c r="C558" s="289"/>
      <c r="D558" s="36"/>
      <c r="E558" s="36"/>
      <c r="F558" s="36"/>
      <c r="G558" s="36"/>
      <c r="H558" s="36"/>
      <c r="I558" s="36"/>
      <c r="J558" s="36"/>
      <c r="K558" s="36"/>
      <c r="L558" s="36"/>
      <c r="M558" s="36"/>
      <c r="N558" s="36"/>
      <c r="O558" s="36"/>
      <c r="P558" s="36"/>
      <c r="Q558" s="36"/>
      <c r="R558" s="36"/>
      <c r="S558" s="36"/>
      <c r="T558" s="36"/>
      <c r="U558" s="36"/>
      <c r="V558" s="36"/>
      <c r="W558" s="36"/>
      <c r="X558" s="36"/>
      <c r="Y558" s="36"/>
    </row>
    <row r="559" spans="1:25" ht="12.75" customHeight="1">
      <c r="A559" s="36"/>
      <c r="B559" s="446"/>
      <c r="C559" s="289"/>
      <c r="D559" s="36"/>
      <c r="E559" s="36"/>
      <c r="F559" s="36"/>
      <c r="G559" s="36"/>
      <c r="H559" s="36"/>
      <c r="I559" s="36"/>
      <c r="J559" s="36"/>
      <c r="K559" s="36"/>
      <c r="L559" s="36"/>
      <c r="M559" s="36"/>
      <c r="N559" s="36"/>
      <c r="O559" s="36"/>
      <c r="P559" s="36"/>
      <c r="Q559" s="36"/>
      <c r="R559" s="36"/>
      <c r="S559" s="36"/>
      <c r="T559" s="36"/>
      <c r="U559" s="36"/>
      <c r="V559" s="36"/>
      <c r="W559" s="36"/>
      <c r="X559" s="36"/>
      <c r="Y559" s="36"/>
    </row>
    <row r="560" spans="1:25" ht="12.75" customHeight="1">
      <c r="A560" s="36"/>
      <c r="B560" s="446"/>
      <c r="C560" s="289"/>
      <c r="D560" s="36"/>
      <c r="E560" s="36"/>
      <c r="F560" s="36"/>
      <c r="G560" s="36"/>
      <c r="H560" s="36"/>
      <c r="I560" s="36"/>
      <c r="J560" s="36"/>
      <c r="K560" s="36"/>
      <c r="L560" s="36"/>
      <c r="M560" s="36"/>
      <c r="N560" s="36"/>
      <c r="O560" s="36"/>
      <c r="P560" s="36"/>
      <c r="Q560" s="36"/>
      <c r="R560" s="36"/>
      <c r="S560" s="36"/>
      <c r="T560" s="36"/>
      <c r="U560" s="36"/>
      <c r="V560" s="36"/>
      <c r="W560" s="36"/>
      <c r="X560" s="36"/>
      <c r="Y560" s="36"/>
    </row>
    <row r="561" spans="1:25" ht="12.75" customHeight="1">
      <c r="A561" s="36"/>
      <c r="B561" s="446"/>
      <c r="C561" s="289"/>
      <c r="D561" s="36"/>
      <c r="E561" s="36"/>
      <c r="F561" s="36"/>
      <c r="G561" s="36"/>
      <c r="H561" s="36"/>
      <c r="I561" s="36"/>
      <c r="J561" s="36"/>
      <c r="K561" s="36"/>
      <c r="L561" s="36"/>
      <c r="M561" s="36"/>
      <c r="N561" s="36"/>
      <c r="O561" s="36"/>
      <c r="P561" s="36"/>
      <c r="Q561" s="36"/>
      <c r="R561" s="36"/>
      <c r="S561" s="36"/>
      <c r="T561" s="36"/>
      <c r="U561" s="36"/>
      <c r="V561" s="36"/>
      <c r="W561" s="36"/>
      <c r="X561" s="36"/>
      <c r="Y561" s="36"/>
    </row>
    <row r="562" spans="1:25" ht="12.75" customHeight="1">
      <c r="A562" s="36"/>
      <c r="B562" s="446"/>
      <c r="C562" s="289"/>
      <c r="D562" s="36"/>
      <c r="E562" s="36"/>
      <c r="F562" s="36"/>
      <c r="G562" s="36"/>
      <c r="H562" s="36"/>
      <c r="I562" s="36"/>
      <c r="J562" s="36"/>
      <c r="K562" s="36"/>
      <c r="L562" s="36"/>
      <c r="M562" s="36"/>
      <c r="N562" s="36"/>
      <c r="O562" s="36"/>
      <c r="P562" s="36"/>
      <c r="Q562" s="36"/>
      <c r="R562" s="36"/>
      <c r="S562" s="36"/>
      <c r="T562" s="36"/>
      <c r="U562" s="36"/>
      <c r="V562" s="36"/>
      <c r="W562" s="36"/>
      <c r="X562" s="36"/>
      <c r="Y562" s="36"/>
    </row>
    <row r="563" spans="1:25" ht="12.75" customHeight="1">
      <c r="A563" s="36"/>
      <c r="B563" s="446"/>
      <c r="C563" s="289"/>
      <c r="D563" s="36"/>
      <c r="E563" s="36"/>
      <c r="F563" s="36"/>
      <c r="G563" s="36"/>
      <c r="H563" s="36"/>
      <c r="I563" s="36"/>
      <c r="J563" s="36"/>
      <c r="K563" s="36"/>
      <c r="L563" s="36"/>
      <c r="M563" s="36"/>
      <c r="N563" s="36"/>
      <c r="O563" s="36"/>
      <c r="P563" s="36"/>
      <c r="Q563" s="36"/>
      <c r="R563" s="36"/>
      <c r="S563" s="36"/>
      <c r="T563" s="36"/>
      <c r="U563" s="36"/>
      <c r="V563" s="36"/>
      <c r="W563" s="36"/>
      <c r="X563" s="36"/>
      <c r="Y563" s="36"/>
    </row>
    <row r="564" spans="1:25" ht="12.75" customHeight="1">
      <c r="A564" s="36"/>
      <c r="B564" s="446"/>
      <c r="C564" s="289"/>
      <c r="D564" s="36"/>
      <c r="E564" s="36"/>
      <c r="F564" s="36"/>
      <c r="G564" s="36"/>
      <c r="H564" s="36"/>
      <c r="I564" s="36"/>
      <c r="J564" s="36"/>
      <c r="K564" s="36"/>
      <c r="L564" s="36"/>
      <c r="M564" s="36"/>
      <c r="N564" s="36"/>
      <c r="O564" s="36"/>
      <c r="P564" s="36"/>
      <c r="Q564" s="36"/>
      <c r="R564" s="36"/>
      <c r="S564" s="36"/>
      <c r="T564" s="36"/>
      <c r="U564" s="36"/>
      <c r="V564" s="36"/>
      <c r="W564" s="36"/>
      <c r="X564" s="36"/>
      <c r="Y564" s="36"/>
    </row>
    <row r="565" spans="1:25" ht="12.75" customHeight="1">
      <c r="A565" s="36"/>
      <c r="B565" s="446"/>
      <c r="C565" s="289"/>
      <c r="D565" s="36"/>
      <c r="E565" s="36"/>
      <c r="F565" s="36"/>
      <c r="G565" s="36"/>
      <c r="H565" s="36"/>
      <c r="I565" s="36"/>
      <c r="J565" s="36"/>
      <c r="K565" s="36"/>
      <c r="L565" s="36"/>
      <c r="M565" s="36"/>
      <c r="N565" s="36"/>
      <c r="O565" s="36"/>
      <c r="P565" s="36"/>
      <c r="Q565" s="36"/>
      <c r="R565" s="36"/>
      <c r="S565" s="36"/>
      <c r="T565" s="36"/>
      <c r="U565" s="36"/>
      <c r="V565" s="36"/>
      <c r="W565" s="36"/>
      <c r="X565" s="36"/>
      <c r="Y565" s="36"/>
    </row>
    <row r="566" spans="1:25" ht="12.75" customHeight="1">
      <c r="A566" s="36"/>
      <c r="B566" s="446"/>
      <c r="C566" s="289"/>
      <c r="D566" s="36"/>
      <c r="E566" s="36"/>
      <c r="F566" s="36"/>
      <c r="G566" s="36"/>
      <c r="H566" s="36"/>
      <c r="I566" s="36"/>
      <c r="J566" s="36"/>
      <c r="K566" s="36"/>
      <c r="L566" s="36"/>
      <c r="M566" s="36"/>
      <c r="N566" s="36"/>
      <c r="O566" s="36"/>
      <c r="P566" s="36"/>
      <c r="Q566" s="36"/>
      <c r="R566" s="36"/>
      <c r="S566" s="36"/>
      <c r="T566" s="36"/>
      <c r="U566" s="36"/>
      <c r="V566" s="36"/>
      <c r="W566" s="36"/>
      <c r="X566" s="36"/>
      <c r="Y566" s="36"/>
    </row>
    <row r="567" spans="1:25" ht="12.75" customHeight="1">
      <c r="A567" s="36"/>
      <c r="B567" s="446"/>
      <c r="C567" s="289"/>
      <c r="D567" s="36"/>
      <c r="E567" s="36"/>
      <c r="F567" s="36"/>
      <c r="G567" s="36"/>
      <c r="H567" s="36"/>
      <c r="I567" s="36"/>
      <c r="J567" s="36"/>
      <c r="K567" s="36"/>
      <c r="L567" s="36"/>
      <c r="M567" s="36"/>
      <c r="N567" s="36"/>
      <c r="O567" s="36"/>
      <c r="P567" s="36"/>
      <c r="Q567" s="36"/>
      <c r="R567" s="36"/>
      <c r="S567" s="36"/>
      <c r="T567" s="36"/>
      <c r="U567" s="36"/>
      <c r="V567" s="36"/>
      <c r="W567" s="36"/>
      <c r="X567" s="36"/>
      <c r="Y567" s="36"/>
    </row>
    <row r="568" spans="1:25" ht="12.75" customHeight="1">
      <c r="A568" s="36"/>
      <c r="B568" s="446"/>
      <c r="C568" s="289"/>
      <c r="D568" s="36"/>
      <c r="E568" s="36"/>
      <c r="F568" s="36"/>
      <c r="G568" s="36"/>
      <c r="H568" s="36"/>
      <c r="I568" s="36"/>
      <c r="J568" s="36"/>
      <c r="K568" s="36"/>
      <c r="L568" s="36"/>
      <c r="M568" s="36"/>
      <c r="N568" s="36"/>
      <c r="O568" s="36"/>
      <c r="P568" s="36"/>
      <c r="Q568" s="36"/>
      <c r="R568" s="36"/>
      <c r="S568" s="36"/>
      <c r="T568" s="36"/>
      <c r="U568" s="36"/>
      <c r="V568" s="36"/>
      <c r="W568" s="36"/>
      <c r="X568" s="36"/>
      <c r="Y568" s="36"/>
    </row>
    <row r="569" spans="1:25" ht="12.75" customHeight="1">
      <c r="A569" s="36"/>
      <c r="B569" s="446"/>
      <c r="C569" s="289"/>
      <c r="D569" s="36"/>
      <c r="E569" s="36"/>
      <c r="F569" s="36"/>
      <c r="G569" s="36"/>
      <c r="H569" s="36"/>
      <c r="I569" s="36"/>
      <c r="J569" s="36"/>
      <c r="K569" s="36"/>
      <c r="L569" s="36"/>
      <c r="M569" s="36"/>
      <c r="N569" s="36"/>
      <c r="O569" s="36"/>
      <c r="P569" s="36"/>
      <c r="Q569" s="36"/>
      <c r="R569" s="36"/>
      <c r="S569" s="36"/>
      <c r="T569" s="36"/>
      <c r="U569" s="36"/>
      <c r="V569" s="36"/>
      <c r="W569" s="36"/>
      <c r="X569" s="36"/>
      <c r="Y569" s="36"/>
    </row>
    <row r="570" spans="1:25" ht="12.75" customHeight="1">
      <c r="A570" s="36"/>
      <c r="B570" s="446"/>
      <c r="C570" s="289"/>
      <c r="D570" s="36"/>
      <c r="E570" s="36"/>
      <c r="F570" s="36"/>
      <c r="G570" s="36"/>
      <c r="H570" s="36"/>
      <c r="I570" s="36"/>
      <c r="J570" s="36"/>
      <c r="K570" s="36"/>
      <c r="L570" s="36"/>
      <c r="M570" s="36"/>
      <c r="N570" s="36"/>
      <c r="O570" s="36"/>
      <c r="P570" s="36"/>
      <c r="Q570" s="36"/>
      <c r="R570" s="36"/>
      <c r="S570" s="36"/>
      <c r="T570" s="36"/>
      <c r="U570" s="36"/>
      <c r="V570" s="36"/>
      <c r="W570" s="36"/>
      <c r="X570" s="36"/>
      <c r="Y570" s="36"/>
    </row>
    <row r="571" spans="1:25" ht="12.75" customHeight="1">
      <c r="A571" s="36"/>
      <c r="B571" s="446"/>
      <c r="C571" s="289"/>
      <c r="D571" s="36"/>
      <c r="E571" s="36"/>
      <c r="F571" s="36"/>
      <c r="G571" s="36"/>
      <c r="H571" s="36"/>
      <c r="I571" s="36"/>
      <c r="J571" s="36"/>
      <c r="K571" s="36"/>
      <c r="L571" s="36"/>
      <c r="M571" s="36"/>
      <c r="N571" s="36"/>
      <c r="O571" s="36"/>
      <c r="P571" s="36"/>
      <c r="Q571" s="36"/>
      <c r="R571" s="36"/>
      <c r="S571" s="36"/>
      <c r="T571" s="36"/>
      <c r="U571" s="36"/>
      <c r="V571" s="36"/>
      <c r="W571" s="36"/>
      <c r="X571" s="36"/>
      <c r="Y571" s="36"/>
    </row>
    <row r="572" spans="1:25" ht="12.75" customHeight="1">
      <c r="A572" s="36"/>
      <c r="B572" s="446"/>
      <c r="C572" s="289"/>
      <c r="D572" s="36"/>
      <c r="E572" s="36"/>
      <c r="F572" s="36"/>
      <c r="G572" s="36"/>
      <c r="H572" s="36"/>
      <c r="I572" s="36"/>
      <c r="J572" s="36"/>
      <c r="K572" s="36"/>
      <c r="L572" s="36"/>
      <c r="M572" s="36"/>
      <c r="N572" s="36"/>
      <c r="O572" s="36"/>
      <c r="P572" s="36"/>
      <c r="Q572" s="36"/>
      <c r="R572" s="36"/>
      <c r="S572" s="36"/>
      <c r="T572" s="36"/>
      <c r="U572" s="36"/>
      <c r="V572" s="36"/>
      <c r="W572" s="36"/>
      <c r="X572" s="36"/>
      <c r="Y572" s="36"/>
    </row>
    <row r="573" spans="1:25" ht="12.75" customHeight="1">
      <c r="A573" s="36"/>
      <c r="B573" s="446"/>
      <c r="C573" s="289"/>
      <c r="D573" s="36"/>
      <c r="E573" s="36"/>
      <c r="F573" s="36"/>
      <c r="G573" s="36"/>
      <c r="H573" s="36"/>
      <c r="I573" s="36"/>
      <c r="J573" s="36"/>
      <c r="K573" s="36"/>
      <c r="L573" s="36"/>
      <c r="M573" s="36"/>
      <c r="N573" s="36"/>
      <c r="O573" s="36"/>
      <c r="P573" s="36"/>
      <c r="Q573" s="36"/>
      <c r="R573" s="36"/>
      <c r="S573" s="36"/>
      <c r="T573" s="36"/>
      <c r="U573" s="36"/>
      <c r="V573" s="36"/>
      <c r="W573" s="36"/>
      <c r="X573" s="36"/>
      <c r="Y573" s="36"/>
    </row>
    <row r="574" spans="1:25" ht="12.75" customHeight="1">
      <c r="A574" s="36"/>
      <c r="B574" s="446"/>
      <c r="C574" s="289"/>
      <c r="D574" s="36"/>
      <c r="E574" s="36"/>
      <c r="F574" s="36"/>
      <c r="G574" s="36"/>
      <c r="H574" s="36"/>
      <c r="I574" s="36"/>
      <c r="J574" s="36"/>
      <c r="K574" s="36"/>
      <c r="L574" s="36"/>
      <c r="M574" s="36"/>
      <c r="N574" s="36"/>
      <c r="O574" s="36"/>
      <c r="P574" s="36"/>
      <c r="Q574" s="36"/>
      <c r="R574" s="36"/>
      <c r="S574" s="36"/>
      <c r="T574" s="36"/>
      <c r="U574" s="36"/>
      <c r="V574" s="36"/>
      <c r="W574" s="36"/>
      <c r="X574" s="36"/>
      <c r="Y574" s="36"/>
    </row>
    <row r="575" spans="1:25" ht="12.75" customHeight="1">
      <c r="A575" s="36"/>
      <c r="B575" s="446"/>
      <c r="C575" s="289"/>
      <c r="D575" s="36"/>
      <c r="E575" s="36"/>
      <c r="F575" s="36"/>
      <c r="G575" s="36"/>
      <c r="H575" s="36"/>
      <c r="I575" s="36"/>
      <c r="J575" s="36"/>
      <c r="K575" s="36"/>
      <c r="L575" s="36"/>
      <c r="M575" s="36"/>
      <c r="N575" s="36"/>
      <c r="O575" s="36"/>
      <c r="P575" s="36"/>
      <c r="Q575" s="36"/>
      <c r="R575" s="36"/>
      <c r="S575" s="36"/>
      <c r="T575" s="36"/>
      <c r="U575" s="36"/>
      <c r="V575" s="36"/>
      <c r="W575" s="36"/>
      <c r="X575" s="36"/>
      <c r="Y575" s="36"/>
    </row>
    <row r="576" spans="1:25" ht="12.75" customHeight="1">
      <c r="A576" s="36"/>
      <c r="B576" s="446"/>
      <c r="C576" s="289"/>
      <c r="D576" s="36"/>
      <c r="E576" s="36"/>
      <c r="F576" s="36"/>
      <c r="G576" s="36"/>
      <c r="H576" s="36"/>
      <c r="I576" s="36"/>
      <c r="J576" s="36"/>
      <c r="K576" s="36"/>
      <c r="L576" s="36"/>
      <c r="M576" s="36"/>
      <c r="N576" s="36"/>
      <c r="O576" s="36"/>
      <c r="P576" s="36"/>
      <c r="Q576" s="36"/>
      <c r="R576" s="36"/>
      <c r="S576" s="36"/>
      <c r="T576" s="36"/>
      <c r="U576" s="36"/>
      <c r="V576" s="36"/>
      <c r="W576" s="36"/>
      <c r="X576" s="36"/>
      <c r="Y576" s="36"/>
    </row>
    <row r="577" spans="1:25" ht="12.75" customHeight="1">
      <c r="A577" s="36"/>
      <c r="B577" s="446"/>
      <c r="C577" s="289"/>
      <c r="D577" s="36"/>
      <c r="E577" s="36"/>
      <c r="F577" s="36"/>
      <c r="G577" s="36"/>
      <c r="H577" s="36"/>
      <c r="I577" s="36"/>
      <c r="J577" s="36"/>
      <c r="K577" s="36"/>
      <c r="L577" s="36"/>
      <c r="M577" s="36"/>
      <c r="N577" s="36"/>
      <c r="O577" s="36"/>
      <c r="P577" s="36"/>
      <c r="Q577" s="36"/>
      <c r="R577" s="36"/>
      <c r="S577" s="36"/>
      <c r="T577" s="36"/>
      <c r="U577" s="36"/>
      <c r="V577" s="36"/>
      <c r="W577" s="36"/>
      <c r="X577" s="36"/>
      <c r="Y577" s="36"/>
    </row>
    <row r="578" spans="1:25" ht="12.75" customHeight="1">
      <c r="A578" s="36"/>
      <c r="B578" s="446"/>
      <c r="C578" s="289"/>
      <c r="D578" s="36"/>
      <c r="E578" s="36"/>
      <c r="F578" s="36"/>
      <c r="G578" s="36"/>
      <c r="H578" s="36"/>
      <c r="I578" s="36"/>
      <c r="J578" s="36"/>
      <c r="K578" s="36"/>
      <c r="L578" s="36"/>
      <c r="M578" s="36"/>
      <c r="N578" s="36"/>
      <c r="O578" s="36"/>
      <c r="P578" s="36"/>
      <c r="Q578" s="36"/>
      <c r="R578" s="36"/>
      <c r="S578" s="36"/>
      <c r="T578" s="36"/>
      <c r="U578" s="36"/>
      <c r="V578" s="36"/>
      <c r="W578" s="36"/>
      <c r="X578" s="36"/>
      <c r="Y578" s="36"/>
    </row>
    <row r="579" spans="1:25" ht="12.75" customHeight="1">
      <c r="A579" s="36"/>
      <c r="B579" s="446"/>
      <c r="C579" s="289"/>
      <c r="D579" s="36"/>
      <c r="E579" s="36"/>
      <c r="F579" s="36"/>
      <c r="G579" s="36"/>
      <c r="H579" s="36"/>
      <c r="I579" s="36"/>
      <c r="J579" s="36"/>
      <c r="K579" s="36"/>
      <c r="L579" s="36"/>
      <c r="M579" s="36"/>
      <c r="N579" s="36"/>
      <c r="O579" s="36"/>
      <c r="P579" s="36"/>
      <c r="Q579" s="36"/>
      <c r="R579" s="36"/>
      <c r="S579" s="36"/>
      <c r="T579" s="36"/>
      <c r="U579" s="36"/>
      <c r="V579" s="36"/>
      <c r="W579" s="36"/>
      <c r="X579" s="36"/>
      <c r="Y579" s="36"/>
    </row>
    <row r="580" spans="1:25" ht="12.75" customHeight="1">
      <c r="A580" s="36"/>
      <c r="B580" s="446"/>
      <c r="C580" s="289"/>
      <c r="D580" s="36"/>
      <c r="E580" s="36"/>
      <c r="F580" s="36"/>
      <c r="G580" s="36"/>
      <c r="H580" s="36"/>
      <c r="I580" s="36"/>
      <c r="J580" s="36"/>
      <c r="K580" s="36"/>
      <c r="L580" s="36"/>
      <c r="M580" s="36"/>
      <c r="N580" s="36"/>
      <c r="O580" s="36"/>
      <c r="P580" s="36"/>
      <c r="Q580" s="36"/>
      <c r="R580" s="36"/>
      <c r="S580" s="36"/>
      <c r="T580" s="36"/>
      <c r="U580" s="36"/>
      <c r="V580" s="36"/>
      <c r="W580" s="36"/>
      <c r="X580" s="36"/>
      <c r="Y580" s="36"/>
    </row>
    <row r="581" spans="1:25" ht="12.75" customHeight="1">
      <c r="A581" s="36"/>
      <c r="B581" s="446"/>
      <c r="C581" s="289"/>
      <c r="D581" s="36"/>
      <c r="E581" s="36"/>
      <c r="F581" s="36"/>
      <c r="G581" s="36"/>
      <c r="H581" s="36"/>
      <c r="I581" s="36"/>
      <c r="J581" s="36"/>
      <c r="K581" s="36"/>
      <c r="L581" s="36"/>
      <c r="M581" s="36"/>
      <c r="N581" s="36"/>
      <c r="O581" s="36"/>
      <c r="P581" s="36"/>
      <c r="Q581" s="36"/>
      <c r="R581" s="36"/>
      <c r="S581" s="36"/>
      <c r="T581" s="36"/>
      <c r="U581" s="36"/>
      <c r="V581" s="36"/>
      <c r="W581" s="36"/>
      <c r="X581" s="36"/>
      <c r="Y581" s="36"/>
    </row>
    <row r="582" spans="1:25" ht="12.75" customHeight="1">
      <c r="A582" s="36"/>
      <c r="B582" s="446"/>
      <c r="C582" s="289"/>
      <c r="D582" s="36"/>
      <c r="E582" s="36"/>
      <c r="F582" s="36"/>
      <c r="G582" s="36"/>
      <c r="H582" s="36"/>
      <c r="I582" s="36"/>
      <c r="J582" s="36"/>
      <c r="K582" s="36"/>
      <c r="L582" s="36"/>
      <c r="M582" s="36"/>
      <c r="N582" s="36"/>
      <c r="O582" s="36"/>
      <c r="P582" s="36"/>
      <c r="Q582" s="36"/>
      <c r="R582" s="36"/>
      <c r="S582" s="36"/>
      <c r="T582" s="36"/>
      <c r="U582" s="36"/>
      <c r="V582" s="36"/>
      <c r="W582" s="36"/>
      <c r="X582" s="36"/>
      <c r="Y582" s="36"/>
    </row>
    <row r="583" spans="1:25" ht="12.75" customHeight="1">
      <c r="A583" s="36"/>
      <c r="B583" s="446"/>
      <c r="C583" s="289"/>
      <c r="D583" s="36"/>
      <c r="E583" s="36"/>
      <c r="F583" s="36"/>
      <c r="G583" s="36"/>
      <c r="H583" s="36"/>
      <c r="I583" s="36"/>
      <c r="J583" s="36"/>
      <c r="K583" s="36"/>
      <c r="L583" s="36"/>
      <c r="M583" s="36"/>
      <c r="N583" s="36"/>
      <c r="O583" s="36"/>
      <c r="P583" s="36"/>
      <c r="Q583" s="36"/>
      <c r="R583" s="36"/>
      <c r="S583" s="36"/>
      <c r="T583" s="36"/>
      <c r="U583" s="36"/>
      <c r="V583" s="36"/>
      <c r="W583" s="36"/>
      <c r="X583" s="36"/>
      <c r="Y583" s="36"/>
    </row>
    <row r="584" spans="1:25" ht="12.75" customHeight="1">
      <c r="A584" s="36"/>
      <c r="B584" s="446"/>
      <c r="C584" s="289"/>
      <c r="D584" s="36"/>
      <c r="E584" s="36"/>
      <c r="F584" s="36"/>
      <c r="G584" s="36"/>
      <c r="H584" s="36"/>
      <c r="I584" s="36"/>
      <c r="J584" s="36"/>
      <c r="K584" s="36"/>
      <c r="L584" s="36"/>
      <c r="M584" s="36"/>
      <c r="N584" s="36"/>
      <c r="O584" s="36"/>
      <c r="P584" s="36"/>
      <c r="Q584" s="36"/>
      <c r="R584" s="36"/>
      <c r="S584" s="36"/>
      <c r="T584" s="36"/>
      <c r="U584" s="36"/>
      <c r="V584" s="36"/>
      <c r="W584" s="36"/>
      <c r="X584" s="36"/>
      <c r="Y584" s="36"/>
    </row>
    <row r="585" spans="1:25" ht="12.75" customHeight="1">
      <c r="A585" s="36"/>
      <c r="B585" s="446"/>
      <c r="C585" s="289"/>
      <c r="D585" s="36"/>
      <c r="E585" s="36"/>
      <c r="F585" s="36"/>
      <c r="G585" s="36"/>
      <c r="H585" s="36"/>
      <c r="I585" s="36"/>
      <c r="J585" s="36"/>
      <c r="K585" s="36"/>
      <c r="L585" s="36"/>
      <c r="M585" s="36"/>
      <c r="N585" s="36"/>
      <c r="O585" s="36"/>
      <c r="P585" s="36"/>
      <c r="Q585" s="36"/>
      <c r="R585" s="36"/>
      <c r="S585" s="36"/>
      <c r="T585" s="36"/>
      <c r="U585" s="36"/>
      <c r="V585" s="36"/>
      <c r="W585" s="36"/>
      <c r="X585" s="36"/>
      <c r="Y585" s="36"/>
    </row>
    <row r="586" spans="1:25" ht="12.75" customHeight="1">
      <c r="A586" s="36"/>
      <c r="B586" s="446"/>
      <c r="C586" s="289"/>
      <c r="D586" s="36"/>
      <c r="E586" s="36"/>
      <c r="F586" s="36"/>
      <c r="G586" s="36"/>
      <c r="H586" s="36"/>
      <c r="I586" s="36"/>
      <c r="J586" s="36"/>
      <c r="K586" s="36"/>
      <c r="L586" s="36"/>
      <c r="M586" s="36"/>
      <c r="N586" s="36"/>
      <c r="O586" s="36"/>
      <c r="P586" s="36"/>
      <c r="Q586" s="36"/>
      <c r="R586" s="36"/>
      <c r="S586" s="36"/>
      <c r="T586" s="36"/>
      <c r="U586" s="36"/>
      <c r="V586" s="36"/>
      <c r="W586" s="36"/>
      <c r="X586" s="36"/>
      <c r="Y586" s="36"/>
    </row>
    <row r="587" spans="1:25" ht="12.75" customHeight="1">
      <c r="A587" s="36"/>
      <c r="B587" s="446"/>
      <c r="C587" s="289"/>
      <c r="D587" s="36"/>
      <c r="E587" s="36"/>
      <c r="F587" s="36"/>
      <c r="G587" s="36"/>
      <c r="H587" s="36"/>
      <c r="I587" s="36"/>
      <c r="J587" s="36"/>
      <c r="K587" s="36"/>
      <c r="L587" s="36"/>
      <c r="M587" s="36"/>
      <c r="N587" s="36"/>
      <c r="O587" s="36"/>
      <c r="P587" s="36"/>
      <c r="Q587" s="36"/>
      <c r="R587" s="36"/>
      <c r="S587" s="36"/>
      <c r="T587" s="36"/>
      <c r="U587" s="36"/>
      <c r="V587" s="36"/>
      <c r="W587" s="36"/>
      <c r="X587" s="36"/>
      <c r="Y587" s="36"/>
    </row>
    <row r="588" spans="1:25" ht="12.75" customHeight="1">
      <c r="A588" s="36"/>
      <c r="B588" s="446"/>
      <c r="C588" s="289"/>
      <c r="D588" s="36"/>
      <c r="E588" s="36"/>
      <c r="F588" s="36"/>
      <c r="G588" s="36"/>
      <c r="H588" s="36"/>
      <c r="I588" s="36"/>
      <c r="J588" s="36"/>
      <c r="K588" s="36"/>
      <c r="L588" s="36"/>
      <c r="M588" s="36"/>
      <c r="N588" s="36"/>
      <c r="O588" s="36"/>
      <c r="P588" s="36"/>
      <c r="Q588" s="36"/>
      <c r="R588" s="36"/>
      <c r="S588" s="36"/>
      <c r="T588" s="36"/>
      <c r="U588" s="36"/>
      <c r="V588" s="36"/>
      <c r="W588" s="36"/>
      <c r="X588" s="36"/>
      <c r="Y588" s="36"/>
    </row>
    <row r="589" spans="1:25" ht="12.75" customHeight="1">
      <c r="A589" s="36"/>
      <c r="B589" s="446"/>
      <c r="C589" s="289"/>
      <c r="D589" s="36"/>
      <c r="E589" s="36"/>
      <c r="F589" s="36"/>
      <c r="G589" s="36"/>
      <c r="H589" s="36"/>
      <c r="I589" s="36"/>
      <c r="J589" s="36"/>
      <c r="K589" s="36"/>
      <c r="L589" s="36"/>
      <c r="M589" s="36"/>
      <c r="N589" s="36"/>
      <c r="O589" s="36"/>
      <c r="P589" s="36"/>
      <c r="Q589" s="36"/>
      <c r="R589" s="36"/>
      <c r="S589" s="36"/>
      <c r="T589" s="36"/>
      <c r="U589" s="36"/>
      <c r="V589" s="36"/>
      <c r="W589" s="36"/>
      <c r="X589" s="36"/>
      <c r="Y589" s="36"/>
    </row>
    <row r="590" spans="1:25" ht="12.75" customHeight="1">
      <c r="A590" s="36"/>
      <c r="B590" s="446"/>
      <c r="C590" s="289"/>
      <c r="D590" s="36"/>
      <c r="E590" s="36"/>
      <c r="F590" s="36"/>
      <c r="G590" s="36"/>
      <c r="H590" s="36"/>
      <c r="I590" s="36"/>
      <c r="J590" s="36"/>
      <c r="K590" s="36"/>
      <c r="L590" s="36"/>
      <c r="M590" s="36"/>
      <c r="N590" s="36"/>
      <c r="O590" s="36"/>
      <c r="P590" s="36"/>
      <c r="Q590" s="36"/>
      <c r="R590" s="36"/>
      <c r="S590" s="36"/>
      <c r="T590" s="36"/>
      <c r="U590" s="36"/>
      <c r="V590" s="36"/>
      <c r="W590" s="36"/>
      <c r="X590" s="36"/>
      <c r="Y590" s="36"/>
    </row>
    <row r="591" spans="1:25" ht="12.75" customHeight="1">
      <c r="A591" s="36"/>
      <c r="B591" s="446"/>
      <c r="C591" s="289"/>
      <c r="D591" s="36"/>
      <c r="E591" s="36"/>
      <c r="F591" s="36"/>
      <c r="G591" s="36"/>
      <c r="H591" s="36"/>
      <c r="I591" s="36"/>
      <c r="J591" s="36"/>
      <c r="K591" s="36"/>
      <c r="L591" s="36"/>
      <c r="M591" s="36"/>
      <c r="N591" s="36"/>
      <c r="O591" s="36"/>
      <c r="P591" s="36"/>
      <c r="Q591" s="36"/>
      <c r="R591" s="36"/>
      <c r="S591" s="36"/>
      <c r="T591" s="36"/>
      <c r="U591" s="36"/>
      <c r="V591" s="36"/>
      <c r="W591" s="36"/>
      <c r="X591" s="36"/>
      <c r="Y591" s="36"/>
    </row>
    <row r="592" spans="1:25" ht="12.75" customHeight="1">
      <c r="A592" s="36"/>
      <c r="B592" s="446"/>
      <c r="C592" s="289"/>
      <c r="D592" s="36"/>
      <c r="E592" s="36"/>
      <c r="F592" s="36"/>
      <c r="G592" s="36"/>
      <c r="H592" s="36"/>
      <c r="I592" s="36"/>
      <c r="J592" s="36"/>
      <c r="K592" s="36"/>
      <c r="L592" s="36"/>
      <c r="M592" s="36"/>
      <c r="N592" s="36"/>
      <c r="O592" s="36"/>
      <c r="P592" s="36"/>
      <c r="Q592" s="36"/>
      <c r="R592" s="36"/>
      <c r="S592" s="36"/>
      <c r="T592" s="36"/>
      <c r="U592" s="36"/>
      <c r="V592" s="36"/>
      <c r="W592" s="36"/>
      <c r="X592" s="36"/>
      <c r="Y592" s="36"/>
    </row>
    <row r="593" spans="1:25" ht="12.75" customHeight="1">
      <c r="A593" s="36"/>
      <c r="B593" s="446"/>
      <c r="C593" s="289"/>
      <c r="D593" s="36"/>
      <c r="E593" s="36"/>
      <c r="F593" s="36"/>
      <c r="G593" s="36"/>
      <c r="H593" s="36"/>
      <c r="I593" s="36"/>
      <c r="J593" s="36"/>
      <c r="K593" s="36"/>
      <c r="L593" s="36"/>
      <c r="M593" s="36"/>
      <c r="N593" s="36"/>
      <c r="O593" s="36"/>
      <c r="P593" s="36"/>
      <c r="Q593" s="36"/>
      <c r="R593" s="36"/>
      <c r="S593" s="36"/>
      <c r="T593" s="36"/>
      <c r="U593" s="36"/>
      <c r="V593" s="36"/>
      <c r="W593" s="36"/>
      <c r="X593" s="36"/>
      <c r="Y593" s="36"/>
    </row>
    <row r="594" spans="1:25" ht="12.75" customHeight="1">
      <c r="A594" s="36"/>
      <c r="B594" s="446"/>
      <c r="C594" s="289"/>
      <c r="D594" s="36"/>
      <c r="E594" s="36"/>
      <c r="F594" s="36"/>
      <c r="G594" s="36"/>
      <c r="H594" s="36"/>
      <c r="I594" s="36"/>
      <c r="J594" s="36"/>
      <c r="K594" s="36"/>
      <c r="L594" s="36"/>
      <c r="M594" s="36"/>
      <c r="N594" s="36"/>
      <c r="O594" s="36"/>
      <c r="P594" s="36"/>
      <c r="Q594" s="36"/>
      <c r="R594" s="36"/>
      <c r="S594" s="36"/>
      <c r="T594" s="36"/>
      <c r="U594" s="36"/>
      <c r="V594" s="36"/>
      <c r="W594" s="36"/>
      <c r="X594" s="36"/>
      <c r="Y594" s="36"/>
    </row>
    <row r="595" spans="1:25" ht="12.75" customHeight="1">
      <c r="A595" s="36"/>
      <c r="B595" s="446"/>
      <c r="C595" s="289"/>
      <c r="D595" s="36"/>
      <c r="E595" s="36"/>
      <c r="F595" s="36"/>
      <c r="G595" s="36"/>
      <c r="H595" s="36"/>
      <c r="I595" s="36"/>
      <c r="J595" s="36"/>
      <c r="K595" s="36"/>
      <c r="L595" s="36"/>
      <c r="M595" s="36"/>
      <c r="N595" s="36"/>
      <c r="O595" s="36"/>
      <c r="P595" s="36"/>
      <c r="Q595" s="36"/>
      <c r="R595" s="36"/>
      <c r="S595" s="36"/>
      <c r="T595" s="36"/>
      <c r="U595" s="36"/>
      <c r="V595" s="36"/>
      <c r="W595" s="36"/>
      <c r="X595" s="36"/>
      <c r="Y595" s="36"/>
    </row>
    <row r="596" spans="1:25" ht="12.75" customHeight="1">
      <c r="A596" s="36"/>
      <c r="B596" s="446"/>
      <c r="C596" s="289"/>
      <c r="D596" s="36"/>
      <c r="E596" s="36"/>
      <c r="F596" s="36"/>
      <c r="G596" s="36"/>
      <c r="H596" s="36"/>
      <c r="I596" s="36"/>
      <c r="J596" s="36"/>
      <c r="K596" s="36"/>
      <c r="L596" s="36"/>
      <c r="M596" s="36"/>
      <c r="N596" s="36"/>
      <c r="O596" s="36"/>
      <c r="P596" s="36"/>
      <c r="Q596" s="36"/>
      <c r="R596" s="36"/>
      <c r="S596" s="36"/>
      <c r="T596" s="36"/>
      <c r="U596" s="36"/>
      <c r="V596" s="36"/>
      <c r="W596" s="36"/>
      <c r="X596" s="36"/>
      <c r="Y596" s="36"/>
    </row>
    <row r="597" spans="1:25" ht="12.75" customHeight="1">
      <c r="A597" s="36"/>
      <c r="B597" s="446"/>
      <c r="C597" s="289"/>
      <c r="D597" s="36"/>
      <c r="E597" s="36"/>
      <c r="F597" s="36"/>
      <c r="G597" s="36"/>
      <c r="H597" s="36"/>
      <c r="I597" s="36"/>
      <c r="J597" s="36"/>
      <c r="K597" s="36"/>
      <c r="L597" s="36"/>
      <c r="M597" s="36"/>
      <c r="N597" s="36"/>
      <c r="O597" s="36"/>
      <c r="P597" s="36"/>
      <c r="Q597" s="36"/>
      <c r="R597" s="36"/>
      <c r="S597" s="36"/>
      <c r="T597" s="36"/>
      <c r="U597" s="36"/>
      <c r="V597" s="36"/>
      <c r="W597" s="36"/>
      <c r="X597" s="36"/>
      <c r="Y597" s="36"/>
    </row>
    <row r="598" spans="1:25" ht="12.75" customHeight="1">
      <c r="A598" s="36"/>
      <c r="B598" s="446"/>
      <c r="C598" s="289"/>
      <c r="D598" s="36"/>
      <c r="E598" s="36"/>
      <c r="F598" s="36"/>
      <c r="G598" s="36"/>
      <c r="H598" s="36"/>
      <c r="I598" s="36"/>
      <c r="J598" s="36"/>
      <c r="K598" s="36"/>
      <c r="L598" s="36"/>
      <c r="M598" s="36"/>
      <c r="N598" s="36"/>
      <c r="O598" s="36"/>
      <c r="P598" s="36"/>
      <c r="Q598" s="36"/>
      <c r="R598" s="36"/>
      <c r="S598" s="36"/>
      <c r="T598" s="36"/>
      <c r="U598" s="36"/>
      <c r="V598" s="36"/>
      <c r="W598" s="36"/>
      <c r="X598" s="36"/>
      <c r="Y598" s="36"/>
    </row>
    <row r="599" spans="1:25" ht="12.75" customHeight="1">
      <c r="A599" s="36"/>
      <c r="B599" s="446"/>
      <c r="C599" s="289"/>
      <c r="D599" s="36"/>
      <c r="E599" s="36"/>
      <c r="F599" s="36"/>
      <c r="G599" s="36"/>
      <c r="H599" s="36"/>
      <c r="I599" s="36"/>
      <c r="J599" s="36"/>
      <c r="K599" s="36"/>
      <c r="L599" s="36"/>
      <c r="M599" s="36"/>
      <c r="N599" s="36"/>
      <c r="O599" s="36"/>
      <c r="P599" s="36"/>
      <c r="Q599" s="36"/>
      <c r="R599" s="36"/>
      <c r="S599" s="36"/>
      <c r="T599" s="36"/>
      <c r="U599" s="36"/>
      <c r="V599" s="36"/>
      <c r="W599" s="36"/>
      <c r="X599" s="36"/>
      <c r="Y599" s="36"/>
    </row>
    <row r="600" spans="1:25" ht="12.75" customHeight="1">
      <c r="A600" s="36"/>
      <c r="B600" s="446"/>
      <c r="C600" s="289"/>
      <c r="D600" s="36"/>
      <c r="E600" s="36"/>
      <c r="F600" s="36"/>
      <c r="G600" s="36"/>
      <c r="H600" s="36"/>
      <c r="I600" s="36"/>
      <c r="J600" s="36"/>
      <c r="K600" s="36"/>
      <c r="L600" s="36"/>
      <c r="M600" s="36"/>
      <c r="N600" s="36"/>
      <c r="O600" s="36"/>
      <c r="P600" s="36"/>
      <c r="Q600" s="36"/>
      <c r="R600" s="36"/>
      <c r="S600" s="36"/>
      <c r="T600" s="36"/>
      <c r="U600" s="36"/>
      <c r="V600" s="36"/>
      <c r="W600" s="36"/>
      <c r="X600" s="36"/>
      <c r="Y600" s="36"/>
    </row>
    <row r="601" spans="1:25" ht="12.75" customHeight="1">
      <c r="A601" s="36"/>
      <c r="B601" s="446"/>
      <c r="C601" s="289"/>
      <c r="D601" s="36"/>
      <c r="E601" s="36"/>
      <c r="F601" s="36"/>
      <c r="G601" s="36"/>
      <c r="H601" s="36"/>
      <c r="I601" s="36"/>
      <c r="J601" s="36"/>
      <c r="K601" s="36"/>
      <c r="L601" s="36"/>
      <c r="M601" s="36"/>
      <c r="N601" s="36"/>
      <c r="O601" s="36"/>
      <c r="P601" s="36"/>
      <c r="Q601" s="36"/>
      <c r="R601" s="36"/>
      <c r="S601" s="36"/>
      <c r="T601" s="36"/>
      <c r="U601" s="36"/>
      <c r="V601" s="36"/>
      <c r="W601" s="36"/>
      <c r="X601" s="36"/>
      <c r="Y601" s="36"/>
    </row>
    <row r="602" spans="1:25" ht="12.75" customHeight="1">
      <c r="A602" s="36"/>
      <c r="B602" s="446"/>
      <c r="C602" s="289"/>
      <c r="D602" s="36"/>
      <c r="E602" s="36"/>
      <c r="F602" s="36"/>
      <c r="G602" s="36"/>
      <c r="H602" s="36"/>
      <c r="I602" s="36"/>
      <c r="J602" s="36"/>
      <c r="K602" s="36"/>
      <c r="L602" s="36"/>
      <c r="M602" s="36"/>
      <c r="N602" s="36"/>
      <c r="O602" s="36"/>
      <c r="P602" s="36"/>
      <c r="Q602" s="36"/>
      <c r="R602" s="36"/>
      <c r="S602" s="36"/>
      <c r="T602" s="36"/>
      <c r="U602" s="36"/>
      <c r="V602" s="36"/>
      <c r="W602" s="36"/>
      <c r="X602" s="36"/>
      <c r="Y602" s="36"/>
    </row>
    <row r="603" spans="1:25" ht="12.75" customHeight="1">
      <c r="A603" s="36"/>
      <c r="B603" s="446"/>
      <c r="C603" s="289"/>
      <c r="D603" s="36"/>
      <c r="E603" s="36"/>
      <c r="F603" s="36"/>
      <c r="G603" s="36"/>
      <c r="H603" s="36"/>
      <c r="I603" s="36"/>
      <c r="J603" s="36"/>
      <c r="K603" s="36"/>
      <c r="L603" s="36"/>
      <c r="M603" s="36"/>
      <c r="N603" s="36"/>
      <c r="O603" s="36"/>
      <c r="P603" s="36"/>
      <c r="Q603" s="36"/>
      <c r="R603" s="36"/>
      <c r="S603" s="36"/>
      <c r="T603" s="36"/>
      <c r="U603" s="36"/>
      <c r="V603" s="36"/>
      <c r="W603" s="36"/>
      <c r="X603" s="36"/>
      <c r="Y603" s="36"/>
    </row>
    <row r="604" spans="1:25" ht="12.75" customHeight="1">
      <c r="A604" s="36"/>
      <c r="B604" s="446"/>
      <c r="C604" s="289"/>
      <c r="D604" s="36"/>
      <c r="E604" s="36"/>
      <c r="F604" s="36"/>
      <c r="G604" s="36"/>
      <c r="H604" s="36"/>
      <c r="I604" s="36"/>
      <c r="J604" s="36"/>
      <c r="K604" s="36"/>
      <c r="L604" s="36"/>
      <c r="M604" s="36"/>
      <c r="N604" s="36"/>
      <c r="O604" s="36"/>
      <c r="P604" s="36"/>
      <c r="Q604" s="36"/>
      <c r="R604" s="36"/>
      <c r="S604" s="36"/>
      <c r="T604" s="36"/>
      <c r="U604" s="36"/>
      <c r="V604" s="36"/>
      <c r="W604" s="36"/>
      <c r="X604" s="36"/>
      <c r="Y604" s="36"/>
    </row>
    <row r="605" spans="1:25" ht="12.75" customHeight="1">
      <c r="A605" s="36"/>
      <c r="B605" s="446"/>
      <c r="C605" s="289"/>
      <c r="D605" s="36"/>
      <c r="E605" s="36"/>
      <c r="F605" s="36"/>
      <c r="G605" s="36"/>
      <c r="H605" s="36"/>
      <c r="I605" s="36"/>
      <c r="J605" s="36"/>
      <c r="K605" s="36"/>
      <c r="L605" s="36"/>
      <c r="M605" s="36"/>
      <c r="N605" s="36"/>
      <c r="O605" s="36"/>
      <c r="P605" s="36"/>
      <c r="Q605" s="36"/>
      <c r="R605" s="36"/>
      <c r="S605" s="36"/>
      <c r="T605" s="36"/>
      <c r="U605" s="36"/>
      <c r="V605" s="36"/>
      <c r="W605" s="36"/>
      <c r="X605" s="36"/>
      <c r="Y605" s="36"/>
    </row>
    <row r="606" spans="1:25" ht="12.75" customHeight="1">
      <c r="A606" s="36"/>
      <c r="B606" s="446"/>
      <c r="C606" s="289"/>
      <c r="D606" s="36"/>
      <c r="E606" s="36"/>
      <c r="F606" s="36"/>
      <c r="G606" s="36"/>
      <c r="H606" s="36"/>
      <c r="I606" s="36"/>
      <c r="J606" s="36"/>
      <c r="K606" s="36"/>
      <c r="L606" s="36"/>
      <c r="M606" s="36"/>
      <c r="N606" s="36"/>
      <c r="O606" s="36"/>
      <c r="P606" s="36"/>
      <c r="Q606" s="36"/>
      <c r="R606" s="36"/>
      <c r="S606" s="36"/>
      <c r="T606" s="36"/>
      <c r="U606" s="36"/>
      <c r="V606" s="36"/>
      <c r="W606" s="36"/>
      <c r="X606" s="36"/>
      <c r="Y606" s="36"/>
    </row>
    <row r="607" spans="1:25" ht="12.75" customHeight="1">
      <c r="A607" s="36"/>
      <c r="B607" s="446"/>
      <c r="C607" s="289"/>
      <c r="D607" s="36"/>
      <c r="E607" s="36"/>
      <c r="F607" s="36"/>
      <c r="G607" s="36"/>
      <c r="H607" s="36"/>
      <c r="I607" s="36"/>
      <c r="J607" s="36"/>
      <c r="K607" s="36"/>
      <c r="L607" s="36"/>
      <c r="M607" s="36"/>
      <c r="N607" s="36"/>
      <c r="O607" s="36"/>
      <c r="P607" s="36"/>
      <c r="Q607" s="36"/>
      <c r="R607" s="36"/>
      <c r="S607" s="36"/>
      <c r="T607" s="36"/>
      <c r="U607" s="36"/>
      <c r="V607" s="36"/>
      <c r="W607" s="36"/>
      <c r="X607" s="36"/>
      <c r="Y607" s="36"/>
    </row>
    <row r="608" spans="1:25" ht="12.75" customHeight="1">
      <c r="A608" s="36"/>
      <c r="B608" s="446"/>
      <c r="C608" s="289"/>
      <c r="D608" s="36"/>
      <c r="E608" s="36"/>
      <c r="F608" s="36"/>
      <c r="G608" s="36"/>
      <c r="H608" s="36"/>
      <c r="I608" s="36"/>
      <c r="J608" s="36"/>
      <c r="K608" s="36"/>
      <c r="L608" s="36"/>
      <c r="M608" s="36"/>
      <c r="N608" s="36"/>
      <c r="O608" s="36"/>
      <c r="P608" s="36"/>
      <c r="Q608" s="36"/>
      <c r="R608" s="36"/>
      <c r="S608" s="36"/>
      <c r="T608" s="36"/>
      <c r="U608" s="36"/>
      <c r="V608" s="36"/>
      <c r="W608" s="36"/>
      <c r="X608" s="36"/>
      <c r="Y608" s="36"/>
    </row>
    <row r="609" spans="1:25" ht="12.75" customHeight="1">
      <c r="A609" s="36"/>
      <c r="B609" s="446"/>
      <c r="C609" s="289"/>
      <c r="D609" s="36"/>
      <c r="E609" s="36"/>
      <c r="F609" s="36"/>
      <c r="G609" s="36"/>
      <c r="H609" s="36"/>
      <c r="I609" s="36"/>
      <c r="J609" s="36"/>
      <c r="K609" s="36"/>
      <c r="L609" s="36"/>
      <c r="M609" s="36"/>
      <c r="N609" s="36"/>
      <c r="O609" s="36"/>
      <c r="P609" s="36"/>
      <c r="Q609" s="36"/>
      <c r="R609" s="36"/>
      <c r="S609" s="36"/>
      <c r="T609" s="36"/>
      <c r="U609" s="36"/>
      <c r="V609" s="36"/>
      <c r="W609" s="36"/>
      <c r="X609" s="36"/>
      <c r="Y609" s="36"/>
    </row>
    <row r="610" spans="1:25" ht="12.75" customHeight="1">
      <c r="A610" s="36"/>
      <c r="B610" s="446"/>
      <c r="C610" s="289"/>
      <c r="D610" s="36"/>
      <c r="E610" s="36"/>
      <c r="F610" s="36"/>
      <c r="G610" s="36"/>
      <c r="H610" s="36"/>
      <c r="I610" s="36"/>
      <c r="J610" s="36"/>
      <c r="K610" s="36"/>
      <c r="L610" s="36"/>
      <c r="M610" s="36"/>
      <c r="N610" s="36"/>
      <c r="O610" s="36"/>
      <c r="P610" s="36"/>
      <c r="Q610" s="36"/>
      <c r="R610" s="36"/>
      <c r="S610" s="36"/>
      <c r="T610" s="36"/>
      <c r="U610" s="36"/>
      <c r="V610" s="36"/>
      <c r="W610" s="36"/>
      <c r="X610" s="36"/>
      <c r="Y610" s="36"/>
    </row>
    <row r="611" spans="1:25" ht="12.75" customHeight="1">
      <c r="A611" s="36"/>
      <c r="B611" s="446"/>
      <c r="C611" s="289"/>
      <c r="D611" s="36"/>
      <c r="E611" s="36"/>
      <c r="F611" s="36"/>
      <c r="G611" s="36"/>
      <c r="H611" s="36"/>
      <c r="I611" s="36"/>
      <c r="J611" s="36"/>
      <c r="K611" s="36"/>
      <c r="L611" s="36"/>
      <c r="M611" s="36"/>
      <c r="N611" s="36"/>
      <c r="O611" s="36"/>
      <c r="P611" s="36"/>
      <c r="Q611" s="36"/>
      <c r="R611" s="36"/>
      <c r="S611" s="36"/>
      <c r="T611" s="36"/>
      <c r="U611" s="36"/>
      <c r="V611" s="36"/>
      <c r="W611" s="36"/>
      <c r="X611" s="36"/>
      <c r="Y611" s="36"/>
    </row>
    <row r="612" spans="1:25" ht="12.75" customHeight="1">
      <c r="A612" s="36"/>
      <c r="B612" s="446"/>
      <c r="C612" s="289"/>
      <c r="D612" s="36"/>
      <c r="E612" s="36"/>
      <c r="F612" s="36"/>
      <c r="G612" s="36"/>
      <c r="H612" s="36"/>
      <c r="I612" s="36"/>
      <c r="J612" s="36"/>
      <c r="K612" s="36"/>
      <c r="L612" s="36"/>
      <c r="M612" s="36"/>
      <c r="N612" s="36"/>
      <c r="O612" s="36"/>
      <c r="P612" s="36"/>
      <c r="Q612" s="36"/>
      <c r="R612" s="36"/>
      <c r="S612" s="36"/>
      <c r="T612" s="36"/>
      <c r="U612" s="36"/>
      <c r="V612" s="36"/>
      <c r="W612" s="36"/>
      <c r="X612" s="36"/>
      <c r="Y612" s="36"/>
    </row>
    <row r="613" spans="1:25" ht="12.75" customHeight="1">
      <c r="A613" s="36"/>
      <c r="B613" s="446"/>
      <c r="C613" s="289"/>
      <c r="D613" s="36"/>
      <c r="E613" s="36"/>
      <c r="F613" s="36"/>
      <c r="G613" s="36"/>
      <c r="H613" s="36"/>
      <c r="I613" s="36"/>
      <c r="J613" s="36"/>
      <c r="K613" s="36"/>
      <c r="L613" s="36"/>
      <c r="M613" s="36"/>
      <c r="N613" s="36"/>
      <c r="O613" s="36"/>
      <c r="P613" s="36"/>
      <c r="Q613" s="36"/>
      <c r="R613" s="36"/>
      <c r="S613" s="36"/>
      <c r="T613" s="36"/>
      <c r="U613" s="36"/>
      <c r="V613" s="36"/>
      <c r="W613" s="36"/>
      <c r="X613" s="36"/>
      <c r="Y613" s="36"/>
    </row>
    <row r="614" spans="1:25" ht="12.75" customHeight="1">
      <c r="A614" s="36"/>
      <c r="B614" s="446"/>
      <c r="C614" s="289"/>
      <c r="D614" s="36"/>
      <c r="E614" s="36"/>
      <c r="F614" s="36"/>
      <c r="G614" s="36"/>
      <c r="H614" s="36"/>
      <c r="I614" s="36"/>
      <c r="J614" s="36"/>
      <c r="K614" s="36"/>
      <c r="L614" s="36"/>
      <c r="M614" s="36"/>
      <c r="N614" s="36"/>
      <c r="O614" s="36"/>
      <c r="P614" s="36"/>
      <c r="Q614" s="36"/>
      <c r="R614" s="36"/>
      <c r="S614" s="36"/>
      <c r="T614" s="36"/>
      <c r="U614" s="36"/>
      <c r="V614" s="36"/>
      <c r="W614" s="36"/>
      <c r="X614" s="36"/>
      <c r="Y614" s="36"/>
    </row>
    <row r="615" spans="1:25" ht="12.75" customHeight="1">
      <c r="A615" s="36"/>
      <c r="B615" s="446"/>
      <c r="C615" s="289"/>
      <c r="D615" s="36"/>
      <c r="E615" s="36"/>
      <c r="F615" s="36"/>
      <c r="G615" s="36"/>
      <c r="H615" s="36"/>
      <c r="I615" s="36"/>
      <c r="J615" s="36"/>
      <c r="K615" s="36"/>
      <c r="L615" s="36"/>
      <c r="M615" s="36"/>
      <c r="N615" s="36"/>
      <c r="O615" s="36"/>
      <c r="P615" s="36"/>
      <c r="Q615" s="36"/>
      <c r="R615" s="36"/>
      <c r="S615" s="36"/>
      <c r="T615" s="36"/>
      <c r="U615" s="36"/>
      <c r="V615" s="36"/>
      <c r="W615" s="36"/>
      <c r="X615" s="36"/>
      <c r="Y615" s="36"/>
    </row>
    <row r="616" spans="1:25" ht="12.75" customHeight="1">
      <c r="A616" s="36"/>
      <c r="B616" s="446"/>
      <c r="C616" s="289"/>
      <c r="D616" s="36"/>
      <c r="E616" s="36"/>
      <c r="F616" s="36"/>
      <c r="G616" s="36"/>
      <c r="H616" s="36"/>
      <c r="I616" s="36"/>
      <c r="J616" s="36"/>
      <c r="K616" s="36"/>
      <c r="L616" s="36"/>
      <c r="M616" s="36"/>
      <c r="N616" s="36"/>
      <c r="O616" s="36"/>
      <c r="P616" s="36"/>
      <c r="Q616" s="36"/>
      <c r="R616" s="36"/>
      <c r="S616" s="36"/>
      <c r="T616" s="36"/>
      <c r="U616" s="36"/>
      <c r="V616" s="36"/>
      <c r="W616" s="36"/>
      <c r="X616" s="36"/>
      <c r="Y616" s="36"/>
    </row>
    <row r="617" spans="1:25" ht="12.75" customHeight="1">
      <c r="A617" s="36"/>
      <c r="B617" s="446"/>
      <c r="C617" s="289"/>
      <c r="D617" s="36"/>
      <c r="E617" s="36"/>
      <c r="F617" s="36"/>
      <c r="G617" s="36"/>
      <c r="H617" s="36"/>
      <c r="I617" s="36"/>
      <c r="J617" s="36"/>
      <c r="K617" s="36"/>
      <c r="L617" s="36"/>
      <c r="M617" s="36"/>
      <c r="N617" s="36"/>
      <c r="O617" s="36"/>
      <c r="P617" s="36"/>
      <c r="Q617" s="36"/>
      <c r="R617" s="36"/>
      <c r="S617" s="36"/>
      <c r="T617" s="36"/>
      <c r="U617" s="36"/>
      <c r="V617" s="36"/>
      <c r="W617" s="36"/>
      <c r="X617" s="36"/>
      <c r="Y617" s="36"/>
    </row>
    <row r="618" spans="1:25" ht="12.75" customHeight="1">
      <c r="A618" s="36"/>
      <c r="B618" s="446"/>
      <c r="C618" s="289"/>
      <c r="D618" s="36"/>
      <c r="E618" s="36"/>
      <c r="F618" s="36"/>
      <c r="G618" s="36"/>
      <c r="H618" s="36"/>
      <c r="I618" s="36"/>
      <c r="J618" s="36"/>
      <c r="K618" s="36"/>
      <c r="L618" s="36"/>
      <c r="M618" s="36"/>
      <c r="N618" s="36"/>
      <c r="O618" s="36"/>
      <c r="P618" s="36"/>
      <c r="Q618" s="36"/>
      <c r="R618" s="36"/>
      <c r="S618" s="36"/>
      <c r="T618" s="36"/>
      <c r="U618" s="36"/>
      <c r="V618" s="36"/>
      <c r="W618" s="36"/>
      <c r="X618" s="36"/>
      <c r="Y618" s="36"/>
    </row>
    <row r="619" spans="1:25" ht="12.75" customHeight="1">
      <c r="A619" s="36"/>
      <c r="B619" s="446"/>
      <c r="C619" s="289"/>
      <c r="D619" s="36"/>
      <c r="E619" s="36"/>
      <c r="F619" s="36"/>
      <c r="G619" s="36"/>
      <c r="H619" s="36"/>
      <c r="I619" s="36"/>
      <c r="J619" s="36"/>
      <c r="K619" s="36"/>
      <c r="L619" s="36"/>
      <c r="M619" s="36"/>
      <c r="N619" s="36"/>
      <c r="O619" s="36"/>
      <c r="P619" s="36"/>
      <c r="Q619" s="36"/>
      <c r="R619" s="36"/>
      <c r="S619" s="36"/>
      <c r="T619" s="36"/>
      <c r="U619" s="36"/>
      <c r="V619" s="36"/>
      <c r="W619" s="36"/>
      <c r="X619" s="36"/>
      <c r="Y619" s="36"/>
    </row>
    <row r="620" spans="1:25" ht="12.75" customHeight="1">
      <c r="A620" s="36"/>
      <c r="B620" s="446"/>
      <c r="C620" s="289"/>
      <c r="D620" s="36"/>
      <c r="E620" s="36"/>
      <c r="F620" s="36"/>
      <c r="G620" s="36"/>
      <c r="H620" s="36"/>
      <c r="I620" s="36"/>
      <c r="J620" s="36"/>
      <c r="K620" s="36"/>
      <c r="L620" s="36"/>
      <c r="M620" s="36"/>
      <c r="N620" s="36"/>
      <c r="O620" s="36"/>
      <c r="P620" s="36"/>
      <c r="Q620" s="36"/>
      <c r="R620" s="36"/>
      <c r="S620" s="36"/>
      <c r="T620" s="36"/>
      <c r="U620" s="36"/>
      <c r="V620" s="36"/>
      <c r="W620" s="36"/>
      <c r="X620" s="36"/>
      <c r="Y620" s="36"/>
    </row>
    <row r="621" spans="1:25" ht="12.75" customHeight="1">
      <c r="A621" s="36"/>
      <c r="B621" s="446"/>
      <c r="C621" s="289"/>
      <c r="D621" s="36"/>
      <c r="E621" s="36"/>
      <c r="F621" s="36"/>
      <c r="G621" s="36"/>
      <c r="H621" s="36"/>
      <c r="I621" s="36"/>
      <c r="J621" s="36"/>
      <c r="K621" s="36"/>
      <c r="L621" s="36"/>
      <c r="M621" s="36"/>
      <c r="N621" s="36"/>
      <c r="O621" s="36"/>
      <c r="P621" s="36"/>
      <c r="Q621" s="36"/>
      <c r="R621" s="36"/>
      <c r="S621" s="36"/>
      <c r="T621" s="36"/>
      <c r="U621" s="36"/>
      <c r="V621" s="36"/>
      <c r="W621" s="36"/>
      <c r="X621" s="36"/>
      <c r="Y621" s="36"/>
    </row>
    <row r="622" spans="1:25" ht="12.75" customHeight="1">
      <c r="A622" s="36"/>
      <c r="B622" s="446"/>
      <c r="C622" s="289"/>
      <c r="D622" s="36"/>
      <c r="E622" s="36"/>
      <c r="F622" s="36"/>
      <c r="G622" s="36"/>
      <c r="H622" s="36"/>
      <c r="I622" s="36"/>
      <c r="J622" s="36"/>
      <c r="K622" s="36"/>
      <c r="L622" s="36"/>
      <c r="M622" s="36"/>
      <c r="N622" s="36"/>
      <c r="O622" s="36"/>
      <c r="P622" s="36"/>
      <c r="Q622" s="36"/>
      <c r="R622" s="36"/>
      <c r="S622" s="36"/>
      <c r="T622" s="36"/>
      <c r="U622" s="36"/>
      <c r="V622" s="36"/>
      <c r="W622" s="36"/>
      <c r="X622" s="36"/>
      <c r="Y622" s="36"/>
    </row>
    <row r="623" spans="1:25" ht="12.75" customHeight="1">
      <c r="A623" s="36"/>
      <c r="B623" s="446"/>
      <c r="C623" s="289"/>
      <c r="D623" s="36"/>
      <c r="E623" s="36"/>
      <c r="F623" s="36"/>
      <c r="G623" s="36"/>
      <c r="H623" s="36"/>
      <c r="I623" s="36"/>
      <c r="J623" s="36"/>
      <c r="K623" s="36"/>
      <c r="L623" s="36"/>
      <c r="M623" s="36"/>
      <c r="N623" s="36"/>
      <c r="O623" s="36"/>
      <c r="P623" s="36"/>
      <c r="Q623" s="36"/>
      <c r="R623" s="36"/>
      <c r="S623" s="36"/>
      <c r="T623" s="36"/>
      <c r="U623" s="36"/>
      <c r="V623" s="36"/>
      <c r="W623" s="36"/>
      <c r="X623" s="36"/>
      <c r="Y623" s="36"/>
    </row>
    <row r="624" spans="1:25" ht="12.75" customHeight="1">
      <c r="A624" s="36"/>
      <c r="B624" s="446"/>
      <c r="C624" s="289"/>
      <c r="D624" s="36"/>
      <c r="E624" s="36"/>
      <c r="F624" s="36"/>
      <c r="G624" s="36"/>
      <c r="H624" s="36"/>
      <c r="I624" s="36"/>
      <c r="J624" s="36"/>
      <c r="K624" s="36"/>
      <c r="L624" s="36"/>
      <c r="M624" s="36"/>
      <c r="N624" s="36"/>
      <c r="O624" s="36"/>
      <c r="P624" s="36"/>
      <c r="Q624" s="36"/>
      <c r="R624" s="36"/>
      <c r="S624" s="36"/>
      <c r="T624" s="36"/>
      <c r="U624" s="36"/>
      <c r="V624" s="36"/>
      <c r="W624" s="36"/>
      <c r="X624" s="36"/>
      <c r="Y624" s="36"/>
    </row>
    <row r="625" spans="1:25" ht="12.75" customHeight="1">
      <c r="A625" s="36"/>
      <c r="B625" s="446"/>
      <c r="C625" s="289"/>
      <c r="D625" s="36"/>
      <c r="E625" s="36"/>
      <c r="F625" s="36"/>
      <c r="G625" s="36"/>
      <c r="H625" s="36"/>
      <c r="I625" s="36"/>
      <c r="J625" s="36"/>
      <c r="K625" s="36"/>
      <c r="L625" s="36"/>
      <c r="M625" s="36"/>
      <c r="N625" s="36"/>
      <c r="O625" s="36"/>
      <c r="P625" s="36"/>
      <c r="Q625" s="36"/>
      <c r="R625" s="36"/>
      <c r="S625" s="36"/>
      <c r="T625" s="36"/>
      <c r="U625" s="36"/>
      <c r="V625" s="36"/>
      <c r="W625" s="36"/>
      <c r="X625" s="36"/>
      <c r="Y625" s="36"/>
    </row>
    <row r="626" spans="1:25" ht="12.75" customHeight="1">
      <c r="A626" s="36"/>
      <c r="B626" s="446"/>
      <c r="C626" s="289"/>
      <c r="D626" s="36"/>
      <c r="E626" s="36"/>
      <c r="F626" s="36"/>
      <c r="G626" s="36"/>
      <c r="H626" s="36"/>
      <c r="I626" s="36"/>
      <c r="J626" s="36"/>
      <c r="K626" s="36"/>
      <c r="L626" s="36"/>
      <c r="M626" s="36"/>
      <c r="N626" s="36"/>
      <c r="O626" s="36"/>
      <c r="P626" s="36"/>
      <c r="Q626" s="36"/>
      <c r="R626" s="36"/>
      <c r="S626" s="36"/>
      <c r="T626" s="36"/>
      <c r="U626" s="36"/>
      <c r="V626" s="36"/>
      <c r="W626" s="36"/>
      <c r="X626" s="36"/>
      <c r="Y626" s="36"/>
    </row>
    <row r="627" spans="1:25" ht="12.75" customHeight="1">
      <c r="A627" s="36"/>
      <c r="B627" s="446"/>
      <c r="C627" s="289"/>
      <c r="D627" s="36"/>
      <c r="E627" s="36"/>
      <c r="F627" s="36"/>
      <c r="G627" s="36"/>
      <c r="H627" s="36"/>
      <c r="I627" s="36"/>
      <c r="J627" s="36"/>
      <c r="K627" s="36"/>
      <c r="L627" s="36"/>
      <c r="M627" s="36"/>
      <c r="N627" s="36"/>
      <c r="O627" s="36"/>
      <c r="P627" s="36"/>
      <c r="Q627" s="36"/>
      <c r="R627" s="36"/>
      <c r="S627" s="36"/>
      <c r="T627" s="36"/>
      <c r="U627" s="36"/>
      <c r="V627" s="36"/>
      <c r="W627" s="36"/>
      <c r="X627" s="36"/>
      <c r="Y627" s="36"/>
    </row>
    <row r="628" spans="1:25" ht="12.75" customHeight="1">
      <c r="A628" s="36"/>
      <c r="B628" s="446"/>
      <c r="C628" s="289"/>
      <c r="D628" s="36"/>
      <c r="E628" s="36"/>
      <c r="F628" s="36"/>
      <c r="G628" s="36"/>
      <c r="H628" s="36"/>
      <c r="I628" s="36"/>
      <c r="J628" s="36"/>
      <c r="K628" s="36"/>
      <c r="L628" s="36"/>
      <c r="M628" s="36"/>
      <c r="N628" s="36"/>
      <c r="O628" s="36"/>
      <c r="P628" s="36"/>
      <c r="Q628" s="36"/>
      <c r="R628" s="36"/>
      <c r="S628" s="36"/>
      <c r="T628" s="36"/>
      <c r="U628" s="36"/>
      <c r="V628" s="36"/>
      <c r="W628" s="36"/>
      <c r="X628" s="36"/>
      <c r="Y628" s="36"/>
    </row>
    <row r="629" spans="1:25" ht="12.75" customHeight="1">
      <c r="A629" s="36"/>
      <c r="B629" s="446"/>
      <c r="C629" s="289"/>
      <c r="D629" s="36"/>
      <c r="E629" s="36"/>
      <c r="F629" s="36"/>
      <c r="G629" s="36"/>
      <c r="H629" s="36"/>
      <c r="I629" s="36"/>
      <c r="J629" s="36"/>
      <c r="K629" s="36"/>
      <c r="L629" s="36"/>
      <c r="M629" s="36"/>
      <c r="N629" s="36"/>
      <c r="O629" s="36"/>
      <c r="P629" s="36"/>
      <c r="Q629" s="36"/>
      <c r="R629" s="36"/>
      <c r="S629" s="36"/>
      <c r="T629" s="36"/>
      <c r="U629" s="36"/>
      <c r="V629" s="36"/>
      <c r="W629" s="36"/>
      <c r="X629" s="36"/>
      <c r="Y629" s="36"/>
    </row>
    <row r="630" spans="1:25" ht="12.75" customHeight="1">
      <c r="A630" s="36"/>
      <c r="B630" s="446"/>
      <c r="C630" s="289"/>
      <c r="D630" s="36"/>
      <c r="E630" s="36"/>
      <c r="F630" s="36"/>
      <c r="G630" s="36"/>
      <c r="H630" s="36"/>
      <c r="I630" s="36"/>
      <c r="J630" s="36"/>
      <c r="K630" s="36"/>
      <c r="L630" s="36"/>
      <c r="M630" s="36"/>
      <c r="N630" s="36"/>
      <c r="O630" s="36"/>
      <c r="P630" s="36"/>
      <c r="Q630" s="36"/>
      <c r="R630" s="36"/>
      <c r="S630" s="36"/>
      <c r="T630" s="36"/>
      <c r="U630" s="36"/>
      <c r="V630" s="36"/>
      <c r="W630" s="36"/>
      <c r="X630" s="36"/>
      <c r="Y630" s="36"/>
    </row>
    <row r="631" spans="1:25" ht="12.75" customHeight="1">
      <c r="A631" s="36"/>
      <c r="B631" s="446"/>
      <c r="C631" s="289"/>
      <c r="D631" s="36"/>
      <c r="E631" s="36"/>
      <c r="F631" s="36"/>
      <c r="G631" s="36"/>
      <c r="H631" s="36"/>
      <c r="I631" s="36"/>
      <c r="J631" s="36"/>
      <c r="K631" s="36"/>
      <c r="L631" s="36"/>
      <c r="M631" s="36"/>
      <c r="N631" s="36"/>
      <c r="O631" s="36"/>
      <c r="P631" s="36"/>
      <c r="Q631" s="36"/>
      <c r="R631" s="36"/>
      <c r="S631" s="36"/>
      <c r="T631" s="36"/>
      <c r="U631" s="36"/>
      <c r="V631" s="36"/>
      <c r="W631" s="36"/>
      <c r="X631" s="36"/>
      <c r="Y631" s="36"/>
    </row>
    <row r="632" spans="1:25" ht="12.75" customHeight="1">
      <c r="A632" s="36"/>
      <c r="B632" s="446"/>
      <c r="C632" s="289"/>
      <c r="D632" s="36"/>
      <c r="E632" s="36"/>
      <c r="F632" s="36"/>
      <c r="G632" s="36"/>
      <c r="H632" s="36"/>
      <c r="I632" s="36"/>
      <c r="J632" s="36"/>
      <c r="K632" s="36"/>
      <c r="L632" s="36"/>
      <c r="M632" s="36"/>
      <c r="N632" s="36"/>
      <c r="O632" s="36"/>
      <c r="P632" s="36"/>
      <c r="Q632" s="36"/>
      <c r="R632" s="36"/>
      <c r="S632" s="36"/>
      <c r="T632" s="36"/>
      <c r="U632" s="36"/>
      <c r="V632" s="36"/>
      <c r="W632" s="36"/>
      <c r="X632" s="36"/>
      <c r="Y632" s="36"/>
    </row>
    <row r="633" spans="1:25" ht="12.75" customHeight="1">
      <c r="A633" s="36"/>
      <c r="B633" s="446"/>
      <c r="C633" s="289"/>
      <c r="D633" s="36"/>
      <c r="E633" s="36"/>
      <c r="F633" s="36"/>
      <c r="G633" s="36"/>
      <c r="H633" s="36"/>
      <c r="I633" s="36"/>
      <c r="J633" s="36"/>
      <c r="K633" s="36"/>
      <c r="L633" s="36"/>
      <c r="M633" s="36"/>
      <c r="N633" s="36"/>
      <c r="O633" s="36"/>
      <c r="P633" s="36"/>
      <c r="Q633" s="36"/>
      <c r="R633" s="36"/>
      <c r="S633" s="36"/>
      <c r="T633" s="36"/>
      <c r="U633" s="36"/>
      <c r="V633" s="36"/>
      <c r="W633" s="36"/>
      <c r="X633" s="36"/>
      <c r="Y633" s="36"/>
    </row>
    <row r="634" spans="1:25" ht="12.75" customHeight="1">
      <c r="A634" s="36"/>
      <c r="B634" s="446"/>
      <c r="C634" s="289"/>
      <c r="D634" s="36"/>
      <c r="E634" s="36"/>
      <c r="F634" s="36"/>
      <c r="G634" s="36"/>
      <c r="H634" s="36"/>
      <c r="I634" s="36"/>
      <c r="J634" s="36"/>
      <c r="K634" s="36"/>
      <c r="L634" s="36"/>
      <c r="M634" s="36"/>
      <c r="N634" s="36"/>
      <c r="O634" s="36"/>
      <c r="P634" s="36"/>
      <c r="Q634" s="36"/>
      <c r="R634" s="36"/>
      <c r="S634" s="36"/>
      <c r="T634" s="36"/>
      <c r="U634" s="36"/>
      <c r="V634" s="36"/>
      <c r="W634" s="36"/>
      <c r="X634" s="36"/>
      <c r="Y634" s="36"/>
    </row>
    <row r="635" spans="1:25" ht="12.75" customHeight="1">
      <c r="A635" s="36"/>
      <c r="B635" s="446"/>
      <c r="C635" s="289"/>
      <c r="D635" s="36"/>
      <c r="E635" s="36"/>
      <c r="F635" s="36"/>
      <c r="G635" s="36"/>
      <c r="H635" s="36"/>
      <c r="I635" s="36"/>
      <c r="J635" s="36"/>
      <c r="K635" s="36"/>
      <c r="L635" s="36"/>
      <c r="M635" s="36"/>
      <c r="N635" s="36"/>
      <c r="O635" s="36"/>
      <c r="P635" s="36"/>
      <c r="Q635" s="36"/>
      <c r="R635" s="36"/>
      <c r="S635" s="36"/>
      <c r="T635" s="36"/>
      <c r="U635" s="36"/>
      <c r="V635" s="36"/>
      <c r="W635" s="36"/>
      <c r="X635" s="36"/>
      <c r="Y635" s="36"/>
    </row>
    <row r="636" spans="1:25" ht="12.75" customHeight="1">
      <c r="A636" s="36"/>
      <c r="B636" s="446"/>
      <c r="C636" s="289"/>
      <c r="D636" s="36"/>
      <c r="E636" s="36"/>
      <c r="F636" s="36"/>
      <c r="G636" s="36"/>
      <c r="H636" s="36"/>
      <c r="I636" s="36"/>
      <c r="J636" s="36"/>
      <c r="K636" s="36"/>
      <c r="L636" s="36"/>
      <c r="M636" s="36"/>
      <c r="N636" s="36"/>
      <c r="O636" s="36"/>
      <c r="P636" s="36"/>
      <c r="Q636" s="36"/>
      <c r="R636" s="36"/>
      <c r="S636" s="36"/>
      <c r="T636" s="36"/>
      <c r="U636" s="36"/>
      <c r="V636" s="36"/>
      <c r="W636" s="36"/>
      <c r="X636" s="36"/>
      <c r="Y636" s="36"/>
    </row>
    <row r="637" spans="1:25" ht="12.75" customHeight="1">
      <c r="A637" s="36"/>
      <c r="B637" s="446"/>
      <c r="C637" s="289"/>
      <c r="D637" s="36"/>
      <c r="E637" s="36"/>
      <c r="F637" s="36"/>
      <c r="G637" s="36"/>
      <c r="H637" s="36"/>
      <c r="I637" s="36"/>
      <c r="J637" s="36"/>
      <c r="K637" s="36"/>
      <c r="L637" s="36"/>
      <c r="M637" s="36"/>
      <c r="N637" s="36"/>
      <c r="O637" s="36"/>
      <c r="P637" s="36"/>
      <c r="Q637" s="36"/>
      <c r="R637" s="36"/>
      <c r="S637" s="36"/>
      <c r="T637" s="36"/>
      <c r="U637" s="36"/>
      <c r="V637" s="36"/>
      <c r="W637" s="36"/>
      <c r="X637" s="36"/>
      <c r="Y637" s="36"/>
    </row>
    <row r="638" spans="1:25" ht="12.75" customHeight="1">
      <c r="A638" s="36"/>
      <c r="B638" s="446"/>
      <c r="C638" s="289"/>
      <c r="D638" s="36"/>
      <c r="E638" s="36"/>
      <c r="F638" s="36"/>
      <c r="G638" s="36"/>
      <c r="H638" s="36"/>
      <c r="I638" s="36"/>
      <c r="J638" s="36"/>
      <c r="K638" s="36"/>
      <c r="L638" s="36"/>
      <c r="M638" s="36"/>
      <c r="N638" s="36"/>
      <c r="O638" s="36"/>
      <c r="P638" s="36"/>
      <c r="Q638" s="36"/>
      <c r="R638" s="36"/>
      <c r="S638" s="36"/>
      <c r="T638" s="36"/>
      <c r="U638" s="36"/>
      <c r="V638" s="36"/>
      <c r="W638" s="36"/>
      <c r="X638" s="36"/>
      <c r="Y638" s="36"/>
    </row>
    <row r="639" spans="1:25" ht="12.75" customHeight="1">
      <c r="A639" s="36"/>
      <c r="B639" s="446"/>
      <c r="C639" s="289"/>
      <c r="D639" s="36"/>
      <c r="E639" s="36"/>
      <c r="F639" s="36"/>
      <c r="G639" s="36"/>
      <c r="H639" s="36"/>
      <c r="I639" s="36"/>
      <c r="J639" s="36"/>
      <c r="K639" s="36"/>
      <c r="L639" s="36"/>
      <c r="M639" s="36"/>
      <c r="N639" s="36"/>
      <c r="O639" s="36"/>
      <c r="P639" s="36"/>
      <c r="Q639" s="36"/>
      <c r="R639" s="36"/>
      <c r="S639" s="36"/>
      <c r="T639" s="36"/>
      <c r="U639" s="36"/>
      <c r="V639" s="36"/>
      <c r="W639" s="36"/>
      <c r="X639" s="36"/>
      <c r="Y639" s="36"/>
    </row>
    <row r="640" spans="1:25" ht="12.75" customHeight="1">
      <c r="A640" s="36"/>
      <c r="B640" s="446"/>
      <c r="C640" s="289"/>
      <c r="D640" s="36"/>
      <c r="E640" s="36"/>
      <c r="F640" s="36"/>
      <c r="G640" s="36"/>
      <c r="H640" s="36"/>
      <c r="I640" s="36"/>
      <c r="J640" s="36"/>
      <c r="K640" s="36"/>
      <c r="L640" s="36"/>
      <c r="M640" s="36"/>
      <c r="N640" s="36"/>
      <c r="O640" s="36"/>
      <c r="P640" s="36"/>
      <c r="Q640" s="36"/>
      <c r="R640" s="36"/>
      <c r="S640" s="36"/>
      <c r="T640" s="36"/>
      <c r="U640" s="36"/>
      <c r="V640" s="36"/>
      <c r="W640" s="36"/>
      <c r="X640" s="36"/>
      <c r="Y640" s="36"/>
    </row>
    <row r="641" spans="1:25" ht="12.75" customHeight="1">
      <c r="A641" s="36"/>
      <c r="B641" s="446"/>
      <c r="C641" s="289"/>
      <c r="D641" s="36"/>
      <c r="E641" s="36"/>
      <c r="F641" s="36"/>
      <c r="G641" s="36"/>
      <c r="H641" s="36"/>
      <c r="I641" s="36"/>
      <c r="J641" s="36"/>
      <c r="K641" s="36"/>
      <c r="L641" s="36"/>
      <c r="M641" s="36"/>
      <c r="N641" s="36"/>
      <c r="O641" s="36"/>
      <c r="P641" s="36"/>
      <c r="Q641" s="36"/>
      <c r="R641" s="36"/>
      <c r="S641" s="36"/>
      <c r="T641" s="36"/>
      <c r="U641" s="36"/>
      <c r="V641" s="36"/>
      <c r="W641" s="36"/>
      <c r="X641" s="36"/>
      <c r="Y641" s="36"/>
    </row>
    <row r="642" spans="1:25" ht="12.75" customHeight="1">
      <c r="A642" s="36"/>
      <c r="B642" s="446"/>
      <c r="C642" s="289"/>
      <c r="D642" s="36"/>
      <c r="E642" s="36"/>
      <c r="F642" s="36"/>
      <c r="G642" s="36"/>
      <c r="H642" s="36"/>
      <c r="I642" s="36"/>
      <c r="J642" s="36"/>
      <c r="K642" s="36"/>
      <c r="L642" s="36"/>
      <c r="M642" s="36"/>
      <c r="N642" s="36"/>
      <c r="O642" s="36"/>
      <c r="P642" s="36"/>
      <c r="Q642" s="36"/>
      <c r="R642" s="36"/>
      <c r="S642" s="36"/>
      <c r="T642" s="36"/>
      <c r="U642" s="36"/>
      <c r="V642" s="36"/>
      <c r="W642" s="36"/>
      <c r="X642" s="36"/>
      <c r="Y642" s="36"/>
    </row>
    <row r="643" spans="1:25" ht="12.75" customHeight="1">
      <c r="A643" s="36"/>
      <c r="B643" s="446"/>
      <c r="C643" s="289"/>
      <c r="D643" s="36"/>
      <c r="E643" s="36"/>
      <c r="F643" s="36"/>
      <c r="G643" s="36"/>
      <c r="H643" s="36"/>
      <c r="I643" s="36"/>
      <c r="J643" s="36"/>
      <c r="K643" s="36"/>
      <c r="L643" s="36"/>
      <c r="M643" s="36"/>
      <c r="N643" s="36"/>
      <c r="O643" s="36"/>
      <c r="P643" s="36"/>
      <c r="Q643" s="36"/>
      <c r="R643" s="36"/>
      <c r="S643" s="36"/>
      <c r="T643" s="36"/>
      <c r="U643" s="36"/>
      <c r="V643" s="36"/>
      <c r="W643" s="36"/>
      <c r="X643" s="36"/>
      <c r="Y643" s="36"/>
    </row>
    <row r="644" spans="1:25" ht="12.75" customHeight="1">
      <c r="A644" s="36"/>
      <c r="B644" s="446"/>
      <c r="C644" s="289"/>
      <c r="D644" s="36"/>
      <c r="E644" s="36"/>
      <c r="F644" s="36"/>
      <c r="G644" s="36"/>
      <c r="H644" s="36"/>
      <c r="I644" s="36"/>
      <c r="J644" s="36"/>
      <c r="K644" s="36"/>
      <c r="L644" s="36"/>
      <c r="M644" s="36"/>
      <c r="N644" s="36"/>
      <c r="O644" s="36"/>
      <c r="P644" s="36"/>
      <c r="Q644" s="36"/>
      <c r="R644" s="36"/>
      <c r="S644" s="36"/>
      <c r="T644" s="36"/>
      <c r="U644" s="36"/>
      <c r="V644" s="36"/>
      <c r="W644" s="36"/>
      <c r="X644" s="36"/>
      <c r="Y644" s="36"/>
    </row>
    <row r="645" spans="1:25" ht="12.75" customHeight="1">
      <c r="A645" s="36"/>
      <c r="B645" s="446"/>
      <c r="C645" s="289"/>
      <c r="D645" s="36"/>
      <c r="E645" s="36"/>
      <c r="F645" s="36"/>
      <c r="G645" s="36"/>
      <c r="H645" s="36"/>
      <c r="I645" s="36"/>
      <c r="J645" s="36"/>
      <c r="K645" s="36"/>
      <c r="L645" s="36"/>
      <c r="M645" s="36"/>
      <c r="N645" s="36"/>
      <c r="O645" s="36"/>
      <c r="P645" s="36"/>
      <c r="Q645" s="36"/>
      <c r="R645" s="36"/>
      <c r="S645" s="36"/>
      <c r="T645" s="36"/>
      <c r="U645" s="36"/>
      <c r="V645" s="36"/>
      <c r="W645" s="36"/>
      <c r="X645" s="36"/>
      <c r="Y645" s="36"/>
    </row>
    <row r="646" spans="1:25" ht="12.75" customHeight="1">
      <c r="A646" s="36"/>
      <c r="B646" s="446"/>
      <c r="C646" s="289"/>
      <c r="D646" s="36"/>
      <c r="E646" s="36"/>
      <c r="F646" s="36"/>
      <c r="G646" s="36"/>
      <c r="H646" s="36"/>
      <c r="I646" s="36"/>
      <c r="J646" s="36"/>
      <c r="K646" s="36"/>
      <c r="L646" s="36"/>
      <c r="M646" s="36"/>
      <c r="N646" s="36"/>
      <c r="O646" s="36"/>
      <c r="P646" s="36"/>
      <c r="Q646" s="36"/>
      <c r="R646" s="36"/>
      <c r="S646" s="36"/>
      <c r="T646" s="36"/>
      <c r="U646" s="36"/>
      <c r="V646" s="36"/>
      <c r="W646" s="36"/>
      <c r="X646" s="36"/>
      <c r="Y646" s="36"/>
    </row>
    <row r="647" spans="1:25" ht="12.75" customHeight="1">
      <c r="A647" s="36"/>
      <c r="B647" s="446"/>
      <c r="C647" s="289"/>
      <c r="D647" s="36"/>
      <c r="E647" s="36"/>
      <c r="F647" s="36"/>
      <c r="G647" s="36"/>
      <c r="H647" s="36"/>
      <c r="I647" s="36"/>
      <c r="J647" s="36"/>
      <c r="K647" s="36"/>
      <c r="L647" s="36"/>
      <c r="M647" s="36"/>
      <c r="N647" s="36"/>
      <c r="O647" s="36"/>
      <c r="P647" s="36"/>
      <c r="Q647" s="36"/>
      <c r="R647" s="36"/>
      <c r="S647" s="36"/>
      <c r="T647" s="36"/>
      <c r="U647" s="36"/>
      <c r="V647" s="36"/>
      <c r="W647" s="36"/>
      <c r="X647" s="36"/>
      <c r="Y647" s="36"/>
    </row>
    <row r="648" spans="1:25" ht="12.75" customHeight="1">
      <c r="A648" s="36"/>
      <c r="B648" s="446"/>
      <c r="C648" s="289"/>
      <c r="D648" s="36"/>
      <c r="E648" s="36"/>
      <c r="F648" s="36"/>
      <c r="G648" s="36"/>
      <c r="H648" s="36"/>
      <c r="I648" s="36"/>
      <c r="J648" s="36"/>
      <c r="K648" s="36"/>
      <c r="L648" s="36"/>
      <c r="M648" s="36"/>
      <c r="N648" s="36"/>
      <c r="O648" s="36"/>
      <c r="P648" s="36"/>
      <c r="Q648" s="36"/>
      <c r="R648" s="36"/>
      <c r="S648" s="36"/>
      <c r="T648" s="36"/>
      <c r="U648" s="36"/>
      <c r="V648" s="36"/>
      <c r="W648" s="36"/>
      <c r="X648" s="36"/>
      <c r="Y648" s="36"/>
    </row>
    <row r="649" spans="1:25" ht="12.75" customHeight="1">
      <c r="A649" s="36"/>
      <c r="B649" s="446"/>
      <c r="C649" s="289"/>
      <c r="D649" s="36"/>
      <c r="E649" s="36"/>
      <c r="F649" s="36"/>
      <c r="G649" s="36"/>
      <c r="H649" s="36"/>
      <c r="I649" s="36"/>
      <c r="J649" s="36"/>
      <c r="K649" s="36"/>
      <c r="L649" s="36"/>
      <c r="M649" s="36"/>
      <c r="N649" s="36"/>
      <c r="O649" s="36"/>
      <c r="P649" s="36"/>
      <c r="Q649" s="36"/>
      <c r="R649" s="36"/>
      <c r="S649" s="36"/>
      <c r="T649" s="36"/>
      <c r="U649" s="36"/>
      <c r="V649" s="36"/>
      <c r="W649" s="36"/>
      <c r="X649" s="36"/>
      <c r="Y649" s="36"/>
    </row>
    <row r="650" spans="1:25" ht="12.75" customHeight="1">
      <c r="A650" s="36"/>
      <c r="B650" s="446"/>
      <c r="C650" s="289"/>
      <c r="D650" s="36"/>
      <c r="E650" s="36"/>
      <c r="F650" s="36"/>
      <c r="G650" s="36"/>
      <c r="H650" s="36"/>
      <c r="I650" s="36"/>
      <c r="J650" s="36"/>
      <c r="K650" s="36"/>
      <c r="L650" s="36"/>
      <c r="M650" s="36"/>
      <c r="N650" s="36"/>
      <c r="O650" s="36"/>
      <c r="P650" s="36"/>
      <c r="Q650" s="36"/>
      <c r="R650" s="36"/>
      <c r="S650" s="36"/>
      <c r="T650" s="36"/>
      <c r="U650" s="36"/>
      <c r="V650" s="36"/>
      <c r="W650" s="36"/>
      <c r="X650" s="36"/>
      <c r="Y650" s="36"/>
    </row>
    <row r="651" spans="1:25" ht="12.75" customHeight="1">
      <c r="A651" s="36"/>
      <c r="B651" s="446"/>
      <c r="C651" s="289"/>
      <c r="D651" s="36"/>
      <c r="E651" s="36"/>
      <c r="F651" s="36"/>
      <c r="G651" s="36"/>
      <c r="H651" s="36"/>
      <c r="I651" s="36"/>
      <c r="J651" s="36"/>
      <c r="K651" s="36"/>
      <c r="L651" s="36"/>
      <c r="M651" s="36"/>
      <c r="N651" s="36"/>
      <c r="O651" s="36"/>
      <c r="P651" s="36"/>
      <c r="Q651" s="36"/>
      <c r="R651" s="36"/>
      <c r="S651" s="36"/>
      <c r="T651" s="36"/>
      <c r="U651" s="36"/>
      <c r="V651" s="36"/>
      <c r="W651" s="36"/>
      <c r="X651" s="36"/>
      <c r="Y651" s="36"/>
    </row>
    <row r="652" spans="1:25" ht="12.75" customHeight="1">
      <c r="A652" s="36"/>
      <c r="B652" s="446"/>
      <c r="C652" s="289"/>
      <c r="D652" s="36"/>
      <c r="E652" s="36"/>
      <c r="F652" s="36"/>
      <c r="G652" s="36"/>
      <c r="H652" s="36"/>
      <c r="I652" s="36"/>
      <c r="J652" s="36"/>
      <c r="K652" s="36"/>
      <c r="L652" s="36"/>
      <c r="M652" s="36"/>
      <c r="N652" s="36"/>
      <c r="O652" s="36"/>
      <c r="P652" s="36"/>
      <c r="Q652" s="36"/>
      <c r="R652" s="36"/>
      <c r="S652" s="36"/>
      <c r="T652" s="36"/>
      <c r="U652" s="36"/>
      <c r="V652" s="36"/>
      <c r="W652" s="36"/>
      <c r="X652" s="36"/>
      <c r="Y652" s="36"/>
    </row>
    <row r="653" spans="1:25" ht="12.75" customHeight="1">
      <c r="A653" s="36"/>
      <c r="B653" s="446"/>
      <c r="C653" s="289"/>
      <c r="D653" s="36"/>
      <c r="E653" s="36"/>
      <c r="F653" s="36"/>
      <c r="G653" s="36"/>
      <c r="H653" s="36"/>
      <c r="I653" s="36"/>
      <c r="J653" s="36"/>
      <c r="K653" s="36"/>
      <c r="L653" s="36"/>
      <c r="M653" s="36"/>
      <c r="N653" s="36"/>
      <c r="O653" s="36"/>
      <c r="P653" s="36"/>
      <c r="Q653" s="36"/>
      <c r="R653" s="36"/>
      <c r="S653" s="36"/>
      <c r="T653" s="36"/>
      <c r="U653" s="36"/>
      <c r="V653" s="36"/>
      <c r="W653" s="36"/>
      <c r="X653" s="36"/>
      <c r="Y653" s="36"/>
    </row>
    <row r="654" spans="1:25" ht="12.75" customHeight="1">
      <c r="A654" s="36"/>
      <c r="B654" s="446"/>
      <c r="C654" s="289"/>
      <c r="D654" s="36"/>
      <c r="E654" s="36"/>
      <c r="F654" s="36"/>
      <c r="G654" s="36"/>
      <c r="H654" s="36"/>
      <c r="I654" s="36"/>
      <c r="J654" s="36"/>
      <c r="K654" s="36"/>
      <c r="L654" s="36"/>
      <c r="M654" s="36"/>
      <c r="N654" s="36"/>
      <c r="O654" s="36"/>
      <c r="P654" s="36"/>
      <c r="Q654" s="36"/>
      <c r="R654" s="36"/>
      <c r="S654" s="36"/>
      <c r="T654" s="36"/>
      <c r="U654" s="36"/>
      <c r="V654" s="36"/>
      <c r="W654" s="36"/>
      <c r="X654" s="36"/>
      <c r="Y654" s="36"/>
    </row>
    <row r="655" spans="1:25" ht="12.75" customHeight="1">
      <c r="A655" s="36"/>
      <c r="B655" s="446"/>
      <c r="C655" s="289"/>
      <c r="D655" s="36"/>
      <c r="E655" s="36"/>
      <c r="F655" s="36"/>
      <c r="G655" s="36"/>
      <c r="H655" s="36"/>
      <c r="I655" s="36"/>
      <c r="J655" s="36"/>
      <c r="K655" s="36"/>
      <c r="L655" s="36"/>
      <c r="M655" s="36"/>
      <c r="N655" s="36"/>
      <c r="O655" s="36"/>
      <c r="P655" s="36"/>
      <c r="Q655" s="36"/>
      <c r="R655" s="36"/>
      <c r="S655" s="36"/>
      <c r="T655" s="36"/>
      <c r="U655" s="36"/>
      <c r="V655" s="36"/>
      <c r="W655" s="36"/>
      <c r="X655" s="36"/>
      <c r="Y655" s="36"/>
    </row>
    <row r="656" spans="1:25" ht="12.75" customHeight="1">
      <c r="A656" s="36"/>
      <c r="B656" s="446"/>
      <c r="C656" s="289"/>
      <c r="D656" s="36"/>
      <c r="E656" s="36"/>
      <c r="F656" s="36"/>
      <c r="G656" s="36"/>
      <c r="H656" s="36"/>
      <c r="I656" s="36"/>
      <c r="J656" s="36"/>
      <c r="K656" s="36"/>
      <c r="L656" s="36"/>
      <c r="M656" s="36"/>
      <c r="N656" s="36"/>
      <c r="O656" s="36"/>
      <c r="P656" s="36"/>
      <c r="Q656" s="36"/>
      <c r="R656" s="36"/>
      <c r="S656" s="36"/>
      <c r="T656" s="36"/>
      <c r="U656" s="36"/>
      <c r="V656" s="36"/>
      <c r="W656" s="36"/>
      <c r="X656" s="36"/>
      <c r="Y656" s="36"/>
    </row>
    <row r="657" spans="1:25" ht="12.75" customHeight="1">
      <c r="A657" s="36"/>
      <c r="B657" s="446"/>
      <c r="C657" s="289"/>
      <c r="D657" s="36"/>
      <c r="E657" s="36"/>
      <c r="F657" s="36"/>
      <c r="G657" s="36"/>
      <c r="H657" s="36"/>
      <c r="I657" s="36"/>
      <c r="J657" s="36"/>
      <c r="K657" s="36"/>
      <c r="L657" s="36"/>
      <c r="M657" s="36"/>
      <c r="N657" s="36"/>
      <c r="O657" s="36"/>
      <c r="P657" s="36"/>
      <c r="Q657" s="36"/>
      <c r="R657" s="36"/>
      <c r="S657" s="36"/>
      <c r="T657" s="36"/>
      <c r="U657" s="36"/>
      <c r="V657" s="36"/>
      <c r="W657" s="36"/>
      <c r="X657" s="36"/>
      <c r="Y657" s="36"/>
    </row>
    <row r="658" spans="1:25" ht="12.75" customHeight="1">
      <c r="A658" s="36"/>
      <c r="B658" s="446"/>
      <c r="C658" s="289"/>
      <c r="D658" s="36"/>
      <c r="E658" s="36"/>
      <c r="F658" s="36"/>
      <c r="G658" s="36"/>
      <c r="H658" s="36"/>
      <c r="I658" s="36"/>
      <c r="J658" s="36"/>
      <c r="K658" s="36"/>
      <c r="L658" s="36"/>
      <c r="M658" s="36"/>
      <c r="N658" s="36"/>
      <c r="O658" s="36"/>
      <c r="P658" s="36"/>
      <c r="Q658" s="36"/>
      <c r="R658" s="36"/>
      <c r="S658" s="36"/>
      <c r="T658" s="36"/>
      <c r="U658" s="36"/>
      <c r="V658" s="36"/>
      <c r="W658" s="36"/>
      <c r="X658" s="36"/>
      <c r="Y658" s="36"/>
    </row>
    <row r="659" spans="1:25" ht="12.75" customHeight="1">
      <c r="A659" s="36"/>
      <c r="B659" s="446"/>
      <c r="C659" s="289"/>
      <c r="D659" s="36"/>
      <c r="E659" s="36"/>
      <c r="F659" s="36"/>
      <c r="G659" s="36"/>
      <c r="H659" s="36"/>
      <c r="I659" s="36"/>
      <c r="J659" s="36"/>
      <c r="K659" s="36"/>
      <c r="L659" s="36"/>
      <c r="M659" s="36"/>
      <c r="N659" s="36"/>
      <c r="O659" s="36"/>
      <c r="P659" s="36"/>
      <c r="Q659" s="36"/>
      <c r="R659" s="36"/>
      <c r="S659" s="36"/>
      <c r="T659" s="36"/>
      <c r="U659" s="36"/>
      <c r="V659" s="36"/>
      <c r="W659" s="36"/>
      <c r="X659" s="36"/>
      <c r="Y659" s="36"/>
    </row>
    <row r="660" spans="1:25" ht="12.75" customHeight="1">
      <c r="A660" s="36"/>
      <c r="B660" s="446"/>
      <c r="C660" s="289"/>
      <c r="D660" s="36"/>
      <c r="E660" s="36"/>
      <c r="F660" s="36"/>
      <c r="G660" s="36"/>
      <c r="H660" s="36"/>
      <c r="I660" s="36"/>
      <c r="J660" s="36"/>
      <c r="K660" s="36"/>
      <c r="L660" s="36"/>
      <c r="M660" s="36"/>
      <c r="N660" s="36"/>
      <c r="O660" s="36"/>
      <c r="P660" s="36"/>
      <c r="Q660" s="36"/>
      <c r="R660" s="36"/>
      <c r="S660" s="36"/>
      <c r="T660" s="36"/>
      <c r="U660" s="36"/>
      <c r="V660" s="36"/>
      <c r="W660" s="36"/>
      <c r="X660" s="36"/>
      <c r="Y660" s="36"/>
    </row>
    <row r="661" spans="1:25" ht="12.75" customHeight="1">
      <c r="A661" s="36"/>
      <c r="B661" s="446"/>
      <c r="C661" s="289"/>
      <c r="D661" s="36"/>
      <c r="E661" s="36"/>
      <c r="F661" s="36"/>
      <c r="G661" s="36"/>
      <c r="H661" s="36"/>
      <c r="I661" s="36"/>
      <c r="J661" s="36"/>
      <c r="K661" s="36"/>
      <c r="L661" s="36"/>
      <c r="M661" s="36"/>
      <c r="N661" s="36"/>
      <c r="O661" s="36"/>
      <c r="P661" s="36"/>
      <c r="Q661" s="36"/>
      <c r="R661" s="36"/>
      <c r="S661" s="36"/>
      <c r="T661" s="36"/>
      <c r="U661" s="36"/>
      <c r="V661" s="36"/>
      <c r="W661" s="36"/>
      <c r="X661" s="36"/>
      <c r="Y661" s="36"/>
    </row>
    <row r="662" spans="1:25" ht="12.75" customHeight="1">
      <c r="A662" s="36"/>
      <c r="B662" s="446"/>
      <c r="C662" s="289"/>
      <c r="D662" s="36"/>
      <c r="E662" s="36"/>
      <c r="F662" s="36"/>
      <c r="G662" s="36"/>
      <c r="H662" s="36"/>
      <c r="I662" s="36"/>
      <c r="J662" s="36"/>
      <c r="K662" s="36"/>
      <c r="L662" s="36"/>
      <c r="M662" s="36"/>
      <c r="N662" s="36"/>
      <c r="O662" s="36"/>
      <c r="P662" s="36"/>
      <c r="Q662" s="36"/>
      <c r="R662" s="36"/>
      <c r="S662" s="36"/>
      <c r="T662" s="36"/>
      <c r="U662" s="36"/>
      <c r="V662" s="36"/>
      <c r="W662" s="36"/>
      <c r="X662" s="36"/>
      <c r="Y662" s="36"/>
    </row>
    <row r="663" spans="1:25" ht="12.75" customHeight="1">
      <c r="A663" s="36"/>
      <c r="B663" s="446"/>
      <c r="C663" s="289"/>
      <c r="D663" s="36"/>
      <c r="E663" s="36"/>
      <c r="F663" s="36"/>
      <c r="G663" s="36"/>
      <c r="H663" s="36"/>
      <c r="I663" s="36"/>
      <c r="J663" s="36"/>
      <c r="K663" s="36"/>
      <c r="L663" s="36"/>
      <c r="M663" s="36"/>
      <c r="N663" s="36"/>
      <c r="O663" s="36"/>
      <c r="P663" s="36"/>
      <c r="Q663" s="36"/>
      <c r="R663" s="36"/>
      <c r="S663" s="36"/>
      <c r="T663" s="36"/>
      <c r="U663" s="36"/>
      <c r="V663" s="36"/>
      <c r="W663" s="36"/>
      <c r="X663" s="36"/>
      <c r="Y663" s="36"/>
    </row>
    <row r="664" spans="1:25" ht="12.75" customHeight="1">
      <c r="A664" s="36"/>
      <c r="B664" s="446"/>
      <c r="C664" s="289"/>
      <c r="D664" s="36"/>
      <c r="E664" s="36"/>
      <c r="F664" s="36"/>
      <c r="G664" s="36"/>
      <c r="H664" s="36"/>
      <c r="I664" s="36"/>
      <c r="J664" s="36"/>
      <c r="K664" s="36"/>
      <c r="L664" s="36"/>
      <c r="M664" s="36"/>
      <c r="N664" s="36"/>
      <c r="O664" s="36"/>
      <c r="P664" s="36"/>
      <c r="Q664" s="36"/>
      <c r="R664" s="36"/>
      <c r="S664" s="36"/>
      <c r="T664" s="36"/>
      <c r="U664" s="36"/>
      <c r="V664" s="36"/>
      <c r="W664" s="36"/>
      <c r="X664" s="36"/>
      <c r="Y664" s="36"/>
    </row>
    <row r="665" spans="1:25" ht="12.75" customHeight="1">
      <c r="A665" s="36"/>
      <c r="B665" s="446"/>
      <c r="C665" s="289"/>
      <c r="D665" s="36"/>
      <c r="E665" s="36"/>
      <c r="F665" s="36"/>
      <c r="G665" s="36"/>
      <c r="H665" s="36"/>
      <c r="I665" s="36"/>
      <c r="J665" s="36"/>
      <c r="K665" s="36"/>
      <c r="L665" s="36"/>
      <c r="M665" s="36"/>
      <c r="N665" s="36"/>
      <c r="O665" s="36"/>
      <c r="P665" s="36"/>
      <c r="Q665" s="36"/>
      <c r="R665" s="36"/>
      <c r="S665" s="36"/>
      <c r="T665" s="36"/>
      <c r="U665" s="36"/>
      <c r="V665" s="36"/>
      <c r="W665" s="36"/>
      <c r="X665" s="36"/>
      <c r="Y665" s="36"/>
    </row>
    <row r="666" spans="1:25" ht="12.75" customHeight="1">
      <c r="A666" s="36"/>
      <c r="B666" s="446"/>
      <c r="C666" s="289"/>
      <c r="D666" s="36"/>
      <c r="E666" s="36"/>
      <c r="F666" s="36"/>
      <c r="G666" s="36"/>
      <c r="H666" s="36"/>
      <c r="I666" s="36"/>
      <c r="J666" s="36"/>
      <c r="K666" s="36"/>
      <c r="L666" s="36"/>
      <c r="M666" s="36"/>
      <c r="N666" s="36"/>
      <c r="O666" s="36"/>
      <c r="P666" s="36"/>
      <c r="Q666" s="36"/>
      <c r="R666" s="36"/>
      <c r="S666" s="36"/>
      <c r="T666" s="36"/>
      <c r="U666" s="36"/>
      <c r="V666" s="36"/>
      <c r="W666" s="36"/>
      <c r="X666" s="36"/>
      <c r="Y666" s="36"/>
    </row>
    <row r="667" spans="1:25" ht="12.75" customHeight="1">
      <c r="A667" s="36"/>
      <c r="B667" s="446"/>
      <c r="C667" s="289"/>
      <c r="D667" s="36"/>
      <c r="E667" s="36"/>
      <c r="F667" s="36"/>
      <c r="G667" s="36"/>
      <c r="H667" s="36"/>
      <c r="I667" s="36"/>
      <c r="J667" s="36"/>
      <c r="K667" s="36"/>
      <c r="L667" s="36"/>
      <c r="M667" s="36"/>
      <c r="N667" s="36"/>
      <c r="O667" s="36"/>
      <c r="P667" s="36"/>
      <c r="Q667" s="36"/>
      <c r="R667" s="36"/>
      <c r="S667" s="36"/>
      <c r="T667" s="36"/>
      <c r="U667" s="36"/>
      <c r="V667" s="36"/>
      <c r="W667" s="36"/>
      <c r="X667" s="36"/>
      <c r="Y667" s="36"/>
    </row>
    <row r="668" spans="1:25" ht="12.75" customHeight="1">
      <c r="A668" s="36"/>
      <c r="B668" s="446"/>
      <c r="C668" s="289"/>
      <c r="D668" s="36"/>
      <c r="E668" s="36"/>
      <c r="F668" s="36"/>
      <c r="G668" s="36"/>
      <c r="H668" s="36"/>
      <c r="I668" s="36"/>
      <c r="J668" s="36"/>
      <c r="K668" s="36"/>
      <c r="L668" s="36"/>
      <c r="M668" s="36"/>
      <c r="N668" s="36"/>
      <c r="O668" s="36"/>
      <c r="P668" s="36"/>
      <c r="Q668" s="36"/>
      <c r="R668" s="36"/>
      <c r="S668" s="36"/>
      <c r="T668" s="36"/>
      <c r="U668" s="36"/>
      <c r="V668" s="36"/>
      <c r="W668" s="36"/>
      <c r="X668" s="36"/>
      <c r="Y668" s="36"/>
    </row>
    <row r="669" spans="1:25" ht="12.75" customHeight="1">
      <c r="A669" s="36"/>
      <c r="B669" s="446"/>
      <c r="C669" s="289"/>
      <c r="D669" s="36"/>
      <c r="E669" s="36"/>
      <c r="F669" s="36"/>
      <c r="G669" s="36"/>
      <c r="H669" s="36"/>
      <c r="I669" s="36"/>
      <c r="J669" s="36"/>
      <c r="K669" s="36"/>
      <c r="L669" s="36"/>
      <c r="M669" s="36"/>
      <c r="N669" s="36"/>
      <c r="O669" s="36"/>
      <c r="P669" s="36"/>
      <c r="Q669" s="36"/>
      <c r="R669" s="36"/>
      <c r="S669" s="36"/>
      <c r="T669" s="36"/>
      <c r="U669" s="36"/>
      <c r="V669" s="36"/>
      <c r="W669" s="36"/>
      <c r="X669" s="36"/>
      <c r="Y669" s="36"/>
    </row>
    <row r="670" spans="1:25" ht="12.75" customHeight="1">
      <c r="A670" s="36"/>
      <c r="B670" s="446"/>
      <c r="C670" s="289"/>
      <c r="D670" s="36"/>
      <c r="E670" s="36"/>
      <c r="F670" s="36"/>
      <c r="G670" s="36"/>
      <c r="H670" s="36"/>
      <c r="I670" s="36"/>
      <c r="J670" s="36"/>
      <c r="K670" s="36"/>
      <c r="L670" s="36"/>
      <c r="M670" s="36"/>
      <c r="N670" s="36"/>
      <c r="O670" s="36"/>
      <c r="P670" s="36"/>
      <c r="Q670" s="36"/>
      <c r="R670" s="36"/>
      <c r="S670" s="36"/>
      <c r="T670" s="36"/>
      <c r="U670" s="36"/>
      <c r="V670" s="36"/>
      <c r="W670" s="36"/>
      <c r="X670" s="36"/>
      <c r="Y670" s="36"/>
    </row>
    <row r="671" spans="1:25" ht="12.75" customHeight="1">
      <c r="A671" s="36"/>
      <c r="B671" s="446"/>
      <c r="C671" s="289"/>
      <c r="D671" s="36"/>
      <c r="E671" s="36"/>
      <c r="F671" s="36"/>
      <c r="G671" s="36"/>
      <c r="H671" s="36"/>
      <c r="I671" s="36"/>
      <c r="J671" s="36"/>
      <c r="K671" s="36"/>
      <c r="L671" s="36"/>
      <c r="M671" s="36"/>
      <c r="N671" s="36"/>
      <c r="O671" s="36"/>
      <c r="P671" s="36"/>
      <c r="Q671" s="36"/>
      <c r="R671" s="36"/>
      <c r="S671" s="36"/>
      <c r="T671" s="36"/>
      <c r="U671" s="36"/>
      <c r="V671" s="36"/>
      <c r="W671" s="36"/>
      <c r="X671" s="36"/>
      <c r="Y671" s="36"/>
    </row>
    <row r="672" spans="1:25" ht="12.75" customHeight="1">
      <c r="A672" s="36"/>
      <c r="B672" s="446"/>
      <c r="C672" s="289"/>
      <c r="D672" s="36"/>
      <c r="E672" s="36"/>
      <c r="F672" s="36"/>
      <c r="G672" s="36"/>
      <c r="H672" s="36"/>
      <c r="I672" s="36"/>
      <c r="J672" s="36"/>
      <c r="K672" s="36"/>
      <c r="L672" s="36"/>
      <c r="M672" s="36"/>
      <c r="N672" s="36"/>
      <c r="O672" s="36"/>
      <c r="P672" s="36"/>
      <c r="Q672" s="36"/>
      <c r="R672" s="36"/>
      <c r="S672" s="36"/>
      <c r="T672" s="36"/>
      <c r="U672" s="36"/>
      <c r="V672" s="36"/>
      <c r="W672" s="36"/>
      <c r="X672" s="36"/>
      <c r="Y672" s="36"/>
    </row>
    <row r="673" spans="1:25" ht="12.75" customHeight="1">
      <c r="A673" s="36"/>
      <c r="B673" s="446"/>
      <c r="C673" s="289"/>
      <c r="D673" s="36"/>
      <c r="E673" s="36"/>
      <c r="F673" s="36"/>
      <c r="G673" s="36"/>
      <c r="H673" s="36"/>
      <c r="I673" s="36"/>
      <c r="J673" s="36"/>
      <c r="K673" s="36"/>
      <c r="L673" s="36"/>
      <c r="M673" s="36"/>
      <c r="N673" s="36"/>
      <c r="O673" s="36"/>
      <c r="P673" s="36"/>
      <c r="Q673" s="36"/>
      <c r="R673" s="36"/>
      <c r="S673" s="36"/>
      <c r="T673" s="36"/>
      <c r="U673" s="36"/>
      <c r="V673" s="36"/>
      <c r="W673" s="36"/>
      <c r="X673" s="36"/>
      <c r="Y673" s="36"/>
    </row>
    <row r="674" spans="1:25" ht="12.75" customHeight="1">
      <c r="A674" s="36"/>
      <c r="B674" s="446"/>
      <c r="C674" s="289"/>
      <c r="D674" s="36"/>
      <c r="E674" s="36"/>
      <c r="F674" s="36"/>
      <c r="G674" s="36"/>
      <c r="H674" s="36"/>
      <c r="I674" s="36"/>
      <c r="J674" s="36"/>
      <c r="K674" s="36"/>
      <c r="L674" s="36"/>
      <c r="M674" s="36"/>
      <c r="N674" s="36"/>
      <c r="O674" s="36"/>
      <c r="P674" s="36"/>
      <c r="Q674" s="36"/>
      <c r="R674" s="36"/>
      <c r="S674" s="36"/>
      <c r="T674" s="36"/>
      <c r="U674" s="36"/>
      <c r="V674" s="36"/>
      <c r="W674" s="36"/>
      <c r="X674" s="36"/>
      <c r="Y674" s="36"/>
    </row>
    <row r="675" spans="1:25" ht="12.75" customHeight="1">
      <c r="A675" s="36"/>
      <c r="B675" s="446"/>
      <c r="C675" s="289"/>
      <c r="D675" s="36"/>
      <c r="E675" s="36"/>
      <c r="F675" s="36"/>
      <c r="G675" s="36"/>
      <c r="H675" s="36"/>
      <c r="I675" s="36"/>
      <c r="J675" s="36"/>
      <c r="K675" s="36"/>
      <c r="L675" s="36"/>
      <c r="M675" s="36"/>
      <c r="N675" s="36"/>
      <c r="O675" s="36"/>
      <c r="P675" s="36"/>
      <c r="Q675" s="36"/>
      <c r="R675" s="36"/>
      <c r="S675" s="36"/>
      <c r="T675" s="36"/>
      <c r="U675" s="36"/>
      <c r="V675" s="36"/>
      <c r="W675" s="36"/>
      <c r="X675" s="36"/>
      <c r="Y675" s="36"/>
    </row>
    <row r="676" spans="1:25" ht="12.75" customHeight="1">
      <c r="A676" s="36"/>
      <c r="B676" s="446"/>
      <c r="C676" s="289"/>
      <c r="D676" s="36"/>
      <c r="E676" s="36"/>
      <c r="F676" s="36"/>
      <c r="G676" s="36"/>
      <c r="H676" s="36"/>
      <c r="I676" s="36"/>
      <c r="J676" s="36"/>
      <c r="K676" s="36"/>
      <c r="L676" s="36"/>
      <c r="M676" s="36"/>
      <c r="N676" s="36"/>
      <c r="O676" s="36"/>
      <c r="P676" s="36"/>
      <c r="Q676" s="36"/>
      <c r="R676" s="36"/>
      <c r="S676" s="36"/>
      <c r="T676" s="36"/>
      <c r="U676" s="36"/>
      <c r="V676" s="36"/>
      <c r="W676" s="36"/>
      <c r="X676" s="36"/>
      <c r="Y676" s="36"/>
    </row>
    <row r="677" spans="1:25" ht="12.75" customHeight="1">
      <c r="A677" s="36"/>
      <c r="B677" s="446"/>
      <c r="C677" s="289"/>
      <c r="D677" s="36"/>
      <c r="E677" s="36"/>
      <c r="F677" s="36"/>
      <c r="G677" s="36"/>
      <c r="H677" s="36"/>
      <c r="I677" s="36"/>
      <c r="J677" s="36"/>
      <c r="K677" s="36"/>
      <c r="L677" s="36"/>
      <c r="M677" s="36"/>
      <c r="N677" s="36"/>
      <c r="O677" s="36"/>
      <c r="P677" s="36"/>
      <c r="Q677" s="36"/>
      <c r="R677" s="36"/>
      <c r="S677" s="36"/>
      <c r="T677" s="36"/>
      <c r="U677" s="36"/>
      <c r="V677" s="36"/>
      <c r="W677" s="36"/>
      <c r="X677" s="36"/>
      <c r="Y677" s="36"/>
    </row>
    <row r="678" spans="1:25" ht="12.75" customHeight="1">
      <c r="A678" s="36"/>
      <c r="B678" s="446"/>
      <c r="C678" s="289"/>
      <c r="D678" s="36"/>
      <c r="E678" s="36"/>
      <c r="F678" s="36"/>
      <c r="G678" s="36"/>
      <c r="H678" s="36"/>
      <c r="I678" s="36"/>
      <c r="J678" s="36"/>
      <c r="K678" s="36"/>
      <c r="L678" s="36"/>
      <c r="M678" s="36"/>
      <c r="N678" s="36"/>
      <c r="O678" s="36"/>
      <c r="P678" s="36"/>
      <c r="Q678" s="36"/>
      <c r="R678" s="36"/>
      <c r="S678" s="36"/>
      <c r="T678" s="36"/>
      <c r="U678" s="36"/>
      <c r="V678" s="36"/>
      <c r="W678" s="36"/>
      <c r="X678" s="36"/>
      <c r="Y678" s="36"/>
    </row>
    <row r="679" spans="1:25" ht="12.75" customHeight="1">
      <c r="A679" s="36"/>
      <c r="B679" s="446"/>
      <c r="C679" s="289"/>
      <c r="D679" s="36"/>
      <c r="E679" s="36"/>
      <c r="F679" s="36"/>
      <c r="G679" s="36"/>
      <c r="H679" s="36"/>
      <c r="I679" s="36"/>
      <c r="J679" s="36"/>
      <c r="K679" s="36"/>
      <c r="L679" s="36"/>
      <c r="M679" s="36"/>
      <c r="N679" s="36"/>
      <c r="O679" s="36"/>
      <c r="P679" s="36"/>
      <c r="Q679" s="36"/>
      <c r="R679" s="36"/>
      <c r="S679" s="36"/>
      <c r="T679" s="36"/>
      <c r="U679" s="36"/>
      <c r="V679" s="36"/>
      <c r="W679" s="36"/>
      <c r="X679" s="36"/>
      <c r="Y679" s="36"/>
    </row>
    <row r="680" spans="1:25" ht="12.75" customHeight="1">
      <c r="A680" s="36"/>
      <c r="B680" s="446"/>
      <c r="C680" s="289"/>
      <c r="D680" s="36"/>
      <c r="E680" s="36"/>
      <c r="F680" s="36"/>
      <c r="G680" s="36"/>
      <c r="H680" s="36"/>
      <c r="I680" s="36"/>
      <c r="J680" s="36"/>
      <c r="K680" s="36"/>
      <c r="L680" s="36"/>
      <c r="M680" s="36"/>
      <c r="N680" s="36"/>
      <c r="O680" s="36"/>
      <c r="P680" s="36"/>
      <c r="Q680" s="36"/>
      <c r="R680" s="36"/>
      <c r="S680" s="36"/>
      <c r="T680" s="36"/>
      <c r="U680" s="36"/>
      <c r="V680" s="36"/>
      <c r="W680" s="36"/>
      <c r="X680" s="36"/>
      <c r="Y680" s="36"/>
    </row>
    <row r="681" spans="1:25" ht="12.75" customHeight="1">
      <c r="A681" s="36"/>
      <c r="B681" s="446"/>
      <c r="C681" s="289"/>
      <c r="D681" s="36"/>
      <c r="E681" s="36"/>
      <c r="F681" s="36"/>
      <c r="G681" s="36"/>
      <c r="H681" s="36"/>
      <c r="I681" s="36"/>
      <c r="J681" s="36"/>
      <c r="K681" s="36"/>
      <c r="L681" s="36"/>
      <c r="M681" s="36"/>
      <c r="N681" s="36"/>
      <c r="O681" s="36"/>
      <c r="P681" s="36"/>
      <c r="Q681" s="36"/>
      <c r="R681" s="36"/>
      <c r="S681" s="36"/>
      <c r="T681" s="36"/>
      <c r="U681" s="36"/>
      <c r="V681" s="36"/>
      <c r="W681" s="36"/>
      <c r="X681" s="36"/>
      <c r="Y681" s="36"/>
    </row>
    <row r="682" spans="1:25" ht="12.75" customHeight="1">
      <c r="A682" s="36"/>
      <c r="B682" s="446"/>
      <c r="C682" s="289"/>
      <c r="D682" s="36"/>
      <c r="E682" s="36"/>
      <c r="F682" s="36"/>
      <c r="G682" s="36"/>
      <c r="H682" s="36"/>
      <c r="I682" s="36"/>
      <c r="J682" s="36"/>
      <c r="K682" s="36"/>
      <c r="L682" s="36"/>
      <c r="M682" s="36"/>
      <c r="N682" s="36"/>
      <c r="O682" s="36"/>
      <c r="P682" s="36"/>
      <c r="Q682" s="36"/>
      <c r="R682" s="36"/>
      <c r="S682" s="36"/>
      <c r="T682" s="36"/>
      <c r="U682" s="36"/>
      <c r="V682" s="36"/>
      <c r="W682" s="36"/>
      <c r="X682" s="36"/>
      <c r="Y682" s="36"/>
    </row>
    <row r="683" spans="1:25" ht="12.75" customHeight="1">
      <c r="A683" s="36"/>
      <c r="B683" s="446"/>
      <c r="C683" s="289"/>
      <c r="D683" s="36"/>
      <c r="E683" s="36"/>
      <c r="F683" s="36"/>
      <c r="G683" s="36"/>
      <c r="H683" s="36"/>
      <c r="I683" s="36"/>
      <c r="J683" s="36"/>
      <c r="K683" s="36"/>
      <c r="L683" s="36"/>
      <c r="M683" s="36"/>
      <c r="N683" s="36"/>
      <c r="O683" s="36"/>
      <c r="P683" s="36"/>
      <c r="Q683" s="36"/>
      <c r="R683" s="36"/>
      <c r="S683" s="36"/>
      <c r="T683" s="36"/>
      <c r="U683" s="36"/>
      <c r="V683" s="36"/>
      <c r="W683" s="36"/>
      <c r="X683" s="36"/>
      <c r="Y683" s="36"/>
    </row>
    <row r="684" spans="1:25" ht="12.75" customHeight="1">
      <c r="A684" s="36"/>
      <c r="B684" s="446"/>
      <c r="C684" s="289"/>
      <c r="D684" s="36"/>
      <c r="E684" s="36"/>
      <c r="F684" s="36"/>
      <c r="G684" s="36"/>
      <c r="H684" s="36"/>
      <c r="I684" s="36"/>
      <c r="J684" s="36"/>
      <c r="K684" s="36"/>
      <c r="L684" s="36"/>
      <c r="M684" s="36"/>
      <c r="N684" s="36"/>
      <c r="O684" s="36"/>
      <c r="P684" s="36"/>
      <c r="Q684" s="36"/>
      <c r="R684" s="36"/>
      <c r="S684" s="36"/>
      <c r="T684" s="36"/>
      <c r="U684" s="36"/>
      <c r="V684" s="36"/>
      <c r="W684" s="36"/>
      <c r="X684" s="36"/>
      <c r="Y684" s="36"/>
    </row>
    <row r="685" spans="1:25" ht="12.75" customHeight="1">
      <c r="A685" s="36"/>
      <c r="B685" s="446"/>
      <c r="C685" s="289"/>
      <c r="D685" s="36"/>
      <c r="E685" s="36"/>
      <c r="F685" s="36"/>
      <c r="G685" s="36"/>
      <c r="H685" s="36"/>
      <c r="I685" s="36"/>
      <c r="J685" s="36"/>
      <c r="K685" s="36"/>
      <c r="L685" s="36"/>
      <c r="M685" s="36"/>
      <c r="N685" s="36"/>
      <c r="O685" s="36"/>
      <c r="P685" s="36"/>
      <c r="Q685" s="36"/>
      <c r="R685" s="36"/>
      <c r="S685" s="36"/>
      <c r="T685" s="36"/>
      <c r="U685" s="36"/>
      <c r="V685" s="36"/>
      <c r="W685" s="36"/>
      <c r="X685" s="36"/>
      <c r="Y685" s="36"/>
    </row>
    <row r="686" spans="1:25" ht="12.75" customHeight="1">
      <c r="A686" s="36"/>
      <c r="B686" s="446"/>
      <c r="C686" s="289"/>
      <c r="D686" s="36"/>
      <c r="E686" s="36"/>
      <c r="F686" s="36"/>
      <c r="G686" s="36"/>
      <c r="H686" s="36"/>
      <c r="I686" s="36"/>
      <c r="J686" s="36"/>
      <c r="K686" s="36"/>
      <c r="L686" s="36"/>
      <c r="M686" s="36"/>
      <c r="N686" s="36"/>
      <c r="O686" s="36"/>
      <c r="P686" s="36"/>
      <c r="Q686" s="36"/>
      <c r="R686" s="36"/>
      <c r="S686" s="36"/>
      <c r="T686" s="36"/>
      <c r="U686" s="36"/>
      <c r="V686" s="36"/>
      <c r="W686" s="36"/>
      <c r="X686" s="36"/>
      <c r="Y686" s="36"/>
    </row>
    <row r="687" spans="1:25" ht="12.75" customHeight="1">
      <c r="A687" s="36"/>
      <c r="B687" s="446"/>
      <c r="C687" s="289"/>
      <c r="D687" s="36"/>
      <c r="E687" s="36"/>
      <c r="F687" s="36"/>
      <c r="G687" s="36"/>
      <c r="H687" s="36"/>
      <c r="I687" s="36"/>
      <c r="J687" s="36"/>
      <c r="K687" s="36"/>
      <c r="L687" s="36"/>
      <c r="M687" s="36"/>
      <c r="N687" s="36"/>
      <c r="O687" s="36"/>
      <c r="P687" s="36"/>
      <c r="Q687" s="36"/>
      <c r="R687" s="36"/>
      <c r="S687" s="36"/>
      <c r="T687" s="36"/>
      <c r="U687" s="36"/>
      <c r="V687" s="36"/>
      <c r="W687" s="36"/>
      <c r="X687" s="36"/>
      <c r="Y687" s="36"/>
    </row>
    <row r="688" spans="1:25" ht="12.75" customHeight="1">
      <c r="A688" s="36"/>
      <c r="B688" s="446"/>
      <c r="C688" s="289"/>
      <c r="D688" s="36"/>
      <c r="E688" s="36"/>
      <c r="F688" s="36"/>
      <c r="G688" s="36"/>
      <c r="H688" s="36"/>
      <c r="I688" s="36"/>
      <c r="J688" s="36"/>
      <c r="K688" s="36"/>
      <c r="L688" s="36"/>
      <c r="M688" s="36"/>
      <c r="N688" s="36"/>
      <c r="O688" s="36"/>
      <c r="P688" s="36"/>
      <c r="Q688" s="36"/>
      <c r="R688" s="36"/>
      <c r="S688" s="36"/>
      <c r="T688" s="36"/>
      <c r="U688" s="36"/>
      <c r="V688" s="36"/>
      <c r="W688" s="36"/>
      <c r="X688" s="36"/>
      <c r="Y688" s="36"/>
    </row>
    <row r="689" spans="1:25" ht="12.75" customHeight="1">
      <c r="A689" s="36"/>
      <c r="B689" s="446"/>
      <c r="C689" s="289"/>
      <c r="D689" s="36"/>
      <c r="E689" s="36"/>
      <c r="F689" s="36"/>
      <c r="G689" s="36"/>
      <c r="H689" s="36"/>
      <c r="I689" s="36"/>
      <c r="J689" s="36"/>
      <c r="K689" s="36"/>
      <c r="L689" s="36"/>
      <c r="M689" s="36"/>
      <c r="N689" s="36"/>
      <c r="O689" s="36"/>
      <c r="P689" s="36"/>
      <c r="Q689" s="36"/>
      <c r="R689" s="36"/>
      <c r="S689" s="36"/>
      <c r="T689" s="36"/>
      <c r="U689" s="36"/>
      <c r="V689" s="36"/>
      <c r="W689" s="36"/>
      <c r="X689" s="36"/>
      <c r="Y689" s="36"/>
    </row>
    <row r="690" spans="1:25" ht="12.75" customHeight="1">
      <c r="A690" s="36"/>
      <c r="B690" s="446"/>
      <c r="C690" s="289"/>
      <c r="D690" s="36"/>
      <c r="E690" s="36"/>
      <c r="F690" s="36"/>
      <c r="G690" s="36"/>
      <c r="H690" s="36"/>
      <c r="I690" s="36"/>
      <c r="J690" s="36"/>
      <c r="K690" s="36"/>
      <c r="L690" s="36"/>
      <c r="M690" s="36"/>
      <c r="N690" s="36"/>
      <c r="O690" s="36"/>
      <c r="P690" s="36"/>
      <c r="Q690" s="36"/>
      <c r="R690" s="36"/>
      <c r="S690" s="36"/>
      <c r="T690" s="36"/>
      <c r="U690" s="36"/>
      <c r="V690" s="36"/>
      <c r="W690" s="36"/>
      <c r="X690" s="36"/>
      <c r="Y690" s="36"/>
    </row>
    <row r="691" spans="1:25" ht="12.75" customHeight="1">
      <c r="A691" s="36"/>
      <c r="B691" s="446"/>
      <c r="C691" s="289"/>
      <c r="D691" s="36"/>
      <c r="E691" s="36"/>
      <c r="F691" s="36"/>
      <c r="G691" s="36"/>
      <c r="H691" s="36"/>
      <c r="I691" s="36"/>
      <c r="J691" s="36"/>
      <c r="K691" s="36"/>
      <c r="L691" s="36"/>
      <c r="M691" s="36"/>
      <c r="N691" s="36"/>
      <c r="O691" s="36"/>
      <c r="P691" s="36"/>
      <c r="Q691" s="36"/>
      <c r="R691" s="36"/>
      <c r="S691" s="36"/>
      <c r="T691" s="36"/>
      <c r="U691" s="36"/>
      <c r="V691" s="36"/>
      <c r="W691" s="36"/>
      <c r="X691" s="36"/>
      <c r="Y691" s="36"/>
    </row>
    <row r="692" spans="1:25" ht="12.75" customHeight="1">
      <c r="A692" s="36"/>
      <c r="B692" s="446"/>
      <c r="C692" s="289"/>
      <c r="D692" s="36"/>
      <c r="E692" s="36"/>
      <c r="F692" s="36"/>
      <c r="G692" s="36"/>
      <c r="H692" s="36"/>
      <c r="I692" s="36"/>
      <c r="J692" s="36"/>
      <c r="K692" s="36"/>
      <c r="L692" s="36"/>
      <c r="M692" s="36"/>
      <c r="N692" s="36"/>
      <c r="O692" s="36"/>
      <c r="P692" s="36"/>
      <c r="Q692" s="36"/>
      <c r="R692" s="36"/>
      <c r="S692" s="36"/>
      <c r="T692" s="36"/>
      <c r="U692" s="36"/>
      <c r="V692" s="36"/>
      <c r="W692" s="36"/>
      <c r="X692" s="36"/>
      <c r="Y692" s="36"/>
    </row>
    <row r="693" spans="1:25" ht="12.75" customHeight="1">
      <c r="A693" s="36"/>
      <c r="B693" s="446"/>
      <c r="C693" s="289"/>
      <c r="D693" s="36"/>
      <c r="E693" s="36"/>
      <c r="F693" s="36"/>
      <c r="G693" s="36"/>
      <c r="H693" s="36"/>
      <c r="I693" s="36"/>
      <c r="J693" s="36"/>
      <c r="K693" s="36"/>
      <c r="L693" s="36"/>
      <c r="M693" s="36"/>
      <c r="N693" s="36"/>
      <c r="O693" s="36"/>
      <c r="P693" s="36"/>
      <c r="Q693" s="36"/>
      <c r="R693" s="36"/>
      <c r="S693" s="36"/>
      <c r="T693" s="36"/>
      <c r="U693" s="36"/>
      <c r="V693" s="36"/>
      <c r="W693" s="36"/>
      <c r="X693" s="36"/>
      <c r="Y693" s="36"/>
    </row>
    <row r="694" spans="1:25" ht="12.75" customHeight="1">
      <c r="A694" s="36"/>
      <c r="B694" s="446"/>
      <c r="C694" s="289"/>
      <c r="D694" s="36"/>
      <c r="E694" s="36"/>
      <c r="F694" s="36"/>
      <c r="G694" s="36"/>
      <c r="H694" s="36"/>
      <c r="I694" s="36"/>
      <c r="J694" s="36"/>
      <c r="K694" s="36"/>
      <c r="L694" s="36"/>
      <c r="M694" s="36"/>
      <c r="N694" s="36"/>
      <c r="O694" s="36"/>
      <c r="P694" s="36"/>
      <c r="Q694" s="36"/>
      <c r="R694" s="36"/>
      <c r="S694" s="36"/>
      <c r="T694" s="36"/>
      <c r="U694" s="36"/>
      <c r="V694" s="36"/>
      <c r="W694" s="36"/>
      <c r="X694" s="36"/>
      <c r="Y694" s="36"/>
    </row>
    <row r="695" spans="1:25" ht="12.75" customHeight="1">
      <c r="A695" s="36"/>
      <c r="B695" s="446"/>
      <c r="C695" s="289"/>
      <c r="D695" s="36"/>
      <c r="E695" s="36"/>
      <c r="F695" s="36"/>
      <c r="G695" s="36"/>
      <c r="H695" s="36"/>
      <c r="I695" s="36"/>
      <c r="J695" s="36"/>
      <c r="K695" s="36"/>
      <c r="L695" s="36"/>
      <c r="M695" s="36"/>
      <c r="N695" s="36"/>
      <c r="O695" s="36"/>
      <c r="P695" s="36"/>
      <c r="Q695" s="36"/>
      <c r="R695" s="36"/>
      <c r="S695" s="36"/>
      <c r="T695" s="36"/>
      <c r="U695" s="36"/>
      <c r="V695" s="36"/>
      <c r="W695" s="36"/>
      <c r="X695" s="36"/>
      <c r="Y695" s="36"/>
    </row>
    <row r="696" spans="1:25" ht="12.75" customHeight="1">
      <c r="A696" s="36"/>
      <c r="B696" s="446"/>
      <c r="C696" s="289"/>
      <c r="D696" s="36"/>
      <c r="E696" s="36"/>
      <c r="F696" s="36"/>
      <c r="G696" s="36"/>
      <c r="H696" s="36"/>
      <c r="I696" s="36"/>
      <c r="J696" s="36"/>
      <c r="K696" s="36"/>
      <c r="L696" s="36"/>
      <c r="M696" s="36"/>
      <c r="N696" s="36"/>
      <c r="O696" s="36"/>
      <c r="P696" s="36"/>
      <c r="Q696" s="36"/>
      <c r="R696" s="36"/>
      <c r="S696" s="36"/>
      <c r="T696" s="36"/>
      <c r="U696" s="36"/>
      <c r="V696" s="36"/>
      <c r="W696" s="36"/>
      <c r="X696" s="36"/>
      <c r="Y696" s="36"/>
    </row>
    <row r="697" spans="1:25" ht="12.75" customHeight="1">
      <c r="A697" s="36"/>
      <c r="B697" s="446"/>
      <c r="C697" s="289"/>
      <c r="D697" s="36"/>
      <c r="E697" s="36"/>
      <c r="F697" s="36"/>
      <c r="G697" s="36"/>
      <c r="H697" s="36"/>
      <c r="I697" s="36"/>
      <c r="J697" s="36"/>
      <c r="K697" s="36"/>
      <c r="L697" s="36"/>
      <c r="M697" s="36"/>
      <c r="N697" s="36"/>
      <c r="O697" s="36"/>
      <c r="P697" s="36"/>
      <c r="Q697" s="36"/>
      <c r="R697" s="36"/>
      <c r="S697" s="36"/>
      <c r="T697" s="36"/>
      <c r="U697" s="36"/>
      <c r="V697" s="36"/>
      <c r="W697" s="36"/>
      <c r="X697" s="36"/>
      <c r="Y697" s="36"/>
    </row>
    <row r="698" spans="1:25" ht="12.75" customHeight="1">
      <c r="A698" s="36"/>
      <c r="B698" s="446"/>
      <c r="C698" s="289"/>
      <c r="D698" s="36"/>
      <c r="E698" s="36"/>
      <c r="F698" s="36"/>
      <c r="G698" s="36"/>
      <c r="H698" s="36"/>
      <c r="I698" s="36"/>
      <c r="J698" s="36"/>
      <c r="K698" s="36"/>
      <c r="L698" s="36"/>
      <c r="M698" s="36"/>
      <c r="N698" s="36"/>
      <c r="O698" s="36"/>
      <c r="P698" s="36"/>
      <c r="Q698" s="36"/>
      <c r="R698" s="36"/>
      <c r="S698" s="36"/>
      <c r="T698" s="36"/>
      <c r="U698" s="36"/>
      <c r="V698" s="36"/>
      <c r="W698" s="36"/>
      <c r="X698" s="36"/>
      <c r="Y698" s="36"/>
    </row>
    <row r="699" spans="1:25" ht="12.75" customHeight="1">
      <c r="A699" s="36"/>
      <c r="B699" s="446"/>
      <c r="C699" s="289"/>
      <c r="D699" s="36"/>
      <c r="E699" s="36"/>
      <c r="F699" s="36"/>
      <c r="G699" s="36"/>
      <c r="H699" s="36"/>
      <c r="I699" s="36"/>
      <c r="J699" s="36"/>
      <c r="K699" s="36"/>
      <c r="L699" s="36"/>
      <c r="M699" s="36"/>
      <c r="N699" s="36"/>
      <c r="O699" s="36"/>
      <c r="P699" s="36"/>
      <c r="Q699" s="36"/>
      <c r="R699" s="36"/>
      <c r="S699" s="36"/>
      <c r="T699" s="36"/>
      <c r="U699" s="36"/>
      <c r="V699" s="36"/>
      <c r="W699" s="36"/>
      <c r="X699" s="36"/>
      <c r="Y699" s="36"/>
    </row>
    <row r="700" spans="1:25" ht="12.75" customHeight="1">
      <c r="A700" s="36"/>
      <c r="B700" s="446"/>
      <c r="C700" s="289"/>
      <c r="D700" s="36"/>
      <c r="E700" s="36"/>
      <c r="F700" s="36"/>
      <c r="G700" s="36"/>
      <c r="H700" s="36"/>
      <c r="I700" s="36"/>
      <c r="J700" s="36"/>
      <c r="K700" s="36"/>
      <c r="L700" s="36"/>
      <c r="M700" s="36"/>
      <c r="N700" s="36"/>
      <c r="O700" s="36"/>
      <c r="P700" s="36"/>
      <c r="Q700" s="36"/>
      <c r="R700" s="36"/>
      <c r="S700" s="36"/>
      <c r="T700" s="36"/>
      <c r="U700" s="36"/>
      <c r="V700" s="36"/>
      <c r="W700" s="36"/>
      <c r="X700" s="36"/>
      <c r="Y700" s="36"/>
    </row>
    <row r="701" spans="1:25" ht="12.75" customHeight="1">
      <c r="A701" s="36"/>
      <c r="B701" s="446"/>
      <c r="C701" s="289"/>
      <c r="D701" s="36"/>
      <c r="E701" s="36"/>
      <c r="F701" s="36"/>
      <c r="G701" s="36"/>
      <c r="H701" s="36"/>
      <c r="I701" s="36"/>
      <c r="J701" s="36"/>
      <c r="K701" s="36"/>
      <c r="L701" s="36"/>
      <c r="M701" s="36"/>
      <c r="N701" s="36"/>
      <c r="O701" s="36"/>
      <c r="P701" s="36"/>
      <c r="Q701" s="36"/>
      <c r="R701" s="36"/>
      <c r="S701" s="36"/>
      <c r="T701" s="36"/>
      <c r="U701" s="36"/>
      <c r="V701" s="36"/>
      <c r="W701" s="36"/>
      <c r="X701" s="36"/>
      <c r="Y701" s="36"/>
    </row>
    <row r="702" spans="1:25" ht="12.75" customHeight="1">
      <c r="A702" s="36"/>
      <c r="B702" s="446"/>
      <c r="C702" s="289"/>
      <c r="D702" s="36"/>
      <c r="E702" s="36"/>
      <c r="F702" s="36"/>
      <c r="G702" s="36"/>
      <c r="H702" s="36"/>
      <c r="I702" s="36"/>
      <c r="J702" s="36"/>
      <c r="K702" s="36"/>
      <c r="L702" s="36"/>
      <c r="M702" s="36"/>
      <c r="N702" s="36"/>
      <c r="O702" s="36"/>
      <c r="P702" s="36"/>
      <c r="Q702" s="36"/>
      <c r="R702" s="36"/>
      <c r="S702" s="36"/>
      <c r="T702" s="36"/>
      <c r="U702" s="36"/>
      <c r="V702" s="36"/>
      <c r="W702" s="36"/>
      <c r="X702" s="36"/>
      <c r="Y702" s="36"/>
    </row>
    <row r="703" spans="1:25" ht="12.75" customHeight="1">
      <c r="A703" s="36"/>
      <c r="B703" s="446"/>
      <c r="C703" s="289"/>
      <c r="D703" s="36"/>
      <c r="E703" s="36"/>
      <c r="F703" s="36"/>
      <c r="G703" s="36"/>
      <c r="H703" s="36"/>
      <c r="I703" s="36"/>
      <c r="J703" s="36"/>
      <c r="K703" s="36"/>
      <c r="L703" s="36"/>
      <c r="M703" s="36"/>
      <c r="N703" s="36"/>
      <c r="O703" s="36"/>
      <c r="P703" s="36"/>
      <c r="Q703" s="36"/>
      <c r="R703" s="36"/>
      <c r="S703" s="36"/>
      <c r="T703" s="36"/>
      <c r="U703" s="36"/>
      <c r="V703" s="36"/>
      <c r="W703" s="36"/>
      <c r="X703" s="36"/>
      <c r="Y703" s="36"/>
    </row>
    <row r="704" spans="1:25" ht="12.75" customHeight="1">
      <c r="A704" s="36"/>
      <c r="B704" s="446"/>
      <c r="C704" s="289"/>
      <c r="D704" s="36"/>
      <c r="E704" s="36"/>
      <c r="F704" s="36"/>
      <c r="G704" s="36"/>
      <c r="H704" s="36"/>
      <c r="I704" s="36"/>
      <c r="J704" s="36"/>
      <c r="K704" s="36"/>
      <c r="L704" s="36"/>
      <c r="M704" s="36"/>
      <c r="N704" s="36"/>
      <c r="O704" s="36"/>
      <c r="P704" s="36"/>
      <c r="Q704" s="36"/>
      <c r="R704" s="36"/>
      <c r="S704" s="36"/>
      <c r="T704" s="36"/>
      <c r="U704" s="36"/>
      <c r="V704" s="36"/>
      <c r="W704" s="36"/>
      <c r="X704" s="36"/>
      <c r="Y704" s="36"/>
    </row>
    <row r="705" spans="1:25" ht="12.75" customHeight="1">
      <c r="A705" s="36"/>
      <c r="B705" s="446"/>
      <c r="C705" s="289"/>
      <c r="D705" s="36"/>
      <c r="E705" s="36"/>
      <c r="F705" s="36"/>
      <c r="G705" s="36"/>
      <c r="H705" s="36"/>
      <c r="I705" s="36"/>
      <c r="J705" s="36"/>
      <c r="K705" s="36"/>
      <c r="L705" s="36"/>
      <c r="M705" s="36"/>
      <c r="N705" s="36"/>
      <c r="O705" s="36"/>
      <c r="P705" s="36"/>
      <c r="Q705" s="36"/>
      <c r="R705" s="36"/>
      <c r="S705" s="36"/>
      <c r="T705" s="36"/>
      <c r="U705" s="36"/>
      <c r="V705" s="36"/>
      <c r="W705" s="36"/>
      <c r="X705" s="36"/>
      <c r="Y705" s="36"/>
    </row>
    <row r="706" spans="1:25" ht="12.75" customHeight="1">
      <c r="A706" s="36"/>
      <c r="B706" s="446"/>
      <c r="C706" s="289"/>
      <c r="D706" s="36"/>
      <c r="E706" s="36"/>
      <c r="F706" s="36"/>
      <c r="G706" s="36"/>
      <c r="H706" s="36"/>
      <c r="I706" s="36"/>
      <c r="J706" s="36"/>
      <c r="K706" s="36"/>
      <c r="L706" s="36"/>
      <c r="M706" s="36"/>
      <c r="N706" s="36"/>
      <c r="O706" s="36"/>
      <c r="P706" s="36"/>
      <c r="Q706" s="36"/>
      <c r="R706" s="36"/>
      <c r="S706" s="36"/>
      <c r="T706" s="36"/>
      <c r="U706" s="36"/>
      <c r="V706" s="36"/>
      <c r="W706" s="36"/>
      <c r="X706" s="36"/>
      <c r="Y706" s="36"/>
    </row>
    <row r="707" spans="1:25" ht="12.75" customHeight="1">
      <c r="A707" s="36"/>
      <c r="B707" s="446"/>
      <c r="C707" s="289"/>
      <c r="D707" s="36"/>
      <c r="E707" s="36"/>
      <c r="F707" s="36"/>
      <c r="G707" s="36"/>
      <c r="H707" s="36"/>
      <c r="I707" s="36"/>
      <c r="J707" s="36"/>
      <c r="K707" s="36"/>
      <c r="L707" s="36"/>
      <c r="M707" s="36"/>
      <c r="N707" s="36"/>
      <c r="O707" s="36"/>
      <c r="P707" s="36"/>
      <c r="Q707" s="36"/>
      <c r="R707" s="36"/>
      <c r="S707" s="36"/>
      <c r="T707" s="36"/>
      <c r="U707" s="36"/>
      <c r="V707" s="36"/>
      <c r="W707" s="36"/>
      <c r="X707" s="36"/>
      <c r="Y707" s="36"/>
    </row>
    <row r="708" spans="1:25" ht="12.75" customHeight="1">
      <c r="A708" s="36"/>
      <c r="B708" s="446"/>
      <c r="C708" s="289"/>
      <c r="D708" s="36"/>
      <c r="E708" s="36"/>
      <c r="F708" s="36"/>
      <c r="G708" s="36"/>
      <c r="H708" s="36"/>
      <c r="I708" s="36"/>
      <c r="J708" s="36"/>
      <c r="K708" s="36"/>
      <c r="L708" s="36"/>
      <c r="M708" s="36"/>
      <c r="N708" s="36"/>
      <c r="O708" s="36"/>
      <c r="P708" s="36"/>
      <c r="Q708" s="36"/>
      <c r="R708" s="36"/>
      <c r="S708" s="36"/>
      <c r="T708" s="36"/>
      <c r="U708" s="36"/>
      <c r="V708" s="36"/>
      <c r="W708" s="36"/>
      <c r="X708" s="36"/>
      <c r="Y708" s="36"/>
    </row>
    <row r="709" spans="1:25" ht="12.75" customHeight="1">
      <c r="A709" s="36"/>
      <c r="B709" s="446"/>
      <c r="C709" s="289"/>
      <c r="D709" s="36"/>
      <c r="E709" s="36"/>
      <c r="F709" s="36"/>
      <c r="G709" s="36"/>
      <c r="H709" s="36"/>
      <c r="I709" s="36"/>
      <c r="J709" s="36"/>
      <c r="K709" s="36"/>
      <c r="L709" s="36"/>
      <c r="M709" s="36"/>
      <c r="N709" s="36"/>
      <c r="O709" s="36"/>
      <c r="P709" s="36"/>
      <c r="Q709" s="36"/>
      <c r="R709" s="36"/>
      <c r="S709" s="36"/>
      <c r="T709" s="36"/>
      <c r="U709" s="36"/>
      <c r="V709" s="36"/>
      <c r="W709" s="36"/>
      <c r="X709" s="36"/>
      <c r="Y709" s="36"/>
    </row>
    <row r="710" spans="1:25" ht="12.75" customHeight="1">
      <c r="A710" s="36"/>
      <c r="B710" s="446"/>
      <c r="C710" s="289"/>
      <c r="D710" s="36"/>
      <c r="E710" s="36"/>
      <c r="F710" s="36"/>
      <c r="G710" s="36"/>
      <c r="H710" s="36"/>
      <c r="I710" s="36"/>
      <c r="J710" s="36"/>
      <c r="K710" s="36"/>
      <c r="L710" s="36"/>
      <c r="M710" s="36"/>
      <c r="N710" s="36"/>
      <c r="O710" s="36"/>
      <c r="P710" s="36"/>
      <c r="Q710" s="36"/>
      <c r="R710" s="36"/>
      <c r="S710" s="36"/>
      <c r="T710" s="36"/>
      <c r="U710" s="36"/>
      <c r="V710" s="36"/>
      <c r="W710" s="36"/>
      <c r="X710" s="36"/>
      <c r="Y710" s="36"/>
    </row>
    <row r="711" spans="1:25" ht="12.75" customHeight="1">
      <c r="A711" s="36"/>
      <c r="B711" s="446"/>
      <c r="C711" s="289"/>
      <c r="D711" s="36"/>
      <c r="E711" s="36"/>
      <c r="F711" s="36"/>
      <c r="G711" s="36"/>
      <c r="H711" s="36"/>
      <c r="I711" s="36"/>
      <c r="J711" s="36"/>
      <c r="K711" s="36"/>
      <c r="L711" s="36"/>
      <c r="M711" s="36"/>
      <c r="N711" s="36"/>
      <c r="O711" s="36"/>
      <c r="P711" s="36"/>
      <c r="Q711" s="36"/>
      <c r="R711" s="36"/>
      <c r="S711" s="36"/>
      <c r="T711" s="36"/>
      <c r="U711" s="36"/>
      <c r="V711" s="36"/>
      <c r="W711" s="36"/>
      <c r="X711" s="36"/>
      <c r="Y711" s="36"/>
    </row>
    <row r="712" spans="1:25" ht="12.75" customHeight="1">
      <c r="A712" s="36"/>
      <c r="B712" s="446"/>
      <c r="C712" s="289"/>
      <c r="D712" s="36"/>
      <c r="E712" s="36"/>
      <c r="F712" s="36"/>
      <c r="G712" s="36"/>
      <c r="H712" s="36"/>
      <c r="I712" s="36"/>
      <c r="J712" s="36"/>
      <c r="K712" s="36"/>
      <c r="L712" s="36"/>
      <c r="M712" s="36"/>
      <c r="N712" s="36"/>
      <c r="O712" s="36"/>
      <c r="P712" s="36"/>
      <c r="Q712" s="36"/>
      <c r="R712" s="36"/>
      <c r="S712" s="36"/>
      <c r="T712" s="36"/>
      <c r="U712" s="36"/>
      <c r="V712" s="36"/>
      <c r="W712" s="36"/>
      <c r="X712" s="36"/>
      <c r="Y712" s="36"/>
    </row>
    <row r="713" spans="1:25" ht="12.75" customHeight="1">
      <c r="A713" s="36"/>
      <c r="B713" s="446"/>
      <c r="C713" s="289"/>
      <c r="D713" s="36"/>
      <c r="E713" s="36"/>
      <c r="F713" s="36"/>
      <c r="G713" s="36"/>
      <c r="H713" s="36"/>
      <c r="I713" s="36"/>
      <c r="J713" s="36"/>
      <c r="K713" s="36"/>
      <c r="L713" s="36"/>
      <c r="M713" s="36"/>
      <c r="N713" s="36"/>
      <c r="O713" s="36"/>
      <c r="P713" s="36"/>
      <c r="Q713" s="36"/>
      <c r="R713" s="36"/>
      <c r="S713" s="36"/>
      <c r="T713" s="36"/>
      <c r="U713" s="36"/>
      <c r="V713" s="36"/>
      <c r="W713" s="36"/>
      <c r="X713" s="36"/>
      <c r="Y713" s="36"/>
    </row>
    <row r="714" spans="1:25" ht="12.75" customHeight="1">
      <c r="A714" s="36"/>
      <c r="B714" s="446"/>
      <c r="C714" s="289"/>
      <c r="D714" s="36"/>
      <c r="E714" s="36"/>
      <c r="F714" s="36"/>
      <c r="G714" s="36"/>
      <c r="H714" s="36"/>
      <c r="I714" s="36"/>
      <c r="J714" s="36"/>
      <c r="K714" s="36"/>
      <c r="L714" s="36"/>
      <c r="M714" s="36"/>
      <c r="N714" s="36"/>
      <c r="O714" s="36"/>
      <c r="P714" s="36"/>
      <c r="Q714" s="36"/>
      <c r="R714" s="36"/>
      <c r="S714" s="36"/>
      <c r="T714" s="36"/>
      <c r="U714" s="36"/>
      <c r="V714" s="36"/>
      <c r="W714" s="36"/>
      <c r="X714" s="36"/>
      <c r="Y714" s="36"/>
    </row>
    <row r="715" spans="1:25" ht="12.75" customHeight="1">
      <c r="A715" s="36"/>
      <c r="B715" s="446"/>
      <c r="C715" s="289"/>
      <c r="D715" s="36"/>
      <c r="E715" s="36"/>
      <c r="F715" s="36"/>
      <c r="G715" s="36"/>
      <c r="H715" s="36"/>
      <c r="I715" s="36"/>
      <c r="J715" s="36"/>
      <c r="K715" s="36"/>
      <c r="L715" s="36"/>
      <c r="M715" s="36"/>
      <c r="N715" s="36"/>
      <c r="O715" s="36"/>
      <c r="P715" s="36"/>
      <c r="Q715" s="36"/>
      <c r="R715" s="36"/>
      <c r="S715" s="36"/>
      <c r="T715" s="36"/>
      <c r="U715" s="36"/>
      <c r="V715" s="36"/>
      <c r="W715" s="36"/>
      <c r="X715" s="36"/>
      <c r="Y715" s="36"/>
    </row>
    <row r="716" spans="1:25" ht="12.75" customHeight="1">
      <c r="A716" s="36"/>
      <c r="B716" s="446"/>
      <c r="C716" s="289"/>
      <c r="D716" s="36"/>
      <c r="E716" s="36"/>
      <c r="F716" s="36"/>
      <c r="G716" s="36"/>
      <c r="H716" s="36"/>
      <c r="I716" s="36"/>
      <c r="J716" s="36"/>
      <c r="K716" s="36"/>
      <c r="L716" s="36"/>
      <c r="M716" s="36"/>
      <c r="N716" s="36"/>
      <c r="O716" s="36"/>
      <c r="P716" s="36"/>
      <c r="Q716" s="36"/>
      <c r="R716" s="36"/>
      <c r="S716" s="36"/>
      <c r="T716" s="36"/>
      <c r="U716" s="36"/>
      <c r="V716" s="36"/>
      <c r="W716" s="36"/>
      <c r="X716" s="36"/>
      <c r="Y716" s="36"/>
    </row>
    <row r="717" spans="1:25" ht="12.75" customHeight="1">
      <c r="A717" s="36"/>
      <c r="B717" s="446"/>
      <c r="C717" s="289"/>
      <c r="D717" s="36"/>
      <c r="E717" s="36"/>
      <c r="F717" s="36"/>
      <c r="G717" s="36"/>
      <c r="H717" s="36"/>
      <c r="I717" s="36"/>
      <c r="J717" s="36"/>
      <c r="K717" s="36"/>
      <c r="L717" s="36"/>
      <c r="M717" s="36"/>
      <c r="N717" s="36"/>
      <c r="O717" s="36"/>
      <c r="P717" s="36"/>
      <c r="Q717" s="36"/>
      <c r="R717" s="36"/>
      <c r="S717" s="36"/>
      <c r="T717" s="36"/>
      <c r="U717" s="36"/>
      <c r="V717" s="36"/>
      <c r="W717" s="36"/>
      <c r="X717" s="36"/>
      <c r="Y717" s="36"/>
    </row>
    <row r="718" spans="1:25" ht="12.75" customHeight="1">
      <c r="A718" s="36"/>
      <c r="B718" s="446"/>
      <c r="C718" s="289"/>
      <c r="D718" s="36"/>
      <c r="E718" s="36"/>
      <c r="F718" s="36"/>
      <c r="G718" s="36"/>
      <c r="H718" s="36"/>
      <c r="I718" s="36"/>
      <c r="J718" s="36"/>
      <c r="K718" s="36"/>
      <c r="L718" s="36"/>
      <c r="M718" s="36"/>
      <c r="N718" s="36"/>
      <c r="O718" s="36"/>
      <c r="P718" s="36"/>
      <c r="Q718" s="36"/>
      <c r="R718" s="36"/>
      <c r="S718" s="36"/>
      <c r="T718" s="36"/>
      <c r="U718" s="36"/>
      <c r="V718" s="36"/>
      <c r="W718" s="36"/>
      <c r="X718" s="36"/>
      <c r="Y718" s="36"/>
    </row>
    <row r="719" spans="1:25" ht="12.75" customHeight="1">
      <c r="A719" s="36"/>
      <c r="B719" s="446"/>
      <c r="C719" s="289"/>
      <c r="D719" s="36"/>
      <c r="E719" s="36"/>
      <c r="F719" s="36"/>
      <c r="G719" s="36"/>
      <c r="H719" s="36"/>
      <c r="I719" s="36"/>
      <c r="J719" s="36"/>
      <c r="K719" s="36"/>
      <c r="L719" s="36"/>
      <c r="M719" s="36"/>
      <c r="N719" s="36"/>
      <c r="O719" s="36"/>
      <c r="P719" s="36"/>
      <c r="Q719" s="36"/>
      <c r="R719" s="36"/>
      <c r="S719" s="36"/>
      <c r="T719" s="36"/>
      <c r="U719" s="36"/>
      <c r="V719" s="36"/>
      <c r="W719" s="36"/>
      <c r="X719" s="36"/>
      <c r="Y719" s="36"/>
    </row>
    <row r="720" spans="1:25" ht="12.75" customHeight="1">
      <c r="A720" s="36"/>
      <c r="B720" s="446"/>
      <c r="C720" s="289"/>
      <c r="D720" s="36"/>
      <c r="E720" s="36"/>
      <c r="F720" s="36"/>
      <c r="G720" s="36"/>
      <c r="H720" s="36"/>
      <c r="I720" s="36"/>
      <c r="J720" s="36"/>
      <c r="K720" s="36"/>
      <c r="L720" s="36"/>
      <c r="M720" s="36"/>
      <c r="N720" s="36"/>
      <c r="O720" s="36"/>
      <c r="P720" s="36"/>
      <c r="Q720" s="36"/>
      <c r="R720" s="36"/>
      <c r="S720" s="36"/>
      <c r="T720" s="36"/>
      <c r="U720" s="36"/>
      <c r="V720" s="36"/>
      <c r="W720" s="36"/>
      <c r="X720" s="36"/>
      <c r="Y720" s="36"/>
    </row>
    <row r="721" spans="1:25" ht="12.75" customHeight="1">
      <c r="A721" s="36"/>
      <c r="B721" s="446"/>
      <c r="C721" s="289"/>
      <c r="D721" s="36"/>
      <c r="E721" s="36"/>
      <c r="F721" s="36"/>
      <c r="G721" s="36"/>
      <c r="H721" s="36"/>
      <c r="I721" s="36"/>
      <c r="J721" s="36"/>
      <c r="K721" s="36"/>
      <c r="L721" s="36"/>
      <c r="M721" s="36"/>
      <c r="N721" s="36"/>
      <c r="O721" s="36"/>
      <c r="P721" s="36"/>
      <c r="Q721" s="36"/>
      <c r="R721" s="36"/>
      <c r="S721" s="36"/>
      <c r="T721" s="36"/>
      <c r="U721" s="36"/>
      <c r="V721" s="36"/>
      <c r="W721" s="36"/>
      <c r="X721" s="36"/>
      <c r="Y721" s="36"/>
    </row>
    <row r="722" spans="1:25" ht="12.75" customHeight="1">
      <c r="A722" s="36"/>
      <c r="B722" s="446"/>
      <c r="C722" s="289"/>
      <c r="D722" s="36"/>
      <c r="E722" s="36"/>
      <c r="F722" s="36"/>
      <c r="G722" s="36"/>
      <c r="H722" s="36"/>
      <c r="I722" s="36"/>
      <c r="J722" s="36"/>
      <c r="K722" s="36"/>
      <c r="L722" s="36"/>
      <c r="M722" s="36"/>
      <c r="N722" s="36"/>
      <c r="O722" s="36"/>
      <c r="P722" s="36"/>
      <c r="Q722" s="36"/>
      <c r="R722" s="36"/>
      <c r="S722" s="36"/>
      <c r="T722" s="36"/>
      <c r="U722" s="36"/>
      <c r="V722" s="36"/>
      <c r="W722" s="36"/>
      <c r="X722" s="36"/>
      <c r="Y722" s="36"/>
    </row>
    <row r="723" spans="1:25" ht="12.75" customHeight="1">
      <c r="A723" s="36"/>
      <c r="B723" s="446"/>
      <c r="C723" s="289"/>
      <c r="D723" s="36"/>
      <c r="E723" s="36"/>
      <c r="F723" s="36"/>
      <c r="G723" s="36"/>
      <c r="H723" s="36"/>
      <c r="I723" s="36"/>
      <c r="J723" s="36"/>
      <c r="K723" s="36"/>
      <c r="L723" s="36"/>
      <c r="M723" s="36"/>
      <c r="N723" s="36"/>
      <c r="O723" s="36"/>
      <c r="P723" s="36"/>
      <c r="Q723" s="36"/>
      <c r="R723" s="36"/>
      <c r="S723" s="36"/>
      <c r="T723" s="36"/>
      <c r="U723" s="36"/>
      <c r="V723" s="36"/>
      <c r="W723" s="36"/>
      <c r="X723" s="36"/>
      <c r="Y723" s="36"/>
    </row>
    <row r="724" spans="1:25" ht="12.75" customHeight="1">
      <c r="A724" s="36"/>
      <c r="B724" s="446"/>
      <c r="C724" s="289"/>
      <c r="D724" s="36"/>
      <c r="E724" s="36"/>
      <c r="F724" s="36"/>
      <c r="G724" s="36"/>
      <c r="H724" s="36"/>
      <c r="I724" s="36"/>
      <c r="J724" s="36"/>
      <c r="K724" s="36"/>
      <c r="L724" s="36"/>
      <c r="M724" s="36"/>
      <c r="N724" s="36"/>
      <c r="O724" s="36"/>
      <c r="P724" s="36"/>
      <c r="Q724" s="36"/>
      <c r="R724" s="36"/>
      <c r="S724" s="36"/>
      <c r="T724" s="36"/>
      <c r="U724" s="36"/>
      <c r="V724" s="36"/>
      <c r="W724" s="36"/>
      <c r="X724" s="36"/>
      <c r="Y724" s="36"/>
    </row>
    <row r="725" spans="1:25" ht="12.75" customHeight="1">
      <c r="A725" s="36"/>
      <c r="B725" s="446"/>
      <c r="C725" s="289"/>
      <c r="D725" s="36"/>
      <c r="E725" s="36"/>
      <c r="F725" s="36"/>
      <c r="G725" s="36"/>
      <c r="H725" s="36"/>
      <c r="I725" s="36"/>
      <c r="J725" s="36"/>
      <c r="K725" s="36"/>
      <c r="L725" s="36"/>
      <c r="M725" s="36"/>
      <c r="N725" s="36"/>
      <c r="O725" s="36"/>
      <c r="P725" s="36"/>
      <c r="Q725" s="36"/>
      <c r="R725" s="36"/>
      <c r="S725" s="36"/>
      <c r="T725" s="36"/>
      <c r="U725" s="36"/>
      <c r="V725" s="36"/>
      <c r="W725" s="36"/>
      <c r="X725" s="36"/>
      <c r="Y725" s="36"/>
    </row>
    <row r="726" spans="1:25" ht="12.75" customHeight="1">
      <c r="A726" s="36"/>
      <c r="B726" s="446"/>
      <c r="C726" s="289"/>
      <c r="D726" s="36"/>
      <c r="E726" s="36"/>
      <c r="F726" s="36"/>
      <c r="G726" s="36"/>
      <c r="H726" s="36"/>
      <c r="I726" s="36"/>
      <c r="J726" s="36"/>
      <c r="K726" s="36"/>
      <c r="L726" s="36"/>
      <c r="M726" s="36"/>
      <c r="N726" s="36"/>
      <c r="O726" s="36"/>
      <c r="P726" s="36"/>
      <c r="Q726" s="36"/>
      <c r="R726" s="36"/>
      <c r="S726" s="36"/>
      <c r="T726" s="36"/>
      <c r="U726" s="36"/>
      <c r="V726" s="36"/>
      <c r="W726" s="36"/>
      <c r="X726" s="36"/>
      <c r="Y726" s="36"/>
    </row>
    <row r="727" spans="1:25" ht="12.75" customHeight="1">
      <c r="A727" s="36"/>
      <c r="B727" s="446"/>
      <c r="C727" s="289"/>
      <c r="D727" s="36"/>
      <c r="E727" s="36"/>
      <c r="F727" s="36"/>
      <c r="G727" s="36"/>
      <c r="H727" s="36"/>
      <c r="I727" s="36"/>
      <c r="J727" s="36"/>
      <c r="K727" s="36"/>
      <c r="L727" s="36"/>
      <c r="M727" s="36"/>
      <c r="N727" s="36"/>
      <c r="O727" s="36"/>
      <c r="P727" s="36"/>
      <c r="Q727" s="36"/>
      <c r="R727" s="36"/>
      <c r="S727" s="36"/>
      <c r="T727" s="36"/>
      <c r="U727" s="36"/>
      <c r="V727" s="36"/>
      <c r="W727" s="36"/>
      <c r="X727" s="36"/>
      <c r="Y727" s="36"/>
    </row>
    <row r="728" spans="1:25" ht="12.75" customHeight="1">
      <c r="A728" s="36"/>
      <c r="B728" s="446"/>
      <c r="C728" s="289"/>
      <c r="D728" s="36"/>
      <c r="E728" s="36"/>
      <c r="F728" s="36"/>
      <c r="G728" s="36"/>
      <c r="H728" s="36"/>
      <c r="I728" s="36"/>
      <c r="J728" s="36"/>
      <c r="K728" s="36"/>
      <c r="L728" s="36"/>
      <c r="M728" s="36"/>
      <c r="N728" s="36"/>
      <c r="O728" s="36"/>
      <c r="P728" s="36"/>
      <c r="Q728" s="36"/>
      <c r="R728" s="36"/>
      <c r="S728" s="36"/>
      <c r="T728" s="36"/>
      <c r="U728" s="36"/>
      <c r="V728" s="36"/>
      <c r="W728" s="36"/>
      <c r="X728" s="36"/>
      <c r="Y728" s="36"/>
    </row>
    <row r="729" spans="1:25" ht="12.75" customHeight="1">
      <c r="A729" s="36"/>
      <c r="B729" s="446"/>
      <c r="C729" s="289"/>
      <c r="D729" s="36"/>
      <c r="E729" s="36"/>
      <c r="F729" s="36"/>
      <c r="G729" s="36"/>
      <c r="H729" s="36"/>
      <c r="I729" s="36"/>
      <c r="J729" s="36"/>
      <c r="K729" s="36"/>
      <c r="L729" s="36"/>
      <c r="M729" s="36"/>
      <c r="N729" s="36"/>
      <c r="O729" s="36"/>
      <c r="P729" s="36"/>
      <c r="Q729" s="36"/>
      <c r="R729" s="36"/>
      <c r="S729" s="36"/>
      <c r="T729" s="36"/>
      <c r="U729" s="36"/>
      <c r="V729" s="36"/>
      <c r="W729" s="36"/>
      <c r="X729" s="36"/>
      <c r="Y729" s="36"/>
    </row>
    <row r="730" spans="1:25" ht="12.75" customHeight="1">
      <c r="A730" s="36"/>
      <c r="B730" s="446"/>
      <c r="C730" s="289"/>
      <c r="D730" s="36"/>
      <c r="E730" s="36"/>
      <c r="F730" s="36"/>
      <c r="G730" s="36"/>
      <c r="H730" s="36"/>
      <c r="I730" s="36"/>
      <c r="J730" s="36"/>
      <c r="K730" s="36"/>
      <c r="L730" s="36"/>
      <c r="M730" s="36"/>
      <c r="N730" s="36"/>
      <c r="O730" s="36"/>
      <c r="P730" s="36"/>
      <c r="Q730" s="36"/>
      <c r="R730" s="36"/>
      <c r="S730" s="36"/>
      <c r="T730" s="36"/>
      <c r="U730" s="36"/>
      <c r="V730" s="36"/>
      <c r="W730" s="36"/>
      <c r="X730" s="36"/>
      <c r="Y730" s="36"/>
    </row>
    <row r="731" spans="1:25" ht="12.75" customHeight="1">
      <c r="A731" s="36"/>
      <c r="B731" s="446"/>
      <c r="C731" s="289"/>
      <c r="D731" s="36"/>
      <c r="E731" s="36"/>
      <c r="F731" s="36"/>
      <c r="G731" s="36"/>
      <c r="H731" s="36"/>
      <c r="I731" s="36"/>
      <c r="J731" s="36"/>
      <c r="K731" s="36"/>
      <c r="L731" s="36"/>
      <c r="M731" s="36"/>
      <c r="N731" s="36"/>
      <c r="O731" s="36"/>
      <c r="P731" s="36"/>
      <c r="Q731" s="36"/>
      <c r="R731" s="36"/>
      <c r="S731" s="36"/>
      <c r="T731" s="36"/>
      <c r="U731" s="36"/>
      <c r="V731" s="36"/>
      <c r="W731" s="36"/>
      <c r="X731" s="36"/>
      <c r="Y731" s="36"/>
    </row>
    <row r="732" spans="1:25" ht="12.75" customHeight="1">
      <c r="A732" s="36"/>
      <c r="B732" s="446"/>
      <c r="C732" s="289"/>
      <c r="D732" s="36"/>
      <c r="E732" s="36"/>
      <c r="F732" s="36"/>
      <c r="G732" s="36"/>
      <c r="H732" s="36"/>
      <c r="I732" s="36"/>
      <c r="J732" s="36"/>
      <c r="K732" s="36"/>
      <c r="L732" s="36"/>
      <c r="M732" s="36"/>
      <c r="N732" s="36"/>
      <c r="O732" s="36"/>
      <c r="P732" s="36"/>
      <c r="Q732" s="36"/>
      <c r="R732" s="36"/>
      <c r="S732" s="36"/>
      <c r="T732" s="36"/>
      <c r="U732" s="36"/>
      <c r="V732" s="36"/>
      <c r="W732" s="36"/>
      <c r="X732" s="36"/>
      <c r="Y732" s="36"/>
    </row>
    <row r="733" spans="1:25" ht="12.75" customHeight="1">
      <c r="A733" s="36"/>
      <c r="B733" s="446"/>
      <c r="C733" s="289"/>
      <c r="D733" s="36"/>
      <c r="E733" s="36"/>
      <c r="F733" s="36"/>
      <c r="G733" s="36"/>
      <c r="H733" s="36"/>
      <c r="I733" s="36"/>
      <c r="J733" s="36"/>
      <c r="K733" s="36"/>
      <c r="L733" s="36"/>
      <c r="M733" s="36"/>
      <c r="N733" s="36"/>
      <c r="O733" s="36"/>
      <c r="P733" s="36"/>
      <c r="Q733" s="36"/>
      <c r="R733" s="36"/>
      <c r="S733" s="36"/>
      <c r="T733" s="36"/>
      <c r="U733" s="36"/>
      <c r="V733" s="36"/>
      <c r="W733" s="36"/>
      <c r="X733" s="36"/>
      <c r="Y733" s="36"/>
    </row>
    <row r="734" spans="1:25" ht="12.75" customHeight="1">
      <c r="A734" s="36"/>
      <c r="B734" s="446"/>
      <c r="C734" s="289"/>
      <c r="D734" s="36"/>
      <c r="E734" s="36"/>
      <c r="F734" s="36"/>
      <c r="G734" s="36"/>
      <c r="H734" s="36"/>
      <c r="I734" s="36"/>
      <c r="J734" s="36"/>
      <c r="K734" s="36"/>
      <c r="L734" s="36"/>
      <c r="M734" s="36"/>
      <c r="N734" s="36"/>
      <c r="O734" s="36"/>
      <c r="P734" s="36"/>
      <c r="Q734" s="36"/>
      <c r="R734" s="36"/>
      <c r="S734" s="36"/>
      <c r="T734" s="36"/>
      <c r="U734" s="36"/>
      <c r="V734" s="36"/>
      <c r="W734" s="36"/>
      <c r="X734" s="36"/>
      <c r="Y734" s="36"/>
    </row>
    <row r="735" spans="1:25" ht="12.75" customHeight="1">
      <c r="A735" s="36"/>
      <c r="B735" s="446"/>
      <c r="C735" s="289"/>
      <c r="D735" s="36"/>
      <c r="E735" s="36"/>
      <c r="F735" s="36"/>
      <c r="G735" s="36"/>
      <c r="H735" s="36"/>
      <c r="I735" s="36"/>
      <c r="J735" s="36"/>
      <c r="K735" s="36"/>
      <c r="L735" s="36"/>
      <c r="M735" s="36"/>
      <c r="N735" s="36"/>
      <c r="O735" s="36"/>
      <c r="P735" s="36"/>
      <c r="Q735" s="36"/>
      <c r="R735" s="36"/>
      <c r="S735" s="36"/>
      <c r="T735" s="36"/>
      <c r="U735" s="36"/>
      <c r="V735" s="36"/>
      <c r="W735" s="36"/>
      <c r="X735" s="36"/>
      <c r="Y735" s="36"/>
    </row>
    <row r="736" spans="1:25" ht="12.75" customHeight="1">
      <c r="A736" s="36"/>
      <c r="B736" s="446"/>
      <c r="C736" s="289"/>
      <c r="D736" s="36"/>
      <c r="E736" s="36"/>
      <c r="F736" s="36"/>
      <c r="G736" s="36"/>
      <c r="H736" s="36"/>
      <c r="I736" s="36"/>
      <c r="J736" s="36"/>
      <c r="K736" s="36"/>
      <c r="L736" s="36"/>
      <c r="M736" s="36"/>
      <c r="N736" s="36"/>
      <c r="O736" s="36"/>
      <c r="P736" s="36"/>
      <c r="Q736" s="36"/>
      <c r="R736" s="36"/>
      <c r="S736" s="36"/>
      <c r="T736" s="36"/>
      <c r="U736" s="36"/>
      <c r="V736" s="36"/>
      <c r="W736" s="36"/>
      <c r="X736" s="36"/>
      <c r="Y736" s="36"/>
    </row>
    <row r="737" spans="1:25" ht="12.75" customHeight="1">
      <c r="A737" s="36"/>
      <c r="B737" s="446"/>
      <c r="C737" s="289"/>
      <c r="D737" s="36"/>
      <c r="E737" s="36"/>
      <c r="F737" s="36"/>
      <c r="G737" s="36"/>
      <c r="H737" s="36"/>
      <c r="I737" s="36"/>
      <c r="J737" s="36"/>
      <c r="K737" s="36"/>
      <c r="L737" s="36"/>
      <c r="M737" s="36"/>
      <c r="N737" s="36"/>
      <c r="O737" s="36"/>
      <c r="P737" s="36"/>
      <c r="Q737" s="36"/>
      <c r="R737" s="36"/>
      <c r="S737" s="36"/>
      <c r="T737" s="36"/>
      <c r="U737" s="36"/>
      <c r="V737" s="36"/>
      <c r="W737" s="36"/>
      <c r="X737" s="36"/>
      <c r="Y737" s="36"/>
    </row>
    <row r="738" spans="1:25" ht="12.75" customHeight="1">
      <c r="A738" s="36"/>
      <c r="B738" s="446"/>
      <c r="C738" s="289"/>
      <c r="D738" s="36"/>
      <c r="E738" s="36"/>
      <c r="F738" s="36"/>
      <c r="G738" s="36"/>
      <c r="H738" s="36"/>
      <c r="I738" s="36"/>
      <c r="J738" s="36"/>
      <c r="K738" s="36"/>
      <c r="L738" s="36"/>
      <c r="M738" s="36"/>
      <c r="N738" s="36"/>
      <c r="O738" s="36"/>
      <c r="P738" s="36"/>
      <c r="Q738" s="36"/>
      <c r="R738" s="36"/>
      <c r="S738" s="36"/>
      <c r="T738" s="36"/>
      <c r="U738" s="36"/>
      <c r="V738" s="36"/>
      <c r="W738" s="36"/>
      <c r="X738" s="36"/>
      <c r="Y738" s="36"/>
    </row>
    <row r="739" spans="1:25" ht="12.75" customHeight="1">
      <c r="A739" s="36"/>
      <c r="B739" s="446"/>
      <c r="C739" s="289"/>
      <c r="D739" s="36"/>
      <c r="E739" s="36"/>
      <c r="F739" s="36"/>
      <c r="G739" s="36"/>
      <c r="H739" s="36"/>
      <c r="I739" s="36"/>
      <c r="J739" s="36"/>
      <c r="K739" s="36"/>
      <c r="L739" s="36"/>
      <c r="M739" s="36"/>
      <c r="N739" s="36"/>
      <c r="O739" s="36"/>
      <c r="P739" s="36"/>
      <c r="Q739" s="36"/>
      <c r="R739" s="36"/>
      <c r="S739" s="36"/>
      <c r="T739" s="36"/>
      <c r="U739" s="36"/>
      <c r="V739" s="36"/>
      <c r="W739" s="36"/>
      <c r="X739" s="36"/>
      <c r="Y739" s="36"/>
    </row>
    <row r="740" spans="1:25" ht="12.75" customHeight="1">
      <c r="A740" s="36"/>
      <c r="B740" s="446"/>
      <c r="C740" s="289"/>
      <c r="D740" s="36"/>
      <c r="E740" s="36"/>
      <c r="F740" s="36"/>
      <c r="G740" s="36"/>
      <c r="H740" s="36"/>
      <c r="I740" s="36"/>
      <c r="J740" s="36"/>
      <c r="K740" s="36"/>
      <c r="L740" s="36"/>
      <c r="M740" s="36"/>
      <c r="N740" s="36"/>
      <c r="O740" s="36"/>
      <c r="P740" s="36"/>
      <c r="Q740" s="36"/>
      <c r="R740" s="36"/>
      <c r="S740" s="36"/>
      <c r="T740" s="36"/>
      <c r="U740" s="36"/>
      <c r="V740" s="36"/>
      <c r="W740" s="36"/>
      <c r="X740" s="36"/>
      <c r="Y740" s="36"/>
    </row>
    <row r="741" spans="1:25" ht="12.75" customHeight="1">
      <c r="A741" s="36"/>
      <c r="B741" s="446"/>
      <c r="C741" s="289"/>
      <c r="D741" s="36"/>
      <c r="E741" s="36"/>
      <c r="F741" s="36"/>
      <c r="G741" s="36"/>
      <c r="H741" s="36"/>
      <c r="I741" s="36"/>
      <c r="J741" s="36"/>
      <c r="K741" s="36"/>
      <c r="L741" s="36"/>
      <c r="M741" s="36"/>
      <c r="N741" s="36"/>
      <c r="O741" s="36"/>
      <c r="P741" s="36"/>
      <c r="Q741" s="36"/>
      <c r="R741" s="36"/>
      <c r="S741" s="36"/>
      <c r="T741" s="36"/>
      <c r="U741" s="36"/>
      <c r="V741" s="36"/>
      <c r="W741" s="36"/>
      <c r="X741" s="36"/>
      <c r="Y741" s="36"/>
    </row>
    <row r="742" spans="1:25" ht="12.75" customHeight="1">
      <c r="A742" s="36"/>
      <c r="B742" s="446"/>
      <c r="C742" s="289"/>
      <c r="D742" s="36"/>
      <c r="E742" s="36"/>
      <c r="F742" s="36"/>
      <c r="G742" s="36"/>
      <c r="H742" s="36"/>
      <c r="I742" s="36"/>
      <c r="J742" s="36"/>
      <c r="K742" s="36"/>
      <c r="L742" s="36"/>
      <c r="M742" s="36"/>
      <c r="N742" s="36"/>
      <c r="O742" s="36"/>
      <c r="P742" s="36"/>
      <c r="Q742" s="36"/>
      <c r="R742" s="36"/>
      <c r="S742" s="36"/>
      <c r="T742" s="36"/>
      <c r="U742" s="36"/>
      <c r="V742" s="36"/>
      <c r="W742" s="36"/>
      <c r="X742" s="36"/>
      <c r="Y742" s="36"/>
    </row>
    <row r="743" spans="1:25" ht="12.75" customHeight="1">
      <c r="A743" s="36"/>
      <c r="B743" s="446"/>
      <c r="C743" s="289"/>
      <c r="D743" s="36"/>
      <c r="E743" s="36"/>
      <c r="F743" s="36"/>
      <c r="G743" s="36"/>
      <c r="H743" s="36"/>
      <c r="I743" s="36"/>
      <c r="J743" s="36"/>
      <c r="K743" s="36"/>
      <c r="L743" s="36"/>
      <c r="M743" s="36"/>
      <c r="N743" s="36"/>
      <c r="O743" s="36"/>
      <c r="P743" s="36"/>
      <c r="Q743" s="36"/>
      <c r="R743" s="36"/>
      <c r="S743" s="36"/>
      <c r="T743" s="36"/>
      <c r="U743" s="36"/>
      <c r="V743" s="36"/>
      <c r="W743" s="36"/>
      <c r="X743" s="36"/>
      <c r="Y743" s="36"/>
    </row>
    <row r="744" spans="1:25" ht="12.75" customHeight="1">
      <c r="A744" s="36"/>
      <c r="B744" s="446"/>
      <c r="C744" s="289"/>
      <c r="D744" s="36"/>
      <c r="E744" s="36"/>
      <c r="F744" s="36"/>
      <c r="G744" s="36"/>
      <c r="H744" s="36"/>
      <c r="I744" s="36"/>
      <c r="J744" s="36"/>
      <c r="K744" s="36"/>
      <c r="L744" s="36"/>
      <c r="M744" s="36"/>
      <c r="N744" s="36"/>
      <c r="O744" s="36"/>
      <c r="P744" s="36"/>
      <c r="Q744" s="36"/>
      <c r="R744" s="36"/>
      <c r="S744" s="36"/>
      <c r="T744" s="36"/>
      <c r="U744" s="36"/>
      <c r="V744" s="36"/>
      <c r="W744" s="36"/>
      <c r="X744" s="36"/>
      <c r="Y744" s="36"/>
    </row>
    <row r="745" spans="1:25" ht="12.75" customHeight="1">
      <c r="A745" s="36"/>
      <c r="B745" s="446"/>
      <c r="C745" s="289"/>
      <c r="D745" s="36"/>
      <c r="E745" s="36"/>
      <c r="F745" s="36"/>
      <c r="G745" s="36"/>
      <c r="H745" s="36"/>
      <c r="I745" s="36"/>
      <c r="J745" s="36"/>
      <c r="K745" s="36"/>
      <c r="L745" s="36"/>
      <c r="M745" s="36"/>
      <c r="N745" s="36"/>
      <c r="O745" s="36"/>
      <c r="P745" s="36"/>
      <c r="Q745" s="36"/>
      <c r="R745" s="36"/>
      <c r="S745" s="36"/>
      <c r="T745" s="36"/>
      <c r="U745" s="36"/>
      <c r="V745" s="36"/>
      <c r="W745" s="36"/>
      <c r="X745" s="36"/>
      <c r="Y745" s="36"/>
    </row>
    <row r="746" spans="1:25" ht="12.75" customHeight="1">
      <c r="A746" s="36"/>
      <c r="B746" s="446"/>
      <c r="C746" s="289"/>
      <c r="D746" s="36"/>
      <c r="E746" s="36"/>
      <c r="F746" s="36"/>
      <c r="G746" s="36"/>
      <c r="H746" s="36"/>
      <c r="I746" s="36"/>
      <c r="J746" s="36"/>
      <c r="K746" s="36"/>
      <c r="L746" s="36"/>
      <c r="M746" s="36"/>
      <c r="N746" s="36"/>
      <c r="O746" s="36"/>
      <c r="P746" s="36"/>
      <c r="Q746" s="36"/>
      <c r="R746" s="36"/>
      <c r="S746" s="36"/>
      <c r="T746" s="36"/>
      <c r="U746" s="36"/>
      <c r="V746" s="36"/>
      <c r="W746" s="36"/>
      <c r="X746" s="36"/>
      <c r="Y746" s="36"/>
    </row>
    <row r="747" spans="1:25" ht="12.75" customHeight="1">
      <c r="A747" s="36"/>
      <c r="B747" s="446"/>
      <c r="C747" s="289"/>
      <c r="D747" s="36"/>
      <c r="E747" s="36"/>
      <c r="F747" s="36"/>
      <c r="G747" s="36"/>
      <c r="H747" s="36"/>
      <c r="I747" s="36"/>
      <c r="J747" s="36"/>
      <c r="K747" s="36"/>
      <c r="L747" s="36"/>
      <c r="M747" s="36"/>
      <c r="N747" s="36"/>
      <c r="O747" s="36"/>
      <c r="P747" s="36"/>
      <c r="Q747" s="36"/>
      <c r="R747" s="36"/>
      <c r="S747" s="36"/>
      <c r="T747" s="36"/>
      <c r="U747" s="36"/>
      <c r="V747" s="36"/>
      <c r="W747" s="36"/>
      <c r="X747" s="36"/>
      <c r="Y747" s="36"/>
    </row>
    <row r="748" spans="1:25" ht="12.75" customHeight="1">
      <c r="A748" s="36"/>
      <c r="B748" s="446"/>
      <c r="C748" s="289"/>
      <c r="D748" s="36"/>
      <c r="E748" s="36"/>
      <c r="F748" s="36"/>
      <c r="G748" s="36"/>
      <c r="H748" s="36"/>
      <c r="I748" s="36"/>
      <c r="J748" s="36"/>
      <c r="K748" s="36"/>
      <c r="L748" s="36"/>
      <c r="M748" s="36"/>
      <c r="N748" s="36"/>
      <c r="O748" s="36"/>
      <c r="P748" s="36"/>
      <c r="Q748" s="36"/>
      <c r="R748" s="36"/>
      <c r="S748" s="36"/>
      <c r="T748" s="36"/>
      <c r="U748" s="36"/>
      <c r="V748" s="36"/>
      <c r="W748" s="36"/>
      <c r="X748" s="36"/>
      <c r="Y748" s="36"/>
    </row>
    <row r="749" spans="1:25" ht="12.75" customHeight="1">
      <c r="A749" s="36"/>
      <c r="B749" s="446"/>
      <c r="C749" s="289"/>
      <c r="D749" s="36"/>
      <c r="E749" s="36"/>
      <c r="F749" s="36"/>
      <c r="G749" s="36"/>
      <c r="H749" s="36"/>
      <c r="I749" s="36"/>
      <c r="J749" s="36"/>
      <c r="K749" s="36"/>
      <c r="L749" s="36"/>
      <c r="M749" s="36"/>
      <c r="N749" s="36"/>
      <c r="O749" s="36"/>
      <c r="P749" s="36"/>
      <c r="Q749" s="36"/>
      <c r="R749" s="36"/>
      <c r="S749" s="36"/>
      <c r="T749" s="36"/>
      <c r="U749" s="36"/>
      <c r="V749" s="36"/>
      <c r="W749" s="36"/>
      <c r="X749" s="36"/>
      <c r="Y749" s="36"/>
    </row>
    <row r="750" spans="1:25" ht="12.75" customHeight="1">
      <c r="A750" s="36"/>
      <c r="B750" s="446"/>
      <c r="C750" s="289"/>
      <c r="D750" s="36"/>
      <c r="E750" s="36"/>
      <c r="F750" s="36"/>
      <c r="G750" s="36"/>
      <c r="H750" s="36"/>
      <c r="I750" s="36"/>
      <c r="J750" s="36"/>
      <c r="K750" s="36"/>
      <c r="L750" s="36"/>
      <c r="M750" s="36"/>
      <c r="N750" s="36"/>
      <c r="O750" s="36"/>
      <c r="P750" s="36"/>
      <c r="Q750" s="36"/>
      <c r="R750" s="36"/>
      <c r="S750" s="36"/>
      <c r="T750" s="36"/>
      <c r="U750" s="36"/>
      <c r="V750" s="36"/>
      <c r="W750" s="36"/>
      <c r="X750" s="36"/>
      <c r="Y750" s="36"/>
    </row>
    <row r="751" spans="1:25" ht="12.75" customHeight="1">
      <c r="A751" s="36"/>
      <c r="B751" s="446"/>
      <c r="C751" s="289"/>
      <c r="D751" s="36"/>
      <c r="E751" s="36"/>
      <c r="F751" s="36"/>
      <c r="G751" s="36"/>
      <c r="H751" s="36"/>
      <c r="I751" s="36"/>
      <c r="J751" s="36"/>
      <c r="K751" s="36"/>
      <c r="L751" s="36"/>
      <c r="M751" s="36"/>
      <c r="N751" s="36"/>
      <c r="O751" s="36"/>
      <c r="P751" s="36"/>
      <c r="Q751" s="36"/>
      <c r="R751" s="36"/>
      <c r="S751" s="36"/>
      <c r="T751" s="36"/>
      <c r="U751" s="36"/>
      <c r="V751" s="36"/>
      <c r="W751" s="36"/>
      <c r="X751" s="36"/>
      <c r="Y751" s="36"/>
    </row>
    <row r="752" spans="1:25" ht="12.75" customHeight="1">
      <c r="A752" s="36"/>
      <c r="B752" s="446"/>
      <c r="C752" s="289"/>
      <c r="D752" s="36"/>
      <c r="E752" s="36"/>
      <c r="F752" s="36"/>
      <c r="G752" s="36"/>
      <c r="H752" s="36"/>
      <c r="I752" s="36"/>
      <c r="J752" s="36"/>
      <c r="K752" s="36"/>
      <c r="L752" s="36"/>
      <c r="M752" s="36"/>
      <c r="N752" s="36"/>
      <c r="O752" s="36"/>
      <c r="P752" s="36"/>
      <c r="Q752" s="36"/>
      <c r="R752" s="36"/>
      <c r="S752" s="36"/>
      <c r="T752" s="36"/>
      <c r="U752" s="36"/>
      <c r="V752" s="36"/>
      <c r="W752" s="36"/>
      <c r="X752" s="36"/>
      <c r="Y752" s="36"/>
    </row>
    <row r="753" spans="1:25" ht="12.75" customHeight="1">
      <c r="A753" s="36"/>
      <c r="B753" s="446"/>
      <c r="C753" s="289"/>
      <c r="D753" s="36"/>
      <c r="E753" s="36"/>
      <c r="F753" s="36"/>
      <c r="G753" s="36"/>
      <c r="H753" s="36"/>
      <c r="I753" s="36"/>
      <c r="J753" s="36"/>
      <c r="K753" s="36"/>
      <c r="L753" s="36"/>
      <c r="M753" s="36"/>
      <c r="N753" s="36"/>
      <c r="O753" s="36"/>
      <c r="P753" s="36"/>
      <c r="Q753" s="36"/>
      <c r="R753" s="36"/>
      <c r="S753" s="36"/>
      <c r="T753" s="36"/>
      <c r="U753" s="36"/>
      <c r="V753" s="36"/>
      <c r="W753" s="36"/>
      <c r="X753" s="36"/>
      <c r="Y753" s="36"/>
    </row>
    <row r="754" spans="1:25" ht="12.75" customHeight="1">
      <c r="A754" s="36"/>
      <c r="B754" s="446"/>
      <c r="C754" s="289"/>
      <c r="D754" s="36"/>
      <c r="E754" s="36"/>
      <c r="F754" s="36"/>
      <c r="G754" s="36"/>
      <c r="H754" s="36"/>
      <c r="I754" s="36"/>
      <c r="J754" s="36"/>
      <c r="K754" s="36"/>
      <c r="L754" s="36"/>
      <c r="M754" s="36"/>
      <c r="N754" s="36"/>
      <c r="O754" s="36"/>
      <c r="P754" s="36"/>
      <c r="Q754" s="36"/>
      <c r="R754" s="36"/>
      <c r="S754" s="36"/>
      <c r="T754" s="36"/>
      <c r="U754" s="36"/>
      <c r="V754" s="36"/>
      <c r="W754" s="36"/>
      <c r="X754" s="36"/>
      <c r="Y754" s="36"/>
    </row>
    <row r="755" spans="1:25" ht="12.75" customHeight="1">
      <c r="A755" s="36"/>
      <c r="B755" s="446"/>
      <c r="C755" s="289"/>
      <c r="D755" s="36"/>
      <c r="E755" s="36"/>
      <c r="F755" s="36"/>
      <c r="G755" s="36"/>
      <c r="H755" s="36"/>
      <c r="I755" s="36"/>
      <c r="J755" s="36"/>
      <c r="K755" s="36"/>
      <c r="L755" s="36"/>
      <c r="M755" s="36"/>
      <c r="N755" s="36"/>
      <c r="O755" s="36"/>
      <c r="P755" s="36"/>
      <c r="Q755" s="36"/>
      <c r="R755" s="36"/>
      <c r="S755" s="36"/>
      <c r="T755" s="36"/>
      <c r="U755" s="36"/>
      <c r="V755" s="36"/>
      <c r="W755" s="36"/>
      <c r="X755" s="36"/>
      <c r="Y755" s="36"/>
    </row>
    <row r="756" spans="1:25" ht="12.75" customHeight="1">
      <c r="A756" s="36"/>
      <c r="B756" s="446"/>
      <c r="C756" s="289"/>
      <c r="D756" s="36"/>
      <c r="E756" s="36"/>
      <c r="F756" s="36"/>
      <c r="G756" s="36"/>
      <c r="H756" s="36"/>
      <c r="I756" s="36"/>
      <c r="J756" s="36"/>
      <c r="K756" s="36"/>
      <c r="L756" s="36"/>
      <c r="M756" s="36"/>
      <c r="N756" s="36"/>
      <c r="O756" s="36"/>
      <c r="P756" s="36"/>
      <c r="Q756" s="36"/>
      <c r="R756" s="36"/>
      <c r="S756" s="36"/>
      <c r="T756" s="36"/>
      <c r="U756" s="36"/>
      <c r="V756" s="36"/>
      <c r="W756" s="36"/>
      <c r="X756" s="36"/>
      <c r="Y756" s="36"/>
    </row>
    <row r="757" spans="1:25" ht="12.75" customHeight="1">
      <c r="A757" s="36"/>
      <c r="B757" s="446"/>
      <c r="C757" s="289"/>
      <c r="D757" s="36"/>
      <c r="E757" s="36"/>
      <c r="F757" s="36"/>
      <c r="G757" s="36"/>
      <c r="H757" s="36"/>
      <c r="I757" s="36"/>
      <c r="J757" s="36"/>
      <c r="K757" s="36"/>
      <c r="L757" s="36"/>
      <c r="M757" s="36"/>
      <c r="N757" s="36"/>
      <c r="O757" s="36"/>
      <c r="P757" s="36"/>
      <c r="Q757" s="36"/>
      <c r="R757" s="36"/>
      <c r="S757" s="36"/>
      <c r="T757" s="36"/>
      <c r="U757" s="36"/>
      <c r="V757" s="36"/>
      <c r="W757" s="36"/>
      <c r="X757" s="36"/>
      <c r="Y757" s="36"/>
    </row>
    <row r="758" spans="1:25" ht="12.75" customHeight="1">
      <c r="A758" s="36"/>
      <c r="B758" s="446"/>
      <c r="C758" s="289"/>
      <c r="D758" s="36"/>
      <c r="E758" s="36"/>
      <c r="F758" s="36"/>
      <c r="G758" s="36"/>
      <c r="H758" s="36"/>
      <c r="I758" s="36"/>
      <c r="J758" s="36"/>
      <c r="K758" s="36"/>
      <c r="L758" s="36"/>
      <c r="M758" s="36"/>
      <c r="N758" s="36"/>
      <c r="O758" s="36"/>
      <c r="P758" s="36"/>
      <c r="Q758" s="36"/>
      <c r="R758" s="36"/>
      <c r="S758" s="36"/>
      <c r="T758" s="36"/>
      <c r="U758" s="36"/>
      <c r="V758" s="36"/>
      <c r="W758" s="36"/>
      <c r="X758" s="36"/>
      <c r="Y758" s="36"/>
    </row>
    <row r="759" spans="1:25" ht="12.75" customHeight="1">
      <c r="A759" s="36"/>
      <c r="B759" s="446"/>
      <c r="C759" s="289"/>
      <c r="D759" s="36"/>
      <c r="E759" s="36"/>
      <c r="F759" s="36"/>
      <c r="G759" s="36"/>
      <c r="H759" s="36"/>
      <c r="I759" s="36"/>
      <c r="J759" s="36"/>
      <c r="K759" s="36"/>
      <c r="L759" s="36"/>
      <c r="M759" s="36"/>
      <c r="N759" s="36"/>
      <c r="O759" s="36"/>
      <c r="P759" s="36"/>
      <c r="Q759" s="36"/>
      <c r="R759" s="36"/>
      <c r="S759" s="36"/>
      <c r="T759" s="36"/>
      <c r="U759" s="36"/>
      <c r="V759" s="36"/>
      <c r="W759" s="36"/>
      <c r="X759" s="36"/>
      <c r="Y759" s="36"/>
    </row>
    <row r="760" spans="1:25" ht="12.75" customHeight="1">
      <c r="A760" s="36"/>
      <c r="B760" s="446"/>
      <c r="C760" s="289"/>
      <c r="D760" s="36"/>
      <c r="E760" s="36"/>
      <c r="F760" s="36"/>
      <c r="G760" s="36"/>
      <c r="H760" s="36"/>
      <c r="I760" s="36"/>
      <c r="J760" s="36"/>
      <c r="K760" s="36"/>
      <c r="L760" s="36"/>
      <c r="M760" s="36"/>
      <c r="N760" s="36"/>
      <c r="O760" s="36"/>
      <c r="P760" s="36"/>
      <c r="Q760" s="36"/>
      <c r="R760" s="36"/>
      <c r="S760" s="36"/>
      <c r="T760" s="36"/>
      <c r="U760" s="36"/>
      <c r="V760" s="36"/>
      <c r="W760" s="36"/>
      <c r="X760" s="36"/>
      <c r="Y760" s="36"/>
    </row>
    <row r="761" spans="1:25" ht="12.75" customHeight="1">
      <c r="A761" s="36"/>
      <c r="B761" s="446"/>
      <c r="C761" s="289"/>
      <c r="D761" s="36"/>
      <c r="E761" s="36"/>
      <c r="F761" s="36"/>
      <c r="G761" s="36"/>
      <c r="H761" s="36"/>
      <c r="I761" s="36"/>
      <c r="J761" s="36"/>
      <c r="K761" s="36"/>
      <c r="L761" s="36"/>
      <c r="M761" s="36"/>
      <c r="N761" s="36"/>
      <c r="O761" s="36"/>
      <c r="P761" s="36"/>
      <c r="Q761" s="36"/>
      <c r="R761" s="36"/>
      <c r="S761" s="36"/>
      <c r="T761" s="36"/>
      <c r="U761" s="36"/>
      <c r="V761" s="36"/>
      <c r="W761" s="36"/>
      <c r="X761" s="36"/>
      <c r="Y761" s="36"/>
    </row>
    <row r="762" spans="1:25" ht="12.75" customHeight="1">
      <c r="A762" s="36"/>
      <c r="B762" s="446"/>
      <c r="C762" s="289"/>
      <c r="D762" s="36"/>
      <c r="E762" s="36"/>
      <c r="F762" s="36"/>
      <c r="G762" s="36"/>
      <c r="H762" s="36"/>
      <c r="I762" s="36"/>
      <c r="J762" s="36"/>
      <c r="K762" s="36"/>
      <c r="L762" s="36"/>
      <c r="M762" s="36"/>
      <c r="N762" s="36"/>
      <c r="O762" s="36"/>
      <c r="P762" s="36"/>
      <c r="Q762" s="36"/>
      <c r="R762" s="36"/>
      <c r="S762" s="36"/>
      <c r="T762" s="36"/>
      <c r="U762" s="36"/>
      <c r="V762" s="36"/>
      <c r="W762" s="36"/>
      <c r="X762" s="36"/>
      <c r="Y762" s="36"/>
    </row>
    <row r="763" spans="1:25" ht="12.75" customHeight="1">
      <c r="A763" s="36"/>
      <c r="B763" s="446"/>
      <c r="C763" s="289"/>
      <c r="D763" s="36"/>
      <c r="E763" s="36"/>
      <c r="F763" s="36"/>
      <c r="G763" s="36"/>
      <c r="H763" s="36"/>
      <c r="I763" s="36"/>
      <c r="J763" s="36"/>
      <c r="K763" s="36"/>
      <c r="L763" s="36"/>
      <c r="M763" s="36"/>
      <c r="N763" s="36"/>
      <c r="O763" s="36"/>
      <c r="P763" s="36"/>
      <c r="Q763" s="36"/>
      <c r="R763" s="36"/>
      <c r="S763" s="36"/>
      <c r="T763" s="36"/>
      <c r="U763" s="36"/>
      <c r="V763" s="36"/>
      <c r="W763" s="36"/>
      <c r="X763" s="36"/>
      <c r="Y763" s="36"/>
    </row>
    <row r="764" spans="1:25" ht="12.75" customHeight="1">
      <c r="A764" s="36"/>
      <c r="B764" s="446"/>
      <c r="C764" s="289"/>
      <c r="D764" s="36"/>
      <c r="E764" s="36"/>
      <c r="F764" s="36"/>
      <c r="G764" s="36"/>
      <c r="H764" s="36"/>
      <c r="I764" s="36"/>
      <c r="J764" s="36"/>
      <c r="K764" s="36"/>
      <c r="L764" s="36"/>
      <c r="M764" s="36"/>
      <c r="N764" s="36"/>
      <c r="O764" s="36"/>
      <c r="P764" s="36"/>
      <c r="Q764" s="36"/>
      <c r="R764" s="36"/>
      <c r="S764" s="36"/>
      <c r="T764" s="36"/>
      <c r="U764" s="36"/>
      <c r="V764" s="36"/>
      <c r="W764" s="36"/>
      <c r="X764" s="36"/>
      <c r="Y764" s="36"/>
    </row>
    <row r="765" spans="1:25" ht="12.75" customHeight="1">
      <c r="A765" s="36"/>
      <c r="B765" s="446"/>
      <c r="C765" s="289"/>
      <c r="D765" s="36"/>
      <c r="E765" s="36"/>
      <c r="F765" s="36"/>
      <c r="G765" s="36"/>
      <c r="H765" s="36"/>
      <c r="I765" s="36"/>
      <c r="J765" s="36"/>
      <c r="K765" s="36"/>
      <c r="L765" s="36"/>
      <c r="M765" s="36"/>
      <c r="N765" s="36"/>
      <c r="O765" s="36"/>
      <c r="P765" s="36"/>
      <c r="Q765" s="36"/>
      <c r="R765" s="36"/>
      <c r="S765" s="36"/>
      <c r="T765" s="36"/>
      <c r="U765" s="36"/>
      <c r="V765" s="36"/>
      <c r="W765" s="36"/>
      <c r="X765" s="36"/>
      <c r="Y765" s="36"/>
    </row>
    <row r="766" spans="1:25" ht="12.75" customHeight="1">
      <c r="A766" s="36"/>
      <c r="B766" s="446"/>
      <c r="C766" s="289"/>
      <c r="D766" s="36"/>
      <c r="E766" s="36"/>
      <c r="F766" s="36"/>
      <c r="G766" s="36"/>
      <c r="H766" s="36"/>
      <c r="I766" s="36"/>
      <c r="J766" s="36"/>
      <c r="K766" s="36"/>
      <c r="L766" s="36"/>
      <c r="M766" s="36"/>
      <c r="N766" s="36"/>
      <c r="O766" s="36"/>
      <c r="P766" s="36"/>
      <c r="Q766" s="36"/>
      <c r="R766" s="36"/>
      <c r="S766" s="36"/>
      <c r="T766" s="36"/>
      <c r="U766" s="36"/>
      <c r="V766" s="36"/>
      <c r="W766" s="36"/>
      <c r="X766" s="36"/>
      <c r="Y766" s="36"/>
    </row>
    <row r="767" spans="1:25" ht="12.75" customHeight="1">
      <c r="A767" s="36"/>
      <c r="B767" s="446"/>
      <c r="C767" s="289"/>
      <c r="D767" s="36"/>
      <c r="E767" s="36"/>
      <c r="F767" s="36"/>
      <c r="G767" s="36"/>
      <c r="H767" s="36"/>
      <c r="I767" s="36"/>
      <c r="J767" s="36"/>
      <c r="K767" s="36"/>
      <c r="L767" s="36"/>
      <c r="M767" s="36"/>
      <c r="N767" s="36"/>
      <c r="O767" s="36"/>
      <c r="P767" s="36"/>
      <c r="Q767" s="36"/>
      <c r="R767" s="36"/>
      <c r="S767" s="36"/>
      <c r="T767" s="36"/>
      <c r="U767" s="36"/>
      <c r="V767" s="36"/>
      <c r="W767" s="36"/>
      <c r="X767" s="36"/>
      <c r="Y767" s="36"/>
    </row>
    <row r="768" spans="1:25" ht="12.75" customHeight="1">
      <c r="A768" s="36"/>
      <c r="B768" s="446"/>
      <c r="C768" s="289"/>
      <c r="D768" s="36"/>
      <c r="E768" s="36"/>
      <c r="F768" s="36"/>
      <c r="G768" s="36"/>
      <c r="H768" s="36"/>
      <c r="I768" s="36"/>
      <c r="J768" s="36"/>
      <c r="K768" s="36"/>
      <c r="L768" s="36"/>
      <c r="M768" s="36"/>
      <c r="N768" s="36"/>
      <c r="O768" s="36"/>
      <c r="P768" s="36"/>
      <c r="Q768" s="36"/>
      <c r="R768" s="36"/>
      <c r="S768" s="36"/>
      <c r="T768" s="36"/>
      <c r="U768" s="36"/>
      <c r="V768" s="36"/>
      <c r="W768" s="36"/>
      <c r="X768" s="36"/>
      <c r="Y768" s="36"/>
    </row>
    <row r="769" spans="1:25" ht="12.75" customHeight="1">
      <c r="A769" s="36"/>
      <c r="B769" s="446"/>
      <c r="C769" s="289"/>
      <c r="D769" s="36"/>
      <c r="E769" s="36"/>
      <c r="F769" s="36"/>
      <c r="G769" s="36"/>
      <c r="H769" s="36"/>
      <c r="I769" s="36"/>
      <c r="J769" s="36"/>
      <c r="K769" s="36"/>
      <c r="L769" s="36"/>
      <c r="M769" s="36"/>
      <c r="N769" s="36"/>
      <c r="O769" s="36"/>
      <c r="P769" s="36"/>
      <c r="Q769" s="36"/>
      <c r="R769" s="36"/>
      <c r="S769" s="36"/>
      <c r="T769" s="36"/>
      <c r="U769" s="36"/>
      <c r="V769" s="36"/>
      <c r="W769" s="36"/>
      <c r="X769" s="36"/>
      <c r="Y769" s="36"/>
    </row>
    <row r="770" spans="1:25" ht="12.75" customHeight="1">
      <c r="A770" s="36"/>
      <c r="B770" s="446"/>
      <c r="C770" s="289"/>
      <c r="D770" s="36"/>
      <c r="E770" s="36"/>
      <c r="F770" s="36"/>
      <c r="G770" s="36"/>
      <c r="H770" s="36"/>
      <c r="I770" s="36"/>
      <c r="J770" s="36"/>
      <c r="K770" s="36"/>
      <c r="L770" s="36"/>
      <c r="M770" s="36"/>
      <c r="N770" s="36"/>
      <c r="O770" s="36"/>
      <c r="P770" s="36"/>
      <c r="Q770" s="36"/>
      <c r="R770" s="36"/>
      <c r="S770" s="36"/>
      <c r="T770" s="36"/>
      <c r="U770" s="36"/>
      <c r="V770" s="36"/>
      <c r="W770" s="36"/>
      <c r="X770" s="36"/>
      <c r="Y770" s="36"/>
    </row>
    <row r="771" spans="1:25" ht="12.75" customHeight="1">
      <c r="A771" s="36"/>
      <c r="B771" s="446"/>
      <c r="C771" s="289"/>
      <c r="D771" s="36"/>
      <c r="E771" s="36"/>
      <c r="F771" s="36"/>
      <c r="G771" s="36"/>
      <c r="H771" s="36"/>
      <c r="I771" s="36"/>
      <c r="J771" s="36"/>
      <c r="K771" s="36"/>
      <c r="L771" s="36"/>
      <c r="M771" s="36"/>
      <c r="N771" s="36"/>
      <c r="O771" s="36"/>
      <c r="P771" s="36"/>
      <c r="Q771" s="36"/>
      <c r="R771" s="36"/>
      <c r="S771" s="36"/>
      <c r="T771" s="36"/>
      <c r="U771" s="36"/>
      <c r="V771" s="36"/>
      <c r="W771" s="36"/>
      <c r="X771" s="36"/>
      <c r="Y771" s="36"/>
    </row>
    <row r="772" spans="1:25" ht="12.75" customHeight="1">
      <c r="A772" s="36"/>
      <c r="B772" s="446"/>
      <c r="C772" s="289"/>
      <c r="D772" s="36"/>
      <c r="E772" s="36"/>
      <c r="F772" s="36"/>
      <c r="G772" s="36"/>
      <c r="H772" s="36"/>
      <c r="I772" s="36"/>
      <c r="J772" s="36"/>
      <c r="K772" s="36"/>
      <c r="L772" s="36"/>
      <c r="M772" s="36"/>
      <c r="N772" s="36"/>
      <c r="O772" s="36"/>
      <c r="P772" s="36"/>
      <c r="Q772" s="36"/>
      <c r="R772" s="36"/>
      <c r="S772" s="36"/>
      <c r="T772" s="36"/>
      <c r="U772" s="36"/>
      <c r="V772" s="36"/>
      <c r="W772" s="36"/>
      <c r="X772" s="36"/>
      <c r="Y772" s="36"/>
    </row>
    <row r="773" spans="1:25" ht="12.75" customHeight="1">
      <c r="A773" s="36"/>
      <c r="B773" s="446"/>
      <c r="C773" s="289"/>
      <c r="D773" s="36"/>
      <c r="E773" s="36"/>
      <c r="F773" s="36"/>
      <c r="G773" s="36"/>
      <c r="H773" s="36"/>
      <c r="I773" s="36"/>
      <c r="J773" s="36"/>
      <c r="K773" s="36"/>
      <c r="L773" s="36"/>
      <c r="M773" s="36"/>
      <c r="N773" s="36"/>
      <c r="O773" s="36"/>
      <c r="P773" s="36"/>
      <c r="Q773" s="36"/>
      <c r="R773" s="36"/>
      <c r="S773" s="36"/>
      <c r="T773" s="36"/>
      <c r="U773" s="36"/>
      <c r="V773" s="36"/>
      <c r="W773" s="36"/>
      <c r="X773" s="36"/>
      <c r="Y773" s="36"/>
    </row>
    <row r="774" spans="1:25" ht="12.75" customHeight="1">
      <c r="A774" s="36"/>
      <c r="B774" s="446"/>
      <c r="C774" s="289"/>
      <c r="D774" s="36"/>
      <c r="E774" s="36"/>
      <c r="F774" s="36"/>
      <c r="G774" s="36"/>
      <c r="H774" s="36"/>
      <c r="I774" s="36"/>
      <c r="J774" s="36"/>
      <c r="K774" s="36"/>
      <c r="L774" s="36"/>
      <c r="M774" s="36"/>
      <c r="N774" s="36"/>
      <c r="O774" s="36"/>
      <c r="P774" s="36"/>
      <c r="Q774" s="36"/>
      <c r="R774" s="36"/>
      <c r="S774" s="36"/>
      <c r="T774" s="36"/>
      <c r="U774" s="36"/>
      <c r="V774" s="36"/>
      <c r="W774" s="36"/>
      <c r="X774" s="36"/>
      <c r="Y774" s="36"/>
    </row>
    <row r="775" spans="1:25" ht="12.75" customHeight="1">
      <c r="A775" s="36"/>
      <c r="B775" s="446"/>
      <c r="C775" s="289"/>
      <c r="D775" s="36"/>
      <c r="E775" s="36"/>
      <c r="F775" s="36"/>
      <c r="G775" s="36"/>
      <c r="H775" s="36"/>
      <c r="I775" s="36"/>
      <c r="J775" s="36"/>
      <c r="K775" s="36"/>
      <c r="L775" s="36"/>
      <c r="M775" s="36"/>
      <c r="N775" s="36"/>
      <c r="O775" s="36"/>
      <c r="P775" s="36"/>
      <c r="Q775" s="36"/>
      <c r="R775" s="36"/>
      <c r="S775" s="36"/>
      <c r="T775" s="36"/>
      <c r="U775" s="36"/>
      <c r="V775" s="36"/>
      <c r="W775" s="36"/>
      <c r="X775" s="36"/>
      <c r="Y775" s="36"/>
    </row>
    <row r="776" spans="1:25" ht="12.75" customHeight="1">
      <c r="A776" s="36"/>
      <c r="B776" s="446"/>
      <c r="C776" s="289"/>
      <c r="D776" s="36"/>
      <c r="E776" s="36"/>
      <c r="F776" s="36"/>
      <c r="G776" s="36"/>
      <c r="H776" s="36"/>
      <c r="I776" s="36"/>
      <c r="J776" s="36"/>
      <c r="K776" s="36"/>
      <c r="L776" s="36"/>
      <c r="M776" s="36"/>
      <c r="N776" s="36"/>
      <c r="O776" s="36"/>
      <c r="P776" s="36"/>
      <c r="Q776" s="36"/>
      <c r="R776" s="36"/>
      <c r="S776" s="36"/>
      <c r="T776" s="36"/>
      <c r="U776" s="36"/>
      <c r="V776" s="36"/>
      <c r="W776" s="36"/>
      <c r="X776" s="36"/>
      <c r="Y776" s="36"/>
    </row>
    <row r="777" spans="1:25" ht="12.75" customHeight="1">
      <c r="A777" s="36"/>
      <c r="B777" s="446"/>
      <c r="C777" s="289"/>
      <c r="D777" s="36"/>
      <c r="E777" s="36"/>
      <c r="F777" s="36"/>
      <c r="G777" s="36"/>
      <c r="H777" s="36"/>
      <c r="I777" s="36"/>
      <c r="J777" s="36"/>
      <c r="K777" s="36"/>
      <c r="L777" s="36"/>
      <c r="M777" s="36"/>
      <c r="N777" s="36"/>
      <c r="O777" s="36"/>
      <c r="P777" s="36"/>
      <c r="Q777" s="36"/>
      <c r="R777" s="36"/>
      <c r="S777" s="36"/>
      <c r="T777" s="36"/>
      <c r="U777" s="36"/>
      <c r="V777" s="36"/>
      <c r="W777" s="36"/>
      <c r="X777" s="36"/>
      <c r="Y777" s="36"/>
    </row>
    <row r="778" spans="1:25" ht="12.75" customHeight="1">
      <c r="A778" s="36"/>
      <c r="B778" s="446"/>
      <c r="C778" s="289"/>
      <c r="D778" s="36"/>
      <c r="E778" s="36"/>
      <c r="F778" s="36"/>
      <c r="G778" s="36"/>
      <c r="H778" s="36"/>
      <c r="I778" s="36"/>
      <c r="J778" s="36"/>
      <c r="K778" s="36"/>
      <c r="L778" s="36"/>
      <c r="M778" s="36"/>
      <c r="N778" s="36"/>
      <c r="O778" s="36"/>
      <c r="P778" s="36"/>
      <c r="Q778" s="36"/>
      <c r="R778" s="36"/>
      <c r="S778" s="36"/>
      <c r="T778" s="36"/>
      <c r="U778" s="36"/>
      <c r="V778" s="36"/>
      <c r="W778" s="36"/>
      <c r="X778" s="36"/>
      <c r="Y778" s="36"/>
    </row>
    <row r="779" spans="1:25" ht="12.75" customHeight="1">
      <c r="A779" s="36"/>
      <c r="B779" s="446"/>
      <c r="C779" s="289"/>
      <c r="D779" s="36"/>
      <c r="E779" s="36"/>
      <c r="F779" s="36"/>
      <c r="G779" s="36"/>
      <c r="H779" s="36"/>
      <c r="I779" s="36"/>
      <c r="J779" s="36"/>
      <c r="K779" s="36"/>
      <c r="L779" s="36"/>
      <c r="M779" s="36"/>
      <c r="N779" s="36"/>
      <c r="O779" s="36"/>
      <c r="P779" s="36"/>
      <c r="Q779" s="36"/>
      <c r="R779" s="36"/>
      <c r="S779" s="36"/>
      <c r="T779" s="36"/>
      <c r="U779" s="36"/>
      <c r="V779" s="36"/>
      <c r="W779" s="36"/>
      <c r="X779" s="36"/>
      <c r="Y779" s="36"/>
    </row>
    <row r="780" spans="1:25" ht="12.75" customHeight="1">
      <c r="A780" s="36"/>
      <c r="B780" s="446"/>
      <c r="C780" s="289"/>
      <c r="D780" s="36"/>
      <c r="E780" s="36"/>
      <c r="F780" s="36"/>
      <c r="G780" s="36"/>
      <c r="H780" s="36"/>
      <c r="I780" s="36"/>
      <c r="J780" s="36"/>
      <c r="K780" s="36"/>
      <c r="L780" s="36"/>
      <c r="M780" s="36"/>
      <c r="N780" s="36"/>
      <c r="O780" s="36"/>
      <c r="P780" s="36"/>
      <c r="Q780" s="36"/>
      <c r="R780" s="36"/>
      <c r="S780" s="36"/>
      <c r="T780" s="36"/>
      <c r="U780" s="36"/>
      <c r="V780" s="36"/>
      <c r="W780" s="36"/>
      <c r="X780" s="36"/>
      <c r="Y780" s="36"/>
    </row>
    <row r="781" spans="1:25" ht="12.75" customHeight="1">
      <c r="A781" s="36"/>
      <c r="B781" s="446"/>
      <c r="C781" s="289"/>
      <c r="D781" s="36"/>
      <c r="E781" s="36"/>
      <c r="F781" s="36"/>
      <c r="G781" s="36"/>
      <c r="H781" s="36"/>
      <c r="I781" s="36"/>
      <c r="J781" s="36"/>
      <c r="K781" s="36"/>
      <c r="L781" s="36"/>
      <c r="M781" s="36"/>
      <c r="N781" s="36"/>
      <c r="O781" s="36"/>
      <c r="P781" s="36"/>
      <c r="Q781" s="36"/>
      <c r="R781" s="36"/>
      <c r="S781" s="36"/>
      <c r="T781" s="36"/>
      <c r="U781" s="36"/>
      <c r="V781" s="36"/>
      <c r="W781" s="36"/>
      <c r="X781" s="36"/>
      <c r="Y781" s="36"/>
    </row>
    <row r="782" spans="1:25" ht="12.75" customHeight="1">
      <c r="A782" s="36"/>
      <c r="B782" s="446"/>
      <c r="C782" s="289"/>
      <c r="D782" s="36"/>
      <c r="E782" s="36"/>
      <c r="F782" s="36"/>
      <c r="G782" s="36"/>
      <c r="H782" s="36"/>
      <c r="I782" s="36"/>
      <c r="J782" s="36"/>
      <c r="K782" s="36"/>
      <c r="L782" s="36"/>
      <c r="M782" s="36"/>
      <c r="N782" s="36"/>
      <c r="O782" s="36"/>
      <c r="P782" s="36"/>
      <c r="Q782" s="36"/>
      <c r="R782" s="36"/>
      <c r="S782" s="36"/>
      <c r="T782" s="36"/>
      <c r="U782" s="36"/>
      <c r="V782" s="36"/>
      <c r="W782" s="36"/>
      <c r="X782" s="36"/>
      <c r="Y782" s="36"/>
    </row>
    <row r="783" spans="1:25" ht="12.75" customHeight="1">
      <c r="A783" s="36"/>
      <c r="B783" s="446"/>
      <c r="C783" s="289"/>
      <c r="D783" s="36"/>
      <c r="E783" s="36"/>
      <c r="F783" s="36"/>
      <c r="G783" s="36"/>
      <c r="H783" s="36"/>
      <c r="I783" s="36"/>
      <c r="J783" s="36"/>
      <c r="K783" s="36"/>
      <c r="L783" s="36"/>
      <c r="M783" s="36"/>
      <c r="N783" s="36"/>
      <c r="O783" s="36"/>
      <c r="P783" s="36"/>
      <c r="Q783" s="36"/>
      <c r="R783" s="36"/>
      <c r="S783" s="36"/>
      <c r="T783" s="36"/>
      <c r="U783" s="36"/>
      <c r="V783" s="36"/>
      <c r="W783" s="36"/>
      <c r="X783" s="36"/>
      <c r="Y783" s="36"/>
    </row>
    <row r="784" spans="1:25" ht="12.75" customHeight="1">
      <c r="A784" s="36"/>
      <c r="B784" s="446"/>
      <c r="C784" s="289"/>
      <c r="D784" s="36"/>
      <c r="E784" s="36"/>
      <c r="F784" s="36"/>
      <c r="G784" s="36"/>
      <c r="H784" s="36"/>
      <c r="I784" s="36"/>
      <c r="J784" s="36"/>
      <c r="K784" s="36"/>
      <c r="L784" s="36"/>
      <c r="M784" s="36"/>
      <c r="N784" s="36"/>
      <c r="O784" s="36"/>
      <c r="P784" s="36"/>
      <c r="Q784" s="36"/>
      <c r="R784" s="36"/>
      <c r="S784" s="36"/>
      <c r="T784" s="36"/>
      <c r="U784" s="36"/>
      <c r="V784" s="36"/>
      <c r="W784" s="36"/>
      <c r="X784" s="36"/>
      <c r="Y784" s="36"/>
    </row>
    <row r="785" spans="1:25" ht="12.75" customHeight="1">
      <c r="A785" s="36"/>
      <c r="B785" s="446"/>
      <c r="C785" s="289"/>
      <c r="D785" s="36"/>
      <c r="E785" s="36"/>
      <c r="F785" s="36"/>
      <c r="G785" s="36"/>
      <c r="H785" s="36"/>
      <c r="I785" s="36"/>
      <c r="J785" s="36"/>
      <c r="K785" s="36"/>
      <c r="L785" s="36"/>
      <c r="M785" s="36"/>
      <c r="N785" s="36"/>
      <c r="O785" s="36"/>
      <c r="P785" s="36"/>
      <c r="Q785" s="36"/>
      <c r="R785" s="36"/>
      <c r="S785" s="36"/>
      <c r="T785" s="36"/>
      <c r="U785" s="36"/>
      <c r="V785" s="36"/>
      <c r="W785" s="36"/>
      <c r="X785" s="36"/>
      <c r="Y785" s="36"/>
    </row>
    <row r="786" spans="1:25" ht="12.75" customHeight="1">
      <c r="A786" s="36"/>
      <c r="B786" s="446"/>
      <c r="C786" s="289"/>
      <c r="D786" s="36"/>
      <c r="E786" s="36"/>
      <c r="F786" s="36"/>
      <c r="G786" s="36"/>
      <c r="H786" s="36"/>
      <c r="I786" s="36"/>
      <c r="J786" s="36"/>
      <c r="K786" s="36"/>
      <c r="L786" s="36"/>
      <c r="M786" s="36"/>
      <c r="N786" s="36"/>
      <c r="O786" s="36"/>
      <c r="P786" s="36"/>
      <c r="Q786" s="36"/>
      <c r="R786" s="36"/>
      <c r="S786" s="36"/>
      <c r="T786" s="36"/>
      <c r="U786" s="36"/>
      <c r="V786" s="36"/>
      <c r="W786" s="36"/>
      <c r="X786" s="36"/>
      <c r="Y786" s="36"/>
    </row>
    <row r="787" spans="1:25" ht="12.75" customHeight="1">
      <c r="A787" s="36"/>
      <c r="B787" s="446"/>
      <c r="C787" s="289"/>
      <c r="D787" s="36"/>
      <c r="E787" s="36"/>
      <c r="F787" s="36"/>
      <c r="G787" s="36"/>
      <c r="H787" s="36"/>
      <c r="I787" s="36"/>
      <c r="J787" s="36"/>
      <c r="K787" s="36"/>
      <c r="L787" s="36"/>
      <c r="M787" s="36"/>
      <c r="N787" s="36"/>
      <c r="O787" s="36"/>
      <c r="P787" s="36"/>
      <c r="Q787" s="36"/>
      <c r="R787" s="36"/>
      <c r="S787" s="36"/>
      <c r="T787" s="36"/>
      <c r="U787" s="36"/>
      <c r="V787" s="36"/>
      <c r="W787" s="36"/>
      <c r="X787" s="36"/>
      <c r="Y787" s="36"/>
    </row>
    <row r="788" spans="1:25" ht="12.75" customHeight="1">
      <c r="A788" s="36"/>
      <c r="B788" s="446"/>
      <c r="C788" s="289"/>
      <c r="D788" s="36"/>
      <c r="E788" s="36"/>
      <c r="F788" s="36"/>
      <c r="G788" s="36"/>
      <c r="H788" s="36"/>
      <c r="I788" s="36"/>
      <c r="J788" s="36"/>
      <c r="K788" s="36"/>
      <c r="L788" s="36"/>
      <c r="M788" s="36"/>
      <c r="N788" s="36"/>
      <c r="O788" s="36"/>
      <c r="P788" s="36"/>
      <c r="Q788" s="36"/>
      <c r="R788" s="36"/>
      <c r="S788" s="36"/>
      <c r="T788" s="36"/>
      <c r="U788" s="36"/>
      <c r="V788" s="36"/>
      <c r="W788" s="36"/>
      <c r="X788" s="36"/>
      <c r="Y788" s="36"/>
    </row>
    <row r="789" spans="1:25" ht="12.75" customHeight="1">
      <c r="A789" s="36"/>
      <c r="B789" s="446"/>
      <c r="C789" s="289"/>
      <c r="D789" s="36"/>
      <c r="E789" s="36"/>
      <c r="F789" s="36"/>
      <c r="G789" s="36"/>
      <c r="H789" s="36"/>
      <c r="I789" s="36"/>
      <c r="J789" s="36"/>
      <c r="K789" s="36"/>
      <c r="L789" s="36"/>
      <c r="M789" s="36"/>
      <c r="N789" s="36"/>
      <c r="O789" s="36"/>
      <c r="P789" s="36"/>
      <c r="Q789" s="36"/>
      <c r="R789" s="36"/>
      <c r="S789" s="36"/>
      <c r="T789" s="36"/>
      <c r="U789" s="36"/>
      <c r="V789" s="36"/>
      <c r="W789" s="36"/>
      <c r="X789" s="36"/>
      <c r="Y789" s="36"/>
    </row>
    <row r="790" spans="1:25" ht="12.75" customHeight="1">
      <c r="A790" s="36"/>
      <c r="B790" s="446"/>
      <c r="C790" s="289"/>
      <c r="D790" s="36"/>
      <c r="E790" s="36"/>
      <c r="F790" s="36"/>
      <c r="G790" s="36"/>
      <c r="H790" s="36"/>
      <c r="I790" s="36"/>
      <c r="J790" s="36"/>
      <c r="K790" s="36"/>
      <c r="L790" s="36"/>
      <c r="M790" s="36"/>
      <c r="N790" s="36"/>
      <c r="O790" s="36"/>
      <c r="P790" s="36"/>
      <c r="Q790" s="36"/>
      <c r="R790" s="36"/>
      <c r="S790" s="36"/>
      <c r="T790" s="36"/>
      <c r="U790" s="36"/>
      <c r="V790" s="36"/>
      <c r="W790" s="36"/>
      <c r="X790" s="36"/>
      <c r="Y790" s="36"/>
    </row>
    <row r="791" spans="1:25" ht="12.75" customHeight="1">
      <c r="A791" s="36"/>
      <c r="B791" s="446"/>
      <c r="C791" s="289"/>
      <c r="D791" s="36"/>
      <c r="E791" s="36"/>
      <c r="F791" s="36"/>
      <c r="G791" s="36"/>
      <c r="H791" s="36"/>
      <c r="I791" s="36"/>
      <c r="J791" s="36"/>
      <c r="K791" s="36"/>
      <c r="L791" s="36"/>
      <c r="M791" s="36"/>
      <c r="N791" s="36"/>
      <c r="O791" s="36"/>
      <c r="P791" s="36"/>
      <c r="Q791" s="36"/>
      <c r="R791" s="36"/>
      <c r="S791" s="36"/>
      <c r="T791" s="36"/>
      <c r="U791" s="36"/>
      <c r="V791" s="36"/>
      <c r="W791" s="36"/>
      <c r="X791" s="36"/>
      <c r="Y791" s="36"/>
    </row>
    <row r="792" spans="1:25" ht="12.75" customHeight="1">
      <c r="A792" s="36"/>
      <c r="B792" s="446"/>
      <c r="C792" s="289"/>
      <c r="D792" s="36"/>
      <c r="E792" s="36"/>
      <c r="F792" s="36"/>
      <c r="G792" s="36"/>
      <c r="H792" s="36"/>
      <c r="I792" s="36"/>
      <c r="J792" s="36"/>
      <c r="K792" s="36"/>
      <c r="L792" s="36"/>
      <c r="M792" s="36"/>
      <c r="N792" s="36"/>
      <c r="O792" s="36"/>
      <c r="P792" s="36"/>
      <c r="Q792" s="36"/>
      <c r="R792" s="36"/>
      <c r="S792" s="36"/>
      <c r="T792" s="36"/>
      <c r="U792" s="36"/>
      <c r="V792" s="36"/>
      <c r="W792" s="36"/>
      <c r="X792" s="36"/>
      <c r="Y792" s="36"/>
    </row>
    <row r="793" spans="1:25" ht="12.75" customHeight="1">
      <c r="A793" s="36"/>
      <c r="B793" s="446"/>
      <c r="C793" s="289"/>
      <c r="D793" s="36"/>
      <c r="E793" s="36"/>
      <c r="F793" s="36"/>
      <c r="G793" s="36"/>
      <c r="H793" s="36"/>
      <c r="I793" s="36"/>
      <c r="J793" s="36"/>
      <c r="K793" s="36"/>
      <c r="L793" s="36"/>
      <c r="M793" s="36"/>
      <c r="N793" s="36"/>
      <c r="O793" s="36"/>
      <c r="P793" s="36"/>
      <c r="Q793" s="36"/>
      <c r="R793" s="36"/>
      <c r="S793" s="36"/>
      <c r="T793" s="36"/>
      <c r="U793" s="36"/>
      <c r="V793" s="36"/>
      <c r="W793" s="36"/>
      <c r="X793" s="36"/>
      <c r="Y793" s="36"/>
    </row>
    <row r="794" spans="1:25" ht="12.75" customHeight="1">
      <c r="A794" s="36"/>
      <c r="B794" s="446"/>
      <c r="C794" s="289"/>
      <c r="D794" s="36"/>
      <c r="E794" s="36"/>
      <c r="F794" s="36"/>
      <c r="G794" s="36"/>
      <c r="H794" s="36"/>
      <c r="I794" s="36"/>
      <c r="J794" s="36"/>
      <c r="K794" s="36"/>
      <c r="L794" s="36"/>
      <c r="M794" s="36"/>
      <c r="N794" s="36"/>
      <c r="O794" s="36"/>
      <c r="P794" s="36"/>
      <c r="Q794" s="36"/>
      <c r="R794" s="36"/>
      <c r="S794" s="36"/>
      <c r="T794" s="36"/>
      <c r="U794" s="36"/>
      <c r="V794" s="36"/>
      <c r="W794" s="36"/>
      <c r="X794" s="36"/>
      <c r="Y794" s="36"/>
    </row>
    <row r="795" spans="1:25" ht="12.75" customHeight="1">
      <c r="A795" s="36"/>
      <c r="B795" s="446"/>
      <c r="C795" s="289"/>
      <c r="D795" s="36"/>
      <c r="E795" s="36"/>
      <c r="F795" s="36"/>
      <c r="G795" s="36"/>
      <c r="H795" s="36"/>
      <c r="I795" s="36"/>
      <c r="J795" s="36"/>
      <c r="K795" s="36"/>
      <c r="L795" s="36"/>
      <c r="M795" s="36"/>
      <c r="N795" s="36"/>
      <c r="O795" s="36"/>
      <c r="P795" s="36"/>
      <c r="Q795" s="36"/>
      <c r="R795" s="36"/>
      <c r="S795" s="36"/>
      <c r="T795" s="36"/>
      <c r="U795" s="36"/>
      <c r="V795" s="36"/>
      <c r="W795" s="36"/>
      <c r="X795" s="36"/>
      <c r="Y795" s="36"/>
    </row>
    <row r="796" spans="1:25" ht="12.75" customHeight="1">
      <c r="A796" s="36"/>
      <c r="B796" s="446"/>
      <c r="C796" s="289"/>
      <c r="D796" s="36"/>
      <c r="E796" s="36"/>
      <c r="F796" s="36"/>
      <c r="G796" s="36"/>
      <c r="H796" s="36"/>
      <c r="I796" s="36"/>
      <c r="J796" s="36"/>
      <c r="K796" s="36"/>
      <c r="L796" s="36"/>
      <c r="M796" s="36"/>
      <c r="N796" s="36"/>
      <c r="O796" s="36"/>
      <c r="P796" s="36"/>
      <c r="Q796" s="36"/>
      <c r="R796" s="36"/>
      <c r="S796" s="36"/>
      <c r="T796" s="36"/>
      <c r="U796" s="36"/>
      <c r="V796" s="36"/>
      <c r="W796" s="36"/>
      <c r="X796" s="36"/>
      <c r="Y796" s="36"/>
    </row>
    <row r="797" spans="1:25" ht="12.75" customHeight="1">
      <c r="A797" s="36"/>
      <c r="B797" s="446"/>
      <c r="C797" s="289"/>
      <c r="D797" s="36"/>
      <c r="E797" s="36"/>
      <c r="F797" s="36"/>
      <c r="G797" s="36"/>
      <c r="H797" s="36"/>
      <c r="I797" s="36"/>
      <c r="J797" s="36"/>
      <c r="K797" s="36"/>
      <c r="L797" s="36"/>
      <c r="M797" s="36"/>
      <c r="N797" s="36"/>
      <c r="O797" s="36"/>
      <c r="P797" s="36"/>
      <c r="Q797" s="36"/>
      <c r="R797" s="36"/>
      <c r="S797" s="36"/>
      <c r="T797" s="36"/>
      <c r="U797" s="36"/>
      <c r="V797" s="36"/>
      <c r="W797" s="36"/>
      <c r="X797" s="36"/>
      <c r="Y797" s="36"/>
    </row>
    <row r="798" spans="1:25" ht="12.75" customHeight="1">
      <c r="A798" s="36"/>
      <c r="B798" s="446"/>
      <c r="C798" s="289"/>
      <c r="D798" s="36"/>
      <c r="E798" s="36"/>
      <c r="F798" s="36"/>
      <c r="G798" s="36"/>
      <c r="H798" s="36"/>
      <c r="I798" s="36"/>
      <c r="J798" s="36"/>
      <c r="K798" s="36"/>
      <c r="L798" s="36"/>
      <c r="M798" s="36"/>
      <c r="N798" s="36"/>
      <c r="O798" s="36"/>
      <c r="P798" s="36"/>
      <c r="Q798" s="36"/>
      <c r="R798" s="36"/>
      <c r="S798" s="36"/>
      <c r="T798" s="36"/>
      <c r="U798" s="36"/>
      <c r="V798" s="36"/>
      <c r="W798" s="36"/>
      <c r="X798" s="36"/>
      <c r="Y798" s="36"/>
    </row>
    <row r="799" spans="1:25" ht="12.75" customHeight="1">
      <c r="A799" s="36"/>
      <c r="B799" s="446"/>
      <c r="C799" s="289"/>
      <c r="D799" s="36"/>
      <c r="E799" s="36"/>
      <c r="F799" s="36"/>
      <c r="G799" s="36"/>
      <c r="H799" s="36"/>
      <c r="I799" s="36"/>
      <c r="J799" s="36"/>
      <c r="K799" s="36"/>
      <c r="L799" s="36"/>
      <c r="M799" s="36"/>
      <c r="N799" s="36"/>
      <c r="O799" s="36"/>
      <c r="P799" s="36"/>
      <c r="Q799" s="36"/>
      <c r="R799" s="36"/>
      <c r="S799" s="36"/>
      <c r="T799" s="36"/>
      <c r="U799" s="36"/>
      <c r="V799" s="36"/>
      <c r="W799" s="36"/>
      <c r="X799" s="36"/>
      <c r="Y799" s="36"/>
    </row>
    <row r="800" spans="1:25" ht="12.75" customHeight="1">
      <c r="A800" s="36"/>
      <c r="B800" s="446"/>
      <c r="C800" s="289"/>
      <c r="D800" s="36"/>
      <c r="E800" s="36"/>
      <c r="F800" s="36"/>
      <c r="G800" s="36"/>
      <c r="H800" s="36"/>
      <c r="I800" s="36"/>
      <c r="J800" s="36"/>
      <c r="K800" s="36"/>
      <c r="L800" s="36"/>
      <c r="M800" s="36"/>
      <c r="N800" s="36"/>
      <c r="O800" s="36"/>
      <c r="P800" s="36"/>
      <c r="Q800" s="36"/>
      <c r="R800" s="36"/>
      <c r="S800" s="36"/>
      <c r="T800" s="36"/>
      <c r="U800" s="36"/>
      <c r="V800" s="36"/>
      <c r="W800" s="36"/>
      <c r="X800" s="36"/>
      <c r="Y800" s="36"/>
    </row>
    <row r="801" spans="1:25" ht="12.75" customHeight="1">
      <c r="A801" s="36"/>
      <c r="B801" s="446"/>
      <c r="C801" s="289"/>
      <c r="D801" s="36"/>
      <c r="E801" s="36"/>
      <c r="F801" s="36"/>
      <c r="G801" s="36"/>
      <c r="H801" s="36"/>
      <c r="I801" s="36"/>
      <c r="J801" s="36"/>
      <c r="K801" s="36"/>
      <c r="L801" s="36"/>
      <c r="M801" s="36"/>
      <c r="N801" s="36"/>
      <c r="O801" s="36"/>
      <c r="P801" s="36"/>
      <c r="Q801" s="36"/>
      <c r="R801" s="36"/>
      <c r="S801" s="36"/>
      <c r="T801" s="36"/>
      <c r="U801" s="36"/>
      <c r="V801" s="36"/>
      <c r="W801" s="36"/>
      <c r="X801" s="36"/>
      <c r="Y801" s="36"/>
    </row>
    <row r="802" spans="1:25" ht="12.75" customHeight="1">
      <c r="A802" s="36"/>
      <c r="B802" s="446"/>
      <c r="C802" s="289"/>
      <c r="D802" s="36"/>
      <c r="E802" s="36"/>
      <c r="F802" s="36"/>
      <c r="G802" s="36"/>
      <c r="H802" s="36"/>
      <c r="I802" s="36"/>
      <c r="J802" s="36"/>
      <c r="K802" s="36"/>
      <c r="L802" s="36"/>
      <c r="M802" s="36"/>
      <c r="N802" s="36"/>
      <c r="O802" s="36"/>
      <c r="P802" s="36"/>
      <c r="Q802" s="36"/>
      <c r="R802" s="36"/>
      <c r="S802" s="36"/>
      <c r="T802" s="36"/>
      <c r="U802" s="36"/>
      <c r="V802" s="36"/>
      <c r="W802" s="36"/>
      <c r="X802" s="36"/>
      <c r="Y802" s="36"/>
    </row>
    <row r="803" spans="1:25" ht="12.75" customHeight="1">
      <c r="A803" s="36"/>
      <c r="B803" s="446"/>
      <c r="C803" s="289"/>
      <c r="D803" s="36"/>
      <c r="E803" s="36"/>
      <c r="F803" s="36"/>
      <c r="G803" s="36"/>
      <c r="H803" s="36"/>
      <c r="I803" s="36"/>
      <c r="J803" s="36"/>
      <c r="K803" s="36"/>
      <c r="L803" s="36"/>
      <c r="M803" s="36"/>
      <c r="N803" s="36"/>
      <c r="O803" s="36"/>
      <c r="P803" s="36"/>
      <c r="Q803" s="36"/>
      <c r="R803" s="36"/>
      <c r="S803" s="36"/>
      <c r="T803" s="36"/>
      <c r="U803" s="36"/>
      <c r="V803" s="36"/>
      <c r="W803" s="36"/>
      <c r="X803" s="36"/>
      <c r="Y803" s="36"/>
    </row>
    <row r="804" spans="1:25" ht="12.75" customHeight="1">
      <c r="A804" s="36"/>
      <c r="B804" s="446"/>
      <c r="C804" s="289"/>
      <c r="D804" s="36"/>
      <c r="E804" s="36"/>
      <c r="F804" s="36"/>
      <c r="G804" s="36"/>
      <c r="H804" s="36"/>
      <c r="I804" s="36"/>
      <c r="J804" s="36"/>
      <c r="K804" s="36"/>
      <c r="L804" s="36"/>
      <c r="M804" s="36"/>
      <c r="N804" s="36"/>
      <c r="O804" s="36"/>
      <c r="P804" s="36"/>
      <c r="Q804" s="36"/>
      <c r="R804" s="36"/>
      <c r="S804" s="36"/>
      <c r="T804" s="36"/>
      <c r="U804" s="36"/>
      <c r="V804" s="36"/>
      <c r="W804" s="36"/>
      <c r="X804" s="36"/>
      <c r="Y804" s="36"/>
    </row>
    <row r="805" spans="1:25" ht="12.75" customHeight="1">
      <c r="A805" s="36"/>
      <c r="B805" s="446"/>
      <c r="C805" s="289"/>
      <c r="D805" s="36"/>
      <c r="E805" s="36"/>
      <c r="F805" s="36"/>
      <c r="G805" s="36"/>
      <c r="H805" s="36"/>
      <c r="I805" s="36"/>
      <c r="J805" s="36"/>
      <c r="K805" s="36"/>
      <c r="L805" s="36"/>
      <c r="M805" s="36"/>
      <c r="N805" s="36"/>
      <c r="O805" s="36"/>
      <c r="P805" s="36"/>
      <c r="Q805" s="36"/>
      <c r="R805" s="36"/>
      <c r="S805" s="36"/>
      <c r="T805" s="36"/>
      <c r="U805" s="36"/>
      <c r="V805" s="36"/>
      <c r="W805" s="36"/>
      <c r="X805" s="36"/>
      <c r="Y805" s="36"/>
    </row>
    <row r="806" spans="1:25" ht="12.75" customHeight="1">
      <c r="A806" s="36"/>
      <c r="B806" s="446"/>
      <c r="C806" s="289"/>
      <c r="D806" s="36"/>
      <c r="E806" s="36"/>
      <c r="F806" s="36"/>
      <c r="G806" s="36"/>
      <c r="H806" s="36"/>
      <c r="I806" s="36"/>
      <c r="J806" s="36"/>
      <c r="K806" s="36"/>
      <c r="L806" s="36"/>
      <c r="M806" s="36"/>
      <c r="N806" s="36"/>
      <c r="O806" s="36"/>
      <c r="P806" s="36"/>
      <c r="Q806" s="36"/>
      <c r="R806" s="36"/>
      <c r="S806" s="36"/>
      <c r="T806" s="36"/>
      <c r="U806" s="36"/>
      <c r="V806" s="36"/>
      <c r="W806" s="36"/>
      <c r="X806" s="36"/>
      <c r="Y806" s="36"/>
    </row>
    <row r="807" spans="1:25" ht="12.75" customHeight="1">
      <c r="A807" s="36"/>
      <c r="B807" s="446"/>
      <c r="C807" s="289"/>
      <c r="D807" s="36"/>
      <c r="E807" s="36"/>
      <c r="F807" s="36"/>
      <c r="G807" s="36"/>
      <c r="H807" s="36"/>
      <c r="I807" s="36"/>
      <c r="J807" s="36"/>
      <c r="K807" s="36"/>
      <c r="L807" s="36"/>
      <c r="M807" s="36"/>
      <c r="N807" s="36"/>
      <c r="O807" s="36"/>
      <c r="P807" s="36"/>
      <c r="Q807" s="36"/>
      <c r="R807" s="36"/>
      <c r="S807" s="36"/>
      <c r="T807" s="36"/>
      <c r="U807" s="36"/>
      <c r="V807" s="36"/>
      <c r="W807" s="36"/>
      <c r="X807" s="36"/>
      <c r="Y807" s="36"/>
    </row>
    <row r="808" spans="1:25" ht="12.75" customHeight="1">
      <c r="A808" s="36"/>
      <c r="B808" s="446"/>
      <c r="C808" s="289"/>
      <c r="D808" s="36"/>
      <c r="E808" s="36"/>
      <c r="F808" s="36"/>
      <c r="G808" s="36"/>
      <c r="H808" s="36"/>
      <c r="I808" s="36"/>
      <c r="J808" s="36"/>
      <c r="K808" s="36"/>
      <c r="L808" s="36"/>
      <c r="M808" s="36"/>
      <c r="N808" s="36"/>
      <c r="O808" s="36"/>
      <c r="P808" s="36"/>
      <c r="Q808" s="36"/>
      <c r="R808" s="36"/>
      <c r="S808" s="36"/>
      <c r="T808" s="36"/>
      <c r="U808" s="36"/>
      <c r="V808" s="36"/>
      <c r="W808" s="36"/>
      <c r="X808" s="36"/>
      <c r="Y808" s="36"/>
    </row>
    <row r="809" spans="1:25" ht="12.75" customHeight="1">
      <c r="A809" s="36"/>
      <c r="B809" s="446"/>
      <c r="C809" s="289"/>
      <c r="D809" s="36"/>
      <c r="E809" s="36"/>
      <c r="F809" s="36"/>
      <c r="G809" s="36"/>
      <c r="H809" s="36"/>
      <c r="I809" s="36"/>
      <c r="J809" s="36"/>
      <c r="K809" s="36"/>
      <c r="L809" s="36"/>
      <c r="M809" s="36"/>
      <c r="N809" s="36"/>
      <c r="O809" s="36"/>
      <c r="P809" s="36"/>
      <c r="Q809" s="36"/>
      <c r="R809" s="36"/>
      <c r="S809" s="36"/>
      <c r="T809" s="36"/>
      <c r="U809" s="36"/>
      <c r="V809" s="36"/>
      <c r="W809" s="36"/>
      <c r="X809" s="36"/>
      <c r="Y809" s="36"/>
    </row>
    <row r="810" spans="1:25" ht="12.75" customHeight="1">
      <c r="A810" s="36"/>
      <c r="B810" s="446"/>
      <c r="C810" s="289"/>
      <c r="D810" s="36"/>
      <c r="E810" s="36"/>
      <c r="F810" s="36"/>
      <c r="G810" s="36"/>
      <c r="H810" s="36"/>
      <c r="I810" s="36"/>
      <c r="J810" s="36"/>
      <c r="K810" s="36"/>
      <c r="L810" s="36"/>
      <c r="M810" s="36"/>
      <c r="N810" s="36"/>
      <c r="O810" s="36"/>
      <c r="P810" s="36"/>
      <c r="Q810" s="36"/>
      <c r="R810" s="36"/>
      <c r="S810" s="36"/>
      <c r="T810" s="36"/>
      <c r="U810" s="36"/>
      <c r="V810" s="36"/>
      <c r="W810" s="36"/>
      <c r="X810" s="36"/>
      <c r="Y810" s="36"/>
    </row>
    <row r="811" spans="1:25" ht="12.75" customHeight="1">
      <c r="A811" s="36"/>
      <c r="B811" s="446"/>
      <c r="C811" s="289"/>
      <c r="D811" s="36"/>
      <c r="E811" s="36"/>
      <c r="F811" s="36"/>
      <c r="G811" s="36"/>
      <c r="H811" s="36"/>
      <c r="I811" s="36"/>
      <c r="J811" s="36"/>
      <c r="K811" s="36"/>
      <c r="L811" s="36"/>
      <c r="M811" s="36"/>
      <c r="N811" s="36"/>
      <c r="O811" s="36"/>
      <c r="P811" s="36"/>
      <c r="Q811" s="36"/>
      <c r="R811" s="36"/>
      <c r="S811" s="36"/>
      <c r="T811" s="36"/>
      <c r="U811" s="36"/>
      <c r="V811" s="36"/>
      <c r="W811" s="36"/>
      <c r="X811" s="36"/>
      <c r="Y811" s="36"/>
    </row>
    <row r="812" spans="1:25" ht="12.75" customHeight="1">
      <c r="A812" s="36"/>
      <c r="B812" s="446"/>
      <c r="C812" s="289"/>
      <c r="D812" s="36"/>
      <c r="E812" s="36"/>
      <c r="F812" s="36"/>
      <c r="G812" s="36"/>
      <c r="H812" s="36"/>
      <c r="I812" s="36"/>
      <c r="J812" s="36"/>
      <c r="K812" s="36"/>
      <c r="L812" s="36"/>
      <c r="M812" s="36"/>
      <c r="N812" s="36"/>
      <c r="O812" s="36"/>
      <c r="P812" s="36"/>
      <c r="Q812" s="36"/>
      <c r="R812" s="36"/>
      <c r="S812" s="36"/>
      <c r="T812" s="36"/>
      <c r="U812" s="36"/>
      <c r="V812" s="36"/>
      <c r="W812" s="36"/>
      <c r="X812" s="36"/>
      <c r="Y812" s="36"/>
    </row>
    <row r="813" spans="1:25" ht="12.75" customHeight="1">
      <c r="A813" s="36"/>
      <c r="B813" s="446"/>
      <c r="C813" s="289"/>
      <c r="D813" s="36"/>
      <c r="E813" s="36"/>
      <c r="F813" s="36"/>
      <c r="G813" s="36"/>
      <c r="H813" s="36"/>
      <c r="I813" s="36"/>
      <c r="J813" s="36"/>
      <c r="K813" s="36"/>
      <c r="L813" s="36"/>
      <c r="M813" s="36"/>
      <c r="N813" s="36"/>
      <c r="O813" s="36"/>
      <c r="P813" s="36"/>
      <c r="Q813" s="36"/>
      <c r="R813" s="36"/>
      <c r="S813" s="36"/>
      <c r="T813" s="36"/>
      <c r="U813" s="36"/>
      <c r="V813" s="36"/>
      <c r="W813" s="36"/>
      <c r="X813" s="36"/>
      <c r="Y813" s="36"/>
    </row>
    <row r="814" spans="1:25" ht="12.75" customHeight="1">
      <c r="A814" s="36"/>
      <c r="B814" s="446"/>
      <c r="C814" s="289"/>
      <c r="D814" s="36"/>
      <c r="E814" s="36"/>
      <c r="F814" s="36"/>
      <c r="G814" s="36"/>
      <c r="H814" s="36"/>
      <c r="I814" s="36"/>
      <c r="J814" s="36"/>
      <c r="K814" s="36"/>
      <c r="L814" s="36"/>
      <c r="M814" s="36"/>
      <c r="N814" s="36"/>
      <c r="O814" s="36"/>
      <c r="P814" s="36"/>
      <c r="Q814" s="36"/>
      <c r="R814" s="36"/>
      <c r="S814" s="36"/>
      <c r="T814" s="36"/>
      <c r="U814" s="36"/>
      <c r="V814" s="36"/>
      <c r="W814" s="36"/>
      <c r="X814" s="36"/>
      <c r="Y814" s="36"/>
    </row>
    <row r="815" spans="1:25" ht="12.75" customHeight="1">
      <c r="A815" s="36"/>
      <c r="B815" s="446"/>
      <c r="C815" s="289"/>
      <c r="D815" s="36"/>
      <c r="E815" s="36"/>
      <c r="F815" s="36"/>
      <c r="G815" s="36"/>
      <c r="H815" s="36"/>
      <c r="I815" s="36"/>
      <c r="J815" s="36"/>
      <c r="K815" s="36"/>
      <c r="L815" s="36"/>
      <c r="M815" s="36"/>
      <c r="N815" s="36"/>
      <c r="O815" s="36"/>
      <c r="P815" s="36"/>
      <c r="Q815" s="36"/>
      <c r="R815" s="36"/>
      <c r="S815" s="36"/>
      <c r="T815" s="36"/>
      <c r="U815" s="36"/>
      <c r="V815" s="36"/>
      <c r="W815" s="36"/>
      <c r="X815" s="36"/>
      <c r="Y815" s="36"/>
    </row>
    <row r="816" spans="1:25" ht="12.75" customHeight="1">
      <c r="A816" s="36"/>
      <c r="B816" s="446"/>
      <c r="C816" s="289"/>
      <c r="D816" s="36"/>
      <c r="E816" s="36"/>
      <c r="F816" s="36"/>
      <c r="G816" s="36"/>
      <c r="H816" s="36"/>
      <c r="I816" s="36"/>
      <c r="J816" s="36"/>
      <c r="K816" s="36"/>
      <c r="L816" s="36"/>
      <c r="M816" s="36"/>
      <c r="N816" s="36"/>
      <c r="O816" s="36"/>
      <c r="P816" s="36"/>
      <c r="Q816" s="36"/>
      <c r="R816" s="36"/>
      <c r="S816" s="36"/>
      <c r="T816" s="36"/>
      <c r="U816" s="36"/>
      <c r="V816" s="36"/>
      <c r="W816" s="36"/>
      <c r="X816" s="36"/>
      <c r="Y816" s="36"/>
    </row>
    <row r="817" spans="1:25" ht="12.75" customHeight="1">
      <c r="A817" s="36"/>
      <c r="B817" s="446"/>
      <c r="C817" s="289"/>
      <c r="D817" s="36"/>
      <c r="E817" s="36"/>
      <c r="F817" s="36"/>
      <c r="G817" s="36"/>
      <c r="H817" s="36"/>
      <c r="I817" s="36"/>
      <c r="J817" s="36"/>
      <c r="K817" s="36"/>
      <c r="L817" s="36"/>
      <c r="M817" s="36"/>
      <c r="N817" s="36"/>
      <c r="O817" s="36"/>
      <c r="P817" s="36"/>
      <c r="Q817" s="36"/>
      <c r="R817" s="36"/>
      <c r="S817" s="36"/>
      <c r="T817" s="36"/>
      <c r="U817" s="36"/>
      <c r="V817" s="36"/>
      <c r="W817" s="36"/>
      <c r="X817" s="36"/>
      <c r="Y817" s="36"/>
    </row>
    <row r="818" spans="1:25" ht="12.75" customHeight="1">
      <c r="A818" s="36"/>
      <c r="B818" s="446"/>
      <c r="C818" s="289"/>
      <c r="D818" s="36"/>
      <c r="E818" s="36"/>
      <c r="F818" s="36"/>
      <c r="G818" s="36"/>
      <c r="H818" s="36"/>
      <c r="I818" s="36"/>
      <c r="J818" s="36"/>
      <c r="K818" s="36"/>
      <c r="L818" s="36"/>
      <c r="M818" s="36"/>
      <c r="N818" s="36"/>
      <c r="O818" s="36"/>
      <c r="P818" s="36"/>
      <c r="Q818" s="36"/>
      <c r="R818" s="36"/>
      <c r="S818" s="36"/>
      <c r="T818" s="36"/>
      <c r="U818" s="36"/>
      <c r="V818" s="36"/>
      <c r="W818" s="36"/>
      <c r="X818" s="36"/>
      <c r="Y818" s="36"/>
    </row>
    <row r="819" spans="1:25" ht="12.75" customHeight="1">
      <c r="A819" s="36"/>
      <c r="B819" s="446"/>
      <c r="C819" s="289"/>
      <c r="D819" s="36"/>
      <c r="E819" s="36"/>
      <c r="F819" s="36"/>
      <c r="G819" s="36"/>
      <c r="H819" s="36"/>
      <c r="I819" s="36"/>
      <c r="J819" s="36"/>
      <c r="K819" s="36"/>
      <c r="L819" s="36"/>
      <c r="M819" s="36"/>
      <c r="N819" s="36"/>
      <c r="O819" s="36"/>
      <c r="P819" s="36"/>
      <c r="Q819" s="36"/>
      <c r="R819" s="36"/>
      <c r="S819" s="36"/>
      <c r="T819" s="36"/>
      <c r="U819" s="36"/>
      <c r="V819" s="36"/>
      <c r="W819" s="36"/>
      <c r="X819" s="36"/>
      <c r="Y819" s="36"/>
    </row>
    <row r="820" spans="1:25" ht="12.75" customHeight="1">
      <c r="A820" s="36"/>
      <c r="B820" s="446"/>
      <c r="C820" s="289"/>
      <c r="D820" s="36"/>
      <c r="E820" s="36"/>
      <c r="F820" s="36"/>
      <c r="G820" s="36"/>
      <c r="H820" s="36"/>
      <c r="I820" s="36"/>
      <c r="J820" s="36"/>
      <c r="K820" s="36"/>
      <c r="L820" s="36"/>
      <c r="M820" s="36"/>
      <c r="N820" s="36"/>
      <c r="O820" s="36"/>
      <c r="P820" s="36"/>
      <c r="Q820" s="36"/>
      <c r="R820" s="36"/>
      <c r="S820" s="36"/>
      <c r="T820" s="36"/>
      <c r="U820" s="36"/>
      <c r="V820" s="36"/>
      <c r="W820" s="36"/>
      <c r="X820" s="36"/>
      <c r="Y820" s="36"/>
    </row>
    <row r="821" spans="1:25" ht="12.75" customHeight="1">
      <c r="A821" s="36"/>
      <c r="B821" s="446"/>
      <c r="C821" s="289"/>
      <c r="D821" s="36"/>
      <c r="E821" s="36"/>
      <c r="F821" s="36"/>
      <c r="G821" s="36"/>
      <c r="H821" s="36"/>
      <c r="I821" s="36"/>
      <c r="J821" s="36"/>
      <c r="K821" s="36"/>
      <c r="L821" s="36"/>
      <c r="M821" s="36"/>
      <c r="N821" s="36"/>
      <c r="O821" s="36"/>
      <c r="P821" s="36"/>
      <c r="Q821" s="36"/>
      <c r="R821" s="36"/>
      <c r="S821" s="36"/>
      <c r="T821" s="36"/>
      <c r="U821" s="36"/>
      <c r="V821" s="36"/>
      <c r="W821" s="36"/>
      <c r="X821" s="36"/>
      <c r="Y821" s="36"/>
    </row>
    <row r="822" spans="1:25" ht="12.75" customHeight="1">
      <c r="A822" s="36"/>
      <c r="B822" s="446"/>
      <c r="C822" s="289"/>
      <c r="D822" s="36"/>
      <c r="E822" s="36"/>
      <c r="F822" s="36"/>
      <c r="G822" s="36"/>
      <c r="H822" s="36"/>
      <c r="I822" s="36"/>
      <c r="J822" s="36"/>
      <c r="K822" s="36"/>
      <c r="L822" s="36"/>
      <c r="M822" s="36"/>
      <c r="N822" s="36"/>
      <c r="O822" s="36"/>
      <c r="P822" s="36"/>
      <c r="Q822" s="36"/>
      <c r="R822" s="36"/>
      <c r="S822" s="36"/>
      <c r="T822" s="36"/>
      <c r="U822" s="36"/>
      <c r="V822" s="36"/>
      <c r="W822" s="36"/>
      <c r="X822" s="36"/>
      <c r="Y822" s="36"/>
    </row>
    <row r="823" spans="1:25" ht="12.75" customHeight="1">
      <c r="A823" s="36"/>
      <c r="B823" s="446"/>
      <c r="C823" s="289"/>
      <c r="D823" s="36"/>
      <c r="E823" s="36"/>
      <c r="F823" s="36"/>
      <c r="G823" s="36"/>
      <c r="H823" s="36"/>
      <c r="I823" s="36"/>
      <c r="J823" s="36"/>
      <c r="K823" s="36"/>
      <c r="L823" s="36"/>
      <c r="M823" s="36"/>
      <c r="N823" s="36"/>
      <c r="O823" s="36"/>
      <c r="P823" s="36"/>
      <c r="Q823" s="36"/>
      <c r="R823" s="36"/>
      <c r="S823" s="36"/>
      <c r="T823" s="36"/>
      <c r="U823" s="36"/>
      <c r="V823" s="36"/>
      <c r="W823" s="36"/>
      <c r="X823" s="36"/>
      <c r="Y823" s="36"/>
    </row>
    <row r="824" spans="1:25" ht="12.75" customHeight="1">
      <c r="A824" s="36"/>
      <c r="B824" s="446"/>
      <c r="C824" s="289"/>
      <c r="D824" s="36"/>
      <c r="E824" s="36"/>
      <c r="F824" s="36"/>
      <c r="G824" s="36"/>
      <c r="H824" s="36"/>
      <c r="I824" s="36"/>
      <c r="J824" s="36"/>
      <c r="K824" s="36"/>
      <c r="L824" s="36"/>
      <c r="M824" s="36"/>
      <c r="N824" s="36"/>
      <c r="O824" s="36"/>
      <c r="P824" s="36"/>
      <c r="Q824" s="36"/>
      <c r="R824" s="36"/>
      <c r="S824" s="36"/>
      <c r="T824" s="36"/>
      <c r="U824" s="36"/>
      <c r="V824" s="36"/>
      <c r="W824" s="36"/>
      <c r="X824" s="36"/>
      <c r="Y824" s="36"/>
    </row>
    <row r="825" spans="1:25" ht="12.75" customHeight="1">
      <c r="A825" s="36"/>
      <c r="B825" s="446"/>
      <c r="C825" s="289"/>
      <c r="D825" s="36"/>
      <c r="E825" s="36"/>
      <c r="F825" s="36"/>
      <c r="G825" s="36"/>
      <c r="H825" s="36"/>
      <c r="I825" s="36"/>
      <c r="J825" s="36"/>
      <c r="K825" s="36"/>
      <c r="L825" s="36"/>
      <c r="M825" s="36"/>
      <c r="N825" s="36"/>
      <c r="O825" s="36"/>
      <c r="P825" s="36"/>
      <c r="Q825" s="36"/>
      <c r="R825" s="36"/>
      <c r="S825" s="36"/>
      <c r="T825" s="36"/>
      <c r="U825" s="36"/>
      <c r="V825" s="36"/>
      <c r="W825" s="36"/>
      <c r="X825" s="36"/>
      <c r="Y825" s="36"/>
    </row>
    <row r="826" spans="1:25" ht="12.75" customHeight="1">
      <c r="A826" s="36"/>
      <c r="B826" s="446"/>
      <c r="C826" s="289"/>
      <c r="D826" s="36"/>
      <c r="E826" s="36"/>
      <c r="F826" s="36"/>
      <c r="G826" s="36"/>
      <c r="H826" s="36"/>
      <c r="I826" s="36"/>
      <c r="J826" s="36"/>
      <c r="K826" s="36"/>
      <c r="L826" s="36"/>
      <c r="M826" s="36"/>
      <c r="N826" s="36"/>
      <c r="O826" s="36"/>
      <c r="P826" s="36"/>
      <c r="Q826" s="36"/>
      <c r="R826" s="36"/>
      <c r="S826" s="36"/>
      <c r="T826" s="36"/>
      <c r="U826" s="36"/>
      <c r="V826" s="36"/>
      <c r="W826" s="36"/>
      <c r="X826" s="36"/>
      <c r="Y826" s="36"/>
    </row>
    <row r="827" spans="1:25" ht="12.75" customHeight="1">
      <c r="A827" s="36"/>
      <c r="B827" s="446"/>
      <c r="C827" s="289"/>
      <c r="D827" s="36"/>
      <c r="E827" s="36"/>
      <c r="F827" s="36"/>
      <c r="G827" s="36"/>
      <c r="H827" s="36"/>
      <c r="I827" s="36"/>
      <c r="J827" s="36"/>
      <c r="K827" s="36"/>
      <c r="L827" s="36"/>
      <c r="M827" s="36"/>
      <c r="N827" s="36"/>
      <c r="O827" s="36"/>
      <c r="P827" s="36"/>
      <c r="Q827" s="36"/>
      <c r="R827" s="36"/>
      <c r="S827" s="36"/>
      <c r="T827" s="36"/>
      <c r="U827" s="36"/>
      <c r="V827" s="36"/>
      <c r="W827" s="36"/>
      <c r="X827" s="36"/>
      <c r="Y827" s="36"/>
    </row>
    <row r="828" spans="1:25" ht="12.75" customHeight="1">
      <c r="A828" s="36"/>
      <c r="B828" s="446"/>
      <c r="C828" s="289"/>
      <c r="D828" s="36"/>
      <c r="E828" s="36"/>
      <c r="F828" s="36"/>
      <c r="G828" s="36"/>
      <c r="H828" s="36"/>
      <c r="I828" s="36"/>
      <c r="J828" s="36"/>
      <c r="K828" s="36"/>
      <c r="L828" s="36"/>
      <c r="M828" s="36"/>
      <c r="N828" s="36"/>
      <c r="O828" s="36"/>
      <c r="P828" s="36"/>
      <c r="Q828" s="36"/>
      <c r="R828" s="36"/>
      <c r="S828" s="36"/>
      <c r="T828" s="36"/>
      <c r="U828" s="36"/>
      <c r="V828" s="36"/>
      <c r="W828" s="36"/>
      <c r="X828" s="36"/>
      <c r="Y828" s="36"/>
    </row>
    <row r="829" spans="1:25" ht="12.75" customHeight="1">
      <c r="A829" s="36"/>
      <c r="B829" s="446"/>
      <c r="C829" s="289"/>
      <c r="D829" s="36"/>
      <c r="E829" s="36"/>
      <c r="F829" s="36"/>
      <c r="G829" s="36"/>
      <c r="H829" s="36"/>
      <c r="I829" s="36"/>
      <c r="J829" s="36"/>
      <c r="K829" s="36"/>
      <c r="L829" s="36"/>
      <c r="M829" s="36"/>
      <c r="N829" s="36"/>
      <c r="O829" s="36"/>
      <c r="P829" s="36"/>
      <c r="Q829" s="36"/>
      <c r="R829" s="36"/>
      <c r="S829" s="36"/>
      <c r="T829" s="36"/>
      <c r="U829" s="36"/>
      <c r="V829" s="36"/>
      <c r="W829" s="36"/>
      <c r="X829" s="36"/>
      <c r="Y829" s="36"/>
    </row>
    <row r="830" spans="1:25" ht="12.75" customHeight="1">
      <c r="A830" s="36"/>
      <c r="B830" s="446"/>
      <c r="C830" s="289"/>
      <c r="D830" s="36"/>
      <c r="E830" s="36"/>
      <c r="F830" s="36"/>
      <c r="G830" s="36"/>
      <c r="H830" s="36"/>
      <c r="I830" s="36"/>
      <c r="J830" s="36"/>
      <c r="K830" s="36"/>
      <c r="L830" s="36"/>
      <c r="M830" s="36"/>
      <c r="N830" s="36"/>
      <c r="O830" s="36"/>
      <c r="P830" s="36"/>
      <c r="Q830" s="36"/>
      <c r="R830" s="36"/>
      <c r="S830" s="36"/>
      <c r="T830" s="36"/>
      <c r="U830" s="36"/>
      <c r="V830" s="36"/>
      <c r="W830" s="36"/>
      <c r="X830" s="36"/>
      <c r="Y830" s="36"/>
    </row>
    <row r="831" spans="1:25" ht="12.75" customHeight="1">
      <c r="A831" s="36"/>
      <c r="B831" s="446"/>
      <c r="C831" s="289"/>
      <c r="D831" s="36"/>
      <c r="E831" s="36"/>
      <c r="F831" s="36"/>
      <c r="G831" s="36"/>
      <c r="H831" s="36"/>
      <c r="I831" s="36"/>
      <c r="J831" s="36"/>
      <c r="K831" s="36"/>
      <c r="L831" s="36"/>
      <c r="M831" s="36"/>
      <c r="N831" s="36"/>
      <c r="O831" s="36"/>
      <c r="P831" s="36"/>
      <c r="Q831" s="36"/>
      <c r="R831" s="36"/>
      <c r="S831" s="36"/>
      <c r="T831" s="36"/>
      <c r="U831" s="36"/>
      <c r="V831" s="36"/>
      <c r="W831" s="36"/>
      <c r="X831" s="36"/>
      <c r="Y831" s="36"/>
    </row>
    <row r="832" spans="1:25" ht="12.75" customHeight="1">
      <c r="A832" s="36"/>
      <c r="B832" s="446"/>
      <c r="C832" s="289"/>
      <c r="D832" s="36"/>
      <c r="E832" s="36"/>
      <c r="F832" s="36"/>
      <c r="G832" s="36"/>
      <c r="H832" s="36"/>
      <c r="I832" s="36"/>
      <c r="J832" s="36"/>
      <c r="K832" s="36"/>
      <c r="L832" s="36"/>
      <c r="M832" s="36"/>
      <c r="N832" s="36"/>
      <c r="O832" s="36"/>
      <c r="P832" s="36"/>
      <c r="Q832" s="36"/>
      <c r="R832" s="36"/>
      <c r="S832" s="36"/>
      <c r="T832" s="36"/>
      <c r="U832" s="36"/>
      <c r="V832" s="36"/>
      <c r="W832" s="36"/>
      <c r="X832" s="36"/>
      <c r="Y832" s="36"/>
    </row>
    <row r="833" spans="1:25" ht="12.75" customHeight="1">
      <c r="A833" s="36"/>
      <c r="B833" s="446"/>
      <c r="C833" s="289"/>
      <c r="D833" s="36"/>
      <c r="E833" s="36"/>
      <c r="F833" s="36"/>
      <c r="G833" s="36"/>
      <c r="H833" s="36"/>
      <c r="I833" s="36"/>
      <c r="J833" s="36"/>
      <c r="K833" s="36"/>
      <c r="L833" s="36"/>
      <c r="M833" s="36"/>
      <c r="N833" s="36"/>
      <c r="O833" s="36"/>
      <c r="P833" s="36"/>
      <c r="Q833" s="36"/>
      <c r="R833" s="36"/>
      <c r="S833" s="36"/>
      <c r="T833" s="36"/>
      <c r="U833" s="36"/>
      <c r="V833" s="36"/>
      <c r="W833" s="36"/>
      <c r="X833" s="36"/>
      <c r="Y833" s="36"/>
    </row>
    <row r="834" spans="1:25" ht="12.75" customHeight="1">
      <c r="A834" s="36"/>
      <c r="B834" s="446"/>
      <c r="C834" s="289"/>
      <c r="D834" s="36"/>
      <c r="E834" s="36"/>
      <c r="F834" s="36"/>
      <c r="G834" s="36"/>
      <c r="H834" s="36"/>
      <c r="I834" s="36"/>
      <c r="J834" s="36"/>
      <c r="K834" s="36"/>
      <c r="L834" s="36"/>
      <c r="M834" s="36"/>
      <c r="N834" s="36"/>
      <c r="O834" s="36"/>
      <c r="P834" s="36"/>
      <c r="Q834" s="36"/>
      <c r="R834" s="36"/>
      <c r="S834" s="36"/>
      <c r="T834" s="36"/>
      <c r="U834" s="36"/>
      <c r="V834" s="36"/>
      <c r="W834" s="36"/>
      <c r="X834" s="36"/>
      <c r="Y834" s="36"/>
    </row>
    <row r="835" spans="1:25" ht="12.75" customHeight="1">
      <c r="A835" s="36"/>
      <c r="B835" s="446"/>
      <c r="C835" s="289"/>
      <c r="D835" s="36"/>
      <c r="E835" s="36"/>
      <c r="F835" s="36"/>
      <c r="G835" s="36"/>
      <c r="H835" s="36"/>
      <c r="I835" s="36"/>
      <c r="J835" s="36"/>
      <c r="K835" s="36"/>
      <c r="L835" s="36"/>
      <c r="M835" s="36"/>
      <c r="N835" s="36"/>
      <c r="O835" s="36"/>
      <c r="P835" s="36"/>
      <c r="Q835" s="36"/>
      <c r="R835" s="36"/>
      <c r="S835" s="36"/>
      <c r="T835" s="36"/>
      <c r="U835" s="36"/>
      <c r="V835" s="36"/>
      <c r="W835" s="36"/>
      <c r="X835" s="36"/>
      <c r="Y835" s="36"/>
    </row>
    <row r="836" spans="1:25" ht="12.75" customHeight="1">
      <c r="A836" s="36"/>
      <c r="B836" s="446"/>
      <c r="C836" s="289"/>
      <c r="D836" s="36"/>
      <c r="E836" s="36"/>
      <c r="F836" s="36"/>
      <c r="G836" s="36"/>
      <c r="H836" s="36"/>
      <c r="I836" s="36"/>
      <c r="J836" s="36"/>
      <c r="K836" s="36"/>
      <c r="L836" s="36"/>
      <c r="M836" s="36"/>
      <c r="N836" s="36"/>
      <c r="O836" s="36"/>
      <c r="P836" s="36"/>
      <c r="Q836" s="36"/>
      <c r="R836" s="36"/>
      <c r="S836" s="36"/>
      <c r="T836" s="36"/>
      <c r="U836" s="36"/>
      <c r="V836" s="36"/>
      <c r="W836" s="36"/>
      <c r="X836" s="36"/>
      <c r="Y836" s="36"/>
    </row>
    <row r="837" spans="1:25" ht="12.75" customHeight="1">
      <c r="A837" s="36"/>
      <c r="B837" s="446"/>
      <c r="C837" s="289"/>
      <c r="D837" s="36"/>
      <c r="E837" s="36"/>
      <c r="F837" s="36"/>
      <c r="G837" s="36"/>
      <c r="H837" s="36"/>
      <c r="I837" s="36"/>
      <c r="J837" s="36"/>
      <c r="K837" s="36"/>
      <c r="L837" s="36"/>
      <c r="M837" s="36"/>
      <c r="N837" s="36"/>
      <c r="O837" s="36"/>
      <c r="P837" s="36"/>
      <c r="Q837" s="36"/>
      <c r="R837" s="36"/>
      <c r="S837" s="36"/>
      <c r="T837" s="36"/>
      <c r="U837" s="36"/>
      <c r="V837" s="36"/>
      <c r="W837" s="36"/>
      <c r="X837" s="36"/>
      <c r="Y837" s="36"/>
    </row>
    <row r="838" spans="1:25" ht="12.75" customHeight="1">
      <c r="A838" s="36"/>
      <c r="B838" s="446"/>
      <c r="C838" s="289"/>
      <c r="D838" s="36"/>
      <c r="E838" s="36"/>
      <c r="F838" s="36"/>
      <c r="G838" s="36"/>
      <c r="H838" s="36"/>
      <c r="I838" s="36"/>
      <c r="J838" s="36"/>
      <c r="K838" s="36"/>
      <c r="L838" s="36"/>
      <c r="M838" s="36"/>
      <c r="N838" s="36"/>
      <c r="O838" s="36"/>
      <c r="P838" s="36"/>
      <c r="Q838" s="36"/>
      <c r="R838" s="36"/>
      <c r="S838" s="36"/>
      <c r="T838" s="36"/>
      <c r="U838" s="36"/>
      <c r="V838" s="36"/>
      <c r="W838" s="36"/>
      <c r="X838" s="36"/>
      <c r="Y838" s="36"/>
    </row>
    <row r="839" spans="1:25" ht="12.75" customHeight="1">
      <c r="A839" s="36"/>
      <c r="B839" s="446"/>
      <c r="C839" s="289"/>
      <c r="D839" s="36"/>
      <c r="E839" s="36"/>
      <c r="F839" s="36"/>
      <c r="G839" s="36"/>
      <c r="H839" s="36"/>
      <c r="I839" s="36"/>
      <c r="J839" s="36"/>
      <c r="K839" s="36"/>
      <c r="L839" s="36"/>
      <c r="M839" s="36"/>
      <c r="N839" s="36"/>
      <c r="O839" s="36"/>
      <c r="P839" s="36"/>
      <c r="Q839" s="36"/>
      <c r="R839" s="36"/>
      <c r="S839" s="36"/>
      <c r="T839" s="36"/>
      <c r="U839" s="36"/>
      <c r="V839" s="36"/>
      <c r="W839" s="36"/>
      <c r="X839" s="36"/>
      <c r="Y839" s="36"/>
    </row>
    <row r="840" spans="1:25" ht="12.75" customHeight="1">
      <c r="A840" s="36"/>
      <c r="B840" s="446"/>
      <c r="C840" s="289"/>
      <c r="D840" s="36"/>
      <c r="E840" s="36"/>
      <c r="F840" s="36"/>
      <c r="G840" s="36"/>
      <c r="H840" s="36"/>
      <c r="I840" s="36"/>
      <c r="J840" s="36"/>
      <c r="K840" s="36"/>
      <c r="L840" s="36"/>
      <c r="M840" s="36"/>
      <c r="N840" s="36"/>
      <c r="O840" s="36"/>
      <c r="P840" s="36"/>
      <c r="Q840" s="36"/>
      <c r="R840" s="36"/>
      <c r="S840" s="36"/>
      <c r="T840" s="36"/>
      <c r="U840" s="36"/>
      <c r="V840" s="36"/>
      <c r="W840" s="36"/>
      <c r="X840" s="36"/>
      <c r="Y840" s="36"/>
    </row>
    <row r="841" spans="1:25" ht="12.75" customHeight="1">
      <c r="A841" s="36"/>
      <c r="B841" s="446"/>
      <c r="C841" s="289"/>
      <c r="D841" s="36"/>
      <c r="E841" s="36"/>
      <c r="F841" s="36"/>
      <c r="G841" s="36"/>
      <c r="H841" s="36"/>
      <c r="I841" s="36"/>
      <c r="J841" s="36"/>
      <c r="K841" s="36"/>
      <c r="L841" s="36"/>
      <c r="M841" s="36"/>
      <c r="N841" s="36"/>
      <c r="O841" s="36"/>
      <c r="P841" s="36"/>
      <c r="Q841" s="36"/>
      <c r="R841" s="36"/>
      <c r="S841" s="36"/>
      <c r="T841" s="36"/>
      <c r="U841" s="36"/>
      <c r="V841" s="36"/>
      <c r="W841" s="36"/>
      <c r="X841" s="36"/>
      <c r="Y841" s="36"/>
    </row>
    <row r="842" spans="1:25" ht="12.75" customHeight="1">
      <c r="A842" s="36"/>
      <c r="B842" s="446"/>
      <c r="C842" s="289"/>
      <c r="D842" s="36"/>
      <c r="E842" s="36"/>
      <c r="F842" s="36"/>
      <c r="G842" s="36"/>
      <c r="H842" s="36"/>
      <c r="I842" s="36"/>
      <c r="J842" s="36"/>
      <c r="K842" s="36"/>
      <c r="L842" s="36"/>
      <c r="M842" s="36"/>
      <c r="N842" s="36"/>
      <c r="O842" s="36"/>
      <c r="P842" s="36"/>
      <c r="Q842" s="36"/>
      <c r="R842" s="36"/>
      <c r="S842" s="36"/>
      <c r="T842" s="36"/>
      <c r="U842" s="36"/>
      <c r="V842" s="36"/>
      <c r="W842" s="36"/>
      <c r="X842" s="36"/>
      <c r="Y842" s="36"/>
    </row>
    <row r="843" spans="1:25" ht="12.75" customHeight="1">
      <c r="A843" s="36"/>
      <c r="B843" s="446"/>
      <c r="C843" s="289"/>
      <c r="D843" s="36"/>
      <c r="E843" s="36"/>
      <c r="F843" s="36"/>
      <c r="G843" s="36"/>
      <c r="H843" s="36"/>
      <c r="I843" s="36"/>
      <c r="J843" s="36"/>
      <c r="K843" s="36"/>
      <c r="L843" s="36"/>
      <c r="M843" s="36"/>
      <c r="N843" s="36"/>
      <c r="O843" s="36"/>
      <c r="P843" s="36"/>
      <c r="Q843" s="36"/>
      <c r="R843" s="36"/>
      <c r="S843" s="36"/>
      <c r="T843" s="36"/>
      <c r="U843" s="36"/>
      <c r="V843" s="36"/>
      <c r="W843" s="36"/>
      <c r="X843" s="36"/>
      <c r="Y843" s="36"/>
    </row>
    <row r="844" spans="1:25" ht="12.75" customHeight="1">
      <c r="A844" s="36"/>
      <c r="B844" s="446"/>
      <c r="C844" s="289"/>
      <c r="D844" s="36"/>
      <c r="E844" s="36"/>
      <c r="F844" s="36"/>
      <c r="G844" s="36"/>
      <c r="H844" s="36"/>
      <c r="I844" s="36"/>
      <c r="J844" s="36"/>
      <c r="K844" s="36"/>
      <c r="L844" s="36"/>
      <c r="M844" s="36"/>
      <c r="N844" s="36"/>
      <c r="O844" s="36"/>
      <c r="P844" s="36"/>
      <c r="Q844" s="36"/>
      <c r="R844" s="36"/>
      <c r="S844" s="36"/>
      <c r="T844" s="36"/>
      <c r="U844" s="36"/>
      <c r="V844" s="36"/>
      <c r="W844" s="36"/>
      <c r="X844" s="36"/>
      <c r="Y844" s="36"/>
    </row>
    <row r="845" spans="1:25" ht="12.75" customHeight="1">
      <c r="A845" s="36"/>
      <c r="B845" s="446"/>
      <c r="C845" s="289"/>
      <c r="D845" s="36"/>
      <c r="E845" s="36"/>
      <c r="F845" s="36"/>
      <c r="G845" s="36"/>
      <c r="H845" s="36"/>
      <c r="I845" s="36"/>
      <c r="J845" s="36"/>
      <c r="K845" s="36"/>
      <c r="L845" s="36"/>
      <c r="M845" s="36"/>
      <c r="N845" s="36"/>
      <c r="O845" s="36"/>
      <c r="P845" s="36"/>
      <c r="Q845" s="36"/>
      <c r="R845" s="36"/>
      <c r="S845" s="36"/>
      <c r="T845" s="36"/>
      <c r="U845" s="36"/>
      <c r="V845" s="36"/>
      <c r="W845" s="36"/>
      <c r="X845" s="36"/>
      <c r="Y845" s="36"/>
    </row>
    <row r="846" spans="1:25" ht="12.75" customHeight="1">
      <c r="A846" s="36"/>
      <c r="B846" s="446"/>
      <c r="C846" s="289"/>
      <c r="D846" s="36"/>
      <c r="E846" s="36"/>
      <c r="F846" s="36"/>
      <c r="G846" s="36"/>
      <c r="H846" s="36"/>
      <c r="I846" s="36"/>
      <c r="J846" s="36"/>
      <c r="K846" s="36"/>
      <c r="L846" s="36"/>
      <c r="M846" s="36"/>
      <c r="N846" s="36"/>
      <c r="O846" s="36"/>
      <c r="P846" s="36"/>
      <c r="Q846" s="36"/>
      <c r="R846" s="36"/>
      <c r="S846" s="36"/>
      <c r="T846" s="36"/>
      <c r="U846" s="36"/>
      <c r="V846" s="36"/>
      <c r="W846" s="36"/>
      <c r="X846" s="36"/>
      <c r="Y846" s="36"/>
    </row>
    <row r="847" spans="1:25" ht="12.75" customHeight="1">
      <c r="A847" s="36"/>
      <c r="B847" s="446"/>
      <c r="C847" s="289"/>
      <c r="D847" s="36"/>
      <c r="E847" s="36"/>
      <c r="F847" s="36"/>
      <c r="G847" s="36"/>
      <c r="H847" s="36"/>
      <c r="I847" s="36"/>
      <c r="J847" s="36"/>
      <c r="K847" s="36"/>
      <c r="L847" s="36"/>
      <c r="M847" s="36"/>
      <c r="N847" s="36"/>
      <c r="O847" s="36"/>
      <c r="P847" s="36"/>
      <c r="Q847" s="36"/>
      <c r="R847" s="36"/>
      <c r="S847" s="36"/>
      <c r="T847" s="36"/>
      <c r="U847" s="36"/>
      <c r="V847" s="36"/>
      <c r="W847" s="36"/>
      <c r="X847" s="36"/>
      <c r="Y847" s="36"/>
    </row>
    <row r="848" spans="1:25" ht="12.75" customHeight="1">
      <c r="A848" s="36"/>
      <c r="B848" s="446"/>
      <c r="C848" s="289"/>
      <c r="D848" s="36"/>
      <c r="E848" s="36"/>
      <c r="F848" s="36"/>
      <c r="G848" s="36"/>
      <c r="H848" s="36"/>
      <c r="I848" s="36"/>
      <c r="J848" s="36"/>
      <c r="K848" s="36"/>
      <c r="L848" s="36"/>
      <c r="M848" s="36"/>
      <c r="N848" s="36"/>
      <c r="O848" s="36"/>
      <c r="P848" s="36"/>
      <c r="Q848" s="36"/>
      <c r="R848" s="36"/>
      <c r="S848" s="36"/>
      <c r="T848" s="36"/>
      <c r="U848" s="36"/>
      <c r="V848" s="36"/>
      <c r="W848" s="36"/>
      <c r="X848" s="36"/>
      <c r="Y848" s="36"/>
    </row>
    <row r="849" spans="1:25" ht="12.75" customHeight="1">
      <c r="A849" s="36"/>
      <c r="B849" s="446"/>
      <c r="C849" s="289"/>
      <c r="D849" s="36"/>
      <c r="E849" s="36"/>
      <c r="F849" s="36"/>
      <c r="G849" s="36"/>
      <c r="H849" s="36"/>
      <c r="I849" s="36"/>
      <c r="J849" s="36"/>
      <c r="K849" s="36"/>
      <c r="L849" s="36"/>
      <c r="M849" s="36"/>
      <c r="N849" s="36"/>
      <c r="O849" s="36"/>
      <c r="P849" s="36"/>
      <c r="Q849" s="36"/>
      <c r="R849" s="36"/>
      <c r="S849" s="36"/>
      <c r="T849" s="36"/>
      <c r="U849" s="36"/>
      <c r="V849" s="36"/>
      <c r="W849" s="36"/>
      <c r="X849" s="36"/>
      <c r="Y849" s="36"/>
    </row>
    <row r="850" spans="1:25" ht="12.75" customHeight="1">
      <c r="A850" s="36"/>
      <c r="B850" s="446"/>
      <c r="C850" s="289"/>
      <c r="D850" s="36"/>
      <c r="E850" s="36"/>
      <c r="F850" s="36"/>
      <c r="G850" s="36"/>
      <c r="H850" s="36"/>
      <c r="I850" s="36"/>
      <c r="J850" s="36"/>
      <c r="K850" s="36"/>
      <c r="L850" s="36"/>
      <c r="M850" s="36"/>
      <c r="N850" s="36"/>
      <c r="O850" s="36"/>
      <c r="P850" s="36"/>
      <c r="Q850" s="36"/>
      <c r="R850" s="36"/>
      <c r="S850" s="36"/>
      <c r="T850" s="36"/>
      <c r="U850" s="36"/>
      <c r="V850" s="36"/>
      <c r="W850" s="36"/>
      <c r="X850" s="36"/>
      <c r="Y850" s="36"/>
    </row>
    <row r="851" spans="1:25" ht="12.75" customHeight="1">
      <c r="A851" s="36"/>
      <c r="B851" s="446"/>
      <c r="C851" s="289"/>
      <c r="D851" s="36"/>
      <c r="E851" s="36"/>
      <c r="F851" s="36"/>
      <c r="G851" s="36"/>
      <c r="H851" s="36"/>
      <c r="I851" s="36"/>
      <c r="J851" s="36"/>
      <c r="K851" s="36"/>
      <c r="L851" s="36"/>
      <c r="M851" s="36"/>
      <c r="N851" s="36"/>
      <c r="O851" s="36"/>
      <c r="P851" s="36"/>
      <c r="Q851" s="36"/>
      <c r="R851" s="36"/>
      <c r="S851" s="36"/>
      <c r="T851" s="36"/>
      <c r="U851" s="36"/>
      <c r="V851" s="36"/>
      <c r="W851" s="36"/>
      <c r="X851" s="36"/>
      <c r="Y851" s="36"/>
    </row>
    <row r="852" spans="1:25" ht="12.75" customHeight="1">
      <c r="A852" s="36"/>
      <c r="B852" s="446"/>
      <c r="C852" s="289"/>
      <c r="D852" s="36"/>
      <c r="E852" s="36"/>
      <c r="F852" s="36"/>
      <c r="G852" s="36"/>
      <c r="H852" s="36"/>
      <c r="I852" s="36"/>
      <c r="J852" s="36"/>
      <c r="K852" s="36"/>
      <c r="L852" s="36"/>
      <c r="M852" s="36"/>
      <c r="N852" s="36"/>
      <c r="O852" s="36"/>
      <c r="P852" s="36"/>
      <c r="Q852" s="36"/>
      <c r="R852" s="36"/>
      <c r="S852" s="36"/>
      <c r="T852" s="36"/>
      <c r="U852" s="36"/>
      <c r="V852" s="36"/>
      <c r="W852" s="36"/>
      <c r="X852" s="36"/>
      <c r="Y852" s="36"/>
    </row>
    <row r="853" spans="1:25" ht="12.75" customHeight="1">
      <c r="A853" s="36"/>
      <c r="B853" s="446"/>
      <c r="C853" s="289"/>
      <c r="D853" s="36"/>
      <c r="E853" s="36"/>
      <c r="F853" s="36"/>
      <c r="G853" s="36"/>
      <c r="H853" s="36"/>
      <c r="I853" s="36"/>
      <c r="J853" s="36"/>
      <c r="K853" s="36"/>
      <c r="L853" s="36"/>
      <c r="M853" s="36"/>
      <c r="N853" s="36"/>
      <c r="O853" s="36"/>
      <c r="P853" s="36"/>
      <c r="Q853" s="36"/>
      <c r="R853" s="36"/>
      <c r="S853" s="36"/>
      <c r="T853" s="36"/>
      <c r="U853" s="36"/>
      <c r="V853" s="36"/>
      <c r="W853" s="36"/>
      <c r="X853" s="36"/>
      <c r="Y853" s="36"/>
    </row>
    <row r="854" spans="1:25" ht="12.75" customHeight="1">
      <c r="A854" s="36"/>
      <c r="B854" s="446"/>
      <c r="C854" s="289"/>
      <c r="D854" s="36"/>
      <c r="E854" s="36"/>
      <c r="F854" s="36"/>
      <c r="G854" s="36"/>
      <c r="H854" s="36"/>
      <c r="I854" s="36"/>
      <c r="J854" s="36"/>
      <c r="K854" s="36"/>
      <c r="L854" s="36"/>
      <c r="M854" s="36"/>
      <c r="N854" s="36"/>
      <c r="O854" s="36"/>
      <c r="P854" s="36"/>
      <c r="Q854" s="36"/>
      <c r="R854" s="36"/>
      <c r="S854" s="36"/>
      <c r="T854" s="36"/>
      <c r="U854" s="36"/>
      <c r="V854" s="36"/>
      <c r="W854" s="36"/>
      <c r="X854" s="36"/>
      <c r="Y854" s="36"/>
    </row>
    <row r="855" spans="1:25" ht="12.75" customHeight="1">
      <c r="A855" s="36"/>
      <c r="B855" s="446"/>
      <c r="C855" s="289"/>
      <c r="D855" s="36"/>
      <c r="E855" s="36"/>
      <c r="F855" s="36"/>
      <c r="G855" s="36"/>
      <c r="H855" s="36"/>
      <c r="I855" s="36"/>
      <c r="J855" s="36"/>
      <c r="K855" s="36"/>
      <c r="L855" s="36"/>
      <c r="M855" s="36"/>
      <c r="N855" s="36"/>
      <c r="O855" s="36"/>
      <c r="P855" s="36"/>
      <c r="Q855" s="36"/>
      <c r="R855" s="36"/>
      <c r="S855" s="36"/>
      <c r="T855" s="36"/>
      <c r="U855" s="36"/>
      <c r="V855" s="36"/>
      <c r="W855" s="36"/>
      <c r="X855" s="36"/>
      <c r="Y855" s="36"/>
    </row>
    <row r="856" spans="1:25" ht="12.75" customHeight="1">
      <c r="A856" s="36"/>
      <c r="B856" s="446"/>
      <c r="C856" s="289"/>
      <c r="D856" s="36"/>
      <c r="E856" s="36"/>
      <c r="F856" s="36"/>
      <c r="G856" s="36"/>
      <c r="H856" s="36"/>
      <c r="I856" s="36"/>
      <c r="J856" s="36"/>
      <c r="K856" s="36"/>
      <c r="L856" s="36"/>
      <c r="M856" s="36"/>
      <c r="N856" s="36"/>
      <c r="O856" s="36"/>
      <c r="P856" s="36"/>
      <c r="Q856" s="36"/>
      <c r="R856" s="36"/>
      <c r="S856" s="36"/>
      <c r="T856" s="36"/>
      <c r="U856" s="36"/>
      <c r="V856" s="36"/>
      <c r="W856" s="36"/>
      <c r="X856" s="36"/>
      <c r="Y856" s="36"/>
    </row>
    <row r="857" spans="1:25" ht="12.75" customHeight="1">
      <c r="A857" s="36"/>
      <c r="B857" s="446"/>
      <c r="C857" s="289"/>
      <c r="D857" s="36"/>
      <c r="E857" s="36"/>
      <c r="F857" s="36"/>
      <c r="G857" s="36"/>
      <c r="H857" s="36"/>
      <c r="I857" s="36"/>
      <c r="J857" s="36"/>
      <c r="K857" s="36"/>
      <c r="L857" s="36"/>
      <c r="M857" s="36"/>
      <c r="N857" s="36"/>
      <c r="O857" s="36"/>
      <c r="P857" s="36"/>
      <c r="Q857" s="36"/>
      <c r="R857" s="36"/>
      <c r="S857" s="36"/>
      <c r="T857" s="36"/>
      <c r="U857" s="36"/>
      <c r="V857" s="36"/>
      <c r="W857" s="36"/>
      <c r="X857" s="36"/>
      <c r="Y857" s="36"/>
    </row>
    <row r="858" spans="1:25" ht="12.75" customHeight="1">
      <c r="A858" s="36"/>
      <c r="B858" s="446"/>
      <c r="C858" s="289"/>
      <c r="D858" s="36"/>
      <c r="E858" s="36"/>
      <c r="F858" s="36"/>
      <c r="G858" s="36"/>
      <c r="H858" s="36"/>
      <c r="I858" s="36"/>
      <c r="J858" s="36"/>
      <c r="K858" s="36"/>
      <c r="L858" s="36"/>
      <c r="M858" s="36"/>
      <c r="N858" s="36"/>
      <c r="O858" s="36"/>
      <c r="P858" s="36"/>
      <c r="Q858" s="36"/>
      <c r="R858" s="36"/>
      <c r="S858" s="36"/>
      <c r="T858" s="36"/>
      <c r="U858" s="36"/>
      <c r="V858" s="36"/>
      <c r="W858" s="36"/>
      <c r="X858" s="36"/>
      <c r="Y858" s="36"/>
    </row>
    <row r="859" spans="1:25" ht="12.75" customHeight="1">
      <c r="A859" s="36"/>
      <c r="B859" s="446"/>
      <c r="C859" s="289"/>
      <c r="D859" s="36"/>
      <c r="E859" s="36"/>
      <c r="F859" s="36"/>
      <c r="G859" s="36"/>
      <c r="H859" s="36"/>
      <c r="I859" s="36"/>
      <c r="J859" s="36"/>
      <c r="K859" s="36"/>
      <c r="L859" s="36"/>
      <c r="M859" s="36"/>
      <c r="N859" s="36"/>
      <c r="O859" s="36"/>
      <c r="P859" s="36"/>
      <c r="Q859" s="36"/>
      <c r="R859" s="36"/>
      <c r="S859" s="36"/>
      <c r="T859" s="36"/>
      <c r="U859" s="36"/>
      <c r="V859" s="36"/>
      <c r="W859" s="36"/>
      <c r="X859" s="36"/>
      <c r="Y859" s="36"/>
    </row>
    <row r="860" spans="1:25" ht="12.75" customHeight="1">
      <c r="A860" s="36"/>
      <c r="B860" s="446"/>
      <c r="C860" s="289"/>
      <c r="D860" s="36"/>
      <c r="E860" s="36"/>
      <c r="F860" s="36"/>
      <c r="G860" s="36"/>
      <c r="H860" s="36"/>
      <c r="I860" s="36"/>
      <c r="J860" s="36"/>
      <c r="K860" s="36"/>
      <c r="L860" s="36"/>
      <c r="M860" s="36"/>
      <c r="N860" s="36"/>
      <c r="O860" s="36"/>
      <c r="P860" s="36"/>
      <c r="Q860" s="36"/>
      <c r="R860" s="36"/>
      <c r="S860" s="36"/>
      <c r="T860" s="36"/>
      <c r="U860" s="36"/>
      <c r="V860" s="36"/>
      <c r="W860" s="36"/>
      <c r="X860" s="36"/>
      <c r="Y860" s="36"/>
    </row>
    <row r="861" spans="1:25" ht="12.75" customHeight="1">
      <c r="A861" s="36"/>
      <c r="B861" s="446"/>
      <c r="C861" s="289"/>
      <c r="D861" s="36"/>
      <c r="E861" s="36"/>
      <c r="F861" s="36"/>
      <c r="G861" s="36"/>
      <c r="H861" s="36"/>
      <c r="I861" s="36"/>
      <c r="J861" s="36"/>
      <c r="K861" s="36"/>
      <c r="L861" s="36"/>
      <c r="M861" s="36"/>
      <c r="N861" s="36"/>
      <c r="O861" s="36"/>
      <c r="P861" s="36"/>
      <c r="Q861" s="36"/>
      <c r="R861" s="36"/>
      <c r="S861" s="36"/>
      <c r="T861" s="36"/>
      <c r="U861" s="36"/>
      <c r="V861" s="36"/>
      <c r="W861" s="36"/>
      <c r="X861" s="36"/>
      <c r="Y861" s="36"/>
    </row>
    <row r="862" spans="1:25" ht="12.75" customHeight="1">
      <c r="A862" s="36"/>
      <c r="B862" s="446"/>
      <c r="C862" s="289"/>
      <c r="D862" s="36"/>
      <c r="E862" s="36"/>
      <c r="F862" s="36"/>
      <c r="G862" s="36"/>
      <c r="H862" s="36"/>
      <c r="I862" s="36"/>
      <c r="J862" s="36"/>
      <c r="K862" s="36"/>
      <c r="L862" s="36"/>
      <c r="M862" s="36"/>
      <c r="N862" s="36"/>
      <c r="O862" s="36"/>
      <c r="P862" s="36"/>
      <c r="Q862" s="36"/>
      <c r="R862" s="36"/>
      <c r="S862" s="36"/>
      <c r="T862" s="36"/>
      <c r="U862" s="36"/>
      <c r="V862" s="36"/>
      <c r="W862" s="36"/>
      <c r="X862" s="36"/>
      <c r="Y862" s="36"/>
    </row>
    <row r="863" spans="1:25" ht="12.75" customHeight="1">
      <c r="A863" s="36"/>
      <c r="B863" s="446"/>
      <c r="C863" s="289"/>
      <c r="D863" s="36"/>
      <c r="E863" s="36"/>
      <c r="F863" s="36"/>
      <c r="G863" s="36"/>
      <c r="H863" s="36"/>
      <c r="I863" s="36"/>
      <c r="J863" s="36"/>
      <c r="K863" s="36"/>
      <c r="L863" s="36"/>
      <c r="M863" s="36"/>
      <c r="N863" s="36"/>
      <c r="O863" s="36"/>
      <c r="P863" s="36"/>
      <c r="Q863" s="36"/>
      <c r="R863" s="36"/>
      <c r="S863" s="36"/>
      <c r="T863" s="36"/>
      <c r="U863" s="36"/>
      <c r="V863" s="36"/>
      <c r="W863" s="36"/>
      <c r="X863" s="36"/>
      <c r="Y863" s="36"/>
    </row>
    <row r="864" spans="1:25" ht="12.75" customHeight="1">
      <c r="A864" s="36"/>
      <c r="B864" s="446"/>
      <c r="C864" s="289"/>
      <c r="D864" s="36"/>
      <c r="E864" s="36"/>
      <c r="F864" s="36"/>
      <c r="G864" s="36"/>
      <c r="H864" s="36"/>
      <c r="I864" s="36"/>
      <c r="J864" s="36"/>
      <c r="K864" s="36"/>
      <c r="L864" s="36"/>
      <c r="M864" s="36"/>
      <c r="N864" s="36"/>
      <c r="O864" s="36"/>
      <c r="P864" s="36"/>
      <c r="Q864" s="36"/>
      <c r="R864" s="36"/>
      <c r="S864" s="36"/>
      <c r="T864" s="36"/>
      <c r="U864" s="36"/>
      <c r="V864" s="36"/>
      <c r="W864" s="36"/>
      <c r="X864" s="36"/>
      <c r="Y864" s="36"/>
    </row>
    <row r="865" spans="1:25" ht="12.75" customHeight="1">
      <c r="A865" s="36"/>
      <c r="B865" s="446"/>
      <c r="C865" s="289"/>
      <c r="D865" s="36"/>
      <c r="E865" s="36"/>
      <c r="F865" s="36"/>
      <c r="G865" s="36"/>
      <c r="H865" s="36"/>
      <c r="I865" s="36"/>
      <c r="J865" s="36"/>
      <c r="K865" s="36"/>
      <c r="L865" s="36"/>
      <c r="M865" s="36"/>
      <c r="N865" s="36"/>
      <c r="O865" s="36"/>
      <c r="P865" s="36"/>
      <c r="Q865" s="36"/>
      <c r="R865" s="36"/>
      <c r="S865" s="36"/>
      <c r="T865" s="36"/>
      <c r="U865" s="36"/>
      <c r="V865" s="36"/>
      <c r="W865" s="36"/>
      <c r="X865" s="36"/>
      <c r="Y865" s="36"/>
    </row>
    <row r="866" spans="1:25" ht="12.75" customHeight="1">
      <c r="A866" s="36"/>
      <c r="B866" s="446"/>
      <c r="C866" s="289"/>
      <c r="D866" s="36"/>
      <c r="E866" s="36"/>
      <c r="F866" s="36"/>
      <c r="G866" s="36"/>
      <c r="H866" s="36"/>
      <c r="I866" s="36"/>
      <c r="J866" s="36"/>
      <c r="K866" s="36"/>
      <c r="L866" s="36"/>
      <c r="M866" s="36"/>
      <c r="N866" s="36"/>
      <c r="O866" s="36"/>
      <c r="P866" s="36"/>
      <c r="Q866" s="36"/>
      <c r="R866" s="36"/>
      <c r="S866" s="36"/>
      <c r="T866" s="36"/>
      <c r="U866" s="36"/>
      <c r="V866" s="36"/>
      <c r="W866" s="36"/>
      <c r="X866" s="36"/>
      <c r="Y866" s="36"/>
    </row>
    <row r="867" spans="1:25" ht="12.75" customHeight="1">
      <c r="A867" s="36"/>
      <c r="B867" s="446"/>
      <c r="C867" s="289"/>
      <c r="D867" s="36"/>
      <c r="E867" s="36"/>
      <c r="F867" s="36"/>
      <c r="G867" s="36"/>
      <c r="H867" s="36"/>
      <c r="I867" s="36"/>
      <c r="J867" s="36"/>
      <c r="K867" s="36"/>
      <c r="L867" s="36"/>
      <c r="M867" s="36"/>
      <c r="N867" s="36"/>
      <c r="O867" s="36"/>
      <c r="P867" s="36"/>
      <c r="Q867" s="36"/>
      <c r="R867" s="36"/>
      <c r="S867" s="36"/>
      <c r="T867" s="36"/>
      <c r="U867" s="36"/>
      <c r="V867" s="36"/>
      <c r="W867" s="36"/>
      <c r="X867" s="36"/>
      <c r="Y867" s="36"/>
    </row>
    <row r="868" spans="1:25" ht="12.75" customHeight="1">
      <c r="A868" s="36"/>
      <c r="B868" s="446"/>
      <c r="C868" s="289"/>
      <c r="D868" s="36"/>
      <c r="E868" s="36"/>
      <c r="F868" s="36"/>
      <c r="G868" s="36"/>
      <c r="H868" s="36"/>
      <c r="I868" s="36"/>
      <c r="J868" s="36"/>
      <c r="K868" s="36"/>
      <c r="L868" s="36"/>
      <c r="M868" s="36"/>
      <c r="N868" s="36"/>
      <c r="O868" s="36"/>
      <c r="P868" s="36"/>
      <c r="Q868" s="36"/>
      <c r="R868" s="36"/>
      <c r="S868" s="36"/>
      <c r="T868" s="36"/>
      <c r="U868" s="36"/>
      <c r="V868" s="36"/>
      <c r="W868" s="36"/>
      <c r="X868" s="36"/>
      <c r="Y868" s="36"/>
    </row>
    <row r="869" spans="1:25" ht="12.75" customHeight="1">
      <c r="A869" s="36"/>
      <c r="B869" s="446"/>
      <c r="C869" s="289"/>
      <c r="D869" s="36"/>
      <c r="E869" s="36"/>
      <c r="F869" s="36"/>
      <c r="G869" s="36"/>
      <c r="H869" s="36"/>
      <c r="I869" s="36"/>
      <c r="J869" s="36"/>
      <c r="K869" s="36"/>
      <c r="L869" s="36"/>
      <c r="M869" s="36"/>
      <c r="N869" s="36"/>
      <c r="O869" s="36"/>
      <c r="P869" s="36"/>
      <c r="Q869" s="36"/>
      <c r="R869" s="36"/>
      <c r="S869" s="36"/>
      <c r="T869" s="36"/>
      <c r="U869" s="36"/>
      <c r="V869" s="36"/>
      <c r="W869" s="36"/>
      <c r="X869" s="36"/>
      <c r="Y869" s="36"/>
    </row>
    <row r="870" spans="1:25" ht="12.75" customHeight="1">
      <c r="A870" s="36"/>
      <c r="B870" s="446"/>
      <c r="C870" s="289"/>
      <c r="D870" s="36"/>
      <c r="E870" s="36"/>
      <c r="F870" s="36"/>
      <c r="G870" s="36"/>
      <c r="H870" s="36"/>
      <c r="I870" s="36"/>
      <c r="J870" s="36"/>
      <c r="K870" s="36"/>
      <c r="L870" s="36"/>
      <c r="M870" s="36"/>
      <c r="N870" s="36"/>
      <c r="O870" s="36"/>
      <c r="P870" s="36"/>
      <c r="Q870" s="36"/>
      <c r="R870" s="36"/>
      <c r="S870" s="36"/>
      <c r="T870" s="36"/>
      <c r="U870" s="36"/>
      <c r="V870" s="36"/>
      <c r="W870" s="36"/>
      <c r="X870" s="36"/>
      <c r="Y870" s="36"/>
    </row>
    <row r="871" spans="1:25" ht="12.75" customHeight="1">
      <c r="A871" s="36"/>
      <c r="B871" s="446"/>
      <c r="C871" s="289"/>
      <c r="D871" s="36"/>
      <c r="E871" s="36"/>
      <c r="F871" s="36"/>
      <c r="G871" s="36"/>
      <c r="H871" s="36"/>
      <c r="I871" s="36"/>
      <c r="J871" s="36"/>
      <c r="K871" s="36"/>
      <c r="L871" s="36"/>
      <c r="M871" s="36"/>
      <c r="N871" s="36"/>
      <c r="O871" s="36"/>
      <c r="P871" s="36"/>
      <c r="Q871" s="36"/>
      <c r="R871" s="36"/>
      <c r="S871" s="36"/>
      <c r="T871" s="36"/>
      <c r="U871" s="36"/>
      <c r="V871" s="36"/>
      <c r="W871" s="36"/>
      <c r="X871" s="36"/>
      <c r="Y871" s="36"/>
    </row>
    <row r="872" spans="1:25" ht="12.75" customHeight="1">
      <c r="A872" s="36"/>
      <c r="B872" s="446"/>
      <c r="C872" s="289"/>
      <c r="D872" s="36"/>
      <c r="E872" s="36"/>
      <c r="F872" s="36"/>
      <c r="G872" s="36"/>
      <c r="H872" s="36"/>
      <c r="I872" s="36"/>
      <c r="J872" s="36"/>
      <c r="K872" s="36"/>
      <c r="L872" s="36"/>
      <c r="M872" s="36"/>
      <c r="N872" s="36"/>
      <c r="O872" s="36"/>
      <c r="P872" s="36"/>
      <c r="Q872" s="36"/>
      <c r="R872" s="36"/>
      <c r="S872" s="36"/>
      <c r="T872" s="36"/>
      <c r="U872" s="36"/>
      <c r="V872" s="36"/>
      <c r="W872" s="36"/>
      <c r="X872" s="36"/>
      <c r="Y872" s="36"/>
    </row>
    <row r="873" spans="1:25" ht="12.75" customHeight="1">
      <c r="A873" s="36"/>
      <c r="B873" s="446"/>
      <c r="C873" s="289"/>
      <c r="D873" s="36"/>
      <c r="E873" s="36"/>
      <c r="F873" s="36"/>
      <c r="G873" s="36"/>
      <c r="H873" s="36"/>
      <c r="I873" s="36"/>
      <c r="J873" s="36"/>
      <c r="K873" s="36"/>
      <c r="L873" s="36"/>
      <c r="M873" s="36"/>
      <c r="N873" s="36"/>
      <c r="O873" s="36"/>
      <c r="P873" s="36"/>
      <c r="Q873" s="36"/>
      <c r="R873" s="36"/>
      <c r="S873" s="36"/>
      <c r="T873" s="36"/>
      <c r="U873" s="36"/>
      <c r="V873" s="36"/>
      <c r="W873" s="36"/>
      <c r="X873" s="36"/>
      <c r="Y873" s="36"/>
    </row>
    <row r="874" spans="1:25" ht="12.75" customHeight="1">
      <c r="A874" s="36"/>
      <c r="B874" s="446"/>
      <c r="C874" s="289"/>
      <c r="D874" s="36"/>
      <c r="E874" s="36"/>
      <c r="F874" s="36"/>
      <c r="G874" s="36"/>
      <c r="H874" s="36"/>
      <c r="I874" s="36"/>
      <c r="J874" s="36"/>
      <c r="K874" s="36"/>
      <c r="L874" s="36"/>
      <c r="M874" s="36"/>
      <c r="N874" s="36"/>
      <c r="O874" s="36"/>
      <c r="P874" s="36"/>
      <c r="Q874" s="36"/>
      <c r="R874" s="36"/>
      <c r="S874" s="36"/>
      <c r="T874" s="36"/>
      <c r="U874" s="36"/>
      <c r="V874" s="36"/>
      <c r="W874" s="36"/>
      <c r="X874" s="36"/>
      <c r="Y874" s="36"/>
    </row>
    <row r="875" spans="1:25" ht="12.75" customHeight="1">
      <c r="A875" s="36"/>
      <c r="B875" s="446"/>
      <c r="C875" s="289"/>
      <c r="D875" s="36"/>
      <c r="E875" s="36"/>
      <c r="F875" s="36"/>
      <c r="G875" s="36"/>
      <c r="H875" s="36"/>
      <c r="I875" s="36"/>
      <c r="J875" s="36"/>
      <c r="K875" s="36"/>
      <c r="L875" s="36"/>
      <c r="M875" s="36"/>
      <c r="N875" s="36"/>
      <c r="O875" s="36"/>
      <c r="P875" s="36"/>
      <c r="Q875" s="36"/>
      <c r="R875" s="36"/>
      <c r="S875" s="36"/>
      <c r="T875" s="36"/>
      <c r="U875" s="36"/>
      <c r="V875" s="36"/>
      <c r="W875" s="36"/>
      <c r="X875" s="36"/>
      <c r="Y875" s="36"/>
    </row>
    <row r="876" spans="1:25" ht="12.75" customHeight="1">
      <c r="A876" s="36"/>
      <c r="B876" s="446"/>
      <c r="C876" s="289"/>
      <c r="D876" s="36"/>
      <c r="E876" s="36"/>
      <c r="F876" s="36"/>
      <c r="G876" s="36"/>
      <c r="H876" s="36"/>
      <c r="I876" s="36"/>
      <c r="J876" s="36"/>
      <c r="K876" s="36"/>
      <c r="L876" s="36"/>
      <c r="M876" s="36"/>
      <c r="N876" s="36"/>
      <c r="O876" s="36"/>
      <c r="P876" s="36"/>
      <c r="Q876" s="36"/>
      <c r="R876" s="36"/>
      <c r="S876" s="36"/>
      <c r="T876" s="36"/>
      <c r="U876" s="36"/>
      <c r="V876" s="36"/>
      <c r="W876" s="36"/>
      <c r="X876" s="36"/>
      <c r="Y876" s="36"/>
    </row>
    <row r="877" spans="1:25" ht="12.75" customHeight="1">
      <c r="A877" s="36"/>
      <c r="B877" s="446"/>
      <c r="C877" s="289"/>
      <c r="D877" s="36"/>
      <c r="E877" s="36"/>
      <c r="F877" s="36"/>
      <c r="G877" s="36"/>
      <c r="H877" s="36"/>
      <c r="I877" s="36"/>
      <c r="J877" s="36"/>
      <c r="K877" s="36"/>
      <c r="L877" s="36"/>
      <c r="M877" s="36"/>
      <c r="N877" s="36"/>
      <c r="O877" s="36"/>
      <c r="P877" s="36"/>
      <c r="Q877" s="36"/>
      <c r="R877" s="36"/>
      <c r="S877" s="36"/>
      <c r="T877" s="36"/>
      <c r="U877" s="36"/>
      <c r="V877" s="36"/>
      <c r="W877" s="36"/>
      <c r="X877" s="36"/>
      <c r="Y877" s="36"/>
    </row>
    <row r="878" spans="1:25" ht="12.75" customHeight="1">
      <c r="A878" s="36"/>
      <c r="B878" s="446"/>
      <c r="C878" s="289"/>
      <c r="D878" s="36"/>
      <c r="E878" s="36"/>
      <c r="F878" s="36"/>
      <c r="G878" s="36"/>
      <c r="H878" s="36"/>
      <c r="I878" s="36"/>
      <c r="J878" s="36"/>
      <c r="K878" s="36"/>
      <c r="L878" s="36"/>
      <c r="M878" s="36"/>
      <c r="N878" s="36"/>
      <c r="O878" s="36"/>
      <c r="P878" s="36"/>
      <c r="Q878" s="36"/>
      <c r="R878" s="36"/>
      <c r="S878" s="36"/>
      <c r="T878" s="36"/>
      <c r="U878" s="36"/>
      <c r="V878" s="36"/>
      <c r="W878" s="36"/>
      <c r="X878" s="36"/>
      <c r="Y878" s="36"/>
    </row>
    <row r="879" spans="1:25" ht="12.75" customHeight="1">
      <c r="A879" s="36"/>
      <c r="B879" s="446"/>
      <c r="C879" s="289"/>
      <c r="D879" s="36"/>
      <c r="E879" s="36"/>
      <c r="F879" s="36"/>
      <c r="G879" s="36"/>
      <c r="H879" s="36"/>
      <c r="I879" s="36"/>
      <c r="J879" s="36"/>
      <c r="K879" s="36"/>
      <c r="L879" s="36"/>
      <c r="M879" s="36"/>
      <c r="N879" s="36"/>
      <c r="O879" s="36"/>
      <c r="P879" s="36"/>
      <c r="Q879" s="36"/>
      <c r="R879" s="36"/>
      <c r="S879" s="36"/>
      <c r="T879" s="36"/>
      <c r="U879" s="36"/>
      <c r="V879" s="36"/>
      <c r="W879" s="36"/>
      <c r="X879" s="36"/>
      <c r="Y879" s="36"/>
    </row>
    <row r="880" spans="1:25" ht="12.75" customHeight="1">
      <c r="A880" s="36"/>
      <c r="B880" s="446"/>
      <c r="C880" s="289"/>
      <c r="D880" s="36"/>
      <c r="E880" s="36"/>
      <c r="F880" s="36"/>
      <c r="G880" s="36"/>
      <c r="H880" s="36"/>
      <c r="I880" s="36"/>
      <c r="J880" s="36"/>
      <c r="K880" s="36"/>
      <c r="L880" s="36"/>
      <c r="M880" s="36"/>
      <c r="N880" s="36"/>
      <c r="O880" s="36"/>
      <c r="P880" s="36"/>
      <c r="Q880" s="36"/>
      <c r="R880" s="36"/>
      <c r="S880" s="36"/>
      <c r="T880" s="36"/>
      <c r="U880" s="36"/>
      <c r="V880" s="36"/>
      <c r="W880" s="36"/>
      <c r="X880" s="36"/>
      <c r="Y880" s="36"/>
    </row>
    <row r="881" spans="1:25" ht="12.75" customHeight="1">
      <c r="A881" s="36"/>
      <c r="B881" s="446"/>
      <c r="C881" s="289"/>
      <c r="D881" s="36"/>
      <c r="E881" s="36"/>
      <c r="F881" s="36"/>
      <c r="G881" s="36"/>
      <c r="H881" s="36"/>
      <c r="I881" s="36"/>
      <c r="J881" s="36"/>
      <c r="K881" s="36"/>
      <c r="L881" s="36"/>
      <c r="M881" s="36"/>
      <c r="N881" s="36"/>
      <c r="O881" s="36"/>
      <c r="P881" s="36"/>
      <c r="Q881" s="36"/>
      <c r="R881" s="36"/>
      <c r="S881" s="36"/>
      <c r="T881" s="36"/>
      <c r="U881" s="36"/>
      <c r="V881" s="36"/>
      <c r="W881" s="36"/>
      <c r="X881" s="36"/>
      <c r="Y881" s="36"/>
    </row>
    <row r="882" spans="1:25" ht="12.75" customHeight="1">
      <c r="A882" s="36"/>
      <c r="B882" s="446"/>
      <c r="C882" s="289"/>
      <c r="D882" s="36"/>
      <c r="E882" s="36"/>
      <c r="F882" s="36"/>
      <c r="G882" s="36"/>
      <c r="H882" s="36"/>
      <c r="I882" s="36"/>
      <c r="J882" s="36"/>
      <c r="K882" s="36"/>
      <c r="L882" s="36"/>
      <c r="M882" s="36"/>
      <c r="N882" s="36"/>
      <c r="O882" s="36"/>
      <c r="P882" s="36"/>
      <c r="Q882" s="36"/>
      <c r="R882" s="36"/>
      <c r="S882" s="36"/>
      <c r="T882" s="36"/>
      <c r="U882" s="36"/>
      <c r="V882" s="36"/>
      <c r="W882" s="36"/>
      <c r="X882" s="36"/>
      <c r="Y882" s="36"/>
    </row>
    <row r="883" spans="1:25" ht="12.75" customHeight="1">
      <c r="A883" s="36"/>
      <c r="B883" s="446"/>
      <c r="C883" s="289"/>
      <c r="D883" s="36"/>
      <c r="E883" s="36"/>
      <c r="F883" s="36"/>
      <c r="G883" s="36"/>
      <c r="H883" s="36"/>
      <c r="I883" s="36"/>
      <c r="J883" s="36"/>
      <c r="K883" s="36"/>
      <c r="L883" s="36"/>
      <c r="M883" s="36"/>
      <c r="N883" s="36"/>
      <c r="O883" s="36"/>
      <c r="P883" s="36"/>
      <c r="Q883" s="36"/>
      <c r="R883" s="36"/>
      <c r="S883" s="36"/>
      <c r="T883" s="36"/>
      <c r="U883" s="36"/>
      <c r="V883" s="36"/>
      <c r="W883" s="36"/>
      <c r="X883" s="36"/>
      <c r="Y883" s="36"/>
    </row>
    <row r="884" spans="1:25" ht="12.75" customHeight="1">
      <c r="A884" s="36"/>
      <c r="B884" s="446"/>
      <c r="C884" s="289"/>
      <c r="D884" s="36"/>
      <c r="E884" s="36"/>
      <c r="F884" s="36"/>
      <c r="G884" s="36"/>
      <c r="H884" s="36"/>
      <c r="I884" s="36"/>
      <c r="J884" s="36"/>
      <c r="K884" s="36"/>
      <c r="L884" s="36"/>
      <c r="M884" s="36"/>
      <c r="N884" s="36"/>
      <c r="O884" s="36"/>
      <c r="P884" s="36"/>
      <c r="Q884" s="36"/>
      <c r="R884" s="36"/>
      <c r="S884" s="36"/>
      <c r="T884" s="36"/>
      <c r="U884" s="36"/>
      <c r="V884" s="36"/>
      <c r="W884" s="36"/>
      <c r="X884" s="36"/>
      <c r="Y884" s="36"/>
    </row>
    <row r="885" spans="1:25" ht="12.75" customHeight="1">
      <c r="A885" s="36"/>
      <c r="B885" s="446"/>
      <c r="C885" s="289"/>
      <c r="D885" s="36"/>
      <c r="E885" s="36"/>
      <c r="F885" s="36"/>
      <c r="G885" s="36"/>
      <c r="H885" s="36"/>
      <c r="I885" s="36"/>
      <c r="J885" s="36"/>
      <c r="K885" s="36"/>
      <c r="L885" s="36"/>
      <c r="M885" s="36"/>
      <c r="N885" s="36"/>
      <c r="O885" s="36"/>
      <c r="P885" s="36"/>
      <c r="Q885" s="36"/>
      <c r="R885" s="36"/>
      <c r="S885" s="36"/>
      <c r="T885" s="36"/>
      <c r="U885" s="36"/>
      <c r="V885" s="36"/>
      <c r="W885" s="36"/>
      <c r="X885" s="36"/>
      <c r="Y885" s="36"/>
    </row>
    <row r="886" spans="1:25" ht="12.75" customHeight="1">
      <c r="A886" s="36"/>
      <c r="B886" s="446"/>
      <c r="C886" s="289"/>
      <c r="D886" s="36"/>
      <c r="E886" s="36"/>
      <c r="F886" s="36"/>
      <c r="G886" s="36"/>
      <c r="H886" s="36"/>
      <c r="I886" s="36"/>
      <c r="J886" s="36"/>
      <c r="K886" s="36"/>
      <c r="L886" s="36"/>
      <c r="M886" s="36"/>
      <c r="N886" s="36"/>
      <c r="O886" s="36"/>
      <c r="P886" s="36"/>
      <c r="Q886" s="36"/>
      <c r="R886" s="36"/>
      <c r="S886" s="36"/>
      <c r="T886" s="36"/>
      <c r="U886" s="36"/>
      <c r="V886" s="36"/>
      <c r="W886" s="36"/>
      <c r="X886" s="36"/>
      <c r="Y886" s="36"/>
    </row>
    <row r="887" spans="1:25" ht="12.75" customHeight="1">
      <c r="A887" s="36"/>
      <c r="B887" s="446"/>
      <c r="C887" s="289"/>
      <c r="D887" s="36"/>
      <c r="E887" s="36"/>
      <c r="F887" s="36"/>
      <c r="G887" s="36"/>
      <c r="H887" s="36"/>
      <c r="I887" s="36"/>
      <c r="J887" s="36"/>
      <c r="K887" s="36"/>
      <c r="L887" s="36"/>
      <c r="M887" s="36"/>
      <c r="N887" s="36"/>
      <c r="O887" s="36"/>
      <c r="P887" s="36"/>
      <c r="Q887" s="36"/>
      <c r="R887" s="36"/>
      <c r="S887" s="36"/>
      <c r="T887" s="36"/>
      <c r="U887" s="36"/>
      <c r="V887" s="36"/>
      <c r="W887" s="36"/>
      <c r="X887" s="36"/>
      <c r="Y887" s="36"/>
    </row>
    <row r="888" spans="1:25" ht="12.75" customHeight="1">
      <c r="A888" s="36"/>
      <c r="B888" s="446"/>
      <c r="C888" s="289"/>
      <c r="D888" s="36"/>
      <c r="E888" s="36"/>
      <c r="F888" s="36"/>
      <c r="G888" s="36"/>
      <c r="H888" s="36"/>
      <c r="I888" s="36"/>
      <c r="J888" s="36"/>
      <c r="K888" s="36"/>
      <c r="L888" s="36"/>
      <c r="M888" s="36"/>
      <c r="N888" s="36"/>
      <c r="O888" s="36"/>
      <c r="P888" s="36"/>
      <c r="Q888" s="36"/>
      <c r="R888" s="36"/>
      <c r="S888" s="36"/>
      <c r="T888" s="36"/>
      <c r="U888" s="36"/>
      <c r="V888" s="36"/>
      <c r="W888" s="36"/>
      <c r="X888" s="36"/>
      <c r="Y888" s="36"/>
    </row>
    <row r="889" spans="1:25" ht="12.75" customHeight="1">
      <c r="A889" s="36"/>
      <c r="B889" s="446"/>
      <c r="C889" s="289"/>
      <c r="D889" s="36"/>
      <c r="E889" s="36"/>
      <c r="F889" s="36"/>
      <c r="G889" s="36"/>
      <c r="H889" s="36"/>
      <c r="I889" s="36"/>
      <c r="J889" s="36"/>
      <c r="K889" s="36"/>
      <c r="L889" s="36"/>
      <c r="M889" s="36"/>
      <c r="N889" s="36"/>
      <c r="O889" s="36"/>
      <c r="P889" s="36"/>
      <c r="Q889" s="36"/>
      <c r="R889" s="36"/>
      <c r="S889" s="36"/>
      <c r="T889" s="36"/>
      <c r="U889" s="36"/>
      <c r="V889" s="36"/>
      <c r="W889" s="36"/>
      <c r="X889" s="36"/>
      <c r="Y889" s="36"/>
    </row>
    <row r="890" spans="1:25" ht="12.75" customHeight="1">
      <c r="A890" s="36"/>
      <c r="B890" s="446"/>
      <c r="C890" s="289"/>
      <c r="D890" s="36"/>
      <c r="E890" s="36"/>
      <c r="F890" s="36"/>
      <c r="G890" s="36"/>
      <c r="H890" s="36"/>
      <c r="I890" s="36"/>
      <c r="J890" s="36"/>
      <c r="K890" s="36"/>
      <c r="L890" s="36"/>
      <c r="M890" s="36"/>
      <c r="N890" s="36"/>
      <c r="O890" s="36"/>
      <c r="P890" s="36"/>
      <c r="Q890" s="36"/>
      <c r="R890" s="36"/>
      <c r="S890" s="36"/>
      <c r="T890" s="36"/>
      <c r="U890" s="36"/>
      <c r="V890" s="36"/>
      <c r="W890" s="36"/>
      <c r="X890" s="36"/>
      <c r="Y890" s="36"/>
    </row>
    <row r="891" spans="1:25" ht="12.75" customHeight="1">
      <c r="A891" s="36"/>
      <c r="B891" s="446"/>
      <c r="C891" s="289"/>
      <c r="D891" s="36"/>
      <c r="E891" s="36"/>
      <c r="F891" s="36"/>
      <c r="G891" s="36"/>
      <c r="H891" s="36"/>
      <c r="I891" s="36"/>
      <c r="J891" s="36"/>
      <c r="K891" s="36"/>
      <c r="L891" s="36"/>
      <c r="M891" s="36"/>
      <c r="N891" s="36"/>
      <c r="O891" s="36"/>
      <c r="P891" s="36"/>
      <c r="Q891" s="36"/>
      <c r="R891" s="36"/>
      <c r="S891" s="36"/>
      <c r="T891" s="36"/>
      <c r="U891" s="36"/>
      <c r="V891" s="36"/>
      <c r="W891" s="36"/>
      <c r="X891" s="36"/>
      <c r="Y891" s="36"/>
    </row>
    <row r="892" spans="1:25" ht="12.75" customHeight="1">
      <c r="A892" s="36"/>
      <c r="B892" s="446"/>
      <c r="C892" s="289"/>
      <c r="D892" s="36"/>
      <c r="E892" s="36"/>
      <c r="F892" s="36"/>
      <c r="G892" s="36"/>
      <c r="H892" s="36"/>
      <c r="I892" s="36"/>
      <c r="J892" s="36"/>
      <c r="K892" s="36"/>
      <c r="L892" s="36"/>
      <c r="M892" s="36"/>
      <c r="N892" s="36"/>
      <c r="O892" s="36"/>
      <c r="P892" s="36"/>
      <c r="Q892" s="36"/>
      <c r="R892" s="36"/>
      <c r="S892" s="36"/>
      <c r="T892" s="36"/>
      <c r="U892" s="36"/>
      <c r="V892" s="36"/>
      <c r="W892" s="36"/>
      <c r="X892" s="36"/>
      <c r="Y892" s="36"/>
    </row>
    <row r="893" spans="1:25" ht="12.75" customHeight="1">
      <c r="A893" s="36"/>
      <c r="B893" s="446"/>
      <c r="C893" s="289"/>
      <c r="D893" s="36"/>
      <c r="E893" s="36"/>
      <c r="F893" s="36"/>
      <c r="G893" s="36"/>
      <c r="H893" s="36"/>
      <c r="I893" s="36"/>
      <c r="J893" s="36"/>
      <c r="K893" s="36"/>
      <c r="L893" s="36"/>
      <c r="M893" s="36"/>
      <c r="N893" s="36"/>
      <c r="O893" s="36"/>
      <c r="P893" s="36"/>
      <c r="Q893" s="36"/>
      <c r="R893" s="36"/>
      <c r="S893" s="36"/>
      <c r="T893" s="36"/>
      <c r="U893" s="36"/>
      <c r="V893" s="36"/>
      <c r="W893" s="36"/>
      <c r="X893" s="36"/>
      <c r="Y893" s="36"/>
    </row>
    <row r="894" spans="1:25" ht="12.75" customHeight="1">
      <c r="A894" s="36"/>
      <c r="B894" s="446"/>
      <c r="C894" s="289"/>
      <c r="D894" s="36"/>
      <c r="E894" s="36"/>
      <c r="F894" s="36"/>
      <c r="G894" s="36"/>
      <c r="H894" s="36"/>
      <c r="I894" s="36"/>
      <c r="J894" s="36"/>
      <c r="K894" s="36"/>
      <c r="L894" s="36"/>
      <c r="M894" s="36"/>
      <c r="N894" s="36"/>
      <c r="O894" s="36"/>
      <c r="P894" s="36"/>
      <c r="Q894" s="36"/>
      <c r="R894" s="36"/>
      <c r="S894" s="36"/>
      <c r="T894" s="36"/>
      <c r="U894" s="36"/>
      <c r="V894" s="36"/>
      <c r="W894" s="36"/>
      <c r="X894" s="36"/>
      <c r="Y894" s="36"/>
    </row>
    <row r="895" spans="1:25" ht="12.75" customHeight="1">
      <c r="A895" s="36"/>
      <c r="B895" s="446"/>
      <c r="C895" s="289"/>
      <c r="D895" s="36"/>
      <c r="E895" s="36"/>
      <c r="F895" s="36"/>
      <c r="G895" s="36"/>
      <c r="H895" s="36"/>
      <c r="I895" s="36"/>
      <c r="J895" s="36"/>
      <c r="K895" s="36"/>
      <c r="L895" s="36"/>
      <c r="M895" s="36"/>
      <c r="N895" s="36"/>
      <c r="O895" s="36"/>
      <c r="P895" s="36"/>
      <c r="Q895" s="36"/>
      <c r="R895" s="36"/>
      <c r="S895" s="36"/>
      <c r="T895" s="36"/>
      <c r="U895" s="36"/>
      <c r="V895" s="36"/>
      <c r="W895" s="36"/>
      <c r="X895" s="36"/>
      <c r="Y895" s="36"/>
    </row>
    <row r="896" spans="1:25" ht="12.75" customHeight="1">
      <c r="A896" s="36"/>
      <c r="B896" s="446"/>
      <c r="C896" s="289"/>
      <c r="D896" s="36"/>
      <c r="E896" s="36"/>
      <c r="F896" s="36"/>
      <c r="G896" s="36"/>
      <c r="H896" s="36"/>
      <c r="I896" s="36"/>
      <c r="J896" s="36"/>
      <c r="K896" s="36"/>
      <c r="L896" s="36"/>
      <c r="M896" s="36"/>
      <c r="N896" s="36"/>
      <c r="O896" s="36"/>
      <c r="P896" s="36"/>
      <c r="Q896" s="36"/>
      <c r="R896" s="36"/>
      <c r="S896" s="36"/>
      <c r="T896" s="36"/>
      <c r="U896" s="36"/>
      <c r="V896" s="36"/>
      <c r="W896" s="36"/>
      <c r="X896" s="36"/>
      <c r="Y896" s="36"/>
    </row>
    <row r="897" spans="1:25" ht="12.75" customHeight="1">
      <c r="A897" s="36"/>
      <c r="B897" s="446"/>
      <c r="C897" s="289"/>
      <c r="D897" s="36"/>
      <c r="E897" s="36"/>
      <c r="F897" s="36"/>
      <c r="G897" s="36"/>
      <c r="H897" s="36"/>
      <c r="I897" s="36"/>
      <c r="J897" s="36"/>
      <c r="K897" s="36"/>
      <c r="L897" s="36"/>
      <c r="M897" s="36"/>
      <c r="N897" s="36"/>
      <c r="O897" s="36"/>
      <c r="P897" s="36"/>
      <c r="Q897" s="36"/>
      <c r="R897" s="36"/>
      <c r="S897" s="36"/>
      <c r="T897" s="36"/>
      <c r="U897" s="36"/>
      <c r="V897" s="36"/>
      <c r="W897" s="36"/>
      <c r="X897" s="36"/>
      <c r="Y897" s="36"/>
    </row>
    <row r="898" spans="1:25" ht="12.75" customHeight="1">
      <c r="A898" s="36"/>
      <c r="B898" s="446"/>
      <c r="C898" s="289"/>
      <c r="D898" s="36"/>
      <c r="E898" s="36"/>
      <c r="F898" s="36"/>
      <c r="G898" s="36"/>
      <c r="H898" s="36"/>
      <c r="I898" s="36"/>
      <c r="J898" s="36"/>
      <c r="K898" s="36"/>
      <c r="L898" s="36"/>
      <c r="M898" s="36"/>
      <c r="N898" s="36"/>
      <c r="O898" s="36"/>
      <c r="P898" s="36"/>
      <c r="Q898" s="36"/>
      <c r="R898" s="36"/>
      <c r="S898" s="36"/>
      <c r="T898" s="36"/>
      <c r="U898" s="36"/>
      <c r="V898" s="36"/>
      <c r="W898" s="36"/>
      <c r="X898" s="36"/>
      <c r="Y898" s="36"/>
    </row>
    <row r="899" spans="1:25" ht="12.75" customHeight="1">
      <c r="A899" s="36"/>
      <c r="B899" s="446"/>
      <c r="C899" s="289"/>
      <c r="D899" s="36"/>
      <c r="E899" s="36"/>
      <c r="F899" s="36"/>
      <c r="G899" s="36"/>
      <c r="H899" s="36"/>
      <c r="I899" s="36"/>
      <c r="J899" s="36"/>
      <c r="K899" s="36"/>
      <c r="L899" s="36"/>
      <c r="M899" s="36"/>
      <c r="N899" s="36"/>
      <c r="O899" s="36"/>
      <c r="P899" s="36"/>
      <c r="Q899" s="36"/>
      <c r="R899" s="36"/>
      <c r="S899" s="36"/>
      <c r="T899" s="36"/>
      <c r="U899" s="36"/>
      <c r="V899" s="36"/>
      <c r="W899" s="36"/>
      <c r="X899" s="36"/>
      <c r="Y899" s="36"/>
    </row>
    <row r="900" spans="1:25" ht="12.75" customHeight="1">
      <c r="A900" s="36"/>
      <c r="B900" s="446"/>
      <c r="C900" s="289"/>
      <c r="D900" s="36"/>
      <c r="E900" s="36"/>
      <c r="F900" s="36"/>
      <c r="G900" s="36"/>
      <c r="H900" s="36"/>
      <c r="I900" s="36"/>
      <c r="J900" s="36"/>
      <c r="K900" s="36"/>
      <c r="L900" s="36"/>
      <c r="M900" s="36"/>
      <c r="N900" s="36"/>
      <c r="O900" s="36"/>
      <c r="P900" s="36"/>
      <c r="Q900" s="36"/>
      <c r="R900" s="36"/>
      <c r="S900" s="36"/>
      <c r="T900" s="36"/>
      <c r="U900" s="36"/>
      <c r="V900" s="36"/>
      <c r="W900" s="36"/>
      <c r="X900" s="36"/>
      <c r="Y900" s="36"/>
    </row>
    <row r="901" spans="1:25" ht="12.75" customHeight="1">
      <c r="A901" s="36"/>
      <c r="B901" s="446"/>
      <c r="C901" s="289"/>
      <c r="D901" s="36"/>
      <c r="E901" s="36"/>
      <c r="F901" s="36"/>
      <c r="G901" s="36"/>
      <c r="H901" s="36"/>
      <c r="I901" s="36"/>
      <c r="J901" s="36"/>
      <c r="K901" s="36"/>
      <c r="L901" s="36"/>
      <c r="M901" s="36"/>
      <c r="N901" s="36"/>
      <c r="O901" s="36"/>
      <c r="P901" s="36"/>
      <c r="Q901" s="36"/>
      <c r="R901" s="36"/>
      <c r="S901" s="36"/>
      <c r="T901" s="36"/>
      <c r="U901" s="36"/>
      <c r="V901" s="36"/>
      <c r="W901" s="36"/>
      <c r="X901" s="36"/>
      <c r="Y901" s="36"/>
    </row>
    <row r="902" spans="1:25" ht="12.75" customHeight="1">
      <c r="A902" s="36"/>
      <c r="B902" s="446"/>
      <c r="C902" s="289"/>
      <c r="D902" s="36"/>
      <c r="E902" s="36"/>
      <c r="F902" s="36"/>
      <c r="G902" s="36"/>
      <c r="H902" s="36"/>
      <c r="I902" s="36"/>
      <c r="J902" s="36"/>
      <c r="K902" s="36"/>
      <c r="L902" s="36"/>
      <c r="M902" s="36"/>
      <c r="N902" s="36"/>
      <c r="O902" s="36"/>
      <c r="P902" s="36"/>
      <c r="Q902" s="36"/>
      <c r="R902" s="36"/>
      <c r="S902" s="36"/>
      <c r="T902" s="36"/>
      <c r="U902" s="36"/>
      <c r="V902" s="36"/>
      <c r="W902" s="36"/>
      <c r="X902" s="36"/>
      <c r="Y902" s="36"/>
    </row>
    <row r="903" spans="1:25" ht="12.75" customHeight="1">
      <c r="A903" s="36"/>
      <c r="B903" s="446"/>
      <c r="C903" s="289"/>
      <c r="D903" s="36"/>
      <c r="E903" s="36"/>
      <c r="F903" s="36"/>
      <c r="G903" s="36"/>
      <c r="H903" s="36"/>
      <c r="I903" s="36"/>
      <c r="J903" s="36"/>
      <c r="K903" s="36"/>
      <c r="L903" s="36"/>
      <c r="M903" s="36"/>
      <c r="N903" s="36"/>
      <c r="O903" s="36"/>
      <c r="P903" s="36"/>
      <c r="Q903" s="36"/>
      <c r="R903" s="36"/>
      <c r="S903" s="36"/>
      <c r="T903" s="36"/>
      <c r="U903" s="36"/>
      <c r="V903" s="36"/>
      <c r="W903" s="36"/>
      <c r="X903" s="36"/>
      <c r="Y903" s="36"/>
    </row>
    <row r="904" spans="1:25" ht="12.75" customHeight="1">
      <c r="A904" s="36"/>
      <c r="B904" s="446"/>
      <c r="C904" s="289"/>
      <c r="D904" s="36"/>
      <c r="E904" s="36"/>
      <c r="F904" s="36"/>
      <c r="G904" s="36"/>
      <c r="H904" s="36"/>
      <c r="I904" s="36"/>
      <c r="J904" s="36"/>
      <c r="K904" s="36"/>
      <c r="L904" s="36"/>
      <c r="M904" s="36"/>
      <c r="N904" s="36"/>
      <c r="O904" s="36"/>
      <c r="P904" s="36"/>
      <c r="Q904" s="36"/>
      <c r="R904" s="36"/>
      <c r="S904" s="36"/>
      <c r="T904" s="36"/>
      <c r="U904" s="36"/>
      <c r="V904" s="36"/>
      <c r="W904" s="36"/>
      <c r="X904" s="36"/>
      <c r="Y904" s="36"/>
    </row>
    <row r="905" spans="1:25" ht="12.75" customHeight="1">
      <c r="A905" s="36"/>
      <c r="B905" s="446"/>
      <c r="C905" s="289"/>
      <c r="D905" s="36"/>
      <c r="E905" s="36"/>
      <c r="F905" s="36"/>
      <c r="G905" s="36"/>
      <c r="H905" s="36"/>
      <c r="I905" s="36"/>
      <c r="J905" s="36"/>
      <c r="K905" s="36"/>
      <c r="L905" s="36"/>
      <c r="M905" s="36"/>
      <c r="N905" s="36"/>
      <c r="O905" s="36"/>
      <c r="P905" s="36"/>
      <c r="Q905" s="36"/>
      <c r="R905" s="36"/>
      <c r="S905" s="36"/>
      <c r="T905" s="36"/>
      <c r="U905" s="36"/>
      <c r="V905" s="36"/>
      <c r="W905" s="36"/>
      <c r="X905" s="36"/>
      <c r="Y905" s="36"/>
    </row>
    <row r="906" spans="1:25" ht="12.75" customHeight="1">
      <c r="A906" s="36"/>
      <c r="B906" s="446"/>
      <c r="C906" s="289"/>
      <c r="D906" s="36"/>
      <c r="E906" s="36"/>
      <c r="F906" s="36"/>
      <c r="G906" s="36"/>
      <c r="H906" s="36"/>
      <c r="I906" s="36"/>
      <c r="J906" s="36"/>
      <c r="K906" s="36"/>
      <c r="L906" s="36"/>
      <c r="M906" s="36"/>
      <c r="N906" s="36"/>
      <c r="O906" s="36"/>
      <c r="P906" s="36"/>
      <c r="Q906" s="36"/>
      <c r="R906" s="36"/>
      <c r="S906" s="36"/>
      <c r="T906" s="36"/>
      <c r="U906" s="36"/>
      <c r="V906" s="36"/>
      <c r="W906" s="36"/>
      <c r="X906" s="36"/>
      <c r="Y906" s="36"/>
    </row>
    <row r="907" spans="1:25" ht="12.75" customHeight="1">
      <c r="A907" s="36"/>
      <c r="B907" s="446"/>
      <c r="C907" s="289"/>
      <c r="D907" s="36"/>
      <c r="E907" s="36"/>
      <c r="F907" s="36"/>
      <c r="G907" s="36"/>
      <c r="H907" s="36"/>
      <c r="I907" s="36"/>
      <c r="J907" s="36"/>
      <c r="K907" s="36"/>
      <c r="L907" s="36"/>
      <c r="M907" s="36"/>
      <c r="N907" s="36"/>
      <c r="O907" s="36"/>
      <c r="P907" s="36"/>
      <c r="Q907" s="36"/>
      <c r="R907" s="36"/>
      <c r="S907" s="36"/>
      <c r="T907" s="36"/>
      <c r="U907" s="36"/>
      <c r="V907" s="36"/>
      <c r="W907" s="36"/>
      <c r="X907" s="36"/>
      <c r="Y907" s="36"/>
    </row>
    <row r="908" spans="1:25" ht="12.75" customHeight="1">
      <c r="A908" s="36"/>
      <c r="B908" s="446"/>
      <c r="C908" s="289"/>
      <c r="D908" s="36"/>
      <c r="E908" s="36"/>
      <c r="F908" s="36"/>
      <c r="G908" s="36"/>
      <c r="H908" s="36"/>
      <c r="I908" s="36"/>
      <c r="J908" s="36"/>
      <c r="K908" s="36"/>
      <c r="L908" s="36"/>
      <c r="M908" s="36"/>
      <c r="N908" s="36"/>
      <c r="O908" s="36"/>
      <c r="P908" s="36"/>
      <c r="Q908" s="36"/>
      <c r="R908" s="36"/>
      <c r="S908" s="36"/>
      <c r="T908" s="36"/>
      <c r="U908" s="36"/>
      <c r="V908" s="36"/>
      <c r="W908" s="36"/>
      <c r="X908" s="36"/>
      <c r="Y908" s="36"/>
    </row>
    <row r="909" spans="1:25" ht="12.75" customHeight="1">
      <c r="A909" s="36"/>
      <c r="B909" s="446"/>
      <c r="C909" s="289"/>
      <c r="D909" s="36"/>
      <c r="E909" s="36"/>
      <c r="F909" s="36"/>
      <c r="G909" s="36"/>
      <c r="H909" s="36"/>
      <c r="I909" s="36"/>
      <c r="J909" s="36"/>
      <c r="K909" s="36"/>
      <c r="L909" s="36"/>
      <c r="M909" s="36"/>
      <c r="N909" s="36"/>
      <c r="O909" s="36"/>
      <c r="P909" s="36"/>
      <c r="Q909" s="36"/>
      <c r="R909" s="36"/>
      <c r="S909" s="36"/>
      <c r="T909" s="36"/>
      <c r="U909" s="36"/>
      <c r="V909" s="36"/>
      <c r="W909" s="36"/>
      <c r="X909" s="36"/>
      <c r="Y909" s="36"/>
    </row>
    <row r="910" spans="1:25" ht="12.75" customHeight="1">
      <c r="A910" s="36"/>
      <c r="B910" s="446"/>
      <c r="C910" s="289"/>
      <c r="D910" s="36"/>
      <c r="E910" s="36"/>
      <c r="F910" s="36"/>
      <c r="G910" s="36"/>
      <c r="H910" s="36"/>
      <c r="I910" s="36"/>
      <c r="J910" s="36"/>
      <c r="K910" s="36"/>
      <c r="L910" s="36"/>
      <c r="M910" s="36"/>
      <c r="N910" s="36"/>
      <c r="O910" s="36"/>
      <c r="P910" s="36"/>
      <c r="Q910" s="36"/>
      <c r="R910" s="36"/>
      <c r="S910" s="36"/>
      <c r="T910" s="36"/>
      <c r="U910" s="36"/>
      <c r="V910" s="36"/>
      <c r="W910" s="36"/>
      <c r="X910" s="36"/>
      <c r="Y910" s="36"/>
    </row>
    <row r="911" spans="1:25" ht="12.75" customHeight="1">
      <c r="A911" s="36"/>
      <c r="B911" s="446"/>
      <c r="C911" s="289"/>
      <c r="D911" s="36"/>
      <c r="E911" s="36"/>
      <c r="F911" s="36"/>
      <c r="G911" s="36"/>
      <c r="H911" s="36"/>
      <c r="I911" s="36"/>
      <c r="J911" s="36"/>
      <c r="K911" s="36"/>
      <c r="L911" s="36"/>
      <c r="M911" s="36"/>
      <c r="N911" s="36"/>
      <c r="O911" s="36"/>
      <c r="P911" s="36"/>
      <c r="Q911" s="36"/>
      <c r="R911" s="36"/>
      <c r="S911" s="36"/>
      <c r="T911" s="36"/>
      <c r="U911" s="36"/>
      <c r="V911" s="36"/>
      <c r="W911" s="36"/>
      <c r="X911" s="36"/>
      <c r="Y911" s="36"/>
    </row>
    <row r="912" spans="1:25" ht="12.75" customHeight="1">
      <c r="A912" s="36"/>
      <c r="B912" s="446"/>
      <c r="C912" s="289"/>
      <c r="D912" s="36"/>
      <c r="E912" s="36"/>
      <c r="F912" s="36"/>
      <c r="G912" s="36"/>
      <c r="H912" s="36"/>
      <c r="I912" s="36"/>
      <c r="J912" s="36"/>
      <c r="K912" s="36"/>
      <c r="L912" s="36"/>
      <c r="M912" s="36"/>
      <c r="N912" s="36"/>
      <c r="O912" s="36"/>
      <c r="P912" s="36"/>
      <c r="Q912" s="36"/>
      <c r="R912" s="36"/>
      <c r="S912" s="36"/>
      <c r="T912" s="36"/>
      <c r="U912" s="36"/>
      <c r="V912" s="36"/>
      <c r="W912" s="36"/>
      <c r="X912" s="36"/>
      <c r="Y912" s="36"/>
    </row>
    <row r="913" spans="1:25" ht="12.75" customHeight="1">
      <c r="A913" s="36"/>
      <c r="B913" s="446"/>
      <c r="C913" s="289"/>
      <c r="D913" s="36"/>
      <c r="E913" s="36"/>
      <c r="F913" s="36"/>
      <c r="G913" s="36"/>
      <c r="H913" s="36"/>
      <c r="I913" s="36"/>
      <c r="J913" s="36"/>
      <c r="K913" s="36"/>
      <c r="L913" s="36"/>
      <c r="M913" s="36"/>
      <c r="N913" s="36"/>
      <c r="O913" s="36"/>
      <c r="P913" s="36"/>
      <c r="Q913" s="36"/>
      <c r="R913" s="36"/>
      <c r="S913" s="36"/>
      <c r="T913" s="36"/>
      <c r="U913" s="36"/>
      <c r="V913" s="36"/>
      <c r="W913" s="36"/>
      <c r="X913" s="36"/>
      <c r="Y913" s="36"/>
    </row>
    <row r="914" spans="1:25" ht="12.75" customHeight="1">
      <c r="A914" s="36"/>
      <c r="B914" s="446"/>
      <c r="C914" s="289"/>
      <c r="D914" s="36"/>
      <c r="E914" s="36"/>
      <c r="F914" s="36"/>
      <c r="G914" s="36"/>
      <c r="H914" s="36"/>
      <c r="I914" s="36"/>
      <c r="J914" s="36"/>
      <c r="K914" s="36"/>
      <c r="L914" s="36"/>
      <c r="M914" s="36"/>
      <c r="N914" s="36"/>
      <c r="O914" s="36"/>
      <c r="P914" s="36"/>
      <c r="Q914" s="36"/>
      <c r="R914" s="36"/>
      <c r="S914" s="36"/>
      <c r="T914" s="36"/>
      <c r="U914" s="36"/>
      <c r="V914" s="36"/>
      <c r="W914" s="36"/>
      <c r="X914" s="36"/>
      <c r="Y914" s="36"/>
    </row>
    <row r="915" spans="1:25" ht="12.75" customHeight="1">
      <c r="A915" s="36"/>
      <c r="B915" s="446"/>
      <c r="C915" s="289"/>
      <c r="D915" s="36"/>
      <c r="E915" s="36"/>
      <c r="F915" s="36"/>
      <c r="G915" s="36"/>
      <c r="H915" s="36"/>
      <c r="I915" s="36"/>
      <c r="J915" s="36"/>
      <c r="K915" s="36"/>
      <c r="L915" s="36"/>
      <c r="M915" s="36"/>
      <c r="N915" s="36"/>
      <c r="O915" s="36"/>
      <c r="P915" s="36"/>
      <c r="Q915" s="36"/>
      <c r="R915" s="36"/>
      <c r="S915" s="36"/>
      <c r="T915" s="36"/>
      <c r="U915" s="36"/>
      <c r="V915" s="36"/>
      <c r="W915" s="36"/>
      <c r="X915" s="36"/>
      <c r="Y915" s="36"/>
    </row>
    <row r="916" spans="1:25" ht="12.75" customHeight="1">
      <c r="A916" s="36"/>
      <c r="B916" s="446"/>
      <c r="C916" s="289"/>
      <c r="D916" s="36"/>
      <c r="E916" s="36"/>
      <c r="F916" s="36"/>
      <c r="G916" s="36"/>
      <c r="H916" s="36"/>
      <c r="I916" s="36"/>
      <c r="J916" s="36"/>
      <c r="K916" s="36"/>
      <c r="L916" s="36"/>
      <c r="M916" s="36"/>
      <c r="N916" s="36"/>
      <c r="O916" s="36"/>
      <c r="P916" s="36"/>
      <c r="Q916" s="36"/>
      <c r="R916" s="36"/>
      <c r="S916" s="36"/>
      <c r="T916" s="36"/>
      <c r="U916" s="36"/>
      <c r="V916" s="36"/>
      <c r="W916" s="36"/>
      <c r="X916" s="36"/>
      <c r="Y916" s="36"/>
    </row>
    <row r="917" spans="1:25" ht="12.75" customHeight="1">
      <c r="A917" s="36"/>
      <c r="B917" s="446"/>
      <c r="C917" s="289"/>
      <c r="D917" s="36"/>
      <c r="E917" s="36"/>
      <c r="F917" s="36"/>
      <c r="G917" s="36"/>
      <c r="H917" s="36"/>
      <c r="I917" s="36"/>
      <c r="J917" s="36"/>
      <c r="K917" s="36"/>
      <c r="L917" s="36"/>
      <c r="M917" s="36"/>
      <c r="N917" s="36"/>
      <c r="O917" s="36"/>
      <c r="P917" s="36"/>
      <c r="Q917" s="36"/>
      <c r="R917" s="36"/>
      <c r="S917" s="36"/>
      <c r="T917" s="36"/>
      <c r="U917" s="36"/>
      <c r="V917" s="36"/>
      <c r="W917" s="36"/>
      <c r="X917" s="36"/>
      <c r="Y917" s="36"/>
    </row>
    <row r="918" spans="1:25" ht="12.75" customHeight="1">
      <c r="A918" s="36"/>
      <c r="B918" s="446"/>
      <c r="C918" s="289"/>
      <c r="D918" s="36"/>
      <c r="E918" s="36"/>
      <c r="F918" s="36"/>
      <c r="G918" s="36"/>
      <c r="H918" s="36"/>
      <c r="I918" s="36"/>
      <c r="J918" s="36"/>
      <c r="K918" s="36"/>
      <c r="L918" s="36"/>
      <c r="M918" s="36"/>
      <c r="N918" s="36"/>
      <c r="O918" s="36"/>
      <c r="P918" s="36"/>
      <c r="Q918" s="36"/>
      <c r="R918" s="36"/>
      <c r="S918" s="36"/>
      <c r="T918" s="36"/>
      <c r="U918" s="36"/>
      <c r="V918" s="36"/>
      <c r="W918" s="36"/>
      <c r="X918" s="36"/>
      <c r="Y918" s="36"/>
    </row>
    <row r="919" spans="1:25" ht="12.75" customHeight="1">
      <c r="A919" s="36"/>
      <c r="B919" s="446"/>
      <c r="C919" s="289"/>
      <c r="D919" s="36"/>
      <c r="E919" s="36"/>
      <c r="F919" s="36"/>
      <c r="G919" s="36"/>
      <c r="H919" s="36"/>
      <c r="I919" s="36"/>
      <c r="J919" s="36"/>
      <c r="K919" s="36"/>
      <c r="L919" s="36"/>
      <c r="M919" s="36"/>
      <c r="N919" s="36"/>
      <c r="O919" s="36"/>
      <c r="P919" s="36"/>
      <c r="Q919" s="36"/>
      <c r="R919" s="36"/>
      <c r="S919" s="36"/>
      <c r="T919" s="36"/>
      <c r="U919" s="36"/>
      <c r="V919" s="36"/>
      <c r="W919" s="36"/>
      <c r="X919" s="36"/>
      <c r="Y919" s="36"/>
    </row>
    <row r="920" spans="1:25" ht="12.75" customHeight="1">
      <c r="A920" s="36"/>
      <c r="B920" s="446"/>
      <c r="C920" s="289"/>
      <c r="D920" s="36"/>
      <c r="E920" s="36"/>
      <c r="F920" s="36"/>
      <c r="G920" s="36"/>
      <c r="H920" s="36"/>
      <c r="I920" s="36"/>
      <c r="J920" s="36"/>
      <c r="K920" s="36"/>
      <c r="L920" s="36"/>
      <c r="M920" s="36"/>
      <c r="N920" s="36"/>
      <c r="O920" s="36"/>
      <c r="P920" s="36"/>
      <c r="Q920" s="36"/>
      <c r="R920" s="36"/>
      <c r="S920" s="36"/>
      <c r="T920" s="36"/>
      <c r="U920" s="36"/>
      <c r="V920" s="36"/>
      <c r="W920" s="36"/>
      <c r="X920" s="36"/>
      <c r="Y920" s="36"/>
    </row>
    <row r="921" spans="1:25" ht="12.75" customHeight="1">
      <c r="A921" s="36"/>
      <c r="B921" s="446"/>
      <c r="C921" s="289"/>
      <c r="D921" s="36"/>
      <c r="E921" s="36"/>
      <c r="F921" s="36"/>
      <c r="G921" s="36"/>
      <c r="H921" s="36"/>
      <c r="I921" s="36"/>
      <c r="J921" s="36"/>
      <c r="K921" s="36"/>
      <c r="L921" s="36"/>
      <c r="M921" s="36"/>
      <c r="N921" s="36"/>
      <c r="O921" s="36"/>
      <c r="P921" s="36"/>
      <c r="Q921" s="36"/>
      <c r="R921" s="36"/>
      <c r="S921" s="36"/>
      <c r="T921" s="36"/>
      <c r="U921" s="36"/>
      <c r="V921" s="36"/>
      <c r="W921" s="36"/>
      <c r="X921" s="36"/>
      <c r="Y921" s="36"/>
    </row>
    <row r="922" spans="1:25" ht="12.75" customHeight="1">
      <c r="A922" s="36"/>
      <c r="B922" s="446"/>
      <c r="C922" s="289"/>
      <c r="D922" s="36"/>
      <c r="E922" s="36"/>
      <c r="F922" s="36"/>
      <c r="G922" s="36"/>
      <c r="H922" s="36"/>
      <c r="I922" s="36"/>
      <c r="J922" s="36"/>
      <c r="K922" s="36"/>
      <c r="L922" s="36"/>
      <c r="M922" s="36"/>
      <c r="N922" s="36"/>
      <c r="O922" s="36"/>
      <c r="P922" s="36"/>
      <c r="Q922" s="36"/>
      <c r="R922" s="36"/>
      <c r="S922" s="36"/>
      <c r="T922" s="36"/>
      <c r="U922" s="36"/>
      <c r="V922" s="36"/>
      <c r="W922" s="36"/>
      <c r="X922" s="36"/>
      <c r="Y922" s="36"/>
    </row>
    <row r="923" spans="1:25" ht="12.75" customHeight="1">
      <c r="A923" s="36"/>
      <c r="B923" s="446"/>
      <c r="C923" s="289"/>
      <c r="D923" s="36"/>
      <c r="E923" s="36"/>
      <c r="F923" s="36"/>
      <c r="G923" s="36"/>
      <c r="H923" s="36"/>
      <c r="I923" s="36"/>
      <c r="J923" s="36"/>
      <c r="K923" s="36"/>
      <c r="L923" s="36"/>
      <c r="M923" s="36"/>
      <c r="N923" s="36"/>
      <c r="O923" s="36"/>
      <c r="P923" s="36"/>
      <c r="Q923" s="36"/>
      <c r="R923" s="36"/>
      <c r="S923" s="36"/>
      <c r="T923" s="36"/>
      <c r="U923" s="36"/>
      <c r="V923" s="36"/>
      <c r="W923" s="36"/>
      <c r="X923" s="36"/>
      <c r="Y923" s="36"/>
    </row>
    <row r="924" spans="1:25" ht="12.75" customHeight="1">
      <c r="A924" s="36"/>
      <c r="B924" s="446"/>
      <c r="C924" s="289"/>
      <c r="D924" s="36"/>
      <c r="E924" s="36"/>
      <c r="F924" s="36"/>
      <c r="G924" s="36"/>
      <c r="H924" s="36"/>
      <c r="I924" s="36"/>
      <c r="J924" s="36"/>
      <c r="K924" s="36"/>
      <c r="L924" s="36"/>
      <c r="M924" s="36"/>
      <c r="N924" s="36"/>
      <c r="O924" s="36"/>
      <c r="P924" s="36"/>
      <c r="Q924" s="36"/>
      <c r="R924" s="36"/>
      <c r="S924" s="36"/>
      <c r="T924" s="36"/>
      <c r="U924" s="36"/>
      <c r="V924" s="36"/>
      <c r="W924" s="36"/>
      <c r="X924" s="36"/>
      <c r="Y924" s="36"/>
    </row>
    <row r="925" spans="1:25" ht="12.75" customHeight="1">
      <c r="A925" s="36"/>
      <c r="B925" s="446"/>
      <c r="C925" s="289"/>
      <c r="D925" s="36"/>
      <c r="E925" s="36"/>
      <c r="F925" s="36"/>
      <c r="G925" s="36"/>
      <c r="H925" s="36"/>
      <c r="I925" s="36"/>
      <c r="J925" s="36"/>
      <c r="K925" s="36"/>
      <c r="L925" s="36"/>
      <c r="M925" s="36"/>
      <c r="N925" s="36"/>
      <c r="O925" s="36"/>
      <c r="P925" s="36"/>
      <c r="Q925" s="36"/>
      <c r="R925" s="36"/>
      <c r="S925" s="36"/>
      <c r="T925" s="36"/>
      <c r="U925" s="36"/>
      <c r="V925" s="36"/>
      <c r="W925" s="36"/>
      <c r="X925" s="36"/>
      <c r="Y925" s="36"/>
    </row>
    <row r="926" spans="1:25" ht="12.75" customHeight="1">
      <c r="A926" s="36"/>
      <c r="B926" s="446"/>
      <c r="C926" s="289"/>
      <c r="D926" s="36"/>
      <c r="E926" s="36"/>
      <c r="F926" s="36"/>
      <c r="G926" s="36"/>
      <c r="H926" s="36"/>
      <c r="I926" s="36"/>
      <c r="J926" s="36"/>
      <c r="K926" s="36"/>
      <c r="L926" s="36"/>
      <c r="M926" s="36"/>
      <c r="N926" s="36"/>
      <c r="O926" s="36"/>
      <c r="P926" s="36"/>
      <c r="Q926" s="36"/>
      <c r="R926" s="36"/>
      <c r="S926" s="36"/>
      <c r="T926" s="36"/>
      <c r="U926" s="36"/>
      <c r="V926" s="36"/>
      <c r="W926" s="36"/>
      <c r="X926" s="36"/>
      <c r="Y926" s="36"/>
    </row>
    <row r="927" spans="1:25" ht="12.75" customHeight="1">
      <c r="A927" s="36"/>
      <c r="B927" s="446"/>
      <c r="C927" s="289"/>
      <c r="D927" s="36"/>
      <c r="E927" s="36"/>
      <c r="F927" s="36"/>
      <c r="G927" s="36"/>
      <c r="H927" s="36"/>
      <c r="I927" s="36"/>
      <c r="J927" s="36"/>
      <c r="K927" s="36"/>
      <c r="L927" s="36"/>
      <c r="M927" s="36"/>
      <c r="N927" s="36"/>
      <c r="O927" s="36"/>
      <c r="P927" s="36"/>
      <c r="Q927" s="36"/>
      <c r="R927" s="36"/>
      <c r="S927" s="36"/>
      <c r="T927" s="36"/>
      <c r="U927" s="36"/>
      <c r="V927" s="36"/>
      <c r="W927" s="36"/>
      <c r="X927" s="36"/>
      <c r="Y927" s="36"/>
    </row>
    <row r="928" spans="1:25" ht="12.75" customHeight="1">
      <c r="A928" s="36"/>
      <c r="B928" s="446"/>
      <c r="C928" s="289"/>
      <c r="D928" s="36"/>
      <c r="E928" s="36"/>
      <c r="F928" s="36"/>
      <c r="G928" s="36"/>
      <c r="H928" s="36"/>
      <c r="I928" s="36"/>
      <c r="J928" s="36"/>
      <c r="K928" s="36"/>
      <c r="L928" s="36"/>
      <c r="M928" s="36"/>
      <c r="N928" s="36"/>
      <c r="O928" s="36"/>
      <c r="P928" s="36"/>
      <c r="Q928" s="36"/>
      <c r="R928" s="36"/>
      <c r="S928" s="36"/>
      <c r="T928" s="36"/>
      <c r="U928" s="36"/>
      <c r="V928" s="36"/>
      <c r="W928" s="36"/>
      <c r="X928" s="36"/>
      <c r="Y928" s="36"/>
    </row>
    <row r="929" spans="1:25" ht="12.75" customHeight="1">
      <c r="A929" s="36"/>
      <c r="B929" s="446"/>
      <c r="C929" s="289"/>
      <c r="D929" s="36"/>
      <c r="E929" s="36"/>
      <c r="F929" s="36"/>
      <c r="G929" s="36"/>
      <c r="H929" s="36"/>
      <c r="I929" s="36"/>
      <c r="J929" s="36"/>
      <c r="K929" s="36"/>
      <c r="L929" s="36"/>
      <c r="M929" s="36"/>
      <c r="N929" s="36"/>
      <c r="O929" s="36"/>
      <c r="P929" s="36"/>
      <c r="Q929" s="36"/>
      <c r="R929" s="36"/>
      <c r="S929" s="36"/>
      <c r="T929" s="36"/>
      <c r="U929" s="36"/>
      <c r="V929" s="36"/>
      <c r="W929" s="36"/>
      <c r="X929" s="36"/>
      <c r="Y929" s="36"/>
    </row>
    <row r="930" spans="1:25" ht="12.75" customHeight="1">
      <c r="A930" s="36"/>
      <c r="B930" s="446"/>
      <c r="C930" s="289"/>
      <c r="D930" s="36"/>
      <c r="E930" s="36"/>
      <c r="F930" s="36"/>
      <c r="G930" s="36"/>
      <c r="H930" s="36"/>
      <c r="I930" s="36"/>
      <c r="J930" s="36"/>
      <c r="K930" s="36"/>
      <c r="L930" s="36"/>
      <c r="M930" s="36"/>
      <c r="N930" s="36"/>
      <c r="O930" s="36"/>
      <c r="P930" s="36"/>
      <c r="Q930" s="36"/>
      <c r="R930" s="36"/>
      <c r="S930" s="36"/>
      <c r="T930" s="36"/>
      <c r="U930" s="36"/>
      <c r="V930" s="36"/>
      <c r="W930" s="36"/>
      <c r="X930" s="36"/>
      <c r="Y930" s="36"/>
    </row>
    <row r="931" spans="1:25" ht="12.75" customHeight="1">
      <c r="A931" s="36"/>
      <c r="B931" s="446"/>
      <c r="C931" s="289"/>
      <c r="D931" s="36"/>
      <c r="E931" s="36"/>
      <c r="F931" s="36"/>
      <c r="G931" s="36"/>
      <c r="H931" s="36"/>
      <c r="I931" s="36"/>
      <c r="J931" s="36"/>
      <c r="K931" s="36"/>
      <c r="L931" s="36"/>
      <c r="M931" s="36"/>
      <c r="N931" s="36"/>
      <c r="O931" s="36"/>
      <c r="P931" s="36"/>
      <c r="Q931" s="36"/>
      <c r="R931" s="36"/>
      <c r="S931" s="36"/>
      <c r="T931" s="36"/>
      <c r="U931" s="36"/>
      <c r="V931" s="36"/>
      <c r="W931" s="36"/>
      <c r="X931" s="36"/>
      <c r="Y931" s="36"/>
    </row>
    <row r="932" spans="1:25" ht="12.75" customHeight="1">
      <c r="A932" s="36"/>
      <c r="B932" s="446"/>
      <c r="C932" s="289"/>
      <c r="D932" s="36"/>
      <c r="E932" s="36"/>
      <c r="F932" s="36"/>
      <c r="G932" s="36"/>
      <c r="H932" s="36"/>
      <c r="I932" s="36"/>
      <c r="J932" s="36"/>
      <c r="K932" s="36"/>
      <c r="L932" s="36"/>
      <c r="M932" s="36"/>
      <c r="N932" s="36"/>
      <c r="O932" s="36"/>
      <c r="P932" s="36"/>
      <c r="Q932" s="36"/>
      <c r="R932" s="36"/>
      <c r="S932" s="36"/>
      <c r="T932" s="36"/>
      <c r="U932" s="36"/>
      <c r="V932" s="36"/>
      <c r="W932" s="36"/>
      <c r="X932" s="36"/>
      <c r="Y932" s="36"/>
    </row>
    <row r="933" spans="1:25" ht="12.75" customHeight="1">
      <c r="A933" s="36"/>
      <c r="B933" s="446"/>
      <c r="C933" s="289"/>
      <c r="D933" s="36"/>
      <c r="E933" s="36"/>
      <c r="F933" s="36"/>
      <c r="G933" s="36"/>
      <c r="H933" s="36"/>
      <c r="I933" s="36"/>
      <c r="J933" s="36"/>
      <c r="K933" s="36"/>
      <c r="L933" s="36"/>
      <c r="M933" s="36"/>
      <c r="N933" s="36"/>
      <c r="O933" s="36"/>
      <c r="P933" s="36"/>
      <c r="Q933" s="36"/>
      <c r="R933" s="36"/>
      <c r="S933" s="36"/>
      <c r="T933" s="36"/>
      <c r="U933" s="36"/>
      <c r="V933" s="36"/>
      <c r="W933" s="36"/>
      <c r="X933" s="36"/>
      <c r="Y933" s="36"/>
    </row>
    <row r="934" spans="1:25" ht="12.75" customHeight="1">
      <c r="A934" s="36"/>
      <c r="B934" s="446"/>
      <c r="C934" s="289"/>
      <c r="D934" s="36"/>
      <c r="E934" s="36"/>
      <c r="F934" s="36"/>
      <c r="G934" s="36"/>
      <c r="H934" s="36"/>
      <c r="I934" s="36"/>
      <c r="J934" s="36"/>
      <c r="K934" s="36"/>
      <c r="L934" s="36"/>
      <c r="M934" s="36"/>
      <c r="N934" s="36"/>
      <c r="O934" s="36"/>
      <c r="P934" s="36"/>
      <c r="Q934" s="36"/>
      <c r="R934" s="36"/>
      <c r="S934" s="36"/>
      <c r="T934" s="36"/>
      <c r="U934" s="36"/>
      <c r="V934" s="36"/>
      <c r="W934" s="36"/>
      <c r="X934" s="36"/>
      <c r="Y934" s="36"/>
    </row>
    <row r="935" spans="1:25" ht="12.75" customHeight="1">
      <c r="A935" s="36"/>
      <c r="B935" s="446"/>
      <c r="C935" s="289"/>
      <c r="D935" s="36"/>
      <c r="E935" s="36"/>
      <c r="F935" s="36"/>
      <c r="G935" s="36"/>
      <c r="H935" s="36"/>
      <c r="I935" s="36"/>
      <c r="J935" s="36"/>
      <c r="K935" s="36"/>
      <c r="L935" s="36"/>
      <c r="M935" s="36"/>
      <c r="N935" s="36"/>
      <c r="O935" s="36"/>
      <c r="P935" s="36"/>
      <c r="Q935" s="36"/>
      <c r="R935" s="36"/>
      <c r="S935" s="36"/>
      <c r="T935" s="36"/>
      <c r="U935" s="36"/>
      <c r="V935" s="36"/>
      <c r="W935" s="36"/>
      <c r="X935" s="36"/>
      <c r="Y935" s="36"/>
    </row>
    <row r="936" spans="1:25" ht="12.75" customHeight="1">
      <c r="A936" s="36"/>
      <c r="B936" s="446"/>
      <c r="C936" s="289"/>
      <c r="D936" s="36"/>
      <c r="E936" s="36"/>
      <c r="F936" s="36"/>
      <c r="G936" s="36"/>
      <c r="H936" s="36"/>
      <c r="I936" s="36"/>
      <c r="J936" s="36"/>
      <c r="K936" s="36"/>
      <c r="L936" s="36"/>
      <c r="M936" s="36"/>
      <c r="N936" s="36"/>
      <c r="O936" s="36"/>
      <c r="P936" s="36"/>
      <c r="Q936" s="36"/>
      <c r="R936" s="36"/>
      <c r="S936" s="36"/>
      <c r="T936" s="36"/>
      <c r="U936" s="36"/>
      <c r="V936" s="36"/>
      <c r="W936" s="36"/>
      <c r="X936" s="36"/>
      <c r="Y936" s="36"/>
    </row>
    <row r="937" spans="1:25" ht="12.75" customHeight="1">
      <c r="A937" s="36"/>
      <c r="B937" s="446"/>
      <c r="C937" s="289"/>
      <c r="D937" s="36"/>
      <c r="E937" s="36"/>
      <c r="F937" s="36"/>
      <c r="G937" s="36"/>
      <c r="H937" s="36"/>
      <c r="I937" s="36"/>
      <c r="J937" s="36"/>
      <c r="K937" s="36"/>
      <c r="L937" s="36"/>
      <c r="M937" s="36"/>
      <c r="N937" s="36"/>
      <c r="O937" s="36"/>
      <c r="P937" s="36"/>
      <c r="Q937" s="36"/>
      <c r="R937" s="36"/>
      <c r="S937" s="36"/>
      <c r="T937" s="36"/>
      <c r="U937" s="36"/>
      <c r="V937" s="36"/>
      <c r="W937" s="36"/>
      <c r="X937" s="36"/>
      <c r="Y937" s="36"/>
    </row>
    <row r="938" spans="1:25" ht="12.75" customHeight="1">
      <c r="A938" s="36"/>
      <c r="B938" s="446"/>
      <c r="C938" s="289"/>
      <c r="D938" s="36"/>
      <c r="E938" s="36"/>
      <c r="F938" s="36"/>
      <c r="G938" s="36"/>
      <c r="H938" s="36"/>
      <c r="I938" s="36"/>
      <c r="J938" s="36"/>
      <c r="K938" s="36"/>
      <c r="L938" s="36"/>
      <c r="M938" s="36"/>
      <c r="N938" s="36"/>
      <c r="O938" s="36"/>
      <c r="P938" s="36"/>
      <c r="Q938" s="36"/>
      <c r="R938" s="36"/>
      <c r="S938" s="36"/>
      <c r="T938" s="36"/>
      <c r="U938" s="36"/>
      <c r="V938" s="36"/>
      <c r="W938" s="36"/>
      <c r="X938" s="36"/>
      <c r="Y938" s="36"/>
    </row>
    <row r="939" spans="1:25" ht="12.75" customHeight="1">
      <c r="A939" s="36"/>
      <c r="B939" s="446"/>
      <c r="C939" s="289"/>
      <c r="D939" s="36"/>
      <c r="E939" s="36"/>
      <c r="F939" s="36"/>
      <c r="G939" s="36"/>
      <c r="H939" s="36"/>
      <c r="I939" s="36"/>
      <c r="J939" s="36"/>
      <c r="K939" s="36"/>
      <c r="L939" s="36"/>
      <c r="M939" s="36"/>
      <c r="N939" s="36"/>
      <c r="O939" s="36"/>
      <c r="P939" s="36"/>
      <c r="Q939" s="36"/>
      <c r="R939" s="36"/>
      <c r="S939" s="36"/>
      <c r="T939" s="36"/>
      <c r="U939" s="36"/>
      <c r="V939" s="36"/>
      <c r="W939" s="36"/>
      <c r="X939" s="36"/>
      <c r="Y939" s="36"/>
    </row>
    <row r="940" spans="1:25" ht="12.75" customHeight="1">
      <c r="A940" s="36"/>
      <c r="B940" s="446"/>
      <c r="C940" s="289"/>
      <c r="D940" s="36"/>
      <c r="E940" s="36"/>
      <c r="F940" s="36"/>
      <c r="G940" s="36"/>
      <c r="H940" s="36"/>
      <c r="I940" s="36"/>
      <c r="J940" s="36"/>
      <c r="K940" s="36"/>
      <c r="L940" s="36"/>
      <c r="M940" s="36"/>
      <c r="N940" s="36"/>
      <c r="O940" s="36"/>
      <c r="P940" s="36"/>
      <c r="Q940" s="36"/>
      <c r="R940" s="36"/>
      <c r="S940" s="36"/>
      <c r="T940" s="36"/>
      <c r="U940" s="36"/>
      <c r="V940" s="36"/>
      <c r="W940" s="36"/>
      <c r="X940" s="36"/>
      <c r="Y940" s="36"/>
    </row>
    <row r="941" spans="1:25" ht="12.75" customHeight="1">
      <c r="A941" s="36"/>
      <c r="B941" s="446"/>
      <c r="C941" s="289"/>
      <c r="D941" s="36"/>
      <c r="E941" s="36"/>
      <c r="F941" s="36"/>
      <c r="G941" s="36"/>
      <c r="H941" s="36"/>
      <c r="I941" s="36"/>
      <c r="J941" s="36"/>
      <c r="K941" s="36"/>
      <c r="L941" s="36"/>
      <c r="M941" s="36"/>
      <c r="N941" s="36"/>
      <c r="O941" s="36"/>
      <c r="P941" s="36"/>
      <c r="Q941" s="36"/>
      <c r="R941" s="36"/>
      <c r="S941" s="36"/>
      <c r="T941" s="36"/>
      <c r="U941" s="36"/>
      <c r="V941" s="36"/>
      <c r="W941" s="36"/>
      <c r="X941" s="36"/>
      <c r="Y941" s="36"/>
    </row>
    <row r="942" spans="1:25" ht="12.75" customHeight="1">
      <c r="A942" s="36"/>
      <c r="B942" s="446"/>
      <c r="C942" s="289"/>
      <c r="D942" s="36"/>
      <c r="E942" s="36"/>
      <c r="F942" s="36"/>
      <c r="G942" s="36"/>
      <c r="H942" s="36"/>
      <c r="I942" s="36"/>
      <c r="J942" s="36"/>
      <c r="K942" s="36"/>
      <c r="L942" s="36"/>
      <c r="M942" s="36"/>
      <c r="N942" s="36"/>
      <c r="O942" s="36"/>
      <c r="P942" s="36"/>
      <c r="Q942" s="36"/>
      <c r="R942" s="36"/>
      <c r="S942" s="36"/>
      <c r="T942" s="36"/>
      <c r="U942" s="36"/>
      <c r="V942" s="36"/>
      <c r="W942" s="36"/>
      <c r="X942" s="36"/>
      <c r="Y942" s="36"/>
    </row>
    <row r="943" spans="1:25" ht="12.75" customHeight="1">
      <c r="A943" s="36"/>
      <c r="B943" s="446"/>
      <c r="C943" s="289"/>
      <c r="D943" s="36"/>
      <c r="E943" s="36"/>
      <c r="F943" s="36"/>
      <c r="G943" s="36"/>
      <c r="H943" s="36"/>
      <c r="I943" s="36"/>
      <c r="J943" s="36"/>
      <c r="K943" s="36"/>
      <c r="L943" s="36"/>
      <c r="M943" s="36"/>
      <c r="N943" s="36"/>
      <c r="O943" s="36"/>
      <c r="P943" s="36"/>
      <c r="Q943" s="36"/>
      <c r="R943" s="36"/>
      <c r="S943" s="36"/>
      <c r="T943" s="36"/>
      <c r="U943" s="36"/>
      <c r="V943" s="36"/>
      <c r="W943" s="36"/>
      <c r="X943" s="36"/>
      <c r="Y943" s="36"/>
    </row>
    <row r="944" spans="1:25" ht="12.75" customHeight="1">
      <c r="A944" s="36"/>
      <c r="B944" s="446"/>
      <c r="C944" s="289"/>
      <c r="D944" s="36"/>
      <c r="E944" s="36"/>
      <c r="F944" s="36"/>
      <c r="G944" s="36"/>
      <c r="H944" s="36"/>
      <c r="I944" s="36"/>
      <c r="J944" s="36"/>
      <c r="K944" s="36"/>
      <c r="L944" s="36"/>
      <c r="M944" s="36"/>
      <c r="N944" s="36"/>
      <c r="O944" s="36"/>
      <c r="P944" s="36"/>
      <c r="Q944" s="36"/>
      <c r="R944" s="36"/>
      <c r="S944" s="36"/>
      <c r="T944" s="36"/>
      <c r="U944" s="36"/>
      <c r="V944" s="36"/>
      <c r="W944" s="36"/>
      <c r="X944" s="36"/>
      <c r="Y944" s="36"/>
    </row>
    <row r="945" spans="1:25" ht="12.75" customHeight="1">
      <c r="A945" s="36"/>
      <c r="B945" s="446"/>
      <c r="C945" s="289"/>
      <c r="D945" s="36"/>
      <c r="E945" s="36"/>
      <c r="F945" s="36"/>
      <c r="G945" s="36"/>
      <c r="H945" s="36"/>
      <c r="I945" s="36"/>
      <c r="J945" s="36"/>
      <c r="K945" s="36"/>
      <c r="L945" s="36"/>
      <c r="M945" s="36"/>
      <c r="N945" s="36"/>
      <c r="O945" s="36"/>
      <c r="P945" s="36"/>
      <c r="Q945" s="36"/>
      <c r="R945" s="36"/>
      <c r="S945" s="36"/>
      <c r="T945" s="36"/>
      <c r="U945" s="36"/>
      <c r="V945" s="36"/>
      <c r="W945" s="36"/>
      <c r="X945" s="36"/>
      <c r="Y945" s="36"/>
    </row>
    <row r="946" spans="1:25" ht="12.75" customHeight="1">
      <c r="A946" s="36"/>
      <c r="B946" s="446"/>
      <c r="C946" s="289"/>
      <c r="D946" s="36"/>
      <c r="E946" s="36"/>
      <c r="F946" s="36"/>
      <c r="G946" s="36"/>
      <c r="H946" s="36"/>
      <c r="I946" s="36"/>
      <c r="J946" s="36"/>
      <c r="K946" s="36"/>
      <c r="L946" s="36"/>
      <c r="M946" s="36"/>
      <c r="N946" s="36"/>
      <c r="O946" s="36"/>
      <c r="P946" s="36"/>
      <c r="Q946" s="36"/>
      <c r="R946" s="36"/>
      <c r="S946" s="36"/>
      <c r="T946" s="36"/>
      <c r="U946" s="36"/>
      <c r="V946" s="36"/>
      <c r="W946" s="36"/>
      <c r="X946" s="36"/>
      <c r="Y946" s="36"/>
    </row>
    <row r="947" spans="1:25" ht="12.75" customHeight="1">
      <c r="A947" s="36"/>
      <c r="B947" s="446"/>
      <c r="C947" s="289"/>
      <c r="D947" s="36"/>
      <c r="E947" s="36"/>
      <c r="F947" s="36"/>
      <c r="G947" s="36"/>
      <c r="H947" s="36"/>
      <c r="I947" s="36"/>
      <c r="J947" s="36"/>
      <c r="K947" s="36"/>
      <c r="L947" s="36"/>
      <c r="M947" s="36"/>
      <c r="N947" s="36"/>
      <c r="O947" s="36"/>
      <c r="P947" s="36"/>
      <c r="Q947" s="36"/>
      <c r="R947" s="36"/>
      <c r="S947" s="36"/>
      <c r="T947" s="36"/>
      <c r="U947" s="36"/>
      <c r="V947" s="36"/>
      <c r="W947" s="36"/>
      <c r="X947" s="36"/>
      <c r="Y947" s="36"/>
    </row>
    <row r="948" spans="1:25" ht="12.75" customHeight="1">
      <c r="A948" s="36"/>
      <c r="B948" s="446"/>
      <c r="C948" s="289"/>
      <c r="D948" s="36"/>
      <c r="E948" s="36"/>
      <c r="F948" s="36"/>
      <c r="G948" s="36"/>
      <c r="H948" s="36"/>
      <c r="I948" s="36"/>
      <c r="J948" s="36"/>
      <c r="K948" s="36"/>
      <c r="L948" s="36"/>
      <c r="M948" s="36"/>
      <c r="N948" s="36"/>
      <c r="O948" s="36"/>
      <c r="P948" s="36"/>
      <c r="Q948" s="36"/>
      <c r="R948" s="36"/>
      <c r="S948" s="36"/>
      <c r="T948" s="36"/>
      <c r="U948" s="36"/>
      <c r="V948" s="36"/>
      <c r="W948" s="36"/>
      <c r="X948" s="36"/>
      <c r="Y948" s="36"/>
    </row>
    <row r="949" spans="1:25" ht="12.75" customHeight="1">
      <c r="A949" s="36"/>
      <c r="B949" s="446"/>
      <c r="C949" s="289"/>
      <c r="D949" s="36"/>
      <c r="E949" s="36"/>
      <c r="F949" s="36"/>
      <c r="G949" s="36"/>
      <c r="H949" s="36"/>
      <c r="I949" s="36"/>
      <c r="J949" s="36"/>
      <c r="K949" s="36"/>
      <c r="L949" s="36"/>
      <c r="M949" s="36"/>
      <c r="N949" s="36"/>
      <c r="O949" s="36"/>
      <c r="P949" s="36"/>
      <c r="Q949" s="36"/>
      <c r="R949" s="36"/>
      <c r="S949" s="36"/>
      <c r="T949" s="36"/>
      <c r="U949" s="36"/>
      <c r="V949" s="36"/>
      <c r="W949" s="36"/>
      <c r="X949" s="36"/>
      <c r="Y949" s="36"/>
    </row>
    <row r="950" spans="1:25" ht="12.75" customHeight="1">
      <c r="A950" s="36"/>
      <c r="B950" s="446"/>
      <c r="C950" s="289"/>
      <c r="D950" s="36"/>
      <c r="E950" s="36"/>
      <c r="F950" s="36"/>
      <c r="G950" s="36"/>
      <c r="H950" s="36"/>
      <c r="I950" s="36"/>
      <c r="J950" s="36"/>
      <c r="K950" s="36"/>
      <c r="L950" s="36"/>
      <c r="M950" s="36"/>
      <c r="N950" s="36"/>
      <c r="O950" s="36"/>
      <c r="P950" s="36"/>
      <c r="Q950" s="36"/>
      <c r="R950" s="36"/>
      <c r="S950" s="36"/>
      <c r="T950" s="36"/>
      <c r="U950" s="36"/>
      <c r="V950" s="36"/>
      <c r="W950" s="36"/>
      <c r="X950" s="36"/>
      <c r="Y950" s="36"/>
    </row>
    <row r="951" spans="1:25" ht="12.75" customHeight="1">
      <c r="A951" s="36"/>
      <c r="B951" s="446"/>
      <c r="C951" s="289"/>
      <c r="D951" s="36"/>
      <c r="E951" s="36"/>
      <c r="F951" s="36"/>
      <c r="G951" s="36"/>
      <c r="H951" s="36"/>
      <c r="I951" s="36"/>
      <c r="J951" s="36"/>
      <c r="K951" s="36"/>
      <c r="L951" s="36"/>
      <c r="M951" s="36"/>
      <c r="N951" s="36"/>
      <c r="O951" s="36"/>
      <c r="P951" s="36"/>
      <c r="Q951" s="36"/>
      <c r="R951" s="36"/>
      <c r="S951" s="36"/>
      <c r="T951" s="36"/>
      <c r="U951" s="36"/>
      <c r="V951" s="36"/>
      <c r="W951" s="36"/>
      <c r="X951" s="36"/>
      <c r="Y951" s="36"/>
    </row>
    <row r="952" spans="1:25" ht="12.75" customHeight="1">
      <c r="A952" s="36"/>
      <c r="B952" s="446"/>
      <c r="C952" s="289"/>
      <c r="D952" s="36"/>
      <c r="E952" s="36"/>
      <c r="F952" s="36"/>
      <c r="G952" s="36"/>
      <c r="H952" s="36"/>
      <c r="I952" s="36"/>
      <c r="J952" s="36"/>
      <c r="K952" s="36"/>
      <c r="L952" s="36"/>
      <c r="M952" s="36"/>
      <c r="N952" s="36"/>
      <c r="O952" s="36"/>
      <c r="P952" s="36"/>
      <c r="Q952" s="36"/>
      <c r="R952" s="36"/>
      <c r="S952" s="36"/>
      <c r="T952" s="36"/>
      <c r="U952" s="36"/>
      <c r="V952" s="36"/>
      <c r="W952" s="36"/>
      <c r="X952" s="36"/>
      <c r="Y952" s="36"/>
    </row>
    <row r="953" spans="1:25" ht="12.75" customHeight="1">
      <c r="A953" s="36"/>
      <c r="B953" s="446"/>
      <c r="C953" s="289"/>
      <c r="D953" s="36"/>
      <c r="E953" s="36"/>
      <c r="F953" s="36"/>
      <c r="G953" s="36"/>
      <c r="H953" s="36"/>
      <c r="I953" s="36"/>
      <c r="J953" s="36"/>
      <c r="K953" s="36"/>
      <c r="L953" s="36"/>
      <c r="M953" s="36"/>
      <c r="N953" s="36"/>
      <c r="O953" s="36"/>
      <c r="P953" s="36"/>
      <c r="Q953" s="36"/>
      <c r="R953" s="36"/>
      <c r="S953" s="36"/>
      <c r="T953" s="36"/>
      <c r="U953" s="36"/>
      <c r="V953" s="36"/>
      <c r="W953" s="36"/>
      <c r="X953" s="36"/>
      <c r="Y953" s="36"/>
    </row>
    <row r="954" spans="1:25" ht="12.75" customHeight="1">
      <c r="A954" s="36"/>
      <c r="B954" s="446"/>
      <c r="C954" s="289"/>
      <c r="D954" s="36"/>
      <c r="E954" s="36"/>
      <c r="F954" s="36"/>
      <c r="G954" s="36"/>
      <c r="H954" s="36"/>
      <c r="I954" s="36"/>
      <c r="J954" s="36"/>
      <c r="K954" s="36"/>
      <c r="L954" s="36"/>
      <c r="M954" s="36"/>
      <c r="N954" s="36"/>
      <c r="O954" s="36"/>
      <c r="P954" s="36"/>
      <c r="Q954" s="36"/>
      <c r="R954" s="36"/>
      <c r="S954" s="36"/>
      <c r="T954" s="36"/>
      <c r="U954" s="36"/>
      <c r="V954" s="36"/>
      <c r="W954" s="36"/>
      <c r="X954" s="36"/>
      <c r="Y954" s="36"/>
    </row>
    <row r="955" spans="1:25" ht="12.75" customHeight="1">
      <c r="A955" s="36"/>
      <c r="B955" s="446"/>
      <c r="C955" s="289"/>
      <c r="D955" s="36"/>
      <c r="E955" s="36"/>
      <c r="F955" s="36"/>
      <c r="G955" s="36"/>
      <c r="H955" s="36"/>
      <c r="I955" s="36"/>
      <c r="J955" s="36"/>
      <c r="K955" s="36"/>
      <c r="L955" s="36"/>
      <c r="M955" s="36"/>
      <c r="N955" s="36"/>
      <c r="O955" s="36"/>
      <c r="P955" s="36"/>
      <c r="Q955" s="36"/>
      <c r="R955" s="36"/>
      <c r="S955" s="36"/>
      <c r="T955" s="36"/>
      <c r="U955" s="36"/>
      <c r="V955" s="36"/>
      <c r="W955" s="36"/>
      <c r="X955" s="36"/>
      <c r="Y955" s="36"/>
    </row>
    <row r="956" spans="1:25" ht="12.75" customHeight="1">
      <c r="A956" s="36"/>
      <c r="B956" s="446"/>
      <c r="C956" s="289"/>
      <c r="D956" s="36"/>
      <c r="E956" s="36"/>
      <c r="F956" s="36"/>
      <c r="G956" s="36"/>
      <c r="H956" s="36"/>
      <c r="I956" s="36"/>
      <c r="J956" s="36"/>
      <c r="K956" s="36"/>
      <c r="L956" s="36"/>
      <c r="M956" s="36"/>
      <c r="N956" s="36"/>
      <c r="O956" s="36"/>
      <c r="P956" s="36"/>
      <c r="Q956" s="36"/>
      <c r="R956" s="36"/>
      <c r="S956" s="36"/>
      <c r="T956" s="36"/>
      <c r="U956" s="36"/>
      <c r="V956" s="36"/>
      <c r="W956" s="36"/>
      <c r="X956" s="36"/>
      <c r="Y956" s="36"/>
    </row>
    <row r="957" spans="1:25" ht="12.75" customHeight="1">
      <c r="A957" s="36"/>
      <c r="B957" s="446"/>
      <c r="C957" s="289"/>
      <c r="D957" s="36"/>
      <c r="E957" s="36"/>
      <c r="F957" s="36"/>
      <c r="G957" s="36"/>
      <c r="H957" s="36"/>
      <c r="I957" s="36"/>
      <c r="J957" s="36"/>
      <c r="K957" s="36"/>
      <c r="L957" s="36"/>
      <c r="M957" s="36"/>
      <c r="N957" s="36"/>
      <c r="O957" s="36"/>
      <c r="P957" s="36"/>
      <c r="Q957" s="36"/>
      <c r="R957" s="36"/>
      <c r="S957" s="36"/>
      <c r="T957" s="36"/>
      <c r="U957" s="36"/>
      <c r="V957" s="36"/>
      <c r="W957" s="36"/>
      <c r="X957" s="36"/>
      <c r="Y957" s="36"/>
    </row>
    <row r="958" spans="1:25" ht="12.75" customHeight="1">
      <c r="A958" s="36"/>
      <c r="B958" s="446"/>
      <c r="C958" s="289"/>
      <c r="D958" s="36"/>
      <c r="E958" s="36"/>
      <c r="F958" s="36"/>
      <c r="G958" s="36"/>
      <c r="H958" s="36"/>
      <c r="I958" s="36"/>
      <c r="J958" s="36"/>
      <c r="K958" s="36"/>
      <c r="L958" s="36"/>
      <c r="M958" s="36"/>
      <c r="N958" s="36"/>
      <c r="O958" s="36"/>
      <c r="P958" s="36"/>
      <c r="Q958" s="36"/>
      <c r="R958" s="36"/>
      <c r="S958" s="36"/>
      <c r="T958" s="36"/>
      <c r="U958" s="36"/>
      <c r="V958" s="36"/>
      <c r="W958" s="36"/>
      <c r="X958" s="36"/>
      <c r="Y958" s="36"/>
    </row>
    <row r="959" spans="1:25" ht="12.75" customHeight="1">
      <c r="A959" s="36"/>
      <c r="B959" s="446"/>
      <c r="C959" s="289"/>
      <c r="D959" s="36"/>
      <c r="E959" s="36"/>
      <c r="F959" s="36"/>
      <c r="G959" s="36"/>
      <c r="H959" s="36"/>
      <c r="I959" s="36"/>
      <c r="J959" s="36"/>
      <c r="K959" s="36"/>
      <c r="L959" s="36"/>
      <c r="M959" s="36"/>
      <c r="N959" s="36"/>
      <c r="O959" s="36"/>
      <c r="P959" s="36"/>
      <c r="Q959" s="36"/>
      <c r="R959" s="36"/>
      <c r="S959" s="36"/>
      <c r="T959" s="36"/>
      <c r="U959" s="36"/>
      <c r="V959" s="36"/>
      <c r="W959" s="36"/>
      <c r="X959" s="36"/>
      <c r="Y959" s="36"/>
    </row>
    <row r="960" spans="1:25" ht="12.75" customHeight="1">
      <c r="A960" s="36"/>
      <c r="B960" s="446"/>
      <c r="C960" s="289"/>
      <c r="D960" s="36"/>
      <c r="E960" s="36"/>
      <c r="F960" s="36"/>
      <c r="G960" s="36"/>
      <c r="H960" s="36"/>
      <c r="I960" s="36"/>
      <c r="J960" s="36"/>
      <c r="K960" s="36"/>
      <c r="L960" s="36"/>
      <c r="M960" s="36"/>
      <c r="N960" s="36"/>
      <c r="O960" s="36"/>
      <c r="P960" s="36"/>
      <c r="Q960" s="36"/>
      <c r="R960" s="36"/>
      <c r="S960" s="36"/>
      <c r="T960" s="36"/>
      <c r="U960" s="36"/>
      <c r="V960" s="36"/>
      <c r="W960" s="36"/>
      <c r="X960" s="36"/>
      <c r="Y960" s="36"/>
    </row>
    <row r="961" spans="1:25" ht="12.75" customHeight="1">
      <c r="A961" s="36"/>
      <c r="B961" s="446"/>
      <c r="C961" s="289"/>
      <c r="D961" s="36"/>
      <c r="E961" s="36"/>
      <c r="F961" s="36"/>
      <c r="G961" s="36"/>
      <c r="H961" s="36"/>
      <c r="I961" s="36"/>
      <c r="J961" s="36"/>
      <c r="K961" s="36"/>
      <c r="L961" s="36"/>
      <c r="M961" s="36"/>
      <c r="N961" s="36"/>
      <c r="O961" s="36"/>
      <c r="P961" s="36"/>
      <c r="Q961" s="36"/>
      <c r="R961" s="36"/>
      <c r="S961" s="36"/>
      <c r="T961" s="36"/>
      <c r="U961" s="36"/>
      <c r="V961" s="36"/>
      <c r="W961" s="36"/>
      <c r="X961" s="36"/>
      <c r="Y961" s="36"/>
    </row>
    <row r="962" spans="1:25" ht="12.75" customHeight="1">
      <c r="A962" s="36"/>
      <c r="B962" s="446"/>
      <c r="C962" s="289"/>
      <c r="D962" s="36"/>
      <c r="E962" s="36"/>
      <c r="F962" s="36"/>
      <c r="G962" s="36"/>
      <c r="H962" s="36"/>
      <c r="I962" s="36"/>
      <c r="J962" s="36"/>
      <c r="K962" s="36"/>
      <c r="L962" s="36"/>
      <c r="M962" s="36"/>
      <c r="N962" s="36"/>
      <c r="O962" s="36"/>
      <c r="P962" s="36"/>
      <c r="Q962" s="36"/>
      <c r="R962" s="36"/>
      <c r="S962" s="36"/>
      <c r="T962" s="36"/>
      <c r="U962" s="36"/>
      <c r="V962" s="36"/>
      <c r="W962" s="36"/>
      <c r="X962" s="36"/>
      <c r="Y962" s="36"/>
    </row>
    <row r="963" spans="1:25" ht="12.75" customHeight="1">
      <c r="A963" s="36"/>
      <c r="B963" s="446"/>
      <c r="C963" s="289"/>
      <c r="D963" s="36"/>
      <c r="E963" s="36"/>
      <c r="F963" s="36"/>
      <c r="G963" s="36"/>
      <c r="H963" s="36"/>
      <c r="I963" s="36"/>
      <c r="J963" s="36"/>
      <c r="K963" s="36"/>
      <c r="L963" s="36"/>
      <c r="M963" s="36"/>
      <c r="N963" s="36"/>
      <c r="O963" s="36"/>
      <c r="P963" s="36"/>
      <c r="Q963" s="36"/>
      <c r="R963" s="36"/>
      <c r="S963" s="36"/>
      <c r="T963" s="36"/>
      <c r="U963" s="36"/>
      <c r="V963" s="36"/>
      <c r="W963" s="36"/>
      <c r="X963" s="36"/>
      <c r="Y963" s="36"/>
    </row>
    <row r="964" spans="1:25" ht="12.75" customHeight="1">
      <c r="A964" s="36"/>
      <c r="B964" s="446"/>
      <c r="C964" s="289"/>
      <c r="D964" s="36"/>
      <c r="E964" s="36"/>
      <c r="F964" s="36"/>
      <c r="G964" s="36"/>
      <c r="H964" s="36"/>
      <c r="I964" s="36"/>
      <c r="J964" s="36"/>
      <c r="K964" s="36"/>
      <c r="L964" s="36"/>
      <c r="M964" s="36"/>
      <c r="N964" s="36"/>
      <c r="O964" s="36"/>
      <c r="P964" s="36"/>
      <c r="Q964" s="36"/>
      <c r="R964" s="36"/>
      <c r="S964" s="36"/>
      <c r="T964" s="36"/>
      <c r="U964" s="36"/>
      <c r="V964" s="36"/>
      <c r="W964" s="36"/>
      <c r="X964" s="36"/>
      <c r="Y964" s="36"/>
    </row>
    <row r="965" spans="1:25" ht="12.75" customHeight="1">
      <c r="A965" s="36"/>
      <c r="B965" s="446"/>
      <c r="C965" s="289"/>
      <c r="D965" s="36"/>
      <c r="E965" s="36"/>
      <c r="F965" s="36"/>
      <c r="G965" s="36"/>
      <c r="H965" s="36"/>
      <c r="I965" s="36"/>
      <c r="J965" s="36"/>
      <c r="K965" s="36"/>
      <c r="L965" s="36"/>
      <c r="M965" s="36"/>
      <c r="N965" s="36"/>
      <c r="O965" s="36"/>
      <c r="P965" s="36"/>
      <c r="Q965" s="36"/>
      <c r="R965" s="36"/>
      <c r="S965" s="36"/>
      <c r="T965" s="36"/>
      <c r="U965" s="36"/>
      <c r="V965" s="36"/>
      <c r="W965" s="36"/>
      <c r="X965" s="36"/>
      <c r="Y965" s="36"/>
    </row>
    <row r="966" spans="1:25" ht="12.75" customHeight="1">
      <c r="A966" s="36"/>
      <c r="B966" s="446"/>
      <c r="C966" s="289"/>
      <c r="D966" s="36"/>
      <c r="E966" s="36"/>
      <c r="F966" s="36"/>
      <c r="G966" s="36"/>
      <c r="H966" s="36"/>
      <c r="I966" s="36"/>
      <c r="J966" s="36"/>
      <c r="K966" s="36"/>
      <c r="L966" s="36"/>
      <c r="M966" s="36"/>
      <c r="N966" s="36"/>
      <c r="O966" s="36"/>
      <c r="P966" s="36"/>
      <c r="Q966" s="36"/>
      <c r="R966" s="36"/>
      <c r="S966" s="36"/>
      <c r="T966" s="36"/>
      <c r="U966" s="36"/>
      <c r="V966" s="36"/>
      <c r="W966" s="36"/>
      <c r="X966" s="36"/>
      <c r="Y966" s="36"/>
    </row>
    <row r="967" spans="1:25" ht="12.75" customHeight="1">
      <c r="A967" s="36"/>
      <c r="B967" s="446"/>
      <c r="C967" s="289"/>
      <c r="D967" s="36"/>
      <c r="E967" s="36"/>
      <c r="F967" s="36"/>
      <c r="G967" s="36"/>
      <c r="H967" s="36"/>
      <c r="I967" s="36"/>
      <c r="J967" s="36"/>
      <c r="K967" s="36"/>
      <c r="L967" s="36"/>
      <c r="M967" s="36"/>
      <c r="N967" s="36"/>
      <c r="O967" s="36"/>
      <c r="P967" s="36"/>
      <c r="Q967" s="36"/>
      <c r="R967" s="36"/>
      <c r="S967" s="36"/>
      <c r="T967" s="36"/>
      <c r="U967" s="36"/>
      <c r="V967" s="36"/>
      <c r="W967" s="36"/>
      <c r="X967" s="36"/>
      <c r="Y967" s="36"/>
    </row>
    <row r="968" spans="1:25" ht="12.75" customHeight="1">
      <c r="A968" s="36"/>
      <c r="B968" s="446"/>
      <c r="C968" s="289"/>
      <c r="D968" s="36"/>
      <c r="E968" s="36"/>
      <c r="F968" s="36"/>
      <c r="G968" s="36"/>
      <c r="H968" s="36"/>
      <c r="I968" s="36"/>
      <c r="J968" s="36"/>
      <c r="K968" s="36"/>
      <c r="L968" s="36"/>
      <c r="M968" s="36"/>
      <c r="N968" s="36"/>
      <c r="O968" s="36"/>
      <c r="P968" s="36"/>
      <c r="Q968" s="36"/>
      <c r="R968" s="36"/>
      <c r="S968" s="36"/>
      <c r="T968" s="36"/>
      <c r="U968" s="36"/>
      <c r="V968" s="36"/>
      <c r="W968" s="36"/>
      <c r="X968" s="36"/>
      <c r="Y968" s="36"/>
    </row>
    <row r="969" spans="1:25" ht="12.75" customHeight="1">
      <c r="A969" s="36"/>
      <c r="B969" s="446"/>
      <c r="C969" s="289"/>
      <c r="D969" s="36"/>
      <c r="E969" s="36"/>
      <c r="F969" s="36"/>
      <c r="G969" s="36"/>
      <c r="H969" s="36"/>
      <c r="I969" s="36"/>
      <c r="J969" s="36"/>
      <c r="K969" s="36"/>
      <c r="L969" s="36"/>
      <c r="M969" s="36"/>
      <c r="N969" s="36"/>
      <c r="O969" s="36"/>
      <c r="P969" s="36"/>
      <c r="Q969" s="36"/>
      <c r="R969" s="36"/>
      <c r="S969" s="36"/>
      <c r="T969" s="36"/>
      <c r="U969" s="36"/>
      <c r="V969" s="36"/>
      <c r="W969" s="36"/>
      <c r="X969" s="36"/>
      <c r="Y969" s="36"/>
    </row>
    <row r="970" spans="1:25" ht="12.75" customHeight="1">
      <c r="A970" s="36"/>
      <c r="B970" s="446"/>
      <c r="C970" s="289"/>
      <c r="D970" s="36"/>
      <c r="E970" s="36"/>
      <c r="F970" s="36"/>
      <c r="G970" s="36"/>
      <c r="H970" s="36"/>
      <c r="I970" s="36"/>
      <c r="J970" s="36"/>
      <c r="K970" s="36"/>
      <c r="L970" s="36"/>
      <c r="M970" s="36"/>
      <c r="N970" s="36"/>
      <c r="O970" s="36"/>
      <c r="P970" s="36"/>
      <c r="Q970" s="36"/>
      <c r="R970" s="36"/>
      <c r="S970" s="36"/>
      <c r="T970" s="36"/>
      <c r="U970" s="36"/>
      <c r="V970" s="36"/>
      <c r="W970" s="36"/>
      <c r="X970" s="36"/>
      <c r="Y970" s="36"/>
    </row>
    <row r="971" spans="1:25" ht="12.75" customHeight="1">
      <c r="A971" s="36"/>
      <c r="B971" s="446"/>
      <c r="C971" s="289"/>
      <c r="D971" s="36"/>
      <c r="E971" s="36"/>
      <c r="F971" s="36"/>
      <c r="G971" s="36"/>
      <c r="H971" s="36"/>
      <c r="I971" s="36"/>
      <c r="J971" s="36"/>
      <c r="K971" s="36"/>
      <c r="L971" s="36"/>
      <c r="M971" s="36"/>
      <c r="N971" s="36"/>
      <c r="O971" s="36"/>
      <c r="P971" s="36"/>
      <c r="Q971" s="36"/>
      <c r="R971" s="36"/>
      <c r="S971" s="36"/>
      <c r="T971" s="36"/>
      <c r="U971" s="36"/>
      <c r="V971" s="36"/>
      <c r="W971" s="36"/>
      <c r="X971" s="36"/>
      <c r="Y971" s="36"/>
    </row>
    <row r="972" spans="1:25" ht="12.75" customHeight="1">
      <c r="A972" s="36"/>
      <c r="B972" s="446"/>
      <c r="C972" s="289"/>
      <c r="D972" s="36"/>
      <c r="E972" s="36"/>
      <c r="F972" s="36"/>
      <c r="G972" s="36"/>
      <c r="H972" s="36"/>
      <c r="I972" s="36"/>
      <c r="J972" s="36"/>
      <c r="K972" s="36"/>
      <c r="L972" s="36"/>
      <c r="M972" s="36"/>
      <c r="N972" s="36"/>
      <c r="O972" s="36"/>
      <c r="P972" s="36"/>
      <c r="Q972" s="36"/>
      <c r="R972" s="36"/>
      <c r="S972" s="36"/>
      <c r="T972" s="36"/>
      <c r="U972" s="36"/>
      <c r="V972" s="36"/>
      <c r="W972" s="36"/>
      <c r="X972" s="36"/>
      <c r="Y972" s="36"/>
    </row>
    <row r="973" spans="1:25" ht="12.75" customHeight="1">
      <c r="A973" s="36"/>
      <c r="B973" s="446"/>
      <c r="C973" s="289"/>
      <c r="D973" s="36"/>
      <c r="E973" s="36"/>
      <c r="F973" s="36"/>
      <c r="G973" s="36"/>
      <c r="H973" s="36"/>
      <c r="I973" s="36"/>
      <c r="J973" s="36"/>
      <c r="K973" s="36"/>
      <c r="L973" s="36"/>
      <c r="M973" s="36"/>
      <c r="N973" s="36"/>
      <c r="O973" s="36"/>
      <c r="P973" s="36"/>
      <c r="Q973" s="36"/>
      <c r="R973" s="36"/>
      <c r="S973" s="36"/>
      <c r="T973" s="36"/>
      <c r="U973" s="36"/>
      <c r="V973" s="36"/>
      <c r="W973" s="36"/>
      <c r="X973" s="36"/>
      <c r="Y973" s="36"/>
    </row>
    <row r="974" spans="1:25" ht="12.75" customHeight="1">
      <c r="A974" s="36"/>
      <c r="B974" s="446"/>
      <c r="C974" s="289"/>
      <c r="D974" s="36"/>
      <c r="E974" s="36"/>
      <c r="F974" s="36"/>
      <c r="G974" s="36"/>
      <c r="H974" s="36"/>
      <c r="I974" s="36"/>
      <c r="J974" s="36"/>
      <c r="K974" s="36"/>
      <c r="L974" s="36"/>
      <c r="M974" s="36"/>
      <c r="N974" s="36"/>
      <c r="O974" s="36"/>
      <c r="P974" s="36"/>
      <c r="Q974" s="36"/>
      <c r="R974" s="36"/>
      <c r="S974" s="36"/>
      <c r="T974" s="36"/>
      <c r="U974" s="36"/>
      <c r="V974" s="36"/>
      <c r="W974" s="36"/>
      <c r="X974" s="36"/>
      <c r="Y974" s="36"/>
    </row>
    <row r="975" spans="1:25" ht="12.75" customHeight="1">
      <c r="A975" s="36"/>
      <c r="B975" s="446"/>
      <c r="C975" s="289"/>
      <c r="D975" s="36"/>
      <c r="E975" s="36"/>
      <c r="F975" s="36"/>
      <c r="G975" s="36"/>
      <c r="H975" s="36"/>
      <c r="I975" s="36"/>
      <c r="J975" s="36"/>
      <c r="K975" s="36"/>
      <c r="L975" s="36"/>
      <c r="M975" s="36"/>
      <c r="N975" s="36"/>
      <c r="O975" s="36"/>
      <c r="P975" s="36"/>
      <c r="Q975" s="36"/>
      <c r="R975" s="36"/>
      <c r="S975" s="36"/>
      <c r="T975" s="36"/>
      <c r="U975" s="36"/>
      <c r="V975" s="36"/>
      <c r="W975" s="36"/>
      <c r="X975" s="36"/>
      <c r="Y975" s="36"/>
    </row>
    <row r="976" spans="1:25" ht="12.75" customHeight="1">
      <c r="A976" s="36"/>
      <c r="B976" s="446"/>
      <c r="C976" s="289"/>
      <c r="D976" s="36"/>
      <c r="E976" s="36"/>
      <c r="F976" s="36"/>
      <c r="G976" s="36"/>
      <c r="H976" s="36"/>
      <c r="I976" s="36"/>
      <c r="J976" s="36"/>
      <c r="K976" s="36"/>
      <c r="L976" s="36"/>
      <c r="M976" s="36"/>
      <c r="N976" s="36"/>
      <c r="O976" s="36"/>
      <c r="P976" s="36"/>
      <c r="Q976" s="36"/>
      <c r="R976" s="36"/>
      <c r="S976" s="36"/>
      <c r="T976" s="36"/>
      <c r="U976" s="36"/>
      <c r="V976" s="36"/>
      <c r="W976" s="36"/>
      <c r="X976" s="36"/>
      <c r="Y976" s="36"/>
    </row>
    <row r="977" spans="1:25" ht="12.75" customHeight="1">
      <c r="A977" s="36"/>
      <c r="B977" s="446"/>
      <c r="C977" s="289"/>
      <c r="D977" s="36"/>
      <c r="E977" s="36"/>
      <c r="F977" s="36"/>
      <c r="G977" s="36"/>
      <c r="H977" s="36"/>
      <c r="I977" s="36"/>
      <c r="J977" s="36"/>
      <c r="K977" s="36"/>
      <c r="L977" s="36"/>
      <c r="M977" s="36"/>
      <c r="N977" s="36"/>
      <c r="O977" s="36"/>
      <c r="P977" s="36"/>
      <c r="Q977" s="36"/>
      <c r="R977" s="36"/>
      <c r="S977" s="36"/>
      <c r="T977" s="36"/>
      <c r="U977" s="36"/>
      <c r="V977" s="36"/>
      <c r="W977" s="36"/>
      <c r="X977" s="36"/>
      <c r="Y977" s="36"/>
    </row>
    <row r="978" spans="1:25" ht="12.75" customHeight="1">
      <c r="A978" s="36"/>
      <c r="B978" s="446"/>
      <c r="C978" s="289"/>
      <c r="D978" s="36"/>
      <c r="E978" s="36"/>
      <c r="F978" s="36"/>
      <c r="G978" s="36"/>
      <c r="H978" s="36"/>
      <c r="I978" s="36"/>
      <c r="J978" s="36"/>
      <c r="K978" s="36"/>
      <c r="L978" s="36"/>
      <c r="M978" s="36"/>
      <c r="N978" s="36"/>
      <c r="O978" s="36"/>
      <c r="P978" s="36"/>
      <c r="Q978" s="36"/>
      <c r="R978" s="36"/>
      <c r="S978" s="36"/>
      <c r="T978" s="36"/>
      <c r="U978" s="36"/>
      <c r="V978" s="36"/>
      <c r="W978" s="36"/>
      <c r="X978" s="36"/>
      <c r="Y978" s="36"/>
    </row>
    <row r="979" spans="1:25" ht="12.75" customHeight="1">
      <c r="A979" s="36"/>
      <c r="B979" s="446"/>
      <c r="C979" s="289"/>
      <c r="D979" s="36"/>
      <c r="E979" s="36"/>
      <c r="F979" s="36"/>
      <c r="G979" s="36"/>
      <c r="H979" s="36"/>
      <c r="I979" s="36"/>
      <c r="J979" s="36"/>
      <c r="K979" s="36"/>
      <c r="L979" s="36"/>
      <c r="M979" s="36"/>
      <c r="N979" s="36"/>
      <c r="O979" s="36"/>
      <c r="P979" s="36"/>
      <c r="Q979" s="36"/>
      <c r="R979" s="36"/>
      <c r="S979" s="36"/>
      <c r="T979" s="36"/>
      <c r="U979" s="36"/>
      <c r="V979" s="36"/>
      <c r="W979" s="36"/>
      <c r="X979" s="36"/>
      <c r="Y979" s="36"/>
    </row>
    <row r="980" spans="1:25" ht="12.75" customHeight="1">
      <c r="A980" s="36"/>
      <c r="B980" s="446"/>
      <c r="C980" s="289"/>
      <c r="D980" s="36"/>
      <c r="E980" s="36"/>
      <c r="F980" s="36"/>
      <c r="G980" s="36"/>
      <c r="H980" s="36"/>
      <c r="I980" s="36"/>
      <c r="J980" s="36"/>
      <c r="K980" s="36"/>
      <c r="L980" s="36"/>
      <c r="M980" s="36"/>
      <c r="N980" s="36"/>
      <c r="O980" s="36"/>
      <c r="P980" s="36"/>
      <c r="Q980" s="36"/>
      <c r="R980" s="36"/>
      <c r="S980" s="36"/>
      <c r="T980" s="36"/>
      <c r="U980" s="36"/>
      <c r="V980" s="36"/>
      <c r="W980" s="36"/>
      <c r="X980" s="36"/>
      <c r="Y980" s="36"/>
    </row>
    <row r="981" spans="1:25" ht="12.75" customHeight="1">
      <c r="A981" s="36"/>
      <c r="B981" s="446"/>
      <c r="C981" s="289"/>
      <c r="D981" s="36"/>
      <c r="E981" s="36"/>
      <c r="F981" s="36"/>
      <c r="G981" s="36"/>
      <c r="H981" s="36"/>
      <c r="I981" s="36"/>
      <c r="J981" s="36"/>
      <c r="K981" s="36"/>
      <c r="L981" s="36"/>
      <c r="M981" s="36"/>
      <c r="N981" s="36"/>
      <c r="O981" s="36"/>
      <c r="P981" s="36"/>
      <c r="Q981" s="36"/>
      <c r="R981" s="36"/>
      <c r="S981" s="36"/>
      <c r="T981" s="36"/>
      <c r="U981" s="36"/>
      <c r="V981" s="36"/>
      <c r="W981" s="36"/>
      <c r="X981" s="36"/>
      <c r="Y981" s="36"/>
    </row>
    <row r="982" spans="1:25" ht="12.75" customHeight="1">
      <c r="A982" s="36"/>
      <c r="B982" s="446"/>
      <c r="C982" s="289"/>
      <c r="D982" s="36"/>
      <c r="E982" s="36"/>
      <c r="F982" s="36"/>
      <c r="G982" s="36"/>
      <c r="H982" s="36"/>
      <c r="I982" s="36"/>
      <c r="J982" s="36"/>
      <c r="K982" s="36"/>
      <c r="L982" s="36"/>
      <c r="M982" s="36"/>
      <c r="N982" s="36"/>
      <c r="O982" s="36"/>
      <c r="P982" s="36"/>
      <c r="Q982" s="36"/>
      <c r="R982" s="36"/>
      <c r="S982" s="36"/>
      <c r="T982" s="36"/>
      <c r="U982" s="36"/>
      <c r="V982" s="36"/>
      <c r="W982" s="36"/>
      <c r="X982" s="36"/>
      <c r="Y982" s="36"/>
    </row>
    <row r="983" spans="1:25" ht="12.75" customHeight="1">
      <c r="A983" s="36"/>
      <c r="B983" s="446"/>
      <c r="C983" s="289"/>
      <c r="D983" s="36"/>
      <c r="E983" s="36"/>
      <c r="F983" s="36"/>
      <c r="G983" s="36"/>
      <c r="H983" s="36"/>
      <c r="I983" s="36"/>
      <c r="J983" s="36"/>
      <c r="K983" s="36"/>
      <c r="L983" s="36"/>
      <c r="M983" s="36"/>
      <c r="N983" s="36"/>
      <c r="O983" s="36"/>
      <c r="P983" s="36"/>
      <c r="Q983" s="36"/>
      <c r="R983" s="36"/>
      <c r="S983" s="36"/>
      <c r="T983" s="36"/>
      <c r="U983" s="36"/>
      <c r="V983" s="36"/>
      <c r="W983" s="36"/>
      <c r="X983" s="36"/>
      <c r="Y983" s="36"/>
    </row>
    <row r="984" spans="1:25" ht="12.75" customHeight="1">
      <c r="A984" s="36"/>
      <c r="B984" s="446"/>
      <c r="C984" s="289"/>
      <c r="D984" s="36"/>
      <c r="E984" s="36"/>
      <c r="F984" s="36"/>
      <c r="G984" s="36"/>
      <c r="H984" s="36"/>
      <c r="I984" s="36"/>
      <c r="J984" s="36"/>
      <c r="K984" s="36"/>
      <c r="L984" s="36"/>
      <c r="M984" s="36"/>
      <c r="N984" s="36"/>
      <c r="O984" s="36"/>
      <c r="P984" s="36"/>
      <c r="Q984" s="36"/>
      <c r="R984" s="36"/>
      <c r="S984" s="36"/>
      <c r="T984" s="36"/>
      <c r="U984" s="36"/>
      <c r="V984" s="36"/>
      <c r="W984" s="36"/>
      <c r="X984" s="36"/>
      <c r="Y984" s="36"/>
    </row>
    <row r="985" spans="1:25" ht="12.75" customHeight="1">
      <c r="A985" s="36"/>
      <c r="B985" s="446"/>
      <c r="C985" s="289"/>
      <c r="D985" s="36"/>
      <c r="E985" s="36"/>
      <c r="F985" s="36"/>
      <c r="G985" s="36"/>
      <c r="H985" s="36"/>
      <c r="I985" s="36"/>
      <c r="J985" s="36"/>
      <c r="K985" s="36"/>
      <c r="L985" s="36"/>
      <c r="M985" s="36"/>
      <c r="N985" s="36"/>
      <c r="O985" s="36"/>
      <c r="P985" s="36"/>
      <c r="Q985" s="36"/>
      <c r="R985" s="36"/>
      <c r="S985" s="36"/>
      <c r="T985" s="36"/>
      <c r="U985" s="36"/>
      <c r="V985" s="36"/>
      <c r="W985" s="36"/>
      <c r="X985" s="36"/>
      <c r="Y985" s="36"/>
    </row>
    <row r="986" spans="1:25" ht="12.75" customHeight="1">
      <c r="A986" s="36"/>
      <c r="B986" s="446"/>
      <c r="C986" s="289"/>
      <c r="D986" s="36"/>
      <c r="E986" s="36"/>
      <c r="F986" s="36"/>
      <c r="G986" s="36"/>
      <c r="H986" s="36"/>
      <c r="I986" s="36"/>
      <c r="J986" s="36"/>
      <c r="K986" s="36"/>
      <c r="L986" s="36"/>
      <c r="M986" s="36"/>
      <c r="N986" s="36"/>
      <c r="O986" s="36"/>
      <c r="P986" s="36"/>
      <c r="Q986" s="36"/>
      <c r="R986" s="36"/>
      <c r="S986" s="36"/>
      <c r="T986" s="36"/>
      <c r="U986" s="36"/>
      <c r="V986" s="36"/>
      <c r="W986" s="36"/>
      <c r="X986" s="36"/>
      <c r="Y986" s="36"/>
    </row>
    <row r="987" spans="1:25" ht="12.75" customHeight="1">
      <c r="A987" s="36"/>
      <c r="B987" s="446"/>
      <c r="C987" s="289"/>
      <c r="D987" s="36"/>
      <c r="E987" s="36"/>
      <c r="F987" s="36"/>
      <c r="G987" s="36"/>
      <c r="H987" s="36"/>
      <c r="I987" s="36"/>
      <c r="J987" s="36"/>
      <c r="K987" s="36"/>
      <c r="L987" s="36"/>
      <c r="M987" s="36"/>
      <c r="N987" s="36"/>
      <c r="O987" s="36"/>
      <c r="P987" s="36"/>
      <c r="Q987" s="36"/>
      <c r="R987" s="36"/>
      <c r="S987" s="36"/>
      <c r="T987" s="36"/>
      <c r="U987" s="36"/>
      <c r="V987" s="36"/>
      <c r="W987" s="36"/>
      <c r="X987" s="36"/>
      <c r="Y987" s="36"/>
    </row>
    <row r="988" spans="1:25" ht="12.75" customHeight="1">
      <c r="A988" s="36"/>
      <c r="B988" s="446"/>
      <c r="C988" s="289"/>
      <c r="D988" s="36"/>
      <c r="E988" s="36"/>
      <c r="F988" s="36"/>
      <c r="G988" s="36"/>
      <c r="H988" s="36"/>
      <c r="I988" s="36"/>
      <c r="J988" s="36"/>
      <c r="K988" s="36"/>
      <c r="L988" s="36"/>
      <c r="M988" s="36"/>
      <c r="N988" s="36"/>
      <c r="O988" s="36"/>
      <c r="P988" s="36"/>
      <c r="Q988" s="36"/>
      <c r="R988" s="36"/>
      <c r="S988" s="36"/>
      <c r="T988" s="36"/>
      <c r="U988" s="36"/>
      <c r="V988" s="36"/>
      <c r="W988" s="36"/>
      <c r="X988" s="36"/>
      <c r="Y988" s="36"/>
    </row>
    <row r="989" spans="1:25" ht="12.75" customHeight="1">
      <c r="A989" s="36"/>
      <c r="B989" s="446"/>
      <c r="C989" s="289"/>
      <c r="D989" s="36"/>
      <c r="E989" s="36"/>
      <c r="F989" s="36"/>
      <c r="G989" s="36"/>
      <c r="H989" s="36"/>
      <c r="I989" s="36"/>
      <c r="J989" s="36"/>
      <c r="K989" s="36"/>
      <c r="L989" s="36"/>
      <c r="M989" s="36"/>
      <c r="N989" s="36"/>
      <c r="O989" s="36"/>
      <c r="P989" s="36"/>
      <c r="Q989" s="36"/>
      <c r="R989" s="36"/>
      <c r="S989" s="36"/>
      <c r="T989" s="36"/>
      <c r="U989" s="36"/>
      <c r="V989" s="36"/>
      <c r="W989" s="36"/>
      <c r="X989" s="36"/>
      <c r="Y989" s="36"/>
    </row>
    <row r="990" spans="1:25" ht="12.75" customHeight="1">
      <c r="A990" s="36"/>
      <c r="B990" s="446"/>
      <c r="C990" s="289"/>
      <c r="D990" s="36"/>
      <c r="E990" s="36"/>
      <c r="F990" s="36"/>
      <c r="G990" s="36"/>
      <c r="H990" s="36"/>
      <c r="I990" s="36"/>
      <c r="J990" s="36"/>
      <c r="K990" s="36"/>
      <c r="L990" s="36"/>
      <c r="M990" s="36"/>
      <c r="N990" s="36"/>
      <c r="O990" s="36"/>
      <c r="P990" s="36"/>
      <c r="Q990" s="36"/>
      <c r="R990" s="36"/>
      <c r="S990" s="36"/>
      <c r="T990" s="36"/>
      <c r="U990" s="36"/>
      <c r="V990" s="36"/>
      <c r="W990" s="36"/>
      <c r="X990" s="36"/>
      <c r="Y990" s="36"/>
    </row>
    <row r="991" spans="1:25" ht="12.75" customHeight="1">
      <c r="A991" s="36"/>
      <c r="B991" s="446"/>
      <c r="C991" s="289"/>
      <c r="D991" s="36"/>
      <c r="E991" s="36"/>
      <c r="F991" s="36"/>
      <c r="G991" s="36"/>
      <c r="H991" s="36"/>
      <c r="I991" s="36"/>
      <c r="J991" s="36"/>
      <c r="K991" s="36"/>
      <c r="L991" s="36"/>
      <c r="M991" s="36"/>
      <c r="N991" s="36"/>
      <c r="O991" s="36"/>
      <c r="P991" s="36"/>
      <c r="Q991" s="36"/>
      <c r="R991" s="36"/>
      <c r="S991" s="36"/>
      <c r="T991" s="36"/>
      <c r="U991" s="36"/>
      <c r="V991" s="36"/>
      <c r="W991" s="36"/>
      <c r="X991" s="36"/>
      <c r="Y991" s="36"/>
    </row>
    <row r="992" spans="1:25" ht="12.75" customHeight="1">
      <c r="A992" s="36"/>
      <c r="B992" s="446"/>
      <c r="C992" s="289"/>
      <c r="D992" s="36"/>
      <c r="E992" s="36"/>
      <c r="F992" s="36"/>
      <c r="G992" s="36"/>
      <c r="H992" s="36"/>
      <c r="I992" s="36"/>
      <c r="J992" s="36"/>
      <c r="K992" s="36"/>
      <c r="L992" s="36"/>
      <c r="M992" s="36"/>
      <c r="N992" s="36"/>
      <c r="O992" s="36"/>
      <c r="P992" s="36"/>
      <c r="Q992" s="36"/>
      <c r="R992" s="36"/>
      <c r="S992" s="36"/>
      <c r="T992" s="36"/>
      <c r="U992" s="36"/>
      <c r="V992" s="36"/>
      <c r="W992" s="36"/>
      <c r="X992" s="36"/>
      <c r="Y992" s="36"/>
    </row>
    <row r="993" spans="1:25" ht="12.75" customHeight="1">
      <c r="A993" s="36"/>
      <c r="B993" s="446"/>
      <c r="C993" s="289"/>
      <c r="D993" s="36"/>
      <c r="E993" s="36"/>
      <c r="F993" s="36"/>
      <c r="G993" s="36"/>
      <c r="H993" s="36"/>
      <c r="I993" s="36"/>
      <c r="J993" s="36"/>
      <c r="K993" s="36"/>
      <c r="L993" s="36"/>
      <c r="M993" s="36"/>
      <c r="N993" s="36"/>
      <c r="O993" s="36"/>
      <c r="P993" s="36"/>
      <c r="Q993" s="36"/>
      <c r="R993" s="36"/>
      <c r="S993" s="36"/>
      <c r="T993" s="36"/>
      <c r="U993" s="36"/>
      <c r="V993" s="36"/>
      <c r="W993" s="36"/>
      <c r="X993" s="36"/>
      <c r="Y993" s="36"/>
    </row>
    <row r="994" spans="1:25" ht="12.75" customHeight="1">
      <c r="A994" s="36"/>
      <c r="B994" s="446"/>
      <c r="C994" s="289"/>
      <c r="D994" s="36"/>
      <c r="E994" s="36"/>
      <c r="F994" s="36"/>
      <c r="G994" s="36"/>
      <c r="H994" s="36"/>
      <c r="I994" s="36"/>
      <c r="J994" s="36"/>
      <c r="K994" s="36"/>
      <c r="L994" s="36"/>
      <c r="M994" s="36"/>
      <c r="N994" s="36"/>
      <c r="O994" s="36"/>
      <c r="P994" s="36"/>
      <c r="Q994" s="36"/>
      <c r="R994" s="36"/>
      <c r="S994" s="36"/>
      <c r="T994" s="36"/>
      <c r="U994" s="36"/>
      <c r="V994" s="36"/>
      <c r="W994" s="36"/>
      <c r="X994" s="36"/>
      <c r="Y994" s="36"/>
    </row>
    <row r="995" spans="1:25" ht="12.75" customHeight="1">
      <c r="A995" s="36"/>
      <c r="B995" s="446"/>
      <c r="C995" s="289"/>
      <c r="D995" s="36"/>
      <c r="E995" s="36"/>
      <c r="F995" s="36"/>
      <c r="G995" s="36"/>
      <c r="H995" s="36"/>
      <c r="I995" s="36"/>
      <c r="J995" s="36"/>
      <c r="K995" s="36"/>
      <c r="L995" s="36"/>
      <c r="M995" s="36"/>
      <c r="N995" s="36"/>
      <c r="O995" s="36"/>
      <c r="P995" s="36"/>
      <c r="Q995" s="36"/>
      <c r="R995" s="36"/>
      <c r="S995" s="36"/>
      <c r="T995" s="36"/>
      <c r="U995" s="36"/>
      <c r="V995" s="36"/>
      <c r="W995" s="36"/>
      <c r="X995" s="36"/>
      <c r="Y995" s="36"/>
    </row>
    <row r="996" spans="1:25" ht="12.75" customHeight="1">
      <c r="A996" s="36"/>
      <c r="B996" s="446"/>
      <c r="C996" s="289"/>
      <c r="D996" s="36"/>
      <c r="E996" s="36"/>
      <c r="F996" s="36"/>
      <c r="G996" s="36"/>
      <c r="H996" s="36"/>
      <c r="I996" s="36"/>
      <c r="J996" s="36"/>
      <c r="K996" s="36"/>
      <c r="L996" s="36"/>
      <c r="M996" s="36"/>
      <c r="N996" s="36"/>
      <c r="O996" s="36"/>
      <c r="P996" s="36"/>
      <c r="Q996" s="36"/>
      <c r="R996" s="36"/>
      <c r="S996" s="36"/>
      <c r="T996" s="36"/>
      <c r="U996" s="36"/>
      <c r="V996" s="36"/>
      <c r="W996" s="36"/>
      <c r="X996" s="36"/>
      <c r="Y996" s="36"/>
    </row>
    <row r="997" spans="1:25" ht="12.75" customHeight="1">
      <c r="A997" s="36"/>
      <c r="B997" s="446"/>
      <c r="C997" s="289"/>
      <c r="D997" s="36"/>
      <c r="E997" s="36"/>
      <c r="F997" s="36"/>
      <c r="G997" s="36"/>
      <c r="H997" s="36"/>
      <c r="I997" s="36"/>
      <c r="J997" s="36"/>
      <c r="K997" s="36"/>
      <c r="L997" s="36"/>
      <c r="M997" s="36"/>
      <c r="N997" s="36"/>
      <c r="O997" s="36"/>
      <c r="P997" s="36"/>
      <c r="Q997" s="36"/>
      <c r="R997" s="36"/>
      <c r="S997" s="36"/>
      <c r="T997" s="36"/>
      <c r="U997" s="36"/>
      <c r="V997" s="36"/>
      <c r="W997" s="36"/>
      <c r="X997" s="36"/>
      <c r="Y997" s="36"/>
    </row>
    <row r="998" spans="1:25" ht="12.75" customHeight="1">
      <c r="A998" s="36"/>
      <c r="B998" s="446"/>
      <c r="C998" s="289"/>
      <c r="D998" s="36"/>
      <c r="E998" s="36"/>
      <c r="F998" s="36"/>
      <c r="G998" s="36"/>
      <c r="H998" s="36"/>
      <c r="I998" s="36"/>
      <c r="J998" s="36"/>
      <c r="K998" s="36"/>
      <c r="L998" s="36"/>
      <c r="M998" s="36"/>
      <c r="N998" s="36"/>
      <c r="O998" s="36"/>
      <c r="P998" s="36"/>
      <c r="Q998" s="36"/>
      <c r="R998" s="36"/>
      <c r="S998" s="36"/>
      <c r="T998" s="36"/>
      <c r="U998" s="36"/>
      <c r="V998" s="36"/>
      <c r="W998" s="36"/>
      <c r="X998" s="36"/>
      <c r="Y998" s="36"/>
    </row>
    <row r="999" spans="1:25" ht="12.75" customHeight="1">
      <c r="A999" s="36"/>
      <c r="B999" s="446"/>
      <c r="C999" s="289"/>
      <c r="D999" s="36"/>
      <c r="E999" s="36"/>
      <c r="F999" s="36"/>
      <c r="G999" s="36"/>
      <c r="H999" s="36"/>
      <c r="I999" s="36"/>
      <c r="J999" s="36"/>
      <c r="K999" s="36"/>
      <c r="L999" s="36"/>
      <c r="M999" s="36"/>
      <c r="N999" s="36"/>
      <c r="O999" s="36"/>
      <c r="P999" s="36"/>
      <c r="Q999" s="36"/>
      <c r="R999" s="36"/>
      <c r="S999" s="36"/>
      <c r="T999" s="36"/>
      <c r="U999" s="36"/>
      <c r="V999" s="36"/>
      <c r="W999" s="36"/>
      <c r="X999" s="36"/>
      <c r="Y999" s="36"/>
    </row>
  </sheetData>
  <mergeCells count="48">
    <mergeCell ref="J73:K73"/>
    <mergeCell ref="L73:M73"/>
    <mergeCell ref="N73:O73"/>
    <mergeCell ref="P73:Q73"/>
    <mergeCell ref="L72:M72"/>
    <mergeCell ref="N72:O72"/>
    <mergeCell ref="P72:Q72"/>
    <mergeCell ref="R73:S73"/>
    <mergeCell ref="T73:U73"/>
    <mergeCell ref="T80:U80"/>
    <mergeCell ref="J70:K70"/>
    <mergeCell ref="L70:M70"/>
    <mergeCell ref="N70:O70"/>
    <mergeCell ref="P70:Q70"/>
    <mergeCell ref="R70:S70"/>
    <mergeCell ref="T70:U70"/>
    <mergeCell ref="R71:S71"/>
    <mergeCell ref="T71:U71"/>
    <mergeCell ref="J71:K71"/>
    <mergeCell ref="L71:M71"/>
    <mergeCell ref="N71:O71"/>
    <mergeCell ref="P71:Q71"/>
    <mergeCell ref="R72:S72"/>
    <mergeCell ref="T72:U72"/>
    <mergeCell ref="J72:K72"/>
    <mergeCell ref="T74:U74"/>
    <mergeCell ref="J76:K76"/>
    <mergeCell ref="T76:U76"/>
    <mergeCell ref="J80:K80"/>
    <mergeCell ref="J81:K81"/>
    <mergeCell ref="L81:M81"/>
    <mergeCell ref="N81:O81"/>
    <mergeCell ref="P81:Q81"/>
    <mergeCell ref="R81:S81"/>
    <mergeCell ref="T81:U81"/>
    <mergeCell ref="L76:M76"/>
    <mergeCell ref="N76:O76"/>
    <mergeCell ref="L80:M80"/>
    <mergeCell ref="N80:O80"/>
    <mergeCell ref="P80:Q80"/>
    <mergeCell ref="R80:S80"/>
    <mergeCell ref="P76:Q76"/>
    <mergeCell ref="R76:S76"/>
    <mergeCell ref="J74:K74"/>
    <mergeCell ref="L74:M74"/>
    <mergeCell ref="N74:O74"/>
    <mergeCell ref="P74:Q74"/>
    <mergeCell ref="R74:S74"/>
  </mergeCells>
  <pageMargins left="0.70866141732283472" right="0.70866141732283472" top="0.74803149606299213" bottom="0.74803149606299213" header="0" footer="0"/>
  <pageSetup paperSize="9" scale="80" orientation="landscape" r:id="rId1"/>
  <rowBreaks count="1" manualBreakCount="1">
    <brk id="29"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F967"/>
  <sheetViews>
    <sheetView topLeftCell="A60" zoomScaleNormal="100" workbookViewId="0">
      <selection activeCell="B60" sqref="B60"/>
    </sheetView>
  </sheetViews>
  <sheetFormatPr baseColWidth="10" defaultColWidth="12.5703125" defaultRowHeight="15" customHeight="1"/>
  <cols>
    <col min="1" max="1" width="7.7109375" customWidth="1"/>
    <col min="2" max="2" width="61.7109375" customWidth="1"/>
    <col min="3" max="4" width="13.7109375" customWidth="1"/>
    <col min="5" max="5" width="14.7109375" customWidth="1"/>
    <col min="6" max="6" width="17.28515625" customWidth="1"/>
    <col min="7" max="7" width="14.7109375" customWidth="1"/>
    <col min="8" max="8" width="16.28515625" customWidth="1"/>
    <col min="9" max="10" width="14.140625" customWidth="1"/>
    <col min="11" max="11" width="13.28515625" customWidth="1"/>
    <col min="12" max="32" width="10.28515625" customWidth="1"/>
  </cols>
  <sheetData>
    <row r="1" spans="1:32" ht="12.75" customHeight="1">
      <c r="A1" s="153" t="s">
        <v>185</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row>
    <row r="2" spans="1:32" ht="12.75" customHeight="1" thickBot="1">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row>
    <row r="3" spans="1:32" ht="12.75" customHeight="1">
      <c r="A3" s="668" t="s">
        <v>186</v>
      </c>
      <c r="B3" s="670"/>
      <c r="C3" s="689" t="s">
        <v>187</v>
      </c>
      <c r="E3" s="154"/>
      <c r="F3" s="154"/>
      <c r="G3" s="111"/>
      <c r="H3" s="111"/>
      <c r="I3" s="111"/>
      <c r="J3" s="111"/>
      <c r="K3" s="32"/>
      <c r="L3" s="32"/>
      <c r="M3" s="32"/>
      <c r="N3" s="32"/>
      <c r="O3" s="32"/>
      <c r="P3" s="32"/>
      <c r="Q3" s="32"/>
      <c r="R3" s="32"/>
      <c r="S3" s="32"/>
      <c r="T3" s="32"/>
      <c r="U3" s="32"/>
      <c r="V3" s="32"/>
      <c r="W3" s="32"/>
      <c r="X3" s="32"/>
      <c r="Y3" s="32"/>
      <c r="Z3" s="32"/>
      <c r="AA3" s="32"/>
      <c r="AB3" s="32"/>
      <c r="AC3" s="32"/>
      <c r="AD3" s="32"/>
      <c r="AE3" s="32"/>
    </row>
    <row r="4" spans="1:32" ht="15" customHeight="1" thickBot="1">
      <c r="A4" s="674"/>
      <c r="B4" s="676"/>
      <c r="C4" s="662"/>
      <c r="E4" s="100"/>
      <c r="F4" s="154"/>
      <c r="G4" s="111"/>
      <c r="H4" s="111"/>
      <c r="I4" s="111"/>
      <c r="J4" s="111"/>
      <c r="K4" s="32"/>
      <c r="L4" s="32"/>
      <c r="M4" s="32"/>
      <c r="N4" s="32"/>
      <c r="O4" s="32"/>
      <c r="P4" s="32"/>
      <c r="Q4" s="32"/>
      <c r="R4" s="32"/>
      <c r="S4" s="32"/>
      <c r="T4" s="32"/>
      <c r="U4" s="32"/>
      <c r="V4" s="32"/>
      <c r="W4" s="32"/>
      <c r="X4" s="32"/>
      <c r="Y4" s="32"/>
      <c r="Z4" s="32"/>
      <c r="AA4" s="32"/>
      <c r="AB4" s="32"/>
      <c r="AC4" s="32"/>
      <c r="AD4" s="32"/>
      <c r="AE4" s="32"/>
    </row>
    <row r="5" spans="1:32" ht="12.75" customHeight="1">
      <c r="A5" s="668" t="s">
        <v>188</v>
      </c>
      <c r="B5" s="669"/>
      <c r="C5" s="670"/>
      <c r="E5" s="27"/>
      <c r="F5" s="27"/>
      <c r="G5" s="32"/>
      <c r="H5" s="32"/>
      <c r="I5" s="32"/>
      <c r="J5" s="32"/>
      <c r="K5" s="32"/>
      <c r="L5" s="32"/>
      <c r="M5" s="32"/>
      <c r="N5" s="32"/>
      <c r="O5" s="32"/>
      <c r="P5" s="32"/>
      <c r="Q5" s="32"/>
      <c r="R5" s="32"/>
      <c r="S5" s="32"/>
      <c r="T5" s="32"/>
      <c r="U5" s="32"/>
      <c r="V5" s="32"/>
      <c r="W5" s="32"/>
      <c r="X5" s="32"/>
      <c r="Y5" s="32"/>
      <c r="Z5" s="32"/>
      <c r="AA5" s="32"/>
      <c r="AB5" s="32"/>
      <c r="AC5" s="32"/>
      <c r="AD5" s="32"/>
      <c r="AE5" s="32"/>
    </row>
    <row r="6" spans="1:32" ht="12.75" customHeight="1">
      <c r="A6" s="671"/>
      <c r="B6" s="672"/>
      <c r="C6" s="673"/>
      <c r="E6" s="27"/>
      <c r="F6" s="27"/>
      <c r="G6" s="32"/>
      <c r="H6" s="32"/>
      <c r="I6" s="32"/>
      <c r="J6" s="32"/>
      <c r="K6" s="32"/>
      <c r="L6" s="32"/>
      <c r="M6" s="32"/>
      <c r="N6" s="32"/>
      <c r="O6" s="32"/>
      <c r="P6" s="32"/>
      <c r="Q6" s="32"/>
      <c r="R6" s="32"/>
      <c r="S6" s="32"/>
      <c r="T6" s="32"/>
      <c r="U6" s="32"/>
      <c r="V6" s="32"/>
      <c r="W6" s="32"/>
      <c r="X6" s="32"/>
      <c r="Y6" s="32"/>
      <c r="Z6" s="32"/>
      <c r="AA6" s="32"/>
      <c r="AB6" s="32"/>
      <c r="AC6" s="32"/>
      <c r="AD6" s="32"/>
      <c r="AE6" s="32"/>
    </row>
    <row r="7" spans="1:32" ht="12.75" customHeight="1">
      <c r="A7" s="671"/>
      <c r="B7" s="672"/>
      <c r="C7" s="673"/>
      <c r="E7" s="27"/>
      <c r="F7" s="27"/>
      <c r="G7" s="32"/>
      <c r="H7" s="32"/>
      <c r="I7" s="32"/>
      <c r="J7" s="32"/>
      <c r="K7" s="32"/>
      <c r="L7" s="32"/>
      <c r="M7" s="32"/>
      <c r="N7" s="32"/>
      <c r="O7" s="32"/>
      <c r="P7" s="32"/>
      <c r="Q7" s="32"/>
      <c r="R7" s="32"/>
      <c r="S7" s="32"/>
      <c r="T7" s="32"/>
      <c r="U7" s="32"/>
      <c r="V7" s="32"/>
      <c r="W7" s="32"/>
      <c r="X7" s="32"/>
      <c r="Y7" s="32"/>
      <c r="Z7" s="32"/>
      <c r="AA7" s="32"/>
      <c r="AB7" s="32"/>
      <c r="AC7" s="32"/>
      <c r="AD7" s="32"/>
      <c r="AE7" s="32"/>
    </row>
    <row r="8" spans="1:32" ht="12.75" customHeight="1">
      <c r="A8" s="671"/>
      <c r="B8" s="672"/>
      <c r="C8" s="673"/>
      <c r="E8" s="100"/>
      <c r="F8" s="27"/>
      <c r="G8" s="32"/>
      <c r="H8" s="32"/>
      <c r="I8" s="32"/>
      <c r="J8" s="32"/>
      <c r="K8" s="32"/>
      <c r="L8" s="32"/>
      <c r="M8" s="32"/>
      <c r="N8" s="32"/>
      <c r="O8" s="32"/>
      <c r="P8" s="32"/>
      <c r="Q8" s="32"/>
      <c r="R8" s="32"/>
      <c r="S8" s="32"/>
      <c r="T8" s="32"/>
      <c r="U8" s="32"/>
      <c r="V8" s="32"/>
      <c r="W8" s="32"/>
      <c r="X8" s="32"/>
      <c r="Y8" s="32"/>
      <c r="Z8" s="32"/>
      <c r="AA8" s="32"/>
      <c r="AB8" s="32"/>
      <c r="AC8" s="32"/>
      <c r="AD8" s="32"/>
      <c r="AE8" s="32"/>
    </row>
    <row r="9" spans="1:32" ht="12.75" customHeight="1" thickBot="1">
      <c r="A9" s="674"/>
      <c r="B9" s="675"/>
      <c r="C9" s="676"/>
      <c r="E9" s="27"/>
      <c r="F9" s="27"/>
      <c r="G9" s="32"/>
      <c r="H9" s="32"/>
      <c r="I9" s="32"/>
      <c r="J9" s="32"/>
      <c r="K9" s="32"/>
      <c r="L9" s="32"/>
      <c r="M9" s="32"/>
      <c r="N9" s="32"/>
      <c r="O9" s="32"/>
      <c r="P9" s="32"/>
      <c r="Q9" s="32"/>
      <c r="R9" s="32"/>
      <c r="S9" s="32"/>
      <c r="T9" s="32"/>
      <c r="U9" s="32"/>
      <c r="V9" s="32"/>
      <c r="W9" s="32"/>
      <c r="X9" s="32"/>
      <c r="Y9" s="32"/>
      <c r="Z9" s="32"/>
      <c r="AA9" s="32"/>
      <c r="AB9" s="32"/>
      <c r="AC9" s="32"/>
      <c r="AD9" s="32"/>
      <c r="AE9" s="32"/>
    </row>
    <row r="10" spans="1:32" ht="12.75" customHeight="1">
      <c r="A10" s="57" t="s">
        <v>4</v>
      </c>
      <c r="B10" s="155"/>
      <c r="C10" s="157"/>
      <c r="E10" s="27"/>
      <c r="F10" s="32"/>
      <c r="G10" s="32"/>
      <c r="H10" s="32"/>
      <c r="I10" s="32"/>
      <c r="J10" s="32"/>
      <c r="K10" s="32"/>
      <c r="L10" s="32"/>
      <c r="M10" s="32"/>
      <c r="N10" s="32"/>
      <c r="O10" s="32"/>
      <c r="P10" s="32"/>
      <c r="Q10" s="32"/>
      <c r="R10" s="32"/>
      <c r="S10" s="32"/>
      <c r="T10" s="32"/>
      <c r="U10" s="32"/>
      <c r="V10" s="32"/>
      <c r="W10" s="32"/>
      <c r="X10" s="32"/>
      <c r="Y10" s="32"/>
      <c r="Z10" s="32"/>
      <c r="AA10" s="32"/>
      <c r="AB10" s="32"/>
      <c r="AC10" s="32"/>
      <c r="AD10" s="32"/>
      <c r="AE10" s="32"/>
    </row>
    <row r="11" spans="1:32" ht="12.75" customHeight="1">
      <c r="A11" s="63" t="s">
        <v>189</v>
      </c>
      <c r="B11" s="49"/>
      <c r="C11" s="79"/>
      <c r="E11" s="27"/>
      <c r="F11" s="32"/>
      <c r="G11" s="32"/>
      <c r="H11" s="32"/>
      <c r="I11" s="32"/>
      <c r="J11" s="32"/>
      <c r="K11" s="32"/>
      <c r="L11" s="32"/>
      <c r="M11" s="32"/>
      <c r="N11" s="32"/>
      <c r="O11" s="32"/>
      <c r="P11" s="32"/>
      <c r="Q11" s="32"/>
      <c r="R11" s="32"/>
      <c r="S11" s="32"/>
      <c r="T11" s="32"/>
      <c r="U11" s="32"/>
      <c r="V11" s="32"/>
      <c r="W11" s="32"/>
      <c r="X11" s="32"/>
      <c r="Y11" s="32"/>
      <c r="Z11" s="32"/>
      <c r="AA11" s="32"/>
      <c r="AB11" s="32"/>
      <c r="AC11" s="32"/>
      <c r="AD11" s="32"/>
      <c r="AE11" s="32"/>
    </row>
    <row r="12" spans="1:32" ht="12.75" customHeight="1">
      <c r="A12" s="63" t="s">
        <v>190</v>
      </c>
      <c r="B12" s="49"/>
      <c r="C12" s="79"/>
      <c r="E12" s="27"/>
      <c r="F12" s="32"/>
      <c r="G12" s="32"/>
      <c r="H12" s="32"/>
      <c r="I12" s="32"/>
      <c r="J12" s="32"/>
      <c r="K12" s="32"/>
      <c r="L12" s="32"/>
      <c r="M12" s="32"/>
      <c r="N12" s="32"/>
      <c r="O12" s="32"/>
      <c r="P12" s="32"/>
      <c r="Q12" s="32"/>
      <c r="R12" s="32"/>
      <c r="S12" s="32"/>
      <c r="T12" s="32"/>
      <c r="U12" s="32"/>
      <c r="V12" s="32"/>
      <c r="W12" s="32"/>
      <c r="X12" s="32"/>
      <c r="Y12" s="32"/>
      <c r="Z12" s="32"/>
      <c r="AA12" s="32"/>
      <c r="AB12" s="32"/>
      <c r="AC12" s="32"/>
      <c r="AD12" s="32"/>
      <c r="AE12" s="32"/>
    </row>
    <row r="13" spans="1:32" ht="12.75" customHeight="1" thickBot="1">
      <c r="A13" s="64" t="s">
        <v>88</v>
      </c>
      <c r="B13" s="158"/>
      <c r="C13" s="160"/>
      <c r="E13" s="27"/>
      <c r="F13" s="464"/>
      <c r="G13" s="464"/>
      <c r="H13" s="464"/>
      <c r="I13" s="464"/>
      <c r="J13" s="464"/>
      <c r="K13" s="464"/>
      <c r="L13" s="464"/>
      <c r="M13" s="464"/>
      <c r="N13" s="464"/>
      <c r="O13" s="464"/>
      <c r="P13" s="464"/>
      <c r="Q13" s="464"/>
      <c r="R13" s="464"/>
      <c r="S13" s="464"/>
      <c r="T13" s="464"/>
      <c r="U13" s="464"/>
      <c r="V13" s="464"/>
      <c r="W13" s="464"/>
      <c r="X13" s="464"/>
      <c r="Y13" s="32"/>
      <c r="Z13" s="32"/>
      <c r="AA13" s="32"/>
      <c r="AB13" s="32"/>
      <c r="AC13" s="32"/>
      <c r="AD13" s="32"/>
      <c r="AE13" s="32"/>
    </row>
    <row r="14" spans="1:32" ht="12.75" customHeight="1" thickBot="1">
      <c r="A14" s="65" t="s">
        <v>191</v>
      </c>
      <c r="B14" s="115"/>
      <c r="C14" s="161">
        <f>C16+C39+C62+C80+C87</f>
        <v>2357116908</v>
      </c>
      <c r="E14" s="27"/>
      <c r="F14" s="464"/>
      <c r="G14" s="464"/>
      <c r="H14" s="464"/>
      <c r="I14" s="464"/>
      <c r="J14" s="464"/>
      <c r="K14" s="464"/>
      <c r="L14" s="464"/>
      <c r="M14" s="464"/>
      <c r="N14" s="464"/>
      <c r="O14" s="464"/>
      <c r="P14" s="464"/>
      <c r="Q14" s="464"/>
      <c r="R14" s="464"/>
      <c r="S14" s="464"/>
      <c r="T14" s="464"/>
      <c r="U14" s="464"/>
      <c r="V14" s="464"/>
      <c r="W14" s="464"/>
      <c r="X14" s="464"/>
      <c r="Y14" s="32"/>
      <c r="Z14" s="32"/>
      <c r="AA14" s="32"/>
      <c r="AB14" s="32"/>
      <c r="AC14" s="32"/>
      <c r="AD14" s="32"/>
      <c r="AE14" s="32"/>
    </row>
    <row r="15" spans="1:32" ht="12.75" customHeight="1" thickBot="1">
      <c r="A15" s="49"/>
      <c r="B15" s="49"/>
      <c r="C15" s="41"/>
      <c r="D15" s="40"/>
      <c r="E15" s="40"/>
      <c r="F15" s="539"/>
      <c r="G15" s="464"/>
      <c r="H15" s="464"/>
      <c r="I15" s="464"/>
      <c r="J15" s="464"/>
      <c r="K15" s="464"/>
      <c r="L15" s="464"/>
      <c r="M15" s="464"/>
      <c r="N15" s="464"/>
      <c r="O15" s="464"/>
      <c r="P15" s="464"/>
      <c r="Q15" s="464"/>
      <c r="R15" s="464"/>
      <c r="S15" s="464"/>
      <c r="T15" s="464"/>
      <c r="U15" s="464"/>
      <c r="V15" s="464"/>
      <c r="W15" s="464"/>
      <c r="X15" s="464"/>
      <c r="Y15" s="32"/>
      <c r="Z15" s="32"/>
      <c r="AA15" s="32"/>
      <c r="AB15" s="32"/>
      <c r="AC15" s="32"/>
      <c r="AD15" s="32"/>
      <c r="AE15" s="32"/>
      <c r="AF15" s="32"/>
    </row>
    <row r="16" spans="1:32" ht="12.75" customHeight="1" thickBot="1">
      <c r="A16" s="729" t="s">
        <v>9</v>
      </c>
      <c r="B16" s="657"/>
      <c r="C16" s="162">
        <f>C17+C24+C31</f>
        <v>2202700408</v>
      </c>
      <c r="D16" s="76"/>
      <c r="E16" s="84"/>
      <c r="F16" s="464"/>
      <c r="G16" s="464"/>
      <c r="H16" s="464"/>
      <c r="I16" s="464"/>
      <c r="J16" s="464"/>
      <c r="K16" s="464"/>
      <c r="L16" s="464"/>
      <c r="M16" s="464"/>
      <c r="N16" s="464"/>
      <c r="O16" s="464"/>
      <c r="P16" s="464"/>
      <c r="Q16" s="464"/>
      <c r="R16" s="464"/>
      <c r="S16" s="464"/>
      <c r="T16" s="464"/>
      <c r="U16" s="464"/>
      <c r="V16" s="464"/>
      <c r="W16" s="464"/>
      <c r="X16" s="464"/>
      <c r="Y16" s="32"/>
      <c r="Z16" s="32"/>
      <c r="AA16" s="32"/>
      <c r="AB16" s="32"/>
      <c r="AC16" s="32"/>
      <c r="AD16" s="32"/>
      <c r="AE16" s="32"/>
      <c r="AF16" s="32"/>
    </row>
    <row r="17" spans="1:32" ht="12.75" customHeight="1">
      <c r="A17" s="21">
        <v>211101</v>
      </c>
      <c r="B17" s="22" t="s">
        <v>11</v>
      </c>
      <c r="C17" s="8">
        <f>SUM(C18:C23)</f>
        <v>780792216</v>
      </c>
      <c r="D17" s="51"/>
      <c r="E17" s="23"/>
      <c r="F17" s="540"/>
      <c r="G17" s="540"/>
      <c r="H17" s="540"/>
      <c r="I17" s="540"/>
      <c r="J17" s="540"/>
      <c r="K17" s="464"/>
      <c r="L17" s="464"/>
      <c r="M17" s="464"/>
      <c r="N17" s="464"/>
      <c r="O17" s="464"/>
      <c r="P17" s="464"/>
      <c r="Q17" s="464"/>
      <c r="R17" s="464"/>
      <c r="S17" s="464"/>
      <c r="T17" s="464"/>
      <c r="U17" s="464"/>
      <c r="V17" s="464"/>
      <c r="W17" s="464"/>
      <c r="X17" s="464"/>
      <c r="Y17" s="32"/>
      <c r="Z17" s="32"/>
      <c r="AA17" s="32"/>
      <c r="AB17" s="32"/>
      <c r="AC17" s="32"/>
      <c r="AD17" s="32"/>
      <c r="AE17" s="32"/>
      <c r="AF17" s="32"/>
    </row>
    <row r="18" spans="1:32" ht="12.75" customHeight="1">
      <c r="A18" s="25">
        <v>21110101</v>
      </c>
      <c r="B18" s="26" t="s">
        <v>12</v>
      </c>
      <c r="C18" s="26">
        <v>585173494</v>
      </c>
      <c r="D18" s="51"/>
      <c r="E18" s="23"/>
      <c r="F18" s="541"/>
      <c r="G18" s="541"/>
      <c r="H18" s="541"/>
      <c r="I18" s="541"/>
      <c r="J18" s="541"/>
      <c r="K18" s="541"/>
      <c r="L18" s="464"/>
      <c r="M18" s="464"/>
      <c r="N18" s="464"/>
      <c r="O18" s="464"/>
      <c r="P18" s="464"/>
      <c r="Q18" s="464"/>
      <c r="R18" s="464"/>
      <c r="S18" s="464"/>
      <c r="T18" s="464"/>
      <c r="U18" s="464"/>
      <c r="V18" s="464"/>
      <c r="W18" s="464"/>
      <c r="X18" s="464"/>
      <c r="Y18" s="32"/>
      <c r="Z18" s="32"/>
      <c r="AA18" s="32"/>
      <c r="AB18" s="32"/>
      <c r="AC18" s="32"/>
      <c r="AD18" s="32"/>
      <c r="AE18" s="32"/>
      <c r="AF18" s="32"/>
    </row>
    <row r="19" spans="1:32" ht="12.75" customHeight="1">
      <c r="A19" s="25">
        <v>21110102</v>
      </c>
      <c r="B19" s="26" t="s">
        <v>13</v>
      </c>
      <c r="C19" s="26">
        <v>149948828</v>
      </c>
      <c r="D19" s="51"/>
      <c r="E19" s="23"/>
      <c r="F19" s="464"/>
      <c r="G19" s="464"/>
      <c r="H19" s="464"/>
      <c r="I19" s="464"/>
      <c r="J19" s="464"/>
      <c r="K19" s="464"/>
      <c r="L19" s="464"/>
      <c r="M19" s="464"/>
      <c r="N19" s="464"/>
      <c r="O19" s="464"/>
      <c r="P19" s="464"/>
      <c r="Q19" s="464"/>
      <c r="R19" s="464"/>
      <c r="S19" s="464"/>
      <c r="T19" s="464"/>
      <c r="U19" s="464"/>
      <c r="V19" s="464"/>
      <c r="W19" s="464"/>
      <c r="X19" s="464"/>
      <c r="Y19" s="32"/>
      <c r="Z19" s="32"/>
      <c r="AA19" s="32"/>
      <c r="AB19" s="32"/>
      <c r="AC19" s="32"/>
      <c r="AD19" s="32"/>
      <c r="AE19" s="32"/>
      <c r="AF19" s="32"/>
    </row>
    <row r="20" spans="1:32" ht="13.5">
      <c r="A20" s="25">
        <v>21110103</v>
      </c>
      <c r="B20" s="26" t="s">
        <v>14</v>
      </c>
      <c r="C20" s="26">
        <v>21809180</v>
      </c>
      <c r="D20" s="51"/>
      <c r="E20" s="23"/>
      <c r="F20" s="464"/>
      <c r="G20" s="464"/>
      <c r="H20" s="464"/>
      <c r="I20" s="464"/>
      <c r="J20" s="464"/>
      <c r="K20" s="464"/>
      <c r="L20" s="464"/>
      <c r="M20" s="464"/>
      <c r="N20" s="464"/>
      <c r="O20" s="464"/>
      <c r="P20" s="464"/>
      <c r="Q20" s="464"/>
      <c r="R20" s="464"/>
      <c r="S20" s="464"/>
      <c r="T20" s="464"/>
      <c r="U20" s="464"/>
      <c r="V20" s="464"/>
      <c r="W20" s="464"/>
      <c r="X20" s="464"/>
      <c r="Y20" s="32"/>
      <c r="Z20" s="32"/>
      <c r="AA20" s="32"/>
      <c r="AB20" s="32"/>
      <c r="AC20" s="32"/>
      <c r="AD20" s="32"/>
      <c r="AE20" s="32"/>
      <c r="AF20" s="32"/>
    </row>
    <row r="21" spans="1:32" ht="15" customHeight="1">
      <c r="A21" s="25">
        <v>21110104</v>
      </c>
      <c r="B21" s="26" t="s">
        <v>15</v>
      </c>
      <c r="C21" s="26">
        <v>1</v>
      </c>
      <c r="D21" s="51"/>
      <c r="E21" s="23"/>
      <c r="F21" s="464"/>
      <c r="G21" s="464"/>
      <c r="H21" s="542"/>
      <c r="I21" s="543"/>
      <c r="J21" s="464"/>
      <c r="K21" s="464"/>
      <c r="L21" s="464"/>
      <c r="M21" s="464"/>
      <c r="N21" s="464"/>
      <c r="O21" s="464"/>
      <c r="P21" s="464"/>
      <c r="Q21" s="464"/>
      <c r="R21" s="464"/>
      <c r="S21" s="464"/>
      <c r="T21" s="464"/>
      <c r="U21" s="464"/>
      <c r="V21" s="464"/>
      <c r="W21" s="464"/>
      <c r="X21" s="464"/>
      <c r="Y21" s="32"/>
      <c r="Z21" s="32"/>
      <c r="AA21" s="32"/>
      <c r="AB21" s="32"/>
      <c r="AC21" s="32"/>
      <c r="AD21" s="32"/>
      <c r="AE21" s="32"/>
      <c r="AF21" s="32"/>
    </row>
    <row r="22" spans="1:32" ht="12.75" customHeight="1">
      <c r="A22" s="25">
        <v>21110105</v>
      </c>
      <c r="B22" s="26" t="s">
        <v>16</v>
      </c>
      <c r="C22" s="26">
        <v>11835671</v>
      </c>
      <c r="D22" s="51"/>
      <c r="E22" s="23"/>
      <c r="F22" s="544"/>
      <c r="G22" s="544"/>
      <c r="H22" s="545"/>
      <c r="I22" s="464"/>
      <c r="J22" s="464"/>
      <c r="K22" s="464"/>
      <c r="L22" s="464"/>
      <c r="M22" s="464"/>
      <c r="N22" s="464"/>
      <c r="O22" s="464"/>
      <c r="P22" s="464"/>
      <c r="Q22" s="464"/>
      <c r="R22" s="464"/>
      <c r="S22" s="464"/>
      <c r="T22" s="464"/>
      <c r="U22" s="464"/>
      <c r="V22" s="464"/>
      <c r="W22" s="464"/>
      <c r="X22" s="464"/>
      <c r="Y22" s="32"/>
      <c r="Z22" s="32"/>
      <c r="AA22" s="32"/>
      <c r="AB22" s="32"/>
      <c r="AC22" s="32"/>
      <c r="AD22" s="32"/>
      <c r="AE22" s="32"/>
      <c r="AF22" s="32"/>
    </row>
    <row r="23" spans="1:32" ht="12.75" customHeight="1">
      <c r="A23" s="25">
        <v>21110106</v>
      </c>
      <c r="B23" s="26" t="s">
        <v>17</v>
      </c>
      <c r="C23" s="26">
        <v>12025042</v>
      </c>
      <c r="D23" s="51"/>
      <c r="E23" s="23"/>
      <c r="F23" s="35"/>
      <c r="G23" s="163"/>
      <c r="H23" s="163"/>
      <c r="I23" s="163"/>
      <c r="J23" s="163"/>
      <c r="K23" s="163"/>
      <c r="L23" s="163"/>
      <c r="M23" s="163"/>
      <c r="N23" s="163"/>
      <c r="O23" s="163"/>
      <c r="P23" s="163"/>
      <c r="Q23" s="32"/>
      <c r="R23" s="32"/>
      <c r="S23" s="32"/>
      <c r="T23" s="32"/>
      <c r="U23" s="32"/>
      <c r="V23" s="32"/>
      <c r="W23" s="32"/>
      <c r="X23" s="32"/>
      <c r="Y23" s="32"/>
      <c r="Z23" s="32"/>
      <c r="AA23" s="32"/>
      <c r="AB23" s="32"/>
      <c r="AC23" s="32"/>
      <c r="AD23" s="32"/>
      <c r="AE23" s="32"/>
      <c r="AF23" s="32"/>
    </row>
    <row r="24" spans="1:32" ht="12.75" customHeight="1">
      <c r="A24" s="21">
        <v>211102</v>
      </c>
      <c r="B24" s="23" t="s">
        <v>18</v>
      </c>
      <c r="C24" s="23">
        <f>SUM(C25:C30)</f>
        <v>975019914</v>
      </c>
      <c r="D24" s="51"/>
      <c r="E24" s="23"/>
      <c r="F24" s="35"/>
      <c r="G24" s="164"/>
      <c r="H24" s="164"/>
      <c r="I24" s="165"/>
      <c r="J24" s="165"/>
      <c r="K24" s="165"/>
      <c r="L24" s="32"/>
      <c r="M24" s="32"/>
      <c r="N24" s="32"/>
      <c r="O24" s="32"/>
      <c r="P24" s="32"/>
      <c r="Q24" s="32"/>
      <c r="R24" s="32"/>
      <c r="S24" s="32"/>
      <c r="T24" s="32"/>
      <c r="U24" s="32"/>
      <c r="V24" s="32"/>
      <c r="W24" s="32"/>
      <c r="X24" s="32"/>
      <c r="Y24" s="32"/>
      <c r="Z24" s="32"/>
      <c r="AA24" s="32"/>
      <c r="AB24" s="32"/>
      <c r="AC24" s="32"/>
      <c r="AD24" s="32"/>
      <c r="AE24" s="32"/>
      <c r="AF24" s="32"/>
    </row>
    <row r="25" spans="1:32" ht="12.75" customHeight="1">
      <c r="A25" s="25">
        <v>21110201</v>
      </c>
      <c r="B25" s="26" t="s">
        <v>19</v>
      </c>
      <c r="C25" s="26">
        <v>761607983</v>
      </c>
      <c r="D25" s="51"/>
      <c r="E25" s="23"/>
      <c r="F25" s="100"/>
      <c r="G25" s="32"/>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row>
    <row r="26" spans="1:32" ht="12.75" customHeight="1">
      <c r="A26" s="25">
        <v>21110202</v>
      </c>
      <c r="B26" s="26" t="s">
        <v>20</v>
      </c>
      <c r="C26" s="26">
        <v>184091575</v>
      </c>
      <c r="D26" s="51"/>
      <c r="E26" s="23"/>
      <c r="F26" s="100"/>
      <c r="G26" s="100"/>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row>
    <row r="27" spans="1:32" ht="12.75" customHeight="1">
      <c r="A27" s="25">
        <v>21110203</v>
      </c>
      <c r="B27" s="26" t="s">
        <v>21</v>
      </c>
      <c r="C27" s="26">
        <v>27922372</v>
      </c>
      <c r="D27" s="51"/>
      <c r="E27" s="23"/>
      <c r="F27" s="100"/>
      <c r="G27" s="100"/>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row>
    <row r="28" spans="1:32" ht="12.75" customHeight="1">
      <c r="A28" s="25">
        <v>21110204</v>
      </c>
      <c r="B28" s="26" t="s">
        <v>22</v>
      </c>
      <c r="C28" s="26">
        <v>1</v>
      </c>
      <c r="D28" s="51"/>
      <c r="E28" s="23"/>
      <c r="F28" s="154"/>
      <c r="G28" s="154"/>
      <c r="H28" s="154"/>
      <c r="I28" s="154"/>
      <c r="J28" s="27"/>
      <c r="K28" s="27"/>
      <c r="L28" s="27"/>
      <c r="M28" s="27"/>
      <c r="N28" s="27"/>
      <c r="O28" s="27"/>
      <c r="P28" s="27"/>
      <c r="Q28" s="27"/>
      <c r="R28" s="27"/>
      <c r="S28" s="27"/>
      <c r="T28" s="27"/>
      <c r="U28" s="27"/>
      <c r="V28" s="27"/>
      <c r="W28" s="27"/>
      <c r="X28" s="27"/>
      <c r="Y28" s="27"/>
      <c r="Z28" s="27"/>
      <c r="AA28" s="27"/>
      <c r="AB28" s="27"/>
      <c r="AC28" s="27"/>
      <c r="AD28" s="27"/>
      <c r="AE28" s="27"/>
      <c r="AF28" s="27"/>
    </row>
    <row r="29" spans="1:32" ht="12.75" customHeight="1">
      <c r="A29" s="25">
        <v>21110205</v>
      </c>
      <c r="B29" s="26" t="s">
        <v>23</v>
      </c>
      <c r="C29" s="26">
        <v>1397982</v>
      </c>
      <c r="D29" s="51"/>
      <c r="E29" s="23"/>
      <c r="F29" s="27"/>
      <c r="G29" s="166"/>
      <c r="H29" s="32"/>
      <c r="I29" s="27"/>
      <c r="J29" s="27"/>
      <c r="K29" s="32"/>
      <c r="L29" s="27"/>
      <c r="M29" s="27"/>
      <c r="N29" s="27"/>
      <c r="O29" s="27"/>
      <c r="P29" s="27"/>
      <c r="Q29" s="27"/>
      <c r="R29" s="27"/>
      <c r="S29" s="27"/>
      <c r="T29" s="27"/>
      <c r="U29" s="27"/>
      <c r="V29" s="27"/>
      <c r="W29" s="27"/>
      <c r="X29" s="27"/>
      <c r="Y29" s="27"/>
      <c r="Z29" s="27"/>
      <c r="AA29" s="27"/>
      <c r="AB29" s="27"/>
      <c r="AC29" s="27"/>
      <c r="AD29" s="27"/>
      <c r="AE29" s="27"/>
      <c r="AF29" s="27"/>
    </row>
    <row r="30" spans="1:32" ht="12.75" customHeight="1">
      <c r="A30" s="25">
        <v>21110206</v>
      </c>
      <c r="B30" s="26" t="s">
        <v>24</v>
      </c>
      <c r="C30" s="26">
        <v>1</v>
      </c>
      <c r="D30" s="51"/>
      <c r="E30" s="23"/>
      <c r="F30" s="32"/>
      <c r="G30" s="166"/>
      <c r="H30" s="32"/>
      <c r="I30" s="20"/>
      <c r="J30" s="27"/>
      <c r="K30" s="32"/>
      <c r="L30" s="32"/>
      <c r="M30" s="32"/>
      <c r="N30" s="32"/>
      <c r="O30" s="32"/>
      <c r="P30" s="32"/>
      <c r="Q30" s="32"/>
      <c r="R30" s="32"/>
      <c r="S30" s="32"/>
      <c r="T30" s="32"/>
      <c r="U30" s="32"/>
      <c r="V30" s="32"/>
      <c r="W30" s="32"/>
      <c r="X30" s="32"/>
      <c r="Y30" s="32"/>
      <c r="Z30" s="32"/>
      <c r="AA30" s="32"/>
      <c r="AB30" s="32"/>
      <c r="AC30" s="32"/>
      <c r="AD30" s="32"/>
      <c r="AE30" s="32"/>
      <c r="AF30" s="32"/>
    </row>
    <row r="31" spans="1:32" ht="12.75" customHeight="1">
      <c r="A31" s="21">
        <v>211103</v>
      </c>
      <c r="B31" s="23" t="s">
        <v>25</v>
      </c>
      <c r="C31" s="23">
        <f>SUM(C32:C37)</f>
        <v>446888278</v>
      </c>
      <c r="D31" s="51"/>
      <c r="E31" s="23"/>
      <c r="F31" s="35"/>
      <c r="G31" s="166"/>
      <c r="H31" s="32"/>
      <c r="I31" s="20"/>
      <c r="J31" s="27"/>
      <c r="K31" s="32"/>
      <c r="L31" s="32"/>
      <c r="M31" s="32"/>
      <c r="N31" s="32"/>
      <c r="O31" s="32"/>
      <c r="P31" s="32"/>
      <c r="Q31" s="32"/>
      <c r="R31" s="32"/>
      <c r="S31" s="32"/>
      <c r="T31" s="32"/>
      <c r="U31" s="32"/>
      <c r="V31" s="32"/>
      <c r="W31" s="32"/>
      <c r="X31" s="32"/>
      <c r="Y31" s="32"/>
      <c r="Z31" s="32"/>
      <c r="AA31" s="32"/>
      <c r="AB31" s="32"/>
      <c r="AC31" s="32"/>
      <c r="AD31" s="32"/>
      <c r="AE31" s="32"/>
      <c r="AF31" s="32"/>
    </row>
    <row r="32" spans="1:32" ht="12.75" customHeight="1">
      <c r="A32" s="25">
        <v>21110301</v>
      </c>
      <c r="B32" s="26" t="s">
        <v>26</v>
      </c>
      <c r="C32" s="26">
        <v>353568128</v>
      </c>
      <c r="D32" s="51"/>
      <c r="E32" s="23"/>
      <c r="F32" s="100"/>
      <c r="G32" s="166"/>
      <c r="H32" s="32"/>
      <c r="I32" s="20"/>
      <c r="J32" s="27"/>
      <c r="K32" s="32"/>
      <c r="L32" s="27"/>
      <c r="M32" s="27"/>
      <c r="N32" s="27"/>
      <c r="O32" s="27"/>
      <c r="P32" s="27"/>
      <c r="Q32" s="27"/>
      <c r="R32" s="27"/>
      <c r="S32" s="27"/>
      <c r="T32" s="27"/>
      <c r="U32" s="27"/>
      <c r="V32" s="27"/>
      <c r="W32" s="27"/>
      <c r="X32" s="27"/>
      <c r="Y32" s="27"/>
      <c r="Z32" s="27"/>
      <c r="AA32" s="27"/>
      <c r="AB32" s="27"/>
      <c r="AC32" s="27"/>
      <c r="AD32" s="27"/>
      <c r="AE32" s="27"/>
      <c r="AF32" s="27"/>
    </row>
    <row r="33" spans="1:32" ht="12.75" customHeight="1">
      <c r="A33" s="25">
        <v>21110302</v>
      </c>
      <c r="B33" s="26" t="s">
        <v>27</v>
      </c>
      <c r="C33" s="26">
        <v>71654611</v>
      </c>
      <c r="D33" s="51"/>
      <c r="E33" s="23"/>
      <c r="F33" s="100"/>
      <c r="G33" s="166"/>
      <c r="H33" s="27"/>
      <c r="I33" s="20"/>
      <c r="J33" s="27"/>
      <c r="K33" s="32"/>
      <c r="L33" s="27"/>
      <c r="M33" s="27"/>
      <c r="N33" s="27"/>
      <c r="O33" s="27"/>
      <c r="P33" s="27"/>
      <c r="Q33" s="27"/>
      <c r="R33" s="27"/>
      <c r="S33" s="27"/>
      <c r="T33" s="27"/>
      <c r="U33" s="27"/>
      <c r="V33" s="27"/>
      <c r="W33" s="27"/>
      <c r="X33" s="27"/>
      <c r="Y33" s="27"/>
      <c r="Z33" s="27"/>
      <c r="AA33" s="27"/>
      <c r="AB33" s="27"/>
      <c r="AC33" s="27"/>
      <c r="AD33" s="27"/>
      <c r="AE33" s="27"/>
      <c r="AF33" s="27"/>
    </row>
    <row r="34" spans="1:32" ht="12.75" customHeight="1">
      <c r="A34" s="25">
        <v>21110303</v>
      </c>
      <c r="B34" s="26" t="s">
        <v>28</v>
      </c>
      <c r="C34" s="26">
        <v>10632820</v>
      </c>
      <c r="D34" s="51"/>
      <c r="E34" s="23"/>
      <c r="F34" s="27"/>
      <c r="G34" s="166"/>
      <c r="H34" s="32"/>
      <c r="I34" s="20"/>
      <c r="J34" s="27"/>
      <c r="K34" s="73"/>
      <c r="L34" s="27"/>
      <c r="M34" s="27"/>
      <c r="N34" s="27"/>
      <c r="O34" s="27"/>
      <c r="P34" s="27"/>
      <c r="Q34" s="27"/>
      <c r="R34" s="27"/>
      <c r="S34" s="27"/>
      <c r="T34" s="27"/>
      <c r="U34" s="27"/>
      <c r="V34" s="27"/>
      <c r="W34" s="27"/>
      <c r="X34" s="27"/>
      <c r="Y34" s="27"/>
      <c r="Z34" s="27"/>
      <c r="AA34" s="27"/>
      <c r="AB34" s="27"/>
      <c r="AC34" s="27"/>
      <c r="AD34" s="27"/>
      <c r="AE34" s="27"/>
      <c r="AF34" s="27"/>
    </row>
    <row r="35" spans="1:32" ht="12.75" customHeight="1">
      <c r="A35" s="25">
        <v>21110304</v>
      </c>
      <c r="B35" s="26" t="s">
        <v>29</v>
      </c>
      <c r="C35" s="26">
        <v>1</v>
      </c>
      <c r="D35" s="51"/>
      <c r="E35" s="23"/>
      <c r="F35" s="35"/>
      <c r="G35" s="166"/>
      <c r="H35" s="27"/>
      <c r="I35" s="20"/>
      <c r="J35" s="27"/>
      <c r="K35" s="32"/>
      <c r="L35" s="32"/>
      <c r="M35" s="32"/>
      <c r="N35" s="32"/>
      <c r="O35" s="32"/>
      <c r="P35" s="32"/>
      <c r="Q35" s="32"/>
      <c r="R35" s="32"/>
      <c r="S35" s="32"/>
      <c r="T35" s="32"/>
      <c r="U35" s="32"/>
      <c r="V35" s="32"/>
      <c r="W35" s="32"/>
      <c r="X35" s="32"/>
      <c r="Y35" s="32"/>
      <c r="Z35" s="32"/>
      <c r="AA35" s="32"/>
      <c r="AB35" s="32"/>
      <c r="AC35" s="32"/>
      <c r="AD35" s="32"/>
      <c r="AE35" s="32"/>
      <c r="AF35" s="32"/>
    </row>
    <row r="36" spans="1:32" ht="12.75" customHeight="1">
      <c r="A36" s="25">
        <v>21110305</v>
      </c>
      <c r="B36" s="26" t="s">
        <v>30</v>
      </c>
      <c r="C36" s="26">
        <v>11032717</v>
      </c>
      <c r="D36" s="51"/>
      <c r="E36" s="23"/>
      <c r="F36" s="35"/>
      <c r="G36" s="166"/>
      <c r="H36" s="32"/>
      <c r="I36" s="20"/>
      <c r="J36" s="27"/>
      <c r="K36" s="32"/>
      <c r="L36" s="32"/>
      <c r="M36" s="32"/>
      <c r="N36" s="32"/>
      <c r="O36" s="32"/>
      <c r="P36" s="32"/>
      <c r="Q36" s="32"/>
      <c r="R36" s="32"/>
      <c r="S36" s="32"/>
      <c r="T36" s="32"/>
      <c r="U36" s="32"/>
      <c r="V36" s="32"/>
      <c r="W36" s="32"/>
      <c r="X36" s="32"/>
      <c r="Y36" s="32"/>
      <c r="Z36" s="32"/>
      <c r="AA36" s="32"/>
      <c r="AB36" s="32"/>
      <c r="AC36" s="32"/>
      <c r="AD36" s="32"/>
      <c r="AE36" s="32"/>
      <c r="AF36" s="32"/>
    </row>
    <row r="37" spans="1:32" ht="12.75" customHeight="1">
      <c r="A37" s="25">
        <v>21110306</v>
      </c>
      <c r="B37" s="26" t="s">
        <v>31</v>
      </c>
      <c r="C37" s="26">
        <v>1</v>
      </c>
      <c r="D37" s="51"/>
      <c r="E37" s="23"/>
      <c r="F37" s="100"/>
      <c r="G37" s="166"/>
      <c r="H37" s="32"/>
      <c r="I37" s="27"/>
      <c r="J37" s="27"/>
      <c r="K37" s="32"/>
      <c r="L37" s="27"/>
      <c r="M37" s="27"/>
      <c r="N37" s="27"/>
      <c r="O37" s="27"/>
      <c r="P37" s="27"/>
      <c r="Q37" s="27"/>
      <c r="R37" s="27"/>
      <c r="S37" s="27"/>
      <c r="T37" s="27"/>
      <c r="U37" s="27"/>
      <c r="V37" s="27"/>
      <c r="W37" s="27"/>
      <c r="X37" s="27"/>
      <c r="Y37" s="27"/>
      <c r="Z37" s="27"/>
      <c r="AA37" s="27"/>
      <c r="AB37" s="27"/>
      <c r="AC37" s="27"/>
      <c r="AD37" s="27"/>
      <c r="AE37" s="27"/>
      <c r="AF37" s="27"/>
    </row>
    <row r="38" spans="1:32" ht="12.75" customHeight="1">
      <c r="A38" s="29"/>
      <c r="B38" s="29"/>
      <c r="C38" s="26"/>
      <c r="D38" s="26"/>
      <c r="E38" s="40"/>
      <c r="F38" s="27"/>
      <c r="G38" s="166"/>
      <c r="H38" s="32"/>
      <c r="I38" s="20"/>
      <c r="J38" s="27"/>
      <c r="K38" s="32"/>
      <c r="L38" s="32"/>
      <c r="M38" s="32"/>
      <c r="N38" s="32"/>
      <c r="O38" s="32"/>
      <c r="P38" s="32"/>
      <c r="Q38" s="32"/>
      <c r="R38" s="32"/>
      <c r="S38" s="32"/>
      <c r="T38" s="32"/>
      <c r="U38" s="32"/>
      <c r="V38" s="32"/>
      <c r="W38" s="32"/>
      <c r="X38" s="32"/>
      <c r="Y38" s="32"/>
      <c r="Z38" s="32"/>
      <c r="AA38" s="32"/>
      <c r="AB38" s="32"/>
      <c r="AC38" s="32"/>
      <c r="AD38" s="32"/>
      <c r="AE38" s="32"/>
      <c r="AF38" s="32"/>
    </row>
    <row r="39" spans="1:32" ht="12.75" customHeight="1">
      <c r="A39" s="697" t="s">
        <v>32</v>
      </c>
      <c r="B39" s="657"/>
      <c r="C39" s="126">
        <f>+C40+C42+C45+C49+C53+C56+C47</f>
        <v>17905500</v>
      </c>
      <c r="D39" s="167"/>
      <c r="E39" s="29"/>
      <c r="F39" s="27"/>
      <c r="G39" s="27"/>
      <c r="H39" s="168"/>
      <c r="I39" s="32"/>
      <c r="J39" s="32"/>
      <c r="K39" s="32"/>
      <c r="L39" s="32"/>
      <c r="M39" s="32"/>
      <c r="N39" s="32"/>
      <c r="O39" s="32"/>
      <c r="P39" s="32"/>
      <c r="Q39" s="32"/>
      <c r="R39" s="32"/>
      <c r="S39" s="32"/>
      <c r="T39" s="32"/>
      <c r="U39" s="32"/>
      <c r="V39" s="32"/>
      <c r="W39" s="32"/>
      <c r="X39" s="32"/>
      <c r="Y39" s="32"/>
      <c r="Z39" s="32"/>
      <c r="AA39" s="32"/>
      <c r="AB39" s="32"/>
      <c r="AC39" s="32"/>
      <c r="AD39" s="32"/>
      <c r="AE39" s="32"/>
      <c r="AF39" s="32"/>
    </row>
    <row r="40" spans="1:32" ht="12.75" customHeight="1">
      <c r="A40" s="21">
        <v>211201</v>
      </c>
      <c r="B40" s="21" t="s">
        <v>33</v>
      </c>
      <c r="C40" s="50">
        <f>C41</f>
        <v>3150000</v>
      </c>
      <c r="D40" s="167"/>
      <c r="E40" s="169"/>
      <c r="F40" s="100"/>
      <c r="G40" s="100"/>
      <c r="H40" s="170"/>
      <c r="I40" s="35"/>
      <c r="J40" s="35"/>
      <c r="K40" s="35"/>
      <c r="L40" s="35"/>
      <c r="M40" s="35"/>
      <c r="N40" s="35"/>
      <c r="O40" s="35"/>
      <c r="P40" s="35"/>
      <c r="Q40" s="35"/>
      <c r="R40" s="35"/>
      <c r="S40" s="35"/>
      <c r="T40" s="35"/>
      <c r="U40" s="35"/>
      <c r="V40" s="35"/>
      <c r="W40" s="35"/>
      <c r="X40" s="35"/>
      <c r="Y40" s="35"/>
      <c r="Z40" s="35"/>
      <c r="AA40" s="35"/>
      <c r="AB40" s="35"/>
      <c r="AC40" s="35"/>
      <c r="AD40" s="35"/>
      <c r="AE40" s="35"/>
      <c r="AF40" s="35"/>
    </row>
    <row r="41" spans="1:32" ht="12.75" customHeight="1">
      <c r="A41" s="25">
        <v>21120101</v>
      </c>
      <c r="B41" s="32" t="s">
        <v>34</v>
      </c>
      <c r="C41" s="26">
        <v>3150000</v>
      </c>
      <c r="D41" s="167"/>
      <c r="E41" s="23"/>
      <c r="F41" s="100"/>
      <c r="G41" s="100"/>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row>
    <row r="42" spans="1:32" ht="12.75" customHeight="1">
      <c r="A42" s="21">
        <v>211203</v>
      </c>
      <c r="B42" s="7" t="s">
        <v>35</v>
      </c>
      <c r="C42" s="23">
        <f>SUM(C43:C44)</f>
        <v>1800000</v>
      </c>
      <c r="D42" s="167"/>
      <c r="E42" s="23"/>
      <c r="F42" s="100"/>
      <c r="G42" s="100"/>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row>
    <row r="43" spans="1:32" ht="12.75" customHeight="1">
      <c r="A43" s="25">
        <v>21120301</v>
      </c>
      <c r="B43" s="32" t="s">
        <v>36</v>
      </c>
      <c r="C43" s="26">
        <v>950000</v>
      </c>
      <c r="D43" s="167"/>
      <c r="E43" s="23"/>
      <c r="F43" s="47"/>
      <c r="G43" s="20"/>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row>
    <row r="44" spans="1:32" ht="12.75" customHeight="1">
      <c r="A44" s="25">
        <v>21120302</v>
      </c>
      <c r="B44" s="32" t="s">
        <v>37</v>
      </c>
      <c r="C44" s="26">
        <v>850000</v>
      </c>
      <c r="D44" s="167"/>
      <c r="E44" s="23"/>
      <c r="F44" s="100"/>
      <c r="G44" s="100"/>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row>
    <row r="45" spans="1:32" ht="12.75" customHeight="1">
      <c r="A45" s="21">
        <v>211204</v>
      </c>
      <c r="B45" s="7" t="s">
        <v>38</v>
      </c>
      <c r="C45" s="23">
        <f>C46</f>
        <v>3980000</v>
      </c>
      <c r="D45" s="167"/>
      <c r="E45" s="23"/>
      <c r="F45" s="100"/>
      <c r="G45" s="100"/>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row>
    <row r="46" spans="1:32" ht="12.75" customHeight="1">
      <c r="A46" s="25">
        <v>21120401</v>
      </c>
      <c r="B46" s="26" t="s">
        <v>39</v>
      </c>
      <c r="C46" s="26">
        <v>3980000</v>
      </c>
      <c r="D46" s="167"/>
      <c r="E46" s="23"/>
      <c r="F46" s="100"/>
      <c r="G46" s="100"/>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row>
    <row r="47" spans="1:32" ht="12.75" customHeight="1">
      <c r="A47" s="21">
        <v>211205</v>
      </c>
      <c r="B47" s="23" t="s">
        <v>122</v>
      </c>
      <c r="C47" s="23">
        <f>C48</f>
        <v>1550500</v>
      </c>
      <c r="D47" s="167"/>
      <c r="E47" s="23"/>
      <c r="F47" s="127"/>
      <c r="G47" s="49"/>
      <c r="H47" s="49"/>
      <c r="I47" s="128"/>
      <c r="J47" s="49"/>
      <c r="K47" s="49"/>
      <c r="L47" s="49"/>
      <c r="M47" s="49"/>
      <c r="N47" s="49"/>
      <c r="O47" s="49"/>
      <c r="P47" s="49"/>
      <c r="Q47" s="49"/>
      <c r="R47" s="49"/>
      <c r="S47" s="49"/>
      <c r="T47" s="49"/>
      <c r="U47" s="49"/>
      <c r="V47" s="49"/>
      <c r="W47" s="49"/>
      <c r="X47" s="49"/>
      <c r="Y47" s="49"/>
      <c r="Z47" s="49"/>
      <c r="AA47" s="29"/>
      <c r="AB47" s="29"/>
      <c r="AC47" s="29"/>
      <c r="AD47" s="29"/>
      <c r="AE47" s="29"/>
      <c r="AF47" s="29"/>
    </row>
    <row r="48" spans="1:32" ht="12.75" customHeight="1">
      <c r="A48" s="25">
        <v>21120501</v>
      </c>
      <c r="B48" s="26" t="s">
        <v>123</v>
      </c>
      <c r="C48" s="26">
        <v>1550500</v>
      </c>
      <c r="D48" s="167"/>
      <c r="E48" s="23"/>
      <c r="F48" s="127"/>
      <c r="G48" s="49"/>
      <c r="H48" s="49"/>
      <c r="I48" s="128"/>
      <c r="J48" s="49"/>
      <c r="K48" s="49"/>
      <c r="L48" s="49"/>
      <c r="M48" s="49"/>
      <c r="N48" s="49"/>
      <c r="O48" s="49"/>
      <c r="P48" s="49"/>
      <c r="Q48" s="49"/>
      <c r="R48" s="49"/>
      <c r="S48" s="49"/>
      <c r="T48" s="49"/>
      <c r="U48" s="49"/>
      <c r="V48" s="49"/>
      <c r="W48" s="49"/>
      <c r="X48" s="49"/>
      <c r="Y48" s="49"/>
      <c r="Z48" s="49"/>
      <c r="AA48" s="29"/>
      <c r="AB48" s="29"/>
      <c r="AC48" s="29"/>
      <c r="AD48" s="29"/>
      <c r="AE48" s="29"/>
      <c r="AF48" s="29"/>
    </row>
    <row r="49" spans="1:32" ht="12.75" customHeight="1">
      <c r="A49" s="21">
        <v>211207</v>
      </c>
      <c r="B49" s="23" t="s">
        <v>40</v>
      </c>
      <c r="C49" s="23">
        <f>SUM(C50:C52)</f>
        <v>1730000</v>
      </c>
      <c r="D49" s="167"/>
      <c r="E49" s="23"/>
      <c r="F49" s="100"/>
      <c r="G49" s="100"/>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row>
    <row r="50" spans="1:32" ht="12.75" customHeight="1">
      <c r="A50" s="25">
        <v>21120702</v>
      </c>
      <c r="B50" s="26" t="s">
        <v>41</v>
      </c>
      <c r="C50" s="26">
        <v>630000</v>
      </c>
      <c r="D50" s="167"/>
      <c r="E50" s="26"/>
      <c r="F50" s="100"/>
      <c r="G50" s="100"/>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row>
    <row r="51" spans="1:32" ht="12.75" customHeight="1">
      <c r="A51" s="25">
        <v>21120710</v>
      </c>
      <c r="B51" s="26" t="s">
        <v>45</v>
      </c>
      <c r="C51" s="26">
        <v>550000</v>
      </c>
      <c r="D51" s="167"/>
      <c r="E51" s="23"/>
      <c r="F51" s="100"/>
      <c r="G51" s="100"/>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row>
    <row r="52" spans="1:32" ht="12.75" customHeight="1">
      <c r="A52" s="25">
        <v>21120711</v>
      </c>
      <c r="B52" s="26" t="s">
        <v>46</v>
      </c>
      <c r="C52" s="26">
        <v>550000</v>
      </c>
      <c r="D52" s="167"/>
      <c r="E52" s="23"/>
      <c r="F52" s="100"/>
      <c r="G52" s="100"/>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row>
    <row r="53" spans="1:32" ht="12.75" customHeight="1">
      <c r="A53" s="21">
        <v>211208</v>
      </c>
      <c r="B53" s="23" t="s">
        <v>47</v>
      </c>
      <c r="C53" s="23">
        <f>+SUM(C54:C55)</f>
        <v>1175000</v>
      </c>
      <c r="D53" s="167"/>
      <c r="E53" s="26"/>
      <c r="F53" s="100"/>
      <c r="G53" s="100"/>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row>
    <row r="54" spans="1:32" ht="12.75" customHeight="1">
      <c r="A54" s="25">
        <v>21120801</v>
      </c>
      <c r="B54" s="32" t="s">
        <v>48</v>
      </c>
      <c r="C54" s="26">
        <v>450000</v>
      </c>
      <c r="D54" s="167"/>
      <c r="E54" s="20"/>
      <c r="F54" s="100"/>
      <c r="G54" s="100"/>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row>
    <row r="55" spans="1:32" ht="12.75" customHeight="1">
      <c r="A55" s="25">
        <v>21120805</v>
      </c>
      <c r="B55" s="26" t="s">
        <v>49</v>
      </c>
      <c r="C55" s="26">
        <v>725000</v>
      </c>
      <c r="D55" s="167"/>
      <c r="E55" s="26"/>
      <c r="F55" s="100"/>
      <c r="G55" s="100"/>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row>
    <row r="56" spans="1:32" ht="12.75" customHeight="1">
      <c r="A56" s="21">
        <v>211209</v>
      </c>
      <c r="B56" s="23" t="s">
        <v>50</v>
      </c>
      <c r="C56" s="8">
        <f>+SUM(C57:C60)</f>
        <v>4520000</v>
      </c>
      <c r="D56" s="167"/>
      <c r="E56" s="20"/>
      <c r="F56" s="100"/>
      <c r="G56" s="100"/>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row>
    <row r="57" spans="1:32" ht="12.75" customHeight="1">
      <c r="A57" s="25">
        <v>21120901</v>
      </c>
      <c r="B57" s="26" t="s">
        <v>51</v>
      </c>
      <c r="C57" s="26">
        <v>1420000</v>
      </c>
      <c r="D57" s="167"/>
      <c r="E57" s="23"/>
      <c r="F57" s="100"/>
      <c r="G57" s="100"/>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row>
    <row r="58" spans="1:32" ht="12.75" customHeight="1">
      <c r="A58" s="25">
        <v>21120905</v>
      </c>
      <c r="B58" s="26" t="s">
        <v>112</v>
      </c>
      <c r="C58" s="26">
        <v>1250000</v>
      </c>
      <c r="D58" s="167"/>
      <c r="E58" s="23"/>
      <c r="F58" s="100"/>
      <c r="G58" s="100"/>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row>
    <row r="59" spans="1:32" ht="12.75" customHeight="1">
      <c r="A59" s="25">
        <v>21120906</v>
      </c>
      <c r="B59" s="26" t="s">
        <v>52</v>
      </c>
      <c r="C59" s="26">
        <v>1100000</v>
      </c>
      <c r="D59" s="167"/>
      <c r="E59" s="23"/>
      <c r="F59" s="100"/>
      <c r="G59" s="100"/>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row>
    <row r="60" spans="1:32" ht="12.75" customHeight="1">
      <c r="A60" s="25">
        <v>21120907</v>
      </c>
      <c r="B60" s="32" t="s">
        <v>113</v>
      </c>
      <c r="C60" s="20">
        <v>750000</v>
      </c>
      <c r="D60" s="167"/>
      <c r="E60" s="20"/>
      <c r="F60" s="100"/>
      <c r="G60" s="100"/>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row>
    <row r="61" spans="1:32" ht="12.75" customHeight="1">
      <c r="A61" s="29"/>
      <c r="B61" s="32"/>
      <c r="C61" s="26"/>
      <c r="D61" s="167"/>
      <c r="E61" s="29"/>
      <c r="F61" s="100"/>
      <c r="G61" s="100"/>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row>
    <row r="62" spans="1:32" ht="12.75" customHeight="1">
      <c r="A62" s="683" t="s">
        <v>10</v>
      </c>
      <c r="B62" s="657"/>
      <c r="C62" s="69">
        <f>C63+C66+C69+C72+C74</f>
        <v>103490000</v>
      </c>
      <c r="D62" s="167"/>
      <c r="E62" s="29"/>
      <c r="F62" s="100"/>
      <c r="G62" s="100"/>
      <c r="H62" s="32"/>
      <c r="I62" s="168"/>
      <c r="J62" s="32"/>
      <c r="K62" s="32"/>
      <c r="L62" s="32"/>
      <c r="M62" s="32"/>
      <c r="N62" s="32"/>
      <c r="O62" s="32"/>
      <c r="P62" s="32"/>
      <c r="Q62" s="32"/>
      <c r="R62" s="32"/>
      <c r="S62" s="32"/>
      <c r="T62" s="32"/>
      <c r="U62" s="32"/>
      <c r="V62" s="32"/>
      <c r="W62" s="32"/>
      <c r="X62" s="32"/>
      <c r="Y62" s="32"/>
      <c r="Z62" s="32"/>
      <c r="AA62" s="32"/>
      <c r="AB62" s="32"/>
      <c r="AC62" s="32"/>
      <c r="AD62" s="32"/>
      <c r="AE62" s="32"/>
      <c r="AF62" s="32"/>
    </row>
    <row r="63" spans="1:32" ht="12.75" customHeight="1">
      <c r="A63" s="22">
        <v>211302</v>
      </c>
      <c r="B63" s="21" t="s">
        <v>53</v>
      </c>
      <c r="C63" s="50">
        <f>+SUM(C64:C65)</f>
        <v>63250000</v>
      </c>
      <c r="D63" s="167"/>
      <c r="E63" s="25"/>
      <c r="F63" s="100"/>
      <c r="G63" s="100"/>
      <c r="H63" s="35"/>
      <c r="I63" s="170"/>
      <c r="J63" s="35"/>
      <c r="K63" s="35"/>
      <c r="L63" s="35"/>
      <c r="M63" s="35"/>
      <c r="N63" s="35"/>
      <c r="O63" s="35"/>
      <c r="P63" s="35"/>
      <c r="Q63" s="35"/>
      <c r="R63" s="35"/>
      <c r="S63" s="35"/>
      <c r="T63" s="35"/>
      <c r="U63" s="35"/>
      <c r="V63" s="35"/>
      <c r="W63" s="35"/>
      <c r="X63" s="35"/>
      <c r="Y63" s="35"/>
      <c r="Z63" s="35"/>
      <c r="AA63" s="35"/>
      <c r="AB63" s="35"/>
      <c r="AC63" s="35"/>
      <c r="AD63" s="35"/>
      <c r="AE63" s="35"/>
      <c r="AF63" s="35"/>
    </row>
    <row r="64" spans="1:32" ht="12.75" customHeight="1">
      <c r="A64" s="35">
        <v>21130204</v>
      </c>
      <c r="B64" s="32" t="s">
        <v>54</v>
      </c>
      <c r="C64" s="26">
        <v>2350000</v>
      </c>
      <c r="D64" s="167"/>
      <c r="E64" s="38"/>
      <c r="F64" s="100"/>
      <c r="G64" s="100"/>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row>
    <row r="65" spans="1:32" ht="12.75" customHeight="1">
      <c r="A65" s="25">
        <v>21130205</v>
      </c>
      <c r="B65" s="26" t="s">
        <v>114</v>
      </c>
      <c r="C65" s="26">
        <v>60900000</v>
      </c>
      <c r="D65" s="167"/>
      <c r="E65" s="32"/>
      <c r="F65" s="100"/>
      <c r="G65" s="100"/>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row>
    <row r="66" spans="1:32" ht="12.75" customHeight="1">
      <c r="A66" s="22">
        <v>211303</v>
      </c>
      <c r="B66" s="7" t="s">
        <v>100</v>
      </c>
      <c r="C66" s="23">
        <f>SUM(C67:C68)</f>
        <v>1200000</v>
      </c>
      <c r="D66" s="167"/>
      <c r="E66" s="32"/>
      <c r="F66" s="100"/>
      <c r="G66" s="100"/>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row>
    <row r="67" spans="1:32" ht="12.75" customHeight="1">
      <c r="A67" s="35">
        <v>21130302</v>
      </c>
      <c r="B67" s="32" t="s">
        <v>151</v>
      </c>
      <c r="C67" s="26">
        <v>540000</v>
      </c>
      <c r="D67" s="167"/>
      <c r="E67" s="32"/>
      <c r="F67" s="100"/>
      <c r="G67" s="100"/>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row>
    <row r="68" spans="1:32" ht="12.75" customHeight="1">
      <c r="A68" s="35">
        <v>21130307</v>
      </c>
      <c r="B68" s="32" t="s">
        <v>101</v>
      </c>
      <c r="C68" s="26">
        <v>660000</v>
      </c>
      <c r="D68" s="167"/>
      <c r="E68" s="32"/>
      <c r="F68" s="100"/>
      <c r="G68" s="100"/>
      <c r="H68" s="20"/>
      <c r="I68" s="32"/>
      <c r="J68" s="32"/>
      <c r="K68" s="32"/>
      <c r="L68" s="32"/>
      <c r="M68" s="32"/>
      <c r="N68" s="32"/>
      <c r="O68" s="32"/>
      <c r="P68" s="32"/>
      <c r="Q68" s="32"/>
      <c r="R68" s="32"/>
      <c r="S68" s="32"/>
      <c r="T68" s="32"/>
      <c r="U68" s="32"/>
      <c r="V68" s="32"/>
      <c r="W68" s="32"/>
      <c r="X68" s="32"/>
      <c r="Y68" s="32"/>
      <c r="Z68" s="32"/>
      <c r="AA68" s="32"/>
      <c r="AB68" s="32"/>
      <c r="AC68" s="32"/>
      <c r="AD68" s="32"/>
      <c r="AE68" s="32"/>
      <c r="AF68" s="32"/>
    </row>
    <row r="69" spans="1:32" ht="12.75" customHeight="1">
      <c r="A69" s="21">
        <v>211305</v>
      </c>
      <c r="B69" s="7" t="s">
        <v>55</v>
      </c>
      <c r="C69" s="23">
        <f>SUM(C70:C71)</f>
        <v>26550000</v>
      </c>
      <c r="D69" s="167"/>
      <c r="E69" s="32"/>
      <c r="F69" s="100"/>
      <c r="G69" s="100"/>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row>
    <row r="70" spans="1:32" ht="12.75" customHeight="1">
      <c r="A70" s="25">
        <v>21130501</v>
      </c>
      <c r="B70" s="32" t="s">
        <v>115</v>
      </c>
      <c r="C70" s="20">
        <v>250000</v>
      </c>
      <c r="D70" s="167"/>
      <c r="E70" s="32"/>
      <c r="F70" s="100"/>
      <c r="G70" s="100"/>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row>
    <row r="71" spans="1:32" ht="12.75" customHeight="1">
      <c r="A71" s="25">
        <v>21130502</v>
      </c>
      <c r="B71" s="26" t="s">
        <v>56</v>
      </c>
      <c r="C71" s="20">
        <v>26300000</v>
      </c>
      <c r="D71" s="167"/>
      <c r="E71" s="38"/>
      <c r="F71" s="100"/>
      <c r="G71" s="100"/>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row>
    <row r="72" spans="1:32" ht="12.75" customHeight="1">
      <c r="A72" s="21">
        <v>211306</v>
      </c>
      <c r="B72" s="23" t="s">
        <v>57</v>
      </c>
      <c r="C72" s="8">
        <f>C73</f>
        <v>500000</v>
      </c>
      <c r="D72" s="167"/>
      <c r="E72" s="32"/>
      <c r="F72" s="100"/>
      <c r="G72" s="100"/>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row>
    <row r="73" spans="1:32" ht="12.75" customHeight="1">
      <c r="A73" s="25">
        <v>21130607</v>
      </c>
      <c r="B73" s="26" t="s">
        <v>60</v>
      </c>
      <c r="C73" s="20">
        <v>500000</v>
      </c>
      <c r="D73" s="167"/>
      <c r="E73" s="32"/>
      <c r="F73" s="100"/>
      <c r="G73" s="100"/>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row>
    <row r="74" spans="1:32" ht="12.75" customHeight="1">
      <c r="A74" s="21">
        <v>211309</v>
      </c>
      <c r="B74" s="23" t="s">
        <v>61</v>
      </c>
      <c r="C74" s="8">
        <f>+SUM(C75:C78)</f>
        <v>11990000</v>
      </c>
      <c r="D74" s="167"/>
      <c r="E74" s="32"/>
      <c r="F74" s="100"/>
      <c r="G74" s="100"/>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row>
    <row r="75" spans="1:32" ht="12.75" customHeight="1">
      <c r="A75" s="25">
        <v>21130901</v>
      </c>
      <c r="B75" s="26" t="s">
        <v>62</v>
      </c>
      <c r="C75" s="20">
        <v>6430000</v>
      </c>
      <c r="D75" s="167"/>
      <c r="E75" s="32"/>
      <c r="F75" s="100"/>
      <c r="G75" s="100"/>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row>
    <row r="76" spans="1:32" ht="12.75" customHeight="1">
      <c r="A76" s="25">
        <v>21130903</v>
      </c>
      <c r="B76" s="26" t="s">
        <v>63</v>
      </c>
      <c r="C76" s="20">
        <v>2500000</v>
      </c>
      <c r="D76" s="167"/>
      <c r="E76" s="20"/>
      <c r="F76" s="100"/>
      <c r="G76" s="100"/>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row>
    <row r="77" spans="1:32" ht="12.75" customHeight="1">
      <c r="A77" s="25">
        <v>21130905</v>
      </c>
      <c r="B77" s="26" t="s">
        <v>116</v>
      </c>
      <c r="C77" s="26">
        <v>1560000</v>
      </c>
      <c r="D77" s="167"/>
      <c r="E77" s="20"/>
      <c r="F77" s="100"/>
      <c r="G77" s="100"/>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row>
    <row r="78" spans="1:32" ht="12.75" customHeight="1">
      <c r="A78" s="25">
        <v>21130908</v>
      </c>
      <c r="B78" s="26" t="s">
        <v>64</v>
      </c>
      <c r="C78" s="20">
        <v>1500000</v>
      </c>
      <c r="D78" s="167"/>
      <c r="E78" s="8"/>
      <c r="F78" s="100"/>
      <c r="G78" s="100"/>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row>
    <row r="79" spans="1:32" ht="12.75" customHeight="1">
      <c r="A79" s="29"/>
      <c r="B79" s="29"/>
      <c r="C79" s="26"/>
      <c r="D79" s="167"/>
      <c r="E79" s="26"/>
      <c r="F79" s="100"/>
      <c r="G79" s="100"/>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row>
    <row r="80" spans="1:32" ht="12.75" customHeight="1">
      <c r="A80" s="659" t="s">
        <v>65</v>
      </c>
      <c r="B80" s="657"/>
      <c r="C80" s="43">
        <f>C81+C84</f>
        <v>30000000</v>
      </c>
      <c r="D80" s="167"/>
      <c r="E80" s="29"/>
      <c r="F80" s="100"/>
      <c r="G80" s="100"/>
      <c r="H80" s="32"/>
      <c r="I80" s="32"/>
      <c r="J80" s="168"/>
      <c r="K80" s="32"/>
      <c r="L80" s="32"/>
      <c r="M80" s="32"/>
      <c r="N80" s="32"/>
      <c r="O80" s="32"/>
      <c r="P80" s="32"/>
      <c r="Q80" s="32"/>
      <c r="R80" s="32"/>
      <c r="S80" s="32"/>
      <c r="T80" s="32"/>
      <c r="U80" s="32"/>
      <c r="V80" s="32"/>
      <c r="W80" s="32"/>
      <c r="X80" s="32"/>
      <c r="Y80" s="32"/>
      <c r="Z80" s="32"/>
      <c r="AA80" s="32"/>
      <c r="AB80" s="32"/>
      <c r="AC80" s="32"/>
      <c r="AD80" s="32"/>
      <c r="AE80" s="32"/>
      <c r="AF80" s="32"/>
    </row>
    <row r="81" spans="1:32" ht="12.75" customHeight="1">
      <c r="A81" s="21">
        <v>211401</v>
      </c>
      <c r="B81" s="21" t="s">
        <v>66</v>
      </c>
      <c r="C81" s="50">
        <f>SUM(C82:C83)</f>
        <v>20000000</v>
      </c>
      <c r="D81" s="167"/>
      <c r="E81" s="25"/>
      <c r="F81" s="100"/>
      <c r="G81" s="100"/>
      <c r="H81" s="35"/>
      <c r="I81" s="35"/>
      <c r="J81" s="170"/>
      <c r="K81" s="35"/>
      <c r="L81" s="35"/>
      <c r="M81" s="35"/>
      <c r="N81" s="35"/>
      <c r="O81" s="35"/>
      <c r="P81" s="35"/>
      <c r="Q81" s="35"/>
      <c r="R81" s="35"/>
      <c r="S81" s="35"/>
      <c r="T81" s="35"/>
      <c r="U81" s="35"/>
      <c r="V81" s="35"/>
      <c r="W81" s="35"/>
      <c r="X81" s="35"/>
      <c r="Y81" s="35"/>
      <c r="Z81" s="35"/>
      <c r="AA81" s="35"/>
      <c r="AB81" s="35"/>
      <c r="AC81" s="35"/>
      <c r="AD81" s="35"/>
      <c r="AE81" s="35"/>
      <c r="AF81" s="35"/>
    </row>
    <row r="82" spans="1:32" ht="12.75" customHeight="1">
      <c r="A82" s="25">
        <v>21140108</v>
      </c>
      <c r="B82" s="32" t="s">
        <v>70</v>
      </c>
      <c r="C82" s="26">
        <v>10000000</v>
      </c>
      <c r="D82" s="167"/>
      <c r="E82" s="8"/>
      <c r="F82" s="100"/>
      <c r="G82" s="100"/>
      <c r="H82" s="38"/>
      <c r="I82" s="38"/>
      <c r="J82" s="38"/>
      <c r="K82" s="32"/>
      <c r="L82" s="32"/>
      <c r="M82" s="32"/>
      <c r="N82" s="32"/>
      <c r="O82" s="32"/>
      <c r="P82" s="32"/>
      <c r="Q82" s="32"/>
      <c r="R82" s="32"/>
      <c r="S82" s="32"/>
      <c r="T82" s="32"/>
      <c r="U82" s="32"/>
      <c r="V82" s="32"/>
      <c r="W82" s="32"/>
      <c r="X82" s="32"/>
      <c r="Y82" s="32"/>
      <c r="Z82" s="32"/>
      <c r="AA82" s="32"/>
      <c r="AB82" s="32"/>
      <c r="AC82" s="32"/>
      <c r="AD82" s="32"/>
      <c r="AE82" s="32"/>
      <c r="AF82" s="32"/>
    </row>
    <row r="83" spans="1:32" ht="12.75" customHeight="1">
      <c r="A83" s="25">
        <v>21140109</v>
      </c>
      <c r="B83" s="26" t="s">
        <v>67</v>
      </c>
      <c r="C83" s="26">
        <v>10000000</v>
      </c>
      <c r="D83" s="167"/>
      <c r="E83" s="8"/>
      <c r="F83" s="100"/>
      <c r="G83" s="100"/>
      <c r="H83" s="38"/>
      <c r="I83" s="38"/>
      <c r="J83" s="38"/>
      <c r="K83" s="32"/>
      <c r="L83" s="32"/>
      <c r="M83" s="32"/>
      <c r="N83" s="32"/>
      <c r="O83" s="32"/>
      <c r="P83" s="32"/>
      <c r="Q83" s="32"/>
      <c r="R83" s="32"/>
      <c r="S83" s="32"/>
      <c r="T83" s="32"/>
      <c r="U83" s="32"/>
      <c r="V83" s="32"/>
      <c r="W83" s="32"/>
      <c r="X83" s="32"/>
      <c r="Y83" s="32"/>
      <c r="Z83" s="32"/>
      <c r="AA83" s="32"/>
      <c r="AB83" s="32"/>
      <c r="AC83" s="32"/>
      <c r="AD83" s="32"/>
      <c r="AE83" s="32"/>
      <c r="AF83" s="32"/>
    </row>
    <row r="84" spans="1:32" ht="12.75" customHeight="1">
      <c r="A84" s="21">
        <v>211402</v>
      </c>
      <c r="B84" s="49" t="s">
        <v>71</v>
      </c>
      <c r="C84" s="23">
        <f>SUM(C85)</f>
        <v>10000000</v>
      </c>
      <c r="D84" s="167"/>
      <c r="E84" s="8"/>
      <c r="F84" s="453"/>
      <c r="G84" s="100"/>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row>
    <row r="85" spans="1:32" ht="12.75" customHeight="1">
      <c r="A85" s="25">
        <v>21140203</v>
      </c>
      <c r="B85" s="26" t="s">
        <v>72</v>
      </c>
      <c r="C85" s="20">
        <v>10000000</v>
      </c>
      <c r="D85" s="8"/>
      <c r="E85" s="20"/>
      <c r="F85" s="37"/>
      <c r="G85" s="20"/>
      <c r="H85" s="37"/>
      <c r="I85" s="39"/>
      <c r="J85" s="39"/>
      <c r="K85" s="48"/>
      <c r="L85" s="2"/>
      <c r="M85" s="2"/>
      <c r="N85" s="2"/>
      <c r="O85" s="2"/>
      <c r="P85" s="2"/>
      <c r="Q85" s="2"/>
      <c r="R85" s="2"/>
      <c r="S85" s="2"/>
      <c r="T85" s="2"/>
      <c r="U85" s="2"/>
      <c r="V85" s="2"/>
      <c r="W85" s="2"/>
      <c r="X85" s="2"/>
      <c r="Y85" s="2"/>
      <c r="Z85" s="2"/>
      <c r="AA85" s="2"/>
      <c r="AB85" s="2"/>
      <c r="AC85" s="2"/>
      <c r="AD85" s="2"/>
      <c r="AE85" s="2"/>
    </row>
    <row r="86" spans="1:32" ht="12.75" customHeight="1">
      <c r="A86" s="29"/>
      <c r="B86" s="32"/>
      <c r="C86" s="20"/>
      <c r="D86" s="167"/>
      <c r="E86" s="32"/>
      <c r="F86" s="100"/>
      <c r="G86" s="100"/>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row>
    <row r="87" spans="1:32" ht="12.75" customHeight="1">
      <c r="A87" s="698" t="s">
        <v>74</v>
      </c>
      <c r="B87" s="657"/>
      <c r="C87" s="86">
        <f>C88+C92</f>
        <v>3021000</v>
      </c>
      <c r="D87" s="167"/>
      <c r="E87" s="27"/>
      <c r="F87" s="100"/>
      <c r="G87" s="100"/>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row>
    <row r="88" spans="1:32" ht="12.75" customHeight="1">
      <c r="A88" s="21">
        <v>221104</v>
      </c>
      <c r="B88" s="21" t="s">
        <v>78</v>
      </c>
      <c r="C88" s="50">
        <f>SUM(C89:C91)</f>
        <v>2571000</v>
      </c>
      <c r="D88" s="167"/>
      <c r="E88" s="100"/>
      <c r="F88" s="100"/>
      <c r="G88" s="100"/>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row>
    <row r="89" spans="1:32" ht="12.75" customHeight="1">
      <c r="A89" s="25">
        <v>22110401</v>
      </c>
      <c r="B89" s="26" t="s">
        <v>79</v>
      </c>
      <c r="C89" s="26">
        <v>1350000</v>
      </c>
      <c r="D89" s="167"/>
      <c r="E89" s="23"/>
      <c r="F89" s="100"/>
      <c r="G89" s="100"/>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row>
    <row r="90" spans="1:32" ht="12.75" customHeight="1">
      <c r="A90" s="25">
        <v>22110404</v>
      </c>
      <c r="B90" s="32" t="s">
        <v>106</v>
      </c>
      <c r="C90" s="26">
        <v>221000</v>
      </c>
      <c r="D90" s="167"/>
      <c r="E90" s="23"/>
      <c r="F90" s="100"/>
      <c r="G90" s="100"/>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row>
    <row r="91" spans="1:32" ht="12.75" customHeight="1">
      <c r="A91" s="25">
        <v>22110409</v>
      </c>
      <c r="B91" s="26" t="s">
        <v>80</v>
      </c>
      <c r="C91" s="26">
        <v>1000000</v>
      </c>
      <c r="D91" s="167"/>
      <c r="E91" s="23"/>
      <c r="F91" s="100"/>
      <c r="G91" s="100"/>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row>
    <row r="92" spans="1:32" ht="12.75" customHeight="1">
      <c r="A92" s="21">
        <v>221107</v>
      </c>
      <c r="B92" s="23" t="s">
        <v>81</v>
      </c>
      <c r="C92" s="23">
        <f>SUM(C93)</f>
        <v>450000</v>
      </c>
      <c r="D92" s="167"/>
      <c r="E92" s="23"/>
      <c r="F92" s="100"/>
      <c r="G92" s="100"/>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row>
    <row r="93" spans="1:32" ht="12.75" customHeight="1">
      <c r="A93" s="25">
        <v>22110702</v>
      </c>
      <c r="B93" s="26" t="s">
        <v>82</v>
      </c>
      <c r="C93" s="26">
        <v>450000</v>
      </c>
      <c r="D93" s="167"/>
      <c r="E93" s="23"/>
      <c r="F93" s="100"/>
      <c r="G93" s="100"/>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row>
    <row r="94" spans="1:32" ht="12.75" customHeight="1">
      <c r="A94" s="29"/>
      <c r="B94" s="26"/>
      <c r="C94" s="26"/>
      <c r="D94" s="167"/>
      <c r="E94" s="23"/>
      <c r="F94" s="100"/>
      <c r="G94" s="100"/>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row>
    <row r="95" spans="1:32" ht="12.75" customHeight="1" thickBot="1">
      <c r="A95" s="32"/>
      <c r="B95" s="32"/>
      <c r="C95" s="32"/>
      <c r="D95" s="20"/>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row>
    <row r="96" spans="1:32" ht="12.75" customHeight="1">
      <c r="A96" s="684" t="s">
        <v>192</v>
      </c>
      <c r="B96" s="685"/>
      <c r="C96" s="689" t="s">
        <v>193</v>
      </c>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row>
    <row r="97" spans="1:32" ht="12.75" customHeight="1" thickBot="1">
      <c r="A97" s="686"/>
      <c r="B97" s="687"/>
      <c r="C97" s="66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row>
    <row r="98" spans="1:32" ht="12.75" customHeight="1">
      <c r="A98" s="668" t="s">
        <v>194</v>
      </c>
      <c r="B98" s="669"/>
      <c r="C98" s="670"/>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row>
    <row r="99" spans="1:32" ht="12.75" customHeight="1">
      <c r="A99" s="671"/>
      <c r="B99" s="672"/>
      <c r="C99" s="673"/>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row>
    <row r="100" spans="1:32" ht="12.75" customHeight="1">
      <c r="A100" s="671"/>
      <c r="B100" s="672"/>
      <c r="C100" s="673"/>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row>
    <row r="101" spans="1:32" ht="12.75" customHeight="1">
      <c r="A101" s="671"/>
      <c r="B101" s="672"/>
      <c r="C101" s="673"/>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row>
    <row r="102" spans="1:32" ht="12.75" customHeight="1">
      <c r="A102" s="671"/>
      <c r="B102" s="672"/>
      <c r="C102" s="673"/>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row>
    <row r="103" spans="1:32" ht="12.75" customHeight="1" thickBot="1">
      <c r="A103" s="674"/>
      <c r="B103" s="675"/>
      <c r="C103" s="676"/>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row>
    <row r="104" spans="1:32" ht="12.75" customHeight="1">
      <c r="A104" s="57" t="s">
        <v>4</v>
      </c>
      <c r="B104" s="155"/>
      <c r="C104" s="157"/>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row>
    <row r="105" spans="1:32" ht="12.75" customHeight="1">
      <c r="A105" s="63" t="s">
        <v>189</v>
      </c>
      <c r="B105" s="49"/>
      <c r="C105" s="79"/>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row>
    <row r="106" spans="1:32" ht="12.75" customHeight="1">
      <c r="A106" s="63" t="s">
        <v>190</v>
      </c>
      <c r="B106" s="49"/>
      <c r="C106" s="79"/>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row>
    <row r="107" spans="1:32" ht="12.75" customHeight="1" thickBot="1">
      <c r="A107" s="64" t="s">
        <v>88</v>
      </c>
      <c r="B107" s="158"/>
      <c r="C107" s="160"/>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row>
    <row r="108" spans="1:32" ht="12.75" customHeight="1" thickBot="1">
      <c r="A108" s="65" t="s">
        <v>89</v>
      </c>
      <c r="B108" s="115"/>
      <c r="C108" s="172">
        <f>C110+C121+C136</f>
        <v>30240000</v>
      </c>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row>
    <row r="109" spans="1:32" ht="12.75" customHeight="1" thickBot="1">
      <c r="A109" s="29"/>
      <c r="B109" s="29"/>
      <c r="C109" s="26"/>
      <c r="D109" s="26"/>
      <c r="E109" s="24"/>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row>
    <row r="110" spans="1:32" ht="12.75" customHeight="1">
      <c r="A110" s="697" t="s">
        <v>32</v>
      </c>
      <c r="B110" s="657"/>
      <c r="C110" s="126">
        <f>C111+C113+C115+C117</f>
        <v>8160000</v>
      </c>
      <c r="D110" s="26"/>
      <c r="E110" s="101"/>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row>
    <row r="111" spans="1:32" ht="12.75" customHeight="1">
      <c r="A111" s="21">
        <v>211201</v>
      </c>
      <c r="B111" s="21" t="s">
        <v>33</v>
      </c>
      <c r="C111" s="50">
        <f>SUM(C112)</f>
        <v>2150000</v>
      </c>
      <c r="D111" s="26"/>
      <c r="E111" s="35"/>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row>
    <row r="112" spans="1:32" ht="12.75" customHeight="1">
      <c r="A112" s="25">
        <v>21120101</v>
      </c>
      <c r="B112" s="32" t="s">
        <v>34</v>
      </c>
      <c r="C112" s="26">
        <v>2150000</v>
      </c>
      <c r="D112" s="26"/>
      <c r="E112" s="38"/>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row>
    <row r="113" spans="1:32" ht="12.75" customHeight="1">
      <c r="A113" s="21">
        <v>211203</v>
      </c>
      <c r="B113" s="7" t="s">
        <v>35</v>
      </c>
      <c r="C113" s="23">
        <f>SUM(C114)</f>
        <v>2550000</v>
      </c>
      <c r="D113" s="26"/>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row>
    <row r="114" spans="1:32" ht="12.75" customHeight="1">
      <c r="A114" s="25">
        <v>21120302</v>
      </c>
      <c r="B114" s="32" t="s">
        <v>37</v>
      </c>
      <c r="C114" s="26">
        <v>2550000</v>
      </c>
      <c r="D114" s="26"/>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row>
    <row r="115" spans="1:32" ht="12.75" customHeight="1">
      <c r="A115" s="21">
        <v>211204</v>
      </c>
      <c r="B115" s="7" t="s">
        <v>38</v>
      </c>
      <c r="C115" s="23">
        <f>SUM(C116)</f>
        <v>1550000</v>
      </c>
      <c r="D115" s="26"/>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row>
    <row r="116" spans="1:32" ht="12.75" customHeight="1">
      <c r="A116" s="25">
        <v>21120401</v>
      </c>
      <c r="B116" s="32" t="s">
        <v>39</v>
      </c>
      <c r="C116" s="26">
        <v>1550000</v>
      </c>
      <c r="D116" s="26"/>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row>
    <row r="117" spans="1:32" ht="12.75" customHeight="1">
      <c r="A117" s="21">
        <v>211209</v>
      </c>
      <c r="B117" s="23" t="s">
        <v>50</v>
      </c>
      <c r="C117" s="23">
        <f>SUM(C118:C119)</f>
        <v>1910000</v>
      </c>
      <c r="D117" s="26"/>
      <c r="E117" s="26"/>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row>
    <row r="118" spans="1:32" ht="12.75" customHeight="1">
      <c r="A118" s="25">
        <v>21120906</v>
      </c>
      <c r="B118" s="32" t="s">
        <v>52</v>
      </c>
      <c r="C118" s="26">
        <v>960000</v>
      </c>
      <c r="D118" s="26"/>
      <c r="E118" s="23"/>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row>
    <row r="119" spans="1:32" ht="12.75" customHeight="1">
      <c r="A119" s="25">
        <v>21120907</v>
      </c>
      <c r="B119" s="32" t="s">
        <v>113</v>
      </c>
      <c r="C119" s="26">
        <v>950000</v>
      </c>
      <c r="D119" s="26"/>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row>
    <row r="120" spans="1:32" ht="12.75" customHeight="1">
      <c r="A120" s="29"/>
      <c r="B120" s="32"/>
      <c r="C120" s="26"/>
      <c r="D120" s="26"/>
      <c r="E120" s="23"/>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row>
    <row r="121" spans="1:32" ht="12.75" customHeight="1">
      <c r="A121" s="683" t="s">
        <v>10</v>
      </c>
      <c r="B121" s="657"/>
      <c r="C121" s="69">
        <f>C122+C124+C126+C128+C130</f>
        <v>18280000</v>
      </c>
      <c r="D121" s="26"/>
      <c r="E121" s="26"/>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row>
    <row r="122" spans="1:32" ht="12.75" customHeight="1">
      <c r="A122" s="22">
        <v>211302</v>
      </c>
      <c r="B122" s="21" t="s">
        <v>53</v>
      </c>
      <c r="C122" s="23">
        <f>C123</f>
        <v>2850000</v>
      </c>
      <c r="D122" s="26"/>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row>
    <row r="123" spans="1:32" ht="12.75" customHeight="1">
      <c r="A123" s="25">
        <v>21130204</v>
      </c>
      <c r="B123" s="26" t="s">
        <v>54</v>
      </c>
      <c r="C123" s="26">
        <v>2850000</v>
      </c>
      <c r="D123" s="26"/>
      <c r="E123" s="125"/>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row>
    <row r="124" spans="1:32" ht="12.75" customHeight="1">
      <c r="A124" s="22">
        <v>211305</v>
      </c>
      <c r="B124" s="7" t="s">
        <v>55</v>
      </c>
      <c r="C124" s="50">
        <f>C125</f>
        <v>2950000</v>
      </c>
      <c r="D124" s="26"/>
      <c r="E124" s="47"/>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row>
    <row r="125" spans="1:32" ht="12.75" customHeight="1">
      <c r="A125" s="35">
        <v>21130502</v>
      </c>
      <c r="B125" s="32" t="s">
        <v>56</v>
      </c>
      <c r="C125" s="26">
        <v>2950000</v>
      </c>
      <c r="D125" s="26"/>
      <c r="E125" s="26"/>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row>
    <row r="126" spans="1:32" ht="12.75" customHeight="1">
      <c r="A126" s="22">
        <v>211306</v>
      </c>
      <c r="B126" s="7" t="s">
        <v>57</v>
      </c>
      <c r="C126" s="8">
        <f>C127</f>
        <v>2500000</v>
      </c>
      <c r="D126" s="26"/>
      <c r="E126" s="26"/>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row>
    <row r="127" spans="1:32" ht="12.75" customHeight="1">
      <c r="A127" s="35">
        <v>21130603</v>
      </c>
      <c r="B127" s="32" t="s">
        <v>195</v>
      </c>
      <c r="C127" s="20">
        <v>2500000</v>
      </c>
      <c r="D127" s="26"/>
      <c r="E127" s="26"/>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row>
    <row r="128" spans="1:32" ht="12.75" customHeight="1">
      <c r="A128" s="22">
        <v>211307</v>
      </c>
      <c r="B128" s="7" t="s">
        <v>102</v>
      </c>
      <c r="C128" s="23">
        <f>C129</f>
        <v>1950000</v>
      </c>
      <c r="D128" s="26"/>
      <c r="E128" s="26"/>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row>
    <row r="129" spans="1:32" ht="12.75" customHeight="1">
      <c r="A129" s="35">
        <v>21130704</v>
      </c>
      <c r="B129" s="32" t="s">
        <v>105</v>
      </c>
      <c r="C129" s="26">
        <v>1950000</v>
      </c>
      <c r="D129" s="26"/>
      <c r="E129" s="26"/>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row>
    <row r="130" spans="1:32" ht="12.75" customHeight="1">
      <c r="A130" s="21">
        <v>211309</v>
      </c>
      <c r="B130" s="49" t="s">
        <v>61</v>
      </c>
      <c r="C130" s="50">
        <f>SUM(C131:C134)</f>
        <v>8030000</v>
      </c>
      <c r="D130" s="26"/>
      <c r="E130" s="47"/>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row>
    <row r="131" spans="1:32" ht="12.75" customHeight="1">
      <c r="A131" s="25">
        <v>21130901</v>
      </c>
      <c r="B131" s="29" t="s">
        <v>62</v>
      </c>
      <c r="C131" s="26">
        <v>2500000</v>
      </c>
      <c r="D131" s="26"/>
      <c r="E131" s="26"/>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row>
    <row r="132" spans="1:32" ht="12.75" customHeight="1">
      <c r="A132" s="25">
        <v>21130903</v>
      </c>
      <c r="B132" s="29" t="s">
        <v>63</v>
      </c>
      <c r="C132" s="26">
        <v>180000</v>
      </c>
      <c r="D132" s="26"/>
      <c r="E132" s="26"/>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row>
    <row r="133" spans="1:32" ht="12.75" customHeight="1">
      <c r="A133" s="25">
        <v>21130906</v>
      </c>
      <c r="B133" s="32" t="s">
        <v>117</v>
      </c>
      <c r="C133" s="26">
        <v>3800000</v>
      </c>
      <c r="D133" s="26"/>
      <c r="E133" s="26"/>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row>
    <row r="134" spans="1:32" ht="12.75" customHeight="1">
      <c r="A134" s="25">
        <v>21130908</v>
      </c>
      <c r="B134" s="26" t="s">
        <v>64</v>
      </c>
      <c r="C134" s="26">
        <v>1550000</v>
      </c>
      <c r="D134" s="26"/>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row>
    <row r="135" spans="1:32" ht="12.75" customHeight="1">
      <c r="A135" s="29"/>
      <c r="B135" s="29"/>
      <c r="C135" s="26"/>
      <c r="D135" s="26"/>
      <c r="E135" s="26"/>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row>
    <row r="136" spans="1:32" ht="12.75" customHeight="1">
      <c r="A136" s="698" t="s">
        <v>74</v>
      </c>
      <c r="B136" s="657"/>
      <c r="C136" s="86">
        <f>C137+C139</f>
        <v>3800000</v>
      </c>
      <c r="D136" s="26"/>
      <c r="E136" s="26"/>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row>
    <row r="137" spans="1:32" ht="12.75" customHeight="1">
      <c r="A137" s="21">
        <v>221104</v>
      </c>
      <c r="B137" s="21" t="s">
        <v>78</v>
      </c>
      <c r="C137" s="50">
        <f>SUM(C138)</f>
        <v>1900000</v>
      </c>
      <c r="D137" s="26"/>
      <c r="E137" s="47"/>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row>
    <row r="138" spans="1:32" ht="12.75" customHeight="1">
      <c r="A138" s="25">
        <v>22110401</v>
      </c>
      <c r="B138" s="32" t="s">
        <v>79</v>
      </c>
      <c r="C138" s="26">
        <v>1900000</v>
      </c>
      <c r="D138" s="26"/>
      <c r="E138" s="26"/>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row>
    <row r="139" spans="1:32" ht="12.75" customHeight="1">
      <c r="A139" s="21">
        <v>221107</v>
      </c>
      <c r="B139" s="23" t="s">
        <v>81</v>
      </c>
      <c r="C139" s="23">
        <f>SUM(C140)</f>
        <v>1900000</v>
      </c>
      <c r="D139" s="26"/>
      <c r="E139" s="26"/>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row>
    <row r="140" spans="1:32" ht="12.75" customHeight="1">
      <c r="A140" s="25">
        <v>22110702</v>
      </c>
      <c r="B140" s="32" t="s">
        <v>82</v>
      </c>
      <c r="C140" s="26">
        <v>1900000</v>
      </c>
      <c r="D140" s="26"/>
      <c r="E140" s="26"/>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row>
    <row r="141" spans="1:32" ht="12.75" customHeight="1">
      <c r="A141" s="121"/>
      <c r="B141" s="121"/>
      <c r="C141" s="23"/>
      <c r="D141" s="26"/>
      <c r="E141" s="26"/>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row>
    <row r="142" spans="1:32" ht="12.75" customHeight="1" thickBo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row>
    <row r="143" spans="1:32" ht="12.75" customHeight="1">
      <c r="A143" s="684" t="s">
        <v>196</v>
      </c>
      <c r="B143" s="685"/>
      <c r="C143" s="661" t="s">
        <v>197</v>
      </c>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row>
    <row r="144" spans="1:32" ht="12.75" customHeight="1" thickBot="1">
      <c r="A144" s="686"/>
      <c r="B144" s="687"/>
      <c r="C144" s="717"/>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row>
    <row r="145" spans="1:32" ht="12.75" customHeight="1">
      <c r="A145" s="668" t="s">
        <v>198</v>
      </c>
      <c r="B145" s="669"/>
      <c r="C145" s="670"/>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row>
    <row r="146" spans="1:32" ht="12.75" customHeight="1">
      <c r="A146" s="671"/>
      <c r="B146" s="672"/>
      <c r="C146" s="673"/>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row>
    <row r="147" spans="1:32" ht="12.75" customHeight="1">
      <c r="A147" s="671"/>
      <c r="B147" s="672"/>
      <c r="C147" s="673"/>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row>
    <row r="148" spans="1:32" ht="12.75" customHeight="1">
      <c r="A148" s="671"/>
      <c r="B148" s="672"/>
      <c r="C148" s="673"/>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row>
    <row r="149" spans="1:32" ht="12.75" customHeight="1">
      <c r="A149" s="671"/>
      <c r="B149" s="672"/>
      <c r="C149" s="673"/>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row>
    <row r="150" spans="1:32" ht="12.75" customHeight="1">
      <c r="A150" s="671"/>
      <c r="B150" s="672"/>
      <c r="C150" s="673"/>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row>
    <row r="151" spans="1:32" ht="12.75" customHeight="1">
      <c r="A151" s="671"/>
      <c r="B151" s="672"/>
      <c r="C151" s="673"/>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row>
    <row r="152" spans="1:32" ht="12.75" customHeight="1">
      <c r="A152" s="671"/>
      <c r="B152" s="672"/>
      <c r="C152" s="673"/>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row>
    <row r="153" spans="1:32" ht="12.75" customHeight="1" thickBot="1">
      <c r="A153" s="674"/>
      <c r="B153" s="675"/>
      <c r="C153" s="676"/>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row>
    <row r="154" spans="1:32" ht="12.75" customHeight="1">
      <c r="A154" s="57" t="s">
        <v>4</v>
      </c>
      <c r="B154" s="49"/>
      <c r="C154" s="6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row>
    <row r="155" spans="1:32" ht="12.75" customHeight="1">
      <c r="A155" s="63" t="s">
        <v>189</v>
      </c>
      <c r="B155" s="49"/>
      <c r="C155" s="6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row>
    <row r="156" spans="1:32" ht="12.75" customHeight="1">
      <c r="A156" s="63" t="s">
        <v>190</v>
      </c>
      <c r="B156" s="49"/>
      <c r="C156" s="6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row>
    <row r="157" spans="1:32" ht="12.75" customHeight="1" thickBot="1">
      <c r="A157" s="64" t="s">
        <v>88</v>
      </c>
      <c r="B157" s="158"/>
      <c r="C157" s="173"/>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row>
    <row r="158" spans="1:32" ht="12.75" customHeight="1" thickBot="1">
      <c r="A158" s="65" t="s">
        <v>8</v>
      </c>
      <c r="B158" s="115"/>
      <c r="C158" s="68">
        <f>C160+C179+C195+C201+C223</f>
        <v>323460000</v>
      </c>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row>
    <row r="159" spans="1:32" ht="12.75" customHeight="1" thickBot="1">
      <c r="A159" s="174"/>
      <c r="B159" s="29"/>
      <c r="C159" s="26"/>
      <c r="D159" s="26"/>
      <c r="E159" s="26"/>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row>
    <row r="160" spans="1:32" ht="12.75" customHeight="1">
      <c r="A160" s="697" t="s">
        <v>32</v>
      </c>
      <c r="B160" s="657"/>
      <c r="C160" s="126">
        <f>C161++C163+C166+C168+C173+C170</f>
        <v>23470000</v>
      </c>
      <c r="D160" s="146"/>
      <c r="E160" s="26"/>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row>
    <row r="161" spans="1:32" ht="12.75" customHeight="1">
      <c r="A161" s="21">
        <v>211201</v>
      </c>
      <c r="B161" s="21" t="s">
        <v>33</v>
      </c>
      <c r="C161" s="50">
        <f>SUM(C162)</f>
        <v>6180000</v>
      </c>
      <c r="D161" s="146"/>
      <c r="E161" s="47"/>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row>
    <row r="162" spans="1:32" ht="12.75" customHeight="1">
      <c r="A162" s="25">
        <v>21120101</v>
      </c>
      <c r="B162" s="29" t="s">
        <v>34</v>
      </c>
      <c r="C162" s="26">
        <v>6180000</v>
      </c>
      <c r="D162" s="146"/>
      <c r="E162" s="125"/>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row>
    <row r="163" spans="1:32" ht="12.75" customHeight="1">
      <c r="A163" s="21">
        <v>211203</v>
      </c>
      <c r="B163" s="49" t="s">
        <v>35</v>
      </c>
      <c r="C163" s="23">
        <f>SUM(C164:C165)</f>
        <v>6860000</v>
      </c>
      <c r="D163" s="146"/>
      <c r="E163" s="29"/>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row>
    <row r="164" spans="1:32" ht="12.75" customHeight="1">
      <c r="A164" s="25">
        <v>21120302</v>
      </c>
      <c r="B164" s="29" t="s">
        <v>37</v>
      </c>
      <c r="C164" s="26">
        <v>3510000</v>
      </c>
      <c r="D164" s="146"/>
      <c r="E164" s="125"/>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row>
    <row r="165" spans="1:32" ht="12.75" customHeight="1">
      <c r="A165" s="25">
        <v>21120303</v>
      </c>
      <c r="B165" s="32" t="s">
        <v>199</v>
      </c>
      <c r="C165" s="26">
        <v>3350000</v>
      </c>
      <c r="D165" s="146"/>
      <c r="E165" s="125"/>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row>
    <row r="166" spans="1:32" ht="12.75" customHeight="1">
      <c r="A166" s="21">
        <v>211204</v>
      </c>
      <c r="B166" s="49" t="s">
        <v>38</v>
      </c>
      <c r="C166" s="23">
        <f>C167</f>
        <v>1150000</v>
      </c>
      <c r="D166" s="146"/>
      <c r="E166" s="107"/>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row>
    <row r="167" spans="1:32" ht="12.75" customHeight="1">
      <c r="A167" s="25">
        <v>21120401</v>
      </c>
      <c r="B167" s="26" t="s">
        <v>39</v>
      </c>
      <c r="C167" s="26">
        <v>1150000</v>
      </c>
      <c r="D167" s="146"/>
      <c r="E167" s="107"/>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row>
    <row r="168" spans="1:32" ht="12.75" customHeight="1">
      <c r="A168" s="21">
        <v>211207</v>
      </c>
      <c r="B168" s="23" t="s">
        <v>40</v>
      </c>
      <c r="C168" s="23">
        <f>C169</f>
        <v>550000</v>
      </c>
      <c r="D168" s="146"/>
      <c r="E168" s="107"/>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row>
    <row r="169" spans="1:32" ht="12.75" customHeight="1">
      <c r="A169" s="25">
        <v>21120702</v>
      </c>
      <c r="B169" s="26" t="s">
        <v>41</v>
      </c>
      <c r="C169" s="26">
        <v>550000</v>
      </c>
      <c r="D169" s="146"/>
      <c r="E169" s="107"/>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row>
    <row r="170" spans="1:32" ht="12.75" customHeight="1">
      <c r="A170" s="21">
        <v>211208</v>
      </c>
      <c r="B170" s="23" t="s">
        <v>47</v>
      </c>
      <c r="C170" s="23">
        <f>SUM(C171:C172)</f>
        <v>1330000</v>
      </c>
      <c r="D170" s="146"/>
      <c r="E170" s="26"/>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row>
    <row r="171" spans="1:32" ht="12.75" customHeight="1">
      <c r="A171" s="25">
        <v>21120801</v>
      </c>
      <c r="B171" s="32" t="s">
        <v>48</v>
      </c>
      <c r="C171" s="26">
        <v>680000</v>
      </c>
      <c r="D171" s="146"/>
      <c r="E171" s="20"/>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row>
    <row r="172" spans="1:32" ht="12.75" customHeight="1">
      <c r="A172" s="25">
        <v>21120805</v>
      </c>
      <c r="B172" s="26" t="s">
        <v>49</v>
      </c>
      <c r="C172" s="26">
        <v>650000</v>
      </c>
      <c r="D172" s="146"/>
      <c r="E172" s="26"/>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row>
    <row r="173" spans="1:32" ht="12.75" customHeight="1">
      <c r="A173" s="21">
        <v>211209</v>
      </c>
      <c r="B173" s="23" t="s">
        <v>50</v>
      </c>
      <c r="C173" s="23">
        <f>SUM(C174:C177)</f>
        <v>7400000</v>
      </c>
      <c r="D173" s="146"/>
      <c r="E173" s="125"/>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row>
    <row r="174" spans="1:32" ht="12.75" customHeight="1">
      <c r="A174" s="25">
        <v>21120901</v>
      </c>
      <c r="B174" s="32" t="s">
        <v>51</v>
      </c>
      <c r="C174" s="26">
        <v>620000</v>
      </c>
      <c r="D174" s="146"/>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row>
    <row r="175" spans="1:32" ht="12.75" customHeight="1">
      <c r="A175" s="35">
        <v>21120905</v>
      </c>
      <c r="B175" s="32" t="s">
        <v>112</v>
      </c>
      <c r="C175" s="26">
        <v>1620000</v>
      </c>
      <c r="D175" s="146"/>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row>
    <row r="176" spans="1:32" ht="12.75" customHeight="1">
      <c r="A176" s="25">
        <v>21120906</v>
      </c>
      <c r="B176" s="26" t="s">
        <v>52</v>
      </c>
      <c r="C176" s="26">
        <f>1560000</f>
        <v>1560000</v>
      </c>
      <c r="D176" s="146"/>
      <c r="E176" s="125"/>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row>
    <row r="177" spans="1:32" ht="12.75" customHeight="1">
      <c r="A177" s="25">
        <v>21120907</v>
      </c>
      <c r="B177" s="32" t="s">
        <v>113</v>
      </c>
      <c r="C177" s="26">
        <v>3600000</v>
      </c>
      <c r="D177" s="146"/>
      <c r="E177" s="125"/>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row>
    <row r="178" spans="1:32" ht="12.75" customHeight="1">
      <c r="A178" s="29"/>
      <c r="B178" s="26"/>
      <c r="C178" s="26"/>
      <c r="D178" s="146"/>
      <c r="E178" s="125"/>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row>
    <row r="179" spans="1:32" ht="12.75" customHeight="1">
      <c r="A179" s="683" t="s">
        <v>10</v>
      </c>
      <c r="B179" s="657"/>
      <c r="C179" s="69">
        <f>+C182+C184+C188+C186+C180</f>
        <v>114790000</v>
      </c>
      <c r="D179" s="146"/>
      <c r="E179" s="26"/>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row>
    <row r="180" spans="1:32" ht="12.75" customHeight="1">
      <c r="A180" s="21">
        <v>211302</v>
      </c>
      <c r="B180" s="21" t="s">
        <v>53</v>
      </c>
      <c r="C180" s="50">
        <f>SUM(C181)</f>
        <v>6456000</v>
      </c>
      <c r="D180" s="146"/>
      <c r="E180" s="47"/>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row>
    <row r="181" spans="1:32" ht="12.75" customHeight="1">
      <c r="A181" s="25">
        <v>21130204</v>
      </c>
      <c r="B181" s="26" t="s">
        <v>54</v>
      </c>
      <c r="C181" s="26">
        <v>6456000</v>
      </c>
      <c r="D181" s="146"/>
      <c r="E181" s="29"/>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row>
    <row r="182" spans="1:32" ht="12.75" customHeight="1">
      <c r="A182" s="21">
        <v>211305</v>
      </c>
      <c r="B182" s="23" t="s">
        <v>55</v>
      </c>
      <c r="C182" s="23">
        <f>C183</f>
        <v>12520000</v>
      </c>
      <c r="D182" s="146"/>
      <c r="E182" s="109"/>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row>
    <row r="183" spans="1:32" ht="12.75" customHeight="1">
      <c r="A183" s="25">
        <v>21130502</v>
      </c>
      <c r="B183" s="29" t="s">
        <v>56</v>
      </c>
      <c r="C183" s="26">
        <v>12520000</v>
      </c>
      <c r="D183" s="146"/>
      <c r="E183" s="125"/>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row>
    <row r="184" spans="1:32" ht="12.75" customHeight="1">
      <c r="A184" s="21">
        <v>211306</v>
      </c>
      <c r="B184" s="49" t="s">
        <v>57</v>
      </c>
      <c r="C184" s="23">
        <f>C185</f>
        <v>650000</v>
      </c>
      <c r="D184" s="146"/>
      <c r="E184" s="125"/>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row>
    <row r="185" spans="1:32" ht="12.75" customHeight="1">
      <c r="A185" s="25">
        <v>21130604</v>
      </c>
      <c r="B185" s="29" t="s">
        <v>58</v>
      </c>
      <c r="C185" s="26">
        <v>650000</v>
      </c>
      <c r="D185" s="146"/>
      <c r="E185" s="125"/>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row>
    <row r="186" spans="1:32" ht="12.75" customHeight="1">
      <c r="A186" s="22">
        <v>211307</v>
      </c>
      <c r="B186" s="7" t="s">
        <v>102</v>
      </c>
      <c r="C186" s="8">
        <f>SUM(C187)</f>
        <v>2650000</v>
      </c>
      <c r="D186" s="146"/>
      <c r="E186" s="125"/>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row>
    <row r="187" spans="1:32" ht="12.75" customHeight="1">
      <c r="A187" s="35">
        <v>21130701</v>
      </c>
      <c r="B187" s="32" t="s">
        <v>103</v>
      </c>
      <c r="C187" s="20">
        <v>2650000</v>
      </c>
      <c r="D187" s="146"/>
      <c r="E187" s="125"/>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row>
    <row r="188" spans="1:32" ht="12.75" customHeight="1">
      <c r="A188" s="21">
        <v>211309</v>
      </c>
      <c r="B188" s="23" t="s">
        <v>61</v>
      </c>
      <c r="C188" s="23">
        <f>SUM(C189:C193)</f>
        <v>92514000</v>
      </c>
      <c r="D188" s="146"/>
      <c r="E188" s="125"/>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row>
    <row r="189" spans="1:32" ht="12.75" customHeight="1">
      <c r="A189" s="25">
        <v>21130901</v>
      </c>
      <c r="B189" s="26" t="s">
        <v>62</v>
      </c>
      <c r="C189" s="26">
        <v>27944000</v>
      </c>
      <c r="D189" s="146"/>
      <c r="E189" s="29"/>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row>
    <row r="190" spans="1:32" ht="12.75" customHeight="1">
      <c r="A190" s="25">
        <v>21130903</v>
      </c>
      <c r="B190" s="26" t="s">
        <v>63</v>
      </c>
      <c r="C190" s="26">
        <v>450000</v>
      </c>
      <c r="D190" s="146"/>
      <c r="E190" s="125"/>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row>
    <row r="191" spans="1:32" ht="12.75" customHeight="1">
      <c r="A191" s="25">
        <v>21130905</v>
      </c>
      <c r="B191" s="32" t="s">
        <v>116</v>
      </c>
      <c r="C191" s="26">
        <f>5670000</f>
        <v>5670000</v>
      </c>
      <c r="D191" s="146"/>
      <c r="E191" s="125"/>
      <c r="F191" s="38"/>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row>
    <row r="192" spans="1:32" ht="12.75" customHeight="1">
      <c r="A192" s="25">
        <v>21130906</v>
      </c>
      <c r="B192" s="29" t="s">
        <v>117</v>
      </c>
      <c r="C192" s="26">
        <v>39950000</v>
      </c>
      <c r="D192" s="146"/>
      <c r="E192" s="125"/>
      <c r="F192" s="38"/>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row>
    <row r="193" spans="1:32" ht="12.75" customHeight="1">
      <c r="A193" s="25">
        <v>21130908</v>
      </c>
      <c r="B193" s="26" t="s">
        <v>64</v>
      </c>
      <c r="C193" s="26">
        <f>18500000</f>
        <v>18500000</v>
      </c>
      <c r="D193" s="146"/>
      <c r="E193" s="125"/>
      <c r="F193" s="38"/>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row>
    <row r="194" spans="1:32" ht="12.75" customHeight="1">
      <c r="A194" s="29"/>
      <c r="B194" s="29"/>
      <c r="C194" s="26"/>
      <c r="D194" s="146"/>
      <c r="E194" s="26"/>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row>
    <row r="195" spans="1:32" ht="12.75" customHeight="1">
      <c r="A195" s="659" t="s">
        <v>65</v>
      </c>
      <c r="B195" s="657"/>
      <c r="C195" s="43">
        <f>C196+C198</f>
        <v>120000000</v>
      </c>
      <c r="D195" s="146"/>
      <c r="E195" s="26"/>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row>
    <row r="196" spans="1:32" ht="12.75" customHeight="1">
      <c r="A196" s="21">
        <v>211401</v>
      </c>
      <c r="B196" s="21" t="s">
        <v>66</v>
      </c>
      <c r="C196" s="50">
        <f>SUM(C197)</f>
        <v>50000000</v>
      </c>
      <c r="D196" s="146"/>
      <c r="E196" s="26"/>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row>
    <row r="197" spans="1:32" ht="12.75" customHeight="1">
      <c r="A197" s="25">
        <v>21140109</v>
      </c>
      <c r="B197" s="26" t="s">
        <v>67</v>
      </c>
      <c r="C197" s="26">
        <v>50000000</v>
      </c>
      <c r="D197" s="146"/>
      <c r="E197" s="26"/>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row>
    <row r="198" spans="1:32" ht="12.75" customHeight="1">
      <c r="A198" s="21">
        <v>211402</v>
      </c>
      <c r="B198" s="49" t="s">
        <v>71</v>
      </c>
      <c r="C198" s="23">
        <f>SUM(C199:C199)</f>
        <v>70000000</v>
      </c>
      <c r="D198" s="146"/>
      <c r="E198" s="26"/>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row>
    <row r="199" spans="1:32" ht="12.75" customHeight="1">
      <c r="A199" s="25">
        <v>21140203</v>
      </c>
      <c r="B199" s="26" t="s">
        <v>72</v>
      </c>
      <c r="C199" s="20">
        <v>70000000</v>
      </c>
      <c r="D199" s="146"/>
      <c r="E199" s="26"/>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row>
    <row r="200" spans="1:32" ht="12.75" customHeight="1" thickBot="1">
      <c r="A200" s="29"/>
      <c r="B200" s="29"/>
      <c r="C200" s="26"/>
      <c r="D200" s="146"/>
      <c r="E200" s="26"/>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row>
    <row r="201" spans="1:32" ht="12.75" customHeight="1">
      <c r="A201" s="698" t="s">
        <v>74</v>
      </c>
      <c r="B201" s="657"/>
      <c r="C201" s="152">
        <f>C202+C204</f>
        <v>1700000</v>
      </c>
      <c r="D201" s="146"/>
      <c r="E201" s="26"/>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row>
    <row r="202" spans="1:32" ht="12.75" customHeight="1">
      <c r="A202" s="21">
        <v>221104</v>
      </c>
      <c r="B202" s="21" t="s">
        <v>78</v>
      </c>
      <c r="C202" s="50">
        <f>SUM(C203)</f>
        <v>1200000</v>
      </c>
      <c r="D202" s="146"/>
      <c r="E202" s="47"/>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row>
    <row r="203" spans="1:32" ht="12.75" customHeight="1">
      <c r="A203" s="25">
        <v>22110401</v>
      </c>
      <c r="B203" s="29" t="s">
        <v>79</v>
      </c>
      <c r="C203" s="26">
        <v>1200000</v>
      </c>
      <c r="D203" s="146"/>
      <c r="E203" s="125"/>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row>
    <row r="204" spans="1:32" ht="12.75" customHeight="1">
      <c r="A204" s="21">
        <v>221107</v>
      </c>
      <c r="B204" s="23" t="s">
        <v>81</v>
      </c>
      <c r="C204" s="23">
        <f>SUM(C205)</f>
        <v>500000</v>
      </c>
      <c r="D204" s="146"/>
      <c r="E204" s="125"/>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row>
    <row r="205" spans="1:32" ht="12.75" customHeight="1">
      <c r="A205" s="25">
        <v>22110702</v>
      </c>
      <c r="B205" s="26" t="s">
        <v>82</v>
      </c>
      <c r="C205" s="26">
        <v>500000</v>
      </c>
      <c r="D205" s="146"/>
      <c r="E205" s="125"/>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row>
    <row r="206" spans="1:32" ht="12.75" customHeight="1">
      <c r="A206" s="25"/>
      <c r="B206" s="26"/>
      <c r="C206" s="26"/>
      <c r="D206" s="146"/>
      <c r="E206" s="125"/>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row>
    <row r="207" spans="1:32" ht="12.75" customHeight="1" thickBot="1">
      <c r="A207" s="32"/>
      <c r="B207" s="32"/>
      <c r="C207" s="32"/>
      <c r="D207" s="101"/>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row>
    <row r="208" spans="1:32" ht="12.75" customHeight="1">
      <c r="A208" s="684" t="s">
        <v>200</v>
      </c>
      <c r="B208" s="685"/>
      <c r="C208" s="682" t="s">
        <v>201</v>
      </c>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row>
    <row r="209" spans="1:32" ht="12.75" customHeight="1" thickBot="1">
      <c r="A209" s="686"/>
      <c r="B209" s="687"/>
      <c r="C209" s="66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row>
    <row r="210" spans="1:32" ht="12.75" customHeight="1">
      <c r="A210" s="668" t="s">
        <v>202</v>
      </c>
      <c r="B210" s="669"/>
      <c r="C210" s="670"/>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row>
    <row r="211" spans="1:32" ht="12.75" customHeight="1">
      <c r="A211" s="671"/>
      <c r="B211" s="672"/>
      <c r="C211" s="673"/>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row>
    <row r="212" spans="1:32" ht="12.75" customHeight="1">
      <c r="A212" s="671"/>
      <c r="B212" s="672"/>
      <c r="C212" s="673"/>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row>
    <row r="213" spans="1:32" ht="12.75" customHeight="1">
      <c r="A213" s="671"/>
      <c r="B213" s="672"/>
      <c r="C213" s="673"/>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row>
    <row r="214" spans="1:32" ht="12.75" customHeight="1">
      <c r="A214" s="671"/>
      <c r="B214" s="672"/>
      <c r="C214" s="673"/>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row>
    <row r="215" spans="1:32" ht="12.75" customHeight="1">
      <c r="A215" s="671"/>
      <c r="B215" s="672"/>
      <c r="C215" s="673"/>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row>
    <row r="216" spans="1:32" ht="12.75" customHeight="1">
      <c r="A216" s="671"/>
      <c r="B216" s="672"/>
      <c r="C216" s="673"/>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row>
    <row r="217" spans="1:32" ht="12.75" customHeight="1">
      <c r="A217" s="671"/>
      <c r="B217" s="672"/>
      <c r="C217" s="673"/>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row>
    <row r="218" spans="1:32" ht="12.75" customHeight="1" thickBot="1">
      <c r="A218" s="674"/>
      <c r="B218" s="675"/>
      <c r="C218" s="676"/>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row>
    <row r="219" spans="1:32" ht="12.75" customHeight="1">
      <c r="A219" s="57" t="s">
        <v>4</v>
      </c>
      <c r="B219" s="58"/>
      <c r="C219" s="59"/>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row>
    <row r="220" spans="1:32" ht="12.75" customHeight="1">
      <c r="A220" s="63" t="s">
        <v>189</v>
      </c>
      <c r="B220" s="61"/>
      <c r="C220" s="62"/>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row>
    <row r="221" spans="1:32" ht="12.75" customHeight="1">
      <c r="A221" s="63" t="s">
        <v>203</v>
      </c>
      <c r="B221" s="23"/>
      <c r="C221" s="62"/>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row>
    <row r="222" spans="1:32" ht="12.75" customHeight="1" thickBot="1">
      <c r="A222" s="64" t="s">
        <v>88</v>
      </c>
      <c r="B222" s="61"/>
      <c r="C222" s="62"/>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row>
    <row r="223" spans="1:32" ht="12.75" customHeight="1" thickBot="1">
      <c r="A223" s="65" t="s">
        <v>204</v>
      </c>
      <c r="B223" s="66"/>
      <c r="C223" s="68">
        <f>+C225+C235+C253+C247</f>
        <v>63500000</v>
      </c>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row>
    <row r="224" spans="1:32" ht="12.75" customHeight="1" thickBot="1">
      <c r="A224" s="32"/>
      <c r="B224" s="20"/>
      <c r="C224" s="20"/>
      <c r="D224" s="48"/>
      <c r="E224" s="98"/>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row>
    <row r="225" spans="1:32" ht="12.75" customHeight="1">
      <c r="A225" s="697" t="s">
        <v>32</v>
      </c>
      <c r="B225" s="657"/>
      <c r="C225" s="126">
        <f>+C226+C228+C230</f>
        <v>4400000</v>
      </c>
      <c r="D225" s="48"/>
      <c r="E225" s="20"/>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row>
    <row r="226" spans="1:32" ht="12.75" customHeight="1">
      <c r="A226" s="21">
        <v>211203</v>
      </c>
      <c r="B226" s="7" t="s">
        <v>35</v>
      </c>
      <c r="C226" s="23">
        <f>C227</f>
        <v>660000</v>
      </c>
      <c r="D226" s="20"/>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row>
    <row r="227" spans="1:32" ht="12.75" customHeight="1">
      <c r="A227" s="25">
        <v>21120302</v>
      </c>
      <c r="B227" s="32" t="s">
        <v>37</v>
      </c>
      <c r="C227" s="26">
        <v>660000</v>
      </c>
      <c r="D227" s="20"/>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row>
    <row r="228" spans="1:32" ht="12.75" customHeight="1">
      <c r="A228" s="21">
        <v>211204</v>
      </c>
      <c r="B228" s="7" t="s">
        <v>38</v>
      </c>
      <c r="C228" s="23">
        <f>C229</f>
        <v>760000</v>
      </c>
      <c r="D228" s="20"/>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row>
    <row r="229" spans="1:32" ht="12.75" customHeight="1">
      <c r="A229" s="25">
        <v>21120401</v>
      </c>
      <c r="B229" s="26" t="s">
        <v>39</v>
      </c>
      <c r="C229" s="26">
        <v>760000</v>
      </c>
      <c r="D229" s="20"/>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row>
    <row r="230" spans="1:32" ht="12.75" customHeight="1">
      <c r="A230" s="21">
        <v>211209</v>
      </c>
      <c r="B230" s="23" t="s">
        <v>50</v>
      </c>
      <c r="C230" s="23">
        <f>SUM(C231:C233)</f>
        <v>2980000</v>
      </c>
      <c r="D230" s="20"/>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row>
    <row r="231" spans="1:32" ht="12.75" customHeight="1">
      <c r="A231" s="35">
        <v>21120905</v>
      </c>
      <c r="B231" s="32" t="s">
        <v>112</v>
      </c>
      <c r="C231" s="26">
        <v>1100000</v>
      </c>
      <c r="D231" s="20"/>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row>
    <row r="232" spans="1:32" ht="12.75" customHeight="1">
      <c r="A232" s="25">
        <v>21120906</v>
      </c>
      <c r="B232" s="26" t="s">
        <v>52</v>
      </c>
      <c r="C232" s="26">
        <v>1200000</v>
      </c>
      <c r="D232" s="20"/>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row>
    <row r="233" spans="1:32" ht="12.75" customHeight="1">
      <c r="A233" s="25">
        <v>21120907</v>
      </c>
      <c r="B233" s="32" t="s">
        <v>113</v>
      </c>
      <c r="C233" s="26">
        <v>680000</v>
      </c>
      <c r="D233" s="20"/>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row>
    <row r="234" spans="1:32" ht="12.75" customHeight="1">
      <c r="A234" s="29"/>
      <c r="B234" s="26"/>
      <c r="C234" s="26"/>
      <c r="D234" s="20"/>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row>
    <row r="235" spans="1:32" ht="12.75" customHeight="1">
      <c r="A235" s="683" t="s">
        <v>10</v>
      </c>
      <c r="B235" s="657"/>
      <c r="C235" s="69">
        <f>+C236+C238+C240+C242</f>
        <v>17600000</v>
      </c>
      <c r="D235" s="20"/>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row>
    <row r="236" spans="1:32" ht="12.75" customHeight="1">
      <c r="A236" s="22">
        <v>211303</v>
      </c>
      <c r="B236" s="7" t="s">
        <v>100</v>
      </c>
      <c r="C236" s="23">
        <f>C237</f>
        <v>300000</v>
      </c>
      <c r="D236" s="20"/>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row>
    <row r="237" spans="1:32" ht="12.75" customHeight="1">
      <c r="A237" s="35">
        <v>21130307</v>
      </c>
      <c r="B237" s="32" t="s">
        <v>101</v>
      </c>
      <c r="C237" s="26">
        <v>300000</v>
      </c>
      <c r="D237" s="20"/>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row>
    <row r="238" spans="1:32" ht="12.75" customHeight="1">
      <c r="A238" s="22">
        <v>211305</v>
      </c>
      <c r="B238" s="7" t="s">
        <v>55</v>
      </c>
      <c r="C238" s="23">
        <f>C239</f>
        <v>12000000</v>
      </c>
      <c r="D238" s="20"/>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row>
    <row r="239" spans="1:32" ht="12.75" customHeight="1">
      <c r="A239" s="35">
        <v>21130502</v>
      </c>
      <c r="B239" s="32" t="s">
        <v>56</v>
      </c>
      <c r="C239" s="26">
        <v>12000000</v>
      </c>
      <c r="D239" s="20"/>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row>
    <row r="240" spans="1:32" ht="12.75" customHeight="1">
      <c r="A240" s="22">
        <v>211306</v>
      </c>
      <c r="B240" s="7" t="s">
        <v>57</v>
      </c>
      <c r="C240" s="23">
        <f>C241</f>
        <v>1500000</v>
      </c>
      <c r="D240" s="20"/>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row>
    <row r="241" spans="1:32" ht="12.75" customHeight="1">
      <c r="A241" s="35">
        <v>21130607</v>
      </c>
      <c r="B241" s="32" t="s">
        <v>60</v>
      </c>
      <c r="C241" s="26">
        <v>1500000</v>
      </c>
      <c r="D241" s="20"/>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row>
    <row r="242" spans="1:32" ht="12.75" customHeight="1">
      <c r="A242" s="22">
        <v>211309</v>
      </c>
      <c r="B242" s="7" t="s">
        <v>61</v>
      </c>
      <c r="C242" s="23">
        <f>+SUM(C243:C245)</f>
        <v>3800000</v>
      </c>
      <c r="D242" s="20"/>
      <c r="E242" s="8"/>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row>
    <row r="243" spans="1:32" ht="12.75" customHeight="1">
      <c r="A243" s="35">
        <v>21130901</v>
      </c>
      <c r="B243" s="32" t="s">
        <v>62</v>
      </c>
      <c r="C243" s="26">
        <v>2000000</v>
      </c>
      <c r="D243" s="20"/>
      <c r="E243" s="8"/>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row>
    <row r="244" spans="1:32" ht="12.75" customHeight="1">
      <c r="A244" s="35">
        <v>21130903</v>
      </c>
      <c r="B244" s="32" t="s">
        <v>63</v>
      </c>
      <c r="C244" s="26">
        <v>300000</v>
      </c>
      <c r="D244" s="20"/>
      <c r="E244" s="8"/>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row>
    <row r="245" spans="1:32" ht="12.75" customHeight="1">
      <c r="A245" s="35">
        <v>21130908</v>
      </c>
      <c r="B245" s="32" t="s">
        <v>64</v>
      </c>
      <c r="C245" s="26">
        <v>1500000</v>
      </c>
      <c r="D245" s="20"/>
      <c r="E245" s="8"/>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row>
    <row r="246" spans="1:32" ht="12.75" customHeight="1">
      <c r="A246" s="175"/>
      <c r="B246" s="175"/>
      <c r="C246" s="176"/>
      <c r="D246" s="20"/>
      <c r="E246" s="8"/>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row>
    <row r="247" spans="1:32" ht="12.75" customHeight="1">
      <c r="A247" s="659" t="s">
        <v>65</v>
      </c>
      <c r="B247" s="657"/>
      <c r="C247" s="43">
        <f>C248+C250</f>
        <v>40000000</v>
      </c>
      <c r="D247" s="20"/>
      <c r="E247" s="8"/>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row>
    <row r="248" spans="1:32" ht="12.75" customHeight="1">
      <c r="A248" s="21">
        <v>211401</v>
      </c>
      <c r="B248" s="21" t="s">
        <v>66</v>
      </c>
      <c r="C248" s="50">
        <f>SUM(C249)</f>
        <v>20000000</v>
      </c>
      <c r="D248" s="20"/>
      <c r="E248" s="8"/>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row>
    <row r="249" spans="1:32" ht="12.75" customHeight="1">
      <c r="A249" s="25">
        <v>21140108</v>
      </c>
      <c r="B249" s="26" t="s">
        <v>70</v>
      </c>
      <c r="C249" s="26">
        <v>20000000</v>
      </c>
      <c r="D249" s="20"/>
      <c r="E249" s="8"/>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row>
    <row r="250" spans="1:32" ht="12.75" customHeight="1">
      <c r="A250" s="21">
        <v>211402</v>
      </c>
      <c r="B250" s="21" t="s">
        <v>71</v>
      </c>
      <c r="C250" s="23">
        <f>SUM(C251)</f>
        <v>20000000</v>
      </c>
      <c r="D250" s="20"/>
      <c r="E250" s="8"/>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row>
    <row r="251" spans="1:32" ht="12.75" customHeight="1">
      <c r="A251" s="25">
        <v>21140218</v>
      </c>
      <c r="B251" s="26" t="s">
        <v>73</v>
      </c>
      <c r="C251" s="26">
        <v>20000000</v>
      </c>
      <c r="D251" s="20"/>
      <c r="E251" s="8"/>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row>
    <row r="252" spans="1:32" ht="12.75" customHeight="1">
      <c r="A252" s="32"/>
      <c r="B252" s="32"/>
      <c r="C252" s="26"/>
      <c r="D252" s="20"/>
      <c r="E252" s="8"/>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row>
    <row r="253" spans="1:32" ht="12.75" customHeight="1">
      <c r="A253" s="698" t="s">
        <v>74</v>
      </c>
      <c r="B253" s="657"/>
      <c r="C253" s="86">
        <f>C254+C256</f>
        <v>1500000</v>
      </c>
      <c r="D253" s="20"/>
      <c r="E253" s="8"/>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row>
    <row r="254" spans="1:32" ht="12.75" customHeight="1">
      <c r="A254" s="21">
        <v>221104</v>
      </c>
      <c r="B254" s="21" t="s">
        <v>78</v>
      </c>
      <c r="C254" s="50">
        <f>SUM(C255)</f>
        <v>750000</v>
      </c>
      <c r="D254" s="20"/>
      <c r="E254" s="8"/>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row>
    <row r="255" spans="1:32" ht="12.75" customHeight="1">
      <c r="A255" s="25">
        <v>22110401</v>
      </c>
      <c r="B255" s="32" t="s">
        <v>79</v>
      </c>
      <c r="C255" s="26">
        <v>750000</v>
      </c>
      <c r="D255" s="20"/>
      <c r="E255" s="8"/>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row>
    <row r="256" spans="1:32" ht="12.75" customHeight="1">
      <c r="A256" s="21">
        <v>221107</v>
      </c>
      <c r="B256" s="49" t="s">
        <v>81</v>
      </c>
      <c r="C256" s="23">
        <f>SUM(C257)</f>
        <v>750000</v>
      </c>
      <c r="D256" s="20"/>
      <c r="E256" s="8"/>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row>
    <row r="257" spans="1:32" ht="12.75" customHeight="1">
      <c r="A257" s="25">
        <v>22110702</v>
      </c>
      <c r="B257" s="29" t="s">
        <v>82</v>
      </c>
      <c r="C257" s="26">
        <v>750000</v>
      </c>
      <c r="D257" s="20"/>
      <c r="E257" s="8"/>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row>
    <row r="258" spans="1:32" ht="12.75" customHeight="1">
      <c r="A258" s="35"/>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row>
    <row r="259" spans="1:32" ht="12.75" customHeight="1" thickBo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row>
    <row r="260" spans="1:32" ht="12.75" customHeight="1">
      <c r="A260" s="684" t="s">
        <v>205</v>
      </c>
      <c r="B260" s="685"/>
      <c r="C260" s="661" t="s">
        <v>206</v>
      </c>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row>
    <row r="261" spans="1:32" ht="12.75" customHeight="1" thickBot="1">
      <c r="A261" s="686"/>
      <c r="B261" s="687"/>
      <c r="C261" s="66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row>
    <row r="262" spans="1:32" ht="12.75" customHeight="1">
      <c r="A262" s="668" t="s">
        <v>207</v>
      </c>
      <c r="B262" s="669"/>
      <c r="C262" s="670"/>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row>
    <row r="263" spans="1:32" ht="12.75" customHeight="1">
      <c r="A263" s="671"/>
      <c r="B263" s="672"/>
      <c r="C263" s="673"/>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row>
    <row r="264" spans="1:32" ht="12.75" customHeight="1">
      <c r="A264" s="671"/>
      <c r="B264" s="672"/>
      <c r="C264" s="673"/>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row>
    <row r="265" spans="1:32" ht="12.75" customHeight="1">
      <c r="A265" s="671"/>
      <c r="B265" s="672"/>
      <c r="C265" s="673"/>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row>
    <row r="266" spans="1:32" ht="12.75" customHeight="1">
      <c r="A266" s="671"/>
      <c r="B266" s="672"/>
      <c r="C266" s="673"/>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row>
    <row r="267" spans="1:32" ht="12.75" customHeight="1">
      <c r="A267" s="671"/>
      <c r="B267" s="672"/>
      <c r="C267" s="673"/>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row>
    <row r="268" spans="1:32" ht="12.75" customHeight="1">
      <c r="A268" s="671"/>
      <c r="B268" s="672"/>
      <c r="C268" s="673"/>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row>
    <row r="269" spans="1:32" ht="12.75" customHeight="1">
      <c r="A269" s="671"/>
      <c r="B269" s="672"/>
      <c r="C269" s="673"/>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row>
    <row r="270" spans="1:32" ht="12.75" customHeight="1" thickBot="1">
      <c r="A270" s="674"/>
      <c r="B270" s="675"/>
      <c r="C270" s="676"/>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row>
    <row r="271" spans="1:32" ht="12.75" customHeight="1">
      <c r="A271" s="57" t="s">
        <v>4</v>
      </c>
      <c r="B271" s="155"/>
      <c r="C271" s="59"/>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row>
    <row r="272" spans="1:32" ht="12.75" customHeight="1">
      <c r="A272" s="63" t="s">
        <v>189</v>
      </c>
      <c r="B272" s="49"/>
      <c r="C272" s="62"/>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row>
    <row r="273" spans="1:32" ht="12.75" customHeight="1">
      <c r="A273" s="63" t="s">
        <v>190</v>
      </c>
      <c r="B273" s="49"/>
      <c r="C273" s="62"/>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row>
    <row r="274" spans="1:32" ht="12.75" customHeight="1" thickBot="1">
      <c r="A274" s="64" t="s">
        <v>88</v>
      </c>
      <c r="B274" s="158"/>
      <c r="C274" s="173"/>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row>
    <row r="275" spans="1:32" ht="12.75" customHeight="1" thickBot="1">
      <c r="A275" s="65" t="s">
        <v>8</v>
      </c>
      <c r="B275" s="115"/>
      <c r="C275" s="68">
        <f>+C277+C294+C312</f>
        <v>114361800</v>
      </c>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row>
    <row r="276" spans="1:32" ht="12.75" customHeight="1" thickBot="1">
      <c r="A276" s="49"/>
      <c r="B276" s="49"/>
      <c r="C276" s="23"/>
      <c r="D276" s="23"/>
      <c r="E276" s="23"/>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row>
    <row r="277" spans="1:32" ht="12.75" customHeight="1">
      <c r="A277" s="697" t="s">
        <v>32</v>
      </c>
      <c r="B277" s="657"/>
      <c r="C277" s="126">
        <f>C278+C280+C282+C284+C287+C290</f>
        <v>8018000</v>
      </c>
      <c r="D277" s="26"/>
      <c r="E277" s="26"/>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row>
    <row r="278" spans="1:32" ht="12.75" customHeight="1">
      <c r="A278" s="21">
        <v>211201</v>
      </c>
      <c r="B278" s="21" t="s">
        <v>33</v>
      </c>
      <c r="C278" s="50">
        <f>SUM(C279)</f>
        <v>1134000</v>
      </c>
      <c r="D278" s="26"/>
      <c r="E278" s="177"/>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row>
    <row r="279" spans="1:32" ht="12.75" customHeight="1">
      <c r="A279" s="25">
        <v>21120101</v>
      </c>
      <c r="B279" s="29" t="s">
        <v>34</v>
      </c>
      <c r="C279" s="26">
        <v>1134000</v>
      </c>
      <c r="D279" s="26"/>
      <c r="E279" s="177"/>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row>
    <row r="280" spans="1:32" ht="12.75" customHeight="1">
      <c r="A280" s="21">
        <v>211203</v>
      </c>
      <c r="B280" s="49" t="s">
        <v>35</v>
      </c>
      <c r="C280" s="23">
        <f>+SUM(C281)</f>
        <v>2848000</v>
      </c>
      <c r="D280" s="26"/>
      <c r="E280" s="177"/>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row>
    <row r="281" spans="1:32" ht="12.75" customHeight="1">
      <c r="A281" s="25">
        <v>21120302</v>
      </c>
      <c r="B281" s="29" t="s">
        <v>37</v>
      </c>
      <c r="C281" s="26">
        <v>2848000</v>
      </c>
      <c r="D281" s="26"/>
      <c r="E281" s="177"/>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row>
    <row r="282" spans="1:32" ht="12.75" customHeight="1">
      <c r="A282" s="21">
        <v>211204</v>
      </c>
      <c r="B282" s="49" t="s">
        <v>38</v>
      </c>
      <c r="C282" s="23">
        <f>C283</f>
        <v>890000</v>
      </c>
      <c r="D282" s="26"/>
      <c r="E282" s="177"/>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row>
    <row r="283" spans="1:32" ht="12.75" customHeight="1">
      <c r="A283" s="25">
        <v>21120401</v>
      </c>
      <c r="B283" s="26" t="s">
        <v>39</v>
      </c>
      <c r="C283" s="26">
        <v>890000</v>
      </c>
      <c r="D283" s="26"/>
      <c r="E283" s="177"/>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row>
    <row r="284" spans="1:32" ht="12.75" customHeight="1">
      <c r="A284" s="21">
        <v>211207</v>
      </c>
      <c r="B284" s="23" t="s">
        <v>40</v>
      </c>
      <c r="C284" s="23">
        <f>+SUM(C285:C286)</f>
        <v>1026000</v>
      </c>
      <c r="D284" s="26"/>
      <c r="E284" s="177"/>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row>
    <row r="285" spans="1:32" ht="12.75" customHeight="1">
      <c r="A285" s="25">
        <v>21120702</v>
      </c>
      <c r="B285" s="26" t="s">
        <v>41</v>
      </c>
      <c r="C285" s="26">
        <v>476000</v>
      </c>
      <c r="D285" s="26"/>
      <c r="E285" s="177"/>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row>
    <row r="286" spans="1:32" ht="12.75" customHeight="1">
      <c r="A286" s="25">
        <v>21120711</v>
      </c>
      <c r="B286" s="26" t="s">
        <v>46</v>
      </c>
      <c r="C286" s="26">
        <v>550000</v>
      </c>
      <c r="D286" s="26"/>
      <c r="E286" s="177"/>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row>
    <row r="287" spans="1:32" ht="12.75" customHeight="1">
      <c r="A287" s="21">
        <v>211208</v>
      </c>
      <c r="B287" s="23" t="s">
        <v>47</v>
      </c>
      <c r="C287" s="23">
        <f>SUM(C288:C289)</f>
        <v>1120000</v>
      </c>
      <c r="D287" s="26"/>
      <c r="E287" s="177"/>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row>
    <row r="288" spans="1:32" ht="12.75" customHeight="1">
      <c r="A288" s="25">
        <v>21120801</v>
      </c>
      <c r="B288" s="32" t="s">
        <v>48</v>
      </c>
      <c r="C288" s="26">
        <v>680000</v>
      </c>
      <c r="D288" s="26"/>
      <c r="E288" s="177"/>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row>
    <row r="289" spans="1:32" ht="12.75" customHeight="1">
      <c r="A289" s="25">
        <v>21120805</v>
      </c>
      <c r="B289" s="26" t="s">
        <v>49</v>
      </c>
      <c r="C289" s="26">
        <v>440000</v>
      </c>
      <c r="D289" s="26"/>
      <c r="E289" s="177"/>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row>
    <row r="290" spans="1:32" ht="12.75" customHeight="1">
      <c r="A290" s="21">
        <v>211209</v>
      </c>
      <c r="B290" s="23" t="s">
        <v>50</v>
      </c>
      <c r="C290" s="23">
        <f>SUM(C291:C292)</f>
        <v>1000000</v>
      </c>
      <c r="D290" s="26"/>
      <c r="E290" s="177"/>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row>
    <row r="291" spans="1:32" ht="12.75" customHeight="1">
      <c r="A291" s="25">
        <v>21120901</v>
      </c>
      <c r="B291" s="26" t="s">
        <v>51</v>
      </c>
      <c r="C291" s="20">
        <f>550000</f>
        <v>550000</v>
      </c>
      <c r="D291" s="26"/>
      <c r="E291" s="177"/>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row>
    <row r="292" spans="1:32" ht="12.75" customHeight="1">
      <c r="A292" s="25">
        <v>21120906</v>
      </c>
      <c r="B292" s="26" t="s">
        <v>52</v>
      </c>
      <c r="C292" s="26">
        <v>450000</v>
      </c>
      <c r="D292" s="26"/>
      <c r="E292" s="47"/>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row>
    <row r="293" spans="1:32" ht="12.75" customHeight="1">
      <c r="A293" s="29"/>
      <c r="B293" s="26"/>
      <c r="C293" s="26"/>
      <c r="D293" s="26"/>
      <c r="E293" s="47"/>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row>
    <row r="294" spans="1:32" ht="12.75" customHeight="1">
      <c r="A294" s="683" t="s">
        <v>10</v>
      </c>
      <c r="B294" s="657"/>
      <c r="C294" s="69">
        <f>+C295+C298+C302+C304+C306+C308</f>
        <v>94123800</v>
      </c>
      <c r="D294" s="26"/>
      <c r="E294" s="47"/>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row>
    <row r="295" spans="1:32" ht="12.75" customHeight="1">
      <c r="A295" s="21">
        <v>211302</v>
      </c>
      <c r="B295" s="49" t="s">
        <v>53</v>
      </c>
      <c r="C295" s="23">
        <f>+SUM(C296:C297)</f>
        <v>4850000</v>
      </c>
      <c r="D295" s="26"/>
      <c r="E295" s="47"/>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row>
    <row r="296" spans="1:32" ht="12.75" customHeight="1">
      <c r="A296" s="25">
        <v>21130201</v>
      </c>
      <c r="B296" s="29" t="s">
        <v>143</v>
      </c>
      <c r="C296" s="26">
        <v>4000000</v>
      </c>
      <c r="D296" s="26"/>
      <c r="E296" s="47"/>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row>
    <row r="297" spans="1:32" ht="12.75" customHeight="1">
      <c r="A297" s="35">
        <v>21130204</v>
      </c>
      <c r="B297" s="35" t="s">
        <v>54</v>
      </c>
      <c r="C297" s="48">
        <v>850000</v>
      </c>
      <c r="D297" s="26"/>
      <c r="E297" s="47"/>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row>
    <row r="298" spans="1:32" ht="12.75" customHeight="1">
      <c r="A298" s="21">
        <v>211303</v>
      </c>
      <c r="B298" s="23" t="s">
        <v>100</v>
      </c>
      <c r="C298" s="23">
        <f>+SUM(C299:C301)</f>
        <v>5337800</v>
      </c>
      <c r="D298" s="26"/>
      <c r="E298" s="47"/>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row>
    <row r="299" spans="1:32" ht="12.75" customHeight="1">
      <c r="A299" s="25">
        <v>21130301</v>
      </c>
      <c r="B299" s="29" t="s">
        <v>129</v>
      </c>
      <c r="C299" s="26">
        <f>2670300</f>
        <v>2670300</v>
      </c>
      <c r="D299" s="26"/>
      <c r="E299" s="47"/>
      <c r="F299" s="38"/>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row>
    <row r="300" spans="1:32" ht="12.75" customHeight="1">
      <c r="A300" s="35">
        <v>21130306</v>
      </c>
      <c r="B300" s="32" t="s">
        <v>144</v>
      </c>
      <c r="C300" s="20">
        <v>1875500</v>
      </c>
      <c r="D300" s="26"/>
      <c r="E300" s="47"/>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row>
    <row r="301" spans="1:32" ht="12.75" customHeight="1">
      <c r="A301" s="25">
        <v>21130307</v>
      </c>
      <c r="B301" s="29" t="s">
        <v>101</v>
      </c>
      <c r="C301" s="26">
        <v>792000</v>
      </c>
      <c r="D301" s="26"/>
      <c r="E301" s="47"/>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row>
    <row r="302" spans="1:32" ht="12.75" customHeight="1">
      <c r="A302" s="21">
        <v>211305</v>
      </c>
      <c r="B302" s="49" t="s">
        <v>55</v>
      </c>
      <c r="C302" s="23">
        <f>C303</f>
        <v>34386000</v>
      </c>
      <c r="D302" s="26"/>
      <c r="E302" s="47"/>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row>
    <row r="303" spans="1:32" ht="12.75" customHeight="1">
      <c r="A303" s="25">
        <v>21130502</v>
      </c>
      <c r="B303" s="26" t="s">
        <v>56</v>
      </c>
      <c r="C303" s="26">
        <v>34386000</v>
      </c>
      <c r="D303" s="26"/>
      <c r="E303" s="47"/>
      <c r="F303" s="38"/>
      <c r="G303" s="38"/>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row>
    <row r="304" spans="1:32" ht="12.75" customHeight="1">
      <c r="A304" s="21">
        <v>211306</v>
      </c>
      <c r="B304" s="49" t="s">
        <v>57</v>
      </c>
      <c r="C304" s="23">
        <f>SUM(C305)</f>
        <v>1100000</v>
      </c>
      <c r="D304" s="26"/>
      <c r="E304" s="47"/>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row>
    <row r="305" spans="1:32" ht="12.75" customHeight="1">
      <c r="A305" s="25">
        <v>21130604</v>
      </c>
      <c r="B305" s="29" t="s">
        <v>58</v>
      </c>
      <c r="C305" s="26">
        <v>1100000</v>
      </c>
      <c r="D305" s="26"/>
      <c r="E305" s="47"/>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row>
    <row r="306" spans="1:32" ht="12.75" customHeight="1">
      <c r="A306" s="21">
        <v>211307</v>
      </c>
      <c r="B306" s="23" t="s">
        <v>102</v>
      </c>
      <c r="C306" s="23">
        <f>C307</f>
        <v>500000</v>
      </c>
      <c r="D306" s="26"/>
      <c r="E306" s="47"/>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row>
    <row r="307" spans="1:32" ht="12.75" customHeight="1">
      <c r="A307" s="25">
        <v>21130701</v>
      </c>
      <c r="B307" s="29" t="s">
        <v>103</v>
      </c>
      <c r="C307" s="26">
        <v>500000</v>
      </c>
      <c r="D307" s="26"/>
      <c r="E307" s="47"/>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row>
    <row r="308" spans="1:32" ht="12.75" customHeight="1">
      <c r="A308" s="21">
        <v>211309</v>
      </c>
      <c r="B308" s="23" t="s">
        <v>61</v>
      </c>
      <c r="C308" s="23">
        <f>+SUM(C309:C310)</f>
        <v>47950000</v>
      </c>
      <c r="D308" s="26"/>
      <c r="E308" s="47"/>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row>
    <row r="309" spans="1:32" ht="12.75" customHeight="1">
      <c r="A309" s="25">
        <v>21130901</v>
      </c>
      <c r="B309" s="26" t="s">
        <v>62</v>
      </c>
      <c r="C309" s="26">
        <v>45500000</v>
      </c>
      <c r="D309" s="26"/>
      <c r="E309" s="47"/>
      <c r="F309" s="38"/>
      <c r="G309" s="38"/>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row>
    <row r="310" spans="1:32" ht="12.75" customHeight="1">
      <c r="A310" s="25">
        <v>21130908</v>
      </c>
      <c r="B310" s="26" t="s">
        <v>64</v>
      </c>
      <c r="C310" s="26">
        <v>2450000</v>
      </c>
      <c r="D310" s="26"/>
      <c r="E310" s="47"/>
      <c r="F310" s="38"/>
      <c r="G310" s="38"/>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row>
    <row r="311" spans="1:32" ht="12.75" customHeight="1">
      <c r="A311" s="29"/>
      <c r="B311" s="29"/>
      <c r="C311" s="26"/>
      <c r="D311" s="26"/>
      <c r="E311" s="47"/>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row>
    <row r="312" spans="1:32" ht="12.75" customHeight="1">
      <c r="A312" s="698" t="s">
        <v>74</v>
      </c>
      <c r="B312" s="657"/>
      <c r="C312" s="86">
        <f>(C313+C317+C319)</f>
        <v>12220000</v>
      </c>
      <c r="D312" s="26"/>
      <c r="E312" s="47"/>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row>
    <row r="313" spans="1:32" ht="12.75" customHeight="1">
      <c r="A313" s="21">
        <v>221104</v>
      </c>
      <c r="B313" s="49" t="s">
        <v>208</v>
      </c>
      <c r="C313" s="23">
        <f>SUM(C314:C316)</f>
        <v>3720000</v>
      </c>
      <c r="D313" s="26"/>
      <c r="E313" s="47"/>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row>
    <row r="314" spans="1:32" ht="12.75" customHeight="1">
      <c r="A314" s="25">
        <v>22110401</v>
      </c>
      <c r="B314" s="29" t="s">
        <v>79</v>
      </c>
      <c r="C314" s="26">
        <v>1320000</v>
      </c>
      <c r="D314" s="26"/>
      <c r="E314" s="47"/>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row>
    <row r="315" spans="1:32" ht="12.75" customHeight="1">
      <c r="A315" s="25">
        <v>22110404</v>
      </c>
      <c r="B315" s="29" t="s">
        <v>106</v>
      </c>
      <c r="C315" s="26">
        <v>1020000</v>
      </c>
      <c r="D315" s="26"/>
      <c r="E315" s="47"/>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row>
    <row r="316" spans="1:32" ht="12.75" customHeight="1">
      <c r="A316" s="25">
        <v>22110409</v>
      </c>
      <c r="B316" s="26" t="s">
        <v>80</v>
      </c>
      <c r="C316" s="26">
        <v>1380000</v>
      </c>
      <c r="D316" s="26"/>
      <c r="E316" s="47"/>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row>
    <row r="317" spans="1:32" ht="12.75" customHeight="1">
      <c r="A317" s="21">
        <v>221105</v>
      </c>
      <c r="B317" s="49" t="s">
        <v>155</v>
      </c>
      <c r="C317" s="23">
        <f>C318</f>
        <v>6500000</v>
      </c>
      <c r="D317" s="26"/>
      <c r="E317" s="47"/>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row>
    <row r="318" spans="1:32" ht="12.75" customHeight="1">
      <c r="A318" s="25">
        <v>22110501</v>
      </c>
      <c r="B318" s="29" t="s">
        <v>156</v>
      </c>
      <c r="C318" s="26">
        <v>6500000</v>
      </c>
      <c r="D318" s="26"/>
      <c r="E318" s="47"/>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row>
    <row r="319" spans="1:32" ht="12.75" customHeight="1">
      <c r="A319" s="21">
        <v>221107</v>
      </c>
      <c r="B319" s="23" t="s">
        <v>81</v>
      </c>
      <c r="C319" s="23">
        <f>SUM(C320)</f>
        <v>2000000</v>
      </c>
      <c r="D319" s="26"/>
      <c r="E319" s="47"/>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row>
    <row r="320" spans="1:32" ht="12.75" customHeight="1">
      <c r="A320" s="25">
        <v>22110702</v>
      </c>
      <c r="B320" s="26" t="s">
        <v>82</v>
      </c>
      <c r="C320" s="26">
        <v>2000000</v>
      </c>
      <c r="D320" s="26"/>
      <c r="E320" s="47"/>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row>
    <row r="321" spans="1:32" ht="12.75" customHeight="1">
      <c r="A321" s="29"/>
      <c r="B321" s="26"/>
      <c r="C321" s="26"/>
      <c r="D321" s="26"/>
      <c r="E321" s="26"/>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row>
    <row r="322" spans="1:32" ht="12.75" customHeight="1" thickBo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row>
    <row r="323" spans="1:32" ht="12.75" customHeight="1">
      <c r="A323" s="684" t="s">
        <v>209</v>
      </c>
      <c r="B323" s="685"/>
      <c r="C323" s="661" t="s">
        <v>210</v>
      </c>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row>
    <row r="324" spans="1:32" ht="12.75" customHeight="1" thickBot="1">
      <c r="A324" s="686"/>
      <c r="B324" s="687"/>
      <c r="C324" s="66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row>
    <row r="325" spans="1:32" ht="12.75" customHeight="1">
      <c r="A325" s="668" t="s">
        <v>211</v>
      </c>
      <c r="B325" s="669"/>
      <c r="C325" s="670"/>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row>
    <row r="326" spans="1:32" ht="12.75" customHeight="1">
      <c r="A326" s="671"/>
      <c r="B326" s="672"/>
      <c r="C326" s="673"/>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row>
    <row r="327" spans="1:32" ht="12.75" customHeight="1">
      <c r="A327" s="671"/>
      <c r="B327" s="672"/>
      <c r="C327" s="673"/>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row>
    <row r="328" spans="1:32" ht="12.75" customHeight="1">
      <c r="A328" s="671"/>
      <c r="B328" s="672"/>
      <c r="C328" s="673"/>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row>
    <row r="329" spans="1:32" ht="12.75" customHeight="1">
      <c r="A329" s="671"/>
      <c r="B329" s="672"/>
      <c r="C329" s="673"/>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row>
    <row r="330" spans="1:32" ht="12.75" customHeight="1" thickBot="1">
      <c r="A330" s="674"/>
      <c r="B330" s="675"/>
      <c r="C330" s="676"/>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row>
    <row r="331" spans="1:32" ht="12.75" customHeight="1">
      <c r="A331" s="3" t="s">
        <v>4</v>
      </c>
      <c r="B331" s="4"/>
      <c r="C331" s="5"/>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row>
    <row r="332" spans="1:32" ht="12.75" customHeight="1">
      <c r="A332" s="63" t="s">
        <v>212</v>
      </c>
      <c r="B332" s="7"/>
      <c r="C332" s="9"/>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row>
    <row r="333" spans="1:32" ht="12.75" customHeight="1">
      <c r="A333" s="63" t="s">
        <v>213</v>
      </c>
      <c r="B333" s="7"/>
      <c r="C333" s="9"/>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row>
    <row r="334" spans="1:32" ht="12.75" customHeight="1" thickBot="1">
      <c r="A334" s="10" t="s">
        <v>214</v>
      </c>
      <c r="B334" s="11"/>
      <c r="C334" s="12"/>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row>
    <row r="335" spans="1:32" ht="12.75" customHeight="1" thickBot="1">
      <c r="A335" s="13" t="s">
        <v>8</v>
      </c>
      <c r="B335" s="14"/>
      <c r="C335" s="16">
        <f>+C337+C353+C370+C377+C385</f>
        <v>252694000</v>
      </c>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row>
    <row r="336" spans="1:32" ht="12.75" customHeight="1" thickBot="1">
      <c r="A336" s="7"/>
      <c r="B336" s="7"/>
      <c r="C336" s="8"/>
      <c r="D336" s="8"/>
      <c r="E336" s="98"/>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row>
    <row r="337" spans="1:32" ht="12.75" customHeight="1">
      <c r="A337" s="730" t="s">
        <v>32</v>
      </c>
      <c r="B337" s="657"/>
      <c r="C337" s="178">
        <f>(C338+C340+C343+C347+C345)</f>
        <v>12510000</v>
      </c>
      <c r="D337" s="20"/>
      <c r="E337" s="73"/>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row>
    <row r="338" spans="1:32" ht="12.75" customHeight="1">
      <c r="A338" s="21">
        <v>211201</v>
      </c>
      <c r="B338" s="21" t="s">
        <v>33</v>
      </c>
      <c r="C338" s="106">
        <f>SUM(C339)</f>
        <v>6050000</v>
      </c>
      <c r="D338" s="20"/>
      <c r="E338" s="99"/>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row>
    <row r="339" spans="1:32" ht="12.75" customHeight="1">
      <c r="A339" s="25">
        <v>21120101</v>
      </c>
      <c r="B339" s="32" t="s">
        <v>34</v>
      </c>
      <c r="C339" s="20">
        <v>6050000</v>
      </c>
      <c r="D339" s="20"/>
      <c r="E339" s="20"/>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row>
    <row r="340" spans="1:32" ht="12.75" customHeight="1">
      <c r="A340" s="21">
        <v>211203</v>
      </c>
      <c r="B340" s="7" t="s">
        <v>35</v>
      </c>
      <c r="C340" s="8">
        <f>+SUM(C341:C342)</f>
        <v>960000</v>
      </c>
      <c r="D340" s="20"/>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row>
    <row r="341" spans="1:32" ht="12.75" customHeight="1">
      <c r="A341" s="25">
        <v>21120301</v>
      </c>
      <c r="B341" s="32" t="s">
        <v>36</v>
      </c>
      <c r="C341" s="26">
        <v>330000</v>
      </c>
      <c r="D341" s="20"/>
      <c r="E341" s="23"/>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row>
    <row r="342" spans="1:32" ht="12.75" customHeight="1">
      <c r="A342" s="25">
        <v>21120302</v>
      </c>
      <c r="B342" s="32" t="s">
        <v>37</v>
      </c>
      <c r="C342" s="26">
        <v>630000</v>
      </c>
      <c r="D342" s="20"/>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row>
    <row r="343" spans="1:32" ht="12.75" customHeight="1">
      <c r="A343" s="21">
        <v>211204</v>
      </c>
      <c r="B343" s="7" t="s">
        <v>38</v>
      </c>
      <c r="C343" s="23">
        <f>C344</f>
        <v>1750000</v>
      </c>
      <c r="D343" s="20"/>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row>
    <row r="344" spans="1:32" ht="12.75" customHeight="1">
      <c r="A344" s="25">
        <v>21120401</v>
      </c>
      <c r="B344" s="32" t="s">
        <v>39</v>
      </c>
      <c r="C344" s="20">
        <v>1750000</v>
      </c>
      <c r="D344" s="20"/>
      <c r="E344" s="38"/>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row>
    <row r="345" spans="1:32" ht="12.75" customHeight="1">
      <c r="A345" s="21">
        <v>211208</v>
      </c>
      <c r="B345" s="7" t="s">
        <v>47</v>
      </c>
      <c r="C345" s="8">
        <f>C346</f>
        <v>560000</v>
      </c>
      <c r="D345" s="20"/>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row>
    <row r="346" spans="1:32" ht="12.75" customHeight="1">
      <c r="A346" s="25">
        <v>21120805</v>
      </c>
      <c r="B346" s="32" t="s">
        <v>49</v>
      </c>
      <c r="C346" s="20">
        <v>560000</v>
      </c>
      <c r="D346" s="20"/>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row>
    <row r="347" spans="1:32" ht="12.75" customHeight="1">
      <c r="A347" s="21">
        <v>211209</v>
      </c>
      <c r="B347" s="7" t="s">
        <v>50</v>
      </c>
      <c r="C347" s="8">
        <f>+SUM(C348:C351)</f>
        <v>3190000</v>
      </c>
      <c r="D347" s="20"/>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row>
    <row r="348" spans="1:32" ht="12.75" customHeight="1">
      <c r="A348" s="25">
        <v>21120901</v>
      </c>
      <c r="B348" s="32" t="s">
        <v>51</v>
      </c>
      <c r="C348" s="20">
        <v>1680000</v>
      </c>
      <c r="D348" s="20"/>
      <c r="E348" s="38"/>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row>
    <row r="349" spans="1:32" ht="12.75" customHeight="1">
      <c r="A349" s="25">
        <v>21120905</v>
      </c>
      <c r="B349" s="32" t="s">
        <v>112</v>
      </c>
      <c r="C349" s="20">
        <v>460000</v>
      </c>
      <c r="D349" s="20"/>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row>
    <row r="350" spans="1:32" ht="12.75" customHeight="1">
      <c r="A350" s="25">
        <v>21120906</v>
      </c>
      <c r="B350" s="32" t="s">
        <v>52</v>
      </c>
      <c r="C350" s="20">
        <v>500000</v>
      </c>
      <c r="D350" s="20"/>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row>
    <row r="351" spans="1:32" ht="12.75" customHeight="1">
      <c r="A351" s="25">
        <v>21120907</v>
      </c>
      <c r="B351" s="32" t="s">
        <v>113</v>
      </c>
      <c r="C351" s="20">
        <v>550000</v>
      </c>
      <c r="D351" s="20"/>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row>
    <row r="352" spans="1:32" ht="12.75" customHeight="1">
      <c r="A352" s="29"/>
      <c r="B352" s="32"/>
      <c r="C352" s="20"/>
      <c r="D352" s="20"/>
      <c r="E352" s="20"/>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row>
    <row r="353" spans="1:32" ht="12.75" customHeight="1">
      <c r="A353" s="658" t="s">
        <v>10</v>
      </c>
      <c r="B353" s="657"/>
      <c r="C353" s="34">
        <f>C354+C356+C358+C361+C363</f>
        <v>131934000</v>
      </c>
      <c r="D353" s="20"/>
      <c r="E353" s="20"/>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row>
    <row r="354" spans="1:32" ht="12.75" customHeight="1">
      <c r="A354" s="22">
        <v>211302</v>
      </c>
      <c r="B354" s="21" t="s">
        <v>53</v>
      </c>
      <c r="C354" s="106">
        <f>SUM(C355)</f>
        <v>5484000</v>
      </c>
      <c r="D354" s="20"/>
      <c r="E354" s="9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row>
    <row r="355" spans="1:32" ht="12.75" customHeight="1">
      <c r="A355" s="35">
        <v>21130204</v>
      </c>
      <c r="B355" s="32" t="s">
        <v>54</v>
      </c>
      <c r="C355" s="20">
        <v>5484000</v>
      </c>
      <c r="D355" s="20"/>
      <c r="E355" s="20"/>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row>
    <row r="356" spans="1:32" ht="12.75" customHeight="1">
      <c r="A356" s="22">
        <v>211303</v>
      </c>
      <c r="B356" s="7" t="s">
        <v>100</v>
      </c>
      <c r="C356" s="23">
        <f>C357</f>
        <v>500000</v>
      </c>
      <c r="D356" s="20"/>
      <c r="E356" s="23"/>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row>
    <row r="357" spans="1:32" ht="12.75" customHeight="1">
      <c r="A357" s="35">
        <v>21130307</v>
      </c>
      <c r="B357" s="32" t="s">
        <v>101</v>
      </c>
      <c r="C357" s="26">
        <v>500000</v>
      </c>
      <c r="D357" s="20"/>
      <c r="E357" s="23"/>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row>
    <row r="358" spans="1:32" ht="12.75" customHeight="1">
      <c r="A358" s="21">
        <v>211305</v>
      </c>
      <c r="B358" s="7" t="s">
        <v>55</v>
      </c>
      <c r="C358" s="8">
        <f>+SUM(C359:C360)</f>
        <v>13500000</v>
      </c>
      <c r="D358" s="20"/>
      <c r="E358" s="20"/>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row>
    <row r="359" spans="1:32" ht="12.75" customHeight="1">
      <c r="A359" s="35">
        <v>21130501</v>
      </c>
      <c r="B359" s="32" t="s">
        <v>115</v>
      </c>
      <c r="C359" s="20">
        <v>500000</v>
      </c>
      <c r="D359" s="20"/>
      <c r="E359" s="20"/>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row>
    <row r="360" spans="1:32" ht="12.75" customHeight="1">
      <c r="A360" s="35">
        <v>21130502</v>
      </c>
      <c r="B360" s="32" t="s">
        <v>56</v>
      </c>
      <c r="C360" s="20">
        <v>13000000</v>
      </c>
      <c r="D360" s="20"/>
      <c r="E360" s="20"/>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row>
    <row r="361" spans="1:32" ht="12.75" customHeight="1">
      <c r="A361" s="21">
        <v>211307</v>
      </c>
      <c r="B361" s="23" t="s">
        <v>102</v>
      </c>
      <c r="C361" s="8">
        <f>C362</f>
        <v>750000</v>
      </c>
      <c r="D361" s="20"/>
      <c r="E361" s="20"/>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row>
    <row r="362" spans="1:32" ht="12.75" customHeight="1">
      <c r="A362" s="25">
        <v>21130701</v>
      </c>
      <c r="B362" s="32" t="s">
        <v>103</v>
      </c>
      <c r="C362" s="20">
        <v>750000</v>
      </c>
      <c r="D362" s="20"/>
      <c r="E362" s="20"/>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row>
    <row r="363" spans="1:32" ht="12.75" customHeight="1">
      <c r="A363" s="21">
        <v>211309</v>
      </c>
      <c r="B363" s="7" t="s">
        <v>61</v>
      </c>
      <c r="C363" s="8">
        <f>+SUM(C364:C368)</f>
        <v>111700000</v>
      </c>
      <c r="D363" s="20"/>
      <c r="E363" s="20"/>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row>
    <row r="364" spans="1:32" ht="12.75" customHeight="1">
      <c r="A364" s="25">
        <v>21130901</v>
      </c>
      <c r="B364" s="32" t="s">
        <v>62</v>
      </c>
      <c r="C364" s="20">
        <f>56000000</f>
        <v>56000000</v>
      </c>
      <c r="D364" s="20"/>
      <c r="E364" s="20"/>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row>
    <row r="365" spans="1:32" ht="12.75" customHeight="1">
      <c r="A365" s="25">
        <v>21130903</v>
      </c>
      <c r="B365" s="32" t="s">
        <v>63</v>
      </c>
      <c r="C365" s="20">
        <v>400000</v>
      </c>
      <c r="D365" s="20"/>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row>
    <row r="366" spans="1:32" ht="12.75" customHeight="1">
      <c r="A366" s="35">
        <v>21130905</v>
      </c>
      <c r="B366" s="32" t="s">
        <v>215</v>
      </c>
      <c r="C366" s="20">
        <v>6650000</v>
      </c>
      <c r="D366" s="20"/>
      <c r="E366" s="20"/>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row>
    <row r="367" spans="1:32" ht="12.75" customHeight="1">
      <c r="A367" s="35">
        <v>21130906</v>
      </c>
      <c r="B367" s="32" t="s">
        <v>117</v>
      </c>
      <c r="C367" s="20">
        <v>33150000</v>
      </c>
      <c r="D367" s="20"/>
      <c r="E367" s="20"/>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row>
    <row r="368" spans="1:32" ht="12.75" customHeight="1">
      <c r="A368" s="25">
        <v>21130908</v>
      </c>
      <c r="B368" s="26" t="s">
        <v>64</v>
      </c>
      <c r="C368" s="26">
        <v>15500000</v>
      </c>
      <c r="D368" s="20"/>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row>
    <row r="369" spans="1:32" ht="12.75" customHeight="1">
      <c r="A369" s="32"/>
      <c r="B369" s="25"/>
      <c r="C369" s="20"/>
      <c r="D369" s="20"/>
      <c r="E369" s="20"/>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row>
    <row r="370" spans="1:32" ht="12.75" customHeight="1">
      <c r="A370" s="720" t="s">
        <v>65</v>
      </c>
      <c r="B370" s="657"/>
      <c r="C370" s="110">
        <f>C371+C373</f>
        <v>17500000</v>
      </c>
      <c r="D370" s="20"/>
      <c r="E370" s="20"/>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row>
    <row r="371" spans="1:32" ht="12.75" customHeight="1">
      <c r="A371" s="21">
        <v>211401</v>
      </c>
      <c r="B371" s="21" t="s">
        <v>66</v>
      </c>
      <c r="C371" s="50">
        <f>SUM(C372)</f>
        <v>6000000</v>
      </c>
      <c r="D371" s="167"/>
      <c r="E371" s="25"/>
      <c r="F371" s="100"/>
      <c r="G371" s="100"/>
      <c r="H371" s="35"/>
      <c r="I371" s="35"/>
      <c r="J371" s="170"/>
      <c r="K371" s="35"/>
      <c r="L371" s="35"/>
      <c r="M371" s="35"/>
      <c r="N371" s="35"/>
      <c r="O371" s="35"/>
      <c r="P371" s="35"/>
      <c r="Q371" s="35"/>
      <c r="R371" s="35"/>
      <c r="S371" s="35"/>
      <c r="T371" s="35"/>
      <c r="U371" s="35"/>
      <c r="V371" s="35"/>
      <c r="W371" s="35"/>
      <c r="X371" s="35"/>
      <c r="Y371" s="35"/>
      <c r="Z371" s="35"/>
      <c r="AA371" s="35"/>
      <c r="AB371" s="35"/>
      <c r="AC371" s="35"/>
      <c r="AD371" s="35"/>
      <c r="AE371" s="35"/>
      <c r="AF371" s="35"/>
    </row>
    <row r="372" spans="1:32" ht="12.75" customHeight="1">
      <c r="A372" s="25">
        <v>21140109</v>
      </c>
      <c r="B372" s="26" t="s">
        <v>67</v>
      </c>
      <c r="C372" s="26">
        <v>6000000</v>
      </c>
      <c r="D372" s="167"/>
      <c r="E372" s="8"/>
      <c r="F372" s="100"/>
      <c r="G372" s="100"/>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row>
    <row r="373" spans="1:32" ht="12.75" customHeight="1">
      <c r="A373" s="21">
        <v>211402</v>
      </c>
      <c r="B373" s="49" t="s">
        <v>71</v>
      </c>
      <c r="C373" s="23">
        <f>+SUM(C374:C375)</f>
        <v>11500000</v>
      </c>
      <c r="D373" s="167"/>
      <c r="E373" s="8"/>
      <c r="F373" s="100"/>
      <c r="G373" s="100"/>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row>
    <row r="374" spans="1:32" ht="12.75" customHeight="1">
      <c r="A374" s="25">
        <v>21140203</v>
      </c>
      <c r="B374" s="26" t="s">
        <v>72</v>
      </c>
      <c r="C374" s="26">
        <v>6000000</v>
      </c>
      <c r="D374" s="167"/>
      <c r="E374" s="8"/>
      <c r="F374" s="100"/>
      <c r="G374" s="100"/>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row>
    <row r="375" spans="1:32" ht="12.75" customHeight="1">
      <c r="A375" s="25">
        <v>21140207</v>
      </c>
      <c r="B375" s="29" t="s">
        <v>216</v>
      </c>
      <c r="C375" s="20">
        <v>5500000</v>
      </c>
      <c r="D375" s="20"/>
      <c r="E375" s="9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row>
    <row r="376" spans="1:32" ht="12.75" customHeight="1">
      <c r="A376" s="32"/>
      <c r="B376" s="32"/>
      <c r="C376" s="20"/>
      <c r="D376" s="20"/>
      <c r="E376" s="20"/>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row>
    <row r="377" spans="1:32" ht="12.75" customHeight="1">
      <c r="A377" s="660" t="s">
        <v>74</v>
      </c>
      <c r="B377" s="657"/>
      <c r="C377" s="53">
        <f>(C378+C382)</f>
        <v>5750000</v>
      </c>
      <c r="D377" s="20"/>
      <c r="E377" s="20"/>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row>
    <row r="378" spans="1:32" ht="12.75" customHeight="1">
      <c r="A378" s="21">
        <v>221104</v>
      </c>
      <c r="B378" s="21" t="s">
        <v>78</v>
      </c>
      <c r="C378" s="8">
        <f>SUM(C379:C381)</f>
        <v>4150000</v>
      </c>
      <c r="D378" s="20"/>
      <c r="E378" s="20"/>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row>
    <row r="379" spans="1:32" ht="12.75" customHeight="1">
      <c r="A379" s="25">
        <v>22110401</v>
      </c>
      <c r="B379" s="32" t="s">
        <v>79</v>
      </c>
      <c r="C379" s="20">
        <v>1300000</v>
      </c>
      <c r="D379" s="20"/>
      <c r="E379" s="20"/>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row>
    <row r="380" spans="1:32" ht="12.75" customHeight="1">
      <c r="A380" s="25">
        <v>22110404</v>
      </c>
      <c r="B380" s="32" t="s">
        <v>106</v>
      </c>
      <c r="C380" s="20">
        <v>1350000</v>
      </c>
      <c r="D380" s="20"/>
      <c r="E380" s="20"/>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row>
    <row r="381" spans="1:32" ht="12.75" customHeight="1">
      <c r="A381" s="25">
        <v>22110409</v>
      </c>
      <c r="B381" s="26" t="s">
        <v>80</v>
      </c>
      <c r="C381" s="26">
        <v>1500000</v>
      </c>
      <c r="D381" s="20"/>
      <c r="E381" s="23"/>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row>
    <row r="382" spans="1:32" ht="12.75" customHeight="1">
      <c r="A382" s="21">
        <v>221107</v>
      </c>
      <c r="B382" s="23" t="s">
        <v>81</v>
      </c>
      <c r="C382" s="8">
        <f>SUM(C383)</f>
        <v>1600000</v>
      </c>
      <c r="D382" s="20"/>
      <c r="E382" s="20"/>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row>
    <row r="383" spans="1:32" ht="12.75" customHeight="1">
      <c r="A383" s="25">
        <v>22110702</v>
      </c>
      <c r="B383" s="32" t="s">
        <v>82</v>
      </c>
      <c r="C383" s="20">
        <v>1600000</v>
      </c>
      <c r="D383" s="20"/>
      <c r="E383" s="20"/>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row>
    <row r="384" spans="1:32" ht="12.75" customHeight="1">
      <c r="A384" s="25"/>
      <c r="B384" s="32"/>
      <c r="C384" s="20"/>
      <c r="D384" s="20"/>
      <c r="E384" s="20"/>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row>
    <row r="385" spans="1:32" ht="12.75" customHeight="1">
      <c r="A385" s="677" t="s">
        <v>92</v>
      </c>
      <c r="B385" s="657"/>
      <c r="C385" s="68">
        <f>C386</f>
        <v>85000000</v>
      </c>
      <c r="D385" s="20"/>
      <c r="E385" s="20"/>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row>
    <row r="386" spans="1:32" ht="12.75" customHeight="1">
      <c r="A386" s="21">
        <v>221201</v>
      </c>
      <c r="B386" s="21" t="s">
        <v>93</v>
      </c>
      <c r="C386" s="23">
        <f>SUM(C387:C389)</f>
        <v>85000000</v>
      </c>
      <c r="D386" s="20"/>
      <c r="E386" s="20"/>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row>
    <row r="387" spans="1:32" ht="12.75" customHeight="1">
      <c r="A387" s="25">
        <v>22120105</v>
      </c>
      <c r="B387" s="29" t="s">
        <v>217</v>
      </c>
      <c r="C387" s="26">
        <v>85000000</v>
      </c>
      <c r="D387" s="26"/>
      <c r="E387" s="26"/>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row>
    <row r="388" spans="1:32" ht="12.75" customHeight="1">
      <c r="A388" s="25"/>
      <c r="B388" s="29"/>
      <c r="C388" s="26"/>
      <c r="D388" s="26"/>
      <c r="E388" s="26"/>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row>
    <row r="389" spans="1:32" ht="12.75" customHeight="1" thickBot="1">
      <c r="A389" s="29"/>
      <c r="B389" s="26"/>
      <c r="C389" s="26"/>
      <c r="D389" s="146"/>
      <c r="E389" s="125"/>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row>
    <row r="390" spans="1:32" ht="12.75" customHeight="1">
      <c r="A390" s="684" t="s">
        <v>218</v>
      </c>
      <c r="B390" s="685"/>
      <c r="C390" s="661" t="s">
        <v>219</v>
      </c>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row>
    <row r="391" spans="1:32" ht="12.75" customHeight="1" thickBot="1">
      <c r="A391" s="686"/>
      <c r="B391" s="687"/>
      <c r="C391" s="66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row>
    <row r="392" spans="1:32" ht="12.75" customHeight="1">
      <c r="A392" s="668" t="s">
        <v>220</v>
      </c>
      <c r="B392" s="669"/>
      <c r="C392" s="670"/>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row>
    <row r="393" spans="1:32" ht="12.75" customHeight="1">
      <c r="A393" s="671"/>
      <c r="B393" s="672"/>
      <c r="C393" s="673"/>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row>
    <row r="394" spans="1:32" ht="12.75" customHeight="1">
      <c r="A394" s="671"/>
      <c r="B394" s="672"/>
      <c r="C394" s="673"/>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row>
    <row r="395" spans="1:32" ht="12.75" customHeight="1">
      <c r="A395" s="671"/>
      <c r="B395" s="672"/>
      <c r="C395" s="673"/>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row>
    <row r="396" spans="1:32" ht="12.75" customHeight="1">
      <c r="A396" s="671"/>
      <c r="B396" s="672"/>
      <c r="C396" s="673"/>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row>
    <row r="397" spans="1:32" ht="12.75" customHeight="1">
      <c r="A397" s="671"/>
      <c r="B397" s="672"/>
      <c r="C397" s="673"/>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row>
    <row r="398" spans="1:32" ht="12.75" customHeight="1">
      <c r="A398" s="671"/>
      <c r="B398" s="672"/>
      <c r="C398" s="673"/>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row>
    <row r="399" spans="1:32" ht="12.75" customHeight="1">
      <c r="A399" s="671"/>
      <c r="B399" s="672"/>
      <c r="C399" s="673"/>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row>
    <row r="400" spans="1:32" ht="12.75" customHeight="1">
      <c r="A400" s="671"/>
      <c r="B400" s="672"/>
      <c r="C400" s="673"/>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row>
    <row r="401" spans="1:32" ht="12.75" customHeight="1">
      <c r="A401" s="671"/>
      <c r="B401" s="672"/>
      <c r="C401" s="673"/>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row>
    <row r="402" spans="1:32" ht="12.75" customHeight="1">
      <c r="A402" s="671"/>
      <c r="B402" s="672"/>
      <c r="C402" s="673"/>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row>
    <row r="403" spans="1:32" ht="12.75" customHeight="1">
      <c r="A403" s="671"/>
      <c r="B403" s="672"/>
      <c r="C403" s="673"/>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row>
    <row r="404" spans="1:32" ht="12.75" customHeight="1">
      <c r="A404" s="671"/>
      <c r="B404" s="672"/>
      <c r="C404" s="673"/>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row>
    <row r="405" spans="1:32" ht="12.75" customHeight="1">
      <c r="A405" s="671"/>
      <c r="B405" s="672"/>
      <c r="C405" s="673"/>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row>
    <row r="406" spans="1:32" ht="12.75" customHeight="1" thickBot="1">
      <c r="A406" s="674"/>
      <c r="B406" s="675"/>
      <c r="C406" s="676"/>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row>
    <row r="407" spans="1:32" ht="12.75" customHeight="1">
      <c r="A407" s="3" t="s">
        <v>4</v>
      </c>
      <c r="B407" s="49"/>
      <c r="C407" s="62"/>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row>
    <row r="408" spans="1:32" ht="12.75" customHeight="1">
      <c r="A408" s="63" t="s">
        <v>212</v>
      </c>
      <c r="B408" s="49"/>
      <c r="C408" s="62"/>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row>
    <row r="409" spans="1:32" ht="12.75" customHeight="1">
      <c r="A409" s="63" t="s">
        <v>213</v>
      </c>
      <c r="B409" s="49"/>
      <c r="C409" s="62"/>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row>
    <row r="410" spans="1:32" ht="12.75" customHeight="1" thickBot="1">
      <c r="A410" s="10" t="s">
        <v>221</v>
      </c>
      <c r="B410" s="158"/>
      <c r="C410" s="173"/>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row>
    <row r="411" spans="1:32" ht="12.75" customHeight="1" thickBot="1">
      <c r="A411" s="65" t="s">
        <v>8</v>
      </c>
      <c r="B411" s="115"/>
      <c r="C411" s="68">
        <f>C413+C434+C452+C456</f>
        <v>460776500</v>
      </c>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row>
    <row r="412" spans="1:32" ht="12.75" customHeight="1" thickBot="1">
      <c r="A412" s="174"/>
      <c r="B412" s="29"/>
      <c r="C412" s="26"/>
      <c r="D412" s="26"/>
      <c r="E412" s="26"/>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row>
    <row r="413" spans="1:32" ht="12.75" customHeight="1">
      <c r="A413" s="697" t="s">
        <v>32</v>
      </c>
      <c r="B413" s="657"/>
      <c r="C413" s="126">
        <f>C414++C418+C420+C422+C428+C425+C416</f>
        <v>36915500</v>
      </c>
      <c r="D413" s="146"/>
      <c r="E413" s="26"/>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row>
    <row r="414" spans="1:32" ht="12.75" customHeight="1">
      <c r="A414" s="21">
        <v>211201</v>
      </c>
      <c r="B414" s="21" t="s">
        <v>33</v>
      </c>
      <c r="C414" s="50">
        <f>SUM(C415)</f>
        <v>5655500</v>
      </c>
      <c r="D414" s="146"/>
      <c r="E414" s="47"/>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row>
    <row r="415" spans="1:32" ht="12.75" customHeight="1">
      <c r="A415" s="25">
        <v>21120101</v>
      </c>
      <c r="B415" s="29" t="s">
        <v>34</v>
      </c>
      <c r="C415" s="26">
        <v>5655500</v>
      </c>
      <c r="D415" s="146"/>
      <c r="E415" s="125"/>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row>
    <row r="416" spans="1:32" ht="12.75" customHeight="1">
      <c r="A416" s="21">
        <v>211202</v>
      </c>
      <c r="B416" s="7" t="s">
        <v>110</v>
      </c>
      <c r="C416" s="23">
        <f>C417</f>
        <v>1518000</v>
      </c>
      <c r="D416" s="146"/>
      <c r="E416" s="125"/>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row>
    <row r="417" spans="1:32" ht="12.75" customHeight="1">
      <c r="A417" s="25">
        <v>21120202</v>
      </c>
      <c r="B417" s="32" t="s">
        <v>111</v>
      </c>
      <c r="C417" s="26">
        <v>1518000</v>
      </c>
      <c r="D417" s="146"/>
      <c r="E417" s="125"/>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row>
    <row r="418" spans="1:32" ht="12.75" customHeight="1">
      <c r="A418" s="21">
        <v>211203</v>
      </c>
      <c r="B418" s="49" t="s">
        <v>35</v>
      </c>
      <c r="C418" s="23">
        <f>C419</f>
        <v>6115000</v>
      </c>
      <c r="D418" s="146"/>
      <c r="E418" s="29"/>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row>
    <row r="419" spans="1:32" ht="12.75" customHeight="1">
      <c r="A419" s="25">
        <v>21120302</v>
      </c>
      <c r="B419" s="29" t="s">
        <v>37</v>
      </c>
      <c r="C419" s="26">
        <v>6115000</v>
      </c>
      <c r="D419" s="146"/>
      <c r="E419" s="125"/>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row>
    <row r="420" spans="1:32" ht="12.75" customHeight="1">
      <c r="A420" s="21">
        <v>211204</v>
      </c>
      <c r="B420" s="49" t="s">
        <v>38</v>
      </c>
      <c r="C420" s="23">
        <f>C421</f>
        <v>8275000</v>
      </c>
      <c r="D420" s="146"/>
      <c r="E420" s="107"/>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row>
    <row r="421" spans="1:32" ht="12.75" customHeight="1">
      <c r="A421" s="25">
        <v>21120401</v>
      </c>
      <c r="B421" s="26" t="s">
        <v>39</v>
      </c>
      <c r="C421" s="26">
        <v>8275000</v>
      </c>
      <c r="D421" s="146"/>
      <c r="E421" s="107"/>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row>
    <row r="422" spans="1:32" ht="12.75" customHeight="1">
      <c r="A422" s="21">
        <v>211207</v>
      </c>
      <c r="B422" s="23" t="s">
        <v>40</v>
      </c>
      <c r="C422" s="23">
        <f>+SUM(C423:C424)</f>
        <v>3370000</v>
      </c>
      <c r="D422" s="146"/>
      <c r="E422" s="107"/>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row>
    <row r="423" spans="1:32" ht="12.75" customHeight="1">
      <c r="A423" s="25">
        <v>21120702</v>
      </c>
      <c r="B423" s="26" t="s">
        <v>41</v>
      </c>
      <c r="C423" s="26">
        <v>510000</v>
      </c>
      <c r="D423" s="146"/>
      <c r="E423" s="107"/>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row>
    <row r="424" spans="1:32" ht="12.75" customHeight="1">
      <c r="A424" s="25">
        <v>21120707</v>
      </c>
      <c r="B424" s="32" t="s">
        <v>222</v>
      </c>
      <c r="C424" s="26">
        <v>2860000</v>
      </c>
      <c r="D424" s="146"/>
      <c r="E424" s="125"/>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row>
    <row r="425" spans="1:32" ht="12.75" customHeight="1">
      <c r="A425" s="21">
        <v>211208</v>
      </c>
      <c r="B425" s="23" t="s">
        <v>47</v>
      </c>
      <c r="C425" s="23">
        <f>+SUM(C426:C427)</f>
        <v>3662000</v>
      </c>
      <c r="D425" s="146"/>
      <c r="E425" s="26"/>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row>
    <row r="426" spans="1:32" ht="12.75" customHeight="1">
      <c r="A426" s="25">
        <v>21120801</v>
      </c>
      <c r="B426" s="32" t="s">
        <v>48</v>
      </c>
      <c r="C426" s="26">
        <v>1675000</v>
      </c>
      <c r="D426" s="146"/>
      <c r="E426" s="20"/>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row>
    <row r="427" spans="1:32" ht="12.75" customHeight="1">
      <c r="A427" s="25">
        <v>21120805</v>
      </c>
      <c r="B427" s="26" t="s">
        <v>49</v>
      </c>
      <c r="C427" s="26">
        <v>1987000</v>
      </c>
      <c r="D427" s="146"/>
      <c r="E427" s="26"/>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row>
    <row r="428" spans="1:32" ht="12.75" customHeight="1">
      <c r="A428" s="21">
        <v>211209</v>
      </c>
      <c r="B428" s="23" t="s">
        <v>50</v>
      </c>
      <c r="C428" s="23">
        <f>+SUM(C429:C432)</f>
        <v>8320000</v>
      </c>
      <c r="D428" s="146"/>
      <c r="E428" s="125"/>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row>
    <row r="429" spans="1:32" ht="12.75" customHeight="1">
      <c r="A429" s="25">
        <v>21120901</v>
      </c>
      <c r="B429" s="32" t="s">
        <v>51</v>
      </c>
      <c r="C429" s="26">
        <v>1020000</v>
      </c>
      <c r="D429" s="146"/>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row>
    <row r="430" spans="1:32" ht="12.75" customHeight="1">
      <c r="A430" s="25">
        <v>21120905</v>
      </c>
      <c r="B430" s="26" t="s">
        <v>112</v>
      </c>
      <c r="C430" s="26">
        <v>1650000</v>
      </c>
      <c r="D430" s="146"/>
      <c r="E430" s="125"/>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row>
    <row r="431" spans="1:32" ht="12.75" customHeight="1">
      <c r="A431" s="25">
        <v>21120906</v>
      </c>
      <c r="B431" s="26" t="s">
        <v>52</v>
      </c>
      <c r="C431" s="26">
        <v>1800000</v>
      </c>
      <c r="D431" s="146"/>
      <c r="E431" s="125"/>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row>
    <row r="432" spans="1:32" ht="12.75" customHeight="1">
      <c r="A432" s="25">
        <v>21120907</v>
      </c>
      <c r="B432" s="32" t="s">
        <v>113</v>
      </c>
      <c r="C432" s="26">
        <v>3850000</v>
      </c>
      <c r="D432" s="146"/>
      <c r="E432" s="125"/>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row>
    <row r="433" spans="1:32" ht="12.75" customHeight="1">
      <c r="A433" s="29"/>
      <c r="B433" s="26"/>
      <c r="C433" s="26"/>
      <c r="D433" s="146"/>
      <c r="E433" s="125"/>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row>
    <row r="434" spans="1:32" ht="12.75" customHeight="1">
      <c r="A434" s="683" t="s">
        <v>10</v>
      </c>
      <c r="B434" s="657"/>
      <c r="C434" s="69">
        <f>+C440+C437+C443+C445+C435</f>
        <v>394681000</v>
      </c>
      <c r="D434" s="146"/>
      <c r="E434" s="26"/>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row>
    <row r="435" spans="1:32" ht="12.75" customHeight="1">
      <c r="A435" s="21">
        <v>211302</v>
      </c>
      <c r="B435" s="21" t="s">
        <v>53</v>
      </c>
      <c r="C435" s="50">
        <f>SUM(C436)</f>
        <v>4150500</v>
      </c>
      <c r="D435" s="146"/>
      <c r="E435" s="47"/>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row>
    <row r="436" spans="1:32" ht="12.75" customHeight="1">
      <c r="A436" s="25">
        <v>21130204</v>
      </c>
      <c r="B436" s="26" t="s">
        <v>54</v>
      </c>
      <c r="C436" s="26">
        <v>4150500</v>
      </c>
      <c r="D436" s="146"/>
      <c r="E436" s="29"/>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row>
    <row r="437" spans="1:32" ht="12.75" customHeight="1">
      <c r="A437" s="21">
        <v>211303</v>
      </c>
      <c r="B437" s="23" t="s">
        <v>100</v>
      </c>
      <c r="C437" s="23">
        <f>+SUM(C438:C439)</f>
        <v>2580500</v>
      </c>
      <c r="D437" s="146"/>
      <c r="E437" s="125"/>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row>
    <row r="438" spans="1:32" ht="12.75" customHeight="1">
      <c r="A438" s="25">
        <v>21130301</v>
      </c>
      <c r="B438" s="29" t="s">
        <v>129</v>
      </c>
      <c r="C438" s="26">
        <f>1350000</f>
        <v>1350000</v>
      </c>
      <c r="D438" s="146"/>
      <c r="E438" s="125"/>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row>
    <row r="439" spans="1:32" ht="12.75" customHeight="1">
      <c r="A439" s="25">
        <v>21130307</v>
      </c>
      <c r="B439" s="29" t="s">
        <v>101</v>
      </c>
      <c r="C439" s="26">
        <v>1230500</v>
      </c>
      <c r="D439" s="146"/>
      <c r="E439" s="125"/>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row>
    <row r="440" spans="1:32" ht="12.75" customHeight="1">
      <c r="A440" s="21">
        <v>211305</v>
      </c>
      <c r="B440" s="23" t="s">
        <v>55</v>
      </c>
      <c r="C440" s="23">
        <f>+SUM(C441:C442)</f>
        <v>170200000</v>
      </c>
      <c r="D440" s="146"/>
      <c r="E440" s="109"/>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row>
    <row r="441" spans="1:32" ht="12.75" customHeight="1">
      <c r="A441" s="25">
        <v>21130502</v>
      </c>
      <c r="B441" s="29" t="s">
        <v>56</v>
      </c>
      <c r="C441" s="26">
        <v>18100000</v>
      </c>
      <c r="D441" s="146"/>
      <c r="E441" s="125"/>
      <c r="F441" s="32"/>
      <c r="G441" s="38"/>
      <c r="H441" s="38"/>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row>
    <row r="442" spans="1:32" ht="12.75" customHeight="1">
      <c r="A442" s="25">
        <v>21130505</v>
      </c>
      <c r="B442" s="32" t="s">
        <v>152</v>
      </c>
      <c r="C442" s="26">
        <v>152100000</v>
      </c>
      <c r="D442" s="146"/>
      <c r="E442" s="144"/>
      <c r="F442" s="32"/>
      <c r="G442" s="38"/>
      <c r="H442" s="38"/>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row>
    <row r="443" spans="1:32" ht="12.75" customHeight="1">
      <c r="A443" s="21">
        <v>211306</v>
      </c>
      <c r="B443" s="49" t="s">
        <v>57</v>
      </c>
      <c r="C443" s="23">
        <f>C444</f>
        <v>1650000</v>
      </c>
      <c r="D443" s="146"/>
      <c r="E443" s="125"/>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row>
    <row r="444" spans="1:32" ht="12.75" customHeight="1">
      <c r="A444" s="25">
        <v>21130604</v>
      </c>
      <c r="B444" s="29" t="s">
        <v>58</v>
      </c>
      <c r="C444" s="26">
        <v>1650000</v>
      </c>
      <c r="D444" s="146"/>
      <c r="E444" s="125"/>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row>
    <row r="445" spans="1:32" ht="12.75" customHeight="1">
      <c r="A445" s="21">
        <v>211309</v>
      </c>
      <c r="B445" s="23" t="s">
        <v>61</v>
      </c>
      <c r="C445" s="23">
        <f>+SUM(C446:C450)</f>
        <v>216100000</v>
      </c>
      <c r="D445" s="146"/>
      <c r="E445" s="125"/>
      <c r="F445" s="32"/>
      <c r="G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row>
    <row r="446" spans="1:32" ht="12.75" customHeight="1">
      <c r="A446" s="25">
        <v>21130901</v>
      </c>
      <c r="B446" s="26" t="s">
        <v>62</v>
      </c>
      <c r="C446" s="26">
        <v>142975000</v>
      </c>
      <c r="D446" s="109"/>
      <c r="E446" s="29"/>
      <c r="F446" s="32"/>
      <c r="G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row>
    <row r="447" spans="1:32" ht="12.75" customHeight="1">
      <c r="A447" s="25">
        <v>21130903</v>
      </c>
      <c r="B447" s="26" t="s">
        <v>63</v>
      </c>
      <c r="C447" s="26">
        <f>300000</f>
        <v>300000</v>
      </c>
      <c r="D447" s="146"/>
      <c r="E447" s="125"/>
      <c r="F447" s="32"/>
      <c r="G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row>
    <row r="448" spans="1:32" ht="12.75" customHeight="1">
      <c r="A448" s="25">
        <v>21130905</v>
      </c>
      <c r="B448" s="32" t="s">
        <v>116</v>
      </c>
      <c r="C448" s="26">
        <v>10865000</v>
      </c>
      <c r="D448" s="146"/>
      <c r="E448" s="125"/>
      <c r="F448" s="38"/>
      <c r="G448" s="32"/>
      <c r="H448" s="32"/>
      <c r="I448" s="38"/>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row>
    <row r="449" spans="1:32" ht="12.75" customHeight="1">
      <c r="A449" s="25">
        <v>21130906</v>
      </c>
      <c r="B449" s="29" t="s">
        <v>117</v>
      </c>
      <c r="C449" s="26">
        <v>58810000</v>
      </c>
      <c r="D449" s="146"/>
      <c r="E449" s="125"/>
      <c r="F449" s="38"/>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row>
    <row r="450" spans="1:32" ht="12.75" customHeight="1">
      <c r="A450" s="25">
        <v>21130908</v>
      </c>
      <c r="B450" s="26" t="s">
        <v>64</v>
      </c>
      <c r="C450" s="26">
        <v>3150000</v>
      </c>
      <c r="D450" s="146"/>
      <c r="E450" s="125"/>
      <c r="F450" s="32"/>
      <c r="G450" s="32"/>
      <c r="H450" s="38"/>
      <c r="I450" s="38"/>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row>
    <row r="451" spans="1:32" ht="12.75" customHeight="1">
      <c r="A451" s="29"/>
      <c r="B451" s="26"/>
      <c r="C451" s="26"/>
      <c r="D451" s="146"/>
      <c r="E451" s="125"/>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row>
    <row r="452" spans="1:32" ht="12.75" customHeight="1">
      <c r="A452" s="659" t="s">
        <v>65</v>
      </c>
      <c r="B452" s="657"/>
      <c r="C452" s="43">
        <f>C453</f>
        <v>15000000</v>
      </c>
      <c r="D452" s="146"/>
      <c r="E452" s="26"/>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row>
    <row r="453" spans="1:32" ht="12.75" customHeight="1">
      <c r="A453" s="21">
        <v>211402</v>
      </c>
      <c r="B453" s="21" t="s">
        <v>71</v>
      </c>
      <c r="C453" s="50">
        <f>SUM(C454)</f>
        <v>15000000</v>
      </c>
      <c r="D453" s="146"/>
      <c r="E453" s="47"/>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row>
    <row r="454" spans="1:32" ht="12.75" customHeight="1">
      <c r="A454" s="25">
        <v>21140207</v>
      </c>
      <c r="B454" s="29" t="s">
        <v>216</v>
      </c>
      <c r="C454" s="26">
        <v>15000000</v>
      </c>
      <c r="D454" s="146"/>
      <c r="E454" s="26"/>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row>
    <row r="455" spans="1:32" ht="12.75" customHeight="1">
      <c r="A455" s="29"/>
      <c r="B455" s="29"/>
      <c r="C455" s="26"/>
      <c r="D455" s="146"/>
      <c r="E455" s="26"/>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row>
    <row r="456" spans="1:32" ht="12.75" customHeight="1">
      <c r="A456" s="698" t="s">
        <v>74</v>
      </c>
      <c r="B456" s="657"/>
      <c r="C456" s="152">
        <f>C457+C462</f>
        <v>14180000</v>
      </c>
      <c r="D456" s="146"/>
      <c r="E456" s="26"/>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row>
    <row r="457" spans="1:32" ht="12.75" customHeight="1">
      <c r="A457" s="21">
        <v>221104</v>
      </c>
      <c r="B457" s="21" t="s">
        <v>78</v>
      </c>
      <c r="C457" s="50">
        <f>SUM(C458:C461)</f>
        <v>11730000</v>
      </c>
      <c r="D457" s="146"/>
      <c r="E457" s="47"/>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row>
    <row r="458" spans="1:32" ht="12.75" customHeight="1">
      <c r="A458" s="25">
        <v>22110401</v>
      </c>
      <c r="B458" s="29" t="s">
        <v>79</v>
      </c>
      <c r="C458" s="26">
        <v>1600000</v>
      </c>
      <c r="D458" s="146"/>
      <c r="E458" s="125"/>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row>
    <row r="459" spans="1:32" ht="12.75" customHeight="1">
      <c r="A459" s="25">
        <v>22110404</v>
      </c>
      <c r="B459" s="29" t="s">
        <v>106</v>
      </c>
      <c r="C459" s="26">
        <v>2850000</v>
      </c>
      <c r="D459" s="146"/>
      <c r="E459" s="26"/>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row>
    <row r="460" spans="1:32" ht="12.75" customHeight="1">
      <c r="A460" s="25">
        <v>22110406</v>
      </c>
      <c r="B460" s="29" t="s">
        <v>223</v>
      </c>
      <c r="C460" s="26">
        <v>4680000</v>
      </c>
      <c r="D460" s="146"/>
      <c r="E460" s="26"/>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row>
    <row r="461" spans="1:32" ht="12.75" customHeight="1">
      <c r="A461" s="25">
        <v>22110409</v>
      </c>
      <c r="B461" s="26" t="s">
        <v>80</v>
      </c>
      <c r="C461" s="26">
        <v>2600000</v>
      </c>
      <c r="D461" s="146"/>
      <c r="E461" s="23"/>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row>
    <row r="462" spans="1:32" ht="12.75" customHeight="1">
      <c r="A462" s="21">
        <v>221107</v>
      </c>
      <c r="B462" s="23" t="s">
        <v>81</v>
      </c>
      <c r="C462" s="23">
        <f>C463</f>
        <v>2450000</v>
      </c>
      <c r="D462" s="146"/>
      <c r="E462" s="125"/>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row>
    <row r="463" spans="1:32" ht="12.75" customHeight="1">
      <c r="A463" s="25">
        <v>22110702</v>
      </c>
      <c r="B463" s="26" t="s">
        <v>82</v>
      </c>
      <c r="C463" s="26">
        <v>2450000</v>
      </c>
      <c r="D463" s="146"/>
      <c r="E463" s="125"/>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row>
    <row r="464" spans="1:32" ht="12.75"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row>
    <row r="465" spans="1:32" ht="12.75" customHeight="1" thickBo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row>
    <row r="466" spans="1:32" ht="12.75" customHeight="1">
      <c r="A466" s="721" t="s">
        <v>858</v>
      </c>
      <c r="B466" s="722"/>
      <c r="C466" s="661" t="s">
        <v>224</v>
      </c>
      <c r="E466" s="146"/>
      <c r="F466" s="29"/>
      <c r="G466" s="29"/>
      <c r="H466" s="29"/>
      <c r="I466" s="29"/>
      <c r="J466" s="29"/>
      <c r="K466" s="29"/>
      <c r="L466" s="29"/>
      <c r="M466" s="29"/>
      <c r="N466" s="29"/>
      <c r="O466" s="29"/>
      <c r="P466" s="29"/>
      <c r="Q466" s="29"/>
      <c r="R466" s="29"/>
      <c r="S466" s="29"/>
      <c r="T466" s="29"/>
      <c r="U466" s="29"/>
      <c r="V466" s="29"/>
      <c r="W466" s="29"/>
      <c r="X466" s="29"/>
      <c r="Y466" s="29"/>
      <c r="Z466" s="32"/>
      <c r="AA466" s="32"/>
      <c r="AB466" s="32"/>
      <c r="AC466" s="32"/>
      <c r="AD466" s="32"/>
      <c r="AE466" s="32"/>
    </row>
    <row r="467" spans="1:32" ht="12.75" customHeight="1" thickBot="1">
      <c r="A467" s="723"/>
      <c r="B467" s="724"/>
      <c r="C467" s="662"/>
      <c r="E467" s="146"/>
      <c r="F467" s="29"/>
      <c r="G467" s="29"/>
      <c r="H467" s="29"/>
      <c r="I467" s="29"/>
      <c r="J467" s="29"/>
      <c r="K467" s="29"/>
      <c r="L467" s="29"/>
      <c r="M467" s="29"/>
      <c r="N467" s="29"/>
      <c r="O467" s="29"/>
      <c r="P467" s="29"/>
      <c r="Q467" s="29"/>
      <c r="R467" s="29"/>
      <c r="S467" s="29"/>
      <c r="T467" s="29"/>
      <c r="U467" s="29"/>
      <c r="V467" s="29"/>
      <c r="W467" s="29"/>
      <c r="X467" s="29"/>
      <c r="Y467" s="29"/>
      <c r="Z467" s="32"/>
      <c r="AA467" s="32"/>
      <c r="AB467" s="32"/>
      <c r="AC467" s="32"/>
      <c r="AD467" s="32"/>
      <c r="AE467" s="32"/>
    </row>
    <row r="468" spans="1:32" ht="12.75" customHeight="1">
      <c r="A468" s="668" t="s">
        <v>225</v>
      </c>
      <c r="B468" s="669"/>
      <c r="C468" s="670"/>
      <c r="E468" s="146"/>
      <c r="F468" s="29"/>
      <c r="G468" s="29"/>
      <c r="H468" s="29"/>
      <c r="I468" s="112"/>
      <c r="J468" s="29"/>
      <c r="K468" s="29"/>
      <c r="L468" s="29"/>
      <c r="M468" s="29"/>
      <c r="N468" s="29"/>
      <c r="O468" s="29"/>
      <c r="P468" s="29"/>
      <c r="Q468" s="29"/>
      <c r="R468" s="29"/>
      <c r="S468" s="29"/>
      <c r="T468" s="29"/>
      <c r="U468" s="29"/>
      <c r="V468" s="29"/>
      <c r="W468" s="29"/>
      <c r="X468" s="29"/>
      <c r="Y468" s="29"/>
      <c r="Z468" s="32"/>
      <c r="AA468" s="32"/>
      <c r="AB468" s="32"/>
      <c r="AC468" s="32"/>
      <c r="AD468" s="32"/>
      <c r="AE468" s="32"/>
    </row>
    <row r="469" spans="1:32" ht="12.75" customHeight="1">
      <c r="A469" s="671"/>
      <c r="B469" s="672"/>
      <c r="C469" s="673"/>
      <c r="E469" s="146"/>
      <c r="F469" s="29"/>
      <c r="G469" s="29"/>
      <c r="H469" s="29"/>
      <c r="I469" s="29"/>
      <c r="J469" s="29"/>
      <c r="K469" s="29"/>
      <c r="L469" s="29"/>
      <c r="M469" s="29"/>
      <c r="N469" s="29"/>
      <c r="O469" s="29"/>
      <c r="P469" s="29"/>
      <c r="Q469" s="29"/>
      <c r="R469" s="29"/>
      <c r="S469" s="29"/>
      <c r="T469" s="29"/>
      <c r="U469" s="29"/>
      <c r="V469" s="29"/>
      <c r="W469" s="29"/>
      <c r="X469" s="29"/>
      <c r="Y469" s="29"/>
      <c r="Z469" s="32"/>
      <c r="AA469" s="32"/>
      <c r="AB469" s="32"/>
      <c r="AC469" s="32"/>
      <c r="AD469" s="32"/>
      <c r="AE469" s="32"/>
    </row>
    <row r="470" spans="1:32" ht="12.75" customHeight="1">
      <c r="A470" s="671"/>
      <c r="B470" s="672"/>
      <c r="C470" s="673"/>
      <c r="E470" s="146"/>
      <c r="F470" s="29"/>
      <c r="G470" s="29"/>
      <c r="H470" s="29"/>
      <c r="I470" s="29"/>
      <c r="J470" s="29"/>
      <c r="K470" s="29"/>
      <c r="L470" s="29"/>
      <c r="M470" s="29"/>
      <c r="N470" s="29"/>
      <c r="O470" s="29"/>
      <c r="P470" s="29"/>
      <c r="Q470" s="29"/>
      <c r="R470" s="29"/>
      <c r="S470" s="29"/>
      <c r="T470" s="29"/>
      <c r="U470" s="29"/>
      <c r="V470" s="29"/>
      <c r="W470" s="29"/>
      <c r="X470" s="29"/>
      <c r="Y470" s="29"/>
      <c r="Z470" s="32"/>
      <c r="AA470" s="32"/>
      <c r="AB470" s="32"/>
      <c r="AC470" s="32"/>
      <c r="AD470" s="32"/>
      <c r="AE470" s="32"/>
    </row>
    <row r="471" spans="1:32" ht="12.75" customHeight="1">
      <c r="A471" s="671"/>
      <c r="B471" s="672"/>
      <c r="C471" s="673"/>
      <c r="E471" s="146"/>
      <c r="F471" s="29"/>
      <c r="G471" s="29"/>
      <c r="H471" s="29"/>
      <c r="I471" s="29"/>
      <c r="J471" s="29"/>
      <c r="K471" s="29"/>
      <c r="L471" s="29"/>
      <c r="M471" s="29"/>
      <c r="N471" s="29"/>
      <c r="O471" s="29"/>
      <c r="P471" s="29"/>
      <c r="Q471" s="29"/>
      <c r="R471" s="29"/>
      <c r="S471" s="29"/>
      <c r="T471" s="29"/>
      <c r="U471" s="29"/>
      <c r="V471" s="29"/>
      <c r="W471" s="29"/>
      <c r="X471" s="29"/>
      <c r="Y471" s="29"/>
      <c r="Z471" s="32"/>
      <c r="AA471" s="32"/>
      <c r="AB471" s="32"/>
      <c r="AC471" s="32"/>
      <c r="AD471" s="32"/>
      <c r="AE471" s="32"/>
    </row>
    <row r="472" spans="1:32" ht="12.75" customHeight="1">
      <c r="A472" s="671"/>
      <c r="B472" s="672"/>
      <c r="C472" s="673"/>
      <c r="E472" s="146"/>
      <c r="F472" s="29"/>
      <c r="G472" s="29"/>
      <c r="H472" s="29"/>
      <c r="I472" s="29"/>
      <c r="J472" s="29"/>
      <c r="K472" s="29"/>
      <c r="L472" s="29"/>
      <c r="M472" s="29"/>
      <c r="N472" s="29"/>
      <c r="O472" s="29"/>
      <c r="P472" s="29"/>
      <c r="Q472" s="29"/>
      <c r="R472" s="29"/>
      <c r="S472" s="29"/>
      <c r="T472" s="29"/>
      <c r="U472" s="29"/>
      <c r="V472" s="29"/>
      <c r="W472" s="29"/>
      <c r="X472" s="29"/>
      <c r="Y472" s="29"/>
      <c r="Z472" s="32"/>
      <c r="AA472" s="32"/>
      <c r="AB472" s="32"/>
      <c r="AC472" s="32"/>
      <c r="AD472" s="32"/>
      <c r="AE472" s="32"/>
    </row>
    <row r="473" spans="1:32" ht="12.75" customHeight="1">
      <c r="A473" s="671"/>
      <c r="B473" s="672"/>
      <c r="C473" s="673"/>
      <c r="E473" s="146"/>
      <c r="F473" s="29"/>
      <c r="G473" s="29"/>
      <c r="H473" s="29"/>
      <c r="I473" s="29"/>
      <c r="J473" s="29"/>
      <c r="K473" s="29"/>
      <c r="L473" s="29"/>
      <c r="M473" s="29"/>
      <c r="N473" s="29"/>
      <c r="O473" s="29"/>
      <c r="P473" s="29"/>
      <c r="Q473" s="29"/>
      <c r="R473" s="29"/>
      <c r="S473" s="29"/>
      <c r="T473" s="29"/>
      <c r="U473" s="29"/>
      <c r="V473" s="29"/>
      <c r="W473" s="29"/>
      <c r="X473" s="29"/>
      <c r="Y473" s="29"/>
      <c r="Z473" s="32"/>
      <c r="AA473" s="32"/>
      <c r="AB473" s="32"/>
      <c r="AC473" s="32"/>
      <c r="AD473" s="32"/>
      <c r="AE473" s="32"/>
    </row>
    <row r="474" spans="1:32" ht="12.75" customHeight="1">
      <c r="A474" s="671"/>
      <c r="B474" s="672"/>
      <c r="C474" s="673"/>
      <c r="E474" s="146"/>
      <c r="F474" s="29"/>
      <c r="G474" s="29"/>
      <c r="H474" s="29"/>
      <c r="I474" s="29"/>
      <c r="J474" s="29"/>
      <c r="K474" s="29"/>
      <c r="L474" s="29"/>
      <c r="M474" s="29"/>
      <c r="N474" s="29"/>
      <c r="O474" s="29"/>
      <c r="P474" s="29"/>
      <c r="Q474" s="29"/>
      <c r="R474" s="29"/>
      <c r="S474" s="29"/>
      <c r="T474" s="29"/>
      <c r="U474" s="29"/>
      <c r="V474" s="29"/>
      <c r="W474" s="29"/>
      <c r="X474" s="29"/>
      <c r="Y474" s="29"/>
      <c r="Z474" s="32"/>
      <c r="AA474" s="32"/>
      <c r="AB474" s="32"/>
      <c r="AC474" s="32"/>
      <c r="AD474" s="32"/>
      <c r="AE474" s="32"/>
    </row>
    <row r="475" spans="1:32" ht="12.75" customHeight="1">
      <c r="A475" s="671"/>
      <c r="B475" s="672"/>
      <c r="C475" s="673"/>
      <c r="E475" s="146"/>
      <c r="F475" s="29"/>
      <c r="G475" s="29"/>
      <c r="H475" s="29"/>
      <c r="I475" s="29"/>
      <c r="J475" s="29"/>
      <c r="K475" s="29"/>
      <c r="L475" s="29"/>
      <c r="M475" s="29"/>
      <c r="N475" s="29"/>
      <c r="O475" s="29"/>
      <c r="P475" s="29"/>
      <c r="Q475" s="29"/>
      <c r="R475" s="29"/>
      <c r="S475" s="29"/>
      <c r="T475" s="29"/>
      <c r="U475" s="29"/>
      <c r="V475" s="29"/>
      <c r="W475" s="29"/>
      <c r="X475" s="29"/>
      <c r="Y475" s="29"/>
      <c r="Z475" s="32"/>
      <c r="AA475" s="32"/>
      <c r="AB475" s="32"/>
      <c r="AC475" s="32"/>
      <c r="AD475" s="32"/>
      <c r="AE475" s="32"/>
    </row>
    <row r="476" spans="1:32" ht="12.75" customHeight="1">
      <c r="A476" s="671"/>
      <c r="B476" s="672"/>
      <c r="C476" s="673"/>
      <c r="E476" s="146"/>
      <c r="F476" s="29"/>
      <c r="G476" s="29"/>
      <c r="H476" s="29"/>
      <c r="I476" s="29"/>
      <c r="J476" s="29"/>
      <c r="K476" s="29"/>
      <c r="L476" s="29"/>
      <c r="M476" s="29"/>
      <c r="N476" s="29"/>
      <c r="O476" s="29"/>
      <c r="P476" s="29"/>
      <c r="Q476" s="29"/>
      <c r="R476" s="29"/>
      <c r="S476" s="29"/>
      <c r="T476" s="29"/>
      <c r="U476" s="29"/>
      <c r="V476" s="29"/>
      <c r="W476" s="29"/>
      <c r="X476" s="29"/>
      <c r="Y476" s="29"/>
      <c r="Z476" s="32"/>
      <c r="AA476" s="32"/>
      <c r="AB476" s="32"/>
      <c r="AC476" s="32"/>
      <c r="AD476" s="32"/>
      <c r="AE476" s="32"/>
    </row>
    <row r="477" spans="1:32" ht="12.75" customHeight="1">
      <c r="A477" s="671"/>
      <c r="B477" s="672"/>
      <c r="C477" s="673"/>
      <c r="E477" s="146"/>
      <c r="F477" s="29"/>
      <c r="G477" s="29"/>
      <c r="H477" s="29"/>
      <c r="I477" s="29"/>
      <c r="J477" s="29"/>
      <c r="K477" s="29"/>
      <c r="L477" s="29"/>
      <c r="M477" s="29"/>
      <c r="N477" s="29"/>
      <c r="O477" s="29"/>
      <c r="P477" s="29"/>
      <c r="Q477" s="29"/>
      <c r="R477" s="29"/>
      <c r="S477" s="29"/>
      <c r="T477" s="29"/>
      <c r="U477" s="29"/>
      <c r="V477" s="29"/>
      <c r="W477" s="29"/>
      <c r="X477" s="29"/>
      <c r="Y477" s="29"/>
      <c r="Z477" s="32"/>
      <c r="AA477" s="32"/>
      <c r="AB477" s="32"/>
      <c r="AC477" s="32"/>
      <c r="AD477" s="32"/>
      <c r="AE477" s="32"/>
    </row>
    <row r="478" spans="1:32" ht="12.75" customHeight="1">
      <c r="A478" s="671"/>
      <c r="B478" s="672"/>
      <c r="C478" s="673"/>
      <c r="E478" s="146"/>
      <c r="F478" s="29"/>
      <c r="G478" s="29"/>
      <c r="H478" s="29"/>
      <c r="I478" s="29"/>
      <c r="J478" s="29"/>
      <c r="K478" s="29"/>
      <c r="L478" s="29"/>
      <c r="M478" s="29"/>
      <c r="N478" s="29"/>
      <c r="O478" s="29"/>
      <c r="P478" s="29"/>
      <c r="Q478" s="29"/>
      <c r="R478" s="29"/>
      <c r="S478" s="29"/>
      <c r="T478" s="29"/>
      <c r="U478" s="29"/>
      <c r="V478" s="29"/>
      <c r="W478" s="29"/>
      <c r="X478" s="29"/>
      <c r="Y478" s="29"/>
      <c r="Z478" s="32"/>
      <c r="AA478" s="32"/>
      <c r="AB478" s="32"/>
      <c r="AC478" s="32"/>
      <c r="AD478" s="32"/>
      <c r="AE478" s="32"/>
    </row>
    <row r="479" spans="1:32" ht="12.75" customHeight="1" thickBot="1">
      <c r="A479" s="674"/>
      <c r="B479" s="675"/>
      <c r="C479" s="676"/>
      <c r="E479" s="146"/>
      <c r="F479" s="29"/>
      <c r="G479" s="29"/>
      <c r="H479" s="29"/>
      <c r="I479" s="29"/>
      <c r="J479" s="29"/>
      <c r="K479" s="29"/>
      <c r="L479" s="29"/>
      <c r="M479" s="29"/>
      <c r="N479" s="29"/>
      <c r="O479" s="29"/>
      <c r="P479" s="29"/>
      <c r="Q479" s="29"/>
      <c r="R479" s="29"/>
      <c r="S479" s="29"/>
      <c r="T479" s="29"/>
      <c r="U479" s="29"/>
      <c r="V479" s="29"/>
      <c r="W479" s="29"/>
      <c r="X479" s="29"/>
      <c r="Y479" s="29"/>
      <c r="Z479" s="32"/>
      <c r="AA479" s="32"/>
      <c r="AB479" s="32"/>
      <c r="AC479" s="32"/>
      <c r="AD479" s="32"/>
      <c r="AE479" s="32"/>
    </row>
    <row r="480" spans="1:32" ht="12.75" customHeight="1">
      <c r="A480" s="3" t="s">
        <v>4</v>
      </c>
      <c r="B480" s="29"/>
      <c r="C480" s="137"/>
      <c r="E480" s="146"/>
      <c r="F480" s="29"/>
      <c r="G480" s="29"/>
      <c r="H480" s="29"/>
      <c r="I480" s="29"/>
      <c r="J480" s="29"/>
      <c r="K480" s="29"/>
      <c r="L480" s="29"/>
      <c r="M480" s="29"/>
      <c r="N480" s="29"/>
      <c r="O480" s="29"/>
      <c r="P480" s="29"/>
      <c r="Q480" s="29"/>
      <c r="R480" s="29"/>
      <c r="S480" s="29"/>
      <c r="T480" s="29"/>
      <c r="U480" s="29"/>
      <c r="V480" s="29"/>
      <c r="W480" s="29"/>
      <c r="X480" s="29"/>
      <c r="Y480" s="29"/>
      <c r="Z480" s="32"/>
      <c r="AA480" s="32"/>
      <c r="AB480" s="32"/>
      <c r="AC480" s="32"/>
      <c r="AD480" s="32"/>
      <c r="AE480" s="32"/>
    </row>
    <row r="481" spans="1:32" ht="12.75" customHeight="1">
      <c r="A481" s="63" t="s">
        <v>212</v>
      </c>
      <c r="B481" s="29"/>
      <c r="C481" s="137"/>
      <c r="E481" s="146"/>
      <c r="F481" s="29"/>
      <c r="G481" s="29"/>
      <c r="H481" s="29"/>
      <c r="I481" s="29"/>
      <c r="J481" s="29"/>
      <c r="K481" s="29"/>
      <c r="L481" s="29"/>
      <c r="M481" s="29"/>
      <c r="N481" s="29"/>
      <c r="O481" s="29"/>
      <c r="P481" s="29"/>
      <c r="Q481" s="29"/>
      <c r="R481" s="29"/>
      <c r="S481" s="29"/>
      <c r="T481" s="29"/>
      <c r="U481" s="29"/>
      <c r="V481" s="29"/>
      <c r="W481" s="29"/>
      <c r="X481" s="29"/>
      <c r="Y481" s="29"/>
      <c r="Z481" s="32"/>
      <c r="AA481" s="32"/>
      <c r="AB481" s="32"/>
      <c r="AC481" s="32"/>
      <c r="AD481" s="32"/>
      <c r="AE481" s="32"/>
    </row>
    <row r="482" spans="1:32" ht="12.75" customHeight="1">
      <c r="A482" s="63" t="s">
        <v>213</v>
      </c>
      <c r="B482" s="29"/>
      <c r="C482" s="137"/>
      <c r="E482" s="146"/>
      <c r="F482" s="29"/>
      <c r="G482" s="29"/>
      <c r="H482" s="29"/>
      <c r="I482" s="29"/>
      <c r="J482" s="29"/>
      <c r="K482" s="29"/>
      <c r="L482" s="29"/>
      <c r="M482" s="29"/>
      <c r="N482" s="29"/>
      <c r="O482" s="29"/>
      <c r="P482" s="29"/>
      <c r="Q482" s="29"/>
      <c r="R482" s="29"/>
      <c r="S482" s="29"/>
      <c r="T482" s="29"/>
      <c r="U482" s="29"/>
      <c r="V482" s="29"/>
      <c r="W482" s="29"/>
      <c r="X482" s="29"/>
      <c r="Y482" s="29"/>
      <c r="Z482" s="32"/>
      <c r="AA482" s="32"/>
      <c r="AB482" s="32"/>
      <c r="AC482" s="32"/>
      <c r="AD482" s="32"/>
      <c r="AE482" s="32"/>
    </row>
    <row r="483" spans="1:32" ht="12.75" customHeight="1" thickBot="1">
      <c r="A483" s="10" t="s">
        <v>226</v>
      </c>
      <c r="B483" s="114"/>
      <c r="C483" s="141"/>
      <c r="E483" s="146"/>
      <c r="F483" s="29"/>
      <c r="G483" s="29"/>
      <c r="H483" s="29"/>
      <c r="I483" s="29"/>
      <c r="J483" s="29"/>
      <c r="K483" s="29"/>
      <c r="L483" s="29"/>
      <c r="M483" s="29"/>
      <c r="N483" s="29"/>
      <c r="O483" s="29"/>
      <c r="P483" s="29"/>
      <c r="Q483" s="29"/>
      <c r="R483" s="29"/>
      <c r="S483" s="29"/>
      <c r="T483" s="29"/>
      <c r="U483" s="29"/>
      <c r="V483" s="29"/>
      <c r="W483" s="29"/>
      <c r="X483" s="29"/>
      <c r="Y483" s="29"/>
      <c r="Z483" s="32"/>
      <c r="AA483" s="32"/>
      <c r="AB483" s="32"/>
      <c r="AC483" s="32"/>
      <c r="AD483" s="32"/>
      <c r="AE483" s="32"/>
    </row>
    <row r="484" spans="1:32" ht="12.75" customHeight="1" thickBot="1">
      <c r="A484" s="65" t="s">
        <v>8</v>
      </c>
      <c r="B484" s="115"/>
      <c r="C484" s="68">
        <f>C486+C515+C534</f>
        <v>284985000</v>
      </c>
      <c r="E484" s="146"/>
      <c r="F484" s="26"/>
      <c r="G484" s="29"/>
      <c r="H484" s="29"/>
      <c r="I484" s="29"/>
      <c r="J484" s="29"/>
      <c r="K484" s="29"/>
      <c r="L484" s="29"/>
      <c r="M484" s="29"/>
      <c r="N484" s="29"/>
      <c r="O484" s="29"/>
      <c r="P484" s="29"/>
      <c r="Q484" s="29"/>
      <c r="R484" s="29"/>
      <c r="S484" s="29"/>
      <c r="T484" s="29"/>
      <c r="U484" s="29"/>
      <c r="V484" s="29"/>
      <c r="W484" s="29"/>
      <c r="X484" s="29"/>
      <c r="Y484" s="29"/>
      <c r="Z484" s="32"/>
      <c r="AA484" s="32"/>
      <c r="AB484" s="32"/>
      <c r="AC484" s="32"/>
      <c r="AD484" s="32"/>
      <c r="AE484" s="32"/>
    </row>
    <row r="485" spans="1:32" ht="12.75" customHeight="1" thickBot="1">
      <c r="A485" s="174"/>
      <c r="B485" s="29"/>
      <c r="C485" s="26"/>
      <c r="D485" s="26"/>
      <c r="E485" s="26"/>
      <c r="F485" s="132"/>
      <c r="G485" s="29"/>
      <c r="H485" s="29"/>
      <c r="I485" s="29"/>
      <c r="J485" s="29"/>
      <c r="K485" s="29"/>
      <c r="L485" s="29"/>
      <c r="M485" s="29"/>
      <c r="N485" s="29"/>
      <c r="O485" s="29"/>
      <c r="P485" s="29"/>
      <c r="Q485" s="29"/>
      <c r="R485" s="29"/>
      <c r="S485" s="29"/>
      <c r="T485" s="29"/>
      <c r="U485" s="29"/>
      <c r="V485" s="29"/>
      <c r="W485" s="29"/>
      <c r="X485" s="29"/>
      <c r="Y485" s="29"/>
      <c r="Z485" s="29"/>
      <c r="AA485" s="32"/>
      <c r="AB485" s="32"/>
      <c r="AC485" s="32"/>
      <c r="AD485" s="32"/>
      <c r="AE485" s="32"/>
      <c r="AF485" s="32"/>
    </row>
    <row r="486" spans="1:32" ht="12.75" customHeight="1">
      <c r="A486" s="697" t="s">
        <v>32</v>
      </c>
      <c r="B486" s="657"/>
      <c r="C486" s="126">
        <f>C487+C489+C492+C494+C497+C499+C504+C508</f>
        <v>22316000</v>
      </c>
      <c r="D486" s="26"/>
      <c r="E486" s="26"/>
      <c r="F486" s="101"/>
      <c r="G486" s="29"/>
      <c r="H486" s="29"/>
      <c r="I486" s="29"/>
      <c r="J486" s="29"/>
      <c r="K486" s="29"/>
      <c r="L486" s="29"/>
      <c r="M486" s="29"/>
      <c r="N486" s="29"/>
      <c r="O486" s="29"/>
      <c r="P486" s="29"/>
      <c r="Q486" s="29"/>
      <c r="R486" s="29"/>
      <c r="S486" s="29"/>
      <c r="T486" s="29"/>
      <c r="U486" s="29"/>
      <c r="V486" s="29"/>
      <c r="W486" s="29"/>
      <c r="X486" s="29"/>
      <c r="Y486" s="29"/>
      <c r="Z486" s="29"/>
      <c r="AA486" s="32"/>
      <c r="AB486" s="32"/>
      <c r="AC486" s="32"/>
      <c r="AD486" s="32"/>
      <c r="AE486" s="32"/>
      <c r="AF486" s="32"/>
    </row>
    <row r="487" spans="1:32" ht="12.75" customHeight="1">
      <c r="A487" s="21">
        <v>211201</v>
      </c>
      <c r="B487" s="21" t="s">
        <v>33</v>
      </c>
      <c r="C487" s="50">
        <f>SUM(C488)</f>
        <v>3650000</v>
      </c>
      <c r="D487" s="26"/>
      <c r="E487" s="47"/>
      <c r="F487" s="109"/>
      <c r="G487" s="25"/>
      <c r="H487" s="25"/>
      <c r="I487" s="25"/>
      <c r="J487" s="25"/>
      <c r="K487" s="25"/>
      <c r="L487" s="25"/>
      <c r="M487" s="25"/>
      <c r="N487" s="25"/>
      <c r="O487" s="25"/>
      <c r="P487" s="25"/>
      <c r="Q487" s="25"/>
      <c r="R487" s="25"/>
      <c r="S487" s="25"/>
      <c r="T487" s="25"/>
      <c r="U487" s="25"/>
      <c r="V487" s="25"/>
      <c r="W487" s="25"/>
      <c r="X487" s="25"/>
      <c r="Y487" s="25"/>
      <c r="Z487" s="25"/>
      <c r="AA487" s="32"/>
      <c r="AB487" s="32"/>
      <c r="AC487" s="32"/>
      <c r="AD487" s="32"/>
      <c r="AE487" s="32"/>
      <c r="AF487" s="32"/>
    </row>
    <row r="488" spans="1:32" ht="12.75" customHeight="1">
      <c r="A488" s="25">
        <v>21120101</v>
      </c>
      <c r="B488" s="29" t="s">
        <v>34</v>
      </c>
      <c r="C488" s="26">
        <v>3650000</v>
      </c>
      <c r="D488" s="26"/>
      <c r="E488" s="125"/>
      <c r="F488" s="146"/>
      <c r="G488" s="101"/>
      <c r="H488" s="29"/>
      <c r="I488" s="29"/>
      <c r="J488" s="29"/>
      <c r="K488" s="29"/>
      <c r="L488" s="29"/>
      <c r="M488" s="29"/>
      <c r="N488" s="29"/>
      <c r="O488" s="29"/>
      <c r="P488" s="29"/>
      <c r="Q488" s="29"/>
      <c r="R488" s="29"/>
      <c r="S488" s="29"/>
      <c r="T488" s="29"/>
      <c r="U488" s="29"/>
      <c r="V488" s="29"/>
      <c r="W488" s="29"/>
      <c r="X488" s="29"/>
      <c r="Y488" s="29"/>
      <c r="Z488" s="29"/>
      <c r="AA488" s="32"/>
      <c r="AB488" s="32"/>
      <c r="AC488" s="32"/>
      <c r="AD488" s="32"/>
      <c r="AE488" s="32"/>
      <c r="AF488" s="32"/>
    </row>
    <row r="489" spans="1:32" ht="12.75" customHeight="1">
      <c r="A489" s="21">
        <v>211202</v>
      </c>
      <c r="B489" s="7" t="s">
        <v>110</v>
      </c>
      <c r="C489" s="23">
        <f>+SUM(C490:C491)</f>
        <v>1005000</v>
      </c>
      <c r="D489" s="26"/>
      <c r="E489" s="125"/>
      <c r="F489" s="109"/>
      <c r="G489" s="101"/>
      <c r="H489" s="29"/>
      <c r="I489" s="29"/>
      <c r="J489" s="29"/>
      <c r="K489" s="29"/>
      <c r="L489" s="29"/>
      <c r="M489" s="29"/>
      <c r="N489" s="29"/>
      <c r="O489" s="29"/>
      <c r="P489" s="29"/>
      <c r="Q489" s="29"/>
      <c r="R489" s="29"/>
      <c r="S489" s="29"/>
      <c r="T489" s="29"/>
      <c r="U489" s="29"/>
      <c r="V489" s="29"/>
      <c r="W489" s="29"/>
      <c r="X489" s="29"/>
      <c r="Y489" s="29"/>
      <c r="Z489" s="29"/>
      <c r="AA489" s="32"/>
      <c r="AB489" s="32"/>
      <c r="AC489" s="32"/>
      <c r="AD489" s="32"/>
      <c r="AE489" s="32"/>
      <c r="AF489" s="32"/>
    </row>
    <row r="490" spans="1:32" ht="12.75" customHeight="1">
      <c r="A490" s="25">
        <v>21120201</v>
      </c>
      <c r="B490" s="32" t="s">
        <v>166</v>
      </c>
      <c r="C490" s="26">
        <v>560000</v>
      </c>
      <c r="D490" s="26"/>
      <c r="E490" s="125"/>
      <c r="F490" s="109"/>
      <c r="G490" s="101"/>
      <c r="H490" s="29"/>
      <c r="I490" s="29"/>
      <c r="J490" s="29"/>
      <c r="K490" s="29"/>
      <c r="L490" s="29"/>
      <c r="M490" s="29"/>
      <c r="N490" s="29"/>
      <c r="O490" s="29"/>
      <c r="P490" s="29"/>
      <c r="Q490" s="29"/>
      <c r="R490" s="29"/>
      <c r="S490" s="29"/>
      <c r="T490" s="29"/>
      <c r="U490" s="29"/>
      <c r="V490" s="29"/>
      <c r="W490" s="29"/>
      <c r="X490" s="29"/>
      <c r="Y490" s="29"/>
      <c r="Z490" s="29"/>
      <c r="AA490" s="32"/>
      <c r="AB490" s="32"/>
      <c r="AC490" s="32"/>
      <c r="AD490" s="32"/>
      <c r="AE490" s="32"/>
      <c r="AF490" s="32"/>
    </row>
    <row r="491" spans="1:32" ht="12.75" customHeight="1">
      <c r="A491" s="25">
        <v>21120202</v>
      </c>
      <c r="B491" s="32" t="s">
        <v>111</v>
      </c>
      <c r="C491" s="26">
        <v>445000</v>
      </c>
      <c r="D491" s="26"/>
      <c r="E491" s="125"/>
      <c r="F491" s="146"/>
      <c r="G491" s="101"/>
      <c r="H491" s="29"/>
      <c r="I491" s="29"/>
      <c r="J491" s="29"/>
      <c r="K491" s="29"/>
      <c r="L491" s="29"/>
      <c r="M491" s="29"/>
      <c r="N491" s="29"/>
      <c r="O491" s="29"/>
      <c r="P491" s="29"/>
      <c r="Q491" s="29"/>
      <c r="R491" s="29"/>
      <c r="S491" s="29"/>
      <c r="T491" s="29"/>
      <c r="U491" s="29"/>
      <c r="V491" s="29"/>
      <c r="W491" s="29"/>
      <c r="X491" s="29"/>
      <c r="Y491" s="29"/>
      <c r="Z491" s="29"/>
      <c r="AA491" s="32"/>
      <c r="AB491" s="32"/>
      <c r="AC491" s="32"/>
      <c r="AD491" s="32"/>
      <c r="AE491" s="32"/>
      <c r="AF491" s="32"/>
    </row>
    <row r="492" spans="1:32" ht="12.75" customHeight="1">
      <c r="A492" s="21">
        <v>211203</v>
      </c>
      <c r="B492" s="49" t="s">
        <v>35</v>
      </c>
      <c r="C492" s="23">
        <f>C493</f>
        <v>2046000</v>
      </c>
      <c r="D492" s="26"/>
      <c r="E492" s="29"/>
      <c r="F492" s="25"/>
      <c r="G492" s="101"/>
      <c r="H492" s="29"/>
      <c r="I492" s="29"/>
      <c r="J492" s="29"/>
      <c r="K492" s="29"/>
      <c r="L492" s="29"/>
      <c r="M492" s="29"/>
      <c r="N492" s="29"/>
      <c r="O492" s="29"/>
      <c r="P492" s="29"/>
      <c r="Q492" s="29"/>
      <c r="R492" s="29"/>
      <c r="S492" s="29"/>
      <c r="T492" s="29"/>
      <c r="U492" s="29"/>
      <c r="V492" s="29"/>
      <c r="W492" s="29"/>
      <c r="X492" s="29"/>
      <c r="Y492" s="29"/>
      <c r="Z492" s="29"/>
      <c r="AA492" s="32"/>
      <c r="AB492" s="32"/>
      <c r="AC492" s="32"/>
      <c r="AD492" s="32"/>
      <c r="AE492" s="32"/>
      <c r="AF492" s="32"/>
    </row>
    <row r="493" spans="1:32" ht="12.75" customHeight="1">
      <c r="A493" s="25">
        <v>21120302</v>
      </c>
      <c r="B493" s="29" t="s">
        <v>37</v>
      </c>
      <c r="C493" s="26">
        <v>2046000</v>
      </c>
      <c r="D493" s="26"/>
      <c r="E493" s="29"/>
      <c r="F493" s="146"/>
      <c r="G493" s="29"/>
      <c r="H493" s="29"/>
      <c r="I493" s="29"/>
      <c r="J493" s="29"/>
      <c r="K493" s="29"/>
      <c r="L493" s="29"/>
      <c r="M493" s="29"/>
      <c r="N493" s="29"/>
      <c r="O493" s="29"/>
      <c r="P493" s="29"/>
      <c r="Q493" s="29"/>
      <c r="R493" s="29"/>
      <c r="S493" s="29"/>
      <c r="T493" s="29"/>
      <c r="U493" s="29"/>
      <c r="V493" s="29"/>
      <c r="W493" s="29"/>
      <c r="X493" s="29"/>
      <c r="Y493" s="29"/>
      <c r="Z493" s="29"/>
      <c r="AA493" s="32"/>
      <c r="AB493" s="32"/>
      <c r="AC493" s="32"/>
      <c r="AD493" s="32"/>
      <c r="AE493" s="32"/>
      <c r="AF493" s="32"/>
    </row>
    <row r="494" spans="1:32" ht="12.75" customHeight="1">
      <c r="A494" s="21">
        <v>211204</v>
      </c>
      <c r="B494" s="49" t="s">
        <v>38</v>
      </c>
      <c r="C494" s="23">
        <f>+SUM(C495:C496)</f>
        <v>1690000</v>
      </c>
      <c r="D494" s="26"/>
      <c r="E494" s="107"/>
      <c r="F494" s="146"/>
      <c r="G494" s="29"/>
      <c r="H494" s="29"/>
      <c r="I494" s="29"/>
      <c r="J494" s="29"/>
      <c r="K494" s="29"/>
      <c r="L494" s="29"/>
      <c r="M494" s="29"/>
      <c r="N494" s="29"/>
      <c r="O494" s="29"/>
      <c r="P494" s="29"/>
      <c r="Q494" s="29"/>
      <c r="R494" s="29"/>
      <c r="S494" s="29"/>
      <c r="T494" s="29"/>
      <c r="U494" s="29"/>
      <c r="V494" s="29"/>
      <c r="W494" s="29"/>
      <c r="X494" s="29"/>
      <c r="Y494" s="29"/>
      <c r="Z494" s="29"/>
      <c r="AA494" s="32"/>
      <c r="AB494" s="32"/>
      <c r="AC494" s="32"/>
      <c r="AD494" s="32"/>
      <c r="AE494" s="32"/>
      <c r="AF494" s="32"/>
    </row>
    <row r="495" spans="1:32" ht="12.75" customHeight="1">
      <c r="A495" s="25">
        <v>21120401</v>
      </c>
      <c r="B495" s="26" t="s">
        <v>39</v>
      </c>
      <c r="C495" s="26">
        <v>1150000</v>
      </c>
      <c r="D495" s="26"/>
      <c r="E495" s="107"/>
      <c r="F495" s="146"/>
      <c r="G495" s="101"/>
      <c r="H495" s="29"/>
      <c r="I495" s="29"/>
      <c r="J495" s="29"/>
      <c r="K495" s="29"/>
      <c r="L495" s="29"/>
      <c r="M495" s="29"/>
      <c r="N495" s="29"/>
      <c r="O495" s="29"/>
      <c r="P495" s="29"/>
      <c r="Q495" s="29"/>
      <c r="R495" s="29"/>
      <c r="S495" s="29"/>
      <c r="T495" s="29"/>
      <c r="U495" s="29"/>
      <c r="V495" s="29"/>
      <c r="W495" s="29"/>
      <c r="X495" s="29"/>
      <c r="Y495" s="29"/>
      <c r="Z495" s="29"/>
      <c r="AA495" s="32"/>
      <c r="AB495" s="32"/>
      <c r="AC495" s="32"/>
      <c r="AD495" s="32"/>
      <c r="AE495" s="32"/>
      <c r="AF495" s="32"/>
    </row>
    <row r="496" spans="1:32" ht="12.75" customHeight="1">
      <c r="A496" s="25">
        <v>21120402</v>
      </c>
      <c r="B496" s="26" t="s">
        <v>227</v>
      </c>
      <c r="C496" s="26">
        <v>540000</v>
      </c>
      <c r="D496" s="26"/>
      <c r="E496" s="107"/>
      <c r="F496" s="146"/>
      <c r="G496" s="101"/>
      <c r="H496" s="29"/>
      <c r="I496" s="29"/>
      <c r="J496" s="29"/>
      <c r="K496" s="29"/>
      <c r="L496" s="29"/>
      <c r="M496" s="29"/>
      <c r="N496" s="29"/>
      <c r="O496" s="29"/>
      <c r="P496" s="29"/>
      <c r="Q496" s="29"/>
      <c r="R496" s="29"/>
      <c r="S496" s="29"/>
      <c r="T496" s="29"/>
      <c r="U496" s="29"/>
      <c r="V496" s="29"/>
      <c r="W496" s="29"/>
      <c r="X496" s="29"/>
      <c r="Y496" s="29"/>
      <c r="Z496" s="29"/>
      <c r="AA496" s="32"/>
      <c r="AB496" s="32"/>
      <c r="AC496" s="32"/>
      <c r="AD496" s="32"/>
      <c r="AE496" s="32"/>
      <c r="AF496" s="32"/>
    </row>
    <row r="497" spans="1:32" ht="12.75" customHeight="1">
      <c r="A497" s="21">
        <v>211205</v>
      </c>
      <c r="B497" s="7" t="s">
        <v>122</v>
      </c>
      <c r="C497" s="23">
        <f>C498</f>
        <v>805000</v>
      </c>
      <c r="D497" s="26"/>
      <c r="E497" s="107"/>
      <c r="F497" s="146"/>
      <c r="G497" s="101"/>
      <c r="H497" s="29"/>
      <c r="I497" s="29"/>
      <c r="J497" s="29"/>
      <c r="K497" s="29"/>
      <c r="L497" s="29"/>
      <c r="M497" s="29"/>
      <c r="N497" s="29"/>
      <c r="O497" s="29"/>
      <c r="P497" s="29"/>
      <c r="Q497" s="29"/>
      <c r="R497" s="29"/>
      <c r="S497" s="29"/>
      <c r="T497" s="29"/>
      <c r="U497" s="29"/>
      <c r="V497" s="29"/>
      <c r="W497" s="29"/>
      <c r="X497" s="29"/>
      <c r="Y497" s="29"/>
      <c r="Z497" s="29"/>
      <c r="AA497" s="32"/>
      <c r="AB497" s="32"/>
      <c r="AC497" s="32"/>
      <c r="AD497" s="32"/>
      <c r="AE497" s="32"/>
      <c r="AF497" s="32"/>
    </row>
    <row r="498" spans="1:32" ht="12.75" customHeight="1">
      <c r="A498" s="25">
        <v>21120502</v>
      </c>
      <c r="B498" s="32" t="s">
        <v>124</v>
      </c>
      <c r="C498" s="26">
        <v>805000</v>
      </c>
      <c r="D498" s="26"/>
      <c r="E498" s="107"/>
      <c r="F498" s="146"/>
      <c r="G498" s="101"/>
      <c r="H498" s="29"/>
      <c r="I498" s="29"/>
      <c r="J498" s="29"/>
      <c r="K498" s="29"/>
      <c r="L498" s="29"/>
      <c r="M498" s="29"/>
      <c r="N498" s="29"/>
      <c r="O498" s="29"/>
      <c r="P498" s="29"/>
      <c r="Q498" s="29"/>
      <c r="R498" s="29"/>
      <c r="S498" s="29"/>
      <c r="T498" s="29"/>
      <c r="U498" s="29"/>
      <c r="V498" s="29"/>
      <c r="W498" s="29"/>
      <c r="X498" s="29"/>
      <c r="Y498" s="29"/>
      <c r="Z498" s="29"/>
      <c r="AA498" s="32"/>
      <c r="AB498" s="32"/>
      <c r="AC498" s="32"/>
      <c r="AD498" s="32"/>
      <c r="AE498" s="32"/>
      <c r="AF498" s="32"/>
    </row>
    <row r="499" spans="1:32" ht="12.75" customHeight="1">
      <c r="A499" s="21">
        <v>211207</v>
      </c>
      <c r="B499" s="23" t="s">
        <v>40</v>
      </c>
      <c r="C499" s="23">
        <f>+SUM(C500:C503)</f>
        <v>2200000</v>
      </c>
      <c r="D499" s="26"/>
      <c r="E499" s="29"/>
      <c r="F499" s="146"/>
      <c r="G499" s="101"/>
      <c r="H499" s="29"/>
      <c r="I499" s="29"/>
      <c r="J499" s="29"/>
      <c r="K499" s="29"/>
      <c r="L499" s="29"/>
      <c r="M499" s="29"/>
      <c r="N499" s="29"/>
      <c r="O499" s="29"/>
      <c r="P499" s="29"/>
      <c r="Q499" s="29"/>
      <c r="R499" s="29"/>
      <c r="S499" s="29"/>
      <c r="T499" s="29"/>
      <c r="U499" s="29"/>
      <c r="V499" s="29"/>
      <c r="W499" s="29"/>
      <c r="X499" s="29"/>
      <c r="Y499" s="29"/>
      <c r="Z499" s="29"/>
      <c r="AA499" s="32"/>
      <c r="AB499" s="32"/>
      <c r="AC499" s="32"/>
      <c r="AD499" s="32"/>
      <c r="AE499" s="32"/>
      <c r="AF499" s="32"/>
    </row>
    <row r="500" spans="1:32" ht="12.75" customHeight="1">
      <c r="A500" s="25">
        <v>21120702</v>
      </c>
      <c r="B500" s="26" t="s">
        <v>41</v>
      </c>
      <c r="C500" s="26">
        <v>350000</v>
      </c>
      <c r="D500" s="26"/>
      <c r="E500" s="125"/>
      <c r="F500" s="146"/>
      <c r="G500" s="101"/>
      <c r="H500" s="29"/>
      <c r="I500" s="29"/>
      <c r="J500" s="29"/>
      <c r="K500" s="29"/>
      <c r="L500" s="29"/>
      <c r="M500" s="29"/>
      <c r="N500" s="29"/>
      <c r="O500" s="29"/>
      <c r="P500" s="29"/>
      <c r="Q500" s="29"/>
      <c r="R500" s="29"/>
      <c r="S500" s="29"/>
      <c r="T500" s="29"/>
      <c r="U500" s="29"/>
      <c r="V500" s="29"/>
      <c r="W500" s="29"/>
      <c r="X500" s="29"/>
      <c r="Y500" s="29"/>
      <c r="Z500" s="29"/>
      <c r="AA500" s="32"/>
      <c r="AB500" s="32"/>
      <c r="AC500" s="32"/>
      <c r="AD500" s="32"/>
      <c r="AE500" s="32"/>
      <c r="AF500" s="32"/>
    </row>
    <row r="501" spans="1:32" ht="12.75" customHeight="1">
      <c r="A501" s="25">
        <v>21120706</v>
      </c>
      <c r="B501" s="32" t="s">
        <v>126</v>
      </c>
      <c r="C501" s="26">
        <v>450000</v>
      </c>
      <c r="D501" s="26"/>
      <c r="E501" s="125"/>
      <c r="F501" s="146"/>
      <c r="G501" s="101"/>
      <c r="H501" s="29"/>
      <c r="I501" s="29"/>
      <c r="J501" s="29"/>
      <c r="K501" s="29"/>
      <c r="L501" s="29"/>
      <c r="M501" s="29"/>
      <c r="N501" s="29"/>
      <c r="O501" s="29"/>
      <c r="P501" s="29"/>
      <c r="Q501" s="29"/>
      <c r="R501" s="29"/>
      <c r="S501" s="29"/>
      <c r="T501" s="29"/>
      <c r="U501" s="29"/>
      <c r="V501" s="29"/>
      <c r="W501" s="29"/>
      <c r="X501" s="29"/>
      <c r="Y501" s="29"/>
      <c r="Z501" s="29"/>
      <c r="AA501" s="32"/>
      <c r="AB501" s="32"/>
      <c r="AC501" s="32"/>
      <c r="AD501" s="32"/>
      <c r="AE501" s="32"/>
      <c r="AF501" s="32"/>
    </row>
    <row r="502" spans="1:32" ht="12.75" customHeight="1">
      <c r="A502" s="25">
        <v>21120707</v>
      </c>
      <c r="B502" s="32" t="s">
        <v>222</v>
      </c>
      <c r="C502" s="26">
        <v>550000</v>
      </c>
      <c r="D502" s="26"/>
      <c r="E502" s="125"/>
      <c r="F502" s="146"/>
      <c r="G502" s="101"/>
      <c r="H502" s="29"/>
      <c r="I502" s="29"/>
      <c r="J502" s="29"/>
      <c r="K502" s="29"/>
      <c r="L502" s="29"/>
      <c r="M502" s="29"/>
      <c r="N502" s="29"/>
      <c r="O502" s="29"/>
      <c r="P502" s="29"/>
      <c r="Q502" s="29"/>
      <c r="R502" s="29"/>
      <c r="S502" s="29"/>
      <c r="T502" s="29"/>
      <c r="U502" s="29"/>
      <c r="V502" s="29"/>
      <c r="W502" s="29"/>
      <c r="X502" s="29"/>
      <c r="Y502" s="29"/>
      <c r="Z502" s="29"/>
      <c r="AA502" s="32"/>
      <c r="AB502" s="32"/>
      <c r="AC502" s="32"/>
      <c r="AD502" s="32"/>
      <c r="AE502" s="32"/>
      <c r="AF502" s="32"/>
    </row>
    <row r="503" spans="1:32" ht="12.75" customHeight="1">
      <c r="A503" s="25">
        <v>21120710</v>
      </c>
      <c r="B503" s="26" t="s">
        <v>45</v>
      </c>
      <c r="C503" s="26">
        <v>850000</v>
      </c>
      <c r="D503" s="26"/>
      <c r="E503" s="23"/>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row>
    <row r="504" spans="1:32" ht="12.75" customHeight="1">
      <c r="A504" s="21">
        <v>211208</v>
      </c>
      <c r="B504" s="23" t="s">
        <v>47</v>
      </c>
      <c r="C504" s="23">
        <f>+SUM(C505:C507)</f>
        <v>6120000</v>
      </c>
      <c r="D504" s="26"/>
      <c r="E504" s="125"/>
      <c r="F504" s="146"/>
      <c r="G504" s="101"/>
      <c r="H504" s="29"/>
      <c r="I504" s="29"/>
      <c r="J504" s="29"/>
      <c r="K504" s="29"/>
      <c r="L504" s="29"/>
      <c r="M504" s="29"/>
      <c r="N504" s="29"/>
      <c r="O504" s="29"/>
      <c r="P504" s="29"/>
      <c r="Q504" s="29"/>
      <c r="R504" s="29"/>
      <c r="S504" s="29"/>
      <c r="T504" s="29"/>
      <c r="U504" s="29"/>
      <c r="V504" s="29"/>
      <c r="W504" s="29"/>
      <c r="X504" s="29"/>
      <c r="Y504" s="29"/>
      <c r="Z504" s="29"/>
      <c r="AA504" s="32"/>
      <c r="AB504" s="32"/>
      <c r="AC504" s="32"/>
      <c r="AD504" s="32"/>
      <c r="AE504" s="32"/>
      <c r="AF504" s="32"/>
    </row>
    <row r="505" spans="1:32" ht="12.75" customHeight="1">
      <c r="A505" s="25">
        <v>21120801</v>
      </c>
      <c r="B505" s="26" t="s">
        <v>48</v>
      </c>
      <c r="C505" s="26">
        <v>450000</v>
      </c>
      <c r="D505" s="26"/>
      <c r="E505" s="23"/>
      <c r="F505" s="29"/>
      <c r="G505" s="26"/>
      <c r="H505" s="29"/>
      <c r="I505" s="179"/>
      <c r="J505" s="29"/>
      <c r="K505" s="29"/>
      <c r="L505" s="29"/>
      <c r="M505" s="29"/>
      <c r="N505" s="29"/>
      <c r="O505" s="29"/>
      <c r="P505" s="29"/>
      <c r="Q505" s="29"/>
      <c r="R505" s="29"/>
      <c r="S505" s="29"/>
      <c r="T505" s="29"/>
      <c r="U505" s="29"/>
      <c r="V505" s="29"/>
      <c r="W505" s="29"/>
      <c r="X505" s="29"/>
      <c r="Y505" s="29"/>
      <c r="Z505" s="29"/>
      <c r="AA505" s="32"/>
      <c r="AB505" s="32"/>
      <c r="AC505" s="32"/>
      <c r="AD505" s="32"/>
      <c r="AE505" s="32"/>
      <c r="AF505" s="32"/>
    </row>
    <row r="506" spans="1:32" ht="12.75" customHeight="1">
      <c r="A506" s="25">
        <v>21120803</v>
      </c>
      <c r="B506" s="26" t="s">
        <v>228</v>
      </c>
      <c r="C506" s="26">
        <v>4650000</v>
      </c>
      <c r="D506" s="26"/>
      <c r="E506" s="23"/>
      <c r="F506" s="29"/>
      <c r="G506" s="26"/>
      <c r="H506" s="29"/>
      <c r="I506" s="179"/>
      <c r="J506" s="29"/>
      <c r="K506" s="29"/>
      <c r="L506" s="29"/>
      <c r="M506" s="29"/>
      <c r="N506" s="29"/>
      <c r="O506" s="29"/>
      <c r="P506" s="29"/>
      <c r="Q506" s="29"/>
      <c r="R506" s="29"/>
      <c r="S506" s="29"/>
      <c r="T506" s="29"/>
      <c r="U506" s="29"/>
      <c r="V506" s="29"/>
      <c r="W506" s="29"/>
      <c r="X506" s="29"/>
      <c r="Y506" s="29"/>
      <c r="Z506" s="29"/>
      <c r="AA506" s="32"/>
      <c r="AB506" s="32"/>
      <c r="AC506" s="32"/>
      <c r="AD506" s="32"/>
      <c r="AE506" s="32"/>
      <c r="AF506" s="32"/>
    </row>
    <row r="507" spans="1:32" ht="12.75" customHeight="1">
      <c r="A507" s="25">
        <v>21120805</v>
      </c>
      <c r="B507" s="26" t="s">
        <v>49</v>
      </c>
      <c r="C507" s="26">
        <v>1020000</v>
      </c>
      <c r="D507" s="26"/>
      <c r="E507" s="125"/>
      <c r="F507" s="146"/>
      <c r="G507" s="101"/>
      <c r="H507" s="29"/>
      <c r="I507" s="29"/>
      <c r="J507" s="29"/>
      <c r="K507" s="29"/>
      <c r="L507" s="29"/>
      <c r="M507" s="29"/>
      <c r="N507" s="29"/>
      <c r="O507" s="29"/>
      <c r="P507" s="29"/>
      <c r="Q507" s="29"/>
      <c r="R507" s="29"/>
      <c r="S507" s="29"/>
      <c r="T507" s="29"/>
      <c r="U507" s="29"/>
      <c r="V507" s="29"/>
      <c r="W507" s="29"/>
      <c r="X507" s="29"/>
      <c r="Y507" s="29"/>
      <c r="Z507" s="29"/>
      <c r="AA507" s="32"/>
      <c r="AB507" s="32"/>
      <c r="AC507" s="32"/>
      <c r="AD507" s="32"/>
      <c r="AE507" s="32"/>
      <c r="AF507" s="32"/>
    </row>
    <row r="508" spans="1:32" ht="12.75" customHeight="1">
      <c r="A508" s="21">
        <v>211209</v>
      </c>
      <c r="B508" s="23" t="s">
        <v>50</v>
      </c>
      <c r="C508" s="23">
        <f>+SUM(C509:C513)</f>
        <v>4800000</v>
      </c>
      <c r="D508" s="26"/>
      <c r="E508" s="125"/>
      <c r="F508" s="146"/>
      <c r="G508" s="101"/>
      <c r="H508" s="29"/>
      <c r="I508" s="29"/>
      <c r="J508" s="29"/>
      <c r="K508" s="29"/>
      <c r="L508" s="29"/>
      <c r="M508" s="29"/>
      <c r="N508" s="29"/>
      <c r="O508" s="29"/>
      <c r="P508" s="29"/>
      <c r="Q508" s="29"/>
      <c r="R508" s="29"/>
      <c r="S508" s="29"/>
      <c r="T508" s="29"/>
      <c r="U508" s="29"/>
      <c r="V508" s="29"/>
      <c r="W508" s="29"/>
      <c r="X508" s="29"/>
      <c r="Y508" s="29"/>
      <c r="Z508" s="29"/>
      <c r="AA508" s="32"/>
      <c r="AB508" s="32"/>
      <c r="AC508" s="32"/>
      <c r="AD508" s="32"/>
      <c r="AE508" s="32"/>
      <c r="AF508" s="32"/>
    </row>
    <row r="509" spans="1:32" ht="12.75" customHeight="1">
      <c r="A509" s="25">
        <v>21120901</v>
      </c>
      <c r="B509" s="26" t="s">
        <v>51</v>
      </c>
      <c r="C509" s="26">
        <v>1600000</v>
      </c>
      <c r="D509" s="26"/>
      <c r="E509" s="125"/>
      <c r="F509" s="146"/>
      <c r="G509" s="101"/>
      <c r="H509" s="29"/>
      <c r="I509" s="29"/>
      <c r="J509" s="29"/>
      <c r="K509" s="29"/>
      <c r="L509" s="29"/>
      <c r="M509" s="29"/>
      <c r="N509" s="29"/>
      <c r="O509" s="29"/>
      <c r="P509" s="29"/>
      <c r="Q509" s="29"/>
      <c r="R509" s="29"/>
      <c r="S509" s="29"/>
      <c r="T509" s="29"/>
      <c r="U509" s="29"/>
      <c r="V509" s="29"/>
      <c r="W509" s="29"/>
      <c r="X509" s="29"/>
      <c r="Y509" s="29"/>
      <c r="Z509" s="29"/>
      <c r="AA509" s="32"/>
      <c r="AB509" s="32"/>
      <c r="AC509" s="32"/>
      <c r="AD509" s="32"/>
      <c r="AE509" s="32"/>
      <c r="AF509" s="32"/>
    </row>
    <row r="510" spans="1:32" ht="12.75" customHeight="1">
      <c r="A510" s="25">
        <v>21120903</v>
      </c>
      <c r="B510" s="26" t="s">
        <v>128</v>
      </c>
      <c r="C510" s="26">
        <v>1200000</v>
      </c>
      <c r="D510" s="26"/>
      <c r="E510" s="125"/>
      <c r="F510" s="146"/>
      <c r="G510" s="101"/>
      <c r="H510" s="29"/>
      <c r="I510" s="29"/>
      <c r="J510" s="29"/>
      <c r="K510" s="29"/>
      <c r="L510" s="29"/>
      <c r="M510" s="29"/>
      <c r="N510" s="29"/>
      <c r="O510" s="29"/>
      <c r="P510" s="29"/>
      <c r="Q510" s="29"/>
      <c r="R510" s="29"/>
      <c r="S510" s="29"/>
      <c r="T510" s="29"/>
      <c r="U510" s="29"/>
      <c r="V510" s="29"/>
      <c r="W510" s="29"/>
      <c r="X510" s="29"/>
      <c r="Y510" s="29"/>
      <c r="Z510" s="29"/>
      <c r="AA510" s="32"/>
      <c r="AB510" s="32"/>
      <c r="AC510" s="32"/>
      <c r="AD510" s="32"/>
      <c r="AE510" s="32"/>
      <c r="AF510" s="32"/>
    </row>
    <row r="511" spans="1:32" ht="12.75" customHeight="1">
      <c r="A511" s="25">
        <v>21120905</v>
      </c>
      <c r="B511" s="26" t="s">
        <v>112</v>
      </c>
      <c r="C511" s="26">
        <v>450000</v>
      </c>
      <c r="D511" s="26"/>
      <c r="E511" s="125"/>
      <c r="F511" s="146"/>
      <c r="G511" s="101"/>
      <c r="H511" s="29"/>
      <c r="I511" s="29"/>
      <c r="J511" s="29"/>
      <c r="K511" s="29"/>
      <c r="L511" s="29"/>
      <c r="M511" s="29"/>
      <c r="N511" s="29"/>
      <c r="O511" s="29"/>
      <c r="P511" s="29"/>
      <c r="Q511" s="29"/>
      <c r="R511" s="29"/>
      <c r="S511" s="29"/>
      <c r="T511" s="29"/>
      <c r="U511" s="29"/>
      <c r="V511" s="29"/>
      <c r="W511" s="29"/>
      <c r="X511" s="29"/>
      <c r="Y511" s="29"/>
      <c r="Z511" s="29"/>
      <c r="AA511" s="32"/>
      <c r="AB511" s="32"/>
      <c r="AC511" s="32"/>
      <c r="AD511" s="32"/>
      <c r="AE511" s="32"/>
      <c r="AF511" s="32"/>
    </row>
    <row r="512" spans="1:32" ht="12.75" customHeight="1">
      <c r="A512" s="25">
        <v>21120906</v>
      </c>
      <c r="B512" s="26" t="s">
        <v>52</v>
      </c>
      <c r="C512" s="26">
        <v>400000</v>
      </c>
      <c r="D512" s="26"/>
      <c r="E512" s="125"/>
      <c r="F512" s="109"/>
      <c r="G512" s="101"/>
      <c r="H512" s="29"/>
      <c r="I512" s="29"/>
      <c r="J512" s="29"/>
      <c r="K512" s="29"/>
      <c r="L512" s="29"/>
      <c r="M512" s="29"/>
      <c r="N512" s="29"/>
      <c r="O512" s="29"/>
      <c r="P512" s="29"/>
      <c r="Q512" s="29"/>
      <c r="R512" s="29"/>
      <c r="S512" s="29"/>
      <c r="T512" s="29"/>
      <c r="U512" s="29"/>
      <c r="V512" s="29"/>
      <c r="W512" s="29"/>
      <c r="X512" s="29"/>
      <c r="Y512" s="29"/>
      <c r="Z512" s="29"/>
      <c r="AA512" s="32"/>
      <c r="AB512" s="32"/>
      <c r="AC512" s="32"/>
      <c r="AD512" s="32"/>
      <c r="AE512" s="32"/>
      <c r="AF512" s="32"/>
    </row>
    <row r="513" spans="1:32" ht="12.75" customHeight="1">
      <c r="A513" s="25">
        <v>21120907</v>
      </c>
      <c r="B513" s="32" t="s">
        <v>113</v>
      </c>
      <c r="C513" s="26">
        <v>1150000</v>
      </c>
      <c r="D513" s="26"/>
      <c r="E513" s="125"/>
      <c r="F513" s="146"/>
      <c r="G513" s="101"/>
      <c r="H513" s="29"/>
      <c r="I513" s="29"/>
      <c r="J513" s="29"/>
      <c r="K513" s="29"/>
      <c r="L513" s="29"/>
      <c r="M513" s="29"/>
      <c r="N513" s="29"/>
      <c r="O513" s="29"/>
      <c r="P513" s="29"/>
      <c r="Q513" s="29"/>
      <c r="R513" s="29"/>
      <c r="S513" s="29"/>
      <c r="T513" s="29"/>
      <c r="U513" s="29"/>
      <c r="V513" s="29"/>
      <c r="W513" s="29"/>
      <c r="X513" s="29"/>
      <c r="Y513" s="29"/>
      <c r="Z513" s="29"/>
      <c r="AA513" s="32"/>
      <c r="AB513" s="32"/>
      <c r="AC513" s="32"/>
      <c r="AD513" s="32"/>
      <c r="AE513" s="32"/>
      <c r="AF513" s="32"/>
    </row>
    <row r="514" spans="1:32" ht="12.75" customHeight="1">
      <c r="A514" s="29"/>
      <c r="B514" s="26"/>
      <c r="C514" s="26"/>
      <c r="D514" s="26"/>
      <c r="E514" s="125"/>
      <c r="F514" s="146"/>
      <c r="G514" s="101"/>
      <c r="H514" s="29"/>
      <c r="I514" s="29"/>
      <c r="J514" s="29"/>
      <c r="K514" s="29"/>
      <c r="L514" s="29"/>
      <c r="M514" s="29"/>
      <c r="N514" s="29"/>
      <c r="O514" s="29"/>
      <c r="P514" s="29"/>
      <c r="Q514" s="29"/>
      <c r="R514" s="29"/>
      <c r="S514" s="29"/>
      <c r="T514" s="29"/>
      <c r="U514" s="29"/>
      <c r="V514" s="29"/>
      <c r="W514" s="29"/>
      <c r="X514" s="29"/>
      <c r="Y514" s="29"/>
      <c r="Z514" s="29"/>
      <c r="AA514" s="32"/>
      <c r="AB514" s="32"/>
      <c r="AC514" s="32"/>
      <c r="AD514" s="32"/>
      <c r="AE514" s="32"/>
      <c r="AF514" s="32"/>
    </row>
    <row r="515" spans="1:32" ht="12.75" customHeight="1">
      <c r="A515" s="683" t="s">
        <v>10</v>
      </c>
      <c r="B515" s="657"/>
      <c r="C515" s="69">
        <f>+C518+C526+C523+C528+C516</f>
        <v>248269000</v>
      </c>
      <c r="D515" s="26"/>
      <c r="E515" s="26"/>
      <c r="F515" s="146"/>
      <c r="G515" s="29"/>
      <c r="H515" s="29"/>
      <c r="I515" s="29"/>
      <c r="J515" s="29"/>
      <c r="K515" s="29"/>
      <c r="L515" s="29"/>
      <c r="M515" s="29"/>
      <c r="N515" s="29"/>
      <c r="O515" s="29"/>
      <c r="P515" s="29"/>
      <c r="Q515" s="29"/>
      <c r="R515" s="29"/>
      <c r="S515" s="29"/>
      <c r="T515" s="29"/>
      <c r="U515" s="29"/>
      <c r="V515" s="29"/>
      <c r="W515" s="29"/>
      <c r="X515" s="29"/>
      <c r="Y515" s="29"/>
      <c r="Z515" s="29"/>
      <c r="AA515" s="32"/>
      <c r="AB515" s="32"/>
      <c r="AC515" s="32"/>
      <c r="AD515" s="32"/>
      <c r="AE515" s="32"/>
      <c r="AF515" s="32"/>
    </row>
    <row r="516" spans="1:32" ht="12.75" customHeight="1">
      <c r="A516" s="21">
        <v>211302</v>
      </c>
      <c r="B516" s="21" t="s">
        <v>53</v>
      </c>
      <c r="C516" s="50">
        <f>SUM(C517)</f>
        <v>2600000</v>
      </c>
      <c r="D516" s="26"/>
      <c r="E516" s="454"/>
      <c r="F516" s="455"/>
      <c r="G516" s="456"/>
      <c r="H516" s="456"/>
      <c r="I516" s="25"/>
      <c r="J516" s="25"/>
      <c r="K516" s="25"/>
      <c r="L516" s="25"/>
      <c r="M516" s="25"/>
      <c r="N516" s="25"/>
      <c r="O516" s="25"/>
      <c r="P516" s="25"/>
      <c r="Q516" s="25"/>
      <c r="R516" s="25"/>
      <c r="S516" s="25"/>
      <c r="T516" s="25"/>
      <c r="U516" s="25"/>
      <c r="V516" s="25"/>
      <c r="W516" s="25"/>
      <c r="X516" s="25"/>
      <c r="Y516" s="25"/>
      <c r="Z516" s="25"/>
      <c r="AA516" s="32"/>
      <c r="AB516" s="32"/>
      <c r="AC516" s="32"/>
      <c r="AD516" s="32"/>
      <c r="AE516" s="32"/>
      <c r="AF516" s="32"/>
    </row>
    <row r="517" spans="1:32" ht="12.75" customHeight="1">
      <c r="A517" s="25">
        <v>21130205</v>
      </c>
      <c r="B517" s="26" t="s">
        <v>114</v>
      </c>
      <c r="C517" s="26">
        <v>2600000</v>
      </c>
      <c r="D517" s="26"/>
      <c r="E517" s="457"/>
      <c r="F517" s="458"/>
      <c r="G517" s="459"/>
      <c r="H517" s="460"/>
      <c r="I517" s="29"/>
      <c r="J517" s="29"/>
      <c r="K517" s="29"/>
      <c r="L517" s="29"/>
      <c r="M517" s="29"/>
      <c r="N517" s="29"/>
      <c r="O517" s="29"/>
      <c r="P517" s="29"/>
      <c r="Q517" s="29"/>
      <c r="R517" s="29"/>
      <c r="S517" s="29"/>
      <c r="T517" s="29"/>
      <c r="U517" s="29"/>
      <c r="V517" s="29"/>
      <c r="W517" s="29"/>
      <c r="X517" s="29"/>
      <c r="Y517" s="29"/>
      <c r="Z517" s="29"/>
      <c r="AA517" s="32"/>
      <c r="AB517" s="32"/>
      <c r="AC517" s="32"/>
      <c r="AD517" s="32"/>
      <c r="AE517" s="32"/>
      <c r="AF517" s="32"/>
    </row>
    <row r="518" spans="1:32" ht="12.75" customHeight="1">
      <c r="A518" s="21">
        <v>211303</v>
      </c>
      <c r="B518" s="23" t="s">
        <v>100</v>
      </c>
      <c r="C518" s="23">
        <f>+SUM(C519:C522)</f>
        <v>52900000</v>
      </c>
      <c r="D518" s="26"/>
      <c r="E518" s="457"/>
      <c r="F518" s="458"/>
      <c r="G518" s="459"/>
      <c r="H518" s="460"/>
      <c r="I518" s="29"/>
      <c r="J518" s="29"/>
      <c r="K518" s="29"/>
      <c r="L518" s="29"/>
      <c r="M518" s="29"/>
      <c r="N518" s="29"/>
      <c r="O518" s="29"/>
      <c r="P518" s="29"/>
      <c r="Q518" s="29"/>
      <c r="R518" s="29"/>
      <c r="S518" s="29"/>
      <c r="T518" s="29"/>
      <c r="U518" s="29"/>
      <c r="V518" s="29"/>
      <c r="W518" s="29"/>
      <c r="X518" s="29"/>
      <c r="Y518" s="29"/>
      <c r="Z518" s="29"/>
      <c r="AA518" s="32"/>
      <c r="AB518" s="32"/>
      <c r="AC518" s="32"/>
      <c r="AD518" s="32"/>
      <c r="AE518" s="32"/>
      <c r="AF518" s="32"/>
    </row>
    <row r="519" spans="1:32" ht="12.75" customHeight="1">
      <c r="A519" s="25">
        <v>21130301</v>
      </c>
      <c r="B519" s="29" t="s">
        <v>129</v>
      </c>
      <c r="C519" s="26">
        <v>32800000</v>
      </c>
      <c r="D519" s="26"/>
      <c r="E519" s="457"/>
      <c r="F519" s="455"/>
      <c r="G519" s="459"/>
      <c r="H519" s="460"/>
      <c r="I519" s="29"/>
      <c r="J519" s="29"/>
      <c r="K519" s="29"/>
      <c r="L519" s="29"/>
      <c r="M519" s="29"/>
      <c r="N519" s="29"/>
      <c r="O519" s="29"/>
      <c r="P519" s="29"/>
      <c r="Q519" s="29"/>
      <c r="R519" s="29"/>
      <c r="S519" s="29"/>
      <c r="T519" s="29"/>
      <c r="U519" s="29"/>
      <c r="V519" s="29"/>
      <c r="W519" s="29"/>
      <c r="X519" s="29"/>
      <c r="Y519" s="29"/>
      <c r="Z519" s="29"/>
      <c r="AA519" s="32"/>
      <c r="AB519" s="32"/>
      <c r="AC519" s="32"/>
      <c r="AD519" s="32"/>
      <c r="AE519" s="32"/>
      <c r="AF519" s="32"/>
    </row>
    <row r="520" spans="1:32" ht="12.75" customHeight="1">
      <c r="A520" s="25">
        <v>21130305</v>
      </c>
      <c r="B520" s="29" t="s">
        <v>131</v>
      </c>
      <c r="C520" s="26">
        <v>2500000</v>
      </c>
      <c r="D520" s="26"/>
      <c r="E520" s="460"/>
      <c r="F520" s="461"/>
      <c r="G520" s="461"/>
      <c r="H520" s="461"/>
      <c r="I520" s="179"/>
      <c r="J520" s="29"/>
      <c r="K520" s="29"/>
      <c r="L520" s="29"/>
      <c r="M520" s="29"/>
      <c r="N520" s="29"/>
      <c r="O520" s="29"/>
      <c r="P520" s="29"/>
      <c r="Q520" s="29"/>
      <c r="R520" s="29"/>
      <c r="S520" s="29"/>
      <c r="T520" s="29"/>
      <c r="U520" s="29"/>
      <c r="V520" s="29"/>
      <c r="W520" s="29"/>
      <c r="X520" s="29"/>
      <c r="Y520" s="29"/>
      <c r="Z520" s="29"/>
      <c r="AA520" s="32"/>
      <c r="AB520" s="32"/>
      <c r="AC520" s="32"/>
      <c r="AD520" s="32"/>
      <c r="AE520" s="32"/>
      <c r="AF520" s="32"/>
    </row>
    <row r="521" spans="1:32" ht="12.75" customHeight="1">
      <c r="A521" s="25">
        <v>21130306</v>
      </c>
      <c r="B521" s="29" t="s">
        <v>144</v>
      </c>
      <c r="C521" s="26">
        <v>16000000</v>
      </c>
      <c r="D521" s="26"/>
      <c r="E521" s="460"/>
      <c r="F521" s="454"/>
      <c r="G521" s="461"/>
      <c r="H521" s="461"/>
      <c r="I521" s="179"/>
      <c r="J521" s="29"/>
      <c r="K521" s="29"/>
      <c r="L521" s="29"/>
      <c r="M521" s="29"/>
      <c r="N521" s="29"/>
      <c r="O521" s="29"/>
      <c r="P521" s="29"/>
      <c r="Q521" s="29"/>
      <c r="R521" s="29"/>
      <c r="S521" s="29"/>
      <c r="T521" s="29"/>
      <c r="U521" s="29"/>
      <c r="V521" s="29"/>
      <c r="W521" s="29"/>
      <c r="X521" s="29"/>
      <c r="Y521" s="29"/>
      <c r="Z521" s="29"/>
      <c r="AA521" s="32"/>
      <c r="AB521" s="32"/>
      <c r="AC521" s="32"/>
      <c r="AD521" s="32"/>
      <c r="AE521" s="32"/>
      <c r="AF521" s="32"/>
    </row>
    <row r="522" spans="1:32" ht="12.75" customHeight="1">
      <c r="A522" s="25">
        <v>21130307</v>
      </c>
      <c r="B522" s="29" t="s">
        <v>101</v>
      </c>
      <c r="C522" s="26">
        <v>1600000</v>
      </c>
      <c r="D522" s="26"/>
      <c r="E522" s="457"/>
      <c r="F522" s="457"/>
      <c r="G522" s="459"/>
      <c r="H522" s="460"/>
      <c r="I522" s="29"/>
      <c r="J522" s="29"/>
      <c r="K522" s="29"/>
      <c r="L522" s="29"/>
      <c r="M522" s="29"/>
      <c r="N522" s="29"/>
      <c r="O522" s="29"/>
      <c r="P522" s="29"/>
      <c r="Q522" s="29"/>
      <c r="R522" s="29"/>
      <c r="S522" s="29"/>
      <c r="T522" s="29"/>
      <c r="U522" s="29"/>
      <c r="V522" s="29"/>
      <c r="W522" s="29"/>
      <c r="X522" s="29"/>
      <c r="Y522" s="29"/>
      <c r="Z522" s="29"/>
      <c r="AA522" s="32"/>
      <c r="AB522" s="32"/>
      <c r="AC522" s="32"/>
      <c r="AD522" s="32"/>
      <c r="AE522" s="32"/>
      <c r="AF522" s="32"/>
    </row>
    <row r="523" spans="1:32" ht="12.75" customHeight="1">
      <c r="A523" s="21">
        <v>211305</v>
      </c>
      <c r="B523" s="23" t="s">
        <v>55</v>
      </c>
      <c r="C523" s="23">
        <f>+SUM(C524:C525)</f>
        <v>30100000</v>
      </c>
      <c r="D523" s="26"/>
      <c r="E523" s="457"/>
      <c r="F523" s="457"/>
      <c r="G523" s="459"/>
      <c r="H523" s="460"/>
      <c r="I523" s="29"/>
      <c r="J523" s="29"/>
      <c r="K523" s="29"/>
      <c r="L523" s="29"/>
      <c r="M523" s="29"/>
      <c r="N523" s="29"/>
      <c r="O523" s="29"/>
      <c r="P523" s="29"/>
      <c r="Q523" s="29"/>
      <c r="R523" s="29"/>
      <c r="S523" s="29"/>
      <c r="T523" s="29"/>
      <c r="U523" s="29"/>
      <c r="V523" s="29"/>
      <c r="W523" s="29"/>
      <c r="X523" s="29"/>
      <c r="Y523" s="29"/>
      <c r="Z523" s="29"/>
      <c r="AA523" s="32"/>
      <c r="AB523" s="32"/>
      <c r="AC523" s="32"/>
      <c r="AD523" s="32"/>
      <c r="AE523" s="32"/>
      <c r="AF523" s="32"/>
    </row>
    <row r="524" spans="1:32" ht="12.75" customHeight="1">
      <c r="A524" s="25">
        <v>21130502</v>
      </c>
      <c r="B524" s="29" t="s">
        <v>56</v>
      </c>
      <c r="C524" s="26">
        <v>15200000</v>
      </c>
      <c r="D524" s="26"/>
      <c r="E524" s="457"/>
      <c r="F524" s="455"/>
      <c r="G524" s="462"/>
      <c r="H524" s="460"/>
      <c r="I524" s="29"/>
      <c r="J524" s="29"/>
      <c r="K524" s="29"/>
      <c r="L524" s="29"/>
      <c r="M524" s="29"/>
      <c r="N524" s="29"/>
      <c r="O524" s="29"/>
      <c r="P524" s="29"/>
      <c r="Q524" s="29"/>
      <c r="R524" s="29"/>
      <c r="S524" s="29"/>
      <c r="T524" s="29"/>
      <c r="U524" s="29"/>
      <c r="V524" s="29"/>
      <c r="W524" s="29"/>
      <c r="X524" s="29"/>
      <c r="Y524" s="29"/>
      <c r="Z524" s="29"/>
      <c r="AA524" s="32"/>
      <c r="AB524" s="32"/>
      <c r="AC524" s="32"/>
      <c r="AD524" s="32"/>
      <c r="AE524" s="32"/>
      <c r="AF524" s="32"/>
    </row>
    <row r="525" spans="1:32" ht="12.75" customHeight="1">
      <c r="A525" s="25">
        <v>21130505</v>
      </c>
      <c r="B525" s="32" t="s">
        <v>152</v>
      </c>
      <c r="C525" s="26">
        <v>14900000</v>
      </c>
      <c r="D525" s="26"/>
      <c r="E525" s="463"/>
      <c r="F525" s="457"/>
      <c r="G525" s="462"/>
      <c r="H525" s="461"/>
      <c r="I525" s="29"/>
      <c r="J525" s="26"/>
      <c r="K525" s="29"/>
      <c r="L525" s="29"/>
      <c r="M525" s="29"/>
      <c r="N525" s="29"/>
      <c r="O525" s="29"/>
      <c r="P525" s="29"/>
      <c r="Q525" s="29"/>
      <c r="R525" s="29"/>
      <c r="S525" s="29"/>
      <c r="T525" s="29"/>
      <c r="U525" s="29"/>
      <c r="V525" s="29"/>
      <c r="W525" s="29"/>
      <c r="X525" s="29"/>
      <c r="Y525" s="29"/>
      <c r="Z525" s="29"/>
      <c r="AA525" s="32"/>
      <c r="AB525" s="32"/>
      <c r="AC525" s="32"/>
      <c r="AD525" s="32"/>
      <c r="AE525" s="32"/>
      <c r="AF525" s="32"/>
    </row>
    <row r="526" spans="1:32" ht="12.75" customHeight="1">
      <c r="A526" s="21">
        <v>211306</v>
      </c>
      <c r="B526" s="49" t="s">
        <v>57</v>
      </c>
      <c r="C526" s="23">
        <f>C527</f>
        <v>6500000</v>
      </c>
      <c r="D526" s="26"/>
      <c r="E526" s="457"/>
      <c r="F526" s="457"/>
      <c r="G526" s="459"/>
      <c r="H526" s="460"/>
      <c r="I526" s="29"/>
      <c r="J526" s="29"/>
      <c r="K526" s="29"/>
      <c r="L526" s="29"/>
      <c r="M526" s="29"/>
      <c r="N526" s="29"/>
      <c r="O526" s="29"/>
      <c r="P526" s="29"/>
      <c r="Q526" s="29"/>
      <c r="R526" s="29"/>
      <c r="S526" s="29"/>
      <c r="T526" s="29"/>
      <c r="U526" s="29"/>
      <c r="V526" s="29"/>
      <c r="W526" s="29"/>
      <c r="X526" s="29"/>
      <c r="Y526" s="29"/>
      <c r="Z526" s="29"/>
      <c r="AA526" s="32"/>
      <c r="AB526" s="32"/>
      <c r="AC526" s="32"/>
      <c r="AD526" s="32"/>
      <c r="AE526" s="32"/>
      <c r="AF526" s="32"/>
    </row>
    <row r="527" spans="1:32" ht="12.75" customHeight="1">
      <c r="A527" s="25">
        <v>21130604</v>
      </c>
      <c r="B527" s="29" t="s">
        <v>58</v>
      </c>
      <c r="C527" s="26">
        <v>6500000</v>
      </c>
      <c r="D527" s="26"/>
      <c r="E527" s="457"/>
      <c r="F527" s="457"/>
      <c r="G527" s="459"/>
      <c r="H527" s="461"/>
      <c r="I527" s="29"/>
      <c r="J527" s="29"/>
      <c r="K527" s="29"/>
      <c r="L527" s="29"/>
      <c r="M527" s="29"/>
      <c r="N527" s="29"/>
      <c r="O527" s="29"/>
      <c r="P527" s="29"/>
      <c r="Q527" s="29"/>
      <c r="R527" s="29"/>
      <c r="S527" s="29"/>
      <c r="T527" s="29"/>
      <c r="U527" s="29"/>
      <c r="V527" s="29"/>
      <c r="W527" s="29"/>
      <c r="X527" s="29"/>
      <c r="Y527" s="29"/>
      <c r="Z527" s="29"/>
      <c r="AA527" s="32"/>
      <c r="AB527" s="32"/>
      <c r="AC527" s="32"/>
      <c r="AD527" s="32"/>
      <c r="AE527" s="32"/>
      <c r="AF527" s="32"/>
    </row>
    <row r="528" spans="1:32" ht="12.75" customHeight="1">
      <c r="A528" s="21">
        <v>211309</v>
      </c>
      <c r="B528" s="23" t="s">
        <v>61</v>
      </c>
      <c r="C528" s="23">
        <f>+SUM(C529:C532)</f>
        <v>156169000</v>
      </c>
      <c r="D528" s="26"/>
      <c r="E528" s="457"/>
      <c r="F528" s="457"/>
      <c r="G528" s="459"/>
      <c r="H528" s="461"/>
      <c r="I528" s="29"/>
      <c r="J528" s="29"/>
      <c r="K528" s="29"/>
      <c r="L528" s="29"/>
      <c r="M528" s="29"/>
      <c r="N528" s="29"/>
      <c r="O528" s="29"/>
      <c r="P528" s="29"/>
      <c r="Q528" s="29"/>
      <c r="R528" s="29"/>
      <c r="S528" s="29"/>
      <c r="T528" s="29"/>
      <c r="U528" s="29"/>
      <c r="V528" s="29"/>
      <c r="W528" s="29"/>
      <c r="X528" s="29"/>
      <c r="Y528" s="29"/>
      <c r="Z528" s="29"/>
      <c r="AA528" s="32"/>
      <c r="AB528" s="32"/>
      <c r="AC528" s="32"/>
      <c r="AD528" s="32"/>
      <c r="AE528" s="32"/>
      <c r="AF528" s="32"/>
    </row>
    <row r="529" spans="1:32" ht="12.75" customHeight="1">
      <c r="A529" s="25">
        <v>21130901</v>
      </c>
      <c r="B529" s="26" t="s">
        <v>62</v>
      </c>
      <c r="C529" s="26">
        <v>147844000</v>
      </c>
      <c r="D529" s="26"/>
      <c r="E529" s="457"/>
      <c r="F529" s="455"/>
      <c r="G529" s="462"/>
      <c r="H529" s="461"/>
      <c r="I529" s="29"/>
      <c r="J529" s="29"/>
      <c r="K529" s="29"/>
      <c r="L529" s="29"/>
      <c r="M529" s="29"/>
      <c r="N529" s="29"/>
      <c r="O529" s="29"/>
      <c r="P529" s="29"/>
      <c r="Q529" s="29"/>
      <c r="R529" s="29"/>
      <c r="S529" s="29"/>
      <c r="T529" s="29"/>
      <c r="U529" s="29"/>
      <c r="V529" s="29"/>
      <c r="W529" s="29"/>
      <c r="X529" s="29"/>
      <c r="Y529" s="29"/>
      <c r="Z529" s="29"/>
      <c r="AA529" s="32"/>
      <c r="AB529" s="32"/>
      <c r="AC529" s="32"/>
      <c r="AD529" s="32"/>
      <c r="AE529" s="32"/>
      <c r="AF529" s="32"/>
    </row>
    <row r="530" spans="1:32" ht="12.75" customHeight="1">
      <c r="A530" s="25">
        <v>21130903</v>
      </c>
      <c r="B530" s="26" t="s">
        <v>63</v>
      </c>
      <c r="C530" s="26">
        <v>300000</v>
      </c>
      <c r="D530" s="26"/>
      <c r="E530" s="457"/>
      <c r="F530" s="457"/>
      <c r="G530" s="459"/>
      <c r="H530" s="461"/>
      <c r="I530" s="29"/>
      <c r="J530" s="29"/>
      <c r="K530" s="49"/>
      <c r="L530" s="49"/>
      <c r="M530" s="49"/>
      <c r="N530" s="49"/>
      <c r="O530" s="49"/>
      <c r="P530" s="49"/>
      <c r="Q530" s="49"/>
      <c r="R530" s="49"/>
      <c r="S530" s="49"/>
      <c r="T530" s="49"/>
      <c r="U530" s="49"/>
      <c r="V530" s="49"/>
      <c r="W530" s="49"/>
      <c r="X530" s="49"/>
      <c r="Y530" s="49"/>
      <c r="Z530" s="49"/>
      <c r="AA530" s="32"/>
      <c r="AB530" s="32"/>
      <c r="AC530" s="32"/>
      <c r="AD530" s="32"/>
      <c r="AE530" s="32"/>
      <c r="AF530" s="32"/>
    </row>
    <row r="531" spans="1:32" ht="12.75" customHeight="1">
      <c r="A531" s="25">
        <v>21130906</v>
      </c>
      <c r="B531" s="29" t="s">
        <v>117</v>
      </c>
      <c r="C531" s="26">
        <v>7375000</v>
      </c>
      <c r="D531" s="26"/>
      <c r="E531" s="457"/>
      <c r="F531" s="464"/>
      <c r="G531" s="465"/>
      <c r="H531" s="461"/>
      <c r="I531" s="29"/>
      <c r="J531" s="29"/>
      <c r="K531" s="29"/>
      <c r="L531" s="29"/>
      <c r="M531" s="29"/>
      <c r="N531" s="29"/>
      <c r="O531" s="29"/>
      <c r="P531" s="29"/>
      <c r="Q531" s="29"/>
      <c r="R531" s="29"/>
      <c r="S531" s="29"/>
      <c r="T531" s="29"/>
      <c r="U531" s="29"/>
      <c r="V531" s="29"/>
      <c r="W531" s="29"/>
      <c r="X531" s="29"/>
      <c r="Y531" s="29"/>
      <c r="Z531" s="29"/>
      <c r="AA531" s="32"/>
      <c r="AB531" s="32"/>
      <c r="AC531" s="32"/>
      <c r="AD531" s="32"/>
      <c r="AE531" s="32"/>
      <c r="AF531" s="32"/>
    </row>
    <row r="532" spans="1:32" ht="12.75" customHeight="1">
      <c r="A532" s="25">
        <v>21130908</v>
      </c>
      <c r="B532" s="26" t="s">
        <v>64</v>
      </c>
      <c r="C532" s="26">
        <v>650000</v>
      </c>
      <c r="D532" s="26"/>
      <c r="E532" s="457"/>
      <c r="F532" s="464"/>
      <c r="G532" s="465"/>
      <c r="H532" s="461"/>
      <c r="I532" s="29"/>
      <c r="J532" s="26"/>
      <c r="K532" s="29"/>
      <c r="L532" s="29"/>
      <c r="M532" s="29"/>
      <c r="N532" s="29"/>
      <c r="O532" s="29"/>
      <c r="P532" s="29"/>
      <c r="Q532" s="29"/>
      <c r="R532" s="29"/>
      <c r="S532" s="29"/>
      <c r="T532" s="29"/>
      <c r="U532" s="29"/>
      <c r="V532" s="29"/>
      <c r="W532" s="29"/>
      <c r="X532" s="29"/>
      <c r="Y532" s="29"/>
      <c r="Z532" s="29"/>
      <c r="AA532" s="32"/>
      <c r="AB532" s="32"/>
      <c r="AC532" s="32"/>
      <c r="AD532" s="32"/>
      <c r="AE532" s="32"/>
      <c r="AF532" s="32"/>
    </row>
    <row r="533" spans="1:32" ht="12.75" customHeight="1">
      <c r="A533" s="29"/>
      <c r="B533" s="26"/>
      <c r="C533" s="26"/>
      <c r="D533" s="26"/>
      <c r="E533" s="457"/>
      <c r="F533" s="464"/>
      <c r="G533" s="466"/>
      <c r="H533" s="461"/>
      <c r="I533" s="29"/>
      <c r="J533" s="26"/>
      <c r="K533" s="29"/>
      <c r="L533" s="29"/>
      <c r="M533" s="29"/>
      <c r="N533" s="29"/>
      <c r="O533" s="29"/>
      <c r="P533" s="29"/>
      <c r="Q533" s="29"/>
      <c r="R533" s="29"/>
      <c r="S533" s="29"/>
      <c r="T533" s="29"/>
      <c r="U533" s="29"/>
      <c r="V533" s="29"/>
      <c r="W533" s="29"/>
      <c r="X533" s="29"/>
      <c r="Y533" s="29"/>
      <c r="Z533" s="29"/>
      <c r="AA533" s="32"/>
      <c r="AB533" s="32"/>
      <c r="AC533" s="32"/>
      <c r="AD533" s="32"/>
      <c r="AE533" s="32"/>
      <c r="AF533" s="32"/>
    </row>
    <row r="534" spans="1:32" ht="12.75" customHeight="1">
      <c r="A534" s="698" t="s">
        <v>74</v>
      </c>
      <c r="B534" s="657"/>
      <c r="C534" s="152">
        <f>C535+C540</f>
        <v>14400000</v>
      </c>
      <c r="D534" s="26"/>
      <c r="E534" s="460"/>
      <c r="F534" s="458"/>
      <c r="G534" s="461"/>
      <c r="H534" s="461"/>
      <c r="I534" s="29"/>
      <c r="J534" s="29"/>
      <c r="K534" s="29"/>
      <c r="L534" s="29"/>
      <c r="M534" s="29"/>
      <c r="N534" s="29"/>
      <c r="O534" s="29"/>
      <c r="P534" s="29"/>
      <c r="Q534" s="29"/>
      <c r="R534" s="29"/>
      <c r="S534" s="29"/>
      <c r="T534" s="29"/>
      <c r="U534" s="29"/>
      <c r="V534" s="29"/>
      <c r="W534" s="29"/>
      <c r="X534" s="29"/>
      <c r="Y534" s="29"/>
      <c r="Z534" s="29"/>
      <c r="AA534" s="32"/>
      <c r="AB534" s="32"/>
      <c r="AC534" s="32"/>
      <c r="AD534" s="32"/>
      <c r="AE534" s="32"/>
      <c r="AF534" s="32"/>
    </row>
    <row r="535" spans="1:32" ht="12.75" customHeight="1">
      <c r="A535" s="21">
        <v>221104</v>
      </c>
      <c r="B535" s="21" t="s">
        <v>78</v>
      </c>
      <c r="C535" s="50">
        <f>SUM(C536:C539)</f>
        <v>13400000</v>
      </c>
      <c r="D535" s="26"/>
      <c r="E535" s="454"/>
      <c r="F535" s="455"/>
      <c r="G535" s="456"/>
      <c r="H535" s="456"/>
      <c r="I535" s="25"/>
      <c r="J535" s="25"/>
      <c r="K535" s="25"/>
      <c r="L535" s="25"/>
      <c r="M535" s="25"/>
      <c r="N535" s="25"/>
      <c r="O535" s="25"/>
      <c r="P535" s="25"/>
      <c r="Q535" s="25"/>
      <c r="R535" s="25"/>
      <c r="S535" s="25"/>
      <c r="T535" s="25"/>
      <c r="U535" s="25"/>
      <c r="V535" s="25"/>
      <c r="W535" s="25"/>
      <c r="X535" s="25"/>
      <c r="Y535" s="25"/>
      <c r="Z535" s="25"/>
      <c r="AA535" s="32"/>
      <c r="AB535" s="32"/>
      <c r="AC535" s="32"/>
      <c r="AD535" s="32"/>
      <c r="AE535" s="32"/>
      <c r="AF535" s="32"/>
    </row>
    <row r="536" spans="1:32" ht="12.75" customHeight="1">
      <c r="A536" s="25">
        <v>22110401</v>
      </c>
      <c r="B536" s="29" t="s">
        <v>79</v>
      </c>
      <c r="C536" s="26">
        <v>2500000</v>
      </c>
      <c r="D536" s="26"/>
      <c r="E536" s="457"/>
      <c r="F536" s="458"/>
      <c r="G536" s="459"/>
      <c r="H536" s="461"/>
      <c r="I536" s="29"/>
      <c r="J536" s="29"/>
      <c r="K536" s="29"/>
      <c r="L536" s="29"/>
      <c r="M536" s="29"/>
      <c r="N536" s="29"/>
      <c r="O536" s="29"/>
      <c r="P536" s="29"/>
      <c r="Q536" s="29"/>
      <c r="R536" s="29"/>
      <c r="S536" s="29"/>
      <c r="T536" s="29"/>
      <c r="U536" s="29"/>
      <c r="V536" s="29"/>
      <c r="W536" s="29"/>
      <c r="X536" s="29"/>
      <c r="Y536" s="29"/>
      <c r="Z536" s="29"/>
      <c r="AA536" s="32"/>
      <c r="AB536" s="32"/>
      <c r="AC536" s="32"/>
      <c r="AD536" s="32"/>
      <c r="AE536" s="32"/>
      <c r="AF536" s="32"/>
    </row>
    <row r="537" spans="1:32" ht="12.75" customHeight="1">
      <c r="A537" s="25">
        <v>22110404</v>
      </c>
      <c r="B537" s="29" t="s">
        <v>106</v>
      </c>
      <c r="C537" s="26">
        <v>4100000</v>
      </c>
      <c r="D537" s="26"/>
      <c r="E537" s="457"/>
      <c r="F537" s="458"/>
      <c r="G537" s="459"/>
      <c r="H537" s="461"/>
      <c r="I537" s="29"/>
      <c r="J537" s="29"/>
      <c r="K537" s="29"/>
      <c r="L537" s="29"/>
      <c r="M537" s="29"/>
      <c r="N537" s="29"/>
      <c r="O537" s="29"/>
      <c r="P537" s="29"/>
      <c r="Q537" s="29"/>
      <c r="R537" s="29"/>
      <c r="S537" s="29"/>
      <c r="T537" s="29"/>
      <c r="U537" s="29"/>
      <c r="V537" s="29"/>
      <c r="W537" s="29"/>
      <c r="X537" s="29"/>
      <c r="Y537" s="29"/>
      <c r="Z537" s="29"/>
      <c r="AA537" s="32"/>
      <c r="AB537" s="32"/>
      <c r="AC537" s="32"/>
      <c r="AD537" s="32"/>
      <c r="AE537" s="32"/>
      <c r="AF537" s="32"/>
    </row>
    <row r="538" spans="1:32" ht="12.75" customHeight="1">
      <c r="A538" s="25">
        <v>22110406</v>
      </c>
      <c r="B538" s="29" t="s">
        <v>223</v>
      </c>
      <c r="C538" s="26">
        <v>4300000</v>
      </c>
      <c r="D538" s="26"/>
      <c r="E538" s="457"/>
      <c r="F538" s="458"/>
      <c r="G538" s="459"/>
      <c r="H538" s="461"/>
      <c r="I538" s="29"/>
      <c r="J538" s="29"/>
      <c r="K538" s="29"/>
      <c r="L538" s="29"/>
      <c r="M538" s="29"/>
      <c r="N538" s="29"/>
      <c r="O538" s="29"/>
      <c r="P538" s="29"/>
      <c r="Q538" s="29"/>
      <c r="R538" s="29"/>
      <c r="S538" s="29"/>
      <c r="T538" s="29"/>
      <c r="U538" s="29"/>
      <c r="V538" s="29"/>
      <c r="W538" s="29"/>
      <c r="X538" s="29"/>
      <c r="Y538" s="29"/>
      <c r="Z538" s="29"/>
      <c r="AA538" s="32"/>
      <c r="AB538" s="32"/>
      <c r="AC538" s="32"/>
      <c r="AD538" s="32"/>
      <c r="AE538" s="32"/>
      <c r="AF538" s="32"/>
    </row>
    <row r="539" spans="1:32" ht="12.75" customHeight="1">
      <c r="A539" s="25">
        <v>22110409</v>
      </c>
      <c r="B539" s="26" t="s">
        <v>80</v>
      </c>
      <c r="C539" s="26">
        <v>2500000</v>
      </c>
      <c r="D539" s="26"/>
      <c r="E539" s="23"/>
      <c r="F539" s="35"/>
      <c r="G539" s="20"/>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row>
    <row r="540" spans="1:32" ht="12.75" customHeight="1">
      <c r="A540" s="21">
        <v>221107</v>
      </c>
      <c r="B540" s="23" t="s">
        <v>81</v>
      </c>
      <c r="C540" s="23">
        <f>C541</f>
        <v>1000000</v>
      </c>
      <c r="D540" s="26"/>
      <c r="E540" s="125"/>
      <c r="F540" s="146"/>
      <c r="G540" s="101"/>
      <c r="H540" s="29"/>
      <c r="I540" s="29"/>
      <c r="J540" s="29"/>
      <c r="K540" s="29"/>
      <c r="L540" s="29"/>
      <c r="M540" s="29"/>
      <c r="N540" s="29"/>
      <c r="O540" s="29"/>
      <c r="P540" s="29"/>
      <c r="Q540" s="29"/>
      <c r="R540" s="29"/>
      <c r="S540" s="29"/>
      <c r="T540" s="29"/>
      <c r="U540" s="29"/>
      <c r="V540" s="29"/>
      <c r="W540" s="29"/>
      <c r="X540" s="29"/>
      <c r="Y540" s="29"/>
      <c r="Z540" s="29"/>
      <c r="AA540" s="32"/>
      <c r="AB540" s="32"/>
      <c r="AC540" s="32"/>
      <c r="AD540" s="32"/>
      <c r="AE540" s="32"/>
      <c r="AF540" s="32"/>
    </row>
    <row r="541" spans="1:32" ht="12.75" customHeight="1">
      <c r="A541" s="25">
        <v>22110702</v>
      </c>
      <c r="B541" s="26" t="s">
        <v>82</v>
      </c>
      <c r="C541" s="26">
        <v>1000000</v>
      </c>
      <c r="D541" s="26"/>
      <c r="E541" s="125"/>
      <c r="F541" s="146"/>
      <c r="G541" s="101"/>
      <c r="H541" s="29"/>
      <c r="I541" s="29"/>
      <c r="J541" s="29"/>
      <c r="K541" s="29"/>
      <c r="L541" s="29"/>
      <c r="M541" s="29"/>
      <c r="N541" s="29"/>
      <c r="O541" s="29"/>
      <c r="P541" s="29"/>
      <c r="Q541" s="29"/>
      <c r="R541" s="29"/>
      <c r="S541" s="29"/>
      <c r="T541" s="29"/>
      <c r="U541" s="29"/>
      <c r="V541" s="29"/>
      <c r="W541" s="29"/>
      <c r="X541" s="29"/>
      <c r="Y541" s="29"/>
      <c r="Z541" s="29"/>
      <c r="AA541" s="32"/>
      <c r="AB541" s="32"/>
      <c r="AC541" s="32"/>
      <c r="AD541" s="32"/>
      <c r="AE541" s="32"/>
      <c r="AF541" s="32"/>
    </row>
    <row r="542" spans="1:32" ht="12.75" customHeight="1">
      <c r="A542" s="29"/>
      <c r="B542" s="26"/>
      <c r="C542" s="26"/>
      <c r="D542" s="26"/>
      <c r="E542" s="125"/>
      <c r="F542" s="146"/>
      <c r="G542" s="101"/>
      <c r="H542" s="29"/>
      <c r="I542" s="29"/>
      <c r="J542" s="29"/>
      <c r="K542" s="29"/>
      <c r="L542" s="29"/>
      <c r="M542" s="29"/>
      <c r="N542" s="29"/>
      <c r="O542" s="29"/>
      <c r="P542" s="29"/>
      <c r="Q542" s="29"/>
      <c r="R542" s="29"/>
      <c r="S542" s="29"/>
      <c r="T542" s="29"/>
      <c r="U542" s="29"/>
      <c r="V542" s="29"/>
      <c r="W542" s="29"/>
      <c r="X542" s="29"/>
      <c r="Y542" s="29"/>
      <c r="Z542" s="29"/>
      <c r="AA542" s="32"/>
      <c r="AB542" s="32"/>
      <c r="AC542" s="32"/>
      <c r="AD542" s="32"/>
      <c r="AE542" s="32"/>
      <c r="AF542" s="32"/>
    </row>
    <row r="543" spans="1:32" ht="12.75" customHeight="1" thickBo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row>
    <row r="544" spans="1:32" ht="12.75" customHeight="1">
      <c r="A544" s="678" t="s">
        <v>229</v>
      </c>
      <c r="B544" s="679"/>
      <c r="C544" s="661" t="s">
        <v>230</v>
      </c>
      <c r="E544" s="146"/>
      <c r="F544" s="29"/>
      <c r="G544" s="29"/>
      <c r="H544" s="29"/>
      <c r="I544" s="29"/>
      <c r="J544" s="29"/>
      <c r="K544" s="29"/>
      <c r="L544" s="29"/>
      <c r="M544" s="29"/>
      <c r="N544" s="29"/>
      <c r="O544" s="29"/>
      <c r="P544" s="29"/>
      <c r="Q544" s="29"/>
      <c r="R544" s="29"/>
      <c r="S544" s="29"/>
      <c r="T544" s="29"/>
      <c r="U544" s="29"/>
      <c r="V544" s="29"/>
      <c r="W544" s="29"/>
      <c r="X544" s="29"/>
      <c r="Y544" s="29"/>
      <c r="Z544" s="32"/>
      <c r="AA544" s="32"/>
      <c r="AB544" s="32"/>
      <c r="AC544" s="32"/>
      <c r="AD544" s="32"/>
      <c r="AE544" s="32"/>
    </row>
    <row r="545" spans="1:32" ht="12.75" customHeight="1" thickBot="1">
      <c r="A545" s="680"/>
      <c r="B545" s="681"/>
      <c r="C545" s="662"/>
      <c r="E545" s="146"/>
      <c r="F545" s="29"/>
      <c r="G545" s="29"/>
      <c r="H545" s="29"/>
      <c r="I545" s="29"/>
      <c r="J545" s="29"/>
      <c r="K545" s="29"/>
      <c r="L545" s="29"/>
      <c r="M545" s="29"/>
      <c r="N545" s="29"/>
      <c r="O545" s="29"/>
      <c r="P545" s="29"/>
      <c r="Q545" s="29"/>
      <c r="R545" s="29"/>
      <c r="S545" s="29"/>
      <c r="T545" s="29"/>
      <c r="U545" s="29"/>
      <c r="V545" s="29"/>
      <c r="W545" s="29"/>
      <c r="X545" s="29"/>
      <c r="Y545" s="29"/>
      <c r="Z545" s="32"/>
      <c r="AA545" s="32"/>
      <c r="AB545" s="32"/>
      <c r="AC545" s="32"/>
      <c r="AD545" s="32"/>
      <c r="AE545" s="32"/>
    </row>
    <row r="546" spans="1:32" ht="12.75" customHeight="1">
      <c r="A546" s="668" t="s">
        <v>231</v>
      </c>
      <c r="B546" s="669"/>
      <c r="C546" s="670"/>
      <c r="E546" s="146"/>
      <c r="F546" s="29"/>
      <c r="G546" s="29"/>
      <c r="H546" s="29"/>
      <c r="I546" s="29"/>
      <c r="J546" s="29"/>
      <c r="K546" s="29"/>
      <c r="L546" s="29"/>
      <c r="M546" s="29"/>
      <c r="N546" s="29"/>
      <c r="O546" s="29"/>
      <c r="P546" s="29"/>
      <c r="Q546" s="29"/>
      <c r="R546" s="29"/>
      <c r="S546" s="29"/>
      <c r="T546" s="29"/>
      <c r="U546" s="29"/>
      <c r="V546" s="29"/>
      <c r="W546" s="29"/>
      <c r="X546" s="29"/>
      <c r="Y546" s="29"/>
      <c r="Z546" s="32"/>
      <c r="AA546" s="32"/>
      <c r="AB546" s="32"/>
      <c r="AC546" s="32"/>
      <c r="AD546" s="32"/>
      <c r="AE546" s="32"/>
    </row>
    <row r="547" spans="1:32" ht="12.75" customHeight="1">
      <c r="A547" s="671"/>
      <c r="B547" s="672"/>
      <c r="C547" s="673"/>
      <c r="E547" s="180"/>
      <c r="F547" s="49"/>
      <c r="G547" s="49"/>
      <c r="H547" s="49"/>
      <c r="I547" s="49"/>
      <c r="J547" s="49"/>
      <c r="K547" s="49"/>
      <c r="L547" s="49"/>
      <c r="M547" s="49"/>
      <c r="N547" s="49"/>
      <c r="O547" s="49"/>
      <c r="P547" s="49"/>
      <c r="Q547" s="49"/>
      <c r="R547" s="49"/>
      <c r="S547" s="49"/>
      <c r="T547" s="49"/>
      <c r="U547" s="49"/>
      <c r="V547" s="49"/>
      <c r="W547" s="49"/>
      <c r="X547" s="49"/>
      <c r="Y547" s="49"/>
      <c r="Z547" s="7"/>
      <c r="AA547" s="7"/>
      <c r="AB547" s="7"/>
      <c r="AC547" s="7"/>
      <c r="AD547" s="7"/>
      <c r="AE547" s="7"/>
    </row>
    <row r="548" spans="1:32" ht="12.75" customHeight="1">
      <c r="A548" s="671"/>
      <c r="B548" s="672"/>
      <c r="C548" s="673"/>
      <c r="E548" s="180"/>
      <c r="F548" s="49"/>
      <c r="G548" s="49"/>
      <c r="H548" s="49"/>
      <c r="I548" s="49"/>
      <c r="J548" s="49"/>
      <c r="K548" s="49"/>
      <c r="L548" s="49"/>
      <c r="M548" s="49"/>
      <c r="N548" s="49"/>
      <c r="O548" s="49"/>
      <c r="P548" s="49"/>
      <c r="Q548" s="49"/>
      <c r="R548" s="49"/>
      <c r="S548" s="49"/>
      <c r="T548" s="49"/>
      <c r="U548" s="49"/>
      <c r="V548" s="49"/>
      <c r="W548" s="49"/>
      <c r="X548" s="49"/>
      <c r="Y548" s="49"/>
      <c r="Z548" s="7"/>
      <c r="AA548" s="7"/>
      <c r="AB548" s="7"/>
      <c r="AC548" s="7"/>
      <c r="AD548" s="7"/>
      <c r="AE548" s="7"/>
    </row>
    <row r="549" spans="1:32" ht="12.75" customHeight="1">
      <c r="A549" s="671"/>
      <c r="B549" s="672"/>
      <c r="C549" s="673"/>
      <c r="E549" s="180"/>
      <c r="F549" s="49"/>
      <c r="G549" s="49"/>
      <c r="H549" s="49"/>
      <c r="I549" s="49"/>
      <c r="J549" s="49"/>
      <c r="K549" s="49"/>
      <c r="L549" s="49"/>
      <c r="M549" s="49"/>
      <c r="N549" s="49"/>
      <c r="O549" s="49"/>
      <c r="P549" s="49"/>
      <c r="Q549" s="49"/>
      <c r="R549" s="49"/>
      <c r="S549" s="49"/>
      <c r="T549" s="49"/>
      <c r="U549" s="49"/>
      <c r="V549" s="49"/>
      <c r="W549" s="49"/>
      <c r="X549" s="49"/>
      <c r="Y549" s="49"/>
      <c r="Z549" s="7"/>
      <c r="AA549" s="7"/>
      <c r="AB549" s="7"/>
      <c r="AC549" s="7"/>
      <c r="AD549" s="7"/>
      <c r="AE549" s="7"/>
    </row>
    <row r="550" spans="1:32" ht="12.75" customHeight="1">
      <c r="A550" s="671"/>
      <c r="B550" s="672"/>
      <c r="C550" s="673"/>
      <c r="E550" s="180"/>
      <c r="F550" s="49"/>
      <c r="G550" s="49"/>
      <c r="H550" s="49"/>
      <c r="I550" s="49"/>
      <c r="J550" s="49"/>
      <c r="K550" s="49"/>
      <c r="L550" s="49"/>
      <c r="M550" s="49"/>
      <c r="N550" s="49"/>
      <c r="O550" s="49"/>
      <c r="P550" s="49"/>
      <c r="Q550" s="49"/>
      <c r="R550" s="49"/>
      <c r="S550" s="49"/>
      <c r="T550" s="49"/>
      <c r="U550" s="49"/>
      <c r="V550" s="49"/>
      <c r="W550" s="49"/>
      <c r="X550" s="49"/>
      <c r="Y550" s="49"/>
      <c r="Z550" s="7"/>
      <c r="AA550" s="7"/>
      <c r="AB550" s="7"/>
      <c r="AC550" s="7"/>
      <c r="AD550" s="7"/>
      <c r="AE550" s="7"/>
    </row>
    <row r="551" spans="1:32" ht="12.75" customHeight="1">
      <c r="A551" s="671"/>
      <c r="B551" s="672"/>
      <c r="C551" s="673"/>
      <c r="E551" s="180"/>
      <c r="F551" s="49"/>
      <c r="G551" s="49"/>
      <c r="H551" s="49"/>
      <c r="I551" s="49"/>
      <c r="J551" s="49"/>
      <c r="K551" s="49"/>
      <c r="L551" s="49"/>
      <c r="M551" s="49"/>
      <c r="N551" s="49"/>
      <c r="O551" s="49"/>
      <c r="P551" s="49"/>
      <c r="Q551" s="49"/>
      <c r="R551" s="49"/>
      <c r="S551" s="49"/>
      <c r="T551" s="49"/>
      <c r="U551" s="49"/>
      <c r="V551" s="49"/>
      <c r="W551" s="49"/>
      <c r="X551" s="49"/>
      <c r="Y551" s="49"/>
      <c r="Z551" s="7"/>
      <c r="AA551" s="7"/>
      <c r="AB551" s="7"/>
      <c r="AC551" s="7"/>
      <c r="AD551" s="7"/>
      <c r="AE551" s="7"/>
    </row>
    <row r="552" spans="1:32" ht="12.75" customHeight="1">
      <c r="A552" s="671"/>
      <c r="B552" s="672"/>
      <c r="C552" s="673"/>
      <c r="E552" s="49"/>
      <c r="F552" s="49"/>
      <c r="G552" s="49"/>
      <c r="H552" s="49"/>
      <c r="I552" s="49"/>
      <c r="J552" s="49"/>
      <c r="K552" s="49"/>
      <c r="L552" s="49"/>
      <c r="M552" s="49"/>
      <c r="N552" s="49"/>
      <c r="O552" s="49"/>
      <c r="P552" s="49"/>
      <c r="Q552" s="49"/>
      <c r="R552" s="49"/>
      <c r="S552" s="49"/>
      <c r="T552" s="49"/>
      <c r="U552" s="49"/>
      <c r="V552" s="49"/>
      <c r="W552" s="49"/>
      <c r="X552" s="49"/>
      <c r="Y552" s="49"/>
      <c r="Z552" s="7"/>
      <c r="AA552" s="7"/>
      <c r="AB552" s="7"/>
      <c r="AC552" s="7"/>
      <c r="AD552" s="7"/>
      <c r="AE552" s="7"/>
    </row>
    <row r="553" spans="1:32" ht="12.75" customHeight="1" thickBot="1">
      <c r="A553" s="674"/>
      <c r="B553" s="675"/>
      <c r="C553" s="676"/>
      <c r="E553" s="49"/>
      <c r="F553" s="49"/>
      <c r="G553" s="49"/>
      <c r="H553" s="49"/>
      <c r="I553" s="49"/>
      <c r="J553" s="49"/>
      <c r="K553" s="49"/>
      <c r="L553" s="49"/>
      <c r="M553" s="49"/>
      <c r="N553" s="49"/>
      <c r="O553" s="49"/>
      <c r="P553" s="49"/>
      <c r="Q553" s="49"/>
      <c r="R553" s="49"/>
      <c r="S553" s="49"/>
      <c r="T553" s="49"/>
      <c r="U553" s="49"/>
      <c r="V553" s="49"/>
      <c r="W553" s="49"/>
      <c r="X553" s="49"/>
      <c r="Y553" s="49"/>
      <c r="Z553" s="7"/>
      <c r="AA553" s="7"/>
      <c r="AB553" s="7"/>
      <c r="AC553" s="7"/>
      <c r="AD553" s="7"/>
      <c r="AE553" s="7"/>
    </row>
    <row r="554" spans="1:32" ht="12.75" customHeight="1">
      <c r="A554" s="3" t="s">
        <v>4</v>
      </c>
      <c r="B554" s="49"/>
      <c r="C554" s="62"/>
      <c r="E554" s="180"/>
      <c r="F554" s="49"/>
      <c r="G554" s="49"/>
      <c r="H554" s="49"/>
      <c r="I554" s="49"/>
      <c r="J554" s="49"/>
      <c r="K554" s="49"/>
      <c r="L554" s="49"/>
      <c r="M554" s="49"/>
      <c r="N554" s="49"/>
      <c r="O554" s="49"/>
      <c r="P554" s="49"/>
      <c r="Q554" s="49"/>
      <c r="R554" s="49"/>
      <c r="S554" s="49"/>
      <c r="T554" s="49"/>
      <c r="U554" s="49"/>
      <c r="V554" s="49"/>
      <c r="W554" s="49"/>
      <c r="X554" s="49"/>
      <c r="Y554" s="49"/>
      <c r="Z554" s="7"/>
      <c r="AA554" s="7"/>
      <c r="AB554" s="7"/>
      <c r="AC554" s="7"/>
      <c r="AD554" s="7"/>
      <c r="AE554" s="7"/>
    </row>
    <row r="555" spans="1:32" ht="12.75" customHeight="1">
      <c r="A555" s="63" t="s">
        <v>212</v>
      </c>
      <c r="B555" s="49"/>
      <c r="C555" s="62"/>
      <c r="E555" s="180"/>
      <c r="F555" s="23"/>
      <c r="G555" s="49"/>
      <c r="H555" s="49"/>
      <c r="I555" s="49"/>
      <c r="J555" s="49"/>
      <c r="K555" s="49"/>
      <c r="L555" s="49"/>
      <c r="M555" s="49"/>
      <c r="N555" s="49"/>
      <c r="O555" s="49"/>
      <c r="P555" s="49"/>
      <c r="Q555" s="49"/>
      <c r="R555" s="49"/>
      <c r="S555" s="49"/>
      <c r="T555" s="49"/>
      <c r="U555" s="49"/>
      <c r="V555" s="49"/>
      <c r="W555" s="49"/>
      <c r="X555" s="49"/>
      <c r="Y555" s="49"/>
      <c r="Z555" s="7"/>
      <c r="AA555" s="7"/>
      <c r="AB555" s="7"/>
      <c r="AC555" s="7"/>
      <c r="AD555" s="7"/>
      <c r="AE555" s="7"/>
    </row>
    <row r="556" spans="1:32" ht="12.75" customHeight="1">
      <c r="A556" s="63" t="s">
        <v>213</v>
      </c>
      <c r="B556" s="49"/>
      <c r="C556" s="62"/>
      <c r="E556" s="180"/>
      <c r="F556" s="23"/>
      <c r="G556" s="49"/>
      <c r="H556" s="49"/>
      <c r="I556" s="49"/>
      <c r="J556" s="49"/>
      <c r="K556" s="49"/>
      <c r="L556" s="49"/>
      <c r="M556" s="49"/>
      <c r="N556" s="49"/>
      <c r="O556" s="49"/>
      <c r="P556" s="49"/>
      <c r="Q556" s="49"/>
      <c r="R556" s="49"/>
      <c r="S556" s="49"/>
      <c r="T556" s="49"/>
      <c r="U556" s="49"/>
      <c r="V556" s="49"/>
      <c r="W556" s="49"/>
      <c r="X556" s="49"/>
      <c r="Y556" s="49"/>
      <c r="Z556" s="7"/>
      <c r="AA556" s="7"/>
      <c r="AB556" s="7"/>
      <c r="AC556" s="7"/>
      <c r="AD556" s="7"/>
      <c r="AE556" s="7"/>
    </row>
    <row r="557" spans="1:32" ht="12.75" customHeight="1" thickBot="1">
      <c r="A557" s="10" t="s">
        <v>232</v>
      </c>
      <c r="B557" s="158"/>
      <c r="C557" s="173"/>
      <c r="E557" s="180"/>
      <c r="F557" s="49"/>
      <c r="G557" s="49"/>
      <c r="H557" s="49"/>
      <c r="I557" s="49"/>
      <c r="J557" s="49"/>
      <c r="K557" s="49"/>
      <c r="L557" s="49"/>
      <c r="M557" s="49"/>
      <c r="N557" s="49"/>
      <c r="O557" s="49"/>
      <c r="P557" s="49"/>
      <c r="Q557" s="49"/>
      <c r="R557" s="49"/>
      <c r="S557" s="49"/>
      <c r="T557" s="49"/>
      <c r="U557" s="49"/>
      <c r="V557" s="49"/>
      <c r="W557" s="49"/>
      <c r="X557" s="49"/>
      <c r="Y557" s="49"/>
      <c r="Z557" s="7"/>
      <c r="AA557" s="7"/>
      <c r="AB557" s="7"/>
      <c r="AC557" s="7"/>
      <c r="AD557" s="7"/>
      <c r="AE557" s="7"/>
    </row>
    <row r="558" spans="1:32" ht="12.75" customHeight="1" thickBot="1">
      <c r="A558" s="65" t="s">
        <v>8</v>
      </c>
      <c r="B558" s="115"/>
      <c r="C558" s="68">
        <f>+C560+C585+C610+C606</f>
        <v>187218400</v>
      </c>
      <c r="E558" s="146"/>
      <c r="F558" s="29"/>
      <c r="G558" s="26"/>
      <c r="H558" s="29"/>
      <c r="I558" s="29"/>
      <c r="J558" s="29"/>
      <c r="K558" s="29"/>
      <c r="L558" s="29"/>
      <c r="M558" s="29"/>
      <c r="N558" s="29"/>
      <c r="O558" s="29"/>
      <c r="P558" s="29"/>
      <c r="Q558" s="29"/>
      <c r="R558" s="29"/>
      <c r="S558" s="29"/>
      <c r="T558" s="29"/>
      <c r="U558" s="29"/>
      <c r="V558" s="29"/>
      <c r="W558" s="29"/>
      <c r="X558" s="29"/>
      <c r="Y558" s="29"/>
      <c r="Z558" s="32"/>
      <c r="AA558" s="32"/>
      <c r="AB558" s="32"/>
      <c r="AC558" s="32"/>
      <c r="AD558" s="32"/>
      <c r="AE558" s="32"/>
    </row>
    <row r="559" spans="1:32" ht="12.75" customHeight="1" thickBot="1">
      <c r="A559" s="49"/>
      <c r="B559" s="49"/>
      <c r="C559" s="23"/>
      <c r="D559" s="23"/>
      <c r="E559" s="26"/>
      <c r="F559" s="132"/>
      <c r="G559" s="29"/>
      <c r="H559" s="29"/>
      <c r="I559" s="29"/>
      <c r="J559" s="29"/>
      <c r="K559" s="29"/>
      <c r="L559" s="29"/>
      <c r="M559" s="29"/>
      <c r="N559" s="29"/>
      <c r="O559" s="29"/>
      <c r="P559" s="29"/>
      <c r="Q559" s="29"/>
      <c r="R559" s="29"/>
      <c r="S559" s="29"/>
      <c r="T559" s="29"/>
      <c r="U559" s="29"/>
      <c r="V559" s="29"/>
      <c r="W559" s="29"/>
      <c r="X559" s="29"/>
      <c r="Y559" s="29"/>
      <c r="Z559" s="29"/>
      <c r="AA559" s="32"/>
      <c r="AB559" s="32"/>
      <c r="AC559" s="32"/>
      <c r="AD559" s="32"/>
      <c r="AE559" s="32"/>
      <c r="AF559" s="32"/>
    </row>
    <row r="560" spans="1:32" ht="12.75" customHeight="1">
      <c r="A560" s="697" t="s">
        <v>32</v>
      </c>
      <c r="B560" s="657"/>
      <c r="C560" s="126">
        <f>C561+C563+C565+C568+C571+C575+C579</f>
        <v>64410000</v>
      </c>
      <c r="D560" s="23"/>
      <c r="E560" s="26"/>
      <c r="F560" s="101"/>
      <c r="G560" s="29"/>
      <c r="H560" s="26"/>
      <c r="I560" s="29"/>
      <c r="J560" s="29"/>
      <c r="K560" s="29"/>
      <c r="L560" s="29"/>
      <c r="M560" s="29"/>
      <c r="N560" s="29"/>
      <c r="O560" s="29"/>
      <c r="P560" s="29"/>
      <c r="Q560" s="29"/>
      <c r="R560" s="29"/>
      <c r="S560" s="29"/>
      <c r="T560" s="29"/>
      <c r="U560" s="29"/>
      <c r="V560" s="29"/>
      <c r="W560" s="29"/>
      <c r="X560" s="29"/>
      <c r="Y560" s="29"/>
      <c r="Z560" s="29"/>
      <c r="AA560" s="32"/>
      <c r="AB560" s="32"/>
      <c r="AC560" s="32"/>
      <c r="AD560" s="32"/>
      <c r="AE560" s="32"/>
      <c r="AF560" s="32"/>
    </row>
    <row r="561" spans="1:32" ht="12.75" customHeight="1">
      <c r="A561" s="21">
        <v>211201</v>
      </c>
      <c r="B561" s="21" t="s">
        <v>33</v>
      </c>
      <c r="C561" s="50">
        <f>SUM(C562)</f>
        <v>5580000</v>
      </c>
      <c r="D561" s="23"/>
      <c r="E561" s="47"/>
      <c r="F561" s="109"/>
      <c r="G561" s="25"/>
      <c r="H561" s="25"/>
      <c r="I561" s="25"/>
      <c r="J561" s="25"/>
      <c r="K561" s="25"/>
      <c r="L561" s="25"/>
      <c r="M561" s="25"/>
      <c r="N561" s="25"/>
      <c r="O561" s="25"/>
      <c r="P561" s="25"/>
      <c r="Q561" s="25"/>
      <c r="R561" s="25"/>
      <c r="S561" s="25"/>
      <c r="T561" s="25"/>
      <c r="U561" s="25"/>
      <c r="V561" s="25"/>
      <c r="W561" s="25"/>
      <c r="X561" s="25"/>
      <c r="Y561" s="25"/>
      <c r="Z561" s="25"/>
      <c r="AA561" s="32"/>
      <c r="AB561" s="32"/>
      <c r="AC561" s="32"/>
      <c r="AD561" s="32"/>
      <c r="AE561" s="32"/>
      <c r="AF561" s="32"/>
    </row>
    <row r="562" spans="1:32" ht="12.75" customHeight="1">
      <c r="A562" s="25">
        <v>21120101</v>
      </c>
      <c r="B562" s="29" t="s">
        <v>34</v>
      </c>
      <c r="C562" s="26">
        <f>5580000</f>
        <v>5580000</v>
      </c>
      <c r="D562" s="23"/>
      <c r="E562" s="125"/>
      <c r="F562" s="146"/>
      <c r="G562" s="101"/>
      <c r="H562" s="29"/>
      <c r="I562" s="29"/>
      <c r="J562" s="29"/>
      <c r="K562" s="29"/>
      <c r="L562" s="29"/>
      <c r="M562" s="29"/>
      <c r="N562" s="29"/>
      <c r="O562" s="29"/>
      <c r="P562" s="29"/>
      <c r="Q562" s="29"/>
      <c r="R562" s="29"/>
      <c r="S562" s="29"/>
      <c r="T562" s="29"/>
      <c r="U562" s="29"/>
      <c r="V562" s="29"/>
      <c r="W562" s="29"/>
      <c r="X562" s="29"/>
      <c r="Y562" s="29"/>
      <c r="Z562" s="29"/>
      <c r="AA562" s="32"/>
      <c r="AB562" s="32"/>
      <c r="AC562" s="32"/>
      <c r="AD562" s="32"/>
      <c r="AE562" s="32"/>
      <c r="AF562" s="32"/>
    </row>
    <row r="563" spans="1:32" ht="12.75" customHeight="1">
      <c r="A563" s="21">
        <v>211203</v>
      </c>
      <c r="B563" s="49" t="s">
        <v>35</v>
      </c>
      <c r="C563" s="23">
        <f>C564</f>
        <v>12800000</v>
      </c>
      <c r="D563" s="23"/>
      <c r="E563" s="29"/>
      <c r="F563" s="131"/>
      <c r="G563" s="101"/>
      <c r="H563" s="29"/>
      <c r="I563" s="29"/>
      <c r="J563" s="29"/>
      <c r="K563" s="29"/>
      <c r="L563" s="29"/>
      <c r="M563" s="29"/>
      <c r="N563" s="29"/>
      <c r="O563" s="29"/>
      <c r="P563" s="29"/>
      <c r="Q563" s="29"/>
      <c r="R563" s="29"/>
      <c r="S563" s="29"/>
      <c r="T563" s="29"/>
      <c r="U563" s="29"/>
      <c r="V563" s="29"/>
      <c r="W563" s="29"/>
      <c r="X563" s="29"/>
      <c r="Y563" s="29"/>
      <c r="Z563" s="29"/>
      <c r="AA563" s="32"/>
      <c r="AB563" s="32"/>
      <c r="AC563" s="32"/>
      <c r="AD563" s="32"/>
      <c r="AE563" s="32"/>
      <c r="AF563" s="32"/>
    </row>
    <row r="564" spans="1:32" ht="12.75" customHeight="1">
      <c r="A564" s="25">
        <v>21120302</v>
      </c>
      <c r="B564" s="29" t="s">
        <v>37</v>
      </c>
      <c r="C564" s="26">
        <v>12800000</v>
      </c>
      <c r="D564" s="23"/>
      <c r="E564" s="107"/>
      <c r="F564" s="146"/>
      <c r="G564" s="29"/>
      <c r="H564" s="29"/>
      <c r="I564" s="29"/>
      <c r="J564" s="29"/>
      <c r="K564" s="29"/>
      <c r="L564" s="29"/>
      <c r="M564" s="29"/>
      <c r="N564" s="29"/>
      <c r="O564" s="29"/>
      <c r="P564" s="29"/>
      <c r="Q564" s="29"/>
      <c r="R564" s="29"/>
      <c r="S564" s="29"/>
      <c r="T564" s="29"/>
      <c r="U564" s="29"/>
      <c r="V564" s="29"/>
      <c r="W564" s="29"/>
      <c r="X564" s="29"/>
      <c r="Y564" s="29"/>
      <c r="Z564" s="29"/>
      <c r="AA564" s="32"/>
      <c r="AB564" s="32"/>
      <c r="AC564" s="32"/>
      <c r="AD564" s="32"/>
      <c r="AE564" s="32"/>
      <c r="AF564" s="32"/>
    </row>
    <row r="565" spans="1:32" ht="12.75" customHeight="1">
      <c r="A565" s="21">
        <v>211204</v>
      </c>
      <c r="B565" s="49" t="s">
        <v>38</v>
      </c>
      <c r="C565" s="23">
        <f>+SUM(C566:C567)</f>
        <v>3900000</v>
      </c>
      <c r="D565" s="23"/>
      <c r="E565" s="107"/>
      <c r="F565" s="146"/>
      <c r="G565" s="29"/>
      <c r="H565" s="29"/>
      <c r="I565" s="29"/>
      <c r="J565" s="29"/>
      <c r="K565" s="29"/>
      <c r="L565" s="29"/>
      <c r="M565" s="29"/>
      <c r="N565" s="29"/>
      <c r="O565" s="29"/>
      <c r="P565" s="29"/>
      <c r="Q565" s="29"/>
      <c r="R565" s="29"/>
      <c r="S565" s="29"/>
      <c r="T565" s="29"/>
      <c r="U565" s="29"/>
      <c r="V565" s="29"/>
      <c r="W565" s="29"/>
      <c r="X565" s="29"/>
      <c r="Y565" s="29"/>
      <c r="Z565" s="29"/>
      <c r="AA565" s="32"/>
      <c r="AB565" s="32"/>
      <c r="AC565" s="32"/>
      <c r="AD565" s="32"/>
      <c r="AE565" s="32"/>
      <c r="AF565" s="32"/>
    </row>
    <row r="566" spans="1:32" ht="12.75" customHeight="1">
      <c r="A566" s="25">
        <v>21120401</v>
      </c>
      <c r="B566" s="26" t="s">
        <v>39</v>
      </c>
      <c r="C566" s="26">
        <f>1950000</f>
        <v>1950000</v>
      </c>
      <c r="D566" s="23"/>
      <c r="E566" s="107"/>
      <c r="F566" s="147"/>
      <c r="G566" s="101"/>
      <c r="H566" s="29"/>
      <c r="I566" s="29"/>
      <c r="J566" s="29"/>
      <c r="K566" s="29"/>
      <c r="L566" s="29"/>
      <c r="M566" s="29"/>
      <c r="N566" s="29"/>
      <c r="O566" s="29"/>
      <c r="P566" s="29"/>
      <c r="Q566" s="29"/>
      <c r="R566" s="29"/>
      <c r="S566" s="29"/>
      <c r="T566" s="29"/>
      <c r="U566" s="29"/>
      <c r="V566" s="29"/>
      <c r="W566" s="29"/>
      <c r="X566" s="29"/>
      <c r="Y566" s="29"/>
      <c r="Z566" s="29"/>
      <c r="AA566" s="32"/>
      <c r="AB566" s="32"/>
      <c r="AC566" s="32"/>
      <c r="AD566" s="32"/>
      <c r="AE566" s="32"/>
      <c r="AF566" s="32"/>
    </row>
    <row r="567" spans="1:32" ht="12.75" customHeight="1">
      <c r="A567" s="25">
        <v>21120402</v>
      </c>
      <c r="B567" s="32" t="s">
        <v>227</v>
      </c>
      <c r="C567" s="26">
        <v>1950000</v>
      </c>
      <c r="D567" s="23"/>
      <c r="E567" s="107"/>
      <c r="F567" s="147"/>
      <c r="G567" s="101"/>
      <c r="H567" s="29"/>
      <c r="I567" s="29"/>
      <c r="J567" s="29"/>
      <c r="K567" s="29"/>
      <c r="L567" s="29"/>
      <c r="M567" s="29"/>
      <c r="N567" s="29"/>
      <c r="O567" s="29"/>
      <c r="P567" s="29"/>
      <c r="Q567" s="29"/>
      <c r="R567" s="29"/>
      <c r="S567" s="29"/>
      <c r="T567" s="29"/>
      <c r="U567" s="29"/>
      <c r="V567" s="29"/>
      <c r="W567" s="29"/>
      <c r="X567" s="29"/>
      <c r="Y567" s="29"/>
      <c r="Z567" s="29"/>
      <c r="AA567" s="32"/>
      <c r="AB567" s="32"/>
      <c r="AC567" s="32"/>
      <c r="AD567" s="32"/>
      <c r="AE567" s="32"/>
      <c r="AF567" s="32"/>
    </row>
    <row r="568" spans="1:32" ht="12.75" customHeight="1">
      <c r="A568" s="21">
        <v>211205</v>
      </c>
      <c r="B568" s="23" t="s">
        <v>122</v>
      </c>
      <c r="C568" s="23">
        <f>SUM(C569:C570)</f>
        <v>19250000</v>
      </c>
      <c r="D568" s="23"/>
      <c r="E568" s="107"/>
      <c r="F568" s="147"/>
      <c r="G568" s="101"/>
      <c r="H568" s="29"/>
      <c r="I568" s="29"/>
      <c r="J568" s="29"/>
      <c r="K568" s="29"/>
      <c r="L568" s="29"/>
      <c r="M568" s="29"/>
      <c r="N568" s="29"/>
      <c r="O568" s="29"/>
      <c r="P568" s="29"/>
      <c r="Q568" s="29"/>
      <c r="R568" s="29"/>
      <c r="S568" s="29"/>
      <c r="T568" s="29"/>
      <c r="U568" s="29"/>
      <c r="V568" s="29"/>
      <c r="W568" s="29"/>
      <c r="X568" s="29"/>
      <c r="Y568" s="29"/>
      <c r="Z568" s="29"/>
      <c r="AA568" s="32"/>
      <c r="AB568" s="32"/>
      <c r="AC568" s="32"/>
      <c r="AD568" s="32"/>
      <c r="AE568" s="32"/>
      <c r="AF568" s="32"/>
    </row>
    <row r="569" spans="1:32" ht="12.75" customHeight="1">
      <c r="A569" s="25">
        <v>21120501</v>
      </c>
      <c r="B569" s="29" t="s">
        <v>123</v>
      </c>
      <c r="C569" s="26">
        <v>750000</v>
      </c>
      <c r="D569" s="23"/>
      <c r="E569" s="107"/>
      <c r="F569" s="147"/>
      <c r="G569" s="101"/>
      <c r="H569" s="29"/>
      <c r="I569" s="29"/>
      <c r="J569" s="29"/>
      <c r="K569" s="29"/>
      <c r="L569" s="29"/>
      <c r="M569" s="29"/>
      <c r="N569" s="29"/>
      <c r="O569" s="29"/>
      <c r="P569" s="29"/>
      <c r="Q569" s="29"/>
      <c r="R569" s="29"/>
      <c r="S569" s="29"/>
      <c r="T569" s="29"/>
      <c r="U569" s="29"/>
      <c r="V569" s="29"/>
      <c r="W569" s="29"/>
      <c r="X569" s="29"/>
      <c r="Y569" s="29"/>
      <c r="Z569" s="29"/>
      <c r="AA569" s="32"/>
      <c r="AB569" s="32"/>
      <c r="AC569" s="32"/>
      <c r="AD569" s="32"/>
      <c r="AE569" s="32"/>
      <c r="AF569" s="32"/>
    </row>
    <row r="570" spans="1:32" ht="12.75" customHeight="1">
      <c r="A570" s="25">
        <v>21120502</v>
      </c>
      <c r="B570" s="29" t="s">
        <v>124</v>
      </c>
      <c r="C570" s="26">
        <v>18500000</v>
      </c>
      <c r="D570" s="23"/>
      <c r="E570" s="107"/>
      <c r="F570" s="147"/>
      <c r="G570" s="101"/>
      <c r="H570" s="29"/>
      <c r="I570" s="29"/>
      <c r="J570" s="29"/>
      <c r="K570" s="29"/>
      <c r="L570" s="29"/>
      <c r="M570" s="29"/>
      <c r="N570" s="29"/>
      <c r="O570" s="29"/>
      <c r="P570" s="29"/>
      <c r="Q570" s="29"/>
      <c r="R570" s="29"/>
      <c r="S570" s="29"/>
      <c r="T570" s="29"/>
      <c r="U570" s="29"/>
      <c r="V570" s="29"/>
      <c r="W570" s="29"/>
      <c r="X570" s="29"/>
      <c r="Y570" s="29"/>
      <c r="Z570" s="29"/>
      <c r="AA570" s="32"/>
      <c r="AB570" s="32"/>
      <c r="AC570" s="32"/>
      <c r="AD570" s="32"/>
      <c r="AE570" s="32"/>
      <c r="AF570" s="32"/>
    </row>
    <row r="571" spans="1:32" ht="12.75" customHeight="1">
      <c r="A571" s="21">
        <v>211207</v>
      </c>
      <c r="B571" s="23" t="s">
        <v>40</v>
      </c>
      <c r="C571" s="23">
        <f>+SUM(C572:C574)</f>
        <v>3130000</v>
      </c>
      <c r="D571" s="23"/>
      <c r="E571" s="107"/>
      <c r="F571" s="147"/>
      <c r="G571" s="101"/>
      <c r="H571" s="29"/>
      <c r="I571" s="29"/>
      <c r="J571" s="29"/>
      <c r="K571" s="29"/>
      <c r="L571" s="29"/>
      <c r="M571" s="29"/>
      <c r="N571" s="29"/>
      <c r="O571" s="29"/>
      <c r="P571" s="29"/>
      <c r="Q571" s="29"/>
      <c r="R571" s="29"/>
      <c r="S571" s="29"/>
      <c r="T571" s="29"/>
      <c r="U571" s="29"/>
      <c r="V571" s="29"/>
      <c r="W571" s="29"/>
      <c r="X571" s="29"/>
      <c r="Y571" s="29"/>
      <c r="Z571" s="29"/>
      <c r="AA571" s="32"/>
      <c r="AB571" s="32"/>
      <c r="AC571" s="32"/>
      <c r="AD571" s="32"/>
      <c r="AE571" s="32"/>
      <c r="AF571" s="32"/>
    </row>
    <row r="572" spans="1:32" ht="12.75" customHeight="1">
      <c r="A572" s="25">
        <v>21120702</v>
      </c>
      <c r="B572" s="26" t="s">
        <v>41</v>
      </c>
      <c r="C572" s="26">
        <v>230000</v>
      </c>
      <c r="D572" s="23"/>
      <c r="E572" s="107"/>
      <c r="F572" s="181"/>
      <c r="G572" s="101"/>
      <c r="H572" s="29"/>
      <c r="I572" s="29"/>
      <c r="J572" s="29"/>
      <c r="K572" s="29"/>
      <c r="L572" s="29"/>
      <c r="M572" s="29"/>
      <c r="N572" s="29"/>
      <c r="O572" s="29"/>
      <c r="P572" s="29"/>
      <c r="Q572" s="29"/>
      <c r="R572" s="29"/>
      <c r="S572" s="29"/>
      <c r="T572" s="29"/>
      <c r="U572" s="29"/>
      <c r="V572" s="29"/>
      <c r="W572" s="29"/>
      <c r="X572" s="29"/>
      <c r="Y572" s="29"/>
      <c r="Z572" s="29"/>
      <c r="AA572" s="32"/>
      <c r="AB572" s="32"/>
      <c r="AC572" s="32"/>
      <c r="AD572" s="32"/>
      <c r="AE572" s="32"/>
      <c r="AF572" s="32"/>
    </row>
    <row r="573" spans="1:32" ht="12.75" customHeight="1">
      <c r="A573" s="25">
        <v>21120707</v>
      </c>
      <c r="B573" s="26" t="s">
        <v>222</v>
      </c>
      <c r="C573" s="26">
        <v>1550000</v>
      </c>
      <c r="D573" s="23"/>
      <c r="E573" s="23"/>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row>
    <row r="574" spans="1:32" ht="12.75" customHeight="1">
      <c r="A574" s="25">
        <v>21120710</v>
      </c>
      <c r="B574" s="26" t="s">
        <v>45</v>
      </c>
      <c r="C574" s="26">
        <v>1350000</v>
      </c>
      <c r="D574" s="23"/>
      <c r="E574" s="23"/>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row>
    <row r="575" spans="1:32" ht="12.75" customHeight="1">
      <c r="A575" s="21">
        <v>211208</v>
      </c>
      <c r="B575" s="23" t="s">
        <v>47</v>
      </c>
      <c r="C575" s="23">
        <f>+SUM(C576:C578)</f>
        <v>6650000</v>
      </c>
      <c r="D575" s="23"/>
      <c r="E575" s="107"/>
      <c r="F575" s="181"/>
      <c r="G575" s="101"/>
      <c r="H575" s="29"/>
      <c r="I575" s="29"/>
      <c r="J575" s="29"/>
      <c r="K575" s="29"/>
      <c r="L575" s="29"/>
      <c r="M575" s="29"/>
      <c r="N575" s="29"/>
      <c r="O575" s="29"/>
      <c r="P575" s="29"/>
      <c r="Q575" s="29"/>
      <c r="R575" s="29"/>
      <c r="S575" s="29"/>
      <c r="T575" s="29"/>
      <c r="U575" s="29"/>
      <c r="V575" s="29"/>
      <c r="W575" s="29"/>
      <c r="X575" s="29"/>
      <c r="Y575" s="29"/>
      <c r="Z575" s="29"/>
      <c r="AA575" s="32"/>
      <c r="AB575" s="32"/>
      <c r="AC575" s="32"/>
      <c r="AD575" s="32"/>
      <c r="AE575" s="32"/>
      <c r="AF575" s="32"/>
    </row>
    <row r="576" spans="1:32" ht="12.75" customHeight="1">
      <c r="A576" s="25">
        <v>21120801</v>
      </c>
      <c r="B576" s="32" t="s">
        <v>48</v>
      </c>
      <c r="C576" s="26">
        <v>950000</v>
      </c>
      <c r="D576" s="23"/>
      <c r="E576" s="107"/>
      <c r="F576" s="181"/>
      <c r="G576" s="101"/>
      <c r="H576" s="29"/>
      <c r="I576" s="29"/>
      <c r="J576" s="29"/>
      <c r="K576" s="29"/>
      <c r="L576" s="29"/>
      <c r="M576" s="29"/>
      <c r="N576" s="29"/>
      <c r="O576" s="29"/>
      <c r="P576" s="29"/>
      <c r="Q576" s="29"/>
      <c r="R576" s="29"/>
      <c r="S576" s="29"/>
      <c r="T576" s="29"/>
      <c r="U576" s="29"/>
      <c r="V576" s="29"/>
      <c r="W576" s="29"/>
      <c r="X576" s="29"/>
      <c r="Y576" s="29"/>
      <c r="Z576" s="29"/>
      <c r="AA576" s="32"/>
      <c r="AB576" s="32"/>
      <c r="AC576" s="32"/>
      <c r="AD576" s="32"/>
      <c r="AE576" s="32"/>
      <c r="AF576" s="32"/>
    </row>
    <row r="577" spans="1:32" ht="12.75" customHeight="1">
      <c r="A577" s="25">
        <v>21120803</v>
      </c>
      <c r="B577" s="26" t="s">
        <v>228</v>
      </c>
      <c r="C577" s="26">
        <v>2100000</v>
      </c>
      <c r="D577" s="23"/>
      <c r="E577" s="23"/>
      <c r="F577" s="29"/>
      <c r="G577" s="26"/>
      <c r="H577" s="29"/>
      <c r="I577" s="179"/>
      <c r="J577" s="29"/>
      <c r="K577" s="29"/>
      <c r="L577" s="29"/>
      <c r="M577" s="29"/>
      <c r="N577" s="29"/>
      <c r="O577" s="29"/>
      <c r="P577" s="29"/>
      <c r="Q577" s="29"/>
      <c r="R577" s="29"/>
      <c r="S577" s="29"/>
      <c r="T577" s="29"/>
      <c r="U577" s="29"/>
      <c r="V577" s="29"/>
      <c r="W577" s="29"/>
      <c r="X577" s="29"/>
      <c r="Y577" s="29"/>
      <c r="Z577" s="29"/>
      <c r="AA577" s="32"/>
      <c r="AB577" s="32"/>
      <c r="AC577" s="32"/>
      <c r="AD577" s="32"/>
      <c r="AE577" s="32"/>
      <c r="AF577" s="32"/>
    </row>
    <row r="578" spans="1:32" ht="12.75" customHeight="1">
      <c r="A578" s="25">
        <v>21120805</v>
      </c>
      <c r="B578" s="26" t="s">
        <v>49</v>
      </c>
      <c r="C578" s="26">
        <v>3600000</v>
      </c>
      <c r="D578" s="23"/>
      <c r="E578" s="107"/>
      <c r="F578" s="32"/>
      <c r="G578" s="101"/>
      <c r="H578" s="29"/>
      <c r="I578" s="29"/>
      <c r="J578" s="29"/>
      <c r="K578" s="29"/>
      <c r="L578" s="29"/>
      <c r="M578" s="29"/>
      <c r="N578" s="29"/>
      <c r="O578" s="29"/>
      <c r="P578" s="29"/>
      <c r="Q578" s="29"/>
      <c r="R578" s="29"/>
      <c r="S578" s="29"/>
      <c r="T578" s="29"/>
      <c r="U578" s="29"/>
      <c r="V578" s="29"/>
      <c r="W578" s="29"/>
      <c r="X578" s="29"/>
      <c r="Y578" s="29"/>
      <c r="Z578" s="29"/>
      <c r="AA578" s="32"/>
      <c r="AB578" s="32"/>
      <c r="AC578" s="32"/>
      <c r="AD578" s="32"/>
      <c r="AE578" s="32"/>
      <c r="AF578" s="32"/>
    </row>
    <row r="579" spans="1:32" ht="12.75" customHeight="1">
      <c r="A579" s="21">
        <v>211209</v>
      </c>
      <c r="B579" s="23" t="s">
        <v>50</v>
      </c>
      <c r="C579" s="23">
        <f>+SUM(C580:C583)</f>
        <v>13100000</v>
      </c>
      <c r="D579" s="23"/>
      <c r="E579" s="125"/>
      <c r="F579" s="125"/>
      <c r="G579" s="101"/>
      <c r="H579" s="29"/>
      <c r="I579" s="29"/>
      <c r="J579" s="29"/>
      <c r="K579" s="29"/>
      <c r="L579" s="29"/>
      <c r="M579" s="29"/>
      <c r="N579" s="29"/>
      <c r="O579" s="29"/>
      <c r="P579" s="29"/>
      <c r="Q579" s="29"/>
      <c r="R579" s="29"/>
      <c r="S579" s="29"/>
      <c r="T579" s="29"/>
      <c r="U579" s="29"/>
      <c r="V579" s="29"/>
      <c r="W579" s="29"/>
      <c r="X579" s="29"/>
      <c r="Y579" s="29"/>
      <c r="Z579" s="29"/>
      <c r="AA579" s="32"/>
      <c r="AB579" s="32"/>
      <c r="AC579" s="32"/>
      <c r="AD579" s="32"/>
      <c r="AE579" s="32"/>
      <c r="AF579" s="32"/>
    </row>
    <row r="580" spans="1:32" ht="12.75" customHeight="1">
      <c r="A580" s="25">
        <v>21120901</v>
      </c>
      <c r="B580" s="26" t="s">
        <v>51</v>
      </c>
      <c r="C580" s="26">
        <v>1550000</v>
      </c>
      <c r="D580" s="23"/>
      <c r="E580" s="125"/>
      <c r="F580" s="146"/>
      <c r="G580" s="101"/>
      <c r="H580" s="29"/>
      <c r="I580" s="29"/>
      <c r="J580" s="29"/>
      <c r="K580" s="29"/>
      <c r="L580" s="29"/>
      <c r="M580" s="29"/>
      <c r="N580" s="29"/>
      <c r="O580" s="29"/>
      <c r="P580" s="29"/>
      <c r="Q580" s="29"/>
      <c r="R580" s="29"/>
      <c r="S580" s="29"/>
      <c r="T580" s="29"/>
      <c r="U580" s="29"/>
      <c r="V580" s="29"/>
      <c r="W580" s="29"/>
      <c r="X580" s="29"/>
      <c r="Y580" s="29"/>
      <c r="Z580" s="29"/>
      <c r="AA580" s="32"/>
      <c r="AB580" s="32"/>
      <c r="AC580" s="32"/>
      <c r="AD580" s="32"/>
      <c r="AE580" s="32"/>
      <c r="AF580" s="32"/>
    </row>
    <row r="581" spans="1:32" ht="12.75" customHeight="1">
      <c r="A581" s="25">
        <v>21120905</v>
      </c>
      <c r="B581" s="26" t="s">
        <v>112</v>
      </c>
      <c r="C581" s="26">
        <v>9500000</v>
      </c>
      <c r="D581" s="23"/>
      <c r="E581" s="125"/>
      <c r="F581" s="109"/>
      <c r="G581" s="101"/>
      <c r="H581" s="29"/>
      <c r="I581" s="29"/>
      <c r="J581" s="29"/>
      <c r="K581" s="29"/>
      <c r="L581" s="29"/>
      <c r="M581" s="29"/>
      <c r="N581" s="29"/>
      <c r="O581" s="29"/>
      <c r="P581" s="29"/>
      <c r="Q581" s="29"/>
      <c r="R581" s="29"/>
      <c r="S581" s="29"/>
      <c r="T581" s="29"/>
      <c r="U581" s="29"/>
      <c r="V581" s="29"/>
      <c r="W581" s="29"/>
      <c r="X581" s="29"/>
      <c r="Y581" s="29"/>
      <c r="Z581" s="29"/>
      <c r="AA581" s="32"/>
      <c r="AB581" s="32"/>
      <c r="AC581" s="32"/>
      <c r="AD581" s="32"/>
      <c r="AE581" s="32"/>
      <c r="AF581" s="32"/>
    </row>
    <row r="582" spans="1:32" ht="12.75" customHeight="1">
      <c r="A582" s="25">
        <v>21120906</v>
      </c>
      <c r="B582" s="26" t="s">
        <v>52</v>
      </c>
      <c r="C582" s="26">
        <v>850000</v>
      </c>
      <c r="D582" s="23"/>
      <c r="E582" s="125"/>
      <c r="F582" s="125"/>
      <c r="G582" s="101"/>
      <c r="H582" s="29"/>
      <c r="I582" s="29"/>
      <c r="J582" s="29"/>
      <c r="K582" s="29"/>
      <c r="L582" s="29"/>
      <c r="M582" s="29"/>
      <c r="N582" s="29"/>
      <c r="O582" s="29"/>
      <c r="P582" s="29"/>
      <c r="Q582" s="29"/>
      <c r="R582" s="29"/>
      <c r="S582" s="29"/>
      <c r="T582" s="29"/>
      <c r="U582" s="29"/>
      <c r="V582" s="29"/>
      <c r="W582" s="29"/>
      <c r="X582" s="29"/>
      <c r="Y582" s="29"/>
      <c r="Z582" s="29"/>
      <c r="AA582" s="32"/>
      <c r="AB582" s="32"/>
      <c r="AC582" s="32"/>
      <c r="AD582" s="32"/>
      <c r="AE582" s="32"/>
      <c r="AF582" s="32"/>
    </row>
    <row r="583" spans="1:32" ht="12.75" customHeight="1">
      <c r="A583" s="25">
        <v>21120907</v>
      </c>
      <c r="B583" s="32" t="s">
        <v>113</v>
      </c>
      <c r="C583" s="26">
        <v>1200000</v>
      </c>
      <c r="D583" s="23"/>
      <c r="E583" s="125"/>
      <c r="F583" s="125"/>
      <c r="G583" s="101"/>
      <c r="H583" s="29"/>
      <c r="I583" s="29"/>
      <c r="J583" s="29"/>
      <c r="K583" s="29"/>
      <c r="L583" s="29"/>
      <c r="M583" s="29"/>
      <c r="N583" s="29"/>
      <c r="O583" s="29"/>
      <c r="P583" s="29"/>
      <c r="Q583" s="29"/>
      <c r="R583" s="29"/>
      <c r="S583" s="29"/>
      <c r="T583" s="29"/>
      <c r="U583" s="29"/>
      <c r="V583" s="29"/>
      <c r="W583" s="29"/>
      <c r="X583" s="29"/>
      <c r="Y583" s="29"/>
      <c r="Z583" s="29"/>
      <c r="AA583" s="32"/>
      <c r="AB583" s="32"/>
      <c r="AC583" s="32"/>
      <c r="AD583" s="32"/>
      <c r="AE583" s="32"/>
      <c r="AF583" s="32"/>
    </row>
    <row r="584" spans="1:32" ht="12.75" customHeight="1">
      <c r="A584" s="29"/>
      <c r="B584" s="26"/>
      <c r="C584" s="26"/>
      <c r="D584" s="23"/>
      <c r="E584" s="125"/>
      <c r="F584" s="125"/>
      <c r="G584" s="101"/>
      <c r="H584" s="29"/>
      <c r="I584" s="29"/>
      <c r="J584" s="29"/>
      <c r="K584" s="29"/>
      <c r="L584" s="29"/>
      <c r="M584" s="29"/>
      <c r="N584" s="29"/>
      <c r="O584" s="29"/>
      <c r="P584" s="29"/>
      <c r="Q584" s="29"/>
      <c r="R584" s="29"/>
      <c r="S584" s="29"/>
      <c r="T584" s="29"/>
      <c r="U584" s="29"/>
      <c r="V584" s="29"/>
      <c r="W584" s="29"/>
      <c r="X584" s="29"/>
      <c r="Y584" s="29"/>
      <c r="Z584" s="29"/>
      <c r="AA584" s="32"/>
      <c r="AB584" s="32"/>
      <c r="AC584" s="32"/>
      <c r="AD584" s="32"/>
      <c r="AE584" s="32"/>
      <c r="AF584" s="32"/>
    </row>
    <row r="585" spans="1:32" ht="12.75" customHeight="1">
      <c r="A585" s="683" t="s">
        <v>10</v>
      </c>
      <c r="B585" s="657"/>
      <c r="C585" s="69">
        <f>C586+C588+C592+C596+C600</f>
        <v>102608400</v>
      </c>
      <c r="D585" s="23"/>
      <c r="E585" s="26"/>
      <c r="F585" s="26"/>
      <c r="G585" s="29"/>
      <c r="H585" s="29"/>
      <c r="I585" s="29"/>
      <c r="J585" s="29"/>
      <c r="K585" s="29"/>
      <c r="L585" s="29"/>
      <c r="M585" s="29"/>
      <c r="N585" s="29"/>
      <c r="O585" s="29"/>
      <c r="P585" s="29"/>
      <c r="Q585" s="29"/>
      <c r="R585" s="29"/>
      <c r="S585" s="29"/>
      <c r="T585" s="29"/>
      <c r="U585" s="29"/>
      <c r="V585" s="29"/>
      <c r="W585" s="29"/>
      <c r="X585" s="29"/>
      <c r="Y585" s="29"/>
      <c r="Z585" s="29"/>
      <c r="AA585" s="32"/>
      <c r="AB585" s="32"/>
      <c r="AC585" s="32"/>
      <c r="AD585" s="32"/>
      <c r="AE585" s="32"/>
      <c r="AF585" s="32"/>
    </row>
    <row r="586" spans="1:32" ht="12.75" customHeight="1">
      <c r="A586" s="21">
        <v>211302</v>
      </c>
      <c r="B586" s="21" t="s">
        <v>53</v>
      </c>
      <c r="C586" s="50">
        <f>SUM(C587)</f>
        <v>1370000</v>
      </c>
      <c r="D586" s="23"/>
      <c r="E586" s="47"/>
      <c r="F586" s="47"/>
      <c r="G586" s="25"/>
      <c r="H586" s="25"/>
      <c r="I586" s="25"/>
      <c r="J586" s="25"/>
      <c r="K586" s="25"/>
      <c r="L586" s="25"/>
      <c r="M586" s="25"/>
      <c r="N586" s="25"/>
      <c r="O586" s="25"/>
      <c r="P586" s="25"/>
      <c r="Q586" s="25"/>
      <c r="R586" s="25"/>
      <c r="S586" s="25"/>
      <c r="T586" s="25"/>
      <c r="U586" s="25"/>
      <c r="V586" s="25"/>
      <c r="W586" s="25"/>
      <c r="X586" s="25"/>
      <c r="Y586" s="25"/>
      <c r="Z586" s="25"/>
      <c r="AA586" s="32"/>
      <c r="AB586" s="32"/>
      <c r="AC586" s="32"/>
      <c r="AD586" s="32"/>
      <c r="AE586" s="32"/>
      <c r="AF586" s="32"/>
    </row>
    <row r="587" spans="1:32" ht="12.75" customHeight="1">
      <c r="A587" s="25">
        <v>21130204</v>
      </c>
      <c r="B587" s="26" t="s">
        <v>54</v>
      </c>
      <c r="C587" s="26">
        <v>1370000</v>
      </c>
      <c r="D587" s="23"/>
      <c r="E587" s="125"/>
      <c r="F587" s="125"/>
      <c r="G587" s="101"/>
      <c r="H587" s="26"/>
      <c r="I587" s="29"/>
      <c r="J587" s="29"/>
      <c r="K587" s="29"/>
      <c r="L587" s="29"/>
      <c r="M587" s="29"/>
      <c r="N587" s="29"/>
      <c r="O587" s="29"/>
      <c r="P587" s="29"/>
      <c r="Q587" s="29"/>
      <c r="R587" s="29"/>
      <c r="S587" s="29"/>
      <c r="T587" s="29"/>
      <c r="U587" s="29"/>
      <c r="V587" s="29"/>
      <c r="W587" s="29"/>
      <c r="X587" s="29"/>
      <c r="Y587" s="29"/>
      <c r="Z587" s="29"/>
      <c r="AA587" s="32"/>
      <c r="AB587" s="32"/>
      <c r="AC587" s="32"/>
      <c r="AD587" s="32"/>
      <c r="AE587" s="32"/>
      <c r="AF587" s="32"/>
    </row>
    <row r="588" spans="1:32" ht="12.75" customHeight="1">
      <c r="A588" s="21">
        <v>211303</v>
      </c>
      <c r="B588" s="23" t="s">
        <v>100</v>
      </c>
      <c r="C588" s="23">
        <f>+SUM(C589:C591)</f>
        <v>7115000</v>
      </c>
      <c r="D588" s="23"/>
      <c r="E588" s="125"/>
      <c r="F588" s="125"/>
      <c r="G588" s="101"/>
      <c r="H588" s="26"/>
      <c r="I588" s="29"/>
      <c r="J588" s="29"/>
      <c r="K588" s="29"/>
      <c r="L588" s="29"/>
      <c r="M588" s="29"/>
      <c r="N588" s="29"/>
      <c r="O588" s="29"/>
      <c r="P588" s="29"/>
      <c r="Q588" s="29"/>
      <c r="R588" s="29"/>
      <c r="S588" s="29"/>
      <c r="T588" s="29"/>
      <c r="U588" s="29"/>
      <c r="V588" s="29"/>
      <c r="W588" s="29"/>
      <c r="X588" s="29"/>
      <c r="Y588" s="29"/>
      <c r="Z588" s="29"/>
      <c r="AA588" s="32"/>
      <c r="AB588" s="32"/>
      <c r="AC588" s="32"/>
      <c r="AD588" s="32"/>
      <c r="AE588" s="32"/>
      <c r="AF588" s="32"/>
    </row>
    <row r="589" spans="1:32" ht="12.75" customHeight="1">
      <c r="A589" s="25">
        <v>21130301</v>
      </c>
      <c r="B589" s="29" t="s">
        <v>129</v>
      </c>
      <c r="C589" s="26">
        <v>4805000</v>
      </c>
      <c r="D589" s="23"/>
      <c r="E589" s="125"/>
      <c r="F589" s="125"/>
      <c r="G589" s="101"/>
      <c r="H589" s="26"/>
      <c r="I589" s="29"/>
      <c r="J589" s="29"/>
      <c r="K589" s="29"/>
      <c r="L589" s="29"/>
      <c r="M589" s="29"/>
      <c r="N589" s="29"/>
      <c r="O589" s="29"/>
      <c r="P589" s="29"/>
      <c r="Q589" s="29"/>
      <c r="R589" s="29"/>
      <c r="S589" s="29"/>
      <c r="T589" s="29"/>
      <c r="U589" s="29"/>
      <c r="V589" s="29"/>
      <c r="W589" s="29"/>
      <c r="X589" s="29"/>
      <c r="Y589" s="29"/>
      <c r="Z589" s="29"/>
      <c r="AA589" s="32"/>
      <c r="AB589" s="32"/>
      <c r="AC589" s="32"/>
      <c r="AD589" s="32"/>
      <c r="AE589" s="32"/>
      <c r="AF589" s="32"/>
    </row>
    <row r="590" spans="1:32" ht="12.75" customHeight="1">
      <c r="A590" s="25">
        <v>21130306</v>
      </c>
      <c r="B590" s="32" t="s">
        <v>144</v>
      </c>
      <c r="C590" s="26">
        <v>1515000</v>
      </c>
      <c r="D590" s="23"/>
      <c r="E590" s="125"/>
      <c r="F590" s="125"/>
      <c r="G590" s="101"/>
      <c r="H590" s="26"/>
      <c r="I590" s="29"/>
      <c r="J590" s="29"/>
      <c r="K590" s="29"/>
      <c r="L590" s="29"/>
      <c r="M590" s="29"/>
      <c r="N590" s="29"/>
      <c r="O590" s="29"/>
      <c r="P590" s="29"/>
      <c r="Q590" s="29"/>
      <c r="R590" s="29"/>
      <c r="S590" s="29"/>
      <c r="T590" s="29"/>
      <c r="U590" s="29"/>
      <c r="V590" s="29"/>
      <c r="W590" s="29"/>
      <c r="X590" s="29"/>
      <c r="Y590" s="29"/>
      <c r="Z590" s="29"/>
      <c r="AA590" s="32"/>
      <c r="AB590" s="32"/>
      <c r="AC590" s="32"/>
      <c r="AD590" s="32"/>
      <c r="AE590" s="32"/>
      <c r="AF590" s="32"/>
    </row>
    <row r="591" spans="1:32" ht="12.75" customHeight="1">
      <c r="A591" s="25">
        <v>21130307</v>
      </c>
      <c r="B591" s="29" t="s">
        <v>101</v>
      </c>
      <c r="C591" s="26">
        <v>795000</v>
      </c>
      <c r="D591" s="23"/>
      <c r="E591" s="125"/>
      <c r="F591" s="125"/>
      <c r="G591" s="101"/>
      <c r="H591" s="26"/>
      <c r="I591" s="29"/>
      <c r="J591" s="29"/>
      <c r="K591" s="29"/>
      <c r="L591" s="29"/>
      <c r="M591" s="29"/>
      <c r="N591" s="29"/>
      <c r="O591" s="29"/>
      <c r="P591" s="29"/>
      <c r="Q591" s="29"/>
      <c r="R591" s="29"/>
      <c r="S591" s="29"/>
      <c r="T591" s="29"/>
      <c r="U591" s="29"/>
      <c r="V591" s="29"/>
      <c r="W591" s="29"/>
      <c r="X591" s="29"/>
      <c r="Y591" s="29"/>
      <c r="Z591" s="29"/>
      <c r="AA591" s="32"/>
      <c r="AB591" s="32"/>
      <c r="AC591" s="32"/>
      <c r="AD591" s="32"/>
      <c r="AE591" s="32"/>
      <c r="AF591" s="32"/>
    </row>
    <row r="592" spans="1:32" ht="12.75" customHeight="1">
      <c r="A592" s="21">
        <v>211305</v>
      </c>
      <c r="B592" s="23" t="s">
        <v>55</v>
      </c>
      <c r="C592" s="23">
        <f>+SUM(C593:C595)</f>
        <v>44523000</v>
      </c>
      <c r="D592" s="23"/>
      <c r="E592" s="125"/>
      <c r="F592" s="125"/>
      <c r="G592" s="101"/>
      <c r="H592" s="26"/>
      <c r="I592" s="29"/>
      <c r="J592" s="29"/>
      <c r="K592" s="29"/>
      <c r="L592" s="29"/>
      <c r="M592" s="29"/>
      <c r="N592" s="29"/>
      <c r="O592" s="29"/>
      <c r="P592" s="29"/>
      <c r="Q592" s="29"/>
      <c r="R592" s="29"/>
      <c r="S592" s="29"/>
      <c r="T592" s="29"/>
      <c r="U592" s="29"/>
      <c r="V592" s="29"/>
      <c r="W592" s="29"/>
      <c r="X592" s="29"/>
      <c r="Y592" s="29"/>
      <c r="Z592" s="29"/>
      <c r="AA592" s="32"/>
      <c r="AB592" s="32"/>
      <c r="AC592" s="32"/>
      <c r="AD592" s="32"/>
      <c r="AE592" s="32"/>
      <c r="AF592" s="32"/>
    </row>
    <row r="593" spans="1:32" ht="12.75" customHeight="1">
      <c r="A593" s="25">
        <v>21130501</v>
      </c>
      <c r="B593" s="32" t="s">
        <v>115</v>
      </c>
      <c r="C593" s="26">
        <v>780000</v>
      </c>
      <c r="D593" s="23"/>
      <c r="E593" s="125"/>
      <c r="F593" s="125"/>
      <c r="G593" s="101"/>
      <c r="H593" s="26"/>
      <c r="I593" s="29"/>
      <c r="J593" s="29"/>
      <c r="K593" s="29"/>
      <c r="L593" s="29"/>
      <c r="M593" s="29"/>
      <c r="N593" s="29"/>
      <c r="O593" s="29"/>
      <c r="P593" s="29"/>
      <c r="Q593" s="29"/>
      <c r="R593" s="29"/>
      <c r="S593" s="29"/>
      <c r="T593" s="29"/>
      <c r="U593" s="29"/>
      <c r="V593" s="29"/>
      <c r="W593" s="29"/>
      <c r="X593" s="29"/>
      <c r="Y593" s="29"/>
      <c r="Z593" s="29"/>
      <c r="AA593" s="32"/>
      <c r="AB593" s="32"/>
      <c r="AC593" s="32"/>
      <c r="AD593" s="32"/>
      <c r="AE593" s="32"/>
      <c r="AF593" s="32"/>
    </row>
    <row r="594" spans="1:32" ht="12.75" customHeight="1">
      <c r="A594" s="25">
        <v>21130502</v>
      </c>
      <c r="B594" s="29" t="s">
        <v>56</v>
      </c>
      <c r="C594" s="26">
        <f>35343000</f>
        <v>35343000</v>
      </c>
      <c r="D594" s="23"/>
      <c r="E594" s="109"/>
      <c r="F594" s="109"/>
      <c r="G594" s="112"/>
      <c r="H594" s="26"/>
      <c r="I594" s="29"/>
      <c r="J594" s="29"/>
      <c r="K594" s="29"/>
      <c r="L594" s="29"/>
      <c r="M594" s="29"/>
      <c r="N594" s="29"/>
      <c r="O594" s="29"/>
      <c r="P594" s="29"/>
      <c r="Q594" s="29"/>
      <c r="R594" s="29"/>
      <c r="S594" s="29"/>
      <c r="T594" s="29"/>
      <c r="U594" s="29"/>
      <c r="V594" s="29"/>
      <c r="W594" s="29"/>
      <c r="X594" s="29"/>
      <c r="Y594" s="29"/>
      <c r="Z594" s="29"/>
      <c r="AA594" s="32"/>
      <c r="AB594" s="32"/>
      <c r="AC594" s="32"/>
      <c r="AD594" s="32"/>
      <c r="AE594" s="32"/>
      <c r="AF594" s="32"/>
    </row>
    <row r="595" spans="1:32" ht="12.75" customHeight="1">
      <c r="A595" s="25">
        <v>21130505</v>
      </c>
      <c r="B595" s="32" t="s">
        <v>152</v>
      </c>
      <c r="C595" s="26">
        <v>8400000</v>
      </c>
      <c r="D595" s="23"/>
      <c r="E595" s="144"/>
      <c r="F595" s="125"/>
      <c r="G595" s="112"/>
      <c r="H595" s="29"/>
      <c r="I595" s="29"/>
      <c r="J595" s="26"/>
      <c r="K595" s="29"/>
      <c r="L595" s="29"/>
      <c r="M595" s="29"/>
      <c r="N595" s="29"/>
      <c r="O595" s="29"/>
      <c r="P595" s="29"/>
      <c r="Q595" s="29"/>
      <c r="R595" s="29"/>
      <c r="S595" s="29"/>
      <c r="T595" s="29"/>
      <c r="U595" s="29"/>
      <c r="V595" s="29"/>
      <c r="W595" s="29"/>
      <c r="X595" s="29"/>
      <c r="Y595" s="29"/>
      <c r="Z595" s="29"/>
      <c r="AA595" s="32"/>
      <c r="AB595" s="32"/>
      <c r="AC595" s="32"/>
      <c r="AD595" s="32"/>
      <c r="AE595" s="32"/>
      <c r="AF595" s="32"/>
    </row>
    <row r="596" spans="1:32" ht="12.75" customHeight="1">
      <c r="A596" s="21">
        <v>211306</v>
      </c>
      <c r="B596" s="49" t="s">
        <v>57</v>
      </c>
      <c r="C596" s="23">
        <f>+SUM(C597:C599)</f>
        <v>2630000</v>
      </c>
      <c r="D596" s="23"/>
      <c r="E596" s="125"/>
      <c r="F596" s="125"/>
      <c r="G596" s="101"/>
      <c r="H596" s="26"/>
      <c r="I596" s="29"/>
      <c r="J596" s="29"/>
      <c r="K596" s="29"/>
      <c r="L596" s="29"/>
      <c r="M596" s="29"/>
      <c r="N596" s="29"/>
      <c r="O596" s="29"/>
      <c r="P596" s="29"/>
      <c r="Q596" s="29"/>
      <c r="R596" s="29"/>
      <c r="S596" s="29"/>
      <c r="T596" s="29"/>
      <c r="U596" s="29"/>
      <c r="V596" s="29"/>
      <c r="W596" s="29"/>
      <c r="X596" s="29"/>
      <c r="Y596" s="29"/>
      <c r="Z596" s="29"/>
      <c r="AA596" s="32"/>
      <c r="AB596" s="32"/>
      <c r="AC596" s="32"/>
      <c r="AD596" s="32"/>
      <c r="AE596" s="32"/>
      <c r="AF596" s="32"/>
    </row>
    <row r="597" spans="1:32" ht="12.75" customHeight="1">
      <c r="A597" s="25">
        <v>21130603</v>
      </c>
      <c r="B597" s="29" t="s">
        <v>195</v>
      </c>
      <c r="C597" s="26">
        <v>1200000</v>
      </c>
      <c r="D597" s="23"/>
      <c r="E597" s="125"/>
      <c r="F597" s="109"/>
      <c r="G597" s="101"/>
      <c r="H597" s="29"/>
      <c r="I597" s="29"/>
      <c r="J597" s="29"/>
      <c r="K597" s="29"/>
      <c r="L597" s="29"/>
      <c r="M597" s="29"/>
      <c r="N597" s="29"/>
      <c r="O597" s="29"/>
      <c r="P597" s="29"/>
      <c r="Q597" s="29"/>
      <c r="R597" s="29"/>
      <c r="S597" s="29"/>
      <c r="T597" s="29"/>
      <c r="U597" s="29"/>
      <c r="V597" s="29"/>
      <c r="W597" s="29"/>
      <c r="X597" s="29"/>
      <c r="Y597" s="29"/>
      <c r="Z597" s="29"/>
      <c r="AA597" s="32"/>
      <c r="AB597" s="32"/>
      <c r="AC597" s="32"/>
      <c r="AD597" s="32"/>
      <c r="AE597" s="32"/>
      <c r="AF597" s="32"/>
    </row>
    <row r="598" spans="1:32" ht="12.75" customHeight="1">
      <c r="A598" s="25">
        <v>21130604</v>
      </c>
      <c r="B598" s="29" t="s">
        <v>58</v>
      </c>
      <c r="C598" s="26">
        <v>935000</v>
      </c>
      <c r="D598" s="23"/>
      <c r="E598" s="125"/>
      <c r="F598" s="125"/>
      <c r="G598" s="101"/>
      <c r="H598" s="29"/>
      <c r="I598" s="29"/>
      <c r="J598" s="29"/>
      <c r="K598" s="29"/>
      <c r="L598" s="29"/>
      <c r="M598" s="29"/>
      <c r="N598" s="29"/>
      <c r="O598" s="29"/>
      <c r="P598" s="29"/>
      <c r="Q598" s="29"/>
      <c r="R598" s="29"/>
      <c r="S598" s="29"/>
      <c r="T598" s="29"/>
      <c r="U598" s="29"/>
      <c r="V598" s="29"/>
      <c r="W598" s="29"/>
      <c r="X598" s="29"/>
      <c r="Y598" s="29"/>
      <c r="Z598" s="29"/>
      <c r="AA598" s="32"/>
      <c r="AB598" s="32"/>
      <c r="AC598" s="32"/>
      <c r="AD598" s="32"/>
      <c r="AE598" s="32"/>
      <c r="AF598" s="32"/>
    </row>
    <row r="599" spans="1:32" ht="12.75" customHeight="1">
      <c r="A599" s="25">
        <v>21130606</v>
      </c>
      <c r="B599" s="32" t="s">
        <v>233</v>
      </c>
      <c r="C599" s="26">
        <v>495000</v>
      </c>
      <c r="D599" s="23"/>
      <c r="E599" s="125"/>
      <c r="F599" s="125"/>
      <c r="G599" s="101"/>
      <c r="H599" s="29"/>
      <c r="I599" s="29"/>
      <c r="J599" s="29"/>
      <c r="K599" s="29"/>
      <c r="L599" s="29"/>
      <c r="M599" s="29"/>
      <c r="N599" s="29"/>
      <c r="O599" s="29"/>
      <c r="P599" s="29"/>
      <c r="Q599" s="29"/>
      <c r="R599" s="29"/>
      <c r="S599" s="29"/>
      <c r="T599" s="29"/>
      <c r="U599" s="29"/>
      <c r="V599" s="29"/>
      <c r="W599" s="29"/>
      <c r="X599" s="29"/>
      <c r="Y599" s="29"/>
      <c r="Z599" s="29"/>
      <c r="AA599" s="32"/>
      <c r="AB599" s="32"/>
      <c r="AC599" s="32"/>
      <c r="AD599" s="32"/>
      <c r="AE599" s="32"/>
      <c r="AF599" s="32"/>
    </row>
    <row r="600" spans="1:32" ht="12.75" customHeight="1">
      <c r="A600" s="21">
        <v>211309</v>
      </c>
      <c r="B600" s="23" t="s">
        <v>61</v>
      </c>
      <c r="C600" s="23">
        <f>+SUM(C601:C604)</f>
        <v>46970400</v>
      </c>
      <c r="D600" s="23"/>
      <c r="E600" s="125"/>
      <c r="F600" s="125"/>
      <c r="G600" s="101"/>
      <c r="H600" s="29"/>
      <c r="I600" s="29"/>
      <c r="J600" s="29"/>
      <c r="K600" s="29"/>
      <c r="L600" s="29"/>
      <c r="M600" s="29"/>
      <c r="N600" s="29"/>
      <c r="O600" s="29"/>
      <c r="P600" s="29"/>
      <c r="Q600" s="29"/>
      <c r="R600" s="29"/>
      <c r="S600" s="29"/>
      <c r="T600" s="29"/>
      <c r="U600" s="29"/>
      <c r="V600" s="29"/>
      <c r="W600" s="29"/>
      <c r="X600" s="29"/>
      <c r="Y600" s="29"/>
      <c r="Z600" s="29"/>
      <c r="AA600" s="32"/>
      <c r="AB600" s="32"/>
      <c r="AC600" s="32"/>
      <c r="AD600" s="32"/>
      <c r="AE600" s="32"/>
      <c r="AF600" s="32"/>
    </row>
    <row r="601" spans="1:32" ht="12.75" customHeight="1">
      <c r="A601" s="25">
        <v>21130901</v>
      </c>
      <c r="B601" s="26" t="s">
        <v>62</v>
      </c>
      <c r="C601" s="26">
        <v>41850000</v>
      </c>
      <c r="D601" s="23"/>
      <c r="E601" s="109"/>
      <c r="F601" s="109"/>
      <c r="G601" s="112"/>
      <c r="H601" s="29"/>
      <c r="I601" s="29"/>
      <c r="J601" s="29"/>
      <c r="K601" s="49"/>
      <c r="L601" s="49"/>
      <c r="M601" s="49"/>
      <c r="N601" s="49"/>
      <c r="O601" s="49"/>
      <c r="P601" s="49"/>
      <c r="Q601" s="49"/>
      <c r="R601" s="49"/>
      <c r="S601" s="49"/>
      <c r="T601" s="49"/>
      <c r="U601" s="49"/>
      <c r="V601" s="49"/>
      <c r="W601" s="49"/>
      <c r="X601" s="49"/>
      <c r="Y601" s="49"/>
      <c r="Z601" s="49"/>
      <c r="AA601" s="32"/>
      <c r="AB601" s="32"/>
      <c r="AC601" s="32"/>
      <c r="AD601" s="32"/>
      <c r="AE601" s="32"/>
      <c r="AF601" s="32"/>
    </row>
    <row r="602" spans="1:32" ht="12.75" customHeight="1">
      <c r="A602" s="25">
        <v>21130903</v>
      </c>
      <c r="B602" s="26" t="s">
        <v>63</v>
      </c>
      <c r="C602" s="26">
        <v>100000</v>
      </c>
      <c r="D602" s="23"/>
      <c r="E602" s="29"/>
      <c r="F602" s="125"/>
      <c r="G602" s="101"/>
      <c r="H602" s="29"/>
      <c r="I602" s="29"/>
      <c r="J602" s="29"/>
      <c r="K602" s="29"/>
      <c r="L602" s="29"/>
      <c r="M602" s="29"/>
      <c r="N602" s="29"/>
      <c r="O602" s="29"/>
      <c r="P602" s="29"/>
      <c r="Q602" s="29"/>
      <c r="R602" s="29"/>
      <c r="S602" s="29"/>
      <c r="T602" s="29"/>
      <c r="U602" s="29"/>
      <c r="V602" s="29"/>
      <c r="W602" s="29"/>
      <c r="X602" s="29"/>
      <c r="Y602" s="29"/>
      <c r="Z602" s="29"/>
      <c r="AA602" s="32"/>
      <c r="AB602" s="32"/>
      <c r="AC602" s="32"/>
      <c r="AD602" s="32"/>
      <c r="AE602" s="32"/>
      <c r="AF602" s="32"/>
    </row>
    <row r="603" spans="1:32" ht="12.75" customHeight="1">
      <c r="A603" s="25">
        <v>21130906</v>
      </c>
      <c r="B603" s="29" t="s">
        <v>117</v>
      </c>
      <c r="C603" s="26">
        <v>2419600</v>
      </c>
      <c r="D603" s="23"/>
      <c r="E603" s="125"/>
      <c r="F603" s="29"/>
      <c r="G603" s="101"/>
      <c r="H603" s="29"/>
      <c r="I603" s="29"/>
      <c r="J603" s="29"/>
      <c r="K603" s="29"/>
      <c r="L603" s="29"/>
      <c r="M603" s="29"/>
      <c r="N603" s="29"/>
      <c r="O603" s="29"/>
      <c r="P603" s="29"/>
      <c r="Q603" s="29"/>
      <c r="R603" s="29"/>
      <c r="S603" s="29"/>
      <c r="T603" s="29"/>
      <c r="U603" s="29"/>
      <c r="V603" s="29"/>
      <c r="W603" s="29"/>
      <c r="X603" s="29"/>
      <c r="Y603" s="29"/>
      <c r="Z603" s="29"/>
      <c r="AA603" s="32"/>
      <c r="AB603" s="32"/>
      <c r="AC603" s="32"/>
      <c r="AD603" s="32"/>
      <c r="AE603" s="32"/>
      <c r="AF603" s="32"/>
    </row>
    <row r="604" spans="1:32" ht="12.75" customHeight="1">
      <c r="A604" s="25">
        <v>21130908</v>
      </c>
      <c r="B604" s="26" t="s">
        <v>64</v>
      </c>
      <c r="C604" s="26">
        <v>2600800</v>
      </c>
      <c r="D604" s="23"/>
      <c r="E604" s="125"/>
      <c r="F604" s="146"/>
      <c r="G604" s="101"/>
      <c r="H604" s="29"/>
      <c r="I604" s="29"/>
      <c r="J604" s="26"/>
      <c r="K604" s="29"/>
      <c r="L604" s="29"/>
      <c r="M604" s="29"/>
      <c r="N604" s="29"/>
      <c r="O604" s="29"/>
      <c r="P604" s="29"/>
      <c r="Q604" s="29"/>
      <c r="R604" s="29"/>
      <c r="S604" s="29"/>
      <c r="T604" s="29"/>
      <c r="U604" s="29"/>
      <c r="V604" s="29"/>
      <c r="W604" s="29"/>
      <c r="X604" s="29"/>
      <c r="Y604" s="29"/>
      <c r="Z604" s="29"/>
      <c r="AA604" s="32"/>
      <c r="AB604" s="32"/>
      <c r="AC604" s="32"/>
      <c r="AD604" s="32"/>
      <c r="AE604" s="32"/>
      <c r="AF604" s="32"/>
    </row>
    <row r="605" spans="1:32" ht="12.75" customHeight="1">
      <c r="A605" s="29"/>
      <c r="B605" s="26"/>
      <c r="C605" s="26"/>
      <c r="D605" s="23"/>
      <c r="E605" s="125"/>
      <c r="F605" s="146"/>
      <c r="G605" s="101"/>
      <c r="H605" s="29"/>
      <c r="I605" s="29"/>
      <c r="J605" s="29"/>
      <c r="K605" s="29"/>
      <c r="L605" s="29"/>
      <c r="M605" s="29"/>
      <c r="N605" s="29"/>
      <c r="O605" s="29"/>
      <c r="P605" s="29"/>
      <c r="Q605" s="29"/>
      <c r="R605" s="29"/>
      <c r="S605" s="29"/>
      <c r="T605" s="29"/>
      <c r="U605" s="29"/>
      <c r="V605" s="29"/>
      <c r="W605" s="29"/>
      <c r="X605" s="29"/>
      <c r="Y605" s="29"/>
      <c r="Z605" s="29"/>
      <c r="AA605" s="32"/>
      <c r="AB605" s="32"/>
      <c r="AC605" s="32"/>
      <c r="AD605" s="32"/>
      <c r="AE605" s="32"/>
      <c r="AF605" s="32"/>
    </row>
    <row r="606" spans="1:32" ht="12.75" customHeight="1">
      <c r="A606" s="659" t="s">
        <v>65</v>
      </c>
      <c r="B606" s="657"/>
      <c r="C606" s="43">
        <f>C607</f>
        <v>10000000</v>
      </c>
      <c r="D606" s="23"/>
      <c r="E606" s="26"/>
      <c r="F606" s="146"/>
      <c r="G606" s="29"/>
      <c r="H606" s="29"/>
      <c r="I606" s="29"/>
      <c r="J606" s="29"/>
      <c r="K606" s="29"/>
      <c r="L606" s="29"/>
      <c r="M606" s="29"/>
      <c r="N606" s="29"/>
      <c r="O606" s="29"/>
      <c r="P606" s="29"/>
      <c r="Q606" s="29"/>
      <c r="R606" s="29"/>
      <c r="S606" s="29"/>
      <c r="T606" s="29"/>
      <c r="U606" s="29"/>
      <c r="V606" s="29"/>
      <c r="W606" s="29"/>
      <c r="X606" s="29"/>
      <c r="Y606" s="29"/>
      <c r="Z606" s="29"/>
      <c r="AA606" s="32"/>
      <c r="AB606" s="32"/>
      <c r="AC606" s="32"/>
      <c r="AD606" s="32"/>
      <c r="AE606" s="32"/>
      <c r="AF606" s="32"/>
    </row>
    <row r="607" spans="1:32" ht="12.75" customHeight="1">
      <c r="A607" s="21">
        <v>211402</v>
      </c>
      <c r="B607" s="21" t="s">
        <v>71</v>
      </c>
      <c r="C607" s="50">
        <f>SUM(C608)</f>
        <v>10000000</v>
      </c>
      <c r="D607" s="23"/>
      <c r="E607" s="47"/>
      <c r="F607" s="109"/>
      <c r="G607" s="25"/>
      <c r="H607" s="25"/>
      <c r="I607" s="25"/>
      <c r="J607" s="25"/>
      <c r="K607" s="25"/>
      <c r="L607" s="25"/>
      <c r="M607" s="25"/>
      <c r="N607" s="25"/>
      <c r="O607" s="25"/>
      <c r="P607" s="25"/>
      <c r="Q607" s="25"/>
      <c r="R607" s="25"/>
      <c r="S607" s="25"/>
      <c r="T607" s="25"/>
      <c r="U607" s="25"/>
      <c r="V607" s="25"/>
      <c r="W607" s="25"/>
      <c r="X607" s="25"/>
      <c r="Y607" s="25"/>
      <c r="Z607" s="25"/>
      <c r="AA607" s="32"/>
      <c r="AB607" s="32"/>
      <c r="AC607" s="32"/>
      <c r="AD607" s="32"/>
      <c r="AE607" s="32"/>
      <c r="AF607" s="32"/>
    </row>
    <row r="608" spans="1:32" ht="12.75" customHeight="1">
      <c r="A608" s="25">
        <v>21140207</v>
      </c>
      <c r="B608" s="32" t="s">
        <v>216</v>
      </c>
      <c r="C608" s="51">
        <v>10000000</v>
      </c>
      <c r="D608" s="23"/>
      <c r="E608" s="47"/>
      <c r="F608" s="109"/>
      <c r="G608" s="25"/>
      <c r="H608" s="25"/>
      <c r="I608" s="25"/>
      <c r="J608" s="25"/>
      <c r="K608" s="25"/>
      <c r="L608" s="25"/>
      <c r="M608" s="25"/>
      <c r="N608" s="25"/>
      <c r="O608" s="25"/>
      <c r="P608" s="25"/>
      <c r="Q608" s="25"/>
      <c r="R608" s="25"/>
      <c r="S608" s="25"/>
      <c r="T608" s="25"/>
      <c r="U608" s="25"/>
      <c r="V608" s="25"/>
      <c r="W608" s="25"/>
      <c r="X608" s="25"/>
      <c r="Y608" s="25"/>
      <c r="Z608" s="25"/>
      <c r="AA608" s="32"/>
      <c r="AB608" s="32"/>
      <c r="AC608" s="32"/>
      <c r="AD608" s="32"/>
      <c r="AE608" s="32"/>
      <c r="AF608" s="32"/>
    </row>
    <row r="609" spans="1:32" ht="12.75" customHeight="1">
      <c r="A609" s="25"/>
      <c r="B609" s="29"/>
      <c r="C609" s="26"/>
      <c r="D609" s="23"/>
      <c r="E609" s="26"/>
      <c r="F609" s="146"/>
      <c r="G609" s="29"/>
      <c r="H609" s="29"/>
      <c r="I609" s="29"/>
      <c r="J609" s="29"/>
      <c r="K609" s="29"/>
      <c r="L609" s="29"/>
      <c r="M609" s="29"/>
      <c r="N609" s="29"/>
      <c r="O609" s="29"/>
      <c r="P609" s="29"/>
      <c r="Q609" s="29"/>
      <c r="R609" s="29"/>
      <c r="S609" s="29"/>
      <c r="T609" s="29"/>
      <c r="U609" s="29"/>
      <c r="V609" s="29"/>
      <c r="W609" s="29"/>
      <c r="X609" s="29"/>
      <c r="Y609" s="29"/>
      <c r="Z609" s="29"/>
      <c r="AA609" s="32"/>
      <c r="AB609" s="32"/>
      <c r="AC609" s="32"/>
      <c r="AD609" s="32"/>
      <c r="AE609" s="32"/>
      <c r="AF609" s="32"/>
    </row>
    <row r="610" spans="1:32" ht="12.75" customHeight="1">
      <c r="A610" s="698" t="s">
        <v>74</v>
      </c>
      <c r="B610" s="657"/>
      <c r="C610" s="86">
        <f>C611+C615+C617</f>
        <v>10200000</v>
      </c>
      <c r="D610" s="23"/>
      <c r="E610" s="26"/>
      <c r="F610" s="182"/>
      <c r="G610" s="29"/>
      <c r="H610" s="29"/>
      <c r="I610" s="29"/>
      <c r="J610" s="29"/>
      <c r="K610" s="29"/>
      <c r="L610" s="29"/>
      <c r="M610" s="29"/>
      <c r="N610" s="29"/>
      <c r="O610" s="29"/>
      <c r="P610" s="29"/>
      <c r="Q610" s="29"/>
      <c r="R610" s="29"/>
      <c r="S610" s="29"/>
      <c r="T610" s="29"/>
      <c r="U610" s="29"/>
      <c r="V610" s="29"/>
      <c r="W610" s="29"/>
      <c r="X610" s="29"/>
      <c r="Y610" s="29"/>
      <c r="Z610" s="29"/>
      <c r="AA610" s="32"/>
      <c r="AB610" s="32"/>
      <c r="AC610" s="32"/>
      <c r="AD610" s="32"/>
      <c r="AE610" s="32"/>
      <c r="AF610" s="32"/>
    </row>
    <row r="611" spans="1:32" ht="12.75" customHeight="1">
      <c r="A611" s="21">
        <v>221104</v>
      </c>
      <c r="B611" s="21" t="s">
        <v>78</v>
      </c>
      <c r="C611" s="50">
        <f>SUM(C612:C614)</f>
        <v>6450000</v>
      </c>
      <c r="D611" s="23"/>
      <c r="E611" s="47"/>
      <c r="F611" s="182"/>
      <c r="G611" s="25"/>
      <c r="H611" s="25"/>
      <c r="I611" s="25"/>
      <c r="J611" s="25"/>
      <c r="K611" s="25"/>
      <c r="L611" s="25"/>
      <c r="M611" s="25"/>
      <c r="N611" s="25"/>
      <c r="O611" s="25"/>
      <c r="P611" s="25"/>
      <c r="Q611" s="25"/>
      <c r="R611" s="25"/>
      <c r="S611" s="25"/>
      <c r="T611" s="25"/>
      <c r="U611" s="25"/>
      <c r="V611" s="25"/>
      <c r="W611" s="25"/>
      <c r="X611" s="25"/>
      <c r="Y611" s="25"/>
      <c r="Z611" s="25"/>
      <c r="AA611" s="32"/>
      <c r="AB611" s="32"/>
      <c r="AC611" s="32"/>
      <c r="AD611" s="32"/>
      <c r="AE611" s="32"/>
      <c r="AF611" s="32"/>
    </row>
    <row r="612" spans="1:32" ht="12.75" customHeight="1">
      <c r="A612" s="25">
        <v>22110401</v>
      </c>
      <c r="B612" s="29" t="s">
        <v>79</v>
      </c>
      <c r="C612" s="26">
        <v>2500000</v>
      </c>
      <c r="D612" s="23"/>
      <c r="E612" s="125"/>
      <c r="F612" s="180"/>
      <c r="G612" s="101"/>
      <c r="H612" s="29"/>
      <c r="I612" s="29"/>
      <c r="J612" s="29"/>
      <c r="K612" s="29"/>
      <c r="L612" s="29"/>
      <c r="M612" s="29"/>
      <c r="N612" s="29"/>
      <c r="O612" s="29"/>
      <c r="P612" s="29"/>
      <c r="Q612" s="29"/>
      <c r="R612" s="29"/>
      <c r="S612" s="29"/>
      <c r="T612" s="29"/>
      <c r="U612" s="29"/>
      <c r="V612" s="29"/>
      <c r="W612" s="29"/>
      <c r="X612" s="29"/>
      <c r="Y612" s="29"/>
      <c r="Z612" s="29"/>
      <c r="AA612" s="32"/>
      <c r="AB612" s="32"/>
      <c r="AC612" s="32"/>
      <c r="AD612" s="32"/>
      <c r="AE612" s="32"/>
      <c r="AF612" s="32"/>
    </row>
    <row r="613" spans="1:32" ht="12.75" customHeight="1">
      <c r="A613" s="25">
        <v>22110404</v>
      </c>
      <c r="B613" s="29" t="s">
        <v>106</v>
      </c>
      <c r="C613" s="26">
        <v>1600000</v>
      </c>
      <c r="D613" s="23"/>
      <c r="E613" s="26"/>
      <c r="F613" s="182"/>
      <c r="G613" s="29"/>
      <c r="H613" s="29"/>
      <c r="I613" s="29"/>
      <c r="J613" s="29"/>
      <c r="K613" s="29"/>
      <c r="L613" s="29"/>
      <c r="M613" s="29"/>
      <c r="N613" s="29"/>
      <c r="O613" s="29"/>
      <c r="P613" s="29"/>
      <c r="Q613" s="29"/>
      <c r="R613" s="29"/>
      <c r="S613" s="29"/>
      <c r="T613" s="29"/>
      <c r="U613" s="29"/>
      <c r="V613" s="29"/>
      <c r="W613" s="29"/>
      <c r="X613" s="29"/>
      <c r="Y613" s="29"/>
      <c r="Z613" s="29"/>
      <c r="AA613" s="32"/>
      <c r="AB613" s="32"/>
      <c r="AC613" s="32"/>
      <c r="AD613" s="32"/>
      <c r="AE613" s="32"/>
      <c r="AF613" s="32"/>
    </row>
    <row r="614" spans="1:32" ht="12.75" customHeight="1">
      <c r="A614" s="25">
        <v>22110409</v>
      </c>
      <c r="B614" s="26" t="s">
        <v>80</v>
      </c>
      <c r="C614" s="26">
        <v>2350000</v>
      </c>
      <c r="D614" s="23"/>
      <c r="E614" s="23"/>
      <c r="F614" s="35"/>
      <c r="G614" s="20"/>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row>
    <row r="615" spans="1:32" ht="12.75" customHeight="1">
      <c r="A615" s="21">
        <v>221106</v>
      </c>
      <c r="B615" s="49" t="s">
        <v>234</v>
      </c>
      <c r="C615" s="23">
        <f>C616</f>
        <v>2750000</v>
      </c>
      <c r="D615" s="23"/>
      <c r="E615" s="26"/>
      <c r="F615" s="180"/>
      <c r="G615" s="29"/>
      <c r="H615" s="29"/>
      <c r="I615" s="29"/>
      <c r="J615" s="29"/>
      <c r="K615" s="29"/>
      <c r="L615" s="29"/>
      <c r="M615" s="29"/>
      <c r="N615" s="29"/>
      <c r="O615" s="29"/>
      <c r="P615" s="29"/>
      <c r="Q615" s="29"/>
      <c r="R615" s="29"/>
      <c r="S615" s="29"/>
      <c r="T615" s="29"/>
      <c r="U615" s="29"/>
      <c r="V615" s="29"/>
      <c r="W615" s="29"/>
      <c r="X615" s="29"/>
      <c r="Y615" s="29"/>
      <c r="Z615" s="29"/>
      <c r="AA615" s="32"/>
      <c r="AB615" s="32"/>
      <c r="AC615" s="32"/>
      <c r="AD615" s="32"/>
      <c r="AE615" s="32"/>
      <c r="AF615" s="32"/>
    </row>
    <row r="616" spans="1:32" ht="12.75" customHeight="1">
      <c r="A616" s="25">
        <v>22110601</v>
      </c>
      <c r="B616" s="29" t="s">
        <v>235</v>
      </c>
      <c r="C616" s="26">
        <v>2750000</v>
      </c>
      <c r="D616" s="23"/>
      <c r="E616" s="26"/>
      <c r="F616" s="145"/>
      <c r="G616" s="29"/>
      <c r="H616" s="29"/>
      <c r="I616" s="29"/>
      <c r="J616" s="29"/>
      <c r="K616" s="29"/>
      <c r="L616" s="29"/>
      <c r="M616" s="29"/>
      <c r="N616" s="29"/>
      <c r="O616" s="29"/>
      <c r="P616" s="29"/>
      <c r="Q616" s="29"/>
      <c r="R616" s="29"/>
      <c r="S616" s="29"/>
      <c r="T616" s="29"/>
      <c r="U616" s="29"/>
      <c r="V616" s="29"/>
      <c r="W616" s="29"/>
      <c r="X616" s="29"/>
      <c r="Y616" s="29"/>
      <c r="Z616" s="29"/>
      <c r="AA616" s="32"/>
      <c r="AB616" s="32"/>
      <c r="AC616" s="32"/>
      <c r="AD616" s="32"/>
      <c r="AE616" s="32"/>
      <c r="AF616" s="32"/>
    </row>
    <row r="617" spans="1:32" ht="12.75" customHeight="1">
      <c r="A617" s="21">
        <v>221107</v>
      </c>
      <c r="B617" s="23" t="s">
        <v>81</v>
      </c>
      <c r="C617" s="23">
        <f>C618</f>
        <v>1000000</v>
      </c>
      <c r="D617" s="23"/>
      <c r="E617" s="26"/>
      <c r="F617" s="146"/>
      <c r="G617" s="29"/>
      <c r="H617" s="29"/>
      <c r="I617" s="29"/>
      <c r="J617" s="29"/>
      <c r="K617" s="29"/>
      <c r="L617" s="29"/>
      <c r="M617" s="29"/>
      <c r="N617" s="29"/>
      <c r="O617" s="29"/>
      <c r="P617" s="29"/>
      <c r="Q617" s="29"/>
      <c r="R617" s="29"/>
      <c r="S617" s="29"/>
      <c r="T617" s="29"/>
      <c r="U617" s="29"/>
      <c r="V617" s="29"/>
      <c r="W617" s="29"/>
      <c r="X617" s="29"/>
      <c r="Y617" s="29"/>
      <c r="Z617" s="29"/>
      <c r="AA617" s="32"/>
      <c r="AB617" s="32"/>
      <c r="AC617" s="32"/>
      <c r="AD617" s="32"/>
      <c r="AE617" s="32"/>
      <c r="AF617" s="32"/>
    </row>
    <row r="618" spans="1:32" ht="12.75" customHeight="1">
      <c r="A618" s="25">
        <v>22110702</v>
      </c>
      <c r="B618" s="26" t="s">
        <v>82</v>
      </c>
      <c r="C618" s="26">
        <v>1000000</v>
      </c>
      <c r="D618" s="23"/>
      <c r="E618" s="125"/>
      <c r="F618" s="146"/>
      <c r="G618" s="101"/>
      <c r="H618" s="29"/>
      <c r="I618" s="29"/>
      <c r="J618" s="29"/>
      <c r="K618" s="29"/>
      <c r="L618" s="29"/>
      <c r="M618" s="29"/>
      <c r="N618" s="29"/>
      <c r="O618" s="29"/>
      <c r="P618" s="29"/>
      <c r="Q618" s="29"/>
      <c r="R618" s="29"/>
      <c r="S618" s="29"/>
      <c r="T618" s="29"/>
      <c r="U618" s="29"/>
      <c r="V618" s="29"/>
      <c r="W618" s="29"/>
      <c r="X618" s="29"/>
      <c r="Y618" s="29"/>
      <c r="Z618" s="29"/>
      <c r="AA618" s="32"/>
      <c r="AB618" s="32"/>
      <c r="AC618" s="32"/>
      <c r="AD618" s="32"/>
      <c r="AE618" s="32"/>
      <c r="AF618" s="32"/>
    </row>
    <row r="619" spans="1:32" ht="12" customHeight="1">
      <c r="A619" s="29"/>
      <c r="B619" s="26"/>
      <c r="C619" s="26"/>
      <c r="D619" s="29"/>
      <c r="E619" s="125"/>
      <c r="F619" s="146"/>
      <c r="G619" s="101"/>
      <c r="H619" s="29"/>
      <c r="I619" s="29"/>
      <c r="J619" s="29"/>
      <c r="K619" s="29"/>
      <c r="L619" s="29"/>
      <c r="M619" s="29"/>
      <c r="N619" s="29"/>
      <c r="O619" s="29"/>
      <c r="P619" s="29"/>
      <c r="Q619" s="29"/>
      <c r="R619" s="29"/>
      <c r="S619" s="29"/>
      <c r="T619" s="29"/>
      <c r="U619" s="29"/>
      <c r="V619" s="29"/>
      <c r="W619" s="29"/>
      <c r="X619" s="29"/>
      <c r="Y619" s="29"/>
      <c r="Z619" s="29"/>
      <c r="AA619" s="32"/>
      <c r="AB619" s="32"/>
      <c r="AC619" s="32"/>
      <c r="AD619" s="32"/>
      <c r="AE619" s="32"/>
      <c r="AF619" s="32"/>
    </row>
    <row r="620" spans="1:32" ht="12.75" customHeight="1" thickBot="1">
      <c r="A620" s="29"/>
      <c r="B620" s="26"/>
      <c r="C620" s="26"/>
      <c r="D620" s="51"/>
      <c r="E620" s="23"/>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row>
    <row r="621" spans="1:32" ht="12.75" customHeight="1">
      <c r="A621" s="678" t="s">
        <v>236</v>
      </c>
      <c r="B621" s="679"/>
      <c r="C621" s="689" t="s">
        <v>237</v>
      </c>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row>
    <row r="622" spans="1:32" ht="12.75" customHeight="1" thickBot="1">
      <c r="A622" s="680"/>
      <c r="B622" s="681"/>
      <c r="C622" s="66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row>
    <row r="623" spans="1:32" ht="12.75" customHeight="1">
      <c r="A623" s="668" t="s">
        <v>238</v>
      </c>
      <c r="B623" s="669"/>
      <c r="C623" s="670"/>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row>
    <row r="624" spans="1:32" ht="12.75" customHeight="1">
      <c r="A624" s="671"/>
      <c r="B624" s="672"/>
      <c r="C624" s="673"/>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row>
    <row r="625" spans="1:32" ht="12.75" customHeight="1">
      <c r="A625" s="671"/>
      <c r="B625" s="672"/>
      <c r="C625" s="673"/>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row>
    <row r="626" spans="1:32" ht="12.75" customHeight="1">
      <c r="A626" s="671"/>
      <c r="B626" s="672"/>
      <c r="C626" s="673"/>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row>
    <row r="627" spans="1:32" ht="12.75" customHeight="1">
      <c r="A627" s="671"/>
      <c r="B627" s="672"/>
      <c r="C627" s="673"/>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row>
    <row r="628" spans="1:32" ht="12.75" customHeight="1">
      <c r="A628" s="671"/>
      <c r="B628" s="672"/>
      <c r="C628" s="673"/>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row>
    <row r="629" spans="1:32" ht="12.75" customHeight="1">
      <c r="A629" s="671"/>
      <c r="B629" s="672"/>
      <c r="C629" s="673"/>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row>
    <row r="630" spans="1:32" ht="12.75" customHeight="1">
      <c r="A630" s="671"/>
      <c r="B630" s="672"/>
      <c r="C630" s="673"/>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row>
    <row r="631" spans="1:32" ht="12.75" customHeight="1" thickBot="1">
      <c r="A631" s="674"/>
      <c r="B631" s="675"/>
      <c r="C631" s="676"/>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row>
    <row r="632" spans="1:32" ht="12.75" customHeight="1">
      <c r="A632" s="57" t="s">
        <v>4</v>
      </c>
      <c r="B632" s="29"/>
      <c r="C632" s="94"/>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row>
    <row r="633" spans="1:32" ht="12.75" customHeight="1">
      <c r="A633" s="63" t="s">
        <v>239</v>
      </c>
      <c r="B633" s="29"/>
      <c r="C633" s="94"/>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row>
    <row r="634" spans="1:32" ht="12.75" customHeight="1">
      <c r="A634" s="63" t="s">
        <v>190</v>
      </c>
      <c r="B634" s="29"/>
      <c r="C634" s="94"/>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row>
    <row r="635" spans="1:32" ht="12.75" customHeight="1" thickBot="1">
      <c r="A635" s="64" t="s">
        <v>88</v>
      </c>
      <c r="B635" s="114"/>
      <c r="C635" s="95"/>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row>
    <row r="636" spans="1:32" ht="12.75" customHeight="1" thickBot="1">
      <c r="A636" s="65" t="s">
        <v>89</v>
      </c>
      <c r="B636" s="115"/>
      <c r="C636" s="68">
        <f>+C638+C667+C687</f>
        <v>252725500</v>
      </c>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row>
    <row r="637" spans="1:32" ht="12.75" customHeight="1" thickBot="1">
      <c r="A637" s="29"/>
      <c r="B637" s="29"/>
      <c r="C637" s="26"/>
      <c r="D637" s="26"/>
      <c r="E637" s="26"/>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row>
    <row r="638" spans="1:32" ht="12.75" customHeight="1">
      <c r="A638" s="697" t="s">
        <v>32</v>
      </c>
      <c r="B638" s="657"/>
      <c r="C638" s="126">
        <f>C639+C642+C644+C646+C650+C654+C658+C662</f>
        <v>117867500</v>
      </c>
      <c r="D638" s="26"/>
      <c r="E638" s="1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row>
    <row r="639" spans="1:32" ht="12.75" customHeight="1">
      <c r="A639" s="21">
        <v>211201</v>
      </c>
      <c r="B639" s="21" t="s">
        <v>33</v>
      </c>
      <c r="C639" s="50">
        <f>C640+C641</f>
        <v>39160000</v>
      </c>
      <c r="D639" s="26"/>
      <c r="E639" s="25"/>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row>
    <row r="640" spans="1:32" ht="12.75" customHeight="1">
      <c r="A640" s="25">
        <v>21120101</v>
      </c>
      <c r="B640" s="32" t="s">
        <v>34</v>
      </c>
      <c r="C640" s="26">
        <v>2310000</v>
      </c>
      <c r="D640" s="26"/>
      <c r="E640" s="23"/>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row>
    <row r="641" spans="1:32" ht="12.75" customHeight="1">
      <c r="A641" s="25">
        <v>21120102</v>
      </c>
      <c r="B641" s="29" t="s">
        <v>240</v>
      </c>
      <c r="C641" s="26">
        <v>36850000</v>
      </c>
      <c r="D641" s="26"/>
      <c r="E641" s="26"/>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row>
    <row r="642" spans="1:32" ht="12.75" customHeight="1">
      <c r="A642" s="21">
        <v>211203</v>
      </c>
      <c r="B642" s="49" t="s">
        <v>35</v>
      </c>
      <c r="C642" s="50">
        <f>C643</f>
        <v>1264560</v>
      </c>
      <c r="D642" s="26"/>
      <c r="E642" s="10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row>
    <row r="643" spans="1:32" ht="12.75" customHeight="1">
      <c r="A643" s="25">
        <v>21120302</v>
      </c>
      <c r="B643" s="29" t="s">
        <v>37</v>
      </c>
      <c r="C643" s="26">
        <v>1264560</v>
      </c>
      <c r="D643" s="26"/>
      <c r="E643" s="26"/>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row>
    <row r="644" spans="1:32" ht="12.75" customHeight="1">
      <c r="A644" s="21">
        <v>211204</v>
      </c>
      <c r="B644" s="49" t="s">
        <v>38</v>
      </c>
      <c r="C644" s="50">
        <f>C645</f>
        <v>2150500</v>
      </c>
      <c r="D644" s="26"/>
      <c r="E644" s="10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row>
    <row r="645" spans="1:32" ht="12.75" customHeight="1">
      <c r="A645" s="25">
        <v>21120401</v>
      </c>
      <c r="B645" s="26" t="s">
        <v>39</v>
      </c>
      <c r="C645" s="26">
        <v>2150500</v>
      </c>
      <c r="D645" s="26"/>
      <c r="E645" s="26"/>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row>
    <row r="646" spans="1:32" ht="12.75" customHeight="1">
      <c r="A646" s="21">
        <v>211205</v>
      </c>
      <c r="B646" s="23" t="s">
        <v>122</v>
      </c>
      <c r="C646" s="23">
        <f>SUM(C647:C649)</f>
        <v>13090000</v>
      </c>
      <c r="D646" s="26"/>
      <c r="E646" s="26"/>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row>
    <row r="647" spans="1:32" ht="12.75" customHeight="1">
      <c r="A647" s="25">
        <v>21120501</v>
      </c>
      <c r="B647" s="29" t="s">
        <v>123</v>
      </c>
      <c r="C647" s="26">
        <v>11890000</v>
      </c>
      <c r="D647" s="26"/>
      <c r="E647" s="26"/>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row>
    <row r="648" spans="1:32" ht="12.75" customHeight="1">
      <c r="A648" s="25">
        <v>21120502</v>
      </c>
      <c r="B648" s="29" t="s">
        <v>124</v>
      </c>
      <c r="C648" s="26">
        <v>550000</v>
      </c>
      <c r="D648" s="26"/>
      <c r="E648" s="26"/>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row>
    <row r="649" spans="1:32" ht="12.75" customHeight="1">
      <c r="A649" s="25">
        <v>21120503</v>
      </c>
      <c r="B649" s="26" t="s">
        <v>241</v>
      </c>
      <c r="C649" s="26">
        <v>650000</v>
      </c>
      <c r="D649" s="26"/>
      <c r="E649" s="26"/>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row>
    <row r="650" spans="1:32" ht="12.75" customHeight="1">
      <c r="A650" s="21">
        <v>211206</v>
      </c>
      <c r="B650" s="49" t="s">
        <v>242</v>
      </c>
      <c r="C650" s="23">
        <f>+SUM(C651:C653)</f>
        <v>35488440</v>
      </c>
      <c r="D650" s="26"/>
      <c r="E650" s="29"/>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row>
    <row r="651" spans="1:32" ht="12.75" customHeight="1">
      <c r="A651" s="25">
        <v>21120602</v>
      </c>
      <c r="B651" s="29" t="s">
        <v>243</v>
      </c>
      <c r="C651" s="26">
        <v>14121000</v>
      </c>
      <c r="D651" s="26"/>
      <c r="E651" s="29"/>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row>
    <row r="652" spans="1:32" ht="12.75" customHeight="1">
      <c r="A652" s="25">
        <v>21120604</v>
      </c>
      <c r="B652" s="29" t="s">
        <v>244</v>
      </c>
      <c r="C652" s="26">
        <v>2197440</v>
      </c>
      <c r="D652" s="26"/>
      <c r="E652" s="26"/>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row>
    <row r="653" spans="1:32" ht="12.75" customHeight="1">
      <c r="A653" s="25">
        <v>21120605</v>
      </c>
      <c r="B653" s="29" t="s">
        <v>245</v>
      </c>
      <c r="C653" s="26">
        <v>19170000</v>
      </c>
      <c r="D653" s="26"/>
      <c r="E653" s="29"/>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row>
    <row r="654" spans="1:32" ht="12.75" customHeight="1">
      <c r="A654" s="21">
        <v>211207</v>
      </c>
      <c r="B654" s="23" t="s">
        <v>40</v>
      </c>
      <c r="C654" s="23">
        <f>+SUM(C655:C657)</f>
        <v>4896400</v>
      </c>
      <c r="D654" s="26"/>
      <c r="E654" s="26"/>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row>
    <row r="655" spans="1:32" ht="12.75" customHeight="1">
      <c r="A655" s="25">
        <v>21120703</v>
      </c>
      <c r="B655" s="29" t="s">
        <v>246</v>
      </c>
      <c r="C655" s="26">
        <f>2150000</f>
        <v>2150000</v>
      </c>
      <c r="D655" s="26"/>
      <c r="E655" s="29"/>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row>
    <row r="656" spans="1:32" ht="12.75" customHeight="1">
      <c r="A656" s="25">
        <v>21120704</v>
      </c>
      <c r="B656" s="26" t="s">
        <v>42</v>
      </c>
      <c r="C656" s="26">
        <v>1596400</v>
      </c>
      <c r="D656" s="26"/>
      <c r="E656" s="29"/>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row>
    <row r="657" spans="1:32" ht="12.75" customHeight="1">
      <c r="A657" s="25">
        <v>21120706</v>
      </c>
      <c r="B657" s="32" t="s">
        <v>126</v>
      </c>
      <c r="C657" s="26">
        <v>1150000</v>
      </c>
      <c r="D657" s="26"/>
      <c r="E657" s="29"/>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row>
    <row r="658" spans="1:32" ht="12.75" customHeight="1">
      <c r="A658" s="21">
        <v>211208</v>
      </c>
      <c r="B658" s="49" t="s">
        <v>47</v>
      </c>
      <c r="C658" s="23">
        <f>+SUM(C659:C661)</f>
        <v>11482550</v>
      </c>
      <c r="D658" s="26"/>
      <c r="E658" s="26"/>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row>
    <row r="659" spans="1:32" ht="12.75" customHeight="1">
      <c r="A659" s="25">
        <v>21120801</v>
      </c>
      <c r="B659" s="32" t="s">
        <v>48</v>
      </c>
      <c r="C659" s="26">
        <v>3144000</v>
      </c>
      <c r="D659" s="26"/>
      <c r="E659" s="26"/>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row>
    <row r="660" spans="1:32" ht="12.75" customHeight="1">
      <c r="A660" s="25">
        <v>21120805</v>
      </c>
      <c r="B660" s="26" t="s">
        <v>49</v>
      </c>
      <c r="C660" s="26">
        <v>6095100</v>
      </c>
      <c r="D660" s="26"/>
      <c r="E660" s="26"/>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row>
    <row r="661" spans="1:32" ht="12.75" customHeight="1">
      <c r="A661" s="25">
        <v>21120806</v>
      </c>
      <c r="B661" s="32" t="s">
        <v>247</v>
      </c>
      <c r="C661" s="26">
        <v>2243450</v>
      </c>
      <c r="D661" s="26"/>
      <c r="E661" s="26"/>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row>
    <row r="662" spans="1:32" ht="12.75" customHeight="1">
      <c r="A662" s="21">
        <v>211209</v>
      </c>
      <c r="B662" s="23" t="s">
        <v>50</v>
      </c>
      <c r="C662" s="23">
        <f>+SUM(C663:C665)</f>
        <v>10335050</v>
      </c>
      <c r="D662" s="26"/>
      <c r="E662" s="26"/>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row>
    <row r="663" spans="1:32" ht="12.75" customHeight="1">
      <c r="A663" s="25">
        <v>21120901</v>
      </c>
      <c r="B663" s="29" t="s">
        <v>51</v>
      </c>
      <c r="C663" s="26">
        <v>7563050</v>
      </c>
      <c r="D663" s="26"/>
      <c r="E663" s="26"/>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row>
    <row r="664" spans="1:32" ht="12.75" customHeight="1">
      <c r="A664" s="25">
        <v>21120906</v>
      </c>
      <c r="B664" s="26" t="s">
        <v>52</v>
      </c>
      <c r="C664" s="26">
        <v>1777000</v>
      </c>
      <c r="D664" s="26"/>
      <c r="E664" s="26"/>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row>
    <row r="665" spans="1:32" ht="12.75" customHeight="1">
      <c r="A665" s="25">
        <v>21120907</v>
      </c>
      <c r="B665" s="32" t="s">
        <v>113</v>
      </c>
      <c r="C665" s="20">
        <v>995000</v>
      </c>
      <c r="D665" s="26"/>
      <c r="E665" s="20"/>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row>
    <row r="666" spans="1:32" ht="12.75" customHeight="1">
      <c r="A666" s="29"/>
      <c r="B666" s="26"/>
      <c r="C666" s="26"/>
      <c r="D666" s="26"/>
      <c r="E666" s="26"/>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row>
    <row r="667" spans="1:32" ht="12.75" customHeight="1">
      <c r="A667" s="683" t="s">
        <v>10</v>
      </c>
      <c r="B667" s="657"/>
      <c r="C667" s="69">
        <f>C668+C671+C679+C681+C683+C677</f>
        <v>127458000</v>
      </c>
      <c r="D667" s="26"/>
      <c r="E667" s="26"/>
      <c r="F667" s="26"/>
      <c r="G667" s="32"/>
      <c r="H667" s="38"/>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row>
    <row r="668" spans="1:32" ht="12.75" customHeight="1">
      <c r="A668" s="22">
        <v>211302</v>
      </c>
      <c r="B668" s="21" t="s">
        <v>53</v>
      </c>
      <c r="C668" s="23">
        <f>SUM(C669:C670)</f>
        <v>16382000</v>
      </c>
      <c r="D668" s="26"/>
      <c r="E668" s="26"/>
      <c r="F668" s="26"/>
      <c r="G668" s="32"/>
      <c r="H668" s="38"/>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row>
    <row r="669" spans="1:32" ht="12.75" customHeight="1">
      <c r="A669" s="25">
        <v>21130202</v>
      </c>
      <c r="B669" s="25" t="s">
        <v>248</v>
      </c>
      <c r="C669" s="26">
        <v>8317000</v>
      </c>
      <c r="D669" s="26"/>
      <c r="E669" s="26"/>
      <c r="F669" s="26"/>
      <c r="G669" s="32"/>
      <c r="H669" s="38"/>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row>
    <row r="670" spans="1:32" ht="12.75" customHeight="1">
      <c r="A670" s="35">
        <v>21130204</v>
      </c>
      <c r="B670" s="32" t="s">
        <v>54</v>
      </c>
      <c r="C670" s="26">
        <v>8065000</v>
      </c>
      <c r="D670" s="26"/>
      <c r="E670" s="26"/>
      <c r="F670" s="26"/>
      <c r="G670" s="32"/>
      <c r="H670" s="183"/>
      <c r="I670" s="183"/>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row>
    <row r="671" spans="1:32" ht="12.75" customHeight="1">
      <c r="A671" s="21">
        <v>211303</v>
      </c>
      <c r="B671" s="49" t="s">
        <v>100</v>
      </c>
      <c r="C671" s="23">
        <f>+SUM(C672:C676)</f>
        <v>18222500</v>
      </c>
      <c r="D671" s="26"/>
      <c r="E671" s="26"/>
      <c r="F671" s="29"/>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row>
    <row r="672" spans="1:32" ht="12.75" customHeight="1">
      <c r="A672" s="25">
        <v>21130301</v>
      </c>
      <c r="B672" s="29" t="s">
        <v>129</v>
      </c>
      <c r="C672" s="26">
        <v>9250000</v>
      </c>
      <c r="D672" s="26"/>
      <c r="E672" s="23"/>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row>
    <row r="673" spans="1:32" ht="12.75" customHeight="1">
      <c r="A673" s="25">
        <v>21130303</v>
      </c>
      <c r="B673" s="29" t="s">
        <v>249</v>
      </c>
      <c r="C673" s="26">
        <v>1100000</v>
      </c>
      <c r="D673" s="26"/>
      <c r="E673" s="29"/>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row>
    <row r="674" spans="1:32" ht="12.75" customHeight="1">
      <c r="A674" s="25">
        <v>21130304</v>
      </c>
      <c r="B674" s="29" t="s">
        <v>130</v>
      </c>
      <c r="C674" s="26">
        <f>1250000</f>
        <v>1250000</v>
      </c>
      <c r="D674" s="26"/>
      <c r="E674" s="29"/>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row>
    <row r="675" spans="1:32" ht="12.75" customHeight="1">
      <c r="A675" s="25">
        <v>21130305</v>
      </c>
      <c r="B675" s="29" t="s">
        <v>131</v>
      </c>
      <c r="C675" s="26">
        <f>5632000</f>
        <v>5632000</v>
      </c>
      <c r="D675" s="26"/>
      <c r="E675" s="29"/>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row>
    <row r="676" spans="1:32" ht="12.75" customHeight="1">
      <c r="A676" s="25">
        <v>21130307</v>
      </c>
      <c r="B676" s="29" t="s">
        <v>101</v>
      </c>
      <c r="C676" s="26">
        <v>990500</v>
      </c>
      <c r="D676" s="26"/>
      <c r="E676" s="23"/>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row>
    <row r="677" spans="1:32" ht="12.75" customHeight="1">
      <c r="A677" s="21">
        <v>211304</v>
      </c>
      <c r="B677" s="49" t="s">
        <v>250</v>
      </c>
      <c r="C677" s="23">
        <f>C678</f>
        <v>4830000</v>
      </c>
      <c r="D677" s="26"/>
      <c r="E677" s="23"/>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row>
    <row r="678" spans="1:32" ht="12.75" customHeight="1">
      <c r="A678" s="25">
        <v>21130403</v>
      </c>
      <c r="B678" s="29" t="s">
        <v>251</v>
      </c>
      <c r="C678" s="26">
        <v>4830000</v>
      </c>
      <c r="D678" s="26"/>
      <c r="E678" s="23"/>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row>
    <row r="679" spans="1:32" ht="12.75" customHeight="1">
      <c r="A679" s="21">
        <v>211305</v>
      </c>
      <c r="B679" s="49" t="s">
        <v>55</v>
      </c>
      <c r="C679" s="23">
        <f>C680</f>
        <v>44580000</v>
      </c>
      <c r="D679" s="26"/>
      <c r="E679" s="23"/>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row>
    <row r="680" spans="1:32" ht="12.75" customHeight="1">
      <c r="A680" s="25">
        <v>21130502</v>
      </c>
      <c r="B680" s="26" t="s">
        <v>56</v>
      </c>
      <c r="C680" s="26">
        <v>44580000</v>
      </c>
      <c r="D680" s="26"/>
      <c r="E680" s="29"/>
      <c r="F680" s="38"/>
      <c r="G680" s="38"/>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row>
    <row r="681" spans="1:32" ht="12.75" customHeight="1">
      <c r="A681" s="21">
        <v>211307</v>
      </c>
      <c r="B681" s="23" t="s">
        <v>102</v>
      </c>
      <c r="C681" s="23">
        <f>C682</f>
        <v>1100000</v>
      </c>
      <c r="D681" s="26"/>
      <c r="E681" s="26"/>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row>
    <row r="682" spans="1:32" ht="12.75" customHeight="1">
      <c r="A682" s="25">
        <v>21130701</v>
      </c>
      <c r="B682" s="26" t="s">
        <v>103</v>
      </c>
      <c r="C682" s="26">
        <v>1100000</v>
      </c>
      <c r="D682" s="26"/>
      <c r="E682" s="26"/>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row>
    <row r="683" spans="1:32" ht="12.75" customHeight="1">
      <c r="A683" s="21">
        <v>211309</v>
      </c>
      <c r="B683" s="23" t="s">
        <v>61</v>
      </c>
      <c r="C683" s="23">
        <f>+SUM(C684:C685)</f>
        <v>42343500</v>
      </c>
      <c r="D683" s="26"/>
      <c r="E683" s="26"/>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row>
    <row r="684" spans="1:32" ht="12.75" customHeight="1">
      <c r="A684" s="25">
        <v>21130901</v>
      </c>
      <c r="B684" s="26" t="s">
        <v>62</v>
      </c>
      <c r="C684" s="26">
        <f>41100000</f>
        <v>41100000</v>
      </c>
      <c r="D684" s="26"/>
      <c r="E684" s="26"/>
      <c r="F684" s="38"/>
      <c r="G684" s="38"/>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row>
    <row r="685" spans="1:32" ht="12.75" customHeight="1">
      <c r="A685" s="25">
        <v>21130908</v>
      </c>
      <c r="B685" s="26" t="s">
        <v>64</v>
      </c>
      <c r="C685" s="26">
        <v>1243500</v>
      </c>
      <c r="D685" s="26"/>
      <c r="E685" s="23"/>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row>
    <row r="686" spans="1:32" ht="12.75" customHeight="1">
      <c r="A686" s="29"/>
      <c r="B686" s="29"/>
      <c r="C686" s="26"/>
      <c r="D686" s="26"/>
      <c r="E686" s="26"/>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row>
    <row r="687" spans="1:32" ht="12.75" customHeight="1">
      <c r="A687" s="698" t="s">
        <v>74</v>
      </c>
      <c r="B687" s="657"/>
      <c r="C687" s="86">
        <f>+C688+C691+C693</f>
        <v>7400000</v>
      </c>
      <c r="D687" s="26"/>
      <c r="E687" s="26"/>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row>
    <row r="688" spans="1:32" ht="12.75" customHeight="1">
      <c r="A688" s="21">
        <v>221102</v>
      </c>
      <c r="B688" s="21" t="s">
        <v>132</v>
      </c>
      <c r="C688" s="50">
        <f>+SUM(C689:C690)</f>
        <v>3250000</v>
      </c>
      <c r="D688" s="26"/>
      <c r="E688" s="23"/>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row>
    <row r="689" spans="1:32" ht="12.75" customHeight="1">
      <c r="A689" s="25">
        <v>22110201</v>
      </c>
      <c r="B689" s="29" t="s">
        <v>252</v>
      </c>
      <c r="C689" s="26">
        <v>2500000</v>
      </c>
      <c r="D689" s="26"/>
      <c r="E689" s="29"/>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row>
    <row r="690" spans="1:32" ht="12.75" customHeight="1">
      <c r="A690" s="25">
        <v>22110205</v>
      </c>
      <c r="B690" s="25" t="s">
        <v>134</v>
      </c>
      <c r="C690" s="26">
        <v>750000</v>
      </c>
      <c r="D690" s="26"/>
      <c r="E690" s="23"/>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row>
    <row r="691" spans="1:32" ht="12.75" customHeight="1">
      <c r="A691" s="21">
        <v>221104</v>
      </c>
      <c r="B691" s="21" t="s">
        <v>78</v>
      </c>
      <c r="C691" s="23">
        <f>C692</f>
        <v>2800000</v>
      </c>
      <c r="D691" s="26"/>
      <c r="E691" s="51"/>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row>
    <row r="692" spans="1:32" ht="12.75" customHeight="1">
      <c r="A692" s="25">
        <v>22110405</v>
      </c>
      <c r="B692" s="26" t="s">
        <v>253</v>
      </c>
      <c r="C692" s="26">
        <v>2800000</v>
      </c>
      <c r="D692" s="26"/>
      <c r="E692" s="23"/>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row>
    <row r="693" spans="1:32" ht="12.75" customHeight="1">
      <c r="A693" s="21">
        <v>221107</v>
      </c>
      <c r="B693" s="23" t="s">
        <v>81</v>
      </c>
      <c r="C693" s="23">
        <f>C694</f>
        <v>1350000</v>
      </c>
      <c r="D693" s="26"/>
      <c r="E693" s="23"/>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row>
    <row r="694" spans="1:32" ht="12.75" customHeight="1">
      <c r="A694" s="25">
        <v>22110702</v>
      </c>
      <c r="B694" s="26" t="s">
        <v>82</v>
      </c>
      <c r="C694" s="26">
        <v>1350000</v>
      </c>
      <c r="D694" s="26"/>
      <c r="E694" s="23"/>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row>
    <row r="695" spans="1:32" ht="12.75" customHeight="1">
      <c r="A695" s="120"/>
      <c r="B695" s="120"/>
      <c r="C695" s="120"/>
      <c r="D695" s="121"/>
      <c r="E695" s="121"/>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row>
    <row r="696" spans="1:32" ht="12.75" customHeight="1" thickBot="1">
      <c r="A696" s="120"/>
      <c r="B696" s="120"/>
      <c r="C696" s="120"/>
      <c r="D696" s="121"/>
      <c r="E696" s="121"/>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row>
    <row r="697" spans="1:32" ht="12.75" customHeight="1">
      <c r="A697" s="684" t="s">
        <v>254</v>
      </c>
      <c r="B697" s="685"/>
      <c r="C697" s="689" t="s">
        <v>255</v>
      </c>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row>
    <row r="698" spans="1:32" ht="12.75" customHeight="1" thickBot="1">
      <c r="A698" s="686"/>
      <c r="B698" s="687"/>
      <c r="C698" s="66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row>
    <row r="699" spans="1:32" ht="12.75" customHeight="1">
      <c r="A699" s="668" t="s">
        <v>256</v>
      </c>
      <c r="B699" s="669"/>
      <c r="C699" s="670"/>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row>
    <row r="700" spans="1:32" ht="12.75" customHeight="1">
      <c r="A700" s="671"/>
      <c r="B700" s="672"/>
      <c r="C700" s="673"/>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row>
    <row r="701" spans="1:32" ht="12.75" customHeight="1">
      <c r="A701" s="671"/>
      <c r="B701" s="672"/>
      <c r="C701" s="673"/>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row>
    <row r="702" spans="1:32" ht="12.75" customHeight="1">
      <c r="A702" s="671"/>
      <c r="B702" s="672"/>
      <c r="C702" s="673"/>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row>
    <row r="703" spans="1:32" ht="12.75" customHeight="1">
      <c r="A703" s="671"/>
      <c r="B703" s="672"/>
      <c r="C703" s="673"/>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row>
    <row r="704" spans="1:32" ht="12.75" customHeight="1">
      <c r="A704" s="671"/>
      <c r="B704" s="672"/>
      <c r="C704" s="673"/>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row>
    <row r="705" spans="1:31" ht="12.75" customHeight="1">
      <c r="A705" s="671"/>
      <c r="B705" s="672"/>
      <c r="C705" s="673"/>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row>
    <row r="706" spans="1:31" ht="12.75" customHeight="1">
      <c r="A706" s="671"/>
      <c r="B706" s="672"/>
      <c r="C706" s="673"/>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row>
    <row r="707" spans="1:31" ht="12.75" customHeight="1">
      <c r="A707" s="671"/>
      <c r="B707" s="672"/>
      <c r="C707" s="673"/>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row>
    <row r="708" spans="1:31" ht="12.75" customHeight="1">
      <c r="A708" s="671"/>
      <c r="B708" s="672"/>
      <c r="C708" s="673"/>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row>
    <row r="709" spans="1:31" ht="12.75" customHeight="1">
      <c r="A709" s="671"/>
      <c r="B709" s="672"/>
      <c r="C709" s="673"/>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row>
    <row r="710" spans="1:31" ht="12.75" customHeight="1">
      <c r="A710" s="671"/>
      <c r="B710" s="672"/>
      <c r="C710" s="673"/>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row>
    <row r="711" spans="1:31" ht="12.75" customHeight="1">
      <c r="A711" s="671"/>
      <c r="B711" s="672"/>
      <c r="C711" s="673"/>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row>
    <row r="712" spans="1:31" ht="12.75" customHeight="1">
      <c r="A712" s="671"/>
      <c r="B712" s="672"/>
      <c r="C712" s="673"/>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row>
    <row r="713" spans="1:31" ht="12.75" customHeight="1">
      <c r="A713" s="671"/>
      <c r="B713" s="672"/>
      <c r="C713" s="673"/>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row>
    <row r="714" spans="1:31" ht="12.75" customHeight="1">
      <c r="A714" s="671"/>
      <c r="B714" s="672"/>
      <c r="C714" s="673"/>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row>
    <row r="715" spans="1:31" ht="12.75" customHeight="1" thickBot="1">
      <c r="A715" s="674"/>
      <c r="B715" s="675"/>
      <c r="C715" s="676"/>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row>
    <row r="716" spans="1:31" ht="12.75" customHeight="1">
      <c r="A716" s="57" t="s">
        <v>4</v>
      </c>
      <c r="B716" s="149"/>
      <c r="C716" s="184"/>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row>
    <row r="717" spans="1:31" ht="12.75" customHeight="1">
      <c r="A717" s="63" t="s">
        <v>257</v>
      </c>
      <c r="B717" s="29"/>
      <c r="C717" s="94"/>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row>
    <row r="718" spans="1:31" ht="12.75" customHeight="1">
      <c r="A718" s="63" t="s">
        <v>258</v>
      </c>
      <c r="B718" s="29"/>
      <c r="C718" s="94"/>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row>
    <row r="719" spans="1:31" ht="12.75" customHeight="1" thickBot="1">
      <c r="A719" s="64" t="s">
        <v>88</v>
      </c>
      <c r="B719" s="114"/>
      <c r="C719" s="95"/>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row>
    <row r="720" spans="1:31" ht="12.75" customHeight="1" thickBot="1">
      <c r="A720" s="65" t="s">
        <v>89</v>
      </c>
      <c r="B720" s="115"/>
      <c r="C720" s="68">
        <f>+C722+C749+C768+C798</f>
        <v>477591410</v>
      </c>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row>
    <row r="721" spans="1:32" ht="12.75" customHeight="1" thickBot="1">
      <c r="A721" s="29"/>
      <c r="B721" s="29"/>
      <c r="C721" s="26"/>
      <c r="D721" s="26"/>
      <c r="E721" s="26"/>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row>
    <row r="722" spans="1:32" ht="12.75" customHeight="1">
      <c r="A722" s="697" t="s">
        <v>32</v>
      </c>
      <c r="B722" s="657"/>
      <c r="C722" s="126">
        <f>+C725+C729+C731+C733+C739+C742+C744+C736+C723</f>
        <v>353046400</v>
      </c>
      <c r="D722" s="26"/>
      <c r="E722" s="101"/>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row>
    <row r="723" spans="1:32" ht="12.75" customHeight="1">
      <c r="A723" s="21">
        <v>211201</v>
      </c>
      <c r="B723" s="21" t="s">
        <v>33</v>
      </c>
      <c r="C723" s="50">
        <f>C724</f>
        <v>1970000</v>
      </c>
      <c r="D723" s="26"/>
      <c r="E723" s="25"/>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row>
    <row r="724" spans="1:32" ht="12.75" customHeight="1">
      <c r="A724" s="25">
        <v>21120101</v>
      </c>
      <c r="B724" s="32" t="s">
        <v>34</v>
      </c>
      <c r="C724" s="26">
        <v>1970000</v>
      </c>
      <c r="D724" s="26"/>
      <c r="E724" s="23"/>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row>
    <row r="725" spans="1:32" ht="12.75" customHeight="1">
      <c r="A725" s="21">
        <v>211202</v>
      </c>
      <c r="B725" s="49" t="s">
        <v>110</v>
      </c>
      <c r="C725" s="23">
        <f>SUM(C726:C728)</f>
        <v>327950000</v>
      </c>
      <c r="D725" s="26"/>
      <c r="E725" s="26"/>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row>
    <row r="726" spans="1:32" ht="12.75" customHeight="1">
      <c r="A726" s="25">
        <v>21120201</v>
      </c>
      <c r="B726" s="32" t="s">
        <v>166</v>
      </c>
      <c r="C726" s="26">
        <v>297310000</v>
      </c>
      <c r="D726" s="26"/>
      <c r="E726" s="26"/>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row>
    <row r="727" spans="1:32" ht="12.75" customHeight="1">
      <c r="A727" s="25">
        <v>21120202</v>
      </c>
      <c r="B727" s="29" t="s">
        <v>111</v>
      </c>
      <c r="C727" s="26">
        <v>4950000</v>
      </c>
      <c r="D727" s="26"/>
      <c r="E727" s="23"/>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row>
    <row r="728" spans="1:32" ht="12.75" customHeight="1">
      <c r="A728" s="25">
        <v>21120203</v>
      </c>
      <c r="B728" s="29" t="s">
        <v>121</v>
      </c>
      <c r="C728" s="26">
        <v>25690000</v>
      </c>
      <c r="D728" s="26"/>
      <c r="E728" s="23"/>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row>
    <row r="729" spans="1:32" ht="12.75" customHeight="1">
      <c r="A729" s="21">
        <v>211203</v>
      </c>
      <c r="B729" s="49" t="s">
        <v>35</v>
      </c>
      <c r="C729" s="50">
        <f>C730</f>
        <v>1650000</v>
      </c>
      <c r="D729" s="26"/>
      <c r="E729" s="10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row>
    <row r="730" spans="1:32" ht="12.75" customHeight="1">
      <c r="A730" s="25">
        <v>21120302</v>
      </c>
      <c r="B730" s="29" t="s">
        <v>37</v>
      </c>
      <c r="C730" s="26">
        <v>1650000</v>
      </c>
      <c r="D730" s="26"/>
      <c r="E730" s="26"/>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row>
    <row r="731" spans="1:32" ht="12.75" customHeight="1">
      <c r="A731" s="21">
        <v>211204</v>
      </c>
      <c r="B731" s="49" t="s">
        <v>38</v>
      </c>
      <c r="C731" s="50">
        <f>C732</f>
        <v>4690000</v>
      </c>
      <c r="D731" s="26"/>
      <c r="E731" s="10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row>
    <row r="732" spans="1:32" ht="12.75" customHeight="1">
      <c r="A732" s="25">
        <v>21120401</v>
      </c>
      <c r="B732" s="26" t="s">
        <v>39</v>
      </c>
      <c r="C732" s="26">
        <f>4690000</f>
        <v>4690000</v>
      </c>
      <c r="D732" s="26"/>
      <c r="E732" s="26"/>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row>
    <row r="733" spans="1:32" ht="12.75" customHeight="1">
      <c r="A733" s="21">
        <v>211205</v>
      </c>
      <c r="B733" s="23" t="s">
        <v>122</v>
      </c>
      <c r="C733" s="23">
        <f>SUM(C734:C735)</f>
        <v>9382400</v>
      </c>
      <c r="D733" s="26"/>
      <c r="E733" s="26"/>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row>
    <row r="734" spans="1:32" ht="12.75" customHeight="1">
      <c r="A734" s="25">
        <v>21120501</v>
      </c>
      <c r="B734" s="29" t="s">
        <v>123</v>
      </c>
      <c r="C734" s="26">
        <v>1642400</v>
      </c>
      <c r="D734" s="26"/>
      <c r="E734" s="26"/>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row>
    <row r="735" spans="1:32" ht="12.75" customHeight="1">
      <c r="A735" s="25">
        <v>21120503</v>
      </c>
      <c r="B735" s="29" t="s">
        <v>241</v>
      </c>
      <c r="C735" s="26">
        <v>7740000</v>
      </c>
      <c r="D735" s="26"/>
      <c r="E735" s="11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row>
    <row r="736" spans="1:32" ht="12.75" customHeight="1">
      <c r="A736" s="21">
        <v>211206</v>
      </c>
      <c r="B736" s="49" t="s">
        <v>242</v>
      </c>
      <c r="C736" s="23">
        <f>C737+C738</f>
        <v>940000</v>
      </c>
      <c r="D736" s="26"/>
      <c r="E736" s="29"/>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row>
    <row r="737" spans="1:32" ht="12.75" customHeight="1">
      <c r="A737" s="25">
        <v>21120602</v>
      </c>
      <c r="B737" s="29" t="s">
        <v>243</v>
      </c>
      <c r="C737" s="26">
        <v>480000</v>
      </c>
      <c r="D737" s="26"/>
      <c r="E737" s="29"/>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row>
    <row r="738" spans="1:32" ht="12.75" customHeight="1">
      <c r="A738" s="25">
        <v>21120604</v>
      </c>
      <c r="B738" s="29" t="s">
        <v>244</v>
      </c>
      <c r="C738" s="26">
        <v>460000</v>
      </c>
      <c r="D738" s="26"/>
      <c r="E738" s="26"/>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row>
    <row r="739" spans="1:32" ht="12.75" customHeight="1">
      <c r="A739" s="21">
        <v>211207</v>
      </c>
      <c r="B739" s="23" t="s">
        <v>40</v>
      </c>
      <c r="C739" s="23">
        <f>SUM(C740:C741)</f>
        <v>1410000</v>
      </c>
      <c r="D739" s="26"/>
      <c r="E739" s="26"/>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row>
    <row r="740" spans="1:32" ht="12.75" customHeight="1">
      <c r="A740" s="25">
        <v>21120703</v>
      </c>
      <c r="B740" s="29" t="s">
        <v>246</v>
      </c>
      <c r="C740" s="26">
        <v>660000</v>
      </c>
      <c r="D740" s="26"/>
      <c r="E740" s="29"/>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row>
    <row r="741" spans="1:32" ht="12.75" customHeight="1">
      <c r="A741" s="25">
        <v>21120704</v>
      </c>
      <c r="B741" s="26" t="s">
        <v>42</v>
      </c>
      <c r="C741" s="26">
        <v>750000</v>
      </c>
      <c r="D741" s="26"/>
      <c r="E741" s="26"/>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row>
    <row r="742" spans="1:32" ht="12.75" customHeight="1">
      <c r="A742" s="21">
        <v>211208</v>
      </c>
      <c r="B742" s="49" t="s">
        <v>47</v>
      </c>
      <c r="C742" s="23">
        <f>C743</f>
        <v>1165000</v>
      </c>
      <c r="D742" s="26"/>
      <c r="E742" s="26"/>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row>
    <row r="743" spans="1:32" ht="12.75" customHeight="1">
      <c r="A743" s="25">
        <v>21120805</v>
      </c>
      <c r="B743" s="26" t="s">
        <v>49</v>
      </c>
      <c r="C743" s="26">
        <v>1165000</v>
      </c>
      <c r="D743" s="26"/>
      <c r="E743" s="26"/>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row>
    <row r="744" spans="1:32" ht="12.75" customHeight="1">
      <c r="A744" s="21">
        <v>211209</v>
      </c>
      <c r="B744" s="23" t="s">
        <v>50</v>
      </c>
      <c r="C744" s="23">
        <f>SUM(C745:C747)</f>
        <v>3889000</v>
      </c>
      <c r="D744" s="26"/>
      <c r="E744" s="26"/>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row>
    <row r="745" spans="1:32" ht="12.75" customHeight="1">
      <c r="A745" s="25">
        <v>21120901</v>
      </c>
      <c r="B745" s="32" t="s">
        <v>51</v>
      </c>
      <c r="C745" s="26">
        <v>1255000</v>
      </c>
      <c r="D745" s="26"/>
      <c r="E745" s="26"/>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row>
    <row r="746" spans="1:32" ht="12.75" customHeight="1">
      <c r="A746" s="25">
        <v>21120903</v>
      </c>
      <c r="B746" s="32" t="s">
        <v>128</v>
      </c>
      <c r="C746" s="26">
        <v>1534000</v>
      </c>
      <c r="D746" s="26"/>
      <c r="E746" s="26"/>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row>
    <row r="747" spans="1:32" ht="12.75" customHeight="1">
      <c r="A747" s="25">
        <v>21120906</v>
      </c>
      <c r="B747" s="26" t="s">
        <v>52</v>
      </c>
      <c r="C747" s="26">
        <v>1100000</v>
      </c>
      <c r="D747" s="26"/>
      <c r="E747" s="26"/>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row>
    <row r="748" spans="1:32" ht="12.75" customHeight="1">
      <c r="A748" s="29"/>
      <c r="B748" s="26"/>
      <c r="C748" s="26"/>
      <c r="D748" s="26"/>
      <c r="E748" s="26"/>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row>
    <row r="749" spans="1:32" ht="12.75" customHeight="1">
      <c r="A749" s="683" t="s">
        <v>10</v>
      </c>
      <c r="B749" s="657"/>
      <c r="C749" s="69">
        <f>C750+C752+C760+C763+C757</f>
        <v>64980010</v>
      </c>
      <c r="D749" s="26"/>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row>
    <row r="750" spans="1:32" ht="12.75" customHeight="1">
      <c r="A750" s="22">
        <v>211302</v>
      </c>
      <c r="B750" s="21" t="s">
        <v>53</v>
      </c>
      <c r="C750" s="23">
        <f>SUM(C751)</f>
        <v>11610000</v>
      </c>
      <c r="D750" s="26"/>
      <c r="H750" s="54"/>
      <c r="I750" s="38"/>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row>
    <row r="751" spans="1:32" ht="12.75" customHeight="1">
      <c r="A751" s="35">
        <v>21130204</v>
      </c>
      <c r="B751" s="32" t="s">
        <v>54</v>
      </c>
      <c r="C751" s="26">
        <v>11610000</v>
      </c>
      <c r="D751" s="26"/>
      <c r="E751" s="36"/>
      <c r="I751" s="38"/>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row>
    <row r="752" spans="1:32" ht="12.75" customHeight="1">
      <c r="A752" s="21">
        <v>211303</v>
      </c>
      <c r="B752" s="49" t="s">
        <v>100</v>
      </c>
      <c r="C752" s="23">
        <f>+SUM(C753:C756)</f>
        <v>10178600</v>
      </c>
      <c r="D752" s="26"/>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row>
    <row r="753" spans="1:32" ht="12.75" customHeight="1">
      <c r="A753" s="25">
        <v>21130303</v>
      </c>
      <c r="B753" s="29" t="s">
        <v>249</v>
      </c>
      <c r="C753" s="26">
        <v>550000</v>
      </c>
      <c r="D753" s="26"/>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row>
    <row r="754" spans="1:32" ht="12.75" customHeight="1">
      <c r="A754" s="25">
        <v>21130304</v>
      </c>
      <c r="B754" s="29" t="s">
        <v>130</v>
      </c>
      <c r="C754" s="26">
        <v>970000</v>
      </c>
      <c r="D754" s="26"/>
      <c r="E754" s="26"/>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row>
    <row r="755" spans="1:32" ht="12.75" customHeight="1">
      <c r="A755" s="25">
        <v>21130305</v>
      </c>
      <c r="B755" s="29" t="s">
        <v>131</v>
      </c>
      <c r="C755" s="26">
        <f>7808600</f>
        <v>7808600</v>
      </c>
      <c r="D755" s="26"/>
      <c r="E755" s="23"/>
      <c r="F755" s="38"/>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row>
    <row r="756" spans="1:32" ht="12.75" customHeight="1">
      <c r="A756" s="25">
        <v>21130307</v>
      </c>
      <c r="B756" s="29" t="s">
        <v>101</v>
      </c>
      <c r="C756" s="26">
        <v>850000</v>
      </c>
      <c r="D756" s="26"/>
      <c r="E756" s="23"/>
      <c r="F756" s="38"/>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row>
    <row r="757" spans="1:32" ht="12.75" customHeight="1">
      <c r="A757" s="21">
        <v>211306</v>
      </c>
      <c r="B757" s="23" t="s">
        <v>57</v>
      </c>
      <c r="C757" s="23">
        <f>SUM(C758:C759)</f>
        <v>2331410</v>
      </c>
      <c r="D757" s="26"/>
      <c r="E757" s="23"/>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row>
    <row r="758" spans="1:32" ht="12.75" customHeight="1">
      <c r="A758" s="25">
        <v>21130604</v>
      </c>
      <c r="B758" s="29" t="s">
        <v>58</v>
      </c>
      <c r="C758" s="26">
        <v>1831410</v>
      </c>
      <c r="D758" s="26"/>
      <c r="E758" s="23"/>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row>
    <row r="759" spans="1:32" ht="12.75" customHeight="1">
      <c r="A759" s="25">
        <v>21130607</v>
      </c>
      <c r="B759" s="26" t="s">
        <v>60</v>
      </c>
      <c r="C759" s="26">
        <v>500000</v>
      </c>
      <c r="D759" s="26"/>
      <c r="E759" s="23"/>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row>
    <row r="760" spans="1:32" ht="12.75" customHeight="1">
      <c r="A760" s="21">
        <v>211305</v>
      </c>
      <c r="B760" s="49" t="s">
        <v>55</v>
      </c>
      <c r="C760" s="23">
        <f>SUM(C761:C762)</f>
        <v>26100000</v>
      </c>
      <c r="D760" s="26"/>
      <c r="E760" s="23"/>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row>
    <row r="761" spans="1:32" ht="12.75" customHeight="1">
      <c r="A761" s="25">
        <v>21130501</v>
      </c>
      <c r="B761" s="32" t="s">
        <v>115</v>
      </c>
      <c r="C761" s="26">
        <v>3500000</v>
      </c>
      <c r="D761" s="26"/>
      <c r="E761" s="29"/>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row>
    <row r="762" spans="1:32" ht="12.75" customHeight="1">
      <c r="A762" s="25">
        <v>21130502</v>
      </c>
      <c r="B762" s="26" t="s">
        <v>56</v>
      </c>
      <c r="C762" s="26">
        <v>22600000</v>
      </c>
      <c r="D762" s="26"/>
      <c r="E762" s="29"/>
      <c r="F762" s="32"/>
      <c r="G762" s="38"/>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row>
    <row r="763" spans="1:32" ht="12.75" customHeight="1">
      <c r="A763" s="21">
        <v>211309</v>
      </c>
      <c r="B763" s="23" t="s">
        <v>61</v>
      </c>
      <c r="C763" s="23">
        <f>+SUM(C764:C766)</f>
        <v>14760000</v>
      </c>
      <c r="D763" s="26"/>
      <c r="E763" s="26"/>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row>
    <row r="764" spans="1:32" ht="12.75" customHeight="1">
      <c r="A764" s="25">
        <v>21130901</v>
      </c>
      <c r="B764" s="26" t="s">
        <v>62</v>
      </c>
      <c r="C764" s="26">
        <v>12850000</v>
      </c>
      <c r="D764" s="26"/>
      <c r="E764" s="26"/>
      <c r="F764" s="32"/>
      <c r="G764" s="38"/>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row>
    <row r="765" spans="1:32" ht="12.75" customHeight="1">
      <c r="A765" s="25">
        <v>21130903</v>
      </c>
      <c r="B765" s="26" t="s">
        <v>63</v>
      </c>
      <c r="C765" s="26">
        <v>350000</v>
      </c>
      <c r="D765" s="26"/>
      <c r="E765" s="26"/>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row>
    <row r="766" spans="1:32" ht="12.75" customHeight="1">
      <c r="A766" s="25">
        <v>21130908</v>
      </c>
      <c r="B766" s="26" t="s">
        <v>64</v>
      </c>
      <c r="C766" s="26">
        <f>1560000</f>
        <v>1560000</v>
      </c>
      <c r="D766" s="26"/>
      <c r="E766" s="23"/>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row>
    <row r="767" spans="1:32" ht="12.75" customHeight="1">
      <c r="A767" s="25"/>
      <c r="B767" s="29"/>
      <c r="C767" s="26"/>
      <c r="D767" s="26"/>
      <c r="E767" s="26"/>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row>
    <row r="768" spans="1:32" ht="12.75" customHeight="1">
      <c r="A768" s="698" t="s">
        <v>74</v>
      </c>
      <c r="B768" s="657"/>
      <c r="C768" s="86">
        <f>C769+C774+C778</f>
        <v>19450000</v>
      </c>
      <c r="D768" s="26"/>
      <c r="E768" s="26"/>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row>
    <row r="769" spans="1:32" ht="12.75" customHeight="1">
      <c r="A769" s="21">
        <v>221102</v>
      </c>
      <c r="B769" s="21" t="s">
        <v>132</v>
      </c>
      <c r="C769" s="50">
        <f>SUM(C770:C773)</f>
        <v>11400000</v>
      </c>
      <c r="D769" s="26"/>
      <c r="E769" s="23"/>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row>
    <row r="770" spans="1:32" ht="12.75" customHeight="1">
      <c r="A770" s="25">
        <v>22110201</v>
      </c>
      <c r="B770" s="29" t="s">
        <v>252</v>
      </c>
      <c r="C770" s="26">
        <v>2100000</v>
      </c>
      <c r="D770" s="26"/>
      <c r="E770" s="29"/>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row>
    <row r="771" spans="1:32" ht="12.75" customHeight="1">
      <c r="A771" s="25">
        <v>22110202</v>
      </c>
      <c r="B771" s="29" t="s">
        <v>259</v>
      </c>
      <c r="C771" s="26">
        <v>2500000</v>
      </c>
      <c r="D771" s="26"/>
      <c r="E771" s="29"/>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row>
    <row r="772" spans="1:32" ht="12.75" customHeight="1">
      <c r="A772" s="25">
        <v>22110204</v>
      </c>
      <c r="B772" s="29" t="s">
        <v>260</v>
      </c>
      <c r="C772" s="26">
        <v>3250000</v>
      </c>
      <c r="D772" s="26"/>
      <c r="E772" s="29"/>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row>
    <row r="773" spans="1:32" ht="12.75" customHeight="1">
      <c r="A773" s="25">
        <v>22110205</v>
      </c>
      <c r="B773" s="29" t="s">
        <v>134</v>
      </c>
      <c r="C773" s="26">
        <v>3550000</v>
      </c>
      <c r="D773" s="26"/>
      <c r="E773" s="29"/>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row>
    <row r="774" spans="1:32" ht="12.75" customHeight="1">
      <c r="A774" s="21">
        <v>221104</v>
      </c>
      <c r="B774" s="21" t="s">
        <v>78</v>
      </c>
      <c r="C774" s="23">
        <f>SUM(C775:C777)</f>
        <v>6600000</v>
      </c>
      <c r="D774" s="26"/>
      <c r="E774" s="51"/>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row>
    <row r="775" spans="1:32" ht="12.75" customHeight="1">
      <c r="A775" s="25">
        <v>22110401</v>
      </c>
      <c r="B775" s="26" t="s">
        <v>79</v>
      </c>
      <c r="C775" s="26">
        <v>2550000</v>
      </c>
      <c r="D775" s="26"/>
      <c r="E775" s="23"/>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row>
    <row r="776" spans="1:32" ht="12.75" customHeight="1">
      <c r="A776" s="25">
        <v>22110404</v>
      </c>
      <c r="B776" s="26" t="s">
        <v>106</v>
      </c>
      <c r="C776" s="26">
        <v>2550000</v>
      </c>
      <c r="D776" s="26"/>
      <c r="E776" s="23"/>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row>
    <row r="777" spans="1:32" ht="12.75" customHeight="1">
      <c r="A777" s="25">
        <v>22110405</v>
      </c>
      <c r="B777" s="26" t="s">
        <v>253</v>
      </c>
      <c r="C777" s="26">
        <v>1500000</v>
      </c>
      <c r="D777" s="26"/>
      <c r="E777" s="23"/>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row>
    <row r="778" spans="1:32" ht="12.75" customHeight="1">
      <c r="A778" s="21">
        <v>221107</v>
      </c>
      <c r="B778" s="23" t="s">
        <v>81</v>
      </c>
      <c r="C778" s="23">
        <f>SUM(C779)</f>
        <v>1450000</v>
      </c>
      <c r="D778" s="26"/>
      <c r="E778" s="23"/>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row>
    <row r="779" spans="1:32" ht="12.75" customHeight="1">
      <c r="A779" s="25">
        <v>22110702</v>
      </c>
      <c r="B779" s="26" t="s">
        <v>82</v>
      </c>
      <c r="C779" s="26">
        <v>1450000</v>
      </c>
      <c r="D779" s="26"/>
      <c r="E779" s="23"/>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row>
    <row r="780" spans="1:32" ht="12.75" customHeight="1">
      <c r="A780" s="29"/>
      <c r="B780" s="26"/>
      <c r="C780" s="26"/>
      <c r="D780" s="26"/>
      <c r="E780" s="23"/>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row>
    <row r="781" spans="1:32" ht="12.75" customHeight="1" thickBot="1">
      <c r="A781" s="120"/>
      <c r="B781" s="120"/>
      <c r="C781" s="120"/>
      <c r="D781" s="121"/>
      <c r="E781" s="121"/>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row>
    <row r="782" spans="1:32" ht="12.75" customHeight="1">
      <c r="A782" s="725" t="s">
        <v>261</v>
      </c>
      <c r="B782" s="726"/>
      <c r="C782" s="682" t="s">
        <v>262</v>
      </c>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row>
    <row r="783" spans="1:32" ht="12.75" customHeight="1" thickBot="1">
      <c r="A783" s="727"/>
      <c r="B783" s="728"/>
      <c r="C783" s="66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row>
    <row r="784" spans="1:32" ht="12.75" customHeight="1">
      <c r="A784" s="668" t="s">
        <v>263</v>
      </c>
      <c r="B784" s="669"/>
      <c r="C784" s="670"/>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row>
    <row r="785" spans="1:32" ht="12.75" customHeight="1">
      <c r="A785" s="671"/>
      <c r="B785" s="672"/>
      <c r="C785" s="673"/>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row>
    <row r="786" spans="1:32" ht="12.75" customHeight="1">
      <c r="A786" s="671"/>
      <c r="B786" s="672"/>
      <c r="C786" s="673"/>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row>
    <row r="787" spans="1:32" ht="12.75" customHeight="1">
      <c r="A787" s="671"/>
      <c r="B787" s="672"/>
      <c r="C787" s="673"/>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row>
    <row r="788" spans="1:32" ht="12.75" customHeight="1">
      <c r="A788" s="671"/>
      <c r="B788" s="672"/>
      <c r="C788" s="673"/>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row>
    <row r="789" spans="1:32" ht="12.75" customHeight="1">
      <c r="A789" s="671"/>
      <c r="B789" s="672"/>
      <c r="C789" s="673"/>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row>
    <row r="790" spans="1:32" ht="12.75" customHeight="1">
      <c r="A790" s="671"/>
      <c r="B790" s="672"/>
      <c r="C790" s="673"/>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row>
    <row r="791" spans="1:32" ht="12.75" customHeight="1">
      <c r="A791" s="671"/>
      <c r="B791" s="672"/>
      <c r="C791" s="673"/>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row>
    <row r="792" spans="1:32" ht="12.75" customHeight="1">
      <c r="A792" s="671"/>
      <c r="B792" s="672"/>
      <c r="C792" s="673"/>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row>
    <row r="793" spans="1:32" ht="12.75" customHeight="1" thickBot="1">
      <c r="A793" s="674"/>
      <c r="B793" s="675"/>
      <c r="C793" s="676"/>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row>
    <row r="794" spans="1:32" ht="12.75" customHeight="1">
      <c r="A794" s="57" t="s">
        <v>4</v>
      </c>
      <c r="B794" s="149"/>
      <c r="C794" s="184"/>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row>
    <row r="795" spans="1:32" ht="12.75" customHeight="1">
      <c r="A795" s="63" t="s">
        <v>257</v>
      </c>
      <c r="B795" s="29"/>
      <c r="C795" s="94"/>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row>
    <row r="796" spans="1:32" ht="12.75" customHeight="1">
      <c r="A796" s="63" t="s">
        <v>264</v>
      </c>
      <c r="B796" s="29"/>
      <c r="C796" s="94"/>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row>
    <row r="797" spans="1:32" ht="12.75" customHeight="1" thickBot="1">
      <c r="A797" s="64" t="s">
        <v>88</v>
      </c>
      <c r="B797" s="114"/>
      <c r="C797" s="95"/>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row>
    <row r="798" spans="1:32" ht="12.75" customHeight="1" thickBot="1">
      <c r="A798" s="65" t="s">
        <v>204</v>
      </c>
      <c r="B798" s="115"/>
      <c r="C798" s="68">
        <f>+C800+C812+C823</f>
        <v>40115000</v>
      </c>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row>
    <row r="799" spans="1:32" ht="12.75" customHeight="1" thickBot="1">
      <c r="A799" s="29"/>
      <c r="B799" s="29"/>
      <c r="C799" s="26"/>
      <c r="D799" s="26"/>
      <c r="E799" s="26"/>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row>
    <row r="800" spans="1:32" ht="12.75" customHeight="1">
      <c r="A800" s="697" t="s">
        <v>32</v>
      </c>
      <c r="B800" s="657"/>
      <c r="C800" s="126">
        <f>C801+C803+C805+C807+C809</f>
        <v>7465000</v>
      </c>
      <c r="D800" s="26"/>
      <c r="E800" s="101"/>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row>
    <row r="801" spans="1:32" ht="12.75" customHeight="1">
      <c r="A801" s="21">
        <v>211201</v>
      </c>
      <c r="B801" s="21" t="s">
        <v>33</v>
      </c>
      <c r="C801" s="50">
        <f>C802</f>
        <v>2800000</v>
      </c>
      <c r="D801" s="26"/>
      <c r="E801" s="25"/>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row>
    <row r="802" spans="1:32" ht="12.75" customHeight="1">
      <c r="A802" s="25">
        <v>21120101</v>
      </c>
      <c r="B802" s="32" t="s">
        <v>34</v>
      </c>
      <c r="C802" s="26">
        <v>2800000</v>
      </c>
      <c r="D802" s="26"/>
      <c r="E802" s="23"/>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row>
    <row r="803" spans="1:32" ht="12.75" customHeight="1">
      <c r="A803" s="21">
        <v>211203</v>
      </c>
      <c r="B803" s="49" t="s">
        <v>35</v>
      </c>
      <c r="C803" s="50">
        <f>C804</f>
        <v>500000</v>
      </c>
      <c r="D803" s="26"/>
      <c r="E803" s="10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row>
    <row r="804" spans="1:32" ht="12.75" customHeight="1">
      <c r="A804" s="25">
        <v>21120302</v>
      </c>
      <c r="B804" s="29" t="s">
        <v>37</v>
      </c>
      <c r="C804" s="26">
        <v>500000</v>
      </c>
      <c r="D804" s="26"/>
      <c r="E804" s="26"/>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row>
    <row r="805" spans="1:32" ht="12.75" customHeight="1">
      <c r="A805" s="21">
        <v>211204</v>
      </c>
      <c r="B805" s="49" t="s">
        <v>38</v>
      </c>
      <c r="C805" s="50">
        <f>C806</f>
        <v>1500000</v>
      </c>
      <c r="D805" s="26"/>
      <c r="E805" s="10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row>
    <row r="806" spans="1:32" ht="12.75" customHeight="1">
      <c r="A806" s="25">
        <v>21120401</v>
      </c>
      <c r="B806" s="26" t="s">
        <v>39</v>
      </c>
      <c r="C806" s="26">
        <v>1500000</v>
      </c>
      <c r="D806" s="26"/>
      <c r="E806" s="26"/>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row>
    <row r="807" spans="1:32" ht="12.75" customHeight="1">
      <c r="A807" s="21">
        <v>211208</v>
      </c>
      <c r="B807" s="49" t="s">
        <v>47</v>
      </c>
      <c r="C807" s="23">
        <f>C808</f>
        <v>1165000</v>
      </c>
      <c r="D807" s="26"/>
      <c r="E807" s="26"/>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row>
    <row r="808" spans="1:32" ht="12.75" customHeight="1">
      <c r="A808" s="25">
        <v>21120805</v>
      </c>
      <c r="B808" s="26" t="s">
        <v>49</v>
      </c>
      <c r="C808" s="26">
        <v>1165000</v>
      </c>
      <c r="D808" s="26"/>
      <c r="E808" s="26"/>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row>
    <row r="809" spans="1:32" ht="12.75" customHeight="1">
      <c r="A809" s="21">
        <v>211209</v>
      </c>
      <c r="B809" s="23" t="s">
        <v>50</v>
      </c>
      <c r="C809" s="23">
        <f>SUM(C810)</f>
        <v>1500000</v>
      </c>
      <c r="D809" s="26"/>
      <c r="E809" s="26"/>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row>
    <row r="810" spans="1:32" ht="12.75" customHeight="1">
      <c r="A810" s="25">
        <v>21120906</v>
      </c>
      <c r="B810" s="26" t="s">
        <v>52</v>
      </c>
      <c r="C810" s="26">
        <v>1500000</v>
      </c>
      <c r="D810" s="26"/>
      <c r="E810" s="26"/>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row>
    <row r="811" spans="1:32" ht="12.75" customHeight="1">
      <c r="A811" s="29"/>
      <c r="B811" s="26"/>
      <c r="C811" s="26"/>
      <c r="D811" s="26"/>
      <c r="E811" s="26"/>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row>
    <row r="812" spans="1:32" ht="12.75" customHeight="1">
      <c r="A812" s="683" t="s">
        <v>10</v>
      </c>
      <c r="B812" s="657"/>
      <c r="C812" s="69">
        <f>C813+C815+C817+C819</f>
        <v>27150000</v>
      </c>
      <c r="D812" s="26"/>
      <c r="E812" s="23"/>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row>
    <row r="813" spans="1:32" ht="12.75" customHeight="1">
      <c r="A813" s="22">
        <v>211302</v>
      </c>
      <c r="B813" s="21" t="s">
        <v>53</v>
      </c>
      <c r="C813" s="23">
        <f>SUM(C814)</f>
        <v>2000000</v>
      </c>
      <c r="D813" s="26"/>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row>
    <row r="814" spans="1:32" ht="12.75" customHeight="1">
      <c r="A814" s="35">
        <v>21130204</v>
      </c>
      <c r="B814" s="32" t="s">
        <v>54</v>
      </c>
      <c r="C814" s="26">
        <v>2000000</v>
      </c>
      <c r="D814" s="26"/>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row>
    <row r="815" spans="1:32" ht="12.75" customHeight="1">
      <c r="A815" s="21">
        <v>211303</v>
      </c>
      <c r="B815" s="49" t="s">
        <v>100</v>
      </c>
      <c r="C815" s="23">
        <f>+SUM(C816)</f>
        <v>950000</v>
      </c>
      <c r="D815" s="26"/>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row>
    <row r="816" spans="1:32" ht="12.75" customHeight="1">
      <c r="A816" s="25">
        <v>21130307</v>
      </c>
      <c r="B816" s="29" t="s">
        <v>101</v>
      </c>
      <c r="C816" s="26">
        <v>950000</v>
      </c>
      <c r="D816" s="26"/>
      <c r="E816" s="23"/>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row>
    <row r="817" spans="1:32" ht="12.75" customHeight="1">
      <c r="A817" s="21">
        <v>211305</v>
      </c>
      <c r="B817" s="49" t="s">
        <v>55</v>
      </c>
      <c r="C817" s="23">
        <f>C818</f>
        <v>13000000</v>
      </c>
      <c r="D817" s="26"/>
      <c r="E817" s="23"/>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row>
    <row r="818" spans="1:32" ht="12.75" customHeight="1">
      <c r="A818" s="25">
        <v>21130502</v>
      </c>
      <c r="B818" s="26" t="s">
        <v>56</v>
      </c>
      <c r="C818" s="26">
        <v>13000000</v>
      </c>
      <c r="D818" s="26"/>
      <c r="E818" s="29"/>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row>
    <row r="819" spans="1:32" ht="12.75" customHeight="1">
      <c r="A819" s="21">
        <v>211309</v>
      </c>
      <c r="B819" s="23" t="s">
        <v>61</v>
      </c>
      <c r="C819" s="23">
        <f>+SUM(C820:C821)</f>
        <v>11200000</v>
      </c>
      <c r="D819" s="26"/>
      <c r="E819" s="26"/>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row>
    <row r="820" spans="1:32" ht="12.75" customHeight="1">
      <c r="A820" s="25">
        <v>21130901</v>
      </c>
      <c r="B820" s="26" t="s">
        <v>62</v>
      </c>
      <c r="C820" s="26">
        <v>10000000</v>
      </c>
      <c r="D820" s="26"/>
      <c r="E820" s="26"/>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row>
    <row r="821" spans="1:32" ht="12.75" customHeight="1">
      <c r="A821" s="25">
        <v>21130908</v>
      </c>
      <c r="B821" s="26" t="s">
        <v>64</v>
      </c>
      <c r="C821" s="26">
        <v>1200000</v>
      </c>
      <c r="D821" s="26"/>
      <c r="E821" s="23"/>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row>
    <row r="822" spans="1:32" ht="12.75" customHeight="1">
      <c r="A822" s="25"/>
      <c r="B822" s="29"/>
      <c r="C822" s="26"/>
      <c r="D822" s="26"/>
      <c r="E822" s="26"/>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row>
    <row r="823" spans="1:32" ht="12.75" customHeight="1">
      <c r="A823" s="698" t="s">
        <v>74</v>
      </c>
      <c r="B823" s="657"/>
      <c r="C823" s="86">
        <f>+C824+C827</f>
        <v>5500000</v>
      </c>
      <c r="D823" s="26"/>
      <c r="E823" s="26"/>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row>
    <row r="824" spans="1:32" ht="12.75" customHeight="1">
      <c r="A824" s="21">
        <v>221104</v>
      </c>
      <c r="B824" s="21" t="s">
        <v>78</v>
      </c>
      <c r="C824" s="23">
        <f>SUM(C825:C826)</f>
        <v>4000000</v>
      </c>
      <c r="D824" s="26"/>
      <c r="E824" s="51"/>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row>
    <row r="825" spans="1:32" ht="12.75" customHeight="1">
      <c r="A825" s="25">
        <v>22110401</v>
      </c>
      <c r="B825" s="26" t="s">
        <v>79</v>
      </c>
      <c r="C825" s="26">
        <v>1500000</v>
      </c>
      <c r="D825" s="26"/>
      <c r="E825" s="23"/>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row>
    <row r="826" spans="1:32" ht="12.75" customHeight="1">
      <c r="A826" s="25">
        <v>22110404</v>
      </c>
      <c r="B826" s="26" t="s">
        <v>106</v>
      </c>
      <c r="C826" s="26">
        <v>2500000</v>
      </c>
      <c r="D826" s="26"/>
      <c r="E826" s="23"/>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row>
    <row r="827" spans="1:32" ht="12.75" customHeight="1">
      <c r="A827" s="21">
        <v>221107</v>
      </c>
      <c r="B827" s="23" t="s">
        <v>81</v>
      </c>
      <c r="C827" s="23">
        <f>SUM(C828)</f>
        <v>1500000</v>
      </c>
      <c r="D827" s="26"/>
      <c r="E827" s="23"/>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row>
    <row r="828" spans="1:32" ht="12.75" customHeight="1">
      <c r="A828" s="25">
        <v>22110702</v>
      </c>
      <c r="B828" s="26" t="s">
        <v>82</v>
      </c>
      <c r="C828" s="26">
        <v>1500000</v>
      </c>
      <c r="D828" s="26"/>
      <c r="E828" s="23"/>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row>
    <row r="829" spans="1:32" ht="12.75" customHeight="1">
      <c r="A829" s="29"/>
      <c r="B829" s="26"/>
      <c r="C829" s="26"/>
      <c r="D829" s="26"/>
      <c r="E829" s="23"/>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row>
    <row r="830" spans="1:32" ht="12.75" customHeight="1" thickBot="1">
      <c r="A830" s="29"/>
      <c r="B830" s="26"/>
      <c r="C830" s="26"/>
      <c r="D830" s="51"/>
      <c r="E830" s="23"/>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row>
    <row r="831" spans="1:32" ht="12.75" customHeight="1">
      <c r="A831" s="678" t="s">
        <v>265</v>
      </c>
      <c r="B831" s="679"/>
      <c r="C831" s="661" t="s">
        <v>266</v>
      </c>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row>
    <row r="832" spans="1:32" ht="12.75" customHeight="1" thickBot="1">
      <c r="A832" s="680"/>
      <c r="B832" s="681"/>
      <c r="C832" s="66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row>
    <row r="833" spans="1:32" ht="12.75" customHeight="1">
      <c r="A833" s="668" t="s">
        <v>267</v>
      </c>
      <c r="B833" s="669"/>
      <c r="C833" s="670"/>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row>
    <row r="834" spans="1:32" ht="12.75" customHeight="1">
      <c r="A834" s="671"/>
      <c r="B834" s="672"/>
      <c r="C834" s="673"/>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row>
    <row r="835" spans="1:32" ht="12.75" customHeight="1" thickBot="1">
      <c r="A835" s="674"/>
      <c r="B835" s="675"/>
      <c r="C835" s="676"/>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row>
    <row r="836" spans="1:32" ht="12.75" customHeight="1">
      <c r="A836" s="6" t="s">
        <v>4</v>
      </c>
      <c r="B836" s="7"/>
      <c r="C836" s="9"/>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row>
    <row r="837" spans="1:32" ht="12.75" customHeight="1">
      <c r="A837" s="63" t="s">
        <v>268</v>
      </c>
      <c r="B837" s="23"/>
      <c r="C837" s="6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row>
    <row r="838" spans="1:32" ht="12.75" customHeight="1">
      <c r="A838" s="63" t="s">
        <v>190</v>
      </c>
      <c r="B838" s="23"/>
      <c r="C838" s="6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row>
    <row r="839" spans="1:32" ht="12.75" customHeight="1" thickBot="1">
      <c r="A839" s="10" t="s">
        <v>7</v>
      </c>
      <c r="B839" s="11"/>
      <c r="C839" s="1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row>
    <row r="840" spans="1:32" ht="12.75" customHeight="1" thickBot="1">
      <c r="A840" s="13" t="s">
        <v>8</v>
      </c>
      <c r="B840" s="14"/>
      <c r="C840" s="16">
        <f>C842+C860+C879</f>
        <v>896274600</v>
      </c>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row>
    <row r="841" spans="1:32" ht="12.75" customHeight="1" thickBot="1">
      <c r="A841" s="7"/>
      <c r="B841" s="7"/>
      <c r="C841" s="8"/>
      <c r="D841" s="8"/>
      <c r="E841" s="8"/>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row>
    <row r="842" spans="1:32" ht="12.75" customHeight="1">
      <c r="A842" s="656" t="s">
        <v>32</v>
      </c>
      <c r="B842" s="657"/>
      <c r="C842" s="30">
        <f>C843+C845+C849+C857+C855+C851</f>
        <v>25748900</v>
      </c>
      <c r="D842" s="20"/>
      <c r="E842" s="73"/>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row>
    <row r="843" spans="1:32" ht="12.75" customHeight="1">
      <c r="A843" s="21">
        <v>211201</v>
      </c>
      <c r="B843" s="22" t="s">
        <v>33</v>
      </c>
      <c r="C843" s="8">
        <f>C844</f>
        <v>4595000</v>
      </c>
      <c r="D843" s="20"/>
      <c r="E843" s="20"/>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row>
    <row r="844" spans="1:32" ht="12.75" customHeight="1">
      <c r="A844" s="25">
        <v>21120101</v>
      </c>
      <c r="B844" s="32" t="s">
        <v>34</v>
      </c>
      <c r="C844" s="26">
        <v>4595000</v>
      </c>
      <c r="D844" s="20"/>
      <c r="E844" s="20"/>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row>
    <row r="845" spans="1:32" ht="12.75" customHeight="1">
      <c r="A845" s="21">
        <v>2112030</v>
      </c>
      <c r="B845" s="7" t="s">
        <v>35</v>
      </c>
      <c r="C845" s="8">
        <f>+SUM(C846:C848)</f>
        <v>12160000</v>
      </c>
      <c r="D845" s="20"/>
      <c r="E845" s="20"/>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row>
    <row r="846" spans="1:32" ht="12.75" customHeight="1">
      <c r="A846" s="25">
        <v>21120301</v>
      </c>
      <c r="B846" s="32" t="s">
        <v>36</v>
      </c>
      <c r="C846" s="26">
        <f>3840000</f>
        <v>3840000</v>
      </c>
      <c r="D846" s="20"/>
      <c r="E846" s="23"/>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row>
    <row r="847" spans="1:32" ht="12.75" customHeight="1">
      <c r="A847" s="25">
        <v>21120302</v>
      </c>
      <c r="B847" s="32" t="s">
        <v>37</v>
      </c>
      <c r="C847" s="26">
        <f>5990000</f>
        <v>5990000</v>
      </c>
      <c r="D847" s="20"/>
      <c r="E847" s="38"/>
      <c r="F847" s="33"/>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row>
    <row r="848" spans="1:32" ht="12.75" customHeight="1">
      <c r="A848" s="25">
        <v>21120303</v>
      </c>
      <c r="B848" s="32" t="s">
        <v>199</v>
      </c>
      <c r="C848" s="26">
        <v>2330000</v>
      </c>
      <c r="D848" s="20"/>
      <c r="E848" s="3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row>
    <row r="849" spans="1:32" ht="12.75" customHeight="1">
      <c r="A849" s="21">
        <v>211204</v>
      </c>
      <c r="B849" s="7" t="s">
        <v>38</v>
      </c>
      <c r="C849" s="23">
        <f>C850</f>
        <v>2260500</v>
      </c>
      <c r="D849" s="20"/>
      <c r="E849" s="3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row>
    <row r="850" spans="1:32" ht="12.75" customHeight="1">
      <c r="A850" s="25">
        <v>21120401</v>
      </c>
      <c r="B850" s="26" t="s">
        <v>39</v>
      </c>
      <c r="C850" s="26">
        <f>2260500</f>
        <v>2260500</v>
      </c>
      <c r="D850" s="20"/>
      <c r="E850" s="3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row>
    <row r="851" spans="1:32" ht="12.75" customHeight="1">
      <c r="A851" s="21">
        <v>211207</v>
      </c>
      <c r="B851" s="23" t="s">
        <v>40</v>
      </c>
      <c r="C851" s="23">
        <f>+SUM(C852:C854)</f>
        <v>3578400</v>
      </c>
      <c r="D851" s="26"/>
      <c r="E851" s="29"/>
      <c r="F851" s="146"/>
      <c r="G851" s="101"/>
      <c r="H851" s="29"/>
      <c r="I851" s="29"/>
      <c r="J851" s="29"/>
      <c r="K851" s="29"/>
      <c r="L851" s="29"/>
      <c r="M851" s="29"/>
      <c r="N851" s="29"/>
      <c r="O851" s="29"/>
      <c r="P851" s="29"/>
      <c r="Q851" s="29"/>
      <c r="R851" s="29"/>
      <c r="S851" s="29"/>
      <c r="T851" s="29"/>
      <c r="U851" s="29"/>
      <c r="V851" s="29"/>
      <c r="W851" s="29"/>
      <c r="X851" s="29"/>
      <c r="Y851" s="29"/>
      <c r="Z851" s="29"/>
      <c r="AA851" s="29"/>
      <c r="AB851" s="29"/>
      <c r="AC851" s="29"/>
      <c r="AD851" s="29"/>
      <c r="AE851" s="29"/>
      <c r="AF851" s="29"/>
    </row>
    <row r="852" spans="1:32" ht="12.75" customHeight="1">
      <c r="A852" s="25">
        <v>21120702</v>
      </c>
      <c r="B852" s="26" t="s">
        <v>41</v>
      </c>
      <c r="C852" s="26">
        <v>1346400</v>
      </c>
      <c r="D852" s="26"/>
      <c r="E852" s="125"/>
      <c r="F852" s="146"/>
      <c r="G852" s="101"/>
      <c r="H852" s="29"/>
      <c r="I852" s="29"/>
      <c r="J852" s="29"/>
      <c r="K852" s="29"/>
      <c r="L852" s="29"/>
      <c r="M852" s="29"/>
      <c r="N852" s="29"/>
      <c r="O852" s="29"/>
      <c r="P852" s="29"/>
      <c r="Q852" s="29"/>
      <c r="R852" s="29"/>
      <c r="S852" s="29"/>
      <c r="T852" s="29"/>
      <c r="U852" s="29"/>
      <c r="V852" s="29"/>
      <c r="W852" s="29"/>
      <c r="X852" s="29"/>
      <c r="Y852" s="29"/>
      <c r="Z852" s="29"/>
      <c r="AA852" s="29"/>
      <c r="AB852" s="29"/>
      <c r="AC852" s="29"/>
      <c r="AD852" s="29"/>
      <c r="AE852" s="29"/>
      <c r="AF852" s="29"/>
    </row>
    <row r="853" spans="1:32" ht="12.75" customHeight="1">
      <c r="A853" s="25">
        <v>21120705</v>
      </c>
      <c r="B853" s="32" t="s">
        <v>170</v>
      </c>
      <c r="C853" s="26">
        <v>894000</v>
      </c>
      <c r="D853" s="26"/>
      <c r="E853" s="125"/>
      <c r="F853" s="146"/>
      <c r="G853" s="101"/>
      <c r="H853" s="29"/>
      <c r="I853" s="29"/>
      <c r="J853" s="29"/>
      <c r="K853" s="29"/>
      <c r="L853" s="29"/>
      <c r="M853" s="29"/>
      <c r="N853" s="29"/>
      <c r="O853" s="29"/>
      <c r="P853" s="29"/>
      <c r="Q853" s="29"/>
      <c r="R853" s="29"/>
      <c r="S853" s="29"/>
      <c r="T853" s="29"/>
      <c r="U853" s="29"/>
      <c r="V853" s="29"/>
      <c r="W853" s="29"/>
      <c r="X853" s="29"/>
      <c r="Y853" s="29"/>
      <c r="Z853" s="29"/>
      <c r="AA853" s="29"/>
      <c r="AB853" s="29"/>
      <c r="AC853" s="29"/>
      <c r="AD853" s="29"/>
      <c r="AE853" s="29"/>
      <c r="AF853" s="29"/>
    </row>
    <row r="854" spans="1:32" ht="12.75" customHeight="1">
      <c r="A854" s="25">
        <v>21120707</v>
      </c>
      <c r="B854" s="32" t="s">
        <v>269</v>
      </c>
      <c r="C854" s="26">
        <v>1338000</v>
      </c>
      <c r="D854" s="26"/>
      <c r="E854" s="125"/>
      <c r="F854" s="146"/>
      <c r="G854" s="101"/>
      <c r="H854" s="29"/>
      <c r="I854" s="29"/>
      <c r="J854" s="29"/>
      <c r="K854" s="29"/>
      <c r="L854" s="29"/>
      <c r="M854" s="29"/>
      <c r="N854" s="29"/>
      <c r="O854" s="29"/>
      <c r="P854" s="29"/>
      <c r="Q854" s="29"/>
      <c r="R854" s="29"/>
      <c r="S854" s="29"/>
      <c r="T854" s="29"/>
      <c r="U854" s="29"/>
      <c r="V854" s="29"/>
      <c r="W854" s="29"/>
      <c r="X854" s="29"/>
      <c r="Y854" s="29"/>
      <c r="Z854" s="29"/>
      <c r="AA854" s="29"/>
      <c r="AB854" s="29"/>
      <c r="AC854" s="29"/>
      <c r="AD854" s="29"/>
      <c r="AE854" s="29"/>
      <c r="AF854" s="29"/>
    </row>
    <row r="855" spans="1:32" ht="12.75" customHeight="1">
      <c r="A855" s="21">
        <v>211208</v>
      </c>
      <c r="B855" s="7" t="s">
        <v>47</v>
      </c>
      <c r="C855" s="23">
        <f>SUM(C856)</f>
        <v>1775000</v>
      </c>
      <c r="D855" s="20"/>
      <c r="E855" s="3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row>
    <row r="856" spans="1:32" ht="12.75" customHeight="1">
      <c r="A856" s="25">
        <v>21120805</v>
      </c>
      <c r="B856" s="26" t="s">
        <v>49</v>
      </c>
      <c r="C856" s="26">
        <v>1775000</v>
      </c>
      <c r="D856" s="20"/>
      <c r="E856" s="3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row>
    <row r="857" spans="1:32" ht="12.75" customHeight="1">
      <c r="A857" s="21">
        <v>211209</v>
      </c>
      <c r="B857" s="23" t="s">
        <v>50</v>
      </c>
      <c r="C857" s="23">
        <f>SUM(C858)</f>
        <v>1380000</v>
      </c>
      <c r="D857" s="20"/>
      <c r="E857" s="3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row>
    <row r="858" spans="1:32" ht="12.75" customHeight="1">
      <c r="A858" s="25">
        <v>21120906</v>
      </c>
      <c r="B858" s="26" t="s">
        <v>52</v>
      </c>
      <c r="C858" s="26">
        <v>1380000</v>
      </c>
      <c r="D858" s="20"/>
      <c r="E858" s="3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row>
    <row r="859" spans="1:32" ht="12.75" customHeight="1">
      <c r="A859" s="29"/>
      <c r="B859" s="26"/>
      <c r="C859" s="26"/>
      <c r="D859" s="20"/>
      <c r="E859" s="3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row>
    <row r="860" spans="1:32" ht="12.75" customHeight="1">
      <c r="A860" s="658" t="s">
        <v>10</v>
      </c>
      <c r="B860" s="657"/>
      <c r="C860" s="34">
        <f>C861+C863+C866+C868+C870+C875</f>
        <v>865795700</v>
      </c>
      <c r="D860" s="20"/>
      <c r="E860" s="3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row>
    <row r="861" spans="1:32" ht="12.75" customHeight="1">
      <c r="A861" s="21">
        <v>211302</v>
      </c>
      <c r="B861" s="21" t="s">
        <v>53</v>
      </c>
      <c r="C861" s="8">
        <f>C862</f>
        <v>2118600</v>
      </c>
      <c r="D861" s="20"/>
      <c r="E861" s="3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row>
    <row r="862" spans="1:32" ht="12.75" customHeight="1">
      <c r="A862" s="35">
        <v>21130204</v>
      </c>
      <c r="B862" s="32" t="s">
        <v>54</v>
      </c>
      <c r="C862" s="20">
        <v>2118600</v>
      </c>
      <c r="D862" s="20"/>
      <c r="E862" s="3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row>
    <row r="863" spans="1:32" ht="12.75" customHeight="1">
      <c r="A863" s="22">
        <v>211303</v>
      </c>
      <c r="B863" s="76" t="s">
        <v>100</v>
      </c>
      <c r="C863" s="23">
        <f>SUM(C864:C865)</f>
        <v>1192000</v>
      </c>
      <c r="D863" s="20"/>
      <c r="E863" s="3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row>
    <row r="864" spans="1:32" ht="12.75" customHeight="1">
      <c r="A864" s="25">
        <v>21130305</v>
      </c>
      <c r="B864" s="29" t="s">
        <v>131</v>
      </c>
      <c r="C864" s="26">
        <v>616000</v>
      </c>
      <c r="D864" s="20"/>
      <c r="E864" s="3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row>
    <row r="865" spans="1:32" ht="12.75" customHeight="1">
      <c r="A865" s="35">
        <v>21130307</v>
      </c>
      <c r="B865" s="32" t="s">
        <v>101</v>
      </c>
      <c r="C865" s="26">
        <v>576000</v>
      </c>
      <c r="D865" s="20"/>
      <c r="E865" s="3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row>
    <row r="866" spans="1:32" ht="12.75" customHeight="1">
      <c r="A866" s="22">
        <v>211305</v>
      </c>
      <c r="B866" s="7" t="s">
        <v>55</v>
      </c>
      <c r="C866" s="8">
        <f>+SUM(C867)</f>
        <v>9509000</v>
      </c>
      <c r="D866" s="20"/>
      <c r="E866" s="3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row>
    <row r="867" spans="1:32" ht="12.75" customHeight="1">
      <c r="A867" s="25">
        <v>21130502</v>
      </c>
      <c r="B867" s="26" t="s">
        <v>56</v>
      </c>
      <c r="C867" s="20">
        <v>9509000</v>
      </c>
      <c r="D867" s="20"/>
      <c r="E867" s="32"/>
      <c r="F867" s="33"/>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row>
    <row r="868" spans="1:32" ht="12.75" customHeight="1">
      <c r="A868" s="22">
        <v>211306</v>
      </c>
      <c r="B868" s="7" t="s">
        <v>57</v>
      </c>
      <c r="C868" s="8">
        <f>C869</f>
        <v>1855000</v>
      </c>
      <c r="D868" s="20"/>
      <c r="E868" s="3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row>
    <row r="869" spans="1:32" ht="12.75" customHeight="1">
      <c r="A869" s="35">
        <v>21130603</v>
      </c>
      <c r="B869" s="32" t="s">
        <v>195</v>
      </c>
      <c r="C869" s="20">
        <v>1855000</v>
      </c>
      <c r="D869" s="20"/>
      <c r="E869" s="3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row>
    <row r="870" spans="1:32" ht="12.75" customHeight="1">
      <c r="A870" s="22">
        <v>211307</v>
      </c>
      <c r="B870" s="7" t="s">
        <v>102</v>
      </c>
      <c r="C870" s="8">
        <f>+SUM(C871:C874)</f>
        <v>790921100</v>
      </c>
      <c r="D870" s="20"/>
      <c r="E870" s="3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row>
    <row r="871" spans="1:32" ht="12.75" customHeight="1">
      <c r="A871" s="35">
        <v>21130701</v>
      </c>
      <c r="B871" s="32" t="s">
        <v>103</v>
      </c>
      <c r="C871" s="20">
        <v>744500000</v>
      </c>
      <c r="D871" s="20"/>
      <c r="E871" s="38"/>
      <c r="F871" s="33"/>
      <c r="G871" s="2"/>
      <c r="H871" s="185"/>
      <c r="I871" s="2"/>
      <c r="J871" s="2"/>
      <c r="K871" s="2"/>
      <c r="L871" s="2"/>
      <c r="M871" s="2"/>
      <c r="N871" s="2"/>
      <c r="O871" s="2"/>
      <c r="P871" s="2"/>
      <c r="Q871" s="2"/>
      <c r="R871" s="2"/>
      <c r="S871" s="2"/>
      <c r="T871" s="2"/>
      <c r="U871" s="2"/>
      <c r="V871" s="2"/>
      <c r="W871" s="2"/>
      <c r="X871" s="2"/>
      <c r="Y871" s="2"/>
      <c r="Z871" s="2"/>
      <c r="AA871" s="2"/>
      <c r="AB871" s="2"/>
      <c r="AC871" s="2"/>
      <c r="AD871" s="2"/>
      <c r="AE871" s="2"/>
      <c r="AF871" s="2"/>
    </row>
    <row r="872" spans="1:32" ht="12.75" customHeight="1">
      <c r="A872" s="35">
        <v>21130703</v>
      </c>
      <c r="B872" s="32" t="s">
        <v>104</v>
      </c>
      <c r="C872" s="20">
        <f>13550000</f>
        <v>13550000</v>
      </c>
      <c r="D872" s="20"/>
      <c r="E872" s="20"/>
      <c r="F872" s="33"/>
      <c r="G872" s="2"/>
      <c r="H872" s="185"/>
      <c r="I872" s="2"/>
      <c r="J872" s="2"/>
      <c r="K872" s="2"/>
      <c r="L872" s="2"/>
      <c r="M872" s="2"/>
      <c r="N872" s="2"/>
      <c r="O872" s="2"/>
      <c r="P872" s="2"/>
      <c r="Q872" s="2"/>
      <c r="R872" s="2"/>
      <c r="S872" s="2"/>
      <c r="T872" s="2"/>
      <c r="U872" s="2"/>
      <c r="V872" s="2"/>
      <c r="W872" s="2"/>
      <c r="X872" s="2"/>
      <c r="Y872" s="2"/>
      <c r="Z872" s="2"/>
      <c r="AA872" s="2"/>
      <c r="AB872" s="2"/>
      <c r="AC872" s="2"/>
      <c r="AD872" s="2"/>
      <c r="AE872" s="2"/>
      <c r="AF872" s="2"/>
    </row>
    <row r="873" spans="1:32" ht="12.75" customHeight="1">
      <c r="A873" s="35">
        <v>21130704</v>
      </c>
      <c r="B873" s="32" t="s">
        <v>105</v>
      </c>
      <c r="C873" s="20">
        <v>16982500</v>
      </c>
      <c r="D873" s="20"/>
      <c r="E873" s="20"/>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row>
    <row r="874" spans="1:32" ht="12.75" customHeight="1">
      <c r="A874" s="35">
        <v>21130705</v>
      </c>
      <c r="B874" s="32" t="s">
        <v>270</v>
      </c>
      <c r="C874" s="20">
        <v>15888600</v>
      </c>
      <c r="D874" s="20"/>
      <c r="E874" s="20"/>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row>
    <row r="875" spans="1:32" ht="12.75" customHeight="1">
      <c r="A875" s="21">
        <v>211309</v>
      </c>
      <c r="B875" s="23" t="s">
        <v>61</v>
      </c>
      <c r="C875" s="8">
        <f>+SUM(C876:C877)</f>
        <v>60200000</v>
      </c>
      <c r="D875" s="20"/>
      <c r="E875" s="20"/>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row>
    <row r="876" spans="1:32" ht="12.75" customHeight="1">
      <c r="A876" s="35">
        <v>21130901</v>
      </c>
      <c r="B876" s="32" t="s">
        <v>62</v>
      </c>
      <c r="C876" s="20">
        <v>58150000</v>
      </c>
      <c r="D876" s="20"/>
      <c r="E876" s="20"/>
      <c r="F876" s="2"/>
      <c r="G876" s="33"/>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row>
    <row r="877" spans="1:32" ht="12.75" customHeight="1">
      <c r="A877" s="35">
        <v>21130908</v>
      </c>
      <c r="B877" s="32" t="s">
        <v>64</v>
      </c>
      <c r="C877" s="20">
        <v>2050000</v>
      </c>
      <c r="D877" s="20"/>
      <c r="E877" s="20"/>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row>
    <row r="878" spans="1:32" ht="12.75" customHeight="1">
      <c r="A878" s="32"/>
      <c r="B878" s="32"/>
      <c r="C878" s="20"/>
      <c r="D878" s="20"/>
      <c r="E878" s="20"/>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row>
    <row r="879" spans="1:32" ht="12.75" customHeight="1">
      <c r="A879" s="660" t="s">
        <v>74</v>
      </c>
      <c r="B879" s="657"/>
      <c r="C879" s="53">
        <f>C880+C884</f>
        <v>4730000</v>
      </c>
      <c r="D879" s="20"/>
      <c r="E879" s="20"/>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row>
    <row r="880" spans="1:32" ht="12.75" customHeight="1">
      <c r="A880" s="21">
        <v>221104</v>
      </c>
      <c r="B880" s="22" t="s">
        <v>78</v>
      </c>
      <c r="C880" s="8">
        <f>SUM(C881:C883)</f>
        <v>3830000</v>
      </c>
      <c r="D880" s="20"/>
      <c r="E880" s="20"/>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row>
    <row r="881" spans="1:32" ht="12.75" customHeight="1">
      <c r="A881" s="25">
        <v>22110401</v>
      </c>
      <c r="B881" s="26" t="s">
        <v>79</v>
      </c>
      <c r="C881" s="26">
        <v>1350000</v>
      </c>
      <c r="D881" s="20"/>
      <c r="E881" s="23"/>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row>
    <row r="882" spans="1:32" ht="12.75" customHeight="1">
      <c r="A882" s="25">
        <v>22110404</v>
      </c>
      <c r="B882" s="26" t="s">
        <v>106</v>
      </c>
      <c r="C882" s="26">
        <v>1630000</v>
      </c>
      <c r="D882" s="20"/>
      <c r="E882" s="23"/>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row>
    <row r="883" spans="1:32" ht="12.75" customHeight="1">
      <c r="A883" s="25">
        <v>22110405</v>
      </c>
      <c r="B883" s="26" t="s">
        <v>271</v>
      </c>
      <c r="C883" s="26">
        <v>850000</v>
      </c>
      <c r="D883" s="20"/>
      <c r="E883" s="23"/>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row>
    <row r="884" spans="1:32" ht="12.75" customHeight="1">
      <c r="A884" s="21">
        <v>221107</v>
      </c>
      <c r="B884" s="23" t="s">
        <v>81</v>
      </c>
      <c r="C884" s="23">
        <f>C885</f>
        <v>900000</v>
      </c>
      <c r="D884" s="20"/>
      <c r="E884" s="23"/>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row>
    <row r="885" spans="1:32" ht="12.75" customHeight="1">
      <c r="A885" s="25">
        <v>22110702</v>
      </c>
      <c r="B885" s="26" t="s">
        <v>82</v>
      </c>
      <c r="C885" s="26">
        <v>900000</v>
      </c>
      <c r="D885" s="20"/>
      <c r="E885" s="23"/>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row>
    <row r="886" spans="1:32" ht="12.75" customHeight="1">
      <c r="A886" s="29"/>
      <c r="B886" s="26"/>
      <c r="C886" s="26"/>
      <c r="D886" s="20"/>
      <c r="E886" s="23"/>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row>
    <row r="887" spans="1:32" ht="12.75" customHeight="1" thickBot="1">
      <c r="A887" s="29"/>
      <c r="B887" s="26"/>
      <c r="C887" s="26"/>
      <c r="D887" s="51"/>
      <c r="E887" s="23"/>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row>
    <row r="888" spans="1:32" ht="12.75" customHeight="1">
      <c r="A888" s="678" t="s">
        <v>272</v>
      </c>
      <c r="B888" s="679"/>
      <c r="C888" s="689" t="s">
        <v>273</v>
      </c>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row>
    <row r="889" spans="1:32" ht="12.75" customHeight="1" thickBot="1">
      <c r="A889" s="680"/>
      <c r="B889" s="681"/>
      <c r="C889" s="717"/>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row>
    <row r="890" spans="1:32" ht="12.75" customHeight="1">
      <c r="A890" s="668" t="s">
        <v>274</v>
      </c>
      <c r="B890" s="669"/>
      <c r="C890" s="670"/>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row>
    <row r="891" spans="1:32" ht="12.75" customHeight="1">
      <c r="A891" s="671"/>
      <c r="B891" s="672"/>
      <c r="C891" s="673"/>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row>
    <row r="892" spans="1:32" ht="12.75" customHeight="1">
      <c r="A892" s="671"/>
      <c r="B892" s="672"/>
      <c r="C892" s="673"/>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row>
    <row r="893" spans="1:32" ht="12.75" customHeight="1">
      <c r="A893" s="671"/>
      <c r="B893" s="672"/>
      <c r="C893" s="673"/>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row>
    <row r="894" spans="1:32" ht="12.75" customHeight="1">
      <c r="A894" s="671"/>
      <c r="B894" s="672"/>
      <c r="C894" s="673"/>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row>
    <row r="895" spans="1:32" ht="12.75" customHeight="1">
      <c r="A895" s="671"/>
      <c r="B895" s="672"/>
      <c r="C895" s="673"/>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row>
    <row r="896" spans="1:32" ht="12.75" customHeight="1">
      <c r="A896" s="671"/>
      <c r="B896" s="672"/>
      <c r="C896" s="673"/>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row>
    <row r="897" spans="1:31" ht="12.75" customHeight="1">
      <c r="A897" s="671"/>
      <c r="B897" s="672"/>
      <c r="C897" s="673"/>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row>
    <row r="898" spans="1:31" ht="12.75" customHeight="1">
      <c r="A898" s="671"/>
      <c r="B898" s="672"/>
      <c r="C898" s="673"/>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row>
    <row r="899" spans="1:31" ht="12.75" customHeight="1">
      <c r="A899" s="671"/>
      <c r="B899" s="672"/>
      <c r="C899" s="673"/>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row>
    <row r="900" spans="1:31" ht="12.75" customHeight="1">
      <c r="A900" s="671"/>
      <c r="B900" s="672"/>
      <c r="C900" s="673"/>
      <c r="E900" s="20"/>
      <c r="F900" s="20"/>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row>
    <row r="901" spans="1:31" ht="12.75" customHeight="1">
      <c r="A901" s="671"/>
      <c r="B901" s="672"/>
      <c r="C901" s="673"/>
      <c r="E901" s="20"/>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row>
    <row r="902" spans="1:31" ht="12.75" customHeight="1">
      <c r="A902" s="671"/>
      <c r="B902" s="672"/>
      <c r="C902" s="673"/>
      <c r="E902" s="20"/>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row>
    <row r="903" spans="1:31" ht="12.75" customHeight="1">
      <c r="A903" s="671"/>
      <c r="B903" s="672"/>
      <c r="C903" s="673"/>
      <c r="E903" s="20"/>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row>
    <row r="904" spans="1:31" ht="12.75" customHeight="1">
      <c r="A904" s="671"/>
      <c r="B904" s="672"/>
      <c r="C904" s="673"/>
      <c r="E904" s="20"/>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row>
    <row r="905" spans="1:31" ht="12.75" customHeight="1">
      <c r="A905" s="671"/>
      <c r="B905" s="672"/>
      <c r="C905" s="673"/>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row>
    <row r="906" spans="1:31" ht="12.75" customHeight="1">
      <c r="A906" s="671"/>
      <c r="B906" s="672"/>
      <c r="C906" s="673"/>
      <c r="E906" s="20"/>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row>
    <row r="907" spans="1:31" ht="12.75" customHeight="1">
      <c r="A907" s="671"/>
      <c r="B907" s="672"/>
      <c r="C907" s="673"/>
      <c r="E907" s="20"/>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row>
    <row r="908" spans="1:31" ht="12.75" customHeight="1">
      <c r="A908" s="671"/>
      <c r="B908" s="672"/>
      <c r="C908" s="673"/>
      <c r="E908" s="20"/>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row>
    <row r="909" spans="1:31" ht="12.75" customHeight="1" thickBot="1">
      <c r="A909" s="674"/>
      <c r="B909" s="675"/>
      <c r="C909" s="676"/>
      <c r="E909" s="20"/>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row>
    <row r="910" spans="1:31" ht="12.75" customHeight="1">
      <c r="A910" s="57" t="s">
        <v>4</v>
      </c>
      <c r="B910" s="29"/>
      <c r="C910" s="94"/>
      <c r="E910" s="20"/>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row>
    <row r="911" spans="1:31" ht="12.75" customHeight="1">
      <c r="A911" s="63" t="s">
        <v>189</v>
      </c>
      <c r="B911" s="29"/>
      <c r="C911" s="94"/>
      <c r="E911" s="20"/>
      <c r="F911" s="7"/>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row>
    <row r="912" spans="1:31" ht="12.75" customHeight="1">
      <c r="A912" s="63" t="s">
        <v>190</v>
      </c>
      <c r="B912" s="29"/>
      <c r="C912" s="94"/>
      <c r="E912" s="20"/>
      <c r="F912" s="7"/>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row>
    <row r="913" spans="1:32" ht="12.75" customHeight="1" thickBot="1">
      <c r="A913" s="64" t="s">
        <v>88</v>
      </c>
      <c r="B913" s="29"/>
      <c r="C913" s="94"/>
      <c r="E913" s="20"/>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row>
    <row r="914" spans="1:32" ht="12.75" customHeight="1" thickBot="1">
      <c r="A914" s="65" t="s">
        <v>191</v>
      </c>
      <c r="B914" s="115"/>
      <c r="C914" s="68">
        <f>+C916+C931+C943</f>
        <v>100106101</v>
      </c>
      <c r="E914" s="20"/>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row>
    <row r="915" spans="1:32" ht="12.75" customHeight="1" thickBot="1">
      <c r="A915" s="29"/>
      <c r="B915" s="29"/>
      <c r="C915" s="26"/>
      <c r="D915" s="26"/>
      <c r="E915" s="24"/>
      <c r="F915" s="20"/>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row>
    <row r="916" spans="1:32" ht="12.75" customHeight="1">
      <c r="A916" s="697" t="s">
        <v>32</v>
      </c>
      <c r="B916" s="657"/>
      <c r="C916" s="126">
        <f>C917+C919+C922+C927</f>
        <v>30584000</v>
      </c>
      <c r="D916" s="23"/>
      <c r="E916" s="101"/>
      <c r="F916" s="20"/>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row>
    <row r="917" spans="1:32" ht="12.75" customHeight="1">
      <c r="A917" s="21">
        <v>211202</v>
      </c>
      <c r="B917" s="21" t="s">
        <v>110</v>
      </c>
      <c r="C917" s="50">
        <f>SUM(C918)</f>
        <v>1550000</v>
      </c>
      <c r="D917" s="23"/>
      <c r="E917" s="102"/>
      <c r="F917" s="20"/>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row>
    <row r="918" spans="1:32" ht="12.75" customHeight="1">
      <c r="A918" s="25">
        <v>21120203</v>
      </c>
      <c r="B918" s="32" t="s">
        <v>121</v>
      </c>
      <c r="C918" s="26">
        <v>1550000</v>
      </c>
      <c r="D918" s="23"/>
      <c r="E918" s="26"/>
      <c r="F918" s="20"/>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row>
    <row r="919" spans="1:32" ht="12.75" customHeight="1">
      <c r="A919" s="21">
        <v>211205</v>
      </c>
      <c r="B919" s="23" t="s">
        <v>122</v>
      </c>
      <c r="C919" s="23">
        <f>SUM(C920:C921)</f>
        <v>9850000</v>
      </c>
      <c r="D919" s="23"/>
      <c r="E919" s="26"/>
      <c r="F919" s="20"/>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row>
    <row r="920" spans="1:32" ht="12.75" customHeight="1">
      <c r="A920" s="25">
        <v>21120501</v>
      </c>
      <c r="B920" s="29" t="s">
        <v>123</v>
      </c>
      <c r="C920" s="26">
        <v>8500000</v>
      </c>
      <c r="D920" s="23"/>
      <c r="E920" s="26"/>
      <c r="F920" s="20"/>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row>
    <row r="921" spans="1:32" ht="12.75" customHeight="1">
      <c r="A921" s="25">
        <v>21120502</v>
      </c>
      <c r="B921" s="32" t="s">
        <v>124</v>
      </c>
      <c r="C921" s="26">
        <v>1350000</v>
      </c>
      <c r="D921" s="23"/>
      <c r="E921" s="26"/>
      <c r="F921" s="20"/>
      <c r="G921" s="32"/>
      <c r="H921" s="32"/>
      <c r="I921" s="32"/>
      <c r="J921" s="32"/>
      <c r="K921" s="29"/>
      <c r="L921" s="29"/>
      <c r="M921" s="29"/>
      <c r="N921" s="29"/>
      <c r="O921" s="29"/>
      <c r="P921" s="29"/>
      <c r="Q921" s="29"/>
      <c r="R921" s="29"/>
      <c r="S921" s="29"/>
      <c r="T921" s="29"/>
      <c r="U921" s="29"/>
      <c r="V921" s="29"/>
      <c r="W921" s="29"/>
      <c r="X921" s="29"/>
      <c r="Y921" s="29"/>
      <c r="Z921" s="29"/>
      <c r="AA921" s="29"/>
      <c r="AB921" s="29"/>
      <c r="AC921" s="29"/>
      <c r="AD921" s="29"/>
      <c r="AE921" s="29"/>
      <c r="AF921" s="29"/>
    </row>
    <row r="922" spans="1:32" ht="12.75" customHeight="1">
      <c r="A922" s="21">
        <v>211207</v>
      </c>
      <c r="B922" s="23" t="s">
        <v>40</v>
      </c>
      <c r="C922" s="23">
        <f>SUM(C923:C926)</f>
        <v>7584000</v>
      </c>
      <c r="D922" s="23"/>
      <c r="E922" s="26"/>
      <c r="F922" s="20"/>
      <c r="G922" s="25"/>
      <c r="H922" s="29"/>
      <c r="I922" s="29"/>
      <c r="J922" s="29"/>
      <c r="K922" s="32"/>
      <c r="L922" s="32"/>
      <c r="M922" s="32"/>
      <c r="N922" s="32"/>
      <c r="O922" s="32"/>
      <c r="P922" s="32"/>
      <c r="Q922" s="32"/>
      <c r="R922" s="32"/>
      <c r="S922" s="32"/>
      <c r="T922" s="32"/>
      <c r="U922" s="32"/>
      <c r="V922" s="32"/>
      <c r="W922" s="32"/>
      <c r="X922" s="32"/>
      <c r="Y922" s="32"/>
      <c r="Z922" s="32"/>
      <c r="AA922" s="32"/>
      <c r="AB922" s="32"/>
      <c r="AC922" s="32"/>
      <c r="AD922" s="32"/>
      <c r="AE922" s="32"/>
      <c r="AF922" s="32"/>
    </row>
    <row r="923" spans="1:32" ht="12.75" customHeight="1">
      <c r="A923" s="25">
        <v>21120701</v>
      </c>
      <c r="B923" s="32" t="s">
        <v>125</v>
      </c>
      <c r="C923" s="26">
        <f>1950000</f>
        <v>1950000</v>
      </c>
      <c r="D923" s="23"/>
      <c r="E923" s="26"/>
      <c r="F923" s="20"/>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row>
    <row r="924" spans="1:32" ht="12.75" customHeight="1">
      <c r="A924" s="25">
        <v>21120704</v>
      </c>
      <c r="B924" s="32" t="s">
        <v>42</v>
      </c>
      <c r="C924" s="26">
        <v>1464000</v>
      </c>
      <c r="D924" s="23"/>
      <c r="E924" s="26"/>
      <c r="F924" s="20"/>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row>
    <row r="925" spans="1:32" ht="12.75" customHeight="1">
      <c r="A925" s="25">
        <v>21120705</v>
      </c>
      <c r="B925" s="32" t="s">
        <v>170</v>
      </c>
      <c r="C925" s="26">
        <v>1520000</v>
      </c>
      <c r="D925" s="23"/>
      <c r="E925" s="26"/>
      <c r="F925" s="20"/>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row>
    <row r="926" spans="1:32" ht="12.75" customHeight="1">
      <c r="A926" s="25">
        <v>21120706</v>
      </c>
      <c r="B926" s="32" t="s">
        <v>126</v>
      </c>
      <c r="C926" s="26">
        <v>2650000</v>
      </c>
      <c r="D926" s="23"/>
      <c r="E926" s="26"/>
      <c r="F926" s="20"/>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row>
    <row r="927" spans="1:32" ht="12.75" customHeight="1">
      <c r="A927" s="21">
        <v>211209</v>
      </c>
      <c r="B927" s="23" t="s">
        <v>50</v>
      </c>
      <c r="C927" s="23">
        <f>SUM(C928:C929)</f>
        <v>11600000</v>
      </c>
      <c r="D927" s="23"/>
      <c r="E927" s="26"/>
      <c r="F927" s="20"/>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row>
    <row r="928" spans="1:32" ht="12.75" customHeight="1">
      <c r="A928" s="25">
        <v>21120903</v>
      </c>
      <c r="B928" s="26" t="s">
        <v>128</v>
      </c>
      <c r="C928" s="26">
        <f>8550000</f>
        <v>8550000</v>
      </c>
      <c r="D928" s="23"/>
      <c r="E928" s="26"/>
      <c r="F928" s="20"/>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row>
    <row r="929" spans="1:32" ht="12.75" customHeight="1">
      <c r="A929" s="25">
        <v>21120906</v>
      </c>
      <c r="B929" s="32" t="s">
        <v>52</v>
      </c>
      <c r="C929" s="26">
        <v>3050000</v>
      </c>
      <c r="D929" s="23"/>
      <c r="E929" s="26"/>
      <c r="F929" s="20"/>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row>
    <row r="930" spans="1:32" ht="12.75" customHeight="1">
      <c r="A930" s="29"/>
      <c r="B930" s="32"/>
      <c r="C930" s="26"/>
      <c r="D930" s="23"/>
      <c r="E930" s="26"/>
      <c r="F930" s="20"/>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row>
    <row r="931" spans="1:32" ht="12.75" customHeight="1">
      <c r="A931" s="683" t="s">
        <v>10</v>
      </c>
      <c r="B931" s="657"/>
      <c r="C931" s="69">
        <f>C932+C936+C938</f>
        <v>49993500</v>
      </c>
      <c r="D931" s="23"/>
      <c r="E931" s="26"/>
      <c r="F931" s="20"/>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row>
    <row r="932" spans="1:32" ht="12.75" customHeight="1">
      <c r="A932" s="22">
        <v>211303</v>
      </c>
      <c r="B932" s="7" t="s">
        <v>100</v>
      </c>
      <c r="C932" s="50">
        <f>SUM(C933:C935)</f>
        <v>8143500</v>
      </c>
      <c r="D932" s="23"/>
      <c r="E932" s="47"/>
      <c r="F932" s="20"/>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row>
    <row r="933" spans="1:32" ht="12.75" customHeight="1">
      <c r="A933" s="25">
        <v>21130304</v>
      </c>
      <c r="B933" s="32" t="s">
        <v>130</v>
      </c>
      <c r="C933" s="26">
        <v>4470000</v>
      </c>
      <c r="D933" s="23"/>
      <c r="E933" s="26"/>
      <c r="F933" s="20"/>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row>
    <row r="934" spans="1:32" ht="12.75" customHeight="1">
      <c r="A934" s="25">
        <v>21130305</v>
      </c>
      <c r="B934" s="32" t="s">
        <v>131</v>
      </c>
      <c r="C934" s="26">
        <v>2436000</v>
      </c>
      <c r="D934" s="23"/>
      <c r="E934" s="26"/>
      <c r="F934" s="20"/>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row>
    <row r="935" spans="1:32" ht="12.75" customHeight="1">
      <c r="A935" s="25">
        <v>21130307</v>
      </c>
      <c r="B935" s="32" t="s">
        <v>101</v>
      </c>
      <c r="C935" s="26">
        <v>1237500</v>
      </c>
      <c r="D935" s="23"/>
      <c r="E935" s="26"/>
      <c r="F935" s="20"/>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row>
    <row r="936" spans="1:32" ht="12.75" customHeight="1">
      <c r="A936" s="22">
        <v>211305</v>
      </c>
      <c r="B936" s="7" t="s">
        <v>55</v>
      </c>
      <c r="C936" s="8">
        <f>+SUM(C937)</f>
        <v>22000000</v>
      </c>
      <c r="D936" s="23"/>
      <c r="E936" s="26"/>
      <c r="F936" s="20"/>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row>
    <row r="937" spans="1:32" ht="12.75" customHeight="1">
      <c r="A937" s="25">
        <v>21130502</v>
      </c>
      <c r="B937" s="26" t="s">
        <v>56</v>
      </c>
      <c r="C937" s="20">
        <v>22000000</v>
      </c>
      <c r="D937" s="23"/>
      <c r="E937" s="26"/>
      <c r="F937" s="20"/>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row>
    <row r="938" spans="1:32" ht="12.75" customHeight="1">
      <c r="A938" s="21">
        <v>211309</v>
      </c>
      <c r="B938" s="23" t="s">
        <v>61</v>
      </c>
      <c r="C938" s="23">
        <f>SUM(C939:C941)</f>
        <v>19850000</v>
      </c>
      <c r="D938" s="23"/>
      <c r="E938" s="26"/>
      <c r="F938" s="20"/>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row>
    <row r="939" spans="1:32" ht="12.75" customHeight="1">
      <c r="A939" s="25">
        <v>21130901</v>
      </c>
      <c r="B939" s="32" t="s">
        <v>62</v>
      </c>
      <c r="C939" s="26">
        <v>8250000</v>
      </c>
      <c r="D939" s="23"/>
      <c r="E939" s="26"/>
      <c r="F939" s="20"/>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row>
    <row r="940" spans="1:32" ht="12.75" customHeight="1">
      <c r="A940" s="25">
        <v>21130907</v>
      </c>
      <c r="B940" s="32" t="s">
        <v>275</v>
      </c>
      <c r="C940" s="26">
        <v>9500000</v>
      </c>
      <c r="D940" s="23"/>
      <c r="E940" s="26"/>
      <c r="F940" s="20"/>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row>
    <row r="941" spans="1:32" ht="12.75" customHeight="1">
      <c r="A941" s="25">
        <v>21130908</v>
      </c>
      <c r="B941" s="29" t="s">
        <v>64</v>
      </c>
      <c r="C941" s="26">
        <v>2100000</v>
      </c>
      <c r="D941" s="23"/>
      <c r="E941" s="26"/>
      <c r="F941" s="20"/>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row>
    <row r="942" spans="1:32" ht="12.75" customHeight="1">
      <c r="A942" s="25"/>
      <c r="B942" s="32"/>
      <c r="C942" s="26"/>
      <c r="D942" s="23"/>
      <c r="E942" s="26"/>
      <c r="F942" s="20"/>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row>
    <row r="943" spans="1:32" ht="12.75" customHeight="1">
      <c r="A943" s="698" t="s">
        <v>74</v>
      </c>
      <c r="B943" s="657"/>
      <c r="C943" s="86">
        <f>C944+C948+C950</f>
        <v>19528601</v>
      </c>
      <c r="D943" s="23"/>
      <c r="E943" s="26"/>
      <c r="F943" s="20"/>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row>
    <row r="944" spans="1:32" ht="12.75" customHeight="1">
      <c r="A944" s="21">
        <v>221102</v>
      </c>
      <c r="B944" s="21" t="s">
        <v>132</v>
      </c>
      <c r="C944" s="50">
        <f>SUM(C945:C947)</f>
        <v>18528600</v>
      </c>
      <c r="D944" s="23"/>
      <c r="E944" s="47"/>
      <c r="F944" s="20"/>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row>
    <row r="945" spans="1:32" ht="12.75" customHeight="1">
      <c r="A945" s="25">
        <v>22110202</v>
      </c>
      <c r="B945" s="32" t="s">
        <v>259</v>
      </c>
      <c r="C945" s="26">
        <v>8800000</v>
      </c>
      <c r="D945" s="23"/>
      <c r="E945" s="26"/>
      <c r="F945" s="20"/>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row>
    <row r="946" spans="1:32" ht="12.75" customHeight="1">
      <c r="A946" s="25">
        <v>22110204</v>
      </c>
      <c r="B946" s="32" t="s">
        <v>133</v>
      </c>
      <c r="C946" s="26">
        <v>7550000</v>
      </c>
      <c r="D946" s="23"/>
      <c r="E946" s="26"/>
      <c r="F946" s="20"/>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row>
    <row r="947" spans="1:32" ht="12.75" customHeight="1">
      <c r="A947" s="25">
        <v>22110205</v>
      </c>
      <c r="B947" s="32" t="s">
        <v>134</v>
      </c>
      <c r="C947" s="26">
        <v>2178600</v>
      </c>
      <c r="D947" s="23"/>
      <c r="E947" s="26"/>
      <c r="F947" s="20"/>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row>
    <row r="948" spans="1:32" ht="12.75" customHeight="1">
      <c r="A948" s="21">
        <v>221103</v>
      </c>
      <c r="B948" s="23" t="s">
        <v>135</v>
      </c>
      <c r="C948" s="23">
        <v>1</v>
      </c>
      <c r="D948" s="23"/>
      <c r="E948" s="26"/>
      <c r="F948" s="32"/>
      <c r="G948" s="32"/>
      <c r="H948" s="32"/>
      <c r="I948" s="32"/>
      <c r="J948" s="32"/>
      <c r="K948" s="32"/>
      <c r="L948" s="27"/>
      <c r="M948" s="27"/>
      <c r="N948" s="27"/>
      <c r="O948" s="27"/>
      <c r="P948" s="27"/>
      <c r="Q948" s="27"/>
      <c r="R948" s="27"/>
      <c r="S948" s="27"/>
      <c r="T948" s="27"/>
      <c r="U948" s="27"/>
      <c r="V948" s="27"/>
      <c r="W948" s="27"/>
      <c r="X948" s="27"/>
      <c r="Y948" s="27"/>
      <c r="Z948" s="27"/>
      <c r="AA948" s="27"/>
      <c r="AB948" s="27"/>
      <c r="AC948" s="27"/>
      <c r="AD948" s="27"/>
      <c r="AE948" s="27"/>
      <c r="AF948" s="27"/>
    </row>
    <row r="949" spans="1:32" ht="12.75" customHeight="1">
      <c r="A949" s="25">
        <v>22110301</v>
      </c>
      <c r="B949" s="26" t="s">
        <v>136</v>
      </c>
      <c r="C949" s="26">
        <v>1</v>
      </c>
      <c r="D949" s="23"/>
      <c r="E949" s="26"/>
      <c r="F949" s="32"/>
      <c r="G949" s="32"/>
      <c r="H949" s="32"/>
      <c r="I949" s="32"/>
      <c r="J949" s="32"/>
      <c r="K949" s="32"/>
      <c r="L949" s="27"/>
      <c r="M949" s="27"/>
      <c r="N949" s="27"/>
      <c r="O949" s="27"/>
      <c r="P949" s="27"/>
      <c r="Q949" s="27"/>
      <c r="R949" s="27"/>
      <c r="S949" s="27"/>
      <c r="T949" s="27"/>
      <c r="U949" s="27"/>
      <c r="V949" s="27"/>
      <c r="W949" s="27"/>
      <c r="X949" s="27"/>
      <c r="Y949" s="27"/>
      <c r="Z949" s="27"/>
      <c r="AA949" s="27"/>
      <c r="AB949" s="27"/>
      <c r="AC949" s="27"/>
      <c r="AD949" s="27"/>
      <c r="AE949" s="27"/>
      <c r="AF949" s="27"/>
    </row>
    <row r="950" spans="1:32" ht="12.75" customHeight="1">
      <c r="A950" s="21">
        <v>221107</v>
      </c>
      <c r="B950" s="23" t="s">
        <v>81</v>
      </c>
      <c r="C950" s="23">
        <f>+C951</f>
        <v>1000000</v>
      </c>
      <c r="D950" s="23"/>
      <c r="E950" s="26"/>
      <c r="F950" s="32"/>
      <c r="G950" s="32"/>
      <c r="H950" s="32"/>
      <c r="I950" s="32"/>
      <c r="J950" s="32"/>
      <c r="K950" s="32"/>
      <c r="L950" s="27"/>
      <c r="M950" s="27"/>
      <c r="N950" s="27"/>
      <c r="O950" s="27"/>
      <c r="P950" s="27"/>
      <c r="Q950" s="27"/>
      <c r="R950" s="27"/>
      <c r="S950" s="27"/>
      <c r="T950" s="27"/>
      <c r="U950" s="27"/>
      <c r="V950" s="27"/>
      <c r="W950" s="27"/>
      <c r="X950" s="27"/>
      <c r="Y950" s="27"/>
      <c r="Z950" s="27"/>
      <c r="AA950" s="27"/>
      <c r="AB950" s="27"/>
      <c r="AC950" s="27"/>
      <c r="AD950" s="27"/>
      <c r="AE950" s="27"/>
      <c r="AF950" s="27"/>
    </row>
    <row r="951" spans="1:32" ht="12.75" customHeight="1">
      <c r="A951" s="25">
        <v>22110702</v>
      </c>
      <c r="B951" s="32" t="s">
        <v>82</v>
      </c>
      <c r="C951" s="26">
        <v>1000000</v>
      </c>
      <c r="D951" s="23"/>
      <c r="E951" s="26"/>
      <c r="F951" s="27"/>
      <c r="G951" s="27"/>
      <c r="H951" s="32"/>
      <c r="I951" s="32"/>
      <c r="J951" s="32"/>
      <c r="K951" s="32"/>
      <c r="L951" s="27"/>
      <c r="M951" s="27"/>
      <c r="N951" s="27"/>
      <c r="O951" s="27"/>
      <c r="P951" s="27"/>
      <c r="Q951" s="27"/>
      <c r="R951" s="27"/>
      <c r="S951" s="27"/>
      <c r="T951" s="27"/>
      <c r="U951" s="27"/>
      <c r="V951" s="27"/>
      <c r="W951" s="27"/>
      <c r="X951" s="27"/>
      <c r="Y951" s="27"/>
      <c r="Z951" s="27"/>
      <c r="AA951" s="27"/>
      <c r="AB951" s="27"/>
      <c r="AC951" s="27"/>
      <c r="AD951" s="27"/>
      <c r="AE951" s="27"/>
      <c r="AF951" s="27"/>
    </row>
    <row r="952" spans="1:32" ht="12.75" customHeight="1">
      <c r="A952" s="29"/>
      <c r="B952" s="32"/>
      <c r="C952" s="26"/>
      <c r="D952" s="23"/>
      <c r="E952" s="26"/>
      <c r="F952" s="27"/>
      <c r="G952" s="27"/>
      <c r="H952" s="32"/>
      <c r="I952" s="32"/>
      <c r="J952" s="32"/>
      <c r="K952" s="32"/>
      <c r="L952" s="27"/>
      <c r="M952" s="27"/>
      <c r="N952" s="27"/>
      <c r="O952" s="27"/>
      <c r="P952" s="27"/>
      <c r="Q952" s="27"/>
      <c r="R952" s="27"/>
      <c r="S952" s="27"/>
      <c r="T952" s="27"/>
      <c r="U952" s="27"/>
      <c r="V952" s="27"/>
      <c r="W952" s="27"/>
      <c r="X952" s="27"/>
      <c r="Y952" s="27"/>
      <c r="Z952" s="27"/>
      <c r="AA952" s="27"/>
      <c r="AB952" s="27"/>
      <c r="AC952" s="27"/>
      <c r="AD952" s="27"/>
      <c r="AE952" s="27"/>
      <c r="AF952" s="27"/>
    </row>
    <row r="953" spans="1:32" ht="12.7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row>
    <row r="954" spans="1:32" ht="12.7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row>
    <row r="955" spans="1:32" ht="12.7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row>
    <row r="956" spans="1:32" ht="12.7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row>
    <row r="957" spans="1:32" ht="12.7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row>
    <row r="958" spans="1:32" ht="12.7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row>
    <row r="959" spans="1:32" ht="12.7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row>
    <row r="960" spans="1:32" ht="12.7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row>
    <row r="961" spans="1:32" ht="12.7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row>
    <row r="962" spans="1:32" ht="12.7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row>
    <row r="963" spans="1:32" ht="12.7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row>
    <row r="964" spans="1:32" ht="12.7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row>
    <row r="965" spans="1:32" ht="12.7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row>
    <row r="966" spans="1:32" ht="12.7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row>
    <row r="967" spans="1:32" ht="12.7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row>
  </sheetData>
  <mergeCells count="92">
    <mergeCell ref="A456:B456"/>
    <mergeCell ref="A452:B452"/>
    <mergeCell ref="C390:C391"/>
    <mergeCell ref="A337:B337"/>
    <mergeCell ref="A353:B353"/>
    <mergeCell ref="A370:B370"/>
    <mergeCell ref="A377:B377"/>
    <mergeCell ref="A385:B385"/>
    <mergeCell ref="A390:B391"/>
    <mergeCell ref="A392:C406"/>
    <mergeCell ref="A294:B294"/>
    <mergeCell ref="A312:B312"/>
    <mergeCell ref="C323:C324"/>
    <mergeCell ref="A413:B413"/>
    <mergeCell ref="A434:B434"/>
    <mergeCell ref="A323:B324"/>
    <mergeCell ref="A325:C330"/>
    <mergeCell ref="A277:B277"/>
    <mergeCell ref="A260:B261"/>
    <mergeCell ref="A262:C270"/>
    <mergeCell ref="A160:B160"/>
    <mergeCell ref="A179:B179"/>
    <mergeCell ref="A195:B195"/>
    <mergeCell ref="A201:B201"/>
    <mergeCell ref="A208:B209"/>
    <mergeCell ref="C208:C209"/>
    <mergeCell ref="A225:B225"/>
    <mergeCell ref="A235:B235"/>
    <mergeCell ref="A247:B247"/>
    <mergeCell ref="A253:B253"/>
    <mergeCell ref="C260:C261"/>
    <mergeCell ref="A145:C153"/>
    <mergeCell ref="A210:C218"/>
    <mergeCell ref="C96:C97"/>
    <mergeCell ref="A110:B110"/>
    <mergeCell ref="A121:B121"/>
    <mergeCell ref="A136:B136"/>
    <mergeCell ref="C143:C144"/>
    <mergeCell ref="A96:B97"/>
    <mergeCell ref="A98:C103"/>
    <mergeCell ref="A143:B144"/>
    <mergeCell ref="A87:B87"/>
    <mergeCell ref="A3:B4"/>
    <mergeCell ref="A5:C9"/>
    <mergeCell ref="C831:C832"/>
    <mergeCell ref="A749:B749"/>
    <mergeCell ref="A768:B768"/>
    <mergeCell ref="A782:B783"/>
    <mergeCell ref="C782:C783"/>
    <mergeCell ref="A800:B800"/>
    <mergeCell ref="A812:B812"/>
    <mergeCell ref="A823:B823"/>
    <mergeCell ref="C3:C4"/>
    <mergeCell ref="A16:B16"/>
    <mergeCell ref="A39:B39"/>
    <mergeCell ref="A62:B62"/>
    <mergeCell ref="A80:B80"/>
    <mergeCell ref="A916:B916"/>
    <mergeCell ref="A931:B931"/>
    <mergeCell ref="A943:B943"/>
    <mergeCell ref="A842:B842"/>
    <mergeCell ref="A860:B860"/>
    <mergeCell ref="A879:B879"/>
    <mergeCell ref="A610:B610"/>
    <mergeCell ref="A466:B467"/>
    <mergeCell ref="A468:C479"/>
    <mergeCell ref="A544:B545"/>
    <mergeCell ref="A546:C553"/>
    <mergeCell ref="A486:B486"/>
    <mergeCell ref="A515:B515"/>
    <mergeCell ref="A534:B534"/>
    <mergeCell ref="C544:C545"/>
    <mergeCell ref="A560:B560"/>
    <mergeCell ref="A585:B585"/>
    <mergeCell ref="A606:B606"/>
    <mergeCell ref="C466:C467"/>
    <mergeCell ref="A831:B832"/>
    <mergeCell ref="A833:C835"/>
    <mergeCell ref="A888:B889"/>
    <mergeCell ref="A890:C909"/>
    <mergeCell ref="A621:B622"/>
    <mergeCell ref="A623:C631"/>
    <mergeCell ref="A697:B698"/>
    <mergeCell ref="A699:C715"/>
    <mergeCell ref="A784:C793"/>
    <mergeCell ref="C697:C698"/>
    <mergeCell ref="A722:B722"/>
    <mergeCell ref="C621:C622"/>
    <mergeCell ref="A638:B638"/>
    <mergeCell ref="A667:B667"/>
    <mergeCell ref="A687:B687"/>
    <mergeCell ref="C888:C889"/>
  </mergeCells>
  <pageMargins left="0.98425196850393704" right="0.19685039370078741" top="0.78740157480314965" bottom="0.59055118110236227" header="0" footer="0"/>
  <pageSetup paperSize="9" orientation="portrait" r:id="rId1"/>
  <headerFooter>
    <oddFooter xml:space="preserve">&amp;C&amp;"Arial Narrow,Normal"&amp;9&amp;P GOB., CULTURA Y REL. INSTIT.&amp;"-,Normal"&amp;10 </oddFooter>
  </headerFooter>
  <rowBreaks count="11" manualBreakCount="11">
    <brk id="55" max="2" man="1"/>
    <brk id="114" max="2" man="1"/>
    <brk id="172" max="2" man="1"/>
    <brk id="229" max="2" man="1"/>
    <brk id="346" max="2" man="1"/>
    <brk id="389" max="2" man="1"/>
    <brk id="444" max="2" man="1"/>
    <brk id="503" max="2" man="1"/>
    <brk id="562" max="2" man="1"/>
    <brk id="620" max="2" man="1"/>
    <brk id="738" max="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66FF33"/>
  </sheetPr>
  <dimension ref="A1:AE765"/>
  <sheetViews>
    <sheetView zoomScaleNormal="100" workbookViewId="0">
      <selection activeCell="D8" sqref="D8"/>
    </sheetView>
  </sheetViews>
  <sheetFormatPr baseColWidth="10" defaultColWidth="12.5703125" defaultRowHeight="15" customHeight="1"/>
  <cols>
    <col min="1" max="1" width="7.7109375" customWidth="1"/>
    <col min="2" max="2" width="62" customWidth="1"/>
    <col min="3" max="4" width="13.7109375" customWidth="1"/>
    <col min="5" max="5" width="14.7109375" customWidth="1"/>
    <col min="6" max="6" width="18.28515625" customWidth="1"/>
    <col min="7" max="7" width="15.28515625" customWidth="1"/>
    <col min="8" max="8" width="17" customWidth="1"/>
    <col min="9" max="9" width="14.28515625" customWidth="1"/>
    <col min="10" max="10" width="13.28515625" customWidth="1"/>
    <col min="11" max="11" width="12.28515625" customWidth="1"/>
    <col min="12" max="31" width="10.7109375" customWidth="1"/>
  </cols>
  <sheetData>
    <row r="1" spans="1:31" ht="12.75" customHeight="1">
      <c r="A1" s="116" t="s">
        <v>276</v>
      </c>
      <c r="B1" s="49"/>
      <c r="C1" s="186"/>
      <c r="D1" s="187"/>
      <c r="E1" s="116"/>
      <c r="F1" s="188"/>
      <c r="G1" s="188"/>
      <c r="H1" s="189"/>
      <c r="I1" s="189"/>
      <c r="J1" s="189"/>
      <c r="K1" s="189"/>
      <c r="L1" s="189"/>
      <c r="M1" s="189"/>
      <c r="N1" s="189"/>
      <c r="O1" s="189"/>
      <c r="P1" s="189"/>
      <c r="Q1" s="189"/>
      <c r="R1" s="189"/>
      <c r="S1" s="189"/>
      <c r="T1" s="189"/>
      <c r="U1" s="189"/>
      <c r="V1" s="189"/>
      <c r="W1" s="189"/>
      <c r="X1" s="189"/>
      <c r="Y1" s="189"/>
      <c r="Z1" s="189"/>
      <c r="AA1" s="189"/>
      <c r="AB1" s="189"/>
      <c r="AC1" s="189"/>
      <c r="AD1" s="189"/>
      <c r="AE1" s="189"/>
    </row>
    <row r="2" spans="1:31" ht="12.75" customHeight="1" thickBot="1">
      <c r="A2" s="29"/>
      <c r="B2" s="29"/>
      <c r="C2" s="41"/>
      <c r="D2" s="40"/>
      <c r="E2" s="29"/>
      <c r="F2" s="27"/>
      <c r="G2" s="27"/>
      <c r="H2" s="32"/>
      <c r="I2" s="27"/>
      <c r="J2" s="32"/>
      <c r="K2" s="32"/>
      <c r="L2" s="32"/>
      <c r="M2" s="32"/>
      <c r="N2" s="32"/>
      <c r="O2" s="32"/>
      <c r="P2" s="32"/>
      <c r="Q2" s="32"/>
      <c r="R2" s="32"/>
      <c r="S2" s="32"/>
      <c r="T2" s="32"/>
      <c r="U2" s="32"/>
      <c r="V2" s="32"/>
      <c r="W2" s="32"/>
      <c r="X2" s="32"/>
      <c r="Y2" s="32"/>
      <c r="Z2" s="32"/>
      <c r="AA2" s="32"/>
      <c r="AB2" s="32"/>
      <c r="AC2" s="32"/>
      <c r="AD2" s="32"/>
      <c r="AE2" s="32"/>
    </row>
    <row r="3" spans="1:31" ht="12.75" customHeight="1">
      <c r="A3" s="668" t="s">
        <v>277</v>
      </c>
      <c r="B3" s="670"/>
      <c r="C3" s="689" t="s">
        <v>278</v>
      </c>
      <c r="E3" s="154"/>
      <c r="F3" s="154"/>
      <c r="G3" s="111"/>
      <c r="H3" s="111"/>
      <c r="I3" s="111"/>
      <c r="J3" s="111"/>
      <c r="K3" s="32"/>
      <c r="L3" s="32"/>
      <c r="M3" s="32"/>
      <c r="N3" s="32"/>
      <c r="O3" s="32"/>
      <c r="P3" s="32"/>
      <c r="Q3" s="32"/>
      <c r="R3" s="32"/>
      <c r="S3" s="32"/>
      <c r="T3" s="32"/>
      <c r="U3" s="32"/>
      <c r="V3" s="32"/>
      <c r="W3" s="32"/>
      <c r="X3" s="32"/>
      <c r="Y3" s="32"/>
      <c r="Z3" s="32"/>
      <c r="AA3" s="32"/>
      <c r="AB3" s="32"/>
      <c r="AC3" s="32"/>
      <c r="AD3" s="32"/>
    </row>
    <row r="4" spans="1:31" ht="12.75" customHeight="1" thickBot="1">
      <c r="A4" s="674"/>
      <c r="B4" s="676"/>
      <c r="C4" s="662"/>
      <c r="E4" s="100"/>
      <c r="F4" s="154"/>
      <c r="G4" s="111"/>
      <c r="H4" s="111"/>
      <c r="I4" s="111"/>
      <c r="J4" s="111"/>
      <c r="K4" s="32"/>
      <c r="L4" s="32"/>
      <c r="M4" s="32"/>
      <c r="N4" s="32"/>
      <c r="O4" s="32"/>
      <c r="P4" s="32"/>
      <c r="Q4" s="32"/>
      <c r="R4" s="32"/>
      <c r="S4" s="32"/>
      <c r="T4" s="32"/>
      <c r="U4" s="32"/>
      <c r="V4" s="32"/>
      <c r="W4" s="32"/>
      <c r="X4" s="32"/>
      <c r="Y4" s="32"/>
      <c r="Z4" s="32"/>
      <c r="AA4" s="32"/>
      <c r="AB4" s="32"/>
      <c r="AC4" s="32"/>
      <c r="AD4" s="32"/>
    </row>
    <row r="5" spans="1:31" ht="12.75" customHeight="1">
      <c r="A5" s="668" t="s">
        <v>279</v>
      </c>
      <c r="B5" s="669"/>
      <c r="C5" s="670"/>
      <c r="E5" s="27"/>
      <c r="F5" s="27"/>
      <c r="G5" s="32"/>
      <c r="H5" s="32"/>
      <c r="I5" s="32"/>
      <c r="J5" s="32"/>
      <c r="K5" s="32"/>
      <c r="L5" s="32"/>
      <c r="M5" s="32"/>
      <c r="N5" s="32"/>
      <c r="O5" s="32"/>
      <c r="P5" s="32"/>
      <c r="Q5" s="32"/>
      <c r="R5" s="32"/>
      <c r="S5" s="32"/>
      <c r="T5" s="32"/>
      <c r="U5" s="32"/>
      <c r="V5" s="32"/>
      <c r="W5" s="32"/>
      <c r="X5" s="32"/>
      <c r="Y5" s="32"/>
      <c r="Z5" s="32"/>
      <c r="AA5" s="32"/>
      <c r="AB5" s="32"/>
      <c r="AC5" s="32"/>
      <c r="AD5" s="32"/>
    </row>
    <row r="6" spans="1:31" ht="12.75" customHeight="1">
      <c r="A6" s="671"/>
      <c r="B6" s="672"/>
      <c r="C6" s="673"/>
      <c r="E6" s="27"/>
      <c r="F6" s="27"/>
      <c r="G6" s="32"/>
      <c r="H6" s="32"/>
      <c r="I6" s="32"/>
      <c r="J6" s="32"/>
      <c r="K6" s="32"/>
      <c r="L6" s="32"/>
      <c r="M6" s="32"/>
      <c r="N6" s="32"/>
      <c r="O6" s="32"/>
      <c r="P6" s="32"/>
      <c r="Q6" s="32"/>
      <c r="R6" s="32"/>
      <c r="S6" s="32"/>
      <c r="T6" s="32"/>
      <c r="U6" s="32"/>
      <c r="V6" s="32"/>
      <c r="W6" s="32"/>
      <c r="X6" s="32"/>
      <c r="Y6" s="32"/>
      <c r="Z6" s="32"/>
      <c r="AA6" s="32"/>
      <c r="AB6" s="32"/>
      <c r="AC6" s="32"/>
      <c r="AD6" s="32"/>
    </row>
    <row r="7" spans="1:31" ht="12.75" customHeight="1">
      <c r="A7" s="671"/>
      <c r="B7" s="672"/>
      <c r="C7" s="673"/>
      <c r="E7" s="27"/>
      <c r="F7" s="27"/>
      <c r="G7" s="32"/>
      <c r="H7" s="32"/>
      <c r="I7" s="32"/>
      <c r="J7" s="32"/>
      <c r="K7" s="32"/>
      <c r="L7" s="32"/>
      <c r="M7" s="32"/>
      <c r="N7" s="32"/>
      <c r="O7" s="32"/>
      <c r="P7" s="32"/>
      <c r="Q7" s="32"/>
      <c r="R7" s="32"/>
      <c r="S7" s="32"/>
      <c r="T7" s="32"/>
      <c r="U7" s="32"/>
      <c r="V7" s="32"/>
      <c r="W7" s="32"/>
      <c r="X7" s="32"/>
      <c r="Y7" s="32"/>
      <c r="Z7" s="32"/>
      <c r="AA7" s="32"/>
      <c r="AB7" s="32"/>
      <c r="AC7" s="32"/>
      <c r="AD7" s="32"/>
    </row>
    <row r="8" spans="1:31" ht="12.75" customHeight="1">
      <c r="A8" s="671"/>
      <c r="B8" s="672"/>
      <c r="C8" s="673"/>
      <c r="E8" s="27"/>
      <c r="F8" s="27"/>
      <c r="G8" s="32"/>
      <c r="H8" s="32"/>
      <c r="I8" s="32"/>
      <c r="J8" s="32"/>
      <c r="K8" s="32"/>
      <c r="L8" s="32"/>
      <c r="M8" s="32"/>
      <c r="N8" s="32"/>
      <c r="O8" s="32"/>
      <c r="P8" s="32"/>
      <c r="Q8" s="32"/>
      <c r="R8" s="32"/>
      <c r="S8" s="32"/>
      <c r="T8" s="32"/>
      <c r="U8" s="32"/>
      <c r="V8" s="32"/>
      <c r="W8" s="32"/>
      <c r="X8" s="32"/>
      <c r="Y8" s="32"/>
      <c r="Z8" s="32"/>
      <c r="AA8" s="32"/>
      <c r="AB8" s="32"/>
      <c r="AC8" s="32"/>
      <c r="AD8" s="32"/>
    </row>
    <row r="9" spans="1:31" ht="12.75" customHeight="1" thickBot="1">
      <c r="A9" s="674"/>
      <c r="B9" s="675"/>
      <c r="C9" s="676"/>
      <c r="E9" s="27"/>
      <c r="F9" s="27"/>
      <c r="G9" s="32"/>
      <c r="H9" s="32"/>
      <c r="I9" s="32"/>
      <c r="J9" s="32"/>
      <c r="K9" s="32"/>
      <c r="L9" s="32"/>
      <c r="M9" s="32"/>
      <c r="N9" s="32"/>
      <c r="O9" s="32"/>
      <c r="P9" s="32"/>
      <c r="Q9" s="32"/>
      <c r="R9" s="32"/>
      <c r="S9" s="32"/>
      <c r="T9" s="32"/>
      <c r="U9" s="32"/>
      <c r="V9" s="32"/>
      <c r="W9" s="32"/>
      <c r="X9" s="32"/>
      <c r="Y9" s="32"/>
      <c r="Z9" s="32"/>
      <c r="AA9" s="32"/>
      <c r="AB9" s="32"/>
      <c r="AC9" s="32"/>
      <c r="AD9" s="32"/>
    </row>
    <row r="10" spans="1:31" ht="12.75" customHeight="1">
      <c r="A10" s="57" t="s">
        <v>4</v>
      </c>
      <c r="B10" s="149"/>
      <c r="C10" s="184"/>
      <c r="E10" s="27"/>
      <c r="F10" s="32"/>
      <c r="G10" s="32"/>
      <c r="H10" s="32"/>
      <c r="I10" s="32"/>
      <c r="J10" s="32"/>
      <c r="K10" s="32"/>
      <c r="L10" s="32"/>
      <c r="M10" s="32"/>
      <c r="N10" s="32"/>
      <c r="O10" s="32"/>
      <c r="P10" s="32"/>
      <c r="Q10" s="32"/>
      <c r="R10" s="32"/>
      <c r="S10" s="32"/>
      <c r="T10" s="32"/>
      <c r="U10" s="32"/>
      <c r="V10" s="32"/>
      <c r="W10" s="32"/>
      <c r="X10" s="32"/>
      <c r="Y10" s="32"/>
      <c r="Z10" s="32"/>
      <c r="AA10" s="32"/>
      <c r="AB10" s="32"/>
      <c r="AC10" s="32"/>
      <c r="AD10" s="32"/>
    </row>
    <row r="11" spans="1:31" ht="12.75" customHeight="1">
      <c r="A11" s="63" t="s">
        <v>280</v>
      </c>
      <c r="B11" s="29"/>
      <c r="C11" s="94"/>
      <c r="E11" s="27"/>
      <c r="F11" s="32"/>
      <c r="G11" s="32"/>
      <c r="H11" s="32"/>
      <c r="I11" s="32"/>
      <c r="J11" s="32"/>
      <c r="K11" s="32"/>
      <c r="L11" s="32"/>
      <c r="M11" s="32"/>
      <c r="N11" s="32"/>
      <c r="O11" s="32"/>
      <c r="P11" s="32"/>
      <c r="Q11" s="32"/>
      <c r="R11" s="32"/>
      <c r="S11" s="32"/>
      <c r="T11" s="32"/>
      <c r="U11" s="32"/>
      <c r="V11" s="32"/>
      <c r="W11" s="32"/>
      <c r="X11" s="32"/>
      <c r="Y11" s="32"/>
      <c r="Z11" s="32"/>
      <c r="AA11" s="32"/>
      <c r="AB11" s="32"/>
      <c r="AC11" s="32"/>
      <c r="AD11" s="32"/>
    </row>
    <row r="12" spans="1:31" ht="12.75" customHeight="1">
      <c r="A12" s="63" t="s">
        <v>281</v>
      </c>
      <c r="B12" s="29"/>
      <c r="C12" s="94"/>
      <c r="E12" s="539"/>
      <c r="F12" s="464"/>
      <c r="G12" s="464"/>
      <c r="H12" s="464"/>
      <c r="I12" s="464"/>
      <c r="J12" s="464"/>
      <c r="K12" s="464"/>
      <c r="L12" s="464"/>
      <c r="M12" s="464"/>
      <c r="N12" s="464"/>
      <c r="O12" s="464"/>
      <c r="P12" s="464"/>
      <c r="Q12" s="464"/>
      <c r="R12" s="464"/>
      <c r="S12" s="464"/>
      <c r="T12" s="464"/>
      <c r="U12" s="464"/>
      <c r="V12" s="464"/>
      <c r="W12" s="464"/>
      <c r="X12" s="32"/>
      <c r="Y12" s="32"/>
      <c r="Z12" s="32"/>
      <c r="AA12" s="32"/>
      <c r="AB12" s="32"/>
      <c r="AC12" s="32"/>
      <c r="AD12" s="32"/>
    </row>
    <row r="13" spans="1:31" ht="12.75" customHeight="1" thickBot="1">
      <c r="A13" s="64" t="s">
        <v>88</v>
      </c>
      <c r="B13" s="114"/>
      <c r="C13" s="95"/>
      <c r="E13" s="539"/>
      <c r="F13" s="464"/>
      <c r="G13" s="464"/>
      <c r="H13" s="464"/>
      <c r="I13" s="464"/>
      <c r="J13" s="464"/>
      <c r="K13" s="464"/>
      <c r="L13" s="464"/>
      <c r="M13" s="464"/>
      <c r="N13" s="464"/>
      <c r="O13" s="464"/>
      <c r="P13" s="464"/>
      <c r="Q13" s="464"/>
      <c r="R13" s="464"/>
      <c r="S13" s="464"/>
      <c r="T13" s="464"/>
      <c r="U13" s="464"/>
      <c r="V13" s="464"/>
      <c r="W13" s="464"/>
      <c r="X13" s="32"/>
      <c r="Y13" s="32"/>
      <c r="Z13" s="32"/>
      <c r="AA13" s="32"/>
      <c r="AB13" s="32"/>
      <c r="AC13" s="32"/>
      <c r="AD13" s="32"/>
    </row>
    <row r="14" spans="1:31" ht="12.75" customHeight="1" thickBot="1">
      <c r="A14" s="65" t="s">
        <v>191</v>
      </c>
      <c r="B14" s="115"/>
      <c r="C14" s="161">
        <f>C16+C39+C59+C79+C87</f>
        <v>2792136592</v>
      </c>
      <c r="E14" s="539"/>
      <c r="F14" s="464"/>
      <c r="G14" s="464"/>
      <c r="H14" s="464"/>
      <c r="I14" s="464"/>
      <c r="J14" s="464"/>
      <c r="K14" s="464"/>
      <c r="L14" s="464"/>
      <c r="M14" s="464"/>
      <c r="N14" s="464"/>
      <c r="O14" s="464"/>
      <c r="P14" s="464"/>
      <c r="Q14" s="464"/>
      <c r="R14" s="464"/>
      <c r="S14" s="464"/>
      <c r="T14" s="464"/>
      <c r="U14" s="464"/>
      <c r="V14" s="464"/>
      <c r="W14" s="464"/>
      <c r="X14" s="32"/>
      <c r="Y14" s="32"/>
      <c r="Z14" s="32"/>
      <c r="AA14" s="32"/>
      <c r="AB14" s="32"/>
      <c r="AC14" s="32"/>
      <c r="AD14" s="32"/>
    </row>
    <row r="15" spans="1:31" ht="12.75" customHeight="1" thickBot="1">
      <c r="A15" s="49"/>
      <c r="B15" s="49"/>
      <c r="C15" s="41"/>
      <c r="D15" s="40"/>
      <c r="E15" s="546"/>
      <c r="F15" s="539"/>
      <c r="G15" s="464"/>
      <c r="H15" s="464"/>
      <c r="I15" s="464"/>
      <c r="J15" s="464"/>
      <c r="K15" s="464"/>
      <c r="L15" s="464"/>
      <c r="M15" s="464"/>
      <c r="N15" s="464"/>
      <c r="O15" s="464"/>
      <c r="P15" s="464"/>
      <c r="Q15" s="464"/>
      <c r="R15" s="464"/>
      <c r="S15" s="464"/>
      <c r="T15" s="464"/>
      <c r="U15" s="464"/>
      <c r="V15" s="464"/>
      <c r="W15" s="464"/>
      <c r="X15" s="32"/>
      <c r="Y15" s="32"/>
      <c r="Z15" s="32"/>
      <c r="AA15" s="32"/>
      <c r="AB15" s="32"/>
      <c r="AC15" s="32"/>
      <c r="AD15" s="32"/>
      <c r="AE15" s="32"/>
    </row>
    <row r="16" spans="1:31" ht="12.75" customHeight="1" thickBot="1">
      <c r="A16" s="729" t="s">
        <v>9</v>
      </c>
      <c r="B16" s="657"/>
      <c r="C16" s="162">
        <f>C17+C24+C31</f>
        <v>2604701592</v>
      </c>
      <c r="D16" s="76"/>
      <c r="E16" s="547"/>
      <c r="F16" s="540"/>
      <c r="G16" s="540"/>
      <c r="H16" s="540"/>
      <c r="I16" s="540"/>
      <c r="J16" s="540"/>
      <c r="K16" s="464"/>
      <c r="L16" s="464"/>
      <c r="M16" s="464"/>
      <c r="N16" s="464"/>
      <c r="O16" s="464"/>
      <c r="P16" s="464"/>
      <c r="Q16" s="464"/>
      <c r="R16" s="464"/>
      <c r="S16" s="464"/>
      <c r="T16" s="464"/>
      <c r="U16" s="464"/>
      <c r="V16" s="464"/>
      <c r="W16" s="464"/>
      <c r="X16" s="32"/>
      <c r="Y16" s="32"/>
      <c r="Z16" s="32"/>
      <c r="AA16" s="32"/>
      <c r="AB16" s="32"/>
      <c r="AC16" s="32"/>
      <c r="AD16" s="32"/>
      <c r="AE16" s="32"/>
    </row>
    <row r="17" spans="1:31" ht="12.75" customHeight="1">
      <c r="A17" s="21">
        <v>211101</v>
      </c>
      <c r="B17" s="22" t="s">
        <v>11</v>
      </c>
      <c r="C17" s="8">
        <f>SUM(C18:C23)</f>
        <v>1332722184</v>
      </c>
      <c r="D17" s="51"/>
      <c r="E17" s="514"/>
      <c r="F17" s="548"/>
      <c r="G17" s="548"/>
      <c r="H17" s="548"/>
      <c r="I17" s="548"/>
      <c r="J17" s="548"/>
      <c r="K17" s="541"/>
      <c r="L17" s="464"/>
      <c r="M17" s="464"/>
      <c r="N17" s="464"/>
      <c r="O17" s="464"/>
      <c r="P17" s="464"/>
      <c r="Q17" s="464"/>
      <c r="R17" s="464"/>
      <c r="S17" s="464"/>
      <c r="T17" s="464"/>
      <c r="U17" s="464"/>
      <c r="V17" s="464"/>
      <c r="W17" s="464"/>
      <c r="X17" s="32"/>
      <c r="Y17" s="32"/>
      <c r="Z17" s="32"/>
      <c r="AA17" s="32"/>
      <c r="AB17" s="32"/>
      <c r="AC17" s="32"/>
      <c r="AD17" s="32"/>
      <c r="AE17" s="32"/>
    </row>
    <row r="18" spans="1:31" ht="12.75" customHeight="1">
      <c r="A18" s="25">
        <v>21110101</v>
      </c>
      <c r="B18" s="26" t="s">
        <v>12</v>
      </c>
      <c r="C18" s="26">
        <v>1037400102</v>
      </c>
      <c r="D18" s="51"/>
      <c r="E18" s="514"/>
      <c r="F18" s="464"/>
      <c r="G18" s="464"/>
      <c r="H18" s="464"/>
      <c r="I18" s="464"/>
      <c r="J18" s="464"/>
      <c r="K18" s="464"/>
      <c r="L18" s="464"/>
      <c r="M18" s="464"/>
      <c r="N18" s="464"/>
      <c r="O18" s="464"/>
      <c r="P18" s="464"/>
      <c r="Q18" s="464"/>
      <c r="R18" s="464"/>
      <c r="S18" s="464"/>
      <c r="T18" s="464"/>
      <c r="U18" s="464"/>
      <c r="V18" s="464"/>
      <c r="W18" s="464"/>
      <c r="X18" s="32"/>
      <c r="Y18" s="32"/>
      <c r="Z18" s="32"/>
      <c r="AA18" s="32"/>
      <c r="AB18" s="32"/>
      <c r="AC18" s="32"/>
      <c r="AD18" s="32"/>
      <c r="AE18" s="32"/>
    </row>
    <row r="19" spans="1:31" ht="12.75" customHeight="1">
      <c r="A19" s="25">
        <v>21110102</v>
      </c>
      <c r="B19" s="26" t="s">
        <v>13</v>
      </c>
      <c r="C19" s="26">
        <v>207519915</v>
      </c>
      <c r="D19" s="51"/>
      <c r="E19" s="514"/>
      <c r="F19" s="464"/>
      <c r="G19" s="464"/>
      <c r="H19" s="464"/>
      <c r="I19" s="464"/>
      <c r="J19" s="464"/>
      <c r="K19" s="464"/>
      <c r="L19" s="464"/>
      <c r="M19" s="464"/>
      <c r="N19" s="464"/>
      <c r="O19" s="464"/>
      <c r="P19" s="464"/>
      <c r="Q19" s="464"/>
      <c r="R19" s="464"/>
      <c r="S19" s="464"/>
      <c r="T19" s="464"/>
      <c r="U19" s="464"/>
      <c r="V19" s="464"/>
      <c r="W19" s="464"/>
      <c r="X19" s="32"/>
      <c r="Y19" s="32"/>
      <c r="Z19" s="32"/>
      <c r="AA19" s="32"/>
      <c r="AB19" s="32"/>
      <c r="AC19" s="32"/>
      <c r="AD19" s="32"/>
      <c r="AE19" s="32"/>
    </row>
    <row r="20" spans="1:31" ht="12.75" customHeight="1">
      <c r="A20" s="25">
        <v>21110103</v>
      </c>
      <c r="B20" s="26" t="s">
        <v>14</v>
      </c>
      <c r="C20" s="26">
        <v>40994727</v>
      </c>
      <c r="D20" s="51"/>
      <c r="E20" s="514"/>
      <c r="F20" s="464"/>
      <c r="G20" s="464"/>
      <c r="H20" s="542"/>
      <c r="I20" s="464"/>
      <c r="J20" s="464"/>
      <c r="K20" s="464"/>
      <c r="L20" s="464"/>
      <c r="M20" s="464"/>
      <c r="N20" s="464"/>
      <c r="O20" s="464"/>
      <c r="P20" s="464"/>
      <c r="Q20" s="464"/>
      <c r="R20" s="464"/>
      <c r="S20" s="464"/>
      <c r="T20" s="464"/>
      <c r="U20" s="464"/>
      <c r="V20" s="464"/>
      <c r="W20" s="464"/>
      <c r="X20" s="32"/>
      <c r="Y20" s="32"/>
      <c r="Z20" s="32"/>
      <c r="AA20" s="32"/>
      <c r="AB20" s="32"/>
      <c r="AC20" s="32"/>
      <c r="AD20" s="32"/>
      <c r="AE20" s="32"/>
    </row>
    <row r="21" spans="1:31" ht="12.75" customHeight="1">
      <c r="A21" s="25">
        <v>21110104</v>
      </c>
      <c r="B21" s="26" t="s">
        <v>15</v>
      </c>
      <c r="C21" s="26">
        <v>1</v>
      </c>
      <c r="D21" s="51"/>
      <c r="E21" s="514"/>
      <c r="F21" s="544"/>
      <c r="G21" s="544"/>
      <c r="H21" s="545"/>
      <c r="I21" s="464"/>
      <c r="J21" s="539"/>
      <c r="K21" s="464"/>
      <c r="L21" s="464"/>
      <c r="M21" s="464"/>
      <c r="N21" s="464"/>
      <c r="O21" s="464"/>
      <c r="P21" s="464"/>
      <c r="Q21" s="464"/>
      <c r="R21" s="464"/>
      <c r="S21" s="464"/>
      <c r="T21" s="464"/>
      <c r="U21" s="464"/>
      <c r="V21" s="464"/>
      <c r="W21" s="464"/>
      <c r="X21" s="32"/>
      <c r="Y21" s="32"/>
      <c r="Z21" s="32"/>
      <c r="AA21" s="32"/>
      <c r="AB21" s="32"/>
      <c r="AC21" s="32"/>
      <c r="AD21" s="32"/>
      <c r="AE21" s="32"/>
    </row>
    <row r="22" spans="1:31" ht="12.75" customHeight="1">
      <c r="A22" s="25">
        <v>21110105</v>
      </c>
      <c r="B22" s="26" t="s">
        <v>16</v>
      </c>
      <c r="C22" s="26">
        <v>29061251</v>
      </c>
      <c r="D22" s="51"/>
      <c r="E22" s="514"/>
      <c r="F22" s="544"/>
      <c r="G22" s="544"/>
      <c r="H22" s="464"/>
      <c r="I22" s="464"/>
      <c r="J22" s="539"/>
      <c r="K22" s="464"/>
      <c r="L22" s="464"/>
      <c r="M22" s="464"/>
      <c r="N22" s="464"/>
      <c r="O22" s="464"/>
      <c r="P22" s="464"/>
      <c r="Q22" s="464"/>
      <c r="R22" s="464"/>
      <c r="S22" s="464"/>
      <c r="T22" s="464"/>
      <c r="U22" s="464"/>
      <c r="V22" s="464"/>
      <c r="W22" s="464"/>
      <c r="X22" s="32"/>
      <c r="Y22" s="32"/>
      <c r="Z22" s="32"/>
      <c r="AA22" s="32"/>
      <c r="AB22" s="32"/>
      <c r="AC22" s="32"/>
      <c r="AD22" s="32"/>
      <c r="AE22" s="32"/>
    </row>
    <row r="23" spans="1:31" ht="12.75" customHeight="1">
      <c r="A23" s="25">
        <v>21110106</v>
      </c>
      <c r="B23" s="26" t="s">
        <v>17</v>
      </c>
      <c r="C23" s="26">
        <v>17746188</v>
      </c>
      <c r="D23" s="51"/>
      <c r="E23" s="514"/>
      <c r="F23" s="544"/>
      <c r="G23" s="544"/>
      <c r="H23" s="464"/>
      <c r="I23" s="464"/>
      <c r="J23" s="464"/>
      <c r="K23" s="549"/>
      <c r="L23" s="549"/>
      <c r="M23" s="549"/>
      <c r="N23" s="549"/>
      <c r="O23" s="549"/>
      <c r="P23" s="549"/>
      <c r="Q23" s="464"/>
      <c r="R23" s="464"/>
      <c r="S23" s="464"/>
      <c r="T23" s="464"/>
      <c r="U23" s="464"/>
      <c r="V23" s="464"/>
      <c r="W23" s="464"/>
      <c r="X23" s="32"/>
      <c r="Y23" s="32"/>
      <c r="Z23" s="32"/>
      <c r="AA23" s="32"/>
      <c r="AB23" s="32"/>
      <c r="AC23" s="32"/>
      <c r="AD23" s="32"/>
      <c r="AE23" s="32"/>
    </row>
    <row r="24" spans="1:31" ht="12.75" customHeight="1">
      <c r="A24" s="21">
        <v>211102</v>
      </c>
      <c r="B24" s="23" t="s">
        <v>18</v>
      </c>
      <c r="C24" s="23">
        <f>SUM(C25:C30)</f>
        <v>321178919</v>
      </c>
      <c r="D24" s="51"/>
      <c r="E24" s="514"/>
      <c r="F24" s="544"/>
      <c r="G24" s="549"/>
      <c r="H24" s="549"/>
      <c r="I24" s="549"/>
      <c r="J24" s="549"/>
      <c r="K24" s="550"/>
      <c r="L24" s="464"/>
      <c r="M24" s="464"/>
      <c r="N24" s="464"/>
      <c r="O24" s="464"/>
      <c r="P24" s="464"/>
      <c r="Q24" s="464"/>
      <c r="R24" s="464"/>
      <c r="S24" s="464"/>
      <c r="T24" s="464"/>
      <c r="U24" s="464"/>
      <c r="V24" s="464"/>
      <c r="W24" s="464"/>
      <c r="X24" s="32"/>
      <c r="Y24" s="32"/>
      <c r="Z24" s="32"/>
      <c r="AA24" s="32"/>
      <c r="AB24" s="32"/>
      <c r="AC24" s="32"/>
      <c r="AD24" s="32"/>
      <c r="AE24" s="32"/>
    </row>
    <row r="25" spans="1:31" ht="12.75" customHeight="1">
      <c r="A25" s="25">
        <v>21110201</v>
      </c>
      <c r="B25" s="26" t="s">
        <v>19</v>
      </c>
      <c r="C25" s="26">
        <f>257032236</f>
        <v>257032236</v>
      </c>
      <c r="D25" s="51"/>
      <c r="E25" s="514"/>
      <c r="F25" s="544"/>
      <c r="G25" s="551"/>
      <c r="H25" s="551"/>
      <c r="I25" s="550"/>
      <c r="J25" s="550"/>
      <c r="K25" s="539"/>
      <c r="L25" s="539"/>
      <c r="M25" s="539"/>
      <c r="N25" s="539"/>
      <c r="O25" s="539"/>
      <c r="P25" s="539"/>
      <c r="Q25" s="539"/>
      <c r="R25" s="539"/>
      <c r="S25" s="539"/>
      <c r="T25" s="539"/>
      <c r="U25" s="539"/>
      <c r="V25" s="539"/>
      <c r="W25" s="539"/>
      <c r="X25" s="27"/>
      <c r="Y25" s="27"/>
      <c r="Z25" s="27"/>
      <c r="AA25" s="27"/>
      <c r="AB25" s="27"/>
      <c r="AC25" s="27"/>
      <c r="AD25" s="27"/>
      <c r="AE25" s="27"/>
    </row>
    <row r="26" spans="1:31" ht="12.75" customHeight="1">
      <c r="A26" s="25">
        <v>21110202</v>
      </c>
      <c r="B26" s="26" t="s">
        <v>20</v>
      </c>
      <c r="C26" s="26">
        <v>53502526</v>
      </c>
      <c r="D26" s="51"/>
      <c r="E26" s="514"/>
      <c r="F26" s="552"/>
      <c r="G26" s="464"/>
      <c r="H26" s="539"/>
      <c r="I26" s="539"/>
      <c r="J26" s="539"/>
      <c r="K26" s="539"/>
      <c r="L26" s="539"/>
      <c r="M26" s="539"/>
      <c r="N26" s="539"/>
      <c r="O26" s="539"/>
      <c r="P26" s="539"/>
      <c r="Q26" s="539"/>
      <c r="R26" s="539"/>
      <c r="S26" s="539"/>
      <c r="T26" s="539"/>
      <c r="U26" s="539"/>
      <c r="V26" s="539"/>
      <c r="W26" s="539"/>
      <c r="X26" s="27"/>
      <c r="Y26" s="27"/>
      <c r="Z26" s="27"/>
      <c r="AA26" s="27"/>
      <c r="AB26" s="27"/>
      <c r="AC26" s="27"/>
      <c r="AD26" s="27"/>
      <c r="AE26" s="27"/>
    </row>
    <row r="27" spans="1:31" ht="12.75" customHeight="1">
      <c r="A27" s="25">
        <v>21110203</v>
      </c>
      <c r="B27" s="26" t="s">
        <v>21</v>
      </c>
      <c r="C27" s="26">
        <v>9837561</v>
      </c>
      <c r="D27" s="51"/>
      <c r="E27" s="514"/>
      <c r="F27" s="552"/>
      <c r="G27" s="552"/>
      <c r="H27" s="539"/>
      <c r="I27" s="539"/>
      <c r="J27" s="539"/>
      <c r="K27" s="539"/>
      <c r="L27" s="539"/>
      <c r="M27" s="539"/>
      <c r="N27" s="539"/>
      <c r="O27" s="539"/>
      <c r="P27" s="539"/>
      <c r="Q27" s="539"/>
      <c r="R27" s="539"/>
      <c r="S27" s="539"/>
      <c r="T27" s="539"/>
      <c r="U27" s="539"/>
      <c r="V27" s="539"/>
      <c r="W27" s="539"/>
      <c r="X27" s="27"/>
      <c r="Y27" s="27"/>
      <c r="Z27" s="27"/>
      <c r="AA27" s="27"/>
      <c r="AB27" s="27"/>
      <c r="AC27" s="27"/>
      <c r="AD27" s="27"/>
      <c r="AE27" s="27"/>
    </row>
    <row r="28" spans="1:31" ht="12.75" customHeight="1">
      <c r="A28" s="25">
        <v>21110204</v>
      </c>
      <c r="B28" s="26" t="s">
        <v>22</v>
      </c>
      <c r="C28" s="26">
        <v>1</v>
      </c>
      <c r="D28" s="51"/>
      <c r="E28" s="514"/>
      <c r="F28" s="552"/>
      <c r="G28" s="552"/>
      <c r="H28" s="539"/>
      <c r="I28" s="539"/>
      <c r="J28" s="539"/>
      <c r="K28" s="539"/>
      <c r="L28" s="539"/>
      <c r="M28" s="539"/>
      <c r="N28" s="539"/>
      <c r="O28" s="539"/>
      <c r="P28" s="539"/>
      <c r="Q28" s="539"/>
      <c r="R28" s="539"/>
      <c r="S28" s="539"/>
      <c r="T28" s="539"/>
      <c r="U28" s="539"/>
      <c r="V28" s="539"/>
      <c r="W28" s="539"/>
      <c r="X28" s="27"/>
      <c r="Y28" s="27"/>
      <c r="Z28" s="27"/>
      <c r="AA28" s="27"/>
      <c r="AB28" s="27"/>
      <c r="AC28" s="27"/>
      <c r="AD28" s="27"/>
      <c r="AE28" s="27"/>
    </row>
    <row r="29" spans="1:31" ht="12.75" customHeight="1">
      <c r="A29" s="25">
        <v>21110205</v>
      </c>
      <c r="B29" s="26" t="s">
        <v>23</v>
      </c>
      <c r="C29" s="26">
        <v>806594</v>
      </c>
      <c r="D29" s="51"/>
      <c r="E29" s="514"/>
      <c r="F29" s="553"/>
      <c r="G29" s="553"/>
      <c r="H29" s="553"/>
      <c r="I29" s="553"/>
      <c r="J29" s="539"/>
      <c r="K29" s="464"/>
      <c r="L29" s="539"/>
      <c r="M29" s="539"/>
      <c r="N29" s="539"/>
      <c r="O29" s="539"/>
      <c r="P29" s="539"/>
      <c r="Q29" s="539"/>
      <c r="R29" s="539"/>
      <c r="S29" s="539"/>
      <c r="T29" s="539"/>
      <c r="U29" s="539"/>
      <c r="V29" s="539"/>
      <c r="W29" s="539"/>
      <c r="X29" s="27"/>
      <c r="Y29" s="27"/>
      <c r="Z29" s="27"/>
      <c r="AA29" s="27"/>
      <c r="AB29" s="27"/>
      <c r="AC29" s="27"/>
      <c r="AD29" s="27"/>
      <c r="AE29" s="27"/>
    </row>
    <row r="30" spans="1:31" ht="12.75" customHeight="1">
      <c r="A30" s="25">
        <v>21110206</v>
      </c>
      <c r="B30" s="26" t="s">
        <v>24</v>
      </c>
      <c r="C30" s="26">
        <v>1</v>
      </c>
      <c r="D30" s="51"/>
      <c r="E30" s="514"/>
      <c r="F30" s="539"/>
      <c r="G30" s="554"/>
      <c r="H30" s="464"/>
      <c r="I30" s="539"/>
      <c r="J30" s="539"/>
      <c r="K30" s="464"/>
      <c r="L30" s="464"/>
      <c r="M30" s="464"/>
      <c r="N30" s="464"/>
      <c r="O30" s="464"/>
      <c r="P30" s="464"/>
      <c r="Q30" s="464"/>
      <c r="R30" s="464"/>
      <c r="S30" s="464"/>
      <c r="T30" s="464"/>
      <c r="U30" s="464"/>
      <c r="V30" s="464"/>
      <c r="W30" s="464"/>
      <c r="X30" s="32"/>
      <c r="Y30" s="32"/>
      <c r="Z30" s="32"/>
      <c r="AA30" s="32"/>
      <c r="AB30" s="32"/>
      <c r="AC30" s="32"/>
      <c r="AD30" s="32"/>
      <c r="AE30" s="32"/>
    </row>
    <row r="31" spans="1:31" ht="12.75" customHeight="1">
      <c r="A31" s="21">
        <v>211103</v>
      </c>
      <c r="B31" s="23" t="s">
        <v>25</v>
      </c>
      <c r="C31" s="23">
        <f>SUM(C32:C37)</f>
        <v>950800489</v>
      </c>
      <c r="D31" s="51"/>
      <c r="E31" s="514"/>
      <c r="F31" s="464"/>
      <c r="G31" s="554"/>
      <c r="H31" s="464"/>
      <c r="I31" s="541"/>
      <c r="J31" s="539"/>
      <c r="K31" s="464"/>
      <c r="L31" s="464"/>
      <c r="M31" s="464"/>
      <c r="N31" s="464"/>
      <c r="O31" s="464"/>
      <c r="P31" s="464"/>
      <c r="Q31" s="464"/>
      <c r="R31" s="464"/>
      <c r="S31" s="464"/>
      <c r="T31" s="464"/>
      <c r="U31" s="464"/>
      <c r="V31" s="464"/>
      <c r="W31" s="464"/>
      <c r="X31" s="32"/>
      <c r="Y31" s="32"/>
      <c r="Z31" s="32"/>
      <c r="AA31" s="32"/>
      <c r="AB31" s="32"/>
      <c r="AC31" s="32"/>
      <c r="AD31" s="32"/>
      <c r="AE31" s="32"/>
    </row>
    <row r="32" spans="1:31" ht="12.75" customHeight="1">
      <c r="A32" s="25">
        <v>21110301</v>
      </c>
      <c r="B32" s="26" t="s">
        <v>26</v>
      </c>
      <c r="C32" s="26">
        <v>738781068</v>
      </c>
      <c r="D32" s="51"/>
      <c r="E32" s="514"/>
      <c r="F32" s="544"/>
      <c r="G32" s="554"/>
      <c r="H32" s="464"/>
      <c r="I32" s="541"/>
      <c r="J32" s="539"/>
      <c r="K32" s="464"/>
      <c r="L32" s="539"/>
      <c r="M32" s="539"/>
      <c r="N32" s="539"/>
      <c r="O32" s="539"/>
      <c r="P32" s="539"/>
      <c r="Q32" s="539"/>
      <c r="R32" s="539"/>
      <c r="S32" s="539"/>
      <c r="T32" s="539"/>
      <c r="U32" s="539"/>
      <c r="V32" s="539"/>
      <c r="W32" s="539"/>
      <c r="X32" s="27"/>
      <c r="Y32" s="27"/>
      <c r="Z32" s="27"/>
      <c r="AA32" s="27"/>
      <c r="AB32" s="27"/>
      <c r="AC32" s="27"/>
      <c r="AD32" s="27"/>
      <c r="AE32" s="27"/>
    </row>
    <row r="33" spans="1:31" ht="12.75" customHeight="1">
      <c r="A33" s="25">
        <v>21110302</v>
      </c>
      <c r="B33" s="26" t="s">
        <v>27</v>
      </c>
      <c r="C33" s="26">
        <v>143705089</v>
      </c>
      <c r="D33" s="51"/>
      <c r="E33" s="514"/>
      <c r="F33" s="552"/>
      <c r="G33" s="554"/>
      <c r="H33" s="464"/>
      <c r="I33" s="541"/>
      <c r="J33" s="539"/>
      <c r="K33" s="464"/>
      <c r="L33" s="539"/>
      <c r="M33" s="539"/>
      <c r="N33" s="539"/>
      <c r="O33" s="539"/>
      <c r="P33" s="539"/>
      <c r="Q33" s="539"/>
      <c r="R33" s="539"/>
      <c r="S33" s="539"/>
      <c r="T33" s="539"/>
      <c r="U33" s="539"/>
      <c r="V33" s="539"/>
      <c r="W33" s="539"/>
      <c r="X33" s="27"/>
      <c r="Y33" s="27"/>
      <c r="Z33" s="27"/>
      <c r="AA33" s="27"/>
      <c r="AB33" s="27"/>
      <c r="AC33" s="27"/>
      <c r="AD33" s="27"/>
      <c r="AE33" s="27"/>
    </row>
    <row r="34" spans="1:31" ht="12.75" customHeight="1">
      <c r="A34" s="25">
        <v>21110303</v>
      </c>
      <c r="B34" s="26" t="s">
        <v>28</v>
      </c>
      <c r="C34" s="26">
        <v>30000138</v>
      </c>
      <c r="D34" s="51"/>
      <c r="E34" s="514"/>
      <c r="F34" s="552"/>
      <c r="G34" s="554"/>
      <c r="H34" s="539"/>
      <c r="I34" s="541"/>
      <c r="J34" s="539"/>
      <c r="K34" s="555"/>
      <c r="L34" s="539"/>
      <c r="M34" s="539"/>
      <c r="N34" s="539"/>
      <c r="O34" s="539"/>
      <c r="P34" s="539"/>
      <c r="Q34" s="539"/>
      <c r="R34" s="539"/>
      <c r="S34" s="539"/>
      <c r="T34" s="539"/>
      <c r="U34" s="539"/>
      <c r="V34" s="539"/>
      <c r="W34" s="539"/>
      <c r="X34" s="27"/>
      <c r="Y34" s="27"/>
      <c r="Z34" s="27"/>
      <c r="AA34" s="27"/>
      <c r="AB34" s="27"/>
      <c r="AC34" s="27"/>
      <c r="AD34" s="27"/>
      <c r="AE34" s="27"/>
    </row>
    <row r="35" spans="1:31" ht="12.75" customHeight="1">
      <c r="A35" s="25">
        <v>21110304</v>
      </c>
      <c r="B35" s="26" t="s">
        <v>29</v>
      </c>
      <c r="C35" s="26">
        <v>1</v>
      </c>
      <c r="D35" s="51"/>
      <c r="E35" s="514"/>
      <c r="F35" s="539"/>
      <c r="G35" s="554"/>
      <c r="H35" s="464"/>
      <c r="I35" s="541"/>
      <c r="J35" s="539"/>
      <c r="K35" s="464"/>
      <c r="L35" s="464"/>
      <c r="M35" s="464"/>
      <c r="N35" s="464"/>
      <c r="O35" s="464"/>
      <c r="P35" s="464"/>
      <c r="Q35" s="464"/>
      <c r="R35" s="464"/>
      <c r="S35" s="464"/>
      <c r="T35" s="464"/>
      <c r="U35" s="464"/>
      <c r="V35" s="464"/>
      <c r="W35" s="464"/>
      <c r="X35" s="32"/>
      <c r="Y35" s="32"/>
      <c r="Z35" s="32"/>
      <c r="AA35" s="32"/>
      <c r="AB35" s="32"/>
      <c r="AC35" s="32"/>
      <c r="AD35" s="32"/>
      <c r="AE35" s="32"/>
    </row>
    <row r="36" spans="1:31" ht="12.75" customHeight="1">
      <c r="A36" s="25">
        <v>21110305</v>
      </c>
      <c r="B36" s="26" t="s">
        <v>30</v>
      </c>
      <c r="C36" s="26">
        <v>38314192</v>
      </c>
      <c r="D36" s="51"/>
      <c r="E36" s="514"/>
      <c r="F36" s="544"/>
      <c r="G36" s="554"/>
      <c r="H36" s="464"/>
      <c r="I36" s="541"/>
      <c r="J36" s="539"/>
      <c r="K36" s="464"/>
      <c r="L36" s="464"/>
      <c r="M36" s="464"/>
      <c r="N36" s="464"/>
      <c r="O36" s="464"/>
      <c r="P36" s="464"/>
      <c r="Q36" s="464"/>
      <c r="R36" s="464"/>
      <c r="S36" s="464"/>
      <c r="T36" s="464"/>
      <c r="U36" s="464"/>
      <c r="V36" s="464"/>
      <c r="W36" s="464"/>
      <c r="X36" s="32"/>
      <c r="Y36" s="32"/>
      <c r="Z36" s="32"/>
      <c r="AA36" s="32"/>
      <c r="AB36" s="32"/>
      <c r="AC36" s="32"/>
      <c r="AD36" s="32"/>
      <c r="AE36" s="32"/>
    </row>
    <row r="37" spans="1:31" ht="12.75" customHeight="1">
      <c r="A37" s="25">
        <v>21110306</v>
      </c>
      <c r="B37" s="26" t="s">
        <v>31</v>
      </c>
      <c r="C37" s="26">
        <v>1</v>
      </c>
      <c r="D37" s="51"/>
      <c r="E37" s="23"/>
      <c r="F37" s="35"/>
      <c r="G37" s="166"/>
      <c r="H37" s="32"/>
      <c r="I37" s="20"/>
      <c r="J37" s="27"/>
      <c r="K37" s="32"/>
      <c r="L37" s="27"/>
      <c r="M37" s="27"/>
      <c r="N37" s="27"/>
      <c r="O37" s="27"/>
      <c r="P37" s="27"/>
      <c r="Q37" s="27"/>
      <c r="R37" s="27"/>
      <c r="S37" s="27"/>
      <c r="T37" s="27"/>
      <c r="U37" s="27"/>
      <c r="V37" s="27"/>
      <c r="W37" s="27"/>
      <c r="X37" s="27"/>
      <c r="Y37" s="27"/>
      <c r="Z37" s="27"/>
      <c r="AA37" s="27"/>
      <c r="AB37" s="27"/>
      <c r="AC37" s="27"/>
      <c r="AD37" s="27"/>
      <c r="AE37" s="27"/>
    </row>
    <row r="38" spans="1:31" ht="12.75" customHeight="1">
      <c r="A38" s="29"/>
      <c r="B38" s="29"/>
      <c r="C38" s="26"/>
      <c r="D38" s="26"/>
      <c r="E38" s="40"/>
      <c r="F38" s="100"/>
      <c r="G38" s="166"/>
      <c r="H38" s="32"/>
      <c r="I38" s="27"/>
      <c r="J38" s="27"/>
      <c r="K38" s="32"/>
      <c r="L38" s="32"/>
      <c r="M38" s="32"/>
      <c r="N38" s="32"/>
      <c r="O38" s="32"/>
      <c r="P38" s="32"/>
      <c r="Q38" s="32"/>
      <c r="R38" s="32"/>
      <c r="S38" s="32"/>
      <c r="T38" s="32"/>
      <c r="U38" s="32"/>
      <c r="V38" s="32"/>
      <c r="W38" s="32"/>
      <c r="X38" s="32"/>
      <c r="Y38" s="32"/>
      <c r="Z38" s="32"/>
      <c r="AA38" s="32"/>
      <c r="AB38" s="32"/>
      <c r="AC38" s="32"/>
      <c r="AD38" s="32"/>
      <c r="AE38" s="32"/>
    </row>
    <row r="39" spans="1:31" ht="12.75" customHeight="1">
      <c r="A39" s="697" t="s">
        <v>32</v>
      </c>
      <c r="B39" s="657"/>
      <c r="C39" s="126">
        <f>+C40+C42+C44+C46+C50+C53</f>
        <v>22683000</v>
      </c>
      <c r="D39" s="167"/>
      <c r="E39" s="29"/>
      <c r="F39" s="27"/>
      <c r="G39" s="166"/>
      <c r="H39" s="32"/>
      <c r="I39" s="20"/>
      <c r="J39" s="27"/>
      <c r="K39" s="32"/>
      <c r="L39" s="32"/>
      <c r="M39" s="32"/>
      <c r="N39" s="32"/>
      <c r="O39" s="32"/>
      <c r="P39" s="32"/>
      <c r="Q39" s="32"/>
      <c r="R39" s="32"/>
      <c r="S39" s="32"/>
      <c r="T39" s="32"/>
      <c r="U39" s="32"/>
      <c r="V39" s="32"/>
      <c r="W39" s="32"/>
      <c r="X39" s="32"/>
      <c r="Y39" s="32"/>
      <c r="Z39" s="32"/>
      <c r="AA39" s="32"/>
      <c r="AB39" s="32"/>
      <c r="AC39" s="32"/>
      <c r="AD39" s="32"/>
      <c r="AE39" s="32"/>
    </row>
    <row r="40" spans="1:31" ht="12.75" customHeight="1">
      <c r="A40" s="21">
        <v>211201</v>
      </c>
      <c r="B40" s="21" t="s">
        <v>33</v>
      </c>
      <c r="C40" s="50">
        <f>C41</f>
        <v>4150000</v>
      </c>
      <c r="D40" s="167"/>
      <c r="E40" s="169"/>
      <c r="F40" s="27"/>
      <c r="G40" s="27"/>
      <c r="H40" s="168"/>
      <c r="I40" s="32"/>
      <c r="J40" s="32"/>
      <c r="K40" s="35"/>
      <c r="L40" s="35"/>
      <c r="M40" s="35"/>
      <c r="N40" s="35"/>
      <c r="O40" s="35"/>
      <c r="P40" s="35"/>
      <c r="Q40" s="35"/>
      <c r="R40" s="35"/>
      <c r="S40" s="35"/>
      <c r="T40" s="35"/>
      <c r="U40" s="35"/>
      <c r="V40" s="35"/>
      <c r="W40" s="35"/>
      <c r="X40" s="35"/>
      <c r="Y40" s="35"/>
      <c r="Z40" s="35"/>
      <c r="AA40" s="35"/>
      <c r="AB40" s="35"/>
      <c r="AC40" s="35"/>
      <c r="AD40" s="35"/>
      <c r="AE40" s="35"/>
    </row>
    <row r="41" spans="1:31" ht="12.75" customHeight="1">
      <c r="A41" s="25">
        <v>21120101</v>
      </c>
      <c r="B41" s="32" t="s">
        <v>34</v>
      </c>
      <c r="C41" s="26">
        <v>4150000</v>
      </c>
      <c r="D41" s="167"/>
      <c r="E41" s="23"/>
      <c r="F41" s="100"/>
      <c r="G41" s="100"/>
      <c r="H41" s="170"/>
      <c r="I41" s="35"/>
      <c r="J41" s="35"/>
      <c r="K41" s="32"/>
      <c r="L41" s="32"/>
      <c r="M41" s="32"/>
      <c r="N41" s="32"/>
      <c r="O41" s="32"/>
      <c r="P41" s="32"/>
      <c r="Q41" s="32"/>
      <c r="R41" s="32"/>
      <c r="S41" s="32"/>
      <c r="T41" s="32"/>
      <c r="U41" s="32"/>
      <c r="V41" s="32"/>
      <c r="W41" s="32"/>
      <c r="X41" s="32"/>
      <c r="Y41" s="32"/>
      <c r="Z41" s="32"/>
      <c r="AA41" s="32"/>
      <c r="AB41" s="32"/>
      <c r="AC41" s="32"/>
      <c r="AD41" s="32"/>
      <c r="AE41" s="32"/>
    </row>
    <row r="42" spans="1:31" ht="12.75" customHeight="1">
      <c r="A42" s="21">
        <v>211203</v>
      </c>
      <c r="B42" s="7" t="s">
        <v>35</v>
      </c>
      <c r="C42" s="23">
        <f>SUM(C43)</f>
        <v>1200000</v>
      </c>
      <c r="D42" s="167"/>
      <c r="E42" s="23"/>
      <c r="F42" s="100"/>
      <c r="G42" s="100"/>
      <c r="H42" s="32"/>
      <c r="I42" s="32"/>
      <c r="J42" s="32"/>
      <c r="K42" s="32"/>
      <c r="L42" s="32"/>
      <c r="M42" s="32"/>
      <c r="N42" s="32"/>
      <c r="O42" s="32"/>
      <c r="P42" s="32"/>
      <c r="Q42" s="32"/>
      <c r="R42" s="32"/>
      <c r="S42" s="32"/>
      <c r="T42" s="32"/>
      <c r="U42" s="32"/>
      <c r="V42" s="32"/>
      <c r="W42" s="32"/>
      <c r="X42" s="32"/>
      <c r="Y42" s="32"/>
      <c r="Z42" s="32"/>
      <c r="AA42" s="32"/>
      <c r="AB42" s="32"/>
      <c r="AC42" s="32"/>
      <c r="AD42" s="32"/>
      <c r="AE42" s="32"/>
    </row>
    <row r="43" spans="1:31" ht="12.75" customHeight="1">
      <c r="A43" s="25">
        <v>21120302</v>
      </c>
      <c r="B43" s="32" t="s">
        <v>37</v>
      </c>
      <c r="C43" s="26">
        <v>1200000</v>
      </c>
      <c r="D43" s="167"/>
      <c r="E43" s="23"/>
      <c r="F43" s="47"/>
      <c r="G43" s="20"/>
      <c r="H43" s="32"/>
      <c r="I43" s="32"/>
      <c r="J43" s="32"/>
      <c r="K43" s="32"/>
      <c r="L43" s="32"/>
      <c r="M43" s="32"/>
      <c r="N43" s="32"/>
      <c r="O43" s="32"/>
      <c r="P43" s="32"/>
      <c r="Q43" s="32"/>
      <c r="R43" s="32"/>
      <c r="S43" s="32"/>
      <c r="T43" s="32"/>
      <c r="U43" s="32"/>
      <c r="V43" s="32"/>
      <c r="W43" s="32"/>
      <c r="X43" s="32"/>
      <c r="Y43" s="32"/>
      <c r="Z43" s="32"/>
      <c r="AA43" s="32"/>
      <c r="AB43" s="32"/>
      <c r="AC43" s="32"/>
      <c r="AD43" s="32"/>
      <c r="AE43" s="32"/>
    </row>
    <row r="44" spans="1:31" ht="12.75" customHeight="1">
      <c r="A44" s="21">
        <v>211204</v>
      </c>
      <c r="B44" s="7" t="s">
        <v>38</v>
      </c>
      <c r="C44" s="23">
        <f>C45</f>
        <v>4450000</v>
      </c>
      <c r="D44" s="167"/>
      <c r="E44" s="23"/>
      <c r="F44" s="100"/>
      <c r="G44" s="100"/>
      <c r="H44" s="32"/>
      <c r="I44" s="32"/>
      <c r="J44" s="32"/>
      <c r="K44" s="32"/>
      <c r="L44" s="32"/>
      <c r="M44" s="32"/>
      <c r="N44" s="32"/>
      <c r="O44" s="32"/>
      <c r="P44" s="32"/>
      <c r="Q44" s="32"/>
      <c r="R44" s="32"/>
      <c r="S44" s="32"/>
      <c r="T44" s="32"/>
      <c r="U44" s="32"/>
      <c r="V44" s="32"/>
      <c r="W44" s="32"/>
      <c r="X44" s="32"/>
      <c r="Y44" s="32"/>
      <c r="Z44" s="32"/>
      <c r="AA44" s="32"/>
      <c r="AB44" s="32"/>
      <c r="AC44" s="32"/>
      <c r="AD44" s="32"/>
      <c r="AE44" s="32"/>
    </row>
    <row r="45" spans="1:31" ht="12.75" customHeight="1">
      <c r="A45" s="25">
        <v>21120401</v>
      </c>
      <c r="B45" s="26" t="s">
        <v>39</v>
      </c>
      <c r="C45" s="26">
        <v>4450000</v>
      </c>
      <c r="D45" s="167"/>
      <c r="E45" s="23"/>
      <c r="F45" s="100"/>
      <c r="G45" s="100"/>
      <c r="H45" s="32"/>
      <c r="I45" s="32"/>
      <c r="J45" s="32"/>
      <c r="K45" s="32"/>
      <c r="L45" s="32"/>
      <c r="M45" s="32"/>
      <c r="N45" s="32"/>
      <c r="O45" s="32"/>
      <c r="P45" s="32"/>
      <c r="Q45" s="32"/>
      <c r="R45" s="32"/>
      <c r="S45" s="32"/>
      <c r="T45" s="32"/>
      <c r="U45" s="32"/>
      <c r="V45" s="32"/>
      <c r="W45" s="32"/>
      <c r="X45" s="32"/>
      <c r="Y45" s="32"/>
      <c r="Z45" s="32"/>
      <c r="AA45" s="32"/>
      <c r="AB45" s="32"/>
      <c r="AC45" s="32"/>
      <c r="AD45" s="32"/>
      <c r="AE45" s="32"/>
    </row>
    <row r="46" spans="1:31" ht="12.75" customHeight="1">
      <c r="A46" s="21">
        <v>211207</v>
      </c>
      <c r="B46" s="23" t="s">
        <v>40</v>
      </c>
      <c r="C46" s="23">
        <f>SUM(C47:C49)</f>
        <v>4980000</v>
      </c>
      <c r="D46" s="167"/>
      <c r="E46" s="23"/>
      <c r="F46" s="127"/>
      <c r="G46" s="49"/>
      <c r="H46" s="49"/>
      <c r="I46" s="128"/>
      <c r="J46" s="49"/>
      <c r="K46" s="29"/>
      <c r="L46" s="29"/>
      <c r="M46" s="29"/>
      <c r="N46" s="29"/>
      <c r="O46" s="29"/>
      <c r="P46" s="29"/>
      <c r="Q46" s="29"/>
      <c r="R46" s="29"/>
      <c r="S46" s="29"/>
      <c r="T46" s="29"/>
      <c r="U46" s="29"/>
      <c r="V46" s="29"/>
      <c r="W46" s="29"/>
      <c r="X46" s="29"/>
      <c r="Y46" s="29"/>
      <c r="Z46" s="29"/>
      <c r="AA46" s="29"/>
      <c r="AB46" s="29"/>
      <c r="AC46" s="29"/>
      <c r="AD46" s="29"/>
      <c r="AE46" s="29"/>
    </row>
    <row r="47" spans="1:31" ht="12.75" customHeight="1">
      <c r="A47" s="25">
        <v>21120702</v>
      </c>
      <c r="B47" s="26" t="s">
        <v>41</v>
      </c>
      <c r="C47" s="26">
        <v>1250000</v>
      </c>
      <c r="D47" s="167"/>
      <c r="E47" s="26"/>
      <c r="F47" s="100"/>
      <c r="G47" s="100"/>
      <c r="H47" s="29"/>
      <c r="I47" s="29"/>
      <c r="J47" s="29"/>
      <c r="K47" s="29"/>
      <c r="L47" s="29"/>
      <c r="M47" s="29"/>
      <c r="N47" s="29"/>
      <c r="O47" s="29"/>
      <c r="P47" s="29"/>
      <c r="Q47" s="29"/>
      <c r="R47" s="29"/>
      <c r="S47" s="29"/>
      <c r="T47" s="29"/>
      <c r="U47" s="29"/>
      <c r="V47" s="29"/>
      <c r="W47" s="29"/>
      <c r="X47" s="29"/>
      <c r="Y47" s="29"/>
      <c r="Z47" s="29"/>
      <c r="AA47" s="29"/>
      <c r="AB47" s="29"/>
      <c r="AC47" s="29"/>
      <c r="AD47" s="29"/>
      <c r="AE47" s="29"/>
    </row>
    <row r="48" spans="1:31" ht="12.75" customHeight="1">
      <c r="A48" s="25">
        <v>21120708</v>
      </c>
      <c r="B48" s="32" t="s">
        <v>43</v>
      </c>
      <c r="C48" s="26">
        <v>1630000</v>
      </c>
      <c r="D48" s="167"/>
      <c r="E48" s="26"/>
      <c r="F48" s="100"/>
      <c r="G48" s="100"/>
      <c r="H48" s="29"/>
      <c r="I48" s="29"/>
      <c r="J48" s="29"/>
      <c r="K48" s="29"/>
      <c r="L48" s="29"/>
      <c r="M48" s="29"/>
      <c r="N48" s="29"/>
      <c r="O48" s="29"/>
      <c r="P48" s="29"/>
      <c r="Q48" s="29"/>
      <c r="R48" s="29"/>
      <c r="S48" s="29"/>
      <c r="T48" s="29"/>
      <c r="U48" s="29"/>
      <c r="V48" s="29"/>
      <c r="W48" s="29"/>
      <c r="X48" s="29"/>
      <c r="Y48" s="29"/>
      <c r="Z48" s="29"/>
      <c r="AA48" s="29"/>
      <c r="AB48" s="29"/>
      <c r="AC48" s="29"/>
      <c r="AD48" s="29"/>
      <c r="AE48" s="29"/>
    </row>
    <row r="49" spans="1:31" ht="12.75" customHeight="1">
      <c r="A49" s="25">
        <v>21120711</v>
      </c>
      <c r="B49" s="26" t="s">
        <v>46</v>
      </c>
      <c r="C49" s="26">
        <v>2100000</v>
      </c>
      <c r="D49" s="167"/>
      <c r="E49" s="23"/>
      <c r="F49" s="100"/>
      <c r="G49" s="100"/>
      <c r="H49" s="32"/>
      <c r="I49" s="32"/>
      <c r="J49" s="32"/>
      <c r="K49" s="32"/>
      <c r="L49" s="32"/>
      <c r="M49" s="32"/>
      <c r="N49" s="32"/>
      <c r="O49" s="32"/>
      <c r="P49" s="32"/>
      <c r="Q49" s="32"/>
      <c r="R49" s="32"/>
      <c r="S49" s="32"/>
      <c r="T49" s="32"/>
      <c r="U49" s="32"/>
      <c r="V49" s="32"/>
      <c r="W49" s="32"/>
      <c r="X49" s="32"/>
      <c r="Y49" s="32"/>
      <c r="Z49" s="32"/>
      <c r="AA49" s="32"/>
      <c r="AB49" s="32"/>
      <c r="AC49" s="32"/>
      <c r="AD49" s="32"/>
      <c r="AE49" s="32"/>
    </row>
    <row r="50" spans="1:31" ht="12.75" customHeight="1">
      <c r="A50" s="21">
        <v>211208</v>
      </c>
      <c r="B50" s="23" t="s">
        <v>47</v>
      </c>
      <c r="C50" s="23">
        <f>+SUM(C51:C52)</f>
        <v>2343000</v>
      </c>
      <c r="D50" s="167"/>
      <c r="E50" s="26"/>
      <c r="F50" s="100"/>
      <c r="G50" s="100"/>
      <c r="H50" s="32"/>
      <c r="I50" s="32"/>
      <c r="J50" s="32"/>
      <c r="K50" s="29"/>
      <c r="L50" s="29"/>
      <c r="M50" s="29"/>
      <c r="N50" s="29"/>
      <c r="O50" s="29"/>
      <c r="P50" s="29"/>
      <c r="Q50" s="29"/>
      <c r="R50" s="29"/>
      <c r="S50" s="29"/>
      <c r="T50" s="29"/>
      <c r="U50" s="29"/>
      <c r="V50" s="29"/>
      <c r="W50" s="29"/>
      <c r="X50" s="29"/>
      <c r="Y50" s="29"/>
      <c r="Z50" s="29"/>
      <c r="AA50" s="29"/>
      <c r="AB50" s="29"/>
      <c r="AC50" s="29"/>
      <c r="AD50" s="29"/>
      <c r="AE50" s="29"/>
    </row>
    <row r="51" spans="1:31" ht="12.75" customHeight="1">
      <c r="A51" s="25">
        <v>21120801</v>
      </c>
      <c r="B51" s="32" t="s">
        <v>48</v>
      </c>
      <c r="C51" s="26">
        <v>795000</v>
      </c>
      <c r="D51" s="167"/>
      <c r="E51" s="20"/>
      <c r="F51" s="100"/>
      <c r="G51" s="100"/>
      <c r="H51" s="29"/>
      <c r="I51" s="29"/>
      <c r="J51" s="29"/>
      <c r="K51" s="32"/>
      <c r="L51" s="32"/>
      <c r="M51" s="32"/>
      <c r="N51" s="32"/>
      <c r="O51" s="32"/>
      <c r="P51" s="32"/>
      <c r="Q51" s="32"/>
      <c r="R51" s="32"/>
      <c r="S51" s="32"/>
      <c r="T51" s="32"/>
      <c r="U51" s="32"/>
      <c r="V51" s="32"/>
      <c r="W51" s="32"/>
      <c r="X51" s="32"/>
      <c r="Y51" s="32"/>
      <c r="Z51" s="32"/>
      <c r="AA51" s="32"/>
      <c r="AB51" s="32"/>
      <c r="AC51" s="32"/>
      <c r="AD51" s="32"/>
      <c r="AE51" s="32"/>
    </row>
    <row r="52" spans="1:31" ht="12.75" customHeight="1">
      <c r="A52" s="25">
        <v>21120805</v>
      </c>
      <c r="B52" s="26" t="s">
        <v>49</v>
      </c>
      <c r="C52" s="26">
        <v>1548000</v>
      </c>
      <c r="D52" s="167"/>
      <c r="E52" s="26"/>
      <c r="F52" s="100"/>
      <c r="G52" s="100"/>
      <c r="H52" s="32"/>
      <c r="I52" s="32"/>
      <c r="J52" s="32"/>
      <c r="K52" s="29"/>
      <c r="L52" s="29"/>
      <c r="M52" s="29"/>
      <c r="N52" s="29"/>
      <c r="O52" s="29"/>
      <c r="P52" s="29"/>
      <c r="Q52" s="29"/>
      <c r="R52" s="29"/>
      <c r="S52" s="29"/>
      <c r="T52" s="29"/>
      <c r="U52" s="29"/>
      <c r="V52" s="29"/>
      <c r="W52" s="29"/>
      <c r="X52" s="29"/>
      <c r="Y52" s="29"/>
      <c r="Z52" s="29"/>
      <c r="AA52" s="29"/>
      <c r="AB52" s="29"/>
      <c r="AC52" s="29"/>
      <c r="AD52" s="29"/>
      <c r="AE52" s="29"/>
    </row>
    <row r="53" spans="1:31" ht="12.75" customHeight="1">
      <c r="A53" s="21">
        <v>211209</v>
      </c>
      <c r="B53" s="23" t="s">
        <v>50</v>
      </c>
      <c r="C53" s="8">
        <f>+SUM(C54:C57)</f>
        <v>5560000</v>
      </c>
      <c r="D53" s="167"/>
      <c r="E53" s="20"/>
      <c r="F53" s="100"/>
      <c r="G53" s="100"/>
      <c r="H53" s="29"/>
      <c r="I53" s="29"/>
      <c r="J53" s="29"/>
      <c r="K53" s="32"/>
      <c r="L53" s="32"/>
      <c r="M53" s="32"/>
      <c r="N53" s="32"/>
      <c r="O53" s="32"/>
      <c r="P53" s="32"/>
      <c r="Q53" s="32"/>
      <c r="R53" s="32"/>
      <c r="S53" s="32"/>
      <c r="T53" s="32"/>
      <c r="U53" s="32"/>
      <c r="V53" s="32"/>
      <c r="W53" s="32"/>
      <c r="X53" s="32"/>
      <c r="Y53" s="32"/>
      <c r="Z53" s="32"/>
      <c r="AA53" s="32"/>
      <c r="AB53" s="32"/>
      <c r="AC53" s="32"/>
      <c r="AD53" s="32"/>
      <c r="AE53" s="32"/>
    </row>
    <row r="54" spans="1:31" ht="12.75" customHeight="1">
      <c r="A54" s="25">
        <v>21120901</v>
      </c>
      <c r="B54" s="26" t="s">
        <v>51</v>
      </c>
      <c r="C54" s="26">
        <v>1100000</v>
      </c>
      <c r="D54" s="167"/>
      <c r="E54" s="23"/>
      <c r="F54" s="100"/>
      <c r="G54" s="100"/>
      <c r="H54" s="32"/>
      <c r="I54" s="32"/>
      <c r="J54" s="32"/>
      <c r="K54" s="32"/>
      <c r="L54" s="32"/>
      <c r="M54" s="32"/>
      <c r="N54" s="32"/>
      <c r="O54" s="32"/>
      <c r="P54" s="32"/>
      <c r="Q54" s="32"/>
      <c r="R54" s="32"/>
      <c r="S54" s="32"/>
      <c r="T54" s="32"/>
      <c r="U54" s="32"/>
      <c r="V54" s="32"/>
      <c r="W54" s="32"/>
      <c r="X54" s="32"/>
      <c r="Y54" s="32"/>
      <c r="Z54" s="32"/>
      <c r="AA54" s="32"/>
      <c r="AB54" s="32"/>
      <c r="AC54" s="32"/>
      <c r="AD54" s="32"/>
      <c r="AE54" s="32"/>
    </row>
    <row r="55" spans="1:31" ht="12.75" customHeight="1">
      <c r="A55" s="25">
        <v>21120905</v>
      </c>
      <c r="B55" s="26" t="s">
        <v>112</v>
      </c>
      <c r="C55" s="26">
        <v>750000</v>
      </c>
      <c r="D55" s="167"/>
      <c r="E55" s="23"/>
      <c r="F55" s="100"/>
      <c r="G55" s="100"/>
      <c r="H55" s="32"/>
      <c r="I55" s="32"/>
      <c r="J55" s="32"/>
      <c r="K55" s="32"/>
      <c r="L55" s="32"/>
      <c r="M55" s="32"/>
      <c r="N55" s="32"/>
      <c r="O55" s="32"/>
      <c r="P55" s="32"/>
      <c r="Q55" s="32"/>
      <c r="R55" s="32"/>
      <c r="S55" s="32"/>
      <c r="T55" s="32"/>
      <c r="U55" s="32"/>
      <c r="V55" s="32"/>
      <c r="W55" s="32"/>
      <c r="X55" s="32"/>
      <c r="Y55" s="32"/>
      <c r="Z55" s="32"/>
      <c r="AA55" s="32"/>
      <c r="AB55" s="32"/>
      <c r="AC55" s="32"/>
      <c r="AD55" s="32"/>
      <c r="AE55" s="32"/>
    </row>
    <row r="56" spans="1:31" ht="12.75" customHeight="1">
      <c r="A56" s="25">
        <v>21120906</v>
      </c>
      <c r="B56" s="26" t="s">
        <v>52</v>
      </c>
      <c r="C56" s="26">
        <v>660000</v>
      </c>
      <c r="D56" s="167"/>
      <c r="E56" s="23"/>
      <c r="F56" s="100"/>
      <c r="G56" s="100"/>
      <c r="H56" s="32"/>
      <c r="I56" s="32"/>
      <c r="J56" s="32"/>
      <c r="K56" s="32"/>
      <c r="L56" s="32"/>
      <c r="M56" s="32"/>
      <c r="N56" s="32"/>
      <c r="O56" s="32"/>
      <c r="P56" s="32"/>
      <c r="Q56" s="32"/>
      <c r="R56" s="32"/>
      <c r="S56" s="32"/>
      <c r="T56" s="32"/>
      <c r="U56" s="32"/>
      <c r="V56" s="32"/>
      <c r="W56" s="32"/>
      <c r="X56" s="32"/>
      <c r="Y56" s="32"/>
      <c r="Z56" s="32"/>
      <c r="AA56" s="32"/>
      <c r="AB56" s="32"/>
      <c r="AC56" s="32"/>
      <c r="AD56" s="32"/>
      <c r="AE56" s="32"/>
    </row>
    <row r="57" spans="1:31" ht="12.75" customHeight="1">
      <c r="A57" s="25">
        <v>21120907</v>
      </c>
      <c r="B57" s="32" t="s">
        <v>113</v>
      </c>
      <c r="C57" s="20">
        <v>3050000</v>
      </c>
      <c r="D57" s="167"/>
      <c r="E57" s="20"/>
      <c r="F57" s="100"/>
      <c r="G57" s="100"/>
      <c r="H57" s="32"/>
      <c r="I57" s="32"/>
      <c r="J57" s="32"/>
      <c r="K57" s="32"/>
      <c r="L57" s="32"/>
      <c r="M57" s="32"/>
      <c r="N57" s="32"/>
      <c r="O57" s="32"/>
      <c r="P57" s="32"/>
      <c r="Q57" s="32"/>
      <c r="R57" s="32"/>
      <c r="S57" s="32"/>
      <c r="T57" s="32"/>
      <c r="U57" s="32"/>
      <c r="V57" s="32"/>
      <c r="W57" s="32"/>
      <c r="X57" s="32"/>
      <c r="Y57" s="32"/>
      <c r="Z57" s="32"/>
      <c r="AA57" s="32"/>
      <c r="AB57" s="32"/>
      <c r="AC57" s="32"/>
      <c r="AD57" s="32"/>
      <c r="AE57" s="32"/>
    </row>
    <row r="58" spans="1:31" ht="12.75" customHeight="1">
      <c r="A58" s="29"/>
      <c r="B58" s="32"/>
      <c r="C58" s="26"/>
      <c r="D58" s="167"/>
      <c r="E58" s="29"/>
      <c r="F58" s="100"/>
      <c r="G58" s="100"/>
      <c r="H58" s="32"/>
      <c r="I58" s="32"/>
      <c r="J58" s="32"/>
      <c r="K58" s="32"/>
      <c r="L58" s="32"/>
      <c r="M58" s="32"/>
      <c r="N58" s="32"/>
      <c r="O58" s="32"/>
      <c r="P58" s="32"/>
      <c r="Q58" s="32"/>
      <c r="R58" s="32"/>
      <c r="S58" s="32"/>
      <c r="T58" s="32"/>
      <c r="U58" s="32"/>
      <c r="V58" s="32"/>
      <c r="W58" s="32"/>
      <c r="X58" s="32"/>
      <c r="Y58" s="32"/>
      <c r="Z58" s="32"/>
      <c r="AA58" s="32"/>
      <c r="AB58" s="32"/>
      <c r="AC58" s="32"/>
      <c r="AD58" s="32"/>
      <c r="AE58" s="32"/>
    </row>
    <row r="59" spans="1:31" ht="12.75" customHeight="1">
      <c r="A59" s="683" t="s">
        <v>10</v>
      </c>
      <c r="B59" s="657"/>
      <c r="C59" s="69">
        <f>C60+C62+C66+C68+C70+C72</f>
        <v>93802000</v>
      </c>
      <c r="D59" s="167"/>
      <c r="E59" s="29"/>
      <c r="F59" s="100"/>
      <c r="G59" s="100"/>
      <c r="H59" s="32"/>
      <c r="I59" s="32"/>
      <c r="J59" s="32"/>
      <c r="K59" s="32"/>
      <c r="L59" s="32"/>
      <c r="M59" s="32"/>
      <c r="N59" s="32"/>
      <c r="O59" s="32"/>
      <c r="P59" s="32"/>
      <c r="Q59" s="32"/>
      <c r="R59" s="32"/>
      <c r="S59" s="32"/>
      <c r="T59" s="32"/>
      <c r="U59" s="32"/>
      <c r="V59" s="32"/>
      <c r="W59" s="32"/>
      <c r="X59" s="32"/>
      <c r="Y59" s="32"/>
      <c r="Z59" s="32"/>
      <c r="AA59" s="32"/>
      <c r="AB59" s="32"/>
      <c r="AC59" s="32"/>
      <c r="AD59" s="32"/>
      <c r="AE59" s="32"/>
    </row>
    <row r="60" spans="1:31" ht="12.75" customHeight="1">
      <c r="A60" s="22">
        <v>211302</v>
      </c>
      <c r="B60" s="21" t="s">
        <v>53</v>
      </c>
      <c r="C60" s="50">
        <f>+SUM(C61)</f>
        <v>2250000</v>
      </c>
      <c r="D60" s="167"/>
      <c r="E60" s="25"/>
      <c r="F60" s="100"/>
      <c r="G60" s="100"/>
      <c r="H60" s="32"/>
      <c r="I60" s="168"/>
      <c r="J60" s="32"/>
      <c r="K60" s="35"/>
      <c r="L60" s="35"/>
      <c r="M60" s="35"/>
      <c r="N60" s="35"/>
      <c r="O60" s="35"/>
      <c r="P60" s="35"/>
      <c r="Q60" s="35"/>
      <c r="R60" s="35"/>
      <c r="S60" s="35"/>
      <c r="T60" s="35"/>
      <c r="U60" s="35"/>
      <c r="V60" s="35"/>
      <c r="W60" s="35"/>
      <c r="X60" s="35"/>
      <c r="Y60" s="35"/>
      <c r="Z60" s="35"/>
      <c r="AA60" s="35"/>
      <c r="AB60" s="35"/>
      <c r="AC60" s="35"/>
      <c r="AD60" s="35"/>
      <c r="AE60" s="35"/>
    </row>
    <row r="61" spans="1:31" ht="12.75" customHeight="1">
      <c r="A61" s="35">
        <v>21130204</v>
      </c>
      <c r="B61" s="32" t="s">
        <v>54</v>
      </c>
      <c r="C61" s="26">
        <v>2250000</v>
      </c>
      <c r="D61" s="167"/>
      <c r="E61" s="47"/>
      <c r="F61" s="190"/>
      <c r="G61" s="25"/>
      <c r="H61" s="47"/>
      <c r="I61" s="25"/>
      <c r="J61" s="25"/>
      <c r="K61" s="32"/>
      <c r="L61" s="32"/>
      <c r="M61" s="32"/>
      <c r="N61" s="32"/>
      <c r="O61" s="32"/>
      <c r="P61" s="32"/>
      <c r="Q61" s="32"/>
      <c r="R61" s="32"/>
      <c r="S61" s="32"/>
      <c r="T61" s="32"/>
      <c r="U61" s="32"/>
      <c r="V61" s="32"/>
      <c r="W61" s="32"/>
      <c r="X61" s="32"/>
      <c r="Y61" s="32"/>
      <c r="Z61" s="32"/>
      <c r="AA61" s="32"/>
      <c r="AB61" s="32"/>
      <c r="AC61" s="32"/>
      <c r="AD61" s="32"/>
      <c r="AE61" s="32"/>
    </row>
    <row r="62" spans="1:31" ht="12.75" customHeight="1">
      <c r="A62" s="22">
        <v>211303</v>
      </c>
      <c r="B62" s="7" t="s">
        <v>100</v>
      </c>
      <c r="C62" s="23">
        <f>SUM(C63:C65)</f>
        <v>19002000</v>
      </c>
      <c r="D62" s="167"/>
      <c r="E62" s="32"/>
      <c r="F62" s="100"/>
      <c r="G62" s="100"/>
      <c r="H62" s="32"/>
      <c r="I62" s="32"/>
      <c r="J62" s="32"/>
      <c r="K62" s="32"/>
      <c r="L62" s="32"/>
      <c r="M62" s="32"/>
      <c r="N62" s="32"/>
      <c r="O62" s="32"/>
      <c r="P62" s="32"/>
      <c r="Q62" s="32"/>
      <c r="R62" s="32"/>
      <c r="S62" s="32"/>
      <c r="T62" s="32"/>
      <c r="U62" s="32"/>
      <c r="V62" s="32"/>
      <c r="W62" s="32"/>
      <c r="X62" s="32"/>
      <c r="Y62" s="32"/>
      <c r="Z62" s="32"/>
      <c r="AA62" s="32"/>
      <c r="AB62" s="32"/>
      <c r="AC62" s="32"/>
      <c r="AD62" s="32"/>
      <c r="AE62" s="32"/>
    </row>
    <row r="63" spans="1:31" ht="12.75" customHeight="1">
      <c r="A63" s="25">
        <v>21130301</v>
      </c>
      <c r="B63" s="29" t="s">
        <v>129</v>
      </c>
      <c r="C63" s="26">
        <v>16400000</v>
      </c>
      <c r="D63" s="167"/>
      <c r="E63" s="32"/>
      <c r="F63" s="100"/>
      <c r="G63" s="100"/>
      <c r="H63" s="32"/>
      <c r="I63" s="32"/>
      <c r="J63" s="32"/>
      <c r="K63" s="32"/>
      <c r="L63" s="32"/>
      <c r="M63" s="32"/>
      <c r="N63" s="32"/>
      <c r="O63" s="32"/>
      <c r="P63" s="32"/>
      <c r="Q63" s="32"/>
      <c r="R63" s="32"/>
      <c r="S63" s="32"/>
      <c r="T63" s="32"/>
      <c r="U63" s="32"/>
      <c r="V63" s="32"/>
      <c r="W63" s="32"/>
      <c r="X63" s="32"/>
      <c r="Y63" s="32"/>
      <c r="Z63" s="32"/>
      <c r="AA63" s="32"/>
      <c r="AB63" s="32"/>
      <c r="AC63" s="32"/>
      <c r="AD63" s="32"/>
      <c r="AE63" s="32"/>
    </row>
    <row r="64" spans="1:31" ht="12.75" customHeight="1">
      <c r="A64" s="35">
        <v>21130302</v>
      </c>
      <c r="B64" s="32" t="s">
        <v>151</v>
      </c>
      <c r="C64" s="26">
        <v>950000</v>
      </c>
      <c r="D64" s="167"/>
      <c r="E64" s="32"/>
      <c r="F64" s="100"/>
      <c r="G64" s="100"/>
      <c r="H64" s="32"/>
      <c r="I64" s="32"/>
      <c r="J64" s="32"/>
      <c r="K64" s="32"/>
      <c r="L64" s="32"/>
      <c r="M64" s="32"/>
      <c r="N64" s="32"/>
      <c r="O64" s="32"/>
      <c r="P64" s="32"/>
      <c r="Q64" s="32"/>
      <c r="R64" s="32"/>
      <c r="S64" s="32"/>
      <c r="T64" s="32"/>
      <c r="U64" s="32"/>
      <c r="V64" s="32"/>
      <c r="W64" s="32"/>
      <c r="X64" s="32"/>
      <c r="Y64" s="32"/>
      <c r="Z64" s="32"/>
      <c r="AA64" s="32"/>
      <c r="AB64" s="32"/>
      <c r="AC64" s="32"/>
      <c r="AD64" s="32"/>
      <c r="AE64" s="32"/>
    </row>
    <row r="65" spans="1:31" ht="12.75" customHeight="1">
      <c r="A65" s="35">
        <v>21130307</v>
      </c>
      <c r="B65" s="32" t="s">
        <v>101</v>
      </c>
      <c r="C65" s="26">
        <v>1652000</v>
      </c>
      <c r="D65" s="167"/>
      <c r="E65" s="32"/>
      <c r="F65" s="20"/>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row>
    <row r="66" spans="1:31" ht="12.75" customHeight="1">
      <c r="A66" s="21">
        <v>211305</v>
      </c>
      <c r="B66" s="7" t="s">
        <v>55</v>
      </c>
      <c r="C66" s="23">
        <f>SUM(C67)</f>
        <v>34500000</v>
      </c>
      <c r="D66" s="167"/>
      <c r="E66" s="32"/>
      <c r="F66" s="100"/>
      <c r="G66" s="100"/>
      <c r="H66" s="20"/>
      <c r="I66" s="32"/>
      <c r="J66" s="32"/>
      <c r="K66" s="32"/>
      <c r="L66" s="32"/>
      <c r="M66" s="32"/>
      <c r="N66" s="32"/>
      <c r="O66" s="32"/>
      <c r="P66" s="32"/>
      <c r="Q66" s="32"/>
      <c r="R66" s="32"/>
      <c r="S66" s="32"/>
      <c r="T66" s="32"/>
      <c r="U66" s="32"/>
      <c r="V66" s="32"/>
      <c r="W66" s="32"/>
      <c r="X66" s="32"/>
      <c r="Y66" s="32"/>
      <c r="Z66" s="32"/>
      <c r="AA66" s="32"/>
      <c r="AB66" s="32"/>
      <c r="AC66" s="32"/>
      <c r="AD66" s="32"/>
      <c r="AE66" s="32"/>
    </row>
    <row r="67" spans="1:31" ht="12.75" customHeight="1">
      <c r="A67" s="25">
        <v>21130502</v>
      </c>
      <c r="B67" s="26" t="s">
        <v>56</v>
      </c>
      <c r="C67" s="20">
        <v>34500000</v>
      </c>
      <c r="D67" s="167"/>
      <c r="E67" s="32"/>
      <c r="F67" s="100"/>
      <c r="G67" s="100"/>
      <c r="H67" s="32"/>
      <c r="I67" s="32"/>
      <c r="J67" s="32"/>
      <c r="K67" s="32"/>
      <c r="L67" s="32"/>
      <c r="M67" s="32"/>
      <c r="N67" s="32"/>
      <c r="O67" s="32"/>
      <c r="P67" s="32"/>
      <c r="Q67" s="32"/>
      <c r="R67" s="32"/>
      <c r="S67" s="32"/>
      <c r="T67" s="32"/>
      <c r="U67" s="32"/>
      <c r="V67" s="32"/>
      <c r="W67" s="32"/>
      <c r="X67" s="32"/>
      <c r="Y67" s="32"/>
      <c r="Z67" s="32"/>
      <c r="AA67" s="32"/>
      <c r="AB67" s="32"/>
      <c r="AC67" s="32"/>
      <c r="AD67" s="32"/>
      <c r="AE67" s="32"/>
    </row>
    <row r="68" spans="1:31" ht="12.75" customHeight="1">
      <c r="A68" s="21">
        <v>211306</v>
      </c>
      <c r="B68" s="23" t="s">
        <v>57</v>
      </c>
      <c r="C68" s="8">
        <f>C69</f>
        <v>650000</v>
      </c>
      <c r="D68" s="167"/>
      <c r="E68" s="32"/>
      <c r="F68" s="100"/>
      <c r="G68" s="100"/>
      <c r="H68" s="32"/>
      <c r="I68" s="32"/>
      <c r="J68" s="32"/>
      <c r="K68" s="32"/>
      <c r="L68" s="32"/>
      <c r="M68" s="32"/>
      <c r="N68" s="32"/>
      <c r="O68" s="32"/>
      <c r="P68" s="32"/>
      <c r="Q68" s="32"/>
      <c r="R68" s="32"/>
      <c r="S68" s="32"/>
      <c r="T68" s="32"/>
      <c r="U68" s="32"/>
      <c r="V68" s="32"/>
      <c r="W68" s="32"/>
      <c r="X68" s="32"/>
      <c r="Y68" s="32"/>
      <c r="Z68" s="32"/>
      <c r="AA68" s="32"/>
      <c r="AB68" s="32"/>
      <c r="AC68" s="32"/>
      <c r="AD68" s="32"/>
      <c r="AE68" s="32"/>
    </row>
    <row r="69" spans="1:31" ht="12.75" customHeight="1">
      <c r="A69" s="25">
        <v>21130607</v>
      </c>
      <c r="B69" s="26" t="s">
        <v>60</v>
      </c>
      <c r="C69" s="20">
        <v>650000</v>
      </c>
      <c r="D69" s="167"/>
      <c r="E69" s="32"/>
      <c r="F69" s="100"/>
      <c r="G69" s="100"/>
      <c r="H69" s="32"/>
      <c r="I69" s="32"/>
      <c r="J69" s="32"/>
      <c r="K69" s="32"/>
      <c r="L69" s="32"/>
      <c r="M69" s="32"/>
      <c r="N69" s="32"/>
      <c r="O69" s="32"/>
      <c r="P69" s="32"/>
      <c r="Q69" s="32"/>
      <c r="R69" s="32"/>
      <c r="S69" s="32"/>
      <c r="T69" s="32"/>
      <c r="U69" s="32"/>
      <c r="V69" s="32"/>
      <c r="W69" s="32"/>
      <c r="X69" s="32"/>
      <c r="Y69" s="32"/>
      <c r="Z69" s="32"/>
      <c r="AA69" s="32"/>
      <c r="AB69" s="32"/>
      <c r="AC69" s="32"/>
      <c r="AD69" s="32"/>
      <c r="AE69" s="32"/>
    </row>
    <row r="70" spans="1:31" ht="12.75" customHeight="1">
      <c r="A70" s="21">
        <v>211307</v>
      </c>
      <c r="B70" s="23" t="s">
        <v>102</v>
      </c>
      <c r="C70" s="8">
        <f>C71</f>
        <v>3550000</v>
      </c>
      <c r="D70" s="167"/>
      <c r="E70" s="32"/>
      <c r="F70" s="100"/>
      <c r="G70" s="100"/>
      <c r="H70" s="32"/>
      <c r="I70" s="32"/>
      <c r="J70" s="32"/>
      <c r="K70" s="32"/>
      <c r="L70" s="32"/>
      <c r="M70" s="32"/>
      <c r="N70" s="32"/>
      <c r="O70" s="32"/>
      <c r="P70" s="32"/>
      <c r="Q70" s="32"/>
      <c r="R70" s="32"/>
      <c r="S70" s="32"/>
      <c r="T70" s="32"/>
      <c r="U70" s="32"/>
      <c r="V70" s="32"/>
      <c r="W70" s="32"/>
      <c r="X70" s="32"/>
      <c r="Y70" s="32"/>
      <c r="Z70" s="32"/>
      <c r="AA70" s="32"/>
      <c r="AB70" s="32"/>
      <c r="AC70" s="32"/>
      <c r="AD70" s="32"/>
      <c r="AE70" s="32"/>
    </row>
    <row r="71" spans="1:31" ht="12.75" customHeight="1">
      <c r="A71" s="25">
        <v>21130701</v>
      </c>
      <c r="B71" s="32" t="s">
        <v>103</v>
      </c>
      <c r="C71" s="20">
        <v>3550000</v>
      </c>
      <c r="D71" s="167"/>
      <c r="E71" s="32"/>
      <c r="F71" s="100"/>
      <c r="G71" s="100"/>
      <c r="H71" s="32"/>
      <c r="I71" s="32"/>
      <c r="J71" s="32"/>
      <c r="K71" s="32"/>
      <c r="L71" s="32"/>
      <c r="M71" s="32"/>
      <c r="N71" s="32"/>
      <c r="O71" s="32"/>
      <c r="P71" s="32"/>
      <c r="Q71" s="32"/>
      <c r="R71" s="32"/>
      <c r="S71" s="32"/>
      <c r="T71" s="32"/>
      <c r="U71" s="32"/>
      <c r="V71" s="32"/>
      <c r="W71" s="32"/>
      <c r="X71" s="32"/>
      <c r="Y71" s="32"/>
      <c r="Z71" s="32"/>
      <c r="AA71" s="32"/>
      <c r="AB71" s="32"/>
      <c r="AC71" s="32"/>
      <c r="AD71" s="32"/>
      <c r="AE71" s="32"/>
    </row>
    <row r="72" spans="1:31" ht="12.75" customHeight="1">
      <c r="A72" s="21">
        <v>211309</v>
      </c>
      <c r="B72" s="23" t="s">
        <v>61</v>
      </c>
      <c r="C72" s="8">
        <f>+SUM(C73:C77)</f>
        <v>33850000</v>
      </c>
      <c r="D72" s="167"/>
      <c r="E72" s="32"/>
      <c r="F72" s="100"/>
      <c r="G72" s="100"/>
      <c r="H72" s="32"/>
      <c r="I72" s="32"/>
      <c r="J72" s="32"/>
      <c r="K72" s="32"/>
      <c r="L72" s="32"/>
      <c r="M72" s="32"/>
      <c r="N72" s="32"/>
      <c r="O72" s="32"/>
      <c r="P72" s="32"/>
      <c r="Q72" s="32"/>
      <c r="R72" s="32"/>
      <c r="S72" s="32"/>
      <c r="T72" s="32"/>
      <c r="U72" s="32"/>
      <c r="V72" s="32"/>
      <c r="W72" s="32"/>
      <c r="X72" s="32"/>
      <c r="Y72" s="32"/>
      <c r="Z72" s="32"/>
      <c r="AA72" s="32"/>
      <c r="AB72" s="32"/>
      <c r="AC72" s="32"/>
      <c r="AD72" s="32"/>
      <c r="AE72" s="32"/>
    </row>
    <row r="73" spans="1:31" ht="12.75" customHeight="1">
      <c r="A73" s="25">
        <v>21130901</v>
      </c>
      <c r="B73" s="26" t="s">
        <v>62</v>
      </c>
      <c r="C73" s="20">
        <v>21500000</v>
      </c>
      <c r="D73" s="167"/>
      <c r="E73" s="38"/>
      <c r="F73" s="100"/>
      <c r="G73" s="100"/>
      <c r="H73" s="32"/>
      <c r="I73" s="32"/>
      <c r="J73" s="32"/>
      <c r="K73" s="32"/>
      <c r="L73" s="32"/>
      <c r="M73" s="32"/>
      <c r="N73" s="32"/>
      <c r="O73" s="32"/>
      <c r="P73" s="32"/>
      <c r="Q73" s="32"/>
      <c r="R73" s="32"/>
      <c r="S73" s="32"/>
      <c r="T73" s="32"/>
      <c r="U73" s="32"/>
      <c r="V73" s="32"/>
      <c r="W73" s="32"/>
      <c r="X73" s="32"/>
      <c r="Y73" s="32"/>
      <c r="Z73" s="32"/>
      <c r="AA73" s="32"/>
      <c r="AB73" s="32"/>
      <c r="AC73" s="32"/>
      <c r="AD73" s="32"/>
      <c r="AE73" s="32"/>
    </row>
    <row r="74" spans="1:31" ht="12.75" customHeight="1">
      <c r="A74" s="25">
        <v>21130903</v>
      </c>
      <c r="B74" s="26" t="s">
        <v>63</v>
      </c>
      <c r="C74" s="20">
        <v>1850000</v>
      </c>
      <c r="D74" s="167"/>
      <c r="E74" s="20"/>
      <c r="F74" s="100"/>
      <c r="G74" s="100"/>
      <c r="H74" s="32"/>
      <c r="I74" s="32"/>
      <c r="J74" s="32"/>
      <c r="K74" s="32"/>
      <c r="L74" s="32"/>
      <c r="M74" s="32"/>
      <c r="N74" s="32"/>
      <c r="O74" s="32"/>
      <c r="P74" s="32"/>
      <c r="Q74" s="32"/>
      <c r="R74" s="32"/>
      <c r="S74" s="32"/>
      <c r="T74" s="32"/>
      <c r="U74" s="32"/>
      <c r="V74" s="32"/>
      <c r="W74" s="32"/>
      <c r="X74" s="32"/>
      <c r="Y74" s="32"/>
      <c r="Z74" s="32"/>
      <c r="AA74" s="32"/>
      <c r="AB74" s="32"/>
      <c r="AC74" s="32"/>
      <c r="AD74" s="32"/>
      <c r="AE74" s="32"/>
    </row>
    <row r="75" spans="1:31" ht="12.75" customHeight="1">
      <c r="A75" s="25">
        <v>21130905</v>
      </c>
      <c r="B75" s="26" t="s">
        <v>116</v>
      </c>
      <c r="C75" s="26">
        <v>2500000</v>
      </c>
      <c r="D75" s="167"/>
      <c r="E75" s="20"/>
      <c r="F75" s="100"/>
      <c r="G75" s="100"/>
      <c r="H75" s="32"/>
      <c r="I75" s="32"/>
      <c r="J75" s="32"/>
      <c r="K75" s="32"/>
      <c r="L75" s="32"/>
      <c r="M75" s="32"/>
      <c r="N75" s="32"/>
      <c r="O75" s="32"/>
      <c r="P75" s="32"/>
      <c r="Q75" s="32"/>
      <c r="R75" s="32"/>
      <c r="S75" s="32"/>
      <c r="T75" s="32"/>
      <c r="U75" s="32"/>
      <c r="V75" s="32"/>
      <c r="W75" s="32"/>
      <c r="X75" s="32"/>
      <c r="Y75" s="32"/>
      <c r="Z75" s="32"/>
      <c r="AA75" s="32"/>
      <c r="AB75" s="32"/>
      <c r="AC75" s="32"/>
      <c r="AD75" s="32"/>
      <c r="AE75" s="32"/>
    </row>
    <row r="76" spans="1:31" ht="12.75" customHeight="1">
      <c r="A76" s="25">
        <v>21130906</v>
      </c>
      <c r="B76" s="32" t="s">
        <v>117</v>
      </c>
      <c r="C76" s="20">
        <v>5500000</v>
      </c>
      <c r="D76" s="167"/>
      <c r="E76" s="20"/>
      <c r="F76" s="100"/>
      <c r="G76" s="100"/>
      <c r="H76" s="32"/>
      <c r="I76" s="32"/>
      <c r="J76" s="32"/>
      <c r="K76" s="32"/>
      <c r="L76" s="32"/>
      <c r="M76" s="32"/>
      <c r="N76" s="32"/>
      <c r="O76" s="32"/>
      <c r="P76" s="32"/>
      <c r="Q76" s="32"/>
      <c r="R76" s="32"/>
      <c r="S76" s="32"/>
      <c r="T76" s="32"/>
      <c r="U76" s="32"/>
      <c r="V76" s="32"/>
      <c r="W76" s="32"/>
      <c r="X76" s="32"/>
      <c r="Y76" s="32"/>
      <c r="Z76" s="32"/>
      <c r="AA76" s="32"/>
      <c r="AB76" s="32"/>
      <c r="AC76" s="32"/>
      <c r="AD76" s="32"/>
      <c r="AE76" s="32"/>
    </row>
    <row r="77" spans="1:31" ht="12.75" customHeight="1">
      <c r="A77" s="25">
        <v>21130908</v>
      </c>
      <c r="B77" s="26" t="s">
        <v>64</v>
      </c>
      <c r="C77" s="20">
        <v>2500000</v>
      </c>
      <c r="D77" s="167"/>
      <c r="E77" s="8"/>
      <c r="F77" s="100"/>
      <c r="G77" s="100"/>
      <c r="H77" s="32"/>
      <c r="I77" s="32"/>
      <c r="J77" s="32"/>
      <c r="K77" s="32"/>
      <c r="L77" s="32"/>
      <c r="M77" s="32"/>
      <c r="N77" s="32"/>
      <c r="O77" s="32"/>
      <c r="P77" s="32"/>
      <c r="Q77" s="32"/>
      <c r="R77" s="32"/>
      <c r="S77" s="32"/>
      <c r="T77" s="32"/>
      <c r="U77" s="32"/>
      <c r="V77" s="32"/>
      <c r="W77" s="32"/>
      <c r="X77" s="32"/>
      <c r="Y77" s="32"/>
      <c r="Z77" s="32"/>
      <c r="AA77" s="32"/>
      <c r="AB77" s="32"/>
      <c r="AC77" s="32"/>
      <c r="AD77" s="32"/>
      <c r="AE77" s="32"/>
    </row>
    <row r="78" spans="1:31" ht="12.75" customHeight="1">
      <c r="A78" s="29"/>
      <c r="B78" s="29"/>
      <c r="C78" s="26"/>
      <c r="D78" s="167"/>
      <c r="E78" s="26"/>
      <c r="F78" s="100"/>
      <c r="G78" s="100"/>
      <c r="H78" s="32"/>
      <c r="I78" s="32"/>
      <c r="J78" s="32"/>
      <c r="K78" s="32"/>
      <c r="L78" s="32"/>
      <c r="M78" s="32"/>
      <c r="N78" s="32"/>
      <c r="O78" s="32"/>
      <c r="P78" s="32"/>
      <c r="Q78" s="32"/>
      <c r="R78" s="32"/>
      <c r="S78" s="32"/>
      <c r="T78" s="32"/>
      <c r="U78" s="32"/>
      <c r="V78" s="32"/>
      <c r="W78" s="32"/>
      <c r="X78" s="32"/>
      <c r="Y78" s="32"/>
      <c r="Z78" s="32"/>
      <c r="AA78" s="32"/>
      <c r="AB78" s="32"/>
      <c r="AC78" s="32"/>
      <c r="AD78" s="32"/>
      <c r="AE78" s="32"/>
    </row>
    <row r="79" spans="1:31" ht="12.75" customHeight="1">
      <c r="A79" s="659" t="s">
        <v>65</v>
      </c>
      <c r="B79" s="657"/>
      <c r="C79" s="43">
        <f>C80+C82</f>
        <v>63000000</v>
      </c>
      <c r="D79" s="167"/>
      <c r="E79" s="29"/>
      <c r="F79" s="100"/>
      <c r="G79" s="100"/>
      <c r="H79" s="32"/>
      <c r="I79" s="32"/>
      <c r="J79" s="32"/>
      <c r="K79" s="32"/>
      <c r="L79" s="32"/>
      <c r="M79" s="32"/>
      <c r="N79" s="32"/>
      <c r="O79" s="32"/>
      <c r="P79" s="32"/>
      <c r="Q79" s="32"/>
      <c r="R79" s="32"/>
      <c r="S79" s="32"/>
      <c r="T79" s="32"/>
      <c r="U79" s="32"/>
      <c r="V79" s="32"/>
      <c r="W79" s="32"/>
      <c r="X79" s="32"/>
      <c r="Y79" s="32"/>
      <c r="Z79" s="32"/>
      <c r="AA79" s="32"/>
      <c r="AB79" s="32"/>
      <c r="AC79" s="32"/>
      <c r="AD79" s="32"/>
      <c r="AE79" s="32"/>
    </row>
    <row r="80" spans="1:31" ht="12.75" customHeight="1">
      <c r="A80" s="21">
        <v>211401</v>
      </c>
      <c r="B80" s="21" t="s">
        <v>66</v>
      </c>
      <c r="C80" s="50">
        <f>SUM(C81)</f>
        <v>5000000</v>
      </c>
      <c r="D80" s="167"/>
      <c r="E80" s="25"/>
      <c r="F80" s="100"/>
      <c r="G80" s="100"/>
      <c r="H80" s="32"/>
      <c r="I80" s="32"/>
      <c r="J80" s="168"/>
      <c r="K80" s="35"/>
      <c r="L80" s="35"/>
      <c r="M80" s="35"/>
      <c r="N80" s="35"/>
      <c r="O80" s="35"/>
      <c r="P80" s="35"/>
      <c r="Q80" s="35"/>
      <c r="R80" s="35"/>
      <c r="S80" s="35"/>
      <c r="T80" s="35"/>
      <c r="U80" s="35"/>
      <c r="V80" s="35"/>
      <c r="W80" s="35"/>
      <c r="X80" s="35"/>
      <c r="Y80" s="35"/>
      <c r="Z80" s="35"/>
      <c r="AA80" s="35"/>
      <c r="AB80" s="35"/>
      <c r="AC80" s="35"/>
      <c r="AD80" s="35"/>
      <c r="AE80" s="35"/>
    </row>
    <row r="81" spans="1:31" ht="12.75" customHeight="1">
      <c r="A81" s="25">
        <v>21140108</v>
      </c>
      <c r="B81" s="26" t="s">
        <v>70</v>
      </c>
      <c r="C81" s="26">
        <v>5000000</v>
      </c>
      <c r="D81" s="167"/>
      <c r="E81" s="8"/>
      <c r="F81" s="100"/>
      <c r="G81" s="100"/>
      <c r="H81" s="35"/>
      <c r="I81" s="35"/>
      <c r="J81" s="170"/>
      <c r="K81" s="32"/>
      <c r="L81" s="32"/>
      <c r="M81" s="32"/>
      <c r="N81" s="32"/>
      <c r="O81" s="32"/>
      <c r="P81" s="32"/>
      <c r="Q81" s="32"/>
      <c r="R81" s="32"/>
      <c r="S81" s="32"/>
      <c r="T81" s="32"/>
      <c r="U81" s="32"/>
      <c r="V81" s="32"/>
      <c r="W81" s="32"/>
      <c r="X81" s="32"/>
      <c r="Y81" s="32"/>
      <c r="Z81" s="32"/>
      <c r="AA81" s="32"/>
      <c r="AB81" s="32"/>
      <c r="AC81" s="32"/>
      <c r="AD81" s="32"/>
      <c r="AE81" s="32"/>
    </row>
    <row r="82" spans="1:31" ht="12.75" customHeight="1">
      <c r="A82" s="21">
        <v>211402</v>
      </c>
      <c r="B82" s="49" t="s">
        <v>71</v>
      </c>
      <c r="C82" s="23">
        <f>SUM(C83:C85)</f>
        <v>58000000</v>
      </c>
      <c r="D82" s="167"/>
      <c r="E82" s="8"/>
      <c r="F82" s="100"/>
      <c r="G82" s="100"/>
      <c r="H82" s="32"/>
      <c r="I82" s="32"/>
      <c r="J82" s="32"/>
      <c r="K82" s="32"/>
      <c r="L82" s="32"/>
      <c r="M82" s="32"/>
      <c r="N82" s="32"/>
      <c r="O82" s="32"/>
      <c r="P82" s="32"/>
      <c r="Q82" s="32"/>
      <c r="R82" s="32"/>
      <c r="S82" s="32"/>
      <c r="T82" s="32"/>
      <c r="U82" s="32"/>
      <c r="V82" s="32"/>
      <c r="W82" s="32"/>
      <c r="X82" s="32"/>
      <c r="Y82" s="32"/>
      <c r="Z82" s="32"/>
      <c r="AA82" s="32"/>
      <c r="AB82" s="32"/>
      <c r="AC82" s="32"/>
      <c r="AD82" s="32"/>
      <c r="AE82" s="32"/>
    </row>
    <row r="83" spans="1:31" ht="12.75" customHeight="1">
      <c r="A83" s="25">
        <v>21140203</v>
      </c>
      <c r="B83" s="26" t="s">
        <v>72</v>
      </c>
      <c r="C83" s="26">
        <v>6000000</v>
      </c>
      <c r="D83" s="167"/>
      <c r="E83" s="8"/>
      <c r="F83" s="100"/>
      <c r="G83" s="100"/>
      <c r="H83" s="32"/>
      <c r="I83" s="32"/>
      <c r="J83" s="32"/>
      <c r="K83" s="32"/>
      <c r="L83" s="32"/>
      <c r="M83" s="32"/>
      <c r="N83" s="32"/>
      <c r="O83" s="32"/>
      <c r="P83" s="32"/>
      <c r="Q83" s="32"/>
      <c r="R83" s="32"/>
      <c r="S83" s="32"/>
      <c r="T83" s="32"/>
      <c r="U83" s="32"/>
      <c r="V83" s="32"/>
      <c r="W83" s="32"/>
      <c r="X83" s="32"/>
      <c r="Y83" s="32"/>
      <c r="Z83" s="32"/>
      <c r="AA83" s="32"/>
      <c r="AB83" s="32"/>
      <c r="AC83" s="32"/>
      <c r="AD83" s="32"/>
      <c r="AE83" s="32"/>
    </row>
    <row r="84" spans="1:31" ht="12.75" customHeight="1">
      <c r="A84" s="25">
        <v>21140204</v>
      </c>
      <c r="B84" s="26" t="s">
        <v>282</v>
      </c>
      <c r="C84" s="26">
        <v>2000000</v>
      </c>
      <c r="D84" s="167"/>
      <c r="E84" s="8"/>
      <c r="F84" s="100"/>
      <c r="G84" s="100"/>
      <c r="H84" s="32"/>
      <c r="I84" s="32"/>
      <c r="J84" s="32"/>
      <c r="K84" s="32"/>
      <c r="L84" s="32"/>
      <c r="M84" s="32"/>
      <c r="N84" s="32"/>
      <c r="O84" s="32"/>
      <c r="P84" s="32"/>
      <c r="Q84" s="32"/>
      <c r="R84" s="32"/>
      <c r="S84" s="32"/>
      <c r="T84" s="32"/>
      <c r="U84" s="32"/>
      <c r="V84" s="32"/>
      <c r="W84" s="32"/>
      <c r="X84" s="32"/>
      <c r="Y84" s="32"/>
      <c r="Z84" s="32"/>
      <c r="AA84" s="32"/>
      <c r="AB84" s="32"/>
      <c r="AC84" s="32"/>
      <c r="AD84" s="32"/>
      <c r="AE84" s="32"/>
    </row>
    <row r="85" spans="1:31" ht="12.75" customHeight="1">
      <c r="A85" s="25">
        <v>21140219</v>
      </c>
      <c r="B85" s="26" t="s">
        <v>283</v>
      </c>
      <c r="C85" s="26">
        <v>50000000</v>
      </c>
      <c r="D85" s="167"/>
      <c r="E85" s="104"/>
      <c r="F85" s="100"/>
      <c r="G85" s="100"/>
      <c r="H85" s="32"/>
      <c r="I85" s="32"/>
      <c r="J85" s="32"/>
      <c r="K85" s="32"/>
      <c r="L85" s="32"/>
      <c r="M85" s="32"/>
      <c r="N85" s="32"/>
      <c r="O85" s="32"/>
      <c r="P85" s="32"/>
      <c r="Q85" s="32"/>
      <c r="R85" s="32"/>
      <c r="S85" s="32"/>
      <c r="T85" s="32"/>
      <c r="U85" s="32"/>
      <c r="V85" s="32"/>
      <c r="W85" s="32"/>
      <c r="X85" s="32"/>
      <c r="Y85" s="32"/>
      <c r="Z85" s="32"/>
      <c r="AA85" s="32"/>
      <c r="AB85" s="32"/>
      <c r="AC85" s="32"/>
      <c r="AD85" s="32"/>
      <c r="AE85" s="32"/>
    </row>
    <row r="86" spans="1:31" ht="12.75" customHeight="1">
      <c r="A86" s="29"/>
      <c r="B86" s="32"/>
      <c r="C86" s="20"/>
      <c r="D86" s="167"/>
      <c r="E86" s="32"/>
      <c r="F86" s="100"/>
      <c r="G86" s="100"/>
      <c r="H86" s="32"/>
      <c r="I86" s="32"/>
      <c r="J86" s="32"/>
      <c r="K86" s="32"/>
      <c r="L86" s="32"/>
      <c r="M86" s="32"/>
      <c r="N86" s="32"/>
      <c r="O86" s="32"/>
      <c r="P86" s="32"/>
      <c r="Q86" s="32"/>
      <c r="R86" s="32"/>
      <c r="S86" s="32"/>
      <c r="T86" s="32"/>
      <c r="U86" s="32"/>
      <c r="V86" s="32"/>
      <c r="W86" s="32"/>
      <c r="X86" s="32"/>
      <c r="Y86" s="32"/>
      <c r="Z86" s="32"/>
      <c r="AA86" s="32"/>
      <c r="AB86" s="32"/>
      <c r="AC86" s="32"/>
      <c r="AD86" s="32"/>
      <c r="AE86" s="32"/>
    </row>
    <row r="87" spans="1:31" ht="12.75" customHeight="1">
      <c r="A87" s="698" t="s">
        <v>74</v>
      </c>
      <c r="B87" s="657"/>
      <c r="C87" s="86">
        <f>C88+C92</f>
        <v>7950000</v>
      </c>
      <c r="D87" s="167"/>
      <c r="E87" s="27"/>
      <c r="F87" s="100"/>
      <c r="G87" s="100"/>
      <c r="H87" s="32"/>
      <c r="I87" s="32"/>
      <c r="J87" s="32"/>
      <c r="K87" s="32"/>
      <c r="L87" s="32"/>
      <c r="M87" s="32"/>
      <c r="N87" s="32"/>
      <c r="O87" s="32"/>
      <c r="P87" s="32"/>
      <c r="Q87" s="32"/>
      <c r="R87" s="32"/>
      <c r="S87" s="32"/>
      <c r="T87" s="32"/>
      <c r="U87" s="32"/>
      <c r="V87" s="32"/>
      <c r="W87" s="32"/>
      <c r="X87" s="32"/>
      <c r="Y87" s="32"/>
      <c r="Z87" s="32"/>
      <c r="AA87" s="32"/>
      <c r="AB87" s="32"/>
      <c r="AC87" s="32"/>
      <c r="AD87" s="32"/>
      <c r="AE87" s="32"/>
    </row>
    <row r="88" spans="1:31" ht="12.75" customHeight="1">
      <c r="A88" s="21">
        <v>221104</v>
      </c>
      <c r="B88" s="21" t="s">
        <v>78</v>
      </c>
      <c r="C88" s="50">
        <f>SUM(C89:C91)</f>
        <v>5950000</v>
      </c>
      <c r="D88" s="167"/>
      <c r="E88" s="100"/>
      <c r="F88" s="100"/>
      <c r="G88" s="100"/>
      <c r="H88" s="32"/>
      <c r="I88" s="32"/>
      <c r="J88" s="32"/>
      <c r="K88" s="35"/>
      <c r="L88" s="35"/>
      <c r="M88" s="35"/>
      <c r="N88" s="35"/>
      <c r="O88" s="35"/>
      <c r="P88" s="35"/>
      <c r="Q88" s="35"/>
      <c r="R88" s="35"/>
      <c r="S88" s="35"/>
      <c r="T88" s="35"/>
      <c r="U88" s="35"/>
      <c r="V88" s="35"/>
      <c r="W88" s="35"/>
      <c r="X88" s="35"/>
      <c r="Y88" s="35"/>
      <c r="Z88" s="35"/>
      <c r="AA88" s="35"/>
      <c r="AB88" s="35"/>
      <c r="AC88" s="35"/>
      <c r="AD88" s="35"/>
      <c r="AE88" s="35"/>
    </row>
    <row r="89" spans="1:31" ht="12.75" customHeight="1">
      <c r="A89" s="25">
        <v>22110401</v>
      </c>
      <c r="B89" s="26" t="s">
        <v>79</v>
      </c>
      <c r="C89" s="26">
        <v>2100000</v>
      </c>
      <c r="D89" s="167"/>
      <c r="E89" s="23"/>
      <c r="F89" s="100"/>
      <c r="G89" s="100"/>
      <c r="H89" s="35"/>
      <c r="I89" s="35"/>
      <c r="J89" s="35"/>
      <c r="K89" s="32"/>
      <c r="L89" s="32"/>
      <c r="M89" s="32"/>
      <c r="N89" s="32"/>
      <c r="O89" s="32"/>
      <c r="P89" s="32"/>
      <c r="Q89" s="32"/>
      <c r="R89" s="32"/>
      <c r="S89" s="32"/>
      <c r="T89" s="32"/>
      <c r="U89" s="32"/>
      <c r="V89" s="32"/>
      <c r="W89" s="32"/>
      <c r="X89" s="32"/>
      <c r="Y89" s="32"/>
      <c r="Z89" s="32"/>
      <c r="AA89" s="32"/>
      <c r="AB89" s="32"/>
      <c r="AC89" s="32"/>
      <c r="AD89" s="32"/>
      <c r="AE89" s="32"/>
    </row>
    <row r="90" spans="1:31" ht="12.75" customHeight="1">
      <c r="A90" s="25">
        <v>22110404</v>
      </c>
      <c r="B90" s="32" t="s">
        <v>106</v>
      </c>
      <c r="C90" s="26">
        <v>1650000</v>
      </c>
      <c r="D90" s="167"/>
      <c r="E90" s="23"/>
      <c r="F90" s="100"/>
      <c r="G90" s="100"/>
      <c r="H90" s="32"/>
      <c r="I90" s="32"/>
      <c r="J90" s="32"/>
      <c r="K90" s="32"/>
      <c r="L90" s="32"/>
      <c r="M90" s="32"/>
      <c r="N90" s="32"/>
      <c r="O90" s="32"/>
      <c r="P90" s="32"/>
      <c r="Q90" s="32"/>
      <c r="R90" s="32"/>
      <c r="S90" s="32"/>
      <c r="T90" s="32"/>
      <c r="U90" s="32"/>
      <c r="V90" s="32"/>
      <c r="W90" s="32"/>
      <c r="X90" s="32"/>
      <c r="Y90" s="32"/>
      <c r="Z90" s="32"/>
      <c r="AA90" s="32"/>
      <c r="AB90" s="32"/>
      <c r="AC90" s="32"/>
      <c r="AD90" s="32"/>
      <c r="AE90" s="32"/>
    </row>
    <row r="91" spans="1:31" ht="12.75" customHeight="1">
      <c r="A91" s="25">
        <v>22110409</v>
      </c>
      <c r="B91" s="26" t="s">
        <v>80</v>
      </c>
      <c r="C91" s="26">
        <v>2200000</v>
      </c>
      <c r="D91" s="167"/>
      <c r="E91" s="23"/>
      <c r="F91" s="100"/>
      <c r="G91" s="100"/>
      <c r="H91" s="32"/>
      <c r="I91" s="32"/>
      <c r="J91" s="32"/>
      <c r="K91" s="32"/>
      <c r="L91" s="32"/>
      <c r="M91" s="32"/>
      <c r="N91" s="32"/>
      <c r="O91" s="32"/>
      <c r="P91" s="32"/>
      <c r="Q91" s="32"/>
      <c r="R91" s="32"/>
      <c r="S91" s="32"/>
      <c r="T91" s="32"/>
      <c r="U91" s="32"/>
      <c r="V91" s="32"/>
      <c r="W91" s="32"/>
      <c r="X91" s="32"/>
      <c r="Y91" s="32"/>
      <c r="Z91" s="32"/>
      <c r="AA91" s="32"/>
      <c r="AB91" s="32"/>
      <c r="AC91" s="32"/>
      <c r="AD91" s="32"/>
      <c r="AE91" s="32"/>
    </row>
    <row r="92" spans="1:31" ht="12.75" customHeight="1">
      <c r="A92" s="21">
        <v>221107</v>
      </c>
      <c r="B92" s="23" t="s">
        <v>81</v>
      </c>
      <c r="C92" s="23">
        <f>SUM(C93)</f>
        <v>2000000</v>
      </c>
      <c r="D92" s="167"/>
      <c r="E92" s="23"/>
      <c r="F92" s="100"/>
      <c r="G92" s="100"/>
      <c r="H92" s="32"/>
      <c r="I92" s="32"/>
      <c r="J92" s="32"/>
      <c r="K92" s="32"/>
      <c r="L92" s="32"/>
      <c r="M92" s="32"/>
      <c r="N92" s="32"/>
      <c r="O92" s="32"/>
      <c r="P92" s="32"/>
      <c r="Q92" s="32"/>
      <c r="R92" s="32"/>
      <c r="S92" s="32"/>
      <c r="T92" s="32"/>
      <c r="U92" s="32"/>
      <c r="V92" s="32"/>
      <c r="W92" s="32"/>
      <c r="X92" s="32"/>
      <c r="Y92" s="32"/>
      <c r="Z92" s="32"/>
      <c r="AA92" s="32"/>
      <c r="AB92" s="32"/>
      <c r="AC92" s="32"/>
      <c r="AD92" s="32"/>
      <c r="AE92" s="32"/>
    </row>
    <row r="93" spans="1:31" ht="12.75" customHeight="1">
      <c r="A93" s="25">
        <v>22110702</v>
      </c>
      <c r="B93" s="26" t="s">
        <v>82</v>
      </c>
      <c r="C93" s="26">
        <v>2000000</v>
      </c>
      <c r="D93" s="167"/>
      <c r="E93" s="23"/>
      <c r="F93" s="100"/>
      <c r="G93" s="100"/>
      <c r="H93" s="32"/>
      <c r="I93" s="32"/>
      <c r="J93" s="32"/>
      <c r="K93" s="32"/>
      <c r="L93" s="32"/>
      <c r="M93" s="32"/>
      <c r="N93" s="32"/>
      <c r="O93" s="32"/>
      <c r="P93" s="32"/>
      <c r="Q93" s="32"/>
      <c r="R93" s="32"/>
      <c r="S93" s="32"/>
      <c r="T93" s="32"/>
      <c r="U93" s="32"/>
      <c r="V93" s="32"/>
      <c r="W93" s="32"/>
      <c r="X93" s="32"/>
      <c r="Y93" s="32"/>
      <c r="Z93" s="32"/>
      <c r="AA93" s="32"/>
      <c r="AB93" s="32"/>
      <c r="AC93" s="32"/>
      <c r="AD93" s="32"/>
      <c r="AE93" s="32"/>
    </row>
    <row r="94" spans="1:31" ht="12.75" customHeight="1">
      <c r="A94" s="25"/>
      <c r="B94" s="29"/>
      <c r="C94" s="26"/>
      <c r="D94" s="29"/>
      <c r="E94" s="29"/>
      <c r="F94" s="100"/>
      <c r="G94" s="100"/>
      <c r="H94" s="32"/>
      <c r="I94" s="32"/>
      <c r="J94" s="32"/>
      <c r="K94" s="32"/>
      <c r="L94" s="32"/>
      <c r="M94" s="32"/>
      <c r="N94" s="32"/>
      <c r="O94" s="32"/>
      <c r="P94" s="32"/>
      <c r="Q94" s="32"/>
      <c r="R94" s="32"/>
      <c r="S94" s="32"/>
      <c r="T94" s="32"/>
      <c r="U94" s="32"/>
      <c r="V94" s="32"/>
      <c r="W94" s="32"/>
      <c r="X94" s="32"/>
      <c r="Y94" s="32"/>
      <c r="Z94" s="32"/>
      <c r="AA94" s="32"/>
      <c r="AB94" s="32"/>
      <c r="AC94" s="32"/>
      <c r="AD94" s="32"/>
      <c r="AE94" s="32"/>
    </row>
    <row r="95" spans="1:31" ht="12.75" customHeight="1" thickBot="1">
      <c r="A95" s="29"/>
      <c r="B95" s="26"/>
      <c r="C95" s="26"/>
      <c r="D95" s="51"/>
      <c r="E95" s="23"/>
      <c r="F95" s="27"/>
      <c r="G95" s="27"/>
      <c r="H95" s="32"/>
      <c r="I95" s="32"/>
      <c r="J95" s="32"/>
      <c r="K95" s="32"/>
      <c r="L95" s="32"/>
      <c r="M95" s="32"/>
      <c r="N95" s="32"/>
      <c r="O95" s="32"/>
      <c r="P95" s="32"/>
      <c r="Q95" s="32"/>
      <c r="R95" s="32"/>
      <c r="S95" s="32"/>
      <c r="T95" s="32"/>
      <c r="U95" s="32"/>
      <c r="V95" s="32"/>
      <c r="W95" s="32"/>
      <c r="X95" s="32"/>
      <c r="Y95" s="32"/>
      <c r="Z95" s="32"/>
      <c r="AA95" s="32"/>
      <c r="AB95" s="32"/>
      <c r="AC95" s="32"/>
      <c r="AD95" s="32"/>
      <c r="AE95" s="32"/>
    </row>
    <row r="96" spans="1:31" ht="12.75" customHeight="1">
      <c r="A96" s="684" t="s">
        <v>284</v>
      </c>
      <c r="B96" s="685"/>
      <c r="C96" s="689" t="s">
        <v>285</v>
      </c>
      <c r="E96" s="100"/>
      <c r="F96" s="100"/>
      <c r="G96" s="32"/>
      <c r="H96" s="32"/>
      <c r="I96" s="32"/>
      <c r="J96" s="32"/>
      <c r="K96" s="32"/>
      <c r="L96" s="32"/>
      <c r="M96" s="32"/>
      <c r="N96" s="32"/>
      <c r="O96" s="32"/>
      <c r="P96" s="32"/>
      <c r="Q96" s="32"/>
      <c r="R96" s="32"/>
      <c r="S96" s="32"/>
      <c r="T96" s="32"/>
      <c r="U96" s="32"/>
      <c r="V96" s="32"/>
      <c r="W96" s="32"/>
      <c r="X96" s="32"/>
      <c r="Y96" s="32"/>
      <c r="Z96" s="32"/>
      <c r="AA96" s="32"/>
      <c r="AB96" s="32"/>
      <c r="AC96" s="32"/>
      <c r="AD96" s="32"/>
    </row>
    <row r="97" spans="1:31" ht="12.75" customHeight="1" thickBot="1">
      <c r="A97" s="686"/>
      <c r="B97" s="687"/>
      <c r="C97" s="662"/>
      <c r="E97" s="100"/>
      <c r="F97" s="100"/>
      <c r="G97" s="32"/>
      <c r="H97" s="32"/>
      <c r="I97" s="32"/>
      <c r="J97" s="32"/>
      <c r="K97" s="32"/>
      <c r="L97" s="32"/>
      <c r="M97" s="32"/>
      <c r="N97" s="32"/>
      <c r="O97" s="32"/>
      <c r="P97" s="32"/>
      <c r="Q97" s="32"/>
      <c r="R97" s="32"/>
      <c r="S97" s="32"/>
      <c r="T97" s="32"/>
      <c r="U97" s="32"/>
      <c r="V97" s="32"/>
      <c r="W97" s="32"/>
      <c r="X97" s="32"/>
      <c r="Y97" s="32"/>
      <c r="Z97" s="32"/>
      <c r="AA97" s="32"/>
      <c r="AB97" s="32"/>
      <c r="AC97" s="32"/>
      <c r="AD97" s="32"/>
    </row>
    <row r="98" spans="1:31" ht="12.75" customHeight="1">
      <c r="A98" s="668" t="s">
        <v>286</v>
      </c>
      <c r="B98" s="669"/>
      <c r="C98" s="670"/>
      <c r="E98" s="100"/>
      <c r="F98" s="100"/>
      <c r="G98" s="32"/>
      <c r="H98" s="32"/>
      <c r="I98" s="32"/>
      <c r="J98" s="32"/>
      <c r="K98" s="32"/>
      <c r="L98" s="32"/>
      <c r="M98" s="32"/>
      <c r="N98" s="32"/>
      <c r="O98" s="32"/>
      <c r="P98" s="32"/>
      <c r="Q98" s="32"/>
      <c r="R98" s="32"/>
      <c r="S98" s="32"/>
      <c r="T98" s="32"/>
      <c r="U98" s="32"/>
      <c r="V98" s="32"/>
      <c r="W98" s="32"/>
      <c r="X98" s="32"/>
      <c r="Y98" s="32"/>
      <c r="Z98" s="32"/>
      <c r="AA98" s="32"/>
      <c r="AB98" s="32"/>
      <c r="AC98" s="32"/>
      <c r="AD98" s="32"/>
    </row>
    <row r="99" spans="1:31" ht="12.75" customHeight="1">
      <c r="A99" s="671"/>
      <c r="B99" s="672"/>
      <c r="C99" s="673"/>
      <c r="E99" s="100"/>
      <c r="F99" s="100"/>
      <c r="G99" s="32"/>
      <c r="H99" s="32"/>
      <c r="I99" s="32"/>
      <c r="J99" s="32"/>
      <c r="K99" s="32"/>
      <c r="L99" s="32"/>
      <c r="M99" s="32"/>
      <c r="N99" s="32"/>
      <c r="O99" s="32"/>
      <c r="P99" s="32"/>
      <c r="Q99" s="32"/>
      <c r="R99" s="32"/>
      <c r="S99" s="32"/>
      <c r="T99" s="32"/>
      <c r="U99" s="32"/>
      <c r="V99" s="32"/>
      <c r="W99" s="32"/>
      <c r="X99" s="32"/>
      <c r="Y99" s="32"/>
      <c r="Z99" s="32"/>
      <c r="AA99" s="32"/>
      <c r="AB99" s="32"/>
      <c r="AC99" s="32"/>
      <c r="AD99" s="32"/>
    </row>
    <row r="100" spans="1:31" ht="12.75" customHeight="1">
      <c r="A100" s="671"/>
      <c r="B100" s="672"/>
      <c r="C100" s="673"/>
      <c r="E100" s="100"/>
      <c r="F100" s="100"/>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row>
    <row r="101" spans="1:31" ht="12.75" customHeight="1">
      <c r="A101" s="671"/>
      <c r="B101" s="672"/>
      <c r="C101" s="673"/>
      <c r="E101" s="100"/>
      <c r="F101" s="100"/>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row>
    <row r="102" spans="1:31" ht="12.75" customHeight="1">
      <c r="A102" s="671"/>
      <c r="B102" s="672"/>
      <c r="C102" s="673"/>
      <c r="E102" s="100"/>
      <c r="F102" s="100"/>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row>
    <row r="103" spans="1:31" ht="12.75" customHeight="1">
      <c r="A103" s="671"/>
      <c r="B103" s="672"/>
      <c r="C103" s="673"/>
      <c r="E103" s="100"/>
      <c r="F103" s="100"/>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row>
    <row r="104" spans="1:31" ht="12.75" customHeight="1">
      <c r="A104" s="671"/>
      <c r="B104" s="672"/>
      <c r="C104" s="673"/>
      <c r="E104" s="100"/>
      <c r="F104" s="100"/>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row>
    <row r="105" spans="1:31" ht="12.75" customHeight="1">
      <c r="A105" s="671"/>
      <c r="B105" s="672"/>
      <c r="C105" s="673"/>
      <c r="E105" s="100"/>
      <c r="F105" s="100"/>
      <c r="G105" s="20"/>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row>
    <row r="106" spans="1:31" ht="12.75" customHeight="1" thickBot="1">
      <c r="A106" s="674"/>
      <c r="B106" s="675"/>
      <c r="C106" s="676"/>
      <c r="E106" s="100"/>
      <c r="F106" s="100"/>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row>
    <row r="107" spans="1:31" ht="12.75" customHeight="1">
      <c r="A107" s="57" t="s">
        <v>4</v>
      </c>
      <c r="B107" s="29"/>
      <c r="C107" s="94"/>
      <c r="E107" s="100"/>
      <c r="F107" s="100"/>
      <c r="G107" s="32"/>
      <c r="H107" s="32"/>
      <c r="I107" s="32"/>
      <c r="J107" s="35"/>
      <c r="K107" s="35"/>
      <c r="L107" s="35"/>
      <c r="M107" s="35"/>
      <c r="N107" s="35"/>
      <c r="O107" s="35"/>
      <c r="P107" s="35"/>
      <c r="Q107" s="35"/>
      <c r="R107" s="35"/>
      <c r="S107" s="35"/>
      <c r="T107" s="35"/>
      <c r="U107" s="35"/>
      <c r="V107" s="35"/>
      <c r="W107" s="35"/>
      <c r="X107" s="35"/>
      <c r="Y107" s="35"/>
      <c r="Z107" s="35"/>
      <c r="AA107" s="35"/>
      <c r="AB107" s="35"/>
      <c r="AC107" s="35"/>
      <c r="AD107" s="35"/>
    </row>
    <row r="108" spans="1:31" ht="12.75" customHeight="1">
      <c r="A108" s="63" t="s">
        <v>280</v>
      </c>
      <c r="B108" s="29"/>
      <c r="C108" s="94"/>
      <c r="E108" s="100"/>
      <c r="F108" s="100"/>
      <c r="G108" s="170"/>
      <c r="H108" s="35"/>
      <c r="I108" s="35"/>
      <c r="J108" s="32"/>
      <c r="K108" s="32"/>
      <c r="L108" s="32"/>
      <c r="M108" s="32"/>
      <c r="N108" s="32"/>
      <c r="O108" s="32"/>
      <c r="P108" s="32"/>
      <c r="Q108" s="32"/>
      <c r="R108" s="32"/>
      <c r="S108" s="32"/>
      <c r="T108" s="32"/>
      <c r="U108" s="32"/>
      <c r="V108" s="32"/>
      <c r="W108" s="32"/>
      <c r="X108" s="32"/>
      <c r="Y108" s="32"/>
      <c r="Z108" s="32"/>
      <c r="AA108" s="32"/>
      <c r="AB108" s="32"/>
      <c r="AC108" s="32"/>
      <c r="AD108" s="32"/>
    </row>
    <row r="109" spans="1:31" ht="12.75" customHeight="1">
      <c r="A109" s="63" t="s">
        <v>281</v>
      </c>
      <c r="B109" s="29"/>
      <c r="C109" s="94"/>
      <c r="E109" s="100"/>
      <c r="F109" s="100"/>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row>
    <row r="110" spans="1:31" ht="12.75" customHeight="1" thickBot="1">
      <c r="A110" s="64" t="s">
        <v>88</v>
      </c>
      <c r="B110" s="114"/>
      <c r="C110" s="95"/>
      <c r="E110" s="100"/>
      <c r="F110" s="100"/>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row>
    <row r="111" spans="1:31" ht="12.75" customHeight="1" thickBot="1">
      <c r="A111" s="65" t="s">
        <v>89</v>
      </c>
      <c r="B111" s="115"/>
      <c r="C111" s="172">
        <f>+C113+C140+C164+C182</f>
        <v>3006569700</v>
      </c>
      <c r="E111" s="100"/>
      <c r="F111" s="100"/>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row>
    <row r="112" spans="1:31" ht="12.75" customHeight="1" thickBot="1">
      <c r="A112" s="29"/>
      <c r="B112" s="29"/>
      <c r="C112" s="26"/>
      <c r="D112" s="26"/>
      <c r="E112" s="26"/>
      <c r="F112" s="100"/>
      <c r="G112" s="100"/>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row>
    <row r="113" spans="1:31" ht="12.75" customHeight="1">
      <c r="A113" s="697" t="s">
        <v>32</v>
      </c>
      <c r="B113" s="657"/>
      <c r="C113" s="126">
        <f>C114+C116+C119+C121+C123+C127+C131+C135</f>
        <v>310443600</v>
      </c>
      <c r="D113" s="26"/>
      <c r="E113" s="101"/>
      <c r="F113" s="100"/>
      <c r="G113" s="100"/>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row>
    <row r="114" spans="1:31" ht="12.75" customHeight="1">
      <c r="A114" s="21">
        <v>211201</v>
      </c>
      <c r="B114" s="21" t="s">
        <v>33</v>
      </c>
      <c r="C114" s="50">
        <f>C115</f>
        <v>17040000</v>
      </c>
      <c r="D114" s="26"/>
      <c r="E114" s="25"/>
      <c r="F114" s="100"/>
      <c r="G114" s="100"/>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row>
    <row r="115" spans="1:31" ht="12.75" customHeight="1">
      <c r="A115" s="25">
        <v>21120101</v>
      </c>
      <c r="B115" s="29" t="s">
        <v>34</v>
      </c>
      <c r="C115" s="26">
        <v>17040000</v>
      </c>
      <c r="D115" s="26"/>
      <c r="E115" s="23"/>
      <c r="F115" s="100"/>
      <c r="G115" s="100"/>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row>
    <row r="116" spans="1:31" ht="12.75" customHeight="1">
      <c r="A116" s="21">
        <v>211202</v>
      </c>
      <c r="B116" s="49" t="s">
        <v>110</v>
      </c>
      <c r="C116" s="23">
        <f>C117+C118</f>
        <v>29700000</v>
      </c>
      <c r="D116" s="26"/>
      <c r="E116" s="26"/>
      <c r="F116" s="100"/>
      <c r="G116" s="100"/>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row>
    <row r="117" spans="1:31" ht="12.75" customHeight="1">
      <c r="A117" s="25">
        <v>21120201</v>
      </c>
      <c r="B117" s="29" t="s">
        <v>166</v>
      </c>
      <c r="C117" s="26">
        <f>20050000</f>
        <v>20050000</v>
      </c>
      <c r="D117" s="26"/>
      <c r="E117" s="32"/>
      <c r="F117" s="100"/>
      <c r="G117" s="100"/>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row>
    <row r="118" spans="1:31" ht="12.75" customHeight="1">
      <c r="A118" s="25">
        <v>21120203</v>
      </c>
      <c r="B118" s="29" t="s">
        <v>121</v>
      </c>
      <c r="C118" s="26">
        <v>9650000</v>
      </c>
      <c r="D118" s="26"/>
      <c r="E118" s="23"/>
      <c r="F118" s="100"/>
      <c r="G118" s="100"/>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row>
    <row r="119" spans="1:31" ht="12.75" customHeight="1">
      <c r="A119" s="21">
        <v>211203</v>
      </c>
      <c r="B119" s="49" t="s">
        <v>35</v>
      </c>
      <c r="C119" s="50">
        <f>C120</f>
        <v>6780000</v>
      </c>
      <c r="D119" s="26"/>
      <c r="E119" s="102"/>
      <c r="F119" s="100"/>
      <c r="G119" s="100"/>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row>
    <row r="120" spans="1:31" ht="12.75" customHeight="1">
      <c r="A120" s="25">
        <v>21120302</v>
      </c>
      <c r="B120" s="29" t="s">
        <v>37</v>
      </c>
      <c r="C120" s="26">
        <v>6780000</v>
      </c>
      <c r="D120" s="26"/>
      <c r="E120" s="26"/>
      <c r="F120" s="100"/>
      <c r="G120" s="100"/>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row>
    <row r="121" spans="1:31" ht="12.75" customHeight="1">
      <c r="A121" s="21">
        <v>211204</v>
      </c>
      <c r="B121" s="49" t="s">
        <v>38</v>
      </c>
      <c r="C121" s="50">
        <f>C122</f>
        <v>5700000</v>
      </c>
      <c r="D121" s="26"/>
      <c r="E121" s="102"/>
      <c r="F121" s="100"/>
      <c r="G121" s="100"/>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row>
    <row r="122" spans="1:31" ht="12.75" customHeight="1">
      <c r="A122" s="25">
        <v>21120401</v>
      </c>
      <c r="B122" s="26" t="s">
        <v>39</v>
      </c>
      <c r="C122" s="26">
        <v>5700000</v>
      </c>
      <c r="D122" s="26"/>
      <c r="E122" s="26"/>
      <c r="F122" s="100"/>
      <c r="G122" s="100"/>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row>
    <row r="123" spans="1:31" ht="12.75" customHeight="1">
      <c r="A123" s="21">
        <v>211205</v>
      </c>
      <c r="B123" s="23" t="s">
        <v>122</v>
      </c>
      <c r="C123" s="23">
        <f>+SUM(C124:C126)</f>
        <v>120850000</v>
      </c>
      <c r="D123" s="26"/>
      <c r="E123" s="26"/>
      <c r="F123" s="100"/>
      <c r="G123" s="100"/>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row>
    <row r="124" spans="1:31" ht="12.75" customHeight="1">
      <c r="A124" s="25">
        <v>21120501</v>
      </c>
      <c r="B124" s="29" t="s">
        <v>123</v>
      </c>
      <c r="C124" s="26">
        <v>116000000</v>
      </c>
      <c r="D124" s="26"/>
      <c r="E124" s="26"/>
      <c r="F124" s="100"/>
      <c r="G124" s="100"/>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row>
    <row r="125" spans="1:31" ht="12.75" customHeight="1">
      <c r="A125" s="25">
        <v>21120502</v>
      </c>
      <c r="B125" s="29" t="s">
        <v>124</v>
      </c>
      <c r="C125" s="26">
        <v>2600000</v>
      </c>
      <c r="D125" s="26"/>
      <c r="E125" s="23"/>
      <c r="F125" s="100"/>
      <c r="G125" s="100"/>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row>
    <row r="126" spans="1:31" ht="12.75" customHeight="1">
      <c r="A126" s="25">
        <v>21120503</v>
      </c>
      <c r="B126" s="26" t="s">
        <v>241</v>
      </c>
      <c r="C126" s="26">
        <v>2250000</v>
      </c>
      <c r="D126" s="26"/>
      <c r="E126" s="26"/>
      <c r="F126" s="100"/>
      <c r="G126" s="100"/>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row>
    <row r="127" spans="1:31" ht="12.75" customHeight="1">
      <c r="A127" s="21">
        <v>211207</v>
      </c>
      <c r="B127" s="23" t="s">
        <v>40</v>
      </c>
      <c r="C127" s="23">
        <f>+SUM(C128:C130)</f>
        <v>93637100</v>
      </c>
      <c r="D127" s="26"/>
      <c r="E127" s="26"/>
      <c r="F127" s="100"/>
      <c r="G127" s="100"/>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row>
    <row r="128" spans="1:31" ht="12.75" customHeight="1">
      <c r="A128" s="25">
        <v>21120701</v>
      </c>
      <c r="B128" s="26" t="s">
        <v>125</v>
      </c>
      <c r="C128" s="26">
        <v>31361250</v>
      </c>
      <c r="D128" s="26"/>
      <c r="E128" s="26"/>
      <c r="F128" s="100"/>
      <c r="G128" s="100"/>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row>
    <row r="129" spans="1:31" ht="12.75" customHeight="1">
      <c r="A129" s="25">
        <v>21120704</v>
      </c>
      <c r="B129" s="26" t="s">
        <v>42</v>
      </c>
      <c r="C129" s="26">
        <v>60025850</v>
      </c>
      <c r="D129" s="26"/>
      <c r="E129" s="26"/>
      <c r="F129" s="100"/>
      <c r="G129" s="100"/>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row>
    <row r="130" spans="1:31" ht="12.75" customHeight="1">
      <c r="A130" s="25">
        <v>21120706</v>
      </c>
      <c r="B130" s="26" t="s">
        <v>126</v>
      </c>
      <c r="C130" s="26">
        <v>2250000</v>
      </c>
      <c r="D130" s="26"/>
      <c r="E130" s="26"/>
      <c r="F130" s="100"/>
      <c r="G130" s="100"/>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row>
    <row r="131" spans="1:31" ht="12.75" customHeight="1">
      <c r="A131" s="21">
        <v>211208</v>
      </c>
      <c r="B131" s="49" t="s">
        <v>47</v>
      </c>
      <c r="C131" s="23">
        <f>+SUM(C132:C134)</f>
        <v>14600500</v>
      </c>
      <c r="D131" s="26"/>
      <c r="E131" s="26"/>
      <c r="F131" s="100"/>
      <c r="G131" s="100"/>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row>
    <row r="132" spans="1:31" ht="12.75" customHeight="1">
      <c r="A132" s="25">
        <v>21120801</v>
      </c>
      <c r="B132" s="32" t="s">
        <v>48</v>
      </c>
      <c r="C132" s="26">
        <v>1450000</v>
      </c>
      <c r="D132" s="26"/>
      <c r="E132" s="26"/>
      <c r="F132" s="100"/>
      <c r="G132" s="100"/>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row>
    <row r="133" spans="1:31" ht="12.75" customHeight="1">
      <c r="A133" s="25">
        <v>21120805</v>
      </c>
      <c r="B133" s="26" t="s">
        <v>49</v>
      </c>
      <c r="C133" s="26">
        <v>10950500</v>
      </c>
      <c r="D133" s="26"/>
      <c r="E133" s="26"/>
      <c r="F133" s="100"/>
      <c r="G133" s="100"/>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row>
    <row r="134" spans="1:31" ht="12.75" customHeight="1">
      <c r="A134" s="25">
        <v>21120806</v>
      </c>
      <c r="B134" s="32" t="s">
        <v>247</v>
      </c>
      <c r="C134" s="26">
        <v>2200000</v>
      </c>
      <c r="D134" s="26"/>
      <c r="E134" s="26"/>
      <c r="F134" s="100"/>
      <c r="G134" s="100"/>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row>
    <row r="135" spans="1:31" ht="12.75" customHeight="1">
      <c r="A135" s="21">
        <v>211209</v>
      </c>
      <c r="B135" s="23" t="s">
        <v>50</v>
      </c>
      <c r="C135" s="23">
        <f>+SUM(C136:C138)</f>
        <v>22136000</v>
      </c>
      <c r="D135" s="26"/>
      <c r="E135" s="26"/>
      <c r="F135" s="100"/>
      <c r="G135" s="100"/>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row>
    <row r="136" spans="1:31" ht="12.75" customHeight="1">
      <c r="A136" s="25">
        <v>21120901</v>
      </c>
      <c r="B136" s="26" t="s">
        <v>51</v>
      </c>
      <c r="C136" s="26">
        <v>1566000</v>
      </c>
      <c r="D136" s="26"/>
      <c r="E136" s="23"/>
      <c r="F136" s="100"/>
      <c r="G136" s="100"/>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row>
    <row r="137" spans="1:31" ht="12.75" customHeight="1">
      <c r="A137" s="25">
        <v>21120903</v>
      </c>
      <c r="B137" s="26" t="s">
        <v>128</v>
      </c>
      <c r="C137" s="26">
        <f>16070000</f>
        <v>16070000</v>
      </c>
      <c r="D137" s="26"/>
      <c r="E137" s="23"/>
      <c r="F137" s="100"/>
      <c r="G137" s="100"/>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row>
    <row r="138" spans="1:31" ht="12.75" customHeight="1">
      <c r="A138" s="25">
        <v>21120906</v>
      </c>
      <c r="B138" s="26" t="s">
        <v>52</v>
      </c>
      <c r="C138" s="26">
        <v>4500000</v>
      </c>
      <c r="D138" s="26"/>
      <c r="E138" s="26"/>
      <c r="F138" s="100"/>
      <c r="G138" s="100"/>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row>
    <row r="139" spans="1:31" ht="12.75" customHeight="1">
      <c r="A139" s="29"/>
      <c r="B139" s="26"/>
      <c r="C139" s="26"/>
      <c r="D139" s="26"/>
      <c r="E139" s="26"/>
      <c r="F139" s="100"/>
      <c r="G139" s="100"/>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row>
    <row r="140" spans="1:31" ht="12.75" customHeight="1">
      <c r="A140" s="683" t="s">
        <v>10</v>
      </c>
      <c r="B140" s="657"/>
      <c r="C140" s="69">
        <f>C141+C145+C150+C153+C156+C158</f>
        <v>1783010900</v>
      </c>
      <c r="D140" s="26"/>
      <c r="E140" s="26"/>
      <c r="F140" s="100"/>
      <c r="G140" s="100"/>
      <c r="H140" s="38"/>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row>
    <row r="141" spans="1:31" ht="12.75" customHeight="1">
      <c r="A141" s="21">
        <v>211302</v>
      </c>
      <c r="B141" s="21" t="s">
        <v>53</v>
      </c>
      <c r="C141" s="50">
        <f>+SUM(C142:C144)</f>
        <v>230550000</v>
      </c>
      <c r="D141" s="26"/>
      <c r="E141" s="467"/>
      <c r="F141" s="100"/>
      <c r="G141" s="100"/>
      <c r="H141" s="38"/>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row>
    <row r="142" spans="1:31" ht="12.75" customHeight="1">
      <c r="A142" s="25">
        <v>21130201</v>
      </c>
      <c r="B142" s="25" t="s">
        <v>143</v>
      </c>
      <c r="C142" s="470">
        <v>118550000</v>
      </c>
      <c r="D142" s="26"/>
      <c r="E142" s="47"/>
      <c r="F142" s="100"/>
      <c r="G142" s="100"/>
      <c r="I142" s="38"/>
      <c r="J142" s="32"/>
      <c r="K142" s="32"/>
      <c r="L142" s="32"/>
      <c r="M142" s="32"/>
      <c r="N142" s="32"/>
      <c r="O142" s="32"/>
      <c r="P142" s="32"/>
      <c r="Q142" s="32"/>
      <c r="R142" s="32"/>
      <c r="S142" s="32"/>
      <c r="T142" s="32"/>
      <c r="U142" s="32"/>
      <c r="V142" s="32"/>
      <c r="W142" s="32"/>
      <c r="X142" s="32"/>
      <c r="Y142" s="32"/>
      <c r="Z142" s="32"/>
      <c r="AA142" s="32"/>
      <c r="AB142" s="32"/>
      <c r="AC142" s="32"/>
      <c r="AD142" s="32"/>
      <c r="AE142" s="32"/>
    </row>
    <row r="143" spans="1:31" ht="12.75" customHeight="1">
      <c r="A143" s="25">
        <v>21130202</v>
      </c>
      <c r="B143" s="32" t="s">
        <v>248</v>
      </c>
      <c r="C143" s="26">
        <v>89900000</v>
      </c>
      <c r="D143" s="26"/>
      <c r="E143" s="26"/>
      <c r="F143" s="100"/>
      <c r="G143" s="100"/>
      <c r="H143" s="38"/>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row>
    <row r="144" spans="1:31" ht="12.75" customHeight="1">
      <c r="A144" s="25">
        <v>21130204</v>
      </c>
      <c r="B144" s="29" t="s">
        <v>54</v>
      </c>
      <c r="C144" s="26">
        <f>22100000</f>
        <v>22100000</v>
      </c>
      <c r="D144" s="26"/>
      <c r="E144" s="26"/>
      <c r="F144" s="100"/>
      <c r="G144" s="100"/>
      <c r="H144" s="38"/>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row>
    <row r="145" spans="1:31" ht="12.75" customHeight="1">
      <c r="A145" s="21">
        <v>211303</v>
      </c>
      <c r="B145" s="49" t="s">
        <v>100</v>
      </c>
      <c r="C145" s="23">
        <f>+SUM(C146:C149)</f>
        <v>99830400</v>
      </c>
      <c r="D145" s="26"/>
      <c r="E145" s="26"/>
      <c r="F145" s="468"/>
      <c r="G145" s="100"/>
      <c r="H145" s="38"/>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row>
    <row r="146" spans="1:31" ht="12.75" customHeight="1">
      <c r="A146" s="25">
        <v>21130301</v>
      </c>
      <c r="B146" s="29" t="s">
        <v>129</v>
      </c>
      <c r="C146" s="26">
        <v>16410400</v>
      </c>
      <c r="D146" s="26"/>
      <c r="E146" s="26"/>
      <c r="F146" s="100"/>
      <c r="G146" s="100"/>
      <c r="H146" s="38"/>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row>
    <row r="147" spans="1:31" ht="12.75" customHeight="1">
      <c r="A147" s="25">
        <v>21130304</v>
      </c>
      <c r="B147" s="29" t="s">
        <v>130</v>
      </c>
      <c r="C147" s="26">
        <v>47720000</v>
      </c>
      <c r="D147" s="26"/>
      <c r="F147" s="100"/>
      <c r="G147" s="100"/>
      <c r="H147" s="469"/>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row>
    <row r="148" spans="1:31" ht="12.75" customHeight="1">
      <c r="A148" s="25">
        <v>21130305</v>
      </c>
      <c r="B148" s="29" t="s">
        <v>131</v>
      </c>
      <c r="C148" s="26">
        <v>11350000</v>
      </c>
      <c r="D148" s="26"/>
      <c r="E148" s="26"/>
      <c r="F148" s="100"/>
      <c r="G148" s="100"/>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row>
    <row r="149" spans="1:31" ht="12.75" customHeight="1">
      <c r="A149" s="25">
        <v>21130307</v>
      </c>
      <c r="B149" s="29" t="s">
        <v>101</v>
      </c>
      <c r="C149" s="26">
        <v>24350000</v>
      </c>
      <c r="D149" s="26"/>
      <c r="E149" s="23"/>
      <c r="F149" s="100"/>
      <c r="G149" s="100"/>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row>
    <row r="150" spans="1:31" ht="12.75" customHeight="1">
      <c r="A150" s="21">
        <v>211304</v>
      </c>
      <c r="B150" s="49" t="s">
        <v>250</v>
      </c>
      <c r="C150" s="23">
        <f>SUM(C151:C152)</f>
        <v>96000000</v>
      </c>
      <c r="D150" s="26"/>
      <c r="E150" s="23"/>
      <c r="F150" s="100"/>
      <c r="G150" s="100"/>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row>
    <row r="151" spans="1:31" ht="12.75" customHeight="1">
      <c r="A151" s="25">
        <v>21130401</v>
      </c>
      <c r="B151" s="29" t="s">
        <v>287</v>
      </c>
      <c r="C151" s="26">
        <v>81000000</v>
      </c>
      <c r="D151" s="26"/>
      <c r="E151" s="26"/>
      <c r="F151" s="100"/>
      <c r="G151" s="100"/>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row>
    <row r="152" spans="1:31" ht="12.75" customHeight="1">
      <c r="A152" s="25">
        <v>21130406</v>
      </c>
      <c r="B152" s="29" t="s">
        <v>288</v>
      </c>
      <c r="C152" s="26">
        <v>15000000</v>
      </c>
      <c r="D152" s="26"/>
      <c r="E152" s="23"/>
      <c r="F152" s="100"/>
      <c r="G152" s="100"/>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row>
    <row r="153" spans="1:31" ht="12.75" customHeight="1">
      <c r="A153" s="21">
        <v>211305</v>
      </c>
      <c r="B153" s="49" t="s">
        <v>55</v>
      </c>
      <c r="C153" s="23">
        <f>+SUM(C154:C155)</f>
        <v>129400000</v>
      </c>
      <c r="D153" s="26"/>
      <c r="E153" s="23"/>
      <c r="F153" s="100"/>
      <c r="G153" s="100"/>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row>
    <row r="154" spans="1:31" ht="12.75" customHeight="1">
      <c r="A154" s="25">
        <v>21130501</v>
      </c>
      <c r="B154" s="32" t="s">
        <v>115</v>
      </c>
      <c r="C154" s="26">
        <v>6800000</v>
      </c>
      <c r="D154" s="26"/>
      <c r="E154" s="35"/>
      <c r="F154" s="100"/>
      <c r="G154" s="100"/>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row>
    <row r="155" spans="1:31" ht="12.75" customHeight="1">
      <c r="A155" s="25">
        <v>21130502</v>
      </c>
      <c r="B155" s="26" t="s">
        <v>56</v>
      </c>
      <c r="C155" s="450">
        <v>122600000</v>
      </c>
      <c r="D155" s="26"/>
      <c r="E155" s="51"/>
      <c r="F155" s="100"/>
      <c r="G155" s="100"/>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row>
    <row r="156" spans="1:31" ht="12.75" customHeight="1">
      <c r="A156" s="21">
        <v>211306</v>
      </c>
      <c r="B156" s="23" t="s">
        <v>57</v>
      </c>
      <c r="C156" s="23">
        <f>C157</f>
        <v>1850000</v>
      </c>
      <c r="D156" s="26"/>
      <c r="E156" s="35"/>
      <c r="F156" s="100"/>
      <c r="G156" s="100"/>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row>
    <row r="157" spans="1:31" ht="12.75" customHeight="1">
      <c r="A157" s="25">
        <v>21130607</v>
      </c>
      <c r="B157" s="26" t="s">
        <v>60</v>
      </c>
      <c r="C157" s="26">
        <v>1850000</v>
      </c>
      <c r="D157" s="26"/>
      <c r="E157" s="35"/>
      <c r="F157" s="100"/>
      <c r="G157" s="100"/>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row>
    <row r="158" spans="1:31" ht="12.75" customHeight="1">
      <c r="A158" s="21">
        <v>211309</v>
      </c>
      <c r="B158" s="23" t="s">
        <v>61</v>
      </c>
      <c r="C158" s="23">
        <f>+SUM(C159:C162)</f>
        <v>1225380500</v>
      </c>
      <c r="D158" s="26"/>
      <c r="E158" s="32"/>
      <c r="F158" s="100"/>
      <c r="G158" s="100"/>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row>
    <row r="159" spans="1:31" ht="12.75" customHeight="1">
      <c r="A159" s="25">
        <v>21130901</v>
      </c>
      <c r="B159" s="26" t="s">
        <v>62</v>
      </c>
      <c r="C159" s="26">
        <v>42680500</v>
      </c>
      <c r="D159" s="26"/>
      <c r="E159" s="32"/>
      <c r="F159" s="100"/>
      <c r="G159" s="100"/>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row>
    <row r="160" spans="1:31" ht="12.75" customHeight="1">
      <c r="A160" s="25">
        <v>21130903</v>
      </c>
      <c r="B160" s="26" t="s">
        <v>63</v>
      </c>
      <c r="C160" s="26">
        <v>2500000</v>
      </c>
      <c r="D160" s="26"/>
      <c r="E160" s="26"/>
      <c r="F160" s="100"/>
      <c r="G160" s="100"/>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row>
    <row r="161" spans="1:31" ht="12.75" customHeight="1">
      <c r="A161" s="25">
        <v>21130907</v>
      </c>
      <c r="B161" s="26" t="s">
        <v>275</v>
      </c>
      <c r="C161" s="450">
        <v>1152250000</v>
      </c>
      <c r="D161" s="26"/>
      <c r="E161" s="29"/>
      <c r="F161" s="32"/>
      <c r="G161" s="100"/>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row>
    <row r="162" spans="1:31" ht="12.75" customHeight="1">
      <c r="A162" s="25">
        <v>21130908</v>
      </c>
      <c r="B162" s="26" t="s">
        <v>64</v>
      </c>
      <c r="C162" s="26">
        <v>27950000</v>
      </c>
      <c r="D162" s="26"/>
      <c r="E162" s="23"/>
      <c r="F162" s="191"/>
      <c r="G162" s="183"/>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row>
    <row r="163" spans="1:31" ht="12.75" customHeight="1">
      <c r="A163" s="29"/>
      <c r="B163" s="29"/>
      <c r="C163" s="26"/>
      <c r="D163" s="26"/>
      <c r="E163" s="32"/>
      <c r="F163" s="135"/>
      <c r="G163" s="183"/>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row>
    <row r="164" spans="1:31" ht="12.75" customHeight="1">
      <c r="A164" s="698" t="s">
        <v>74</v>
      </c>
      <c r="B164" s="657"/>
      <c r="C164" s="86">
        <f>C165+C170+C172+C177+C179</f>
        <v>313115200</v>
      </c>
      <c r="D164" s="26"/>
      <c r="E164" s="26"/>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row>
    <row r="165" spans="1:31" ht="12.75" customHeight="1">
      <c r="A165" s="21">
        <v>221102</v>
      </c>
      <c r="B165" s="21" t="s">
        <v>132</v>
      </c>
      <c r="C165" s="50">
        <f>+SUM(C166:C169)</f>
        <v>145715200</v>
      </c>
      <c r="D165" s="26"/>
      <c r="E165" s="23"/>
      <c r="F165" s="35"/>
      <c r="G165" s="20"/>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row>
    <row r="166" spans="1:31" ht="12.75" customHeight="1">
      <c r="A166" s="25">
        <v>22110202</v>
      </c>
      <c r="B166" s="29" t="s">
        <v>259</v>
      </c>
      <c r="C166" s="26">
        <v>78055200</v>
      </c>
      <c r="D166" s="26"/>
      <c r="E166" s="47"/>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row>
    <row r="167" spans="1:31" ht="12.75" customHeight="1">
      <c r="A167" s="25">
        <v>22110203</v>
      </c>
      <c r="B167" s="29" t="s">
        <v>289</v>
      </c>
      <c r="C167" s="26">
        <v>35000000</v>
      </c>
      <c r="D167" s="26"/>
      <c r="E167" s="23"/>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row>
    <row r="168" spans="1:31" ht="12.75" customHeight="1">
      <c r="A168" s="25">
        <v>22110204</v>
      </c>
      <c r="B168" s="29" t="s">
        <v>260</v>
      </c>
      <c r="C168" s="26">
        <v>18800000</v>
      </c>
      <c r="D168" s="26"/>
      <c r="E168" s="47"/>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row>
    <row r="169" spans="1:31" ht="12.75" customHeight="1">
      <c r="A169" s="25">
        <v>22110205</v>
      </c>
      <c r="B169" s="29" t="s">
        <v>134</v>
      </c>
      <c r="C169" s="26">
        <v>13860000</v>
      </c>
      <c r="D169" s="26"/>
      <c r="E169" s="47"/>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row>
    <row r="170" spans="1:31" ht="12.75" customHeight="1">
      <c r="A170" s="21">
        <v>221103</v>
      </c>
      <c r="B170" s="23" t="s">
        <v>135</v>
      </c>
      <c r="C170" s="23">
        <f>SUM(C171)</f>
        <v>90000000</v>
      </c>
      <c r="D170" s="26"/>
      <c r="E170" s="51"/>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row>
    <row r="171" spans="1:31" ht="12.75" customHeight="1">
      <c r="A171" s="25">
        <v>22110301</v>
      </c>
      <c r="B171" s="26" t="s">
        <v>136</v>
      </c>
      <c r="C171" s="26">
        <v>90000000</v>
      </c>
      <c r="D171" s="26"/>
      <c r="E171" s="51"/>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row>
    <row r="172" spans="1:31" ht="12.75" customHeight="1">
      <c r="A172" s="21">
        <v>221104</v>
      </c>
      <c r="B172" s="21" t="s">
        <v>78</v>
      </c>
      <c r="C172" s="23">
        <f>+SUM(C173:C176)</f>
        <v>38850000</v>
      </c>
      <c r="D172" s="26"/>
      <c r="E172" s="51"/>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row>
    <row r="173" spans="1:31" ht="12.75" customHeight="1">
      <c r="A173" s="25">
        <v>22110401</v>
      </c>
      <c r="B173" s="26" t="s">
        <v>79</v>
      </c>
      <c r="C173" s="26">
        <v>3500000</v>
      </c>
      <c r="D173" s="26"/>
      <c r="E173" s="23"/>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row>
    <row r="174" spans="1:31" ht="12.75" customHeight="1">
      <c r="A174" s="25">
        <v>22110404</v>
      </c>
      <c r="B174" s="26" t="s">
        <v>106</v>
      </c>
      <c r="C174" s="26">
        <v>25500000</v>
      </c>
      <c r="D174" s="26"/>
      <c r="E174" s="23"/>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row>
    <row r="175" spans="1:31" ht="12.75" customHeight="1">
      <c r="A175" s="25">
        <v>22110405</v>
      </c>
      <c r="B175" s="26" t="s">
        <v>253</v>
      </c>
      <c r="C175" s="26">
        <v>6500000</v>
      </c>
      <c r="D175" s="26"/>
      <c r="E175" s="23"/>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row>
    <row r="176" spans="1:31" ht="12.75" customHeight="1">
      <c r="A176" s="25">
        <v>22110409</v>
      </c>
      <c r="B176" s="26" t="s">
        <v>80</v>
      </c>
      <c r="C176" s="26">
        <v>3350000</v>
      </c>
      <c r="D176" s="26"/>
      <c r="E176" s="23"/>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row>
    <row r="177" spans="1:31" ht="12.75" customHeight="1">
      <c r="A177" s="21">
        <v>221105</v>
      </c>
      <c r="B177" s="49" t="s">
        <v>155</v>
      </c>
      <c r="C177" s="23">
        <f>SUM(C178)</f>
        <v>36000000</v>
      </c>
      <c r="D177" s="26"/>
      <c r="E177" s="23"/>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row>
    <row r="178" spans="1:31" ht="12.75" customHeight="1">
      <c r="A178" s="25">
        <v>22110501</v>
      </c>
      <c r="B178" s="29" t="s">
        <v>156</v>
      </c>
      <c r="C178" s="26">
        <v>36000000</v>
      </c>
      <c r="D178" s="26"/>
      <c r="E178" s="23"/>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row>
    <row r="179" spans="1:31" ht="12.75" customHeight="1">
      <c r="A179" s="21">
        <v>221107</v>
      </c>
      <c r="B179" s="23" t="s">
        <v>81</v>
      </c>
      <c r="C179" s="23">
        <f>C180</f>
        <v>2550000</v>
      </c>
      <c r="D179" s="26"/>
      <c r="E179" s="23"/>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row>
    <row r="180" spans="1:31" ht="12.75" customHeight="1">
      <c r="A180" s="25">
        <v>22110702</v>
      </c>
      <c r="B180" s="26" t="s">
        <v>82</v>
      </c>
      <c r="C180" s="26">
        <v>2550000</v>
      </c>
      <c r="D180" s="26"/>
      <c r="E180" s="23"/>
      <c r="F180" s="20"/>
      <c r="G180" s="20"/>
      <c r="H180" s="20"/>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row>
    <row r="181" spans="1:31" ht="12.75" customHeight="1">
      <c r="A181" s="25"/>
      <c r="B181" s="26"/>
      <c r="C181" s="26"/>
      <c r="D181" s="26"/>
      <c r="E181" s="23"/>
      <c r="F181" s="20"/>
      <c r="G181" s="20"/>
      <c r="H181" s="20"/>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row>
    <row r="182" spans="1:31" ht="12.75" customHeight="1">
      <c r="A182" s="677" t="s">
        <v>92</v>
      </c>
      <c r="B182" s="657"/>
      <c r="C182" s="68">
        <f t="shared" ref="C182:C183" si="0">C183</f>
        <v>600000000</v>
      </c>
      <c r="D182" s="26"/>
      <c r="E182" s="23"/>
      <c r="F182" s="20"/>
      <c r="G182" s="20"/>
      <c r="H182" s="20"/>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row>
    <row r="183" spans="1:31" ht="12.75" customHeight="1">
      <c r="A183" s="21">
        <v>221201</v>
      </c>
      <c r="B183" s="21" t="s">
        <v>93</v>
      </c>
      <c r="C183" s="23">
        <f t="shared" si="0"/>
        <v>600000000</v>
      </c>
      <c r="D183" s="26"/>
      <c r="E183" s="23"/>
      <c r="F183" s="20"/>
      <c r="G183" s="20"/>
      <c r="H183" s="20"/>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row>
    <row r="184" spans="1:31" ht="12.75" customHeight="1">
      <c r="A184" s="25">
        <v>22120118</v>
      </c>
      <c r="B184" s="29" t="s">
        <v>171</v>
      </c>
      <c r="C184" s="26">
        <v>600000000</v>
      </c>
      <c r="D184" s="26"/>
      <c r="E184" s="23"/>
      <c r="F184" s="20"/>
      <c r="G184" s="20"/>
      <c r="H184" s="20"/>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row>
    <row r="185" spans="1:31" ht="12.75" customHeight="1">
      <c r="A185" s="29"/>
      <c r="B185" s="26"/>
      <c r="C185" s="26"/>
      <c r="D185" s="26"/>
      <c r="E185" s="23"/>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row>
    <row r="186" spans="1:31" ht="15" customHeight="1" thickBot="1"/>
    <row r="187" spans="1:31" ht="13.5" customHeight="1">
      <c r="A187" s="684" t="s">
        <v>290</v>
      </c>
      <c r="B187" s="685"/>
      <c r="C187" s="689" t="s">
        <v>291</v>
      </c>
      <c r="E187" s="40"/>
      <c r="F187" s="40"/>
      <c r="G187" s="40"/>
      <c r="H187" s="40"/>
      <c r="I187" s="40"/>
      <c r="J187" s="40"/>
      <c r="K187" s="40"/>
      <c r="L187" s="40"/>
      <c r="M187" s="40"/>
      <c r="N187" s="113"/>
      <c r="O187" s="113"/>
      <c r="P187" s="113"/>
      <c r="Q187" s="113"/>
      <c r="R187" s="113"/>
      <c r="S187" s="113"/>
      <c r="T187" s="113"/>
      <c r="U187" s="113"/>
      <c r="V187" s="113"/>
      <c r="W187" s="113"/>
      <c r="X187" s="113"/>
      <c r="Y187" s="113"/>
      <c r="Z187" s="2"/>
      <c r="AA187" s="2"/>
      <c r="AB187" s="2"/>
      <c r="AC187" s="2"/>
      <c r="AD187" s="2"/>
    </row>
    <row r="188" spans="1:31" ht="12.75" customHeight="1" thickBot="1">
      <c r="A188" s="686"/>
      <c r="B188" s="687"/>
      <c r="C188" s="662"/>
      <c r="E188" s="32"/>
      <c r="F188" s="40"/>
      <c r="G188" s="40"/>
      <c r="H188" s="40"/>
      <c r="I188" s="40"/>
      <c r="J188" s="40"/>
      <c r="K188" s="40"/>
      <c r="L188" s="40"/>
      <c r="M188" s="40"/>
      <c r="N188" s="113"/>
      <c r="O188" s="113"/>
      <c r="P188" s="113"/>
      <c r="Q188" s="113"/>
      <c r="R188" s="113"/>
      <c r="S188" s="113"/>
      <c r="T188" s="113"/>
      <c r="U188" s="113"/>
      <c r="V188" s="113"/>
      <c r="W188" s="113"/>
      <c r="X188" s="113"/>
      <c r="Y188" s="113"/>
      <c r="Z188" s="2"/>
      <c r="AA188" s="2"/>
      <c r="AB188" s="2"/>
      <c r="AC188" s="2"/>
      <c r="AD188" s="2"/>
    </row>
    <row r="189" spans="1:31" ht="12.75" customHeight="1">
      <c r="A189" s="731" t="s">
        <v>292</v>
      </c>
      <c r="B189" s="732"/>
      <c r="C189" s="733"/>
      <c r="E189" s="40"/>
      <c r="F189" s="40"/>
      <c r="G189" s="40"/>
      <c r="H189" s="40"/>
      <c r="I189" s="40"/>
      <c r="J189" s="40"/>
      <c r="K189" s="40"/>
      <c r="L189" s="40"/>
      <c r="M189" s="40"/>
      <c r="N189" s="113"/>
      <c r="O189" s="113"/>
      <c r="P189" s="113"/>
      <c r="Q189" s="113"/>
      <c r="R189" s="113"/>
      <c r="S189" s="113"/>
      <c r="T189" s="113"/>
      <c r="U189" s="113"/>
      <c r="V189" s="113"/>
      <c r="W189" s="113"/>
      <c r="X189" s="113"/>
      <c r="Y189" s="113"/>
      <c r="Z189" s="2"/>
      <c r="AA189" s="2"/>
      <c r="AB189" s="2"/>
      <c r="AC189" s="2"/>
      <c r="AD189" s="2"/>
    </row>
    <row r="190" spans="1:31" ht="12.75" customHeight="1">
      <c r="A190" s="734"/>
      <c r="B190" s="735"/>
      <c r="C190" s="736"/>
      <c r="E190" s="76"/>
      <c r="F190" s="40"/>
      <c r="G190" s="40"/>
      <c r="H190" s="40"/>
      <c r="I190" s="40"/>
      <c r="J190" s="40"/>
      <c r="K190" s="40"/>
      <c r="L190" s="40"/>
      <c r="M190" s="40"/>
      <c r="N190" s="113"/>
      <c r="O190" s="113"/>
      <c r="P190" s="113"/>
      <c r="Q190" s="113"/>
      <c r="R190" s="113"/>
      <c r="S190" s="113"/>
      <c r="T190" s="113"/>
      <c r="U190" s="113"/>
      <c r="V190" s="113"/>
      <c r="W190" s="113"/>
      <c r="X190" s="113"/>
      <c r="Y190" s="113"/>
      <c r="Z190" s="2"/>
      <c r="AA190" s="2"/>
      <c r="AB190" s="2"/>
      <c r="AC190" s="2"/>
      <c r="AD190" s="2"/>
    </row>
    <row r="191" spans="1:31" ht="12.75" customHeight="1">
      <c r="A191" s="734"/>
      <c r="B191" s="735"/>
      <c r="C191" s="736"/>
      <c r="E191" s="76"/>
      <c r="F191" s="40"/>
      <c r="G191" s="40"/>
      <c r="H191" s="40"/>
      <c r="I191" s="40"/>
      <c r="J191" s="40"/>
      <c r="K191" s="40"/>
      <c r="L191" s="40"/>
      <c r="M191" s="40"/>
      <c r="N191" s="113"/>
      <c r="O191" s="113"/>
      <c r="P191" s="113"/>
      <c r="Q191" s="113"/>
      <c r="R191" s="113"/>
      <c r="S191" s="113"/>
      <c r="T191" s="113"/>
      <c r="U191" s="113"/>
      <c r="V191" s="113"/>
      <c r="W191" s="113"/>
      <c r="X191" s="113"/>
      <c r="Y191" s="113"/>
      <c r="Z191" s="2"/>
      <c r="AA191" s="2"/>
      <c r="AB191" s="2"/>
      <c r="AC191" s="2"/>
      <c r="AD191" s="2"/>
    </row>
    <row r="192" spans="1:31" ht="12.75" customHeight="1">
      <c r="A192" s="734"/>
      <c r="B192" s="735"/>
      <c r="C192" s="736"/>
      <c r="E192" s="76"/>
      <c r="F192" s="40"/>
      <c r="G192" s="40"/>
      <c r="H192" s="40"/>
      <c r="I192" s="40"/>
      <c r="J192" s="40"/>
      <c r="K192" s="40"/>
      <c r="L192" s="40"/>
      <c r="M192" s="40"/>
      <c r="N192" s="113"/>
      <c r="O192" s="113"/>
      <c r="P192" s="113"/>
      <c r="Q192" s="113"/>
      <c r="R192" s="113"/>
      <c r="S192" s="113"/>
      <c r="T192" s="113"/>
      <c r="U192" s="113"/>
      <c r="V192" s="113"/>
      <c r="W192" s="113"/>
      <c r="X192" s="113"/>
      <c r="Y192" s="113"/>
      <c r="Z192" s="2"/>
      <c r="AA192" s="2"/>
      <c r="AB192" s="2"/>
      <c r="AC192" s="2"/>
      <c r="AD192" s="2"/>
    </row>
    <row r="193" spans="1:31" ht="12.75" customHeight="1">
      <c r="A193" s="734"/>
      <c r="B193" s="735"/>
      <c r="C193" s="736"/>
      <c r="E193" s="76"/>
      <c r="F193" s="40"/>
      <c r="G193" s="40"/>
      <c r="H193" s="40"/>
      <c r="I193" s="40"/>
      <c r="J193" s="40"/>
      <c r="K193" s="40"/>
      <c r="L193" s="40"/>
      <c r="M193" s="40"/>
      <c r="N193" s="113"/>
      <c r="O193" s="113"/>
      <c r="P193" s="113"/>
      <c r="Q193" s="113"/>
      <c r="R193" s="113"/>
      <c r="S193" s="113"/>
      <c r="T193" s="113"/>
      <c r="U193" s="113"/>
      <c r="V193" s="113"/>
      <c r="W193" s="113"/>
      <c r="X193" s="113"/>
      <c r="Y193" s="113"/>
      <c r="Z193" s="2"/>
      <c r="AA193" s="2"/>
      <c r="AB193" s="2"/>
      <c r="AC193" s="2"/>
      <c r="AD193" s="2"/>
    </row>
    <row r="194" spans="1:31" ht="12.75" customHeight="1" thickBot="1">
      <c r="A194" s="737"/>
      <c r="B194" s="738"/>
      <c r="C194" s="739"/>
      <c r="E194" s="40"/>
      <c r="F194" s="40"/>
      <c r="G194" s="40"/>
      <c r="H194" s="40"/>
      <c r="I194" s="40"/>
      <c r="J194" s="40"/>
      <c r="K194" s="40"/>
      <c r="L194" s="40"/>
      <c r="M194" s="40"/>
      <c r="N194" s="113"/>
      <c r="O194" s="113"/>
      <c r="P194" s="113"/>
      <c r="Q194" s="113"/>
      <c r="R194" s="113"/>
      <c r="S194" s="113"/>
      <c r="T194" s="113"/>
      <c r="U194" s="113"/>
      <c r="V194" s="113"/>
      <c r="W194" s="113"/>
      <c r="X194" s="113"/>
      <c r="Y194" s="113"/>
      <c r="Z194" s="2"/>
      <c r="AA194" s="2"/>
      <c r="AB194" s="2"/>
      <c r="AC194" s="2"/>
      <c r="AD194" s="2"/>
    </row>
    <row r="195" spans="1:31" ht="12.75" customHeight="1">
      <c r="A195" s="57" t="s">
        <v>4</v>
      </c>
      <c r="B195" s="89"/>
      <c r="C195" s="90"/>
      <c r="E195" s="35"/>
      <c r="F195" s="32"/>
      <c r="G195" s="32"/>
      <c r="H195" s="32"/>
      <c r="I195" s="29"/>
      <c r="J195" s="29"/>
      <c r="K195" s="29"/>
      <c r="L195" s="29"/>
      <c r="M195" s="29"/>
      <c r="N195" s="29"/>
      <c r="O195" s="29"/>
      <c r="P195" s="29"/>
      <c r="Q195" s="29"/>
      <c r="R195" s="29"/>
      <c r="S195" s="29"/>
      <c r="T195" s="29"/>
      <c r="U195" s="29"/>
      <c r="V195" s="29"/>
      <c r="W195" s="29"/>
      <c r="X195" s="29"/>
      <c r="Y195" s="29"/>
      <c r="Z195" s="32"/>
      <c r="AA195" s="32"/>
      <c r="AB195" s="32"/>
      <c r="AC195" s="32"/>
    </row>
    <row r="196" spans="1:31" ht="12.75" customHeight="1">
      <c r="A196" s="63" t="s">
        <v>293</v>
      </c>
      <c r="B196" s="32"/>
      <c r="C196" s="70"/>
      <c r="E196" s="35"/>
      <c r="F196" s="32"/>
      <c r="G196" s="32"/>
      <c r="H196" s="32"/>
      <c r="I196" s="29"/>
      <c r="J196" s="29"/>
      <c r="K196" s="29"/>
      <c r="L196" s="29"/>
      <c r="M196" s="29"/>
      <c r="N196" s="29"/>
      <c r="O196" s="29"/>
      <c r="P196" s="29"/>
      <c r="Q196" s="29"/>
      <c r="R196" s="29"/>
      <c r="S196" s="29"/>
      <c r="T196" s="29"/>
      <c r="U196" s="29"/>
      <c r="V196" s="29"/>
      <c r="W196" s="29"/>
      <c r="X196" s="29"/>
      <c r="Y196" s="29"/>
      <c r="Z196" s="32"/>
      <c r="AA196" s="32"/>
      <c r="AB196" s="32"/>
      <c r="AC196" s="32"/>
    </row>
    <row r="197" spans="1:31" ht="12.75" customHeight="1">
      <c r="A197" s="63" t="s">
        <v>281</v>
      </c>
      <c r="B197" s="32"/>
      <c r="C197" s="70"/>
      <c r="E197" s="35"/>
      <c r="F197" s="32"/>
      <c r="G197" s="32"/>
      <c r="H197" s="32"/>
      <c r="I197" s="29"/>
      <c r="J197" s="29"/>
      <c r="K197" s="29"/>
      <c r="L197" s="29"/>
      <c r="M197" s="29"/>
      <c r="N197" s="29"/>
      <c r="O197" s="29"/>
      <c r="P197" s="29"/>
      <c r="Q197" s="29"/>
      <c r="R197" s="29"/>
      <c r="S197" s="29"/>
      <c r="T197" s="29"/>
      <c r="U197" s="29"/>
      <c r="V197" s="29"/>
      <c r="W197" s="29"/>
      <c r="X197" s="29"/>
      <c r="Y197" s="29"/>
      <c r="Z197" s="32"/>
      <c r="AA197" s="32"/>
      <c r="AB197" s="32"/>
      <c r="AC197" s="32"/>
    </row>
    <row r="198" spans="1:31" ht="12.75" customHeight="1" thickBot="1">
      <c r="A198" s="64" t="s">
        <v>88</v>
      </c>
      <c r="B198" s="91"/>
      <c r="C198" s="72"/>
      <c r="E198" s="35"/>
      <c r="F198" s="32"/>
      <c r="G198" s="32"/>
      <c r="H198" s="32"/>
      <c r="I198" s="29"/>
      <c r="J198" s="29"/>
      <c r="K198" s="29"/>
      <c r="L198" s="29"/>
      <c r="M198" s="29"/>
      <c r="N198" s="29"/>
      <c r="O198" s="29"/>
      <c r="P198" s="29"/>
      <c r="Q198" s="29"/>
      <c r="R198" s="29"/>
      <c r="S198" s="29"/>
      <c r="T198" s="29"/>
      <c r="U198" s="29"/>
      <c r="V198" s="29"/>
      <c r="W198" s="29"/>
      <c r="X198" s="29"/>
      <c r="Y198" s="29"/>
      <c r="Z198" s="32"/>
      <c r="AA198" s="32"/>
      <c r="AB198" s="32"/>
      <c r="AC198" s="32"/>
    </row>
    <row r="199" spans="1:31" ht="12.75" customHeight="1" thickBot="1">
      <c r="A199" s="13" t="s">
        <v>8</v>
      </c>
      <c r="B199" s="14"/>
      <c r="C199" s="16">
        <f>C201+C229+C249</f>
        <v>463998500</v>
      </c>
      <c r="E199" s="35"/>
      <c r="F199" s="32"/>
      <c r="G199" s="32"/>
      <c r="H199" s="32"/>
      <c r="I199" s="29"/>
      <c r="J199" s="29"/>
      <c r="K199" s="29"/>
      <c r="L199" s="29"/>
      <c r="M199" s="29"/>
      <c r="N199" s="29"/>
      <c r="O199" s="29"/>
      <c r="P199" s="29"/>
      <c r="Q199" s="29"/>
      <c r="R199" s="29"/>
      <c r="S199" s="29"/>
      <c r="T199" s="29"/>
      <c r="U199" s="29"/>
      <c r="V199" s="29"/>
      <c r="W199" s="29"/>
      <c r="X199" s="29"/>
      <c r="Y199" s="29"/>
      <c r="Z199" s="32"/>
      <c r="AA199" s="32"/>
      <c r="AB199" s="32"/>
      <c r="AC199" s="32"/>
    </row>
    <row r="200" spans="1:31" ht="12.75" customHeight="1" thickBot="1">
      <c r="A200" s="7"/>
      <c r="B200" s="7"/>
      <c r="C200" s="8"/>
      <c r="D200" s="8"/>
      <c r="E200" s="98"/>
      <c r="F200" s="92"/>
      <c r="G200" s="92"/>
      <c r="H200" s="32"/>
      <c r="I200" s="32"/>
      <c r="J200" s="29"/>
      <c r="K200" s="29"/>
      <c r="L200" s="29"/>
      <c r="M200" s="29"/>
      <c r="N200" s="29"/>
      <c r="O200" s="29"/>
      <c r="P200" s="29"/>
      <c r="Q200" s="29"/>
      <c r="R200" s="29"/>
      <c r="S200" s="29"/>
      <c r="T200" s="29"/>
      <c r="U200" s="29"/>
      <c r="V200" s="29"/>
      <c r="W200" s="29"/>
      <c r="X200" s="29"/>
      <c r="Y200" s="29"/>
      <c r="Z200" s="29"/>
      <c r="AA200" s="32"/>
      <c r="AB200" s="32"/>
      <c r="AC200" s="32"/>
      <c r="AD200" s="32"/>
    </row>
    <row r="201" spans="1:31" ht="15" customHeight="1">
      <c r="A201" s="690" t="s">
        <v>32</v>
      </c>
      <c r="B201" s="657"/>
      <c r="C201" s="83">
        <f>C224+C220+C216+C212+C210+C207+C204+C202</f>
        <v>281428500</v>
      </c>
    </row>
    <row r="202" spans="1:31" ht="14.25" customHeight="1">
      <c r="A202" s="21">
        <v>211201</v>
      </c>
      <c r="B202" s="21" t="s">
        <v>33</v>
      </c>
      <c r="C202" s="50">
        <f>C203</f>
        <v>3850000</v>
      </c>
    </row>
    <row r="203" spans="1:31" ht="12.75" customHeight="1">
      <c r="A203" s="25">
        <v>21120101</v>
      </c>
      <c r="B203" s="29" t="s">
        <v>34</v>
      </c>
      <c r="C203" s="26">
        <v>3850000</v>
      </c>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row>
    <row r="204" spans="1:31" ht="12.75" customHeight="1">
      <c r="A204" s="21">
        <v>211202</v>
      </c>
      <c r="B204" s="49" t="s">
        <v>110</v>
      </c>
      <c r="C204" s="23">
        <f>C205+C206</f>
        <v>17150000</v>
      </c>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row>
    <row r="205" spans="1:31" ht="12.75" customHeight="1">
      <c r="A205" s="25">
        <v>21120201</v>
      </c>
      <c r="B205" s="29" t="s">
        <v>166</v>
      </c>
      <c r="C205" s="26">
        <v>7500000</v>
      </c>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row>
    <row r="206" spans="1:31" ht="12.75" customHeight="1">
      <c r="A206" s="25">
        <v>21120203</v>
      </c>
      <c r="B206" s="29" t="s">
        <v>121</v>
      </c>
      <c r="C206" s="26">
        <v>9650000</v>
      </c>
      <c r="D206" s="38"/>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row>
    <row r="207" spans="1:31" ht="12.75" customHeight="1">
      <c r="A207" s="21">
        <v>211203</v>
      </c>
      <c r="B207" s="49" t="s">
        <v>35</v>
      </c>
      <c r="C207" s="50">
        <f>C208+C209</f>
        <v>34380000</v>
      </c>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row>
    <row r="208" spans="1:31" ht="12.75" customHeight="1">
      <c r="A208" s="25">
        <v>21120302</v>
      </c>
      <c r="B208" s="29" t="s">
        <v>37</v>
      </c>
      <c r="C208" s="26">
        <v>6780000</v>
      </c>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row>
    <row r="209" spans="1:31" ht="12.75" customHeight="1">
      <c r="A209" s="25">
        <v>21120303</v>
      </c>
      <c r="B209" s="32" t="s">
        <v>199</v>
      </c>
      <c r="C209" s="26">
        <v>27600000</v>
      </c>
      <c r="D209" s="32"/>
      <c r="E209" s="26"/>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row>
    <row r="210" spans="1:31" ht="12.75" customHeight="1">
      <c r="A210" s="21">
        <v>211204</v>
      </c>
      <c r="B210" s="49" t="s">
        <v>38</v>
      </c>
      <c r="C210" s="50">
        <f>C211</f>
        <v>1900000</v>
      </c>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row>
    <row r="211" spans="1:31" ht="12.75" customHeight="1">
      <c r="A211" s="25">
        <v>21120401</v>
      </c>
      <c r="B211" s="26" t="s">
        <v>39</v>
      </c>
      <c r="C211" s="26">
        <v>1900000</v>
      </c>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row>
    <row r="212" spans="1:31" ht="12.75" customHeight="1">
      <c r="A212" s="21">
        <v>211205</v>
      </c>
      <c r="B212" s="23" t="s">
        <v>122</v>
      </c>
      <c r="C212" s="23">
        <f>+SUM(C213:C215)</f>
        <v>172366500</v>
      </c>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row>
    <row r="213" spans="1:31" ht="12.75" customHeight="1">
      <c r="A213" s="25">
        <v>21120501</v>
      </c>
      <c r="B213" s="29" t="s">
        <v>123</v>
      </c>
      <c r="C213" s="26">
        <v>3500000</v>
      </c>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row>
    <row r="214" spans="1:31" ht="12.75" customHeight="1">
      <c r="A214" s="25">
        <v>21120502</v>
      </c>
      <c r="B214" s="29" t="s">
        <v>124</v>
      </c>
      <c r="C214" s="26">
        <v>166616500</v>
      </c>
      <c r="D214" s="20"/>
      <c r="E214" s="73"/>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row>
    <row r="215" spans="1:31" ht="12.75" customHeight="1">
      <c r="A215" s="25">
        <v>21120503</v>
      </c>
      <c r="B215" s="26" t="s">
        <v>241</v>
      </c>
      <c r="C215" s="26">
        <v>2250000</v>
      </c>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row>
    <row r="216" spans="1:31" ht="12.75" customHeight="1">
      <c r="A216" s="21">
        <v>211207</v>
      </c>
      <c r="B216" s="23" t="s">
        <v>40</v>
      </c>
      <c r="C216" s="23">
        <f>+SUM(C217:C219)</f>
        <v>11250000</v>
      </c>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row>
    <row r="217" spans="1:31" ht="12.75" customHeight="1">
      <c r="A217" s="25">
        <v>21120701</v>
      </c>
      <c r="B217" s="26" t="s">
        <v>125</v>
      </c>
      <c r="C217" s="26">
        <v>4950000</v>
      </c>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row>
    <row r="218" spans="1:31" ht="12.75" customHeight="1">
      <c r="A218" s="25">
        <v>21120704</v>
      </c>
      <c r="B218" s="26" t="s">
        <v>42</v>
      </c>
      <c r="C218" s="26">
        <v>4150000</v>
      </c>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row>
    <row r="219" spans="1:31" ht="12.75" customHeight="1">
      <c r="A219" s="25">
        <v>21120706</v>
      </c>
      <c r="B219" s="26" t="s">
        <v>126</v>
      </c>
      <c r="C219" s="26">
        <v>2150000</v>
      </c>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row>
    <row r="220" spans="1:31" ht="12.75" customHeight="1">
      <c r="A220" s="21">
        <v>211208</v>
      </c>
      <c r="B220" s="49" t="s">
        <v>47</v>
      </c>
      <c r="C220" s="23">
        <f>+SUM(C221:C223)</f>
        <v>20956500</v>
      </c>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row>
    <row r="221" spans="1:31" ht="12.75" customHeight="1">
      <c r="A221" s="25">
        <v>21120803</v>
      </c>
      <c r="B221" s="26" t="s">
        <v>228</v>
      </c>
      <c r="C221" s="26">
        <v>3630000</v>
      </c>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row>
    <row r="222" spans="1:31" ht="12.75" customHeight="1">
      <c r="A222" s="25">
        <v>21120805</v>
      </c>
      <c r="B222" s="26" t="s">
        <v>49</v>
      </c>
      <c r="C222" s="26">
        <v>10950500</v>
      </c>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row>
    <row r="223" spans="1:31" ht="12.75" customHeight="1">
      <c r="A223" s="25">
        <v>21120806</v>
      </c>
      <c r="B223" s="32" t="s">
        <v>247</v>
      </c>
      <c r="C223" s="26">
        <v>6376000</v>
      </c>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row>
    <row r="224" spans="1:31" ht="12.75" customHeight="1">
      <c r="A224" s="21">
        <v>211209</v>
      </c>
      <c r="B224" s="23" t="s">
        <v>50</v>
      </c>
      <c r="C224" s="23">
        <f>+SUM(C225:C227)</f>
        <v>19575500</v>
      </c>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row>
    <row r="225" spans="1:31" ht="12.75" customHeight="1">
      <c r="A225" s="25">
        <v>21120901</v>
      </c>
      <c r="B225" s="26" t="s">
        <v>51</v>
      </c>
      <c r="C225" s="26">
        <v>3355500</v>
      </c>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row>
    <row r="226" spans="1:31" ht="12.75" customHeight="1">
      <c r="A226" s="25">
        <v>21120903</v>
      </c>
      <c r="B226" s="26" t="s">
        <v>128</v>
      </c>
      <c r="C226" s="26">
        <v>13670000</v>
      </c>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row>
    <row r="227" spans="1:31" ht="12.75" customHeight="1">
      <c r="A227" s="25">
        <v>21120906</v>
      </c>
      <c r="B227" s="26" t="s">
        <v>52</v>
      </c>
      <c r="C227" s="26">
        <v>2550000</v>
      </c>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row>
    <row r="228" spans="1:31" ht="12.75" customHeight="1">
      <c r="A228" s="29"/>
      <c r="B228" s="29"/>
      <c r="C228" s="26"/>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row>
    <row r="229" spans="1:31" ht="12.75" customHeight="1">
      <c r="A229" s="683" t="s">
        <v>10</v>
      </c>
      <c r="B229" s="657"/>
      <c r="C229" s="69">
        <f>C230+C233+C238+C241+C243</f>
        <v>98270000</v>
      </c>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row>
    <row r="230" spans="1:31" ht="12.75" customHeight="1">
      <c r="A230" s="21">
        <v>211302</v>
      </c>
      <c r="B230" s="21" t="s">
        <v>53</v>
      </c>
      <c r="C230" s="50">
        <f>SUM(C231+C232)</f>
        <v>28180000</v>
      </c>
      <c r="D230" s="32"/>
      <c r="E230" s="47"/>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row>
    <row r="231" spans="1:31" ht="12.75" customHeight="1">
      <c r="A231" s="25">
        <v>21130201</v>
      </c>
      <c r="B231" s="32" t="s">
        <v>143</v>
      </c>
      <c r="C231" s="51">
        <v>24680000</v>
      </c>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row>
    <row r="232" spans="1:31" ht="12.75" customHeight="1">
      <c r="A232" s="25">
        <v>21130204</v>
      </c>
      <c r="B232" s="26" t="s">
        <v>54</v>
      </c>
      <c r="C232" s="26">
        <v>3500000</v>
      </c>
      <c r="D232" s="32"/>
      <c r="E232" s="38"/>
      <c r="F232" s="38"/>
      <c r="G232" s="38"/>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row>
    <row r="233" spans="1:31" ht="12.75" customHeight="1">
      <c r="A233" s="21">
        <v>211303</v>
      </c>
      <c r="B233" s="7" t="s">
        <v>100</v>
      </c>
      <c r="C233" s="23">
        <f>SUM(C234:C237)</f>
        <v>15840000</v>
      </c>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row>
    <row r="234" spans="1:31" ht="12.75" customHeight="1">
      <c r="A234" s="25">
        <v>21130301</v>
      </c>
      <c r="B234" s="29" t="s">
        <v>129</v>
      </c>
      <c r="C234" s="26">
        <v>7200000</v>
      </c>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row>
    <row r="235" spans="1:31" ht="12.75" customHeight="1">
      <c r="A235" s="25">
        <v>21130304</v>
      </c>
      <c r="B235" s="29" t="s">
        <v>130</v>
      </c>
      <c r="C235" s="26">
        <v>3450000</v>
      </c>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row>
    <row r="236" spans="1:31" ht="12.75" customHeight="1">
      <c r="A236" s="25">
        <v>21130305</v>
      </c>
      <c r="B236" s="29" t="s">
        <v>131</v>
      </c>
      <c r="C236" s="26">
        <v>3650000</v>
      </c>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row>
    <row r="237" spans="1:31" ht="12.75" customHeight="1">
      <c r="A237" s="25">
        <v>21130307</v>
      </c>
      <c r="B237" s="29" t="s">
        <v>101</v>
      </c>
      <c r="C237" s="26">
        <v>1540000</v>
      </c>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row>
    <row r="238" spans="1:31" ht="12.75" customHeight="1">
      <c r="A238" s="21">
        <v>211305</v>
      </c>
      <c r="B238" s="49" t="s">
        <v>55</v>
      </c>
      <c r="C238" s="23">
        <f>+SUM(C239:C240)</f>
        <v>23200000</v>
      </c>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row>
    <row r="239" spans="1:31" ht="12.75" customHeight="1">
      <c r="A239" s="25">
        <v>21130501</v>
      </c>
      <c r="B239" s="32" t="s">
        <v>115</v>
      </c>
      <c r="C239" s="26">
        <v>1000000</v>
      </c>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row>
    <row r="240" spans="1:31" ht="12.75" customHeight="1">
      <c r="A240" s="25">
        <v>21130502</v>
      </c>
      <c r="B240" s="29" t="s">
        <v>56</v>
      </c>
      <c r="C240" s="26">
        <v>22200000</v>
      </c>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row>
    <row r="241" spans="1:31" ht="12.75" customHeight="1">
      <c r="A241" s="21">
        <v>211307</v>
      </c>
      <c r="B241" s="23" t="s">
        <v>102</v>
      </c>
      <c r="C241" s="23">
        <f>C242</f>
        <v>1150000</v>
      </c>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row>
    <row r="242" spans="1:31" ht="12.75" customHeight="1">
      <c r="A242" s="25">
        <v>21130701</v>
      </c>
      <c r="B242" s="29" t="s">
        <v>103</v>
      </c>
      <c r="C242" s="26">
        <v>1150000</v>
      </c>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row>
    <row r="243" spans="1:31" ht="12.75" customHeight="1">
      <c r="A243" s="21">
        <v>211309</v>
      </c>
      <c r="B243" s="49" t="s">
        <v>61</v>
      </c>
      <c r="C243" s="23">
        <f>+SUM(C244:C247)</f>
        <v>29900000</v>
      </c>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row>
    <row r="244" spans="1:31" ht="12.75" customHeight="1">
      <c r="A244" s="25">
        <v>21130901</v>
      </c>
      <c r="B244" s="29" t="s">
        <v>62</v>
      </c>
      <c r="C244" s="26">
        <v>17000000</v>
      </c>
      <c r="D244" s="32"/>
      <c r="E244" s="32"/>
      <c r="F244" s="32"/>
      <c r="G244" s="38"/>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row>
    <row r="245" spans="1:31" ht="12.75" customHeight="1">
      <c r="A245" s="25">
        <v>21130903</v>
      </c>
      <c r="B245" s="26" t="s">
        <v>63</v>
      </c>
      <c r="C245" s="26">
        <v>600000</v>
      </c>
      <c r="D245" s="32"/>
      <c r="E245" s="32"/>
      <c r="F245" s="32"/>
      <c r="G245" s="38"/>
      <c r="H245" s="38"/>
      <c r="I245" s="38"/>
      <c r="J245" s="32"/>
      <c r="K245" s="32"/>
      <c r="L245" s="32"/>
      <c r="M245" s="32"/>
      <c r="N245" s="32"/>
      <c r="O245" s="32"/>
      <c r="P245" s="32"/>
      <c r="Q245" s="32"/>
      <c r="R245" s="32"/>
      <c r="S245" s="32"/>
      <c r="T245" s="32"/>
      <c r="U245" s="32"/>
      <c r="V245" s="32"/>
      <c r="W245" s="32"/>
      <c r="X245" s="32"/>
      <c r="Y245" s="32"/>
      <c r="Z245" s="32"/>
      <c r="AA245" s="32"/>
      <c r="AB245" s="32"/>
      <c r="AC245" s="32"/>
      <c r="AD245" s="32"/>
      <c r="AE245" s="32"/>
    </row>
    <row r="246" spans="1:31" ht="12.75" customHeight="1">
      <c r="A246" s="25">
        <v>21130907</v>
      </c>
      <c r="B246" s="26" t="s">
        <v>275</v>
      </c>
      <c r="C246" s="26">
        <v>10800000</v>
      </c>
      <c r="D246" s="32"/>
      <c r="E246" s="32"/>
      <c r="F246" s="32"/>
      <c r="G246" s="32"/>
      <c r="H246" s="32"/>
      <c r="I246" s="38"/>
      <c r="J246" s="32"/>
      <c r="K246" s="32"/>
      <c r="L246" s="32"/>
      <c r="M246" s="32"/>
      <c r="N246" s="32"/>
      <c r="O246" s="32"/>
      <c r="P246" s="32"/>
      <c r="Q246" s="32"/>
      <c r="R246" s="32"/>
      <c r="S246" s="32"/>
      <c r="T246" s="32"/>
      <c r="U246" s="32"/>
      <c r="V246" s="32"/>
      <c r="W246" s="32"/>
      <c r="X246" s="32"/>
      <c r="Y246" s="32"/>
      <c r="Z246" s="32"/>
      <c r="AA246" s="32"/>
      <c r="AB246" s="32"/>
      <c r="AC246" s="32"/>
      <c r="AD246" s="32"/>
      <c r="AE246" s="32"/>
    </row>
    <row r="247" spans="1:31" ht="12.75" customHeight="1">
      <c r="A247" s="25">
        <v>21130908</v>
      </c>
      <c r="B247" s="29" t="s">
        <v>64</v>
      </c>
      <c r="C247" s="26">
        <v>1500000</v>
      </c>
      <c r="D247" s="32"/>
      <c r="E247" s="32"/>
      <c r="F247" s="32"/>
      <c r="G247" s="32"/>
      <c r="H247" s="32"/>
      <c r="J247" s="32"/>
      <c r="K247" s="32"/>
      <c r="L247" s="32"/>
      <c r="M247" s="32"/>
      <c r="N247" s="32"/>
      <c r="O247" s="32"/>
      <c r="P247" s="32"/>
      <c r="Q247" s="32"/>
      <c r="R247" s="32"/>
      <c r="S247" s="32"/>
      <c r="T247" s="32"/>
      <c r="U247" s="32"/>
      <c r="V247" s="32"/>
      <c r="W247" s="32"/>
      <c r="X247" s="32"/>
      <c r="Y247" s="32"/>
      <c r="Z247" s="32"/>
      <c r="AA247" s="32"/>
      <c r="AB247" s="32"/>
      <c r="AC247" s="32"/>
      <c r="AD247" s="32"/>
      <c r="AE247" s="32"/>
    </row>
    <row r="248" spans="1:31" ht="12.75" customHeight="1">
      <c r="A248" s="29"/>
      <c r="B248" s="29"/>
      <c r="C248" s="26"/>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row>
    <row r="249" spans="1:31" ht="12.75" customHeight="1">
      <c r="A249" s="698" t="s">
        <v>74</v>
      </c>
      <c r="B249" s="657"/>
      <c r="C249" s="86">
        <f>C250+C255+C260</f>
        <v>84300000</v>
      </c>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row>
    <row r="250" spans="1:31" ht="12.75" customHeight="1">
      <c r="A250" s="21">
        <v>221102</v>
      </c>
      <c r="B250" s="7" t="s">
        <v>132</v>
      </c>
      <c r="C250" s="23">
        <f>SUM(C251:C254)</f>
        <v>62500000</v>
      </c>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row>
    <row r="251" spans="1:31" ht="12.75" customHeight="1">
      <c r="A251" s="25">
        <v>22110202</v>
      </c>
      <c r="B251" s="32" t="s">
        <v>259</v>
      </c>
      <c r="C251" s="26">
        <f>10500000</f>
        <v>10500000</v>
      </c>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row>
    <row r="252" spans="1:31" ht="12.75" customHeight="1">
      <c r="A252" s="25">
        <v>22110203</v>
      </c>
      <c r="B252" s="29" t="s">
        <v>289</v>
      </c>
      <c r="C252" s="26">
        <v>35000000</v>
      </c>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row>
    <row r="253" spans="1:31" ht="12.75" customHeight="1">
      <c r="A253" s="25">
        <v>22110204</v>
      </c>
      <c r="B253" s="32" t="s">
        <v>133</v>
      </c>
      <c r="C253" s="26">
        <v>14000000</v>
      </c>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row>
    <row r="254" spans="1:31" ht="12.75" customHeight="1">
      <c r="A254" s="25">
        <v>22110205</v>
      </c>
      <c r="B254" s="32" t="s">
        <v>134</v>
      </c>
      <c r="C254" s="26">
        <v>3000000</v>
      </c>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row>
    <row r="255" spans="1:31" ht="12.75" customHeight="1">
      <c r="A255" s="21">
        <v>221104</v>
      </c>
      <c r="B255" s="21" t="s">
        <v>78</v>
      </c>
      <c r="C255" s="50">
        <f>SUM(C256:C259)</f>
        <v>19300000</v>
      </c>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row>
    <row r="256" spans="1:31" ht="12.75" customHeight="1">
      <c r="A256" s="25">
        <v>22110401</v>
      </c>
      <c r="B256" s="29" t="s">
        <v>79</v>
      </c>
      <c r="C256" s="26">
        <v>3350000</v>
      </c>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row>
    <row r="257" spans="1:31" ht="12.75" customHeight="1">
      <c r="A257" s="25">
        <v>22110404</v>
      </c>
      <c r="B257" s="29" t="s">
        <v>106</v>
      </c>
      <c r="C257" s="26">
        <v>6100000</v>
      </c>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row>
    <row r="258" spans="1:31" ht="12.75" customHeight="1">
      <c r="A258" s="25">
        <v>22110405</v>
      </c>
      <c r="B258" s="26" t="s">
        <v>253</v>
      </c>
      <c r="C258" s="26">
        <v>6500000</v>
      </c>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row>
    <row r="259" spans="1:31" ht="12.75" customHeight="1">
      <c r="A259" s="25">
        <v>22110409</v>
      </c>
      <c r="B259" s="26" t="s">
        <v>80</v>
      </c>
      <c r="C259" s="26">
        <v>3350000</v>
      </c>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row>
    <row r="260" spans="1:31" ht="12.75" customHeight="1">
      <c r="A260" s="21">
        <v>221107</v>
      </c>
      <c r="B260" s="23" t="s">
        <v>81</v>
      </c>
      <c r="C260" s="23">
        <f>SUM(C261)</f>
        <v>2500000</v>
      </c>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row>
    <row r="261" spans="1:31" ht="12.75" customHeight="1">
      <c r="A261" s="25">
        <v>22110702</v>
      </c>
      <c r="B261" s="29" t="s">
        <v>82</v>
      </c>
      <c r="C261" s="26">
        <v>2500000</v>
      </c>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row>
    <row r="262" spans="1:31" ht="12.75" customHeight="1">
      <c r="A262" s="120"/>
      <c r="B262" s="120"/>
      <c r="C262" s="120"/>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row>
    <row r="263" spans="1:31" ht="12.75"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row>
    <row r="264" spans="1:31" ht="12.75"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row>
    <row r="265" spans="1:31" ht="12.75"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row>
    <row r="266" spans="1:31" ht="12.75"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row>
    <row r="267" spans="1:31" ht="12.75"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row>
    <row r="268" spans="1:31" ht="12.75"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row>
    <row r="269" spans="1:31" ht="12.75"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row>
    <row r="270" spans="1:31" ht="12.75"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row>
    <row r="271" spans="1:31" ht="12.75"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row>
    <row r="272" spans="1:31" ht="12.75"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row>
    <row r="273" spans="1:31" ht="12.75"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row>
    <row r="274" spans="1:31" ht="12.75"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row>
    <row r="275" spans="1:31" ht="12.75"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row>
    <row r="276" spans="1:31" ht="12.75"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row>
    <row r="277" spans="1:31" ht="12.75"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row>
    <row r="278" spans="1:31" ht="12.75"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row>
    <row r="279" spans="1:31" ht="12.75"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row>
    <row r="280" spans="1:31" ht="12.75"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row>
    <row r="281" spans="1:31" ht="12.75"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row>
    <row r="282" spans="1:31" ht="12.75"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row>
    <row r="283" spans="1:31" ht="12.75"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row>
    <row r="284" spans="1:31" ht="12.75"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row>
    <row r="285" spans="1:31" ht="12.75"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row>
    <row r="286" spans="1:31" ht="12.75"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row>
    <row r="287" spans="1:31" ht="12.75"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row>
    <row r="288" spans="1:31" ht="12.75"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row>
    <row r="289" spans="1:31" ht="12.75"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row>
    <row r="290" spans="1:31" ht="12.75"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row>
    <row r="291" spans="1:31" ht="12.75"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row>
    <row r="292" spans="1:31" ht="12.75"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row>
    <row r="293" spans="1:31" ht="12.75"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row>
    <row r="294" spans="1:31" ht="12.75"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row>
    <row r="295" spans="1:31" ht="12.75"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row>
    <row r="296" spans="1:31" ht="12.75"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row>
    <row r="297" spans="1:31" ht="12.75"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row>
    <row r="298" spans="1:31" ht="12.75" customHeight="1">
      <c r="A298" s="29"/>
      <c r="B298" s="29"/>
      <c r="C298" s="41"/>
      <c r="D298" s="29"/>
      <c r="E298" s="19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row>
    <row r="299" spans="1:31" ht="12.75" customHeight="1">
      <c r="A299" s="29"/>
      <c r="B299" s="29"/>
      <c r="C299" s="41"/>
      <c r="D299" s="29"/>
      <c r="E299" s="19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row>
    <row r="300" spans="1:31" ht="12.75" customHeight="1">
      <c r="A300" s="29"/>
      <c r="B300" s="29"/>
      <c r="C300" s="41"/>
      <c r="D300" s="29"/>
      <c r="E300" s="19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row>
    <row r="301" spans="1:31" ht="12.75" customHeight="1">
      <c r="A301" s="29"/>
      <c r="B301" s="29"/>
      <c r="C301" s="41"/>
      <c r="D301" s="29"/>
      <c r="E301" s="19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row>
    <row r="302" spans="1:31" ht="12.75" customHeight="1">
      <c r="A302" s="29"/>
      <c r="B302" s="29"/>
      <c r="C302" s="41"/>
      <c r="D302" s="29"/>
      <c r="E302" s="19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row>
    <row r="303" spans="1:31" ht="12.75" customHeight="1">
      <c r="A303" s="29"/>
      <c r="B303" s="29"/>
      <c r="C303" s="41"/>
      <c r="D303" s="29"/>
      <c r="E303" s="19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row>
    <row r="304" spans="1:31" ht="12.75" customHeight="1">
      <c r="A304" s="29"/>
      <c r="B304" s="29"/>
      <c r="C304" s="41"/>
      <c r="D304" s="29"/>
      <c r="E304" s="19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row>
    <row r="305" spans="1:31" ht="12.75" customHeight="1">
      <c r="A305" s="29"/>
      <c r="B305" s="29"/>
      <c r="C305" s="41"/>
      <c r="D305" s="29"/>
      <c r="E305" s="19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row>
    <row r="306" spans="1:31" ht="12.75" customHeight="1">
      <c r="A306" s="29"/>
      <c r="B306" s="29"/>
      <c r="C306" s="41"/>
      <c r="D306" s="29"/>
      <c r="E306" s="19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row>
    <row r="307" spans="1:31" ht="12.75" customHeight="1">
      <c r="A307" s="29"/>
      <c r="B307" s="29"/>
      <c r="C307" s="41"/>
      <c r="D307" s="29"/>
      <c r="E307" s="19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row>
    <row r="308" spans="1:31" ht="12.75" customHeight="1">
      <c r="A308" s="29"/>
      <c r="B308" s="29"/>
      <c r="C308" s="41"/>
      <c r="D308" s="29"/>
      <c r="E308" s="19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row>
    <row r="309" spans="1:31" ht="12.75" customHeight="1">
      <c r="A309" s="29"/>
      <c r="B309" s="29"/>
      <c r="C309" s="41"/>
      <c r="D309" s="29"/>
      <c r="E309" s="19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row>
    <row r="310" spans="1:31" ht="12.75" customHeight="1">
      <c r="A310" s="29"/>
      <c r="B310" s="29"/>
      <c r="C310" s="41"/>
      <c r="D310" s="29"/>
      <c r="E310" s="19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row>
    <row r="311" spans="1:31" ht="12.75" customHeight="1">
      <c r="A311" s="29"/>
      <c r="B311" s="29"/>
      <c r="C311" s="41"/>
      <c r="D311" s="29"/>
      <c r="E311" s="19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row>
    <row r="312" spans="1:31" ht="12.75" customHeight="1">
      <c r="A312" s="29"/>
      <c r="B312" s="29"/>
      <c r="C312" s="41"/>
      <c r="D312" s="29"/>
      <c r="E312" s="19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row>
    <row r="313" spans="1:31" ht="12.75" customHeight="1">
      <c r="A313" s="29"/>
      <c r="B313" s="29"/>
      <c r="C313" s="41"/>
      <c r="D313" s="29"/>
      <c r="E313" s="19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row>
    <row r="314" spans="1:31" ht="12.75" customHeight="1">
      <c r="A314" s="29"/>
      <c r="B314" s="29"/>
      <c r="C314" s="41"/>
      <c r="D314" s="29"/>
      <c r="E314" s="19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row>
    <row r="315" spans="1:31" ht="12.75" customHeight="1">
      <c r="A315" s="29"/>
      <c r="B315" s="29"/>
      <c r="C315" s="41"/>
      <c r="D315" s="29"/>
      <c r="E315" s="19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row>
    <row r="316" spans="1:31" ht="12.75" customHeight="1">
      <c r="A316" s="29"/>
      <c r="B316" s="29"/>
      <c r="C316" s="41"/>
      <c r="D316" s="29"/>
      <c r="E316" s="19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row>
    <row r="317" spans="1:31" ht="12.75" customHeight="1">
      <c r="A317" s="29"/>
      <c r="B317" s="29"/>
      <c r="C317" s="41"/>
      <c r="D317" s="29"/>
      <c r="E317" s="19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row>
    <row r="318" spans="1:31" ht="12.75" customHeight="1">
      <c r="A318" s="29"/>
      <c r="B318" s="29"/>
      <c r="C318" s="41"/>
      <c r="D318" s="29"/>
      <c r="E318" s="19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row>
    <row r="319" spans="1:31" ht="12.75" customHeight="1">
      <c r="A319" s="29"/>
      <c r="B319" s="29"/>
      <c r="C319" s="41"/>
      <c r="D319" s="29"/>
      <c r="E319" s="19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row>
    <row r="320" spans="1:31" ht="12.75" customHeight="1">
      <c r="A320" s="29"/>
      <c r="B320" s="29"/>
      <c r="C320" s="41"/>
      <c r="D320" s="29"/>
      <c r="E320" s="19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row>
    <row r="321" spans="1:31" ht="12.75" customHeight="1">
      <c r="A321" s="29"/>
      <c r="B321" s="29"/>
      <c r="C321" s="41"/>
      <c r="D321" s="29"/>
      <c r="E321" s="19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row>
    <row r="322" spans="1:31" ht="12.75" customHeight="1">
      <c r="A322" s="29"/>
      <c r="B322" s="29"/>
      <c r="C322" s="41"/>
      <c r="D322" s="29"/>
      <c r="E322" s="19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row>
    <row r="323" spans="1:31" ht="12.75" customHeight="1">
      <c r="A323" s="29"/>
      <c r="B323" s="29"/>
      <c r="C323" s="41"/>
      <c r="D323" s="29"/>
      <c r="E323" s="19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row>
    <row r="324" spans="1:31" ht="12.75" customHeight="1">
      <c r="A324" s="29"/>
      <c r="B324" s="29"/>
      <c r="C324" s="41"/>
      <c r="D324" s="29"/>
      <c r="E324" s="19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row>
    <row r="325" spans="1:31" ht="12.75" customHeight="1">
      <c r="A325" s="29"/>
      <c r="B325" s="29"/>
      <c r="C325" s="41"/>
      <c r="D325" s="29"/>
      <c r="E325" s="19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row>
    <row r="326" spans="1:31" ht="12.75" customHeight="1">
      <c r="A326" s="29"/>
      <c r="B326" s="29"/>
      <c r="C326" s="41"/>
      <c r="D326" s="29"/>
      <c r="E326" s="19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row>
    <row r="327" spans="1:31" ht="12.75" customHeight="1">
      <c r="A327" s="29"/>
      <c r="B327" s="29"/>
      <c r="C327" s="41"/>
      <c r="D327" s="29"/>
      <c r="E327" s="19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row>
    <row r="328" spans="1:31" ht="12.75" customHeight="1">
      <c r="A328" s="29"/>
      <c r="B328" s="29"/>
      <c r="C328" s="41"/>
      <c r="D328" s="29"/>
      <c r="E328" s="19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row>
    <row r="329" spans="1:31" ht="12.75" customHeight="1">
      <c r="A329" s="29"/>
      <c r="B329" s="29"/>
      <c r="C329" s="41"/>
      <c r="D329" s="29"/>
      <c r="E329" s="19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row>
    <row r="330" spans="1:31" ht="12.75" customHeight="1">
      <c r="A330" s="29"/>
      <c r="B330" s="29"/>
      <c r="C330" s="41"/>
      <c r="D330" s="29"/>
      <c r="E330" s="19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row>
    <row r="331" spans="1:31" ht="12.75" customHeight="1">
      <c r="A331" s="29"/>
      <c r="B331" s="29"/>
      <c r="C331" s="41"/>
      <c r="D331" s="29"/>
      <c r="E331" s="19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row>
    <row r="332" spans="1:31" ht="12.75" customHeight="1">
      <c r="A332" s="29"/>
      <c r="B332" s="29"/>
      <c r="C332" s="41"/>
      <c r="D332" s="29"/>
      <c r="E332" s="19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row>
    <row r="333" spans="1:31" ht="12.75" customHeight="1">
      <c r="A333" s="29"/>
      <c r="B333" s="29"/>
      <c r="C333" s="41"/>
      <c r="D333" s="29"/>
      <c r="E333" s="19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row>
    <row r="334" spans="1:31" ht="12.75" customHeight="1">
      <c r="A334" s="29"/>
      <c r="B334" s="29"/>
      <c r="C334" s="41"/>
      <c r="D334" s="29"/>
      <c r="E334" s="19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row>
    <row r="335" spans="1:31" ht="12.75" customHeight="1">
      <c r="A335" s="29"/>
      <c r="B335" s="29"/>
      <c r="C335" s="41"/>
      <c r="D335" s="29"/>
      <c r="E335" s="19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row>
    <row r="336" spans="1:31" ht="12.75" customHeight="1">
      <c r="A336" s="29"/>
      <c r="B336" s="29"/>
      <c r="C336" s="41"/>
      <c r="D336" s="29"/>
      <c r="E336" s="19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row>
    <row r="337" spans="1:31" ht="12.75" customHeight="1">
      <c r="A337" s="29"/>
      <c r="B337" s="29"/>
      <c r="C337" s="41"/>
      <c r="D337" s="29"/>
      <c r="E337" s="19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row>
    <row r="338" spans="1:31" ht="12.75" customHeight="1">
      <c r="A338" s="29"/>
      <c r="B338" s="29"/>
      <c r="C338" s="41"/>
      <c r="D338" s="29"/>
      <c r="E338" s="19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row>
    <row r="339" spans="1:31" ht="12.75" customHeight="1">
      <c r="A339" s="29"/>
      <c r="B339" s="29"/>
      <c r="C339" s="41"/>
      <c r="D339" s="29"/>
      <c r="E339" s="19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row>
    <row r="340" spans="1:31" ht="12.75" customHeight="1">
      <c r="A340" s="29"/>
      <c r="B340" s="29"/>
      <c r="C340" s="41"/>
      <c r="D340" s="29"/>
      <c r="E340" s="19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row>
    <row r="341" spans="1:31" ht="12.75" customHeight="1">
      <c r="A341" s="29"/>
      <c r="B341" s="29"/>
      <c r="C341" s="41"/>
      <c r="D341" s="29"/>
      <c r="E341" s="19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row>
    <row r="342" spans="1:31" ht="12.75" customHeight="1">
      <c r="A342" s="29"/>
      <c r="B342" s="29"/>
      <c r="C342" s="41"/>
      <c r="D342" s="29"/>
      <c r="E342" s="19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row>
    <row r="343" spans="1:31" ht="12.75" customHeight="1">
      <c r="A343" s="29"/>
      <c r="B343" s="29"/>
      <c r="C343" s="41"/>
      <c r="D343" s="29"/>
      <c r="E343" s="19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row>
    <row r="344" spans="1:31" ht="12.75" customHeight="1">
      <c r="A344" s="29"/>
      <c r="B344" s="29"/>
      <c r="C344" s="41"/>
      <c r="D344" s="29"/>
      <c r="E344" s="19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row>
    <row r="345" spans="1:31" ht="12.75" customHeight="1">
      <c r="A345" s="29"/>
      <c r="B345" s="29"/>
      <c r="C345" s="41"/>
      <c r="D345" s="29"/>
      <c r="E345" s="19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row>
    <row r="346" spans="1:31" ht="12.75" customHeight="1">
      <c r="A346" s="29"/>
      <c r="B346" s="29"/>
      <c r="C346" s="41"/>
      <c r="D346" s="29"/>
      <c r="E346" s="19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row>
    <row r="347" spans="1:31" ht="12.75" customHeight="1">
      <c r="A347" s="29"/>
      <c r="B347" s="29"/>
      <c r="C347" s="41"/>
      <c r="D347" s="29"/>
      <c r="E347" s="19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row>
    <row r="348" spans="1:31" ht="12.75" customHeight="1">
      <c r="A348" s="29"/>
      <c r="B348" s="29"/>
      <c r="C348" s="41"/>
      <c r="D348" s="29"/>
      <c r="E348" s="19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row>
    <row r="349" spans="1:31" ht="12.75" customHeight="1">
      <c r="A349" s="29"/>
      <c r="B349" s="29"/>
      <c r="C349" s="41"/>
      <c r="D349" s="29"/>
      <c r="E349" s="19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row>
    <row r="350" spans="1:31" ht="12.75" customHeight="1">
      <c r="A350" s="29"/>
      <c r="B350" s="29"/>
      <c r="C350" s="41"/>
      <c r="D350" s="29"/>
      <c r="E350" s="19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row>
    <row r="351" spans="1:31" ht="12.75" customHeight="1">
      <c r="A351" s="29"/>
      <c r="B351" s="29"/>
      <c r="C351" s="41"/>
      <c r="D351" s="29"/>
      <c r="E351" s="19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row>
    <row r="352" spans="1:31" ht="12.75" customHeight="1">
      <c r="A352" s="29"/>
      <c r="B352" s="29"/>
      <c r="C352" s="41"/>
      <c r="D352" s="29"/>
      <c r="E352" s="19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row>
    <row r="353" spans="1:31" ht="12.75" customHeight="1">
      <c r="A353" s="29"/>
      <c r="B353" s="29"/>
      <c r="C353" s="41"/>
      <c r="D353" s="29"/>
      <c r="E353" s="19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row>
    <row r="354" spans="1:31" ht="12.75" customHeight="1">
      <c r="A354" s="29"/>
      <c r="B354" s="29"/>
      <c r="C354" s="41"/>
      <c r="D354" s="29"/>
      <c r="E354" s="19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row>
    <row r="355" spans="1:31" ht="12.75" customHeight="1">
      <c r="A355" s="29"/>
      <c r="B355" s="29"/>
      <c r="C355" s="41"/>
      <c r="D355" s="29"/>
      <c r="E355" s="19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row>
    <row r="356" spans="1:31" ht="12.75" customHeight="1">
      <c r="A356" s="29"/>
      <c r="B356" s="29"/>
      <c r="C356" s="41"/>
      <c r="D356" s="29"/>
      <c r="E356" s="19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row>
    <row r="357" spans="1:31" ht="12.75" customHeight="1">
      <c r="A357" s="29"/>
      <c r="B357" s="29"/>
      <c r="C357" s="41"/>
      <c r="D357" s="29"/>
      <c r="E357" s="192"/>
      <c r="F357" s="27"/>
      <c r="G357" s="27"/>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row>
    <row r="358" spans="1:31" ht="12.75" customHeight="1">
      <c r="A358" s="29"/>
      <c r="B358" s="29"/>
      <c r="C358" s="41"/>
      <c r="D358" s="29"/>
      <c r="E358" s="192"/>
      <c r="F358" s="27"/>
      <c r="G358" s="27"/>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row>
    <row r="359" spans="1:31" ht="12.75" customHeight="1">
      <c r="A359" s="29"/>
      <c r="B359" s="29"/>
      <c r="C359" s="41"/>
      <c r="D359" s="29"/>
      <c r="E359" s="192"/>
      <c r="F359" s="27"/>
      <c r="G359" s="27"/>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row>
    <row r="360" spans="1:31" ht="12.75" customHeight="1">
      <c r="A360" s="29"/>
      <c r="B360" s="29"/>
      <c r="C360" s="41"/>
      <c r="D360" s="29"/>
      <c r="E360" s="192"/>
      <c r="F360" s="27"/>
      <c r="G360" s="27"/>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row>
    <row r="361" spans="1:31" ht="12.75" customHeight="1">
      <c r="A361" s="29"/>
      <c r="B361" s="29"/>
      <c r="C361" s="41"/>
      <c r="D361" s="29"/>
      <c r="E361" s="192"/>
      <c r="F361" s="27"/>
      <c r="G361" s="27"/>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row>
    <row r="362" spans="1:31" ht="12.75" customHeight="1">
      <c r="A362" s="29"/>
      <c r="B362" s="29"/>
      <c r="C362" s="41"/>
      <c r="D362" s="29"/>
      <c r="E362" s="192"/>
      <c r="F362" s="27"/>
      <c r="G362" s="27"/>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31" ht="12.75" customHeight="1">
      <c r="A363" s="29"/>
      <c r="B363" s="29"/>
      <c r="C363" s="41"/>
      <c r="D363" s="29"/>
      <c r="E363" s="192"/>
      <c r="F363" s="27"/>
      <c r="G363" s="27"/>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row>
    <row r="364" spans="1:31" ht="12.75" customHeight="1">
      <c r="A364" s="29"/>
      <c r="B364" s="29"/>
      <c r="C364" s="41"/>
      <c r="D364" s="29"/>
      <c r="E364" s="192"/>
      <c r="F364" s="27"/>
      <c r="G364" s="27"/>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row>
    <row r="365" spans="1:31" ht="12.75" customHeight="1">
      <c r="A365" s="29"/>
      <c r="B365" s="29"/>
      <c r="C365" s="41"/>
      <c r="D365" s="29"/>
      <c r="E365" s="192"/>
      <c r="F365" s="27"/>
      <c r="G365" s="27"/>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row>
    <row r="366" spans="1:31" ht="12.75" customHeight="1">
      <c r="A366" s="29"/>
      <c r="B366" s="29"/>
      <c r="C366" s="41"/>
      <c r="D366" s="29"/>
      <c r="E366" s="192"/>
      <c r="F366" s="27"/>
      <c r="G366" s="27"/>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31" ht="12.75" customHeight="1">
      <c r="A367" s="29"/>
      <c r="B367" s="29"/>
      <c r="C367" s="41"/>
      <c r="D367" s="29"/>
      <c r="E367" s="192"/>
      <c r="F367" s="27"/>
      <c r="G367" s="27"/>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row>
    <row r="368" spans="1:31" ht="12.75" customHeight="1">
      <c r="A368" s="29"/>
      <c r="B368" s="29"/>
      <c r="C368" s="41"/>
      <c r="D368" s="29"/>
      <c r="E368" s="192"/>
      <c r="F368" s="27"/>
      <c r="G368" s="27"/>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row>
    <row r="369" spans="1:31" ht="12.75" customHeight="1">
      <c r="A369" s="29"/>
      <c r="B369" s="29"/>
      <c r="C369" s="41"/>
      <c r="D369" s="29"/>
      <c r="E369" s="192"/>
      <c r="F369" s="27"/>
      <c r="G369" s="27"/>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row>
    <row r="370" spans="1:31" ht="12.75" customHeight="1">
      <c r="A370" s="29"/>
      <c r="B370" s="29"/>
      <c r="C370" s="41"/>
      <c r="D370" s="29"/>
      <c r="E370" s="192"/>
      <c r="F370" s="27"/>
      <c r="G370" s="27"/>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row>
    <row r="371" spans="1:31" ht="12.75" customHeight="1">
      <c r="A371" s="29"/>
      <c r="B371" s="29"/>
      <c r="C371" s="41"/>
      <c r="D371" s="29"/>
      <c r="E371" s="192"/>
      <c r="F371" s="27"/>
      <c r="G371" s="27"/>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1" ht="12.75" customHeight="1">
      <c r="A372" s="29"/>
      <c r="B372" s="29"/>
      <c r="C372" s="41"/>
      <c r="D372" s="29"/>
      <c r="E372" s="192"/>
      <c r="F372" s="27"/>
      <c r="G372" s="27"/>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row>
    <row r="373" spans="1:31" ht="12.75" customHeight="1">
      <c r="A373" s="29"/>
      <c r="B373" s="29"/>
      <c r="C373" s="41"/>
      <c r="D373" s="29"/>
      <c r="E373" s="192"/>
      <c r="F373" s="27"/>
      <c r="G373" s="27"/>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row>
    <row r="374" spans="1:31" ht="12.75" customHeight="1">
      <c r="A374" s="29"/>
      <c r="B374" s="29"/>
      <c r="C374" s="41"/>
      <c r="D374" s="29"/>
      <c r="E374" s="192"/>
      <c r="F374" s="27"/>
      <c r="G374" s="27"/>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row>
    <row r="375" spans="1:31" ht="12.75" customHeight="1">
      <c r="A375" s="29"/>
      <c r="B375" s="29"/>
      <c r="C375" s="41"/>
      <c r="D375" s="29"/>
      <c r="E375" s="192"/>
      <c r="F375" s="27"/>
      <c r="G375" s="27"/>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1" ht="12.75" customHeight="1">
      <c r="A376" s="29"/>
      <c r="B376" s="29"/>
      <c r="C376" s="41"/>
      <c r="D376" s="29"/>
      <c r="E376" s="192"/>
      <c r="F376" s="27"/>
      <c r="G376" s="27"/>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row>
    <row r="377" spans="1:31" ht="12.75" customHeight="1">
      <c r="A377" s="29"/>
      <c r="B377" s="29"/>
      <c r="C377" s="41"/>
      <c r="D377" s="29"/>
      <c r="E377" s="192"/>
      <c r="F377" s="27"/>
      <c r="G377" s="27"/>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row>
    <row r="378" spans="1:31" ht="12.75" customHeight="1">
      <c r="A378" s="29"/>
      <c r="B378" s="29"/>
      <c r="C378" s="41"/>
      <c r="D378" s="29"/>
      <c r="E378" s="192"/>
      <c r="F378" s="27"/>
      <c r="G378" s="27"/>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row>
    <row r="379" spans="1:31" ht="12.75" customHeight="1">
      <c r="A379" s="29"/>
      <c r="B379" s="29"/>
      <c r="C379" s="41"/>
      <c r="D379" s="29"/>
      <c r="E379" s="192"/>
      <c r="F379" s="27"/>
      <c r="G379" s="27"/>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row>
    <row r="380" spans="1:31" ht="12.75" customHeight="1">
      <c r="A380" s="29"/>
      <c r="B380" s="29"/>
      <c r="C380" s="41"/>
      <c r="D380" s="29"/>
      <c r="E380" s="192"/>
      <c r="F380" s="27"/>
      <c r="G380" s="27"/>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row>
    <row r="381" spans="1:31" ht="12.75" customHeight="1">
      <c r="A381" s="29"/>
      <c r="B381" s="29"/>
      <c r="C381" s="41"/>
      <c r="D381" s="29"/>
      <c r="E381" s="192"/>
      <c r="F381" s="27"/>
      <c r="G381" s="27"/>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row>
    <row r="382" spans="1:31" ht="12.75" customHeight="1">
      <c r="A382" s="29"/>
      <c r="B382" s="29"/>
      <c r="C382" s="41"/>
      <c r="D382" s="29"/>
      <c r="E382" s="192"/>
      <c r="F382" s="27"/>
      <c r="G382" s="27"/>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row>
    <row r="383" spans="1:31" ht="12.75" customHeight="1">
      <c r="A383" s="29"/>
      <c r="B383" s="29"/>
      <c r="C383" s="41"/>
      <c r="D383" s="29"/>
      <c r="E383" s="192"/>
      <c r="F383" s="27"/>
      <c r="G383" s="27"/>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row>
    <row r="384" spans="1:31" ht="12.75" customHeight="1">
      <c r="A384" s="29"/>
      <c r="B384" s="29"/>
      <c r="C384" s="41"/>
      <c r="D384" s="29"/>
      <c r="E384" s="192"/>
      <c r="F384" s="27"/>
      <c r="G384" s="27"/>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row>
    <row r="385" spans="1:31" ht="12.75" customHeight="1">
      <c r="A385" s="29"/>
      <c r="B385" s="29"/>
      <c r="C385" s="41"/>
      <c r="D385" s="29"/>
      <c r="E385" s="192"/>
      <c r="F385" s="27"/>
      <c r="G385" s="27"/>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row>
    <row r="386" spans="1:31" ht="12.75" customHeight="1">
      <c r="A386" s="29"/>
      <c r="B386" s="29"/>
      <c r="C386" s="41"/>
      <c r="D386" s="29"/>
      <c r="E386" s="192"/>
      <c r="F386" s="27"/>
      <c r="G386" s="27"/>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row>
    <row r="387" spans="1:31" ht="12.75" customHeight="1">
      <c r="A387" s="29"/>
      <c r="B387" s="29"/>
      <c r="C387" s="41"/>
      <c r="D387" s="29"/>
      <c r="E387" s="192"/>
      <c r="F387" s="27"/>
      <c r="G387" s="27"/>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row>
    <row r="388" spans="1:31" ht="12.75" customHeight="1">
      <c r="A388" s="29"/>
      <c r="B388" s="29"/>
      <c r="C388" s="41"/>
      <c r="D388" s="29"/>
      <c r="E388" s="192"/>
      <c r="F388" s="27"/>
      <c r="G388" s="27"/>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row>
    <row r="389" spans="1:31" ht="12.75" customHeight="1">
      <c r="A389" s="29"/>
      <c r="B389" s="29"/>
      <c r="C389" s="41"/>
      <c r="D389" s="29"/>
      <c r="E389" s="192"/>
      <c r="F389" s="27"/>
      <c r="G389" s="27"/>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row>
    <row r="390" spans="1:31" ht="12.75" customHeight="1">
      <c r="A390" s="29"/>
      <c r="B390" s="29"/>
      <c r="C390" s="41"/>
      <c r="D390" s="29"/>
      <c r="E390" s="192"/>
      <c r="F390" s="27"/>
      <c r="G390" s="27"/>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row>
    <row r="391" spans="1:31" ht="12.75" customHeight="1">
      <c r="A391" s="29"/>
      <c r="B391" s="29"/>
      <c r="C391" s="41"/>
      <c r="D391" s="29"/>
      <c r="E391" s="192"/>
      <c r="F391" s="27"/>
      <c r="G391" s="27"/>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row>
    <row r="392" spans="1:31" ht="12.75" customHeight="1">
      <c r="A392" s="29"/>
      <c r="B392" s="29"/>
      <c r="C392" s="41"/>
      <c r="D392" s="29"/>
      <c r="E392" s="192"/>
      <c r="F392" s="27"/>
      <c r="G392" s="27"/>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row>
    <row r="393" spans="1:31" ht="12.75" customHeight="1">
      <c r="A393" s="29"/>
      <c r="B393" s="29"/>
      <c r="C393" s="41"/>
      <c r="D393" s="29"/>
      <c r="E393" s="192"/>
      <c r="F393" s="27"/>
      <c r="G393" s="27"/>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row>
    <row r="394" spans="1:31" ht="12.75" customHeight="1">
      <c r="A394" s="29"/>
      <c r="B394" s="29"/>
      <c r="C394" s="41"/>
      <c r="D394" s="29"/>
      <c r="E394" s="192"/>
      <c r="F394" s="27"/>
      <c r="G394" s="27"/>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row>
    <row r="395" spans="1:31" ht="12.75" customHeight="1">
      <c r="A395" s="29"/>
      <c r="B395" s="29"/>
      <c r="C395" s="41"/>
      <c r="D395" s="29"/>
      <c r="E395" s="192"/>
      <c r="F395" s="27"/>
      <c r="G395" s="27"/>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row>
    <row r="396" spans="1:31" ht="12.75" customHeight="1">
      <c r="A396" s="29"/>
      <c r="B396" s="29"/>
      <c r="C396" s="41"/>
      <c r="D396" s="29"/>
      <c r="E396" s="192"/>
      <c r="F396" s="27"/>
      <c r="G396" s="27"/>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row>
    <row r="397" spans="1:31" ht="12.75" customHeight="1">
      <c r="A397" s="29"/>
      <c r="B397" s="29"/>
      <c r="C397" s="41"/>
      <c r="D397" s="29"/>
      <c r="E397" s="192"/>
      <c r="F397" s="27"/>
      <c r="G397" s="27"/>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row>
    <row r="398" spans="1:31" ht="12.75" customHeight="1">
      <c r="A398" s="29"/>
      <c r="B398" s="29"/>
      <c r="C398" s="41"/>
      <c r="D398" s="29"/>
      <c r="E398" s="192"/>
      <c r="F398" s="27"/>
      <c r="G398" s="27"/>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row>
    <row r="399" spans="1:31" ht="12.75" customHeight="1">
      <c r="A399" s="29"/>
      <c r="B399" s="29"/>
      <c r="C399" s="41"/>
      <c r="D399" s="29"/>
      <c r="E399" s="192"/>
      <c r="F399" s="27"/>
      <c r="G399" s="27"/>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row>
    <row r="400" spans="1:31" ht="12.75" customHeight="1">
      <c r="A400" s="29"/>
      <c r="B400" s="29"/>
      <c r="C400" s="41"/>
      <c r="D400" s="29"/>
      <c r="E400" s="192"/>
      <c r="F400" s="27"/>
      <c r="G400" s="27"/>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row>
    <row r="401" spans="1:31" ht="12.75" customHeight="1">
      <c r="A401" s="29"/>
      <c r="B401" s="29"/>
      <c r="C401" s="41"/>
      <c r="D401" s="29"/>
      <c r="E401" s="192"/>
      <c r="F401" s="27"/>
      <c r="G401" s="27"/>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row>
    <row r="402" spans="1:31" ht="12.75" customHeight="1">
      <c r="A402" s="29"/>
      <c r="B402" s="29"/>
      <c r="C402" s="41"/>
      <c r="D402" s="29"/>
      <c r="E402" s="192"/>
      <c r="F402" s="27"/>
      <c r="G402" s="27"/>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row>
    <row r="403" spans="1:31" ht="12.75" customHeight="1">
      <c r="A403" s="29"/>
      <c r="B403" s="29"/>
      <c r="C403" s="41"/>
      <c r="D403" s="29"/>
      <c r="E403" s="192"/>
      <c r="F403" s="27"/>
      <c r="G403" s="27"/>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row>
    <row r="404" spans="1:31" ht="12.75" customHeight="1">
      <c r="A404" s="29"/>
      <c r="B404" s="29"/>
      <c r="C404" s="41"/>
      <c r="D404" s="29"/>
      <c r="E404" s="192"/>
      <c r="F404" s="27"/>
      <c r="G404" s="27"/>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row>
    <row r="405" spans="1:31" ht="12.75" customHeight="1">
      <c r="A405" s="29"/>
      <c r="B405" s="29"/>
      <c r="C405" s="41"/>
      <c r="D405" s="29"/>
      <c r="E405" s="192"/>
      <c r="F405" s="27"/>
      <c r="G405" s="27"/>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row>
    <row r="406" spans="1:31" ht="12.75" customHeight="1">
      <c r="A406" s="29"/>
      <c r="B406" s="29"/>
      <c r="C406" s="41"/>
      <c r="D406" s="29"/>
      <c r="E406" s="192"/>
      <c r="F406" s="27"/>
      <c r="G406" s="27"/>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row>
    <row r="407" spans="1:31" ht="12.75" customHeight="1">
      <c r="A407" s="29"/>
      <c r="B407" s="29"/>
      <c r="C407" s="41"/>
      <c r="D407" s="29"/>
      <c r="E407" s="192"/>
      <c r="F407" s="27"/>
      <c r="G407" s="27"/>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row>
    <row r="408" spans="1:31" ht="12.75" customHeight="1">
      <c r="A408" s="29"/>
      <c r="B408" s="29"/>
      <c r="C408" s="41"/>
      <c r="D408" s="29"/>
      <c r="E408" s="192"/>
      <c r="F408" s="27"/>
      <c r="G408" s="27"/>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row>
    <row r="409" spans="1:31" ht="12.75" customHeight="1">
      <c r="A409" s="29"/>
      <c r="B409" s="29"/>
      <c r="C409" s="41"/>
      <c r="D409" s="29"/>
      <c r="E409" s="192"/>
      <c r="F409" s="27"/>
      <c r="G409" s="27"/>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row>
    <row r="410" spans="1:31" ht="12.75" customHeight="1">
      <c r="A410" s="29"/>
      <c r="B410" s="29"/>
      <c r="C410" s="41"/>
      <c r="D410" s="29"/>
      <c r="E410" s="192"/>
      <c r="F410" s="27"/>
      <c r="G410" s="27"/>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row>
    <row r="411" spans="1:31" ht="12.75" customHeight="1">
      <c r="A411" s="29"/>
      <c r="B411" s="29"/>
      <c r="C411" s="41"/>
      <c r="D411" s="29"/>
      <c r="E411" s="192"/>
      <c r="F411" s="27"/>
      <c r="G411" s="27"/>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row>
    <row r="412" spans="1:31" ht="12.75" customHeight="1">
      <c r="A412" s="29"/>
      <c r="B412" s="29"/>
      <c r="C412" s="41"/>
      <c r="D412" s="29"/>
      <c r="E412" s="192"/>
      <c r="F412" s="27"/>
      <c r="G412" s="27"/>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row>
    <row r="413" spans="1:31" ht="12.75" customHeight="1">
      <c r="A413" s="29"/>
      <c r="B413" s="29"/>
      <c r="C413" s="41"/>
      <c r="D413" s="29"/>
      <c r="E413" s="192"/>
      <c r="F413" s="27"/>
      <c r="G413" s="27"/>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row>
    <row r="414" spans="1:31" ht="12.75" customHeight="1">
      <c r="A414" s="29"/>
      <c r="B414" s="29"/>
      <c r="C414" s="41"/>
      <c r="D414" s="29"/>
      <c r="E414" s="192"/>
      <c r="F414" s="27"/>
      <c r="G414" s="27"/>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row>
    <row r="415" spans="1:31" ht="12.75" customHeight="1">
      <c r="A415" s="29"/>
      <c r="B415" s="29"/>
      <c r="C415" s="41"/>
      <c r="D415" s="29"/>
      <c r="E415" s="192"/>
      <c r="F415" s="27"/>
      <c r="G415" s="27"/>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row>
    <row r="416" spans="1:31" ht="12.75" customHeight="1">
      <c r="A416" s="29"/>
      <c r="B416" s="29"/>
      <c r="C416" s="41"/>
      <c r="D416" s="29"/>
      <c r="E416" s="192"/>
      <c r="F416" s="27"/>
      <c r="G416" s="27"/>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row>
    <row r="417" spans="1:31" ht="12.75" customHeight="1">
      <c r="A417" s="29"/>
      <c r="B417" s="29"/>
      <c r="C417" s="41"/>
      <c r="D417" s="29"/>
      <c r="E417" s="192"/>
      <c r="F417" s="27"/>
      <c r="G417" s="27"/>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row>
    <row r="418" spans="1:31" ht="12.75"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row>
    <row r="419" spans="1:31" ht="12.75"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row>
    <row r="420" spans="1:31" ht="12.75"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row>
    <row r="421" spans="1:31" ht="12.75"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row>
    <row r="422" spans="1:31" ht="12.75"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row>
    <row r="423" spans="1:31" ht="12.75"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row>
    <row r="424" spans="1:31" ht="12.75"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row>
    <row r="425" spans="1:31" ht="12.75"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row>
    <row r="426" spans="1:31" ht="12.75"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row>
    <row r="427" spans="1:31" ht="12.75"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row>
    <row r="428" spans="1:31" ht="12.75"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row>
    <row r="429" spans="1:31" ht="12.75"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row>
    <row r="430" spans="1:31" ht="12.75"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row>
    <row r="431" spans="1:31" ht="12.75"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row>
    <row r="432" spans="1:31" ht="12.75"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row>
    <row r="433" spans="1:31" ht="12.75"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row>
    <row r="434" spans="1:31" ht="12.75"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row>
    <row r="435" spans="1:31" ht="12.75"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row>
    <row r="436" spans="1:31" ht="12.75"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row>
    <row r="437" spans="1:31" ht="12.75"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row>
    <row r="438" spans="1:31" ht="12.75"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row>
    <row r="439" spans="1:31" ht="12.75"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row>
    <row r="440" spans="1:31" ht="12.75"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row>
    <row r="441" spans="1:31" ht="12.75"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row>
    <row r="442" spans="1:31" ht="12.75"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row>
    <row r="443" spans="1:31" ht="12.75"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row>
    <row r="444" spans="1:31" ht="12.75"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row>
    <row r="445" spans="1:31" ht="12.75"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row>
    <row r="446" spans="1:31" ht="12.75"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row>
    <row r="447" spans="1:31" ht="12.75"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row>
    <row r="448" spans="1:31" ht="12.75"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row>
    <row r="449" spans="1:31" ht="12.75"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row>
    <row r="450" spans="1:31" ht="12.75"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row>
    <row r="451" spans="1:31" ht="12.75"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row>
    <row r="452" spans="1:31" ht="12.75"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row>
    <row r="453" spans="1:31" ht="12.75"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row>
    <row r="454" spans="1:31" ht="12.75"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row>
    <row r="455" spans="1:31" ht="12.75"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row>
    <row r="456" spans="1:31" ht="12.75"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row>
    <row r="457" spans="1:31" ht="12.75"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row>
    <row r="458" spans="1:31" ht="12.75"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row>
    <row r="459" spans="1:31" ht="12.75"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row>
    <row r="460" spans="1:31" ht="12.75"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row>
    <row r="461" spans="1:31" ht="12.75"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row>
    <row r="462" spans="1:31" ht="12.75"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row>
    <row r="463" spans="1:31" ht="12.75"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row>
    <row r="464" spans="1:31" ht="12.75"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row>
    <row r="465" spans="1:31" ht="12.75"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row>
    <row r="466" spans="1:31" ht="12.75"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row>
    <row r="467" spans="1:31" ht="12.75"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row>
    <row r="468" spans="1:31" ht="12.75"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row>
    <row r="469" spans="1:31" ht="12.75"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row>
    <row r="470" spans="1:31" ht="12.75"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row>
    <row r="471" spans="1:31" ht="12.75"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row>
    <row r="472" spans="1:31" ht="12.75"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row>
    <row r="473" spans="1:31" ht="12.75"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row>
    <row r="474" spans="1:31" ht="12.75"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row>
    <row r="475" spans="1:31" ht="12.75"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row>
    <row r="476" spans="1:31" ht="12.75"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row>
    <row r="477" spans="1:31" ht="12.75"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row>
    <row r="478" spans="1:31" ht="12.75"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row>
    <row r="479" spans="1:31" ht="12.75"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row>
    <row r="480" spans="1:31" ht="12.75"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row>
    <row r="481" spans="1:31" ht="12.75"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row>
    <row r="482" spans="1:31" ht="12.75"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row>
    <row r="483" spans="1:31" ht="12.75"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row>
    <row r="484" spans="1:31" ht="12.75"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row>
    <row r="485" spans="1:31" ht="12.75"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row>
    <row r="486" spans="1:31" ht="12.75"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row>
    <row r="487" spans="1:31" ht="12.75"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row>
    <row r="488" spans="1:31" ht="12.75"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row>
    <row r="489" spans="1:31" ht="12.75"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row>
    <row r="490" spans="1:31" ht="12.75"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row>
    <row r="491" spans="1:31" ht="12.75"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row>
    <row r="492" spans="1:31" ht="12.75"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row>
    <row r="493" spans="1:31" ht="12.75"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row>
    <row r="494" spans="1:31" ht="12.75"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row>
    <row r="495" spans="1:31" ht="12.75"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row>
    <row r="496" spans="1:31" ht="12.75"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row>
    <row r="497" spans="1:31" ht="12.75"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row>
    <row r="498" spans="1:31" ht="12.75"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row>
    <row r="499" spans="1:31" ht="12.75"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row>
    <row r="500" spans="1:31" ht="12.75"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row>
    <row r="501" spans="1:31" ht="12.75"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row>
    <row r="502" spans="1:31" ht="12.75"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row>
    <row r="503" spans="1:31" ht="12.75"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row>
    <row r="504" spans="1:31" ht="12.75"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row>
    <row r="505" spans="1:31" ht="12.75"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row>
    <row r="506" spans="1:31" ht="12.75"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row>
    <row r="507" spans="1:31" ht="12.75"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row>
    <row r="508" spans="1:31" ht="12.75"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row>
    <row r="509" spans="1:31" ht="12.75"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row>
    <row r="510" spans="1:31" ht="12.75"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row>
    <row r="511" spans="1:31" ht="12.75"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row>
    <row r="512" spans="1:31" ht="12.75"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row>
    <row r="513" spans="1:31" ht="12.75"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row>
    <row r="514" spans="1:31" ht="12.75"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row>
    <row r="515" spans="1:31" ht="12.7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row>
    <row r="516" spans="1:31" ht="12.75"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row>
    <row r="517" spans="1:31" ht="12.75"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row>
    <row r="518" spans="1:31" ht="12.75"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row>
    <row r="519" spans="1:31" ht="12.75"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row>
    <row r="520" spans="1:31" ht="12.75"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row>
    <row r="521" spans="1:31" ht="12.75"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row>
    <row r="522" spans="1:31" ht="12.75"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row>
    <row r="523" spans="1:31" ht="12.7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row>
    <row r="524" spans="1:31" ht="12.75"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row>
    <row r="525" spans="1:31" ht="12.75"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row>
    <row r="526" spans="1:31" ht="12.75"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row>
    <row r="527" spans="1:31" ht="12.75"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row>
    <row r="528" spans="1:31" ht="12.75"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row>
    <row r="529" spans="1:31" ht="12.75"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row>
    <row r="530" spans="1:31" ht="12.75"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row>
    <row r="531" spans="1:31" ht="12.75"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row>
    <row r="532" spans="1:31" ht="12.75"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row>
    <row r="533" spans="1:31" ht="12.75"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row>
    <row r="534" spans="1:31" ht="12.75"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row>
    <row r="535" spans="1:31" ht="12.75"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row>
    <row r="536" spans="1:31" ht="12.75"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row>
    <row r="537" spans="1:31" ht="12.75"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row>
    <row r="538" spans="1:31" ht="12.75"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row>
    <row r="539" spans="1:31" ht="12.75"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row>
    <row r="540" spans="1:31" ht="12.75"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row>
    <row r="541" spans="1:31" ht="12.75"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row>
    <row r="542" spans="1:31" ht="12.75"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row>
    <row r="543" spans="1:31" ht="12.75"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row>
    <row r="544" spans="1:31" ht="12.75"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row>
    <row r="545" spans="1:31" ht="12.75"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row>
    <row r="546" spans="1:31" ht="12.75"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row>
    <row r="547" spans="1:31" ht="12.75"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row>
    <row r="548" spans="1:31" ht="12.75"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row>
    <row r="549" spans="1:31" ht="12.75"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row>
    <row r="550" spans="1:31" ht="12.75"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row>
    <row r="551" spans="1:31" ht="12.75"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row>
    <row r="552" spans="1:31" ht="12.75"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row>
    <row r="553" spans="1:31" ht="12.75"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row>
    <row r="554" spans="1:31" ht="12.75"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row>
    <row r="555" spans="1:31" ht="12.75"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row>
    <row r="556" spans="1:31" ht="12.75"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row>
    <row r="557" spans="1:31" ht="12.75"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row>
    <row r="558" spans="1:31" ht="12.75"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row>
    <row r="559" spans="1:31" ht="12.75"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row>
    <row r="560" spans="1:31" ht="12.75"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row>
    <row r="561" spans="1:31" ht="12.75"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row>
    <row r="562" spans="1:31" ht="12.75"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row>
    <row r="563" spans="1:31" ht="12.75"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row>
    <row r="564" spans="1:31" ht="12.75"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row>
    <row r="565" spans="1:31" ht="12.75"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row>
    <row r="566" spans="1:31" ht="12.75"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row>
    <row r="567" spans="1:31" ht="12.75"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row>
    <row r="568" spans="1:31" ht="12.75"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row>
    <row r="569" spans="1:31" ht="12.75"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row>
    <row r="570" spans="1:31" ht="12.75"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row>
    <row r="571" spans="1:31" ht="12.75"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row>
    <row r="572" spans="1:31" ht="12.75"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row>
    <row r="573" spans="1:31" ht="12.75"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row>
    <row r="574" spans="1:31" ht="12.75"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row>
    <row r="575" spans="1:31" ht="12.75"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row>
    <row r="576" spans="1:31" ht="12.75"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row>
    <row r="577" spans="1:31" ht="12.75"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row>
    <row r="578" spans="1:31" ht="12.75"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row>
    <row r="579" spans="1:31" ht="12.75"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row>
    <row r="580" spans="1:31" ht="12.75"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row>
    <row r="581" spans="1:31" ht="12.75"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row>
    <row r="582" spans="1:31" ht="12.7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row>
    <row r="583" spans="1:31" ht="12.7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row>
    <row r="584" spans="1:31" ht="12.75"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row>
    <row r="585" spans="1:31" ht="12.75"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row>
    <row r="586" spans="1:31" ht="12.7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row>
    <row r="587" spans="1:31" ht="12.75"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row>
    <row r="588" spans="1:31" ht="12.7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row>
    <row r="589" spans="1:31" ht="12.75"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row>
    <row r="590" spans="1:31" ht="12.7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row>
    <row r="591" spans="1:31" ht="12.75"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row>
    <row r="592" spans="1:31" ht="12.75"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row>
    <row r="593" spans="1:31" ht="12.75"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row>
    <row r="594" spans="1:31" ht="12.75"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row>
    <row r="595" spans="1:31" ht="12.75"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row>
    <row r="596" spans="1:31" ht="12.75"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row>
    <row r="597" spans="1:31" ht="12.75"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row>
    <row r="598" spans="1:31" ht="12.75"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row>
    <row r="599" spans="1:31" ht="12.75"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row>
    <row r="600" spans="1:31" ht="12.75"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row>
    <row r="601" spans="1:31" ht="12.75"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row>
    <row r="602" spans="1:31" ht="12.7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row>
    <row r="603" spans="1:31" ht="12.75"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row>
    <row r="604" spans="1:31" ht="12.7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row>
    <row r="605" spans="1:31" ht="12.7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row>
    <row r="606" spans="1:31" ht="12.7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row>
    <row r="607" spans="1:31" ht="12.7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row>
    <row r="608" spans="1:31" ht="12.75"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row>
    <row r="609" spans="1:31" ht="12.75"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row>
    <row r="610" spans="1:31" ht="12.75"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row>
    <row r="611" spans="1:31" ht="12.75"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row>
    <row r="612" spans="1:31" ht="12.75"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row>
    <row r="613" spans="1:31" ht="12.75"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row>
    <row r="614" spans="1:31" ht="12.75"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row>
    <row r="615" spans="1:31" ht="12.75"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row>
    <row r="616" spans="1:31" ht="12.75"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row>
    <row r="617" spans="1:31" ht="12.75"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row>
    <row r="618" spans="1:31" ht="12.75"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row>
    <row r="619" spans="1:31" ht="12.75"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row>
    <row r="620" spans="1:31" ht="12.75"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row>
    <row r="621" spans="1:31" ht="12.75"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row>
    <row r="622" spans="1:31" ht="12.75"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row>
    <row r="623" spans="1:31" ht="12.75"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row>
    <row r="624" spans="1:31" ht="12.75"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row>
    <row r="625" spans="1:31" ht="12.75"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row>
    <row r="626" spans="1:31" ht="12.75"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row>
    <row r="627" spans="1:31" ht="12.75"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row>
    <row r="628" spans="1:31" ht="12.75"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row>
    <row r="629" spans="1:31" ht="12.75"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row>
    <row r="630" spans="1:31" ht="12.75"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row>
    <row r="631" spans="1:31" ht="12.75"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row>
    <row r="632" spans="1:31" ht="12.75"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row>
    <row r="633" spans="1:31" ht="12.75"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row>
    <row r="634" spans="1:31" ht="12.75"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row>
    <row r="635" spans="1:31" ht="12.75"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row>
    <row r="636" spans="1:31" ht="12.75"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row>
    <row r="637" spans="1:31" ht="12.75"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row>
    <row r="638" spans="1:31" ht="12.75"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row>
    <row r="639" spans="1:31" ht="12.75"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row>
    <row r="640" spans="1:31" ht="12.75"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row>
    <row r="641" spans="1:31" ht="12.75"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row>
    <row r="642" spans="1:31" ht="12.75"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row>
    <row r="643" spans="1:31" ht="12.75"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row>
    <row r="644" spans="1:31" ht="12.75"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row>
    <row r="645" spans="1:31" ht="12.75"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row>
    <row r="646" spans="1:31" ht="12.75"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row>
    <row r="647" spans="1:31" ht="12.75"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row>
    <row r="648" spans="1:31" ht="12.75"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row>
    <row r="649" spans="1:31" ht="12.75"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row>
    <row r="650" spans="1:31" ht="12.75"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row>
    <row r="651" spans="1:31" ht="12.7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row>
    <row r="652" spans="1:31" ht="12.75"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row>
    <row r="653" spans="1:31" ht="12.75"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row>
    <row r="654" spans="1:31" ht="12.75"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row>
    <row r="655" spans="1:31" ht="12.75"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row>
    <row r="656" spans="1:31" ht="12.75"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row>
    <row r="657" spans="1:31" ht="12.75"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row>
    <row r="658" spans="1:31" ht="12.75"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row>
    <row r="659" spans="1:31" ht="12.7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row>
    <row r="660" spans="1:31" ht="12.75"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row>
    <row r="661" spans="1:31" ht="12.75"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row>
    <row r="662" spans="1:31" ht="12.75"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row>
    <row r="663" spans="1:31" ht="12.75"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row>
    <row r="664" spans="1:31" ht="12.75"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row>
    <row r="665" spans="1:31" ht="12.75"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row>
    <row r="666" spans="1:31" ht="12.75"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row>
    <row r="667" spans="1:31" ht="12.75"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row>
    <row r="668" spans="1:31" ht="12.75"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row>
    <row r="669" spans="1:31" ht="12.75"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row>
    <row r="670" spans="1:31" ht="12.75"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row>
    <row r="671" spans="1:31" ht="12.75"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row>
    <row r="672" spans="1:31" ht="12.75"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row>
    <row r="673" spans="1:31" ht="12.75"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row>
    <row r="674" spans="1:31" ht="12.75"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row>
    <row r="675" spans="1:31" ht="12.75"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row>
    <row r="676" spans="1:31" ht="12.75"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row>
    <row r="677" spans="1:31" ht="12.75"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row>
    <row r="678" spans="1:31" ht="12.75"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row>
    <row r="679" spans="1:31" ht="12.75"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row>
    <row r="680" spans="1:31" ht="12.75"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row>
    <row r="681" spans="1:31" ht="12.75"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row>
    <row r="682" spans="1:31" ht="12.75"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row>
    <row r="683" spans="1:31" ht="12.75"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row>
    <row r="684" spans="1:31" ht="12.75"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row>
    <row r="685" spans="1:31" ht="12.75"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row>
    <row r="686" spans="1:31" ht="12.75"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row>
    <row r="687" spans="1:31" ht="12.75"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row>
    <row r="688" spans="1:31" ht="12.75"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row>
    <row r="689" spans="1:31" ht="12.75"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row>
    <row r="690" spans="1:31" ht="12.75"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row>
    <row r="691" spans="1:31" ht="12.75"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row>
    <row r="692" spans="1:31" ht="12.75"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row>
    <row r="693" spans="1:31" ht="12.75"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row>
    <row r="694" spans="1:31" ht="12.75"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row>
    <row r="695" spans="1:31" ht="12.75"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row>
    <row r="696" spans="1:31" ht="12.75"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row>
    <row r="697" spans="1:31" ht="12.75"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row>
    <row r="698" spans="1:31" ht="12.75"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row>
    <row r="699" spans="1:31" ht="12.75"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row>
    <row r="700" spans="1:31" ht="12.75"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row>
    <row r="701" spans="1:31" ht="12.75"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row>
    <row r="702" spans="1:31" ht="12.75"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row>
    <row r="703" spans="1:31" ht="12.75"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row>
    <row r="704" spans="1:31" ht="12.75"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row>
    <row r="705" spans="1:31" ht="12.75"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row>
    <row r="706" spans="1:31" ht="12.75"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row>
    <row r="707" spans="1:31" ht="12.75"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row>
    <row r="708" spans="1:31" ht="12.75"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row>
    <row r="709" spans="1:31" ht="12.75"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row>
    <row r="710" spans="1:31" ht="12.75"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row>
    <row r="711" spans="1:31" ht="12.75"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row>
    <row r="712" spans="1:31" ht="12.75"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row>
    <row r="713" spans="1:31" ht="12.75"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row>
    <row r="714" spans="1:31" ht="12.75"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row>
    <row r="715" spans="1:31" ht="12.75"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row>
    <row r="716" spans="1:31" ht="12.75"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row>
    <row r="717" spans="1:31" ht="12.75"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row>
    <row r="718" spans="1:31" ht="12.75"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row>
    <row r="719" spans="1:31" ht="12.75"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row>
    <row r="720" spans="1:31" ht="12.75"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row>
    <row r="721" spans="1:31" ht="12.75"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row>
    <row r="722" spans="1:31" ht="12.75"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row>
    <row r="723" spans="1:31" ht="12.75"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row>
    <row r="724" spans="1:31" ht="12.75"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row>
    <row r="725" spans="1:31" ht="12.75"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row>
    <row r="726" spans="1:31" ht="12.75"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row>
    <row r="727" spans="1:31" ht="12.75"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row>
    <row r="728" spans="1:31" ht="12.75"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row>
    <row r="729" spans="1:31" ht="12.75"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row>
    <row r="730" spans="1:31" ht="12.75"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row>
    <row r="731" spans="1:31" ht="12.75"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row>
    <row r="732" spans="1:31" ht="12.75"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row>
    <row r="733" spans="1:31" ht="12.75"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row>
    <row r="734" spans="1:31" ht="12.75"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row>
    <row r="735" spans="1:31" ht="12.75"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row>
    <row r="736" spans="1:31" ht="12.75"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row>
    <row r="737" spans="1:31" ht="12.75"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row>
    <row r="738" spans="1:31" ht="12.75"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row>
    <row r="739" spans="1:31" ht="12.75"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row>
    <row r="740" spans="1:31" ht="12.75"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row>
    <row r="741" spans="1:31" ht="12.75"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row>
    <row r="742" spans="1:31" ht="12.75"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row>
    <row r="743" spans="1:31" ht="12.75"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row>
    <row r="744" spans="1:31" ht="12.75"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row>
    <row r="745" spans="1:31" ht="12.75"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row>
    <row r="746" spans="1:31" ht="12.75"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row>
    <row r="747" spans="1:31" ht="12.75"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row>
    <row r="748" spans="1:31" ht="12.75"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row>
    <row r="749" spans="1:31" ht="12.75"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row>
    <row r="750" spans="1:31" ht="12.75"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row>
    <row r="751" spans="1:31" ht="12.75"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row>
    <row r="752" spans="1:31" ht="12.75"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row>
    <row r="753" spans="1:31" ht="12.75"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row>
    <row r="754" spans="1:31" ht="12.75"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row>
    <row r="755" spans="1:31" ht="12.75"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row>
    <row r="756" spans="1:31" ht="12.75"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row>
    <row r="757" spans="1:31" ht="12.75"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row>
    <row r="758" spans="1:31" ht="12.75"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row>
    <row r="759" spans="1:31" ht="12.75"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row>
    <row r="760" spans="1:31" ht="12.75" customHeight="1">
      <c r="A760" s="193"/>
      <c r="B760" s="193"/>
      <c r="C760" s="193"/>
      <c r="D760" s="193"/>
      <c r="E760" s="193"/>
      <c r="F760" s="193"/>
      <c r="G760" s="193"/>
      <c r="H760" s="193"/>
      <c r="I760" s="193"/>
      <c r="J760" s="193"/>
      <c r="K760" s="193"/>
      <c r="L760" s="193"/>
      <c r="M760" s="193"/>
      <c r="N760" s="193"/>
      <c r="O760" s="193"/>
      <c r="P760" s="193"/>
      <c r="Q760" s="193"/>
      <c r="R760" s="193"/>
      <c r="S760" s="193"/>
      <c r="T760" s="193"/>
      <c r="U760" s="193"/>
      <c r="V760" s="193"/>
      <c r="W760" s="193"/>
      <c r="X760" s="193"/>
      <c r="Y760" s="193"/>
      <c r="Z760" s="193"/>
      <c r="AA760" s="193"/>
      <c r="AB760" s="193"/>
      <c r="AC760" s="193"/>
      <c r="AD760" s="193"/>
      <c r="AE760" s="193"/>
    </row>
    <row r="761" spans="1:31" ht="12.75" customHeight="1">
      <c r="A761" s="193"/>
      <c r="B761" s="193"/>
      <c r="C761" s="193"/>
      <c r="D761" s="193"/>
      <c r="E761" s="193"/>
      <c r="F761" s="193"/>
      <c r="G761" s="193"/>
      <c r="H761" s="193"/>
      <c r="I761" s="193"/>
      <c r="J761" s="193"/>
      <c r="K761" s="193"/>
      <c r="L761" s="193"/>
      <c r="M761" s="193"/>
      <c r="N761" s="193"/>
      <c r="O761" s="193"/>
      <c r="P761" s="193"/>
      <c r="Q761" s="193"/>
      <c r="R761" s="193"/>
      <c r="S761" s="193"/>
      <c r="T761" s="193"/>
      <c r="U761" s="193"/>
      <c r="V761" s="193"/>
      <c r="W761" s="193"/>
      <c r="X761" s="193"/>
      <c r="Y761" s="193"/>
      <c r="Z761" s="193"/>
      <c r="AA761" s="193"/>
      <c r="AB761" s="193"/>
      <c r="AC761" s="193"/>
      <c r="AD761" s="193"/>
      <c r="AE761" s="193"/>
    </row>
    <row r="762" spans="1:31" ht="12.75" customHeight="1">
      <c r="A762" s="193"/>
      <c r="B762" s="193"/>
      <c r="C762" s="193"/>
      <c r="D762" s="193"/>
      <c r="E762" s="193"/>
      <c r="F762" s="193"/>
      <c r="G762" s="193"/>
      <c r="H762" s="193"/>
      <c r="I762" s="193"/>
      <c r="J762" s="193"/>
      <c r="K762" s="193"/>
      <c r="L762" s="193"/>
      <c r="M762" s="193"/>
      <c r="N762" s="193"/>
      <c r="O762" s="193"/>
      <c r="P762" s="193"/>
      <c r="Q762" s="193"/>
      <c r="R762" s="193"/>
      <c r="S762" s="193"/>
      <c r="T762" s="193"/>
      <c r="U762" s="193"/>
      <c r="V762" s="193"/>
      <c r="W762" s="193"/>
      <c r="X762" s="193"/>
      <c r="Y762" s="193"/>
      <c r="Z762" s="193"/>
      <c r="AA762" s="193"/>
      <c r="AB762" s="193"/>
      <c r="AC762" s="193"/>
      <c r="AD762" s="193"/>
      <c r="AE762" s="193"/>
    </row>
    <row r="763" spans="1:31" ht="12.75" customHeight="1">
      <c r="A763" s="193"/>
      <c r="B763" s="193"/>
      <c r="C763" s="193"/>
      <c r="D763" s="193"/>
      <c r="E763" s="193"/>
      <c r="F763" s="193"/>
      <c r="G763" s="193"/>
      <c r="H763" s="193"/>
      <c r="I763" s="193"/>
      <c r="J763" s="193"/>
      <c r="K763" s="193"/>
      <c r="L763" s="193"/>
      <c r="M763" s="193"/>
      <c r="N763" s="193"/>
      <c r="O763" s="193"/>
      <c r="P763" s="193"/>
      <c r="Q763" s="193"/>
      <c r="R763" s="193"/>
      <c r="S763" s="193"/>
      <c r="T763" s="193"/>
      <c r="U763" s="193"/>
      <c r="V763" s="193"/>
      <c r="W763" s="193"/>
      <c r="X763" s="193"/>
      <c r="Y763" s="193"/>
      <c r="Z763" s="193"/>
      <c r="AA763" s="193"/>
      <c r="AB763" s="193"/>
      <c r="AC763" s="193"/>
      <c r="AD763" s="193"/>
      <c r="AE763" s="193"/>
    </row>
    <row r="764" spans="1:31" ht="12.75" customHeight="1">
      <c r="A764" s="193"/>
      <c r="B764" s="193"/>
      <c r="C764" s="193"/>
      <c r="D764" s="193"/>
      <c r="E764" s="193"/>
      <c r="F764" s="193"/>
      <c r="G764" s="193"/>
      <c r="H764" s="193"/>
      <c r="I764" s="193"/>
      <c r="J764" s="193"/>
      <c r="K764" s="193"/>
      <c r="L764" s="193"/>
      <c r="M764" s="193"/>
      <c r="N764" s="193"/>
      <c r="O764" s="193"/>
      <c r="P764" s="193"/>
      <c r="Q764" s="193"/>
      <c r="R764" s="193"/>
      <c r="S764" s="193"/>
      <c r="T764" s="193"/>
      <c r="U764" s="193"/>
      <c r="V764" s="193"/>
      <c r="W764" s="193"/>
      <c r="X764" s="193"/>
      <c r="Y764" s="193"/>
      <c r="Z764" s="193"/>
      <c r="AA764" s="193"/>
      <c r="AB764" s="193"/>
      <c r="AC764" s="193"/>
      <c r="AD764" s="193"/>
      <c r="AE764" s="193"/>
    </row>
    <row r="765" spans="1:31" ht="12.75" customHeight="1">
      <c r="A765" s="193"/>
      <c r="B765" s="193"/>
      <c r="C765" s="193"/>
      <c r="D765" s="193"/>
      <c r="E765" s="193"/>
      <c r="F765" s="193"/>
      <c r="G765" s="193"/>
      <c r="H765" s="193"/>
      <c r="I765" s="193"/>
      <c r="J765" s="193"/>
      <c r="K765" s="193"/>
      <c r="L765" s="193"/>
      <c r="M765" s="193"/>
      <c r="N765" s="193"/>
      <c r="O765" s="193"/>
      <c r="P765" s="193"/>
      <c r="Q765" s="193"/>
      <c r="R765" s="193"/>
      <c r="S765" s="193"/>
      <c r="T765" s="193"/>
      <c r="U765" s="193"/>
      <c r="V765" s="193"/>
      <c r="W765" s="193"/>
      <c r="X765" s="193"/>
      <c r="Y765" s="193"/>
      <c r="Z765" s="193"/>
      <c r="AA765" s="193"/>
      <c r="AB765" s="193"/>
      <c r="AC765" s="193"/>
      <c r="AD765" s="193"/>
      <c r="AE765" s="193"/>
    </row>
  </sheetData>
  <mergeCells count="21">
    <mergeCell ref="A229:B229"/>
    <mergeCell ref="A249:B249"/>
    <mergeCell ref="A140:B140"/>
    <mergeCell ref="A164:B164"/>
    <mergeCell ref="A182:B182"/>
    <mergeCell ref="A201:B201"/>
    <mergeCell ref="C187:C188"/>
    <mergeCell ref="A96:B97"/>
    <mergeCell ref="A98:C106"/>
    <mergeCell ref="A187:B188"/>
    <mergeCell ref="A189:C194"/>
    <mergeCell ref="A59:B59"/>
    <mergeCell ref="A79:B79"/>
    <mergeCell ref="A87:B87"/>
    <mergeCell ref="C96:C97"/>
    <mergeCell ref="A113:B113"/>
    <mergeCell ref="C3:C4"/>
    <mergeCell ref="A16:B16"/>
    <mergeCell ref="A3:B4"/>
    <mergeCell ref="A5:C9"/>
    <mergeCell ref="A39:B39"/>
  </mergeCells>
  <pageMargins left="0.98425196850393704" right="0.19685039370078741" top="0.78740157480314965" bottom="0.59055118110236227" header="0" footer="0"/>
  <pageSetup paperSize="9" orientation="portrait" r:id="rId1"/>
  <headerFooter>
    <oddFooter xml:space="preserve">&amp;C&amp;"Arial Narrow,Normal"&amp;9&amp;P PREV., SEGUR. Y CONVIV. URBANA </oddFooter>
  </headerFooter>
  <rowBreaks count="1" manualBreakCount="1">
    <brk id="58" max="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66FF33"/>
  </sheetPr>
  <dimension ref="A1:AH1585"/>
  <sheetViews>
    <sheetView topLeftCell="A604" zoomScaleNormal="100" workbookViewId="0">
      <selection activeCell="E619" sqref="E619"/>
    </sheetView>
  </sheetViews>
  <sheetFormatPr baseColWidth="10" defaultColWidth="12.5703125" defaultRowHeight="15" customHeight="1"/>
  <cols>
    <col min="1" max="1" width="7.7109375" customWidth="1"/>
    <col min="2" max="2" width="62.7109375" customWidth="1"/>
    <col min="3" max="4" width="13.7109375" customWidth="1"/>
    <col min="5" max="5" width="14.7109375" customWidth="1"/>
    <col min="6" max="6" width="17.140625" customWidth="1"/>
    <col min="7" max="7" width="17.7109375" customWidth="1"/>
    <col min="8" max="8" width="15.85546875" customWidth="1"/>
    <col min="9" max="10" width="13.28515625" customWidth="1"/>
    <col min="11" max="11" width="17.7109375" customWidth="1"/>
    <col min="12" max="12" width="16.140625" customWidth="1"/>
    <col min="13" max="13" width="13.7109375" customWidth="1"/>
    <col min="14" max="14" width="15.140625" customWidth="1"/>
    <col min="15" max="25" width="11.28515625" customWidth="1"/>
    <col min="26" max="26" width="10.7109375" customWidth="1"/>
    <col min="27" max="34" width="14.28515625" customWidth="1"/>
  </cols>
  <sheetData>
    <row r="1" spans="1:34" ht="12.75" customHeight="1">
      <c r="A1" s="116" t="s">
        <v>294</v>
      </c>
      <c r="B1" s="29"/>
      <c r="C1" s="26"/>
      <c r="D1" s="26"/>
      <c r="E1" s="26"/>
      <c r="F1" s="29"/>
      <c r="G1" s="25"/>
      <c r="H1" s="29"/>
      <c r="I1" s="29"/>
      <c r="J1" s="29"/>
      <c r="K1" s="29"/>
      <c r="L1" s="29"/>
      <c r="M1" s="29"/>
      <c r="N1" s="29"/>
      <c r="O1" s="29"/>
      <c r="P1" s="29"/>
      <c r="Q1" s="29"/>
      <c r="R1" s="29"/>
      <c r="S1" s="29"/>
      <c r="T1" s="29"/>
      <c r="U1" s="29"/>
      <c r="V1" s="29"/>
      <c r="W1" s="29"/>
      <c r="X1" s="29"/>
      <c r="Y1" s="29"/>
      <c r="Z1" s="29"/>
      <c r="AA1" s="32"/>
      <c r="AB1" s="32"/>
      <c r="AC1" s="32"/>
      <c r="AD1" s="32"/>
      <c r="AE1" s="32"/>
      <c r="AF1" s="32"/>
      <c r="AG1" s="32"/>
      <c r="AH1" s="32"/>
    </row>
    <row r="2" spans="1:34" ht="12.75" customHeight="1" thickBot="1">
      <c r="A2" s="29"/>
      <c r="B2" s="29"/>
      <c r="C2" s="26"/>
      <c r="D2" s="26"/>
      <c r="E2" s="26"/>
      <c r="F2" s="29"/>
      <c r="G2" s="47"/>
      <c r="H2" s="29"/>
      <c r="I2" s="29"/>
      <c r="J2" s="29"/>
      <c r="K2" s="29"/>
      <c r="L2" s="29"/>
      <c r="M2" s="29"/>
      <c r="N2" s="29"/>
      <c r="O2" s="29"/>
      <c r="P2" s="29"/>
      <c r="Q2" s="29"/>
      <c r="R2" s="29"/>
      <c r="S2" s="29"/>
      <c r="T2" s="29"/>
      <c r="U2" s="29"/>
      <c r="V2" s="29"/>
      <c r="W2" s="29"/>
      <c r="X2" s="29"/>
      <c r="Y2" s="29"/>
      <c r="Z2" s="29"/>
      <c r="AA2" s="32"/>
      <c r="AB2" s="32"/>
      <c r="AC2" s="32"/>
      <c r="AD2" s="32"/>
      <c r="AE2" s="32"/>
      <c r="AF2" s="32"/>
      <c r="AG2" s="32"/>
      <c r="AH2" s="32"/>
    </row>
    <row r="3" spans="1:34" ht="12.75" customHeight="1">
      <c r="A3" s="742" t="s">
        <v>295</v>
      </c>
      <c r="B3" s="743"/>
      <c r="C3" s="740" t="s">
        <v>296</v>
      </c>
      <c r="E3" s="29"/>
      <c r="F3" s="25"/>
      <c r="G3" s="29"/>
      <c r="H3" s="29"/>
      <c r="I3" s="29"/>
      <c r="J3" s="29"/>
      <c r="K3" s="29"/>
      <c r="L3" s="29"/>
      <c r="M3" s="29"/>
      <c r="N3" s="29"/>
      <c r="O3" s="29"/>
      <c r="P3" s="29"/>
      <c r="Q3" s="29"/>
      <c r="R3" s="29"/>
      <c r="S3" s="29"/>
      <c r="T3" s="29"/>
      <c r="U3" s="29"/>
      <c r="V3" s="29"/>
      <c r="W3" s="29"/>
      <c r="X3" s="29"/>
      <c r="Y3" s="29"/>
      <c r="Z3" s="32"/>
      <c r="AA3" s="32"/>
      <c r="AB3" s="32"/>
      <c r="AC3" s="32"/>
      <c r="AD3" s="32"/>
      <c r="AE3" s="32"/>
      <c r="AF3" s="32"/>
      <c r="AG3" s="32"/>
    </row>
    <row r="4" spans="1:34" ht="12.75" customHeight="1" thickBot="1">
      <c r="A4" s="744"/>
      <c r="B4" s="676"/>
      <c r="C4" s="741"/>
      <c r="E4" s="29"/>
      <c r="F4" s="25"/>
      <c r="G4" s="29"/>
      <c r="H4" s="29"/>
      <c r="I4" s="29"/>
      <c r="J4" s="29"/>
      <c r="K4" s="29"/>
      <c r="L4" s="29"/>
      <c r="M4" s="29"/>
      <c r="N4" s="29"/>
      <c r="O4" s="29"/>
      <c r="P4" s="29"/>
      <c r="Q4" s="29"/>
      <c r="R4" s="29"/>
      <c r="S4" s="29"/>
      <c r="T4" s="29"/>
      <c r="U4" s="29"/>
      <c r="V4" s="29"/>
      <c r="W4" s="29"/>
      <c r="X4" s="29"/>
      <c r="Y4" s="29"/>
      <c r="Z4" s="32"/>
      <c r="AA4" s="32"/>
      <c r="AB4" s="32"/>
      <c r="AC4" s="32"/>
      <c r="AD4" s="32"/>
      <c r="AE4" s="32"/>
      <c r="AF4" s="32"/>
      <c r="AG4" s="32"/>
    </row>
    <row r="5" spans="1:34" ht="12.75" customHeight="1">
      <c r="A5" s="745" t="s">
        <v>297</v>
      </c>
      <c r="B5" s="746"/>
      <c r="C5" s="747"/>
      <c r="E5" s="29"/>
      <c r="F5" s="25"/>
      <c r="G5" s="29"/>
      <c r="H5" s="29"/>
      <c r="I5" s="29"/>
      <c r="J5" s="29"/>
      <c r="K5" s="29"/>
      <c r="L5" s="29"/>
      <c r="M5" s="29"/>
      <c r="N5" s="29"/>
      <c r="O5" s="29"/>
      <c r="P5" s="29"/>
      <c r="Q5" s="29"/>
      <c r="R5" s="29"/>
      <c r="S5" s="29"/>
      <c r="T5" s="29"/>
      <c r="U5" s="29"/>
      <c r="V5" s="29"/>
      <c r="W5" s="29"/>
      <c r="X5" s="29"/>
      <c r="Y5" s="29"/>
      <c r="Z5" s="32"/>
      <c r="AA5" s="32"/>
      <c r="AB5" s="32"/>
      <c r="AC5" s="32"/>
      <c r="AD5" s="32"/>
      <c r="AE5" s="32"/>
      <c r="AF5" s="32"/>
      <c r="AG5" s="32"/>
    </row>
    <row r="6" spans="1:34" ht="12.75" customHeight="1">
      <c r="A6" s="748"/>
      <c r="B6" s="749"/>
      <c r="C6" s="750"/>
      <c r="E6" s="29"/>
      <c r="F6" s="25"/>
      <c r="G6" s="29"/>
      <c r="H6" s="29"/>
      <c r="I6" s="29"/>
      <c r="J6" s="29"/>
      <c r="K6" s="29"/>
      <c r="L6" s="29"/>
      <c r="M6" s="29"/>
      <c r="N6" s="29"/>
      <c r="O6" s="29"/>
      <c r="P6" s="29"/>
      <c r="Q6" s="29"/>
      <c r="R6" s="29"/>
      <c r="S6" s="29"/>
      <c r="T6" s="29"/>
      <c r="U6" s="29"/>
      <c r="V6" s="29"/>
      <c r="W6" s="29"/>
      <c r="X6" s="29"/>
      <c r="Y6" s="29"/>
      <c r="Z6" s="32"/>
      <c r="AA6" s="32"/>
      <c r="AB6" s="32"/>
      <c r="AC6" s="32"/>
      <c r="AD6" s="32"/>
      <c r="AE6" s="32"/>
      <c r="AF6" s="32"/>
      <c r="AG6" s="32"/>
    </row>
    <row r="7" spans="1:34" ht="12.75" customHeight="1">
      <c r="A7" s="748"/>
      <c r="B7" s="749"/>
      <c r="C7" s="750"/>
      <c r="E7" s="29"/>
      <c r="F7" s="25"/>
      <c r="G7" s="29"/>
      <c r="H7" s="29"/>
      <c r="I7" s="29"/>
      <c r="J7" s="29"/>
      <c r="K7" s="29"/>
      <c r="L7" s="29"/>
      <c r="M7" s="29"/>
      <c r="N7" s="29"/>
      <c r="O7" s="29"/>
      <c r="P7" s="29"/>
      <c r="Q7" s="29"/>
      <c r="R7" s="29"/>
      <c r="S7" s="29"/>
      <c r="T7" s="29"/>
      <c r="U7" s="29"/>
      <c r="V7" s="29"/>
      <c r="W7" s="29"/>
      <c r="X7" s="29"/>
      <c r="Y7" s="29"/>
      <c r="Z7" s="32"/>
      <c r="AA7" s="32"/>
      <c r="AB7" s="32"/>
      <c r="AC7" s="32"/>
      <c r="AD7" s="32"/>
      <c r="AE7" s="32"/>
      <c r="AF7" s="32"/>
      <c r="AG7" s="32"/>
    </row>
    <row r="8" spans="1:34" ht="12.75" customHeight="1">
      <c r="A8" s="748"/>
      <c r="B8" s="749"/>
      <c r="C8" s="750"/>
      <c r="E8" s="29"/>
      <c r="F8" s="25"/>
      <c r="G8" s="29"/>
      <c r="H8" s="29"/>
      <c r="I8" s="29"/>
      <c r="J8" s="29"/>
      <c r="K8" s="29"/>
      <c r="L8" s="29"/>
      <c r="M8" s="29"/>
      <c r="N8" s="29"/>
      <c r="O8" s="29"/>
      <c r="P8" s="29"/>
      <c r="Q8" s="29"/>
      <c r="R8" s="29"/>
      <c r="S8" s="29"/>
      <c r="T8" s="29"/>
      <c r="U8" s="29"/>
      <c r="V8" s="29"/>
      <c r="W8" s="29"/>
      <c r="X8" s="29"/>
      <c r="Y8" s="29"/>
      <c r="Z8" s="32"/>
      <c r="AA8" s="32"/>
      <c r="AB8" s="32"/>
      <c r="AC8" s="32"/>
      <c r="AD8" s="32"/>
      <c r="AE8" s="32"/>
      <c r="AF8" s="32"/>
      <c r="AG8" s="32"/>
    </row>
    <row r="9" spans="1:34" ht="12.75" customHeight="1">
      <c r="A9" s="748"/>
      <c r="B9" s="749"/>
      <c r="C9" s="750"/>
      <c r="E9" s="29"/>
      <c r="F9" s="25"/>
      <c r="G9" s="29"/>
      <c r="H9" s="29"/>
      <c r="I9" s="29"/>
      <c r="J9" s="29"/>
      <c r="K9" s="29"/>
      <c r="L9" s="29"/>
      <c r="M9" s="29"/>
      <c r="N9" s="29"/>
      <c r="O9" s="29"/>
      <c r="P9" s="29"/>
      <c r="Q9" s="29"/>
      <c r="R9" s="29"/>
      <c r="S9" s="29"/>
      <c r="T9" s="29"/>
      <c r="U9" s="29"/>
      <c r="V9" s="29"/>
      <c r="W9" s="29"/>
      <c r="X9" s="29"/>
      <c r="Y9" s="29"/>
      <c r="Z9" s="32"/>
      <c r="AA9" s="32"/>
      <c r="AB9" s="32"/>
      <c r="AC9" s="32"/>
      <c r="AD9" s="32"/>
      <c r="AE9" s="32"/>
      <c r="AF9" s="32"/>
      <c r="AG9" s="32"/>
    </row>
    <row r="10" spans="1:34" ht="12.75" customHeight="1">
      <c r="A10" s="748"/>
      <c r="B10" s="749"/>
      <c r="C10" s="750"/>
      <c r="E10" s="29"/>
      <c r="F10" s="25"/>
      <c r="G10" s="29"/>
      <c r="H10" s="29"/>
      <c r="I10" s="29"/>
      <c r="J10" s="29"/>
      <c r="K10" s="29"/>
      <c r="L10" s="29"/>
      <c r="M10" s="29"/>
      <c r="N10" s="29"/>
      <c r="O10" s="29"/>
      <c r="P10" s="29"/>
      <c r="Q10" s="29"/>
      <c r="R10" s="29"/>
      <c r="S10" s="29"/>
      <c r="T10" s="29"/>
      <c r="U10" s="29"/>
      <c r="V10" s="29"/>
      <c r="W10" s="29"/>
      <c r="X10" s="29"/>
      <c r="Y10" s="29"/>
      <c r="Z10" s="32"/>
      <c r="AA10" s="32"/>
      <c r="AB10" s="32"/>
      <c r="AC10" s="32"/>
      <c r="AD10" s="32"/>
      <c r="AE10" s="32"/>
      <c r="AF10" s="32"/>
      <c r="AG10" s="32"/>
    </row>
    <row r="11" spans="1:34" ht="12.75" customHeight="1">
      <c r="A11" s="748"/>
      <c r="B11" s="749"/>
      <c r="C11" s="750"/>
      <c r="E11" s="29"/>
      <c r="F11" s="25"/>
      <c r="G11" s="29"/>
      <c r="H11" s="29"/>
      <c r="I11" s="29"/>
      <c r="J11" s="29"/>
      <c r="K11" s="29"/>
      <c r="L11" s="29"/>
      <c r="M11" s="29"/>
      <c r="N11" s="29"/>
      <c r="O11" s="29"/>
      <c r="P11" s="29"/>
      <c r="Q11" s="29"/>
      <c r="R11" s="29"/>
      <c r="S11" s="29"/>
      <c r="T11" s="29"/>
      <c r="U11" s="29"/>
      <c r="V11" s="29"/>
      <c r="W11" s="29"/>
      <c r="X11" s="29"/>
      <c r="Y11" s="29"/>
      <c r="Z11" s="32"/>
      <c r="AA11" s="32"/>
      <c r="AB11" s="32"/>
      <c r="AC11" s="32"/>
      <c r="AD11" s="32"/>
      <c r="AE11" s="32"/>
      <c r="AF11" s="32"/>
      <c r="AG11" s="32"/>
    </row>
    <row r="12" spans="1:34" ht="12.75" customHeight="1">
      <c r="A12" s="748"/>
      <c r="B12" s="749"/>
      <c r="C12" s="750"/>
      <c r="E12" s="29"/>
      <c r="F12" s="25"/>
      <c r="G12" s="29"/>
      <c r="H12" s="29"/>
      <c r="I12" s="29"/>
      <c r="J12" s="29"/>
      <c r="K12" s="29"/>
      <c r="L12" s="29"/>
      <c r="M12" s="29"/>
      <c r="N12" s="29"/>
      <c r="O12" s="29"/>
      <c r="P12" s="29"/>
      <c r="Q12" s="29"/>
      <c r="R12" s="29"/>
      <c r="S12" s="29"/>
      <c r="T12" s="29"/>
      <c r="U12" s="29"/>
      <c r="V12" s="29"/>
      <c r="W12" s="29"/>
      <c r="X12" s="29"/>
      <c r="Y12" s="29"/>
      <c r="Z12" s="32"/>
      <c r="AA12" s="32"/>
      <c r="AB12" s="32"/>
      <c r="AC12" s="32"/>
      <c r="AD12" s="32"/>
      <c r="AE12" s="32"/>
      <c r="AF12" s="32"/>
      <c r="AG12" s="32"/>
    </row>
    <row r="13" spans="1:34" ht="12.75" customHeight="1">
      <c r="A13" s="748"/>
      <c r="B13" s="749"/>
      <c r="C13" s="750"/>
      <c r="E13" s="29"/>
      <c r="F13" s="25"/>
      <c r="G13" s="29"/>
      <c r="H13" s="29"/>
      <c r="I13" s="29"/>
      <c r="J13" s="29"/>
      <c r="K13" s="29"/>
      <c r="L13" s="29"/>
      <c r="M13" s="29"/>
      <c r="N13" s="29"/>
      <c r="O13" s="29"/>
      <c r="P13" s="29"/>
      <c r="Q13" s="29"/>
      <c r="R13" s="29"/>
      <c r="S13" s="29"/>
      <c r="T13" s="29"/>
      <c r="U13" s="29"/>
      <c r="V13" s="29"/>
      <c r="W13" s="29"/>
      <c r="X13" s="29"/>
      <c r="Y13" s="29"/>
      <c r="Z13" s="32"/>
      <c r="AA13" s="32"/>
      <c r="AB13" s="32"/>
      <c r="AC13" s="32"/>
      <c r="AD13" s="32"/>
      <c r="AE13" s="32"/>
      <c r="AF13" s="32"/>
      <c r="AG13" s="32"/>
    </row>
    <row r="14" spans="1:34" ht="12.75" customHeight="1">
      <c r="A14" s="748"/>
      <c r="B14" s="749"/>
      <c r="C14" s="750"/>
      <c r="E14" s="29"/>
      <c r="F14" s="25"/>
      <c r="G14" s="29"/>
      <c r="H14" s="29"/>
      <c r="I14" s="29"/>
      <c r="J14" s="29"/>
      <c r="K14" s="29"/>
      <c r="L14" s="29"/>
      <c r="M14" s="29"/>
      <c r="N14" s="29"/>
      <c r="O14" s="29"/>
      <c r="P14" s="29"/>
      <c r="Q14" s="29"/>
      <c r="R14" s="29"/>
      <c r="S14" s="29"/>
      <c r="T14" s="29"/>
      <c r="U14" s="29"/>
      <c r="V14" s="29"/>
      <c r="W14" s="29"/>
      <c r="X14" s="29"/>
      <c r="Y14" s="29"/>
      <c r="Z14" s="32"/>
      <c r="AA14" s="32"/>
      <c r="AB14" s="32"/>
      <c r="AC14" s="32"/>
      <c r="AD14" s="32"/>
      <c r="AE14" s="32"/>
      <c r="AF14" s="32"/>
      <c r="AG14" s="32"/>
    </row>
    <row r="15" spans="1:34" ht="12.75" customHeight="1">
      <c r="A15" s="748"/>
      <c r="B15" s="749"/>
      <c r="C15" s="750"/>
      <c r="E15" s="29"/>
      <c r="F15" s="25"/>
      <c r="G15" s="29"/>
      <c r="H15" s="29"/>
      <c r="I15" s="29"/>
      <c r="J15" s="29"/>
      <c r="K15" s="29"/>
      <c r="L15" s="29"/>
      <c r="M15" s="29"/>
      <c r="N15" s="29"/>
      <c r="O15" s="29"/>
      <c r="P15" s="29"/>
      <c r="Q15" s="29"/>
      <c r="R15" s="29"/>
      <c r="S15" s="29"/>
      <c r="T15" s="29"/>
      <c r="U15" s="29"/>
      <c r="V15" s="29"/>
      <c r="W15" s="29"/>
      <c r="X15" s="29"/>
      <c r="Y15" s="29"/>
      <c r="Z15" s="32"/>
      <c r="AA15" s="32"/>
      <c r="AB15" s="32"/>
      <c r="AC15" s="32"/>
      <c r="AD15" s="32"/>
      <c r="AE15" s="32"/>
      <c r="AF15" s="32"/>
      <c r="AG15" s="32"/>
    </row>
    <row r="16" spans="1:34" ht="12.75" customHeight="1">
      <c r="A16" s="748"/>
      <c r="B16" s="749"/>
      <c r="C16" s="750"/>
      <c r="E16" s="29"/>
      <c r="F16" s="25"/>
      <c r="G16" s="29"/>
      <c r="H16" s="29"/>
      <c r="I16" s="29"/>
      <c r="J16" s="29"/>
      <c r="K16" s="29"/>
      <c r="L16" s="29"/>
      <c r="M16" s="29"/>
      <c r="N16" s="29"/>
      <c r="O16" s="29"/>
      <c r="P16" s="29"/>
      <c r="Q16" s="29"/>
      <c r="R16" s="29"/>
      <c r="S16" s="29"/>
      <c r="T16" s="29"/>
      <c r="U16" s="29"/>
      <c r="V16" s="29"/>
      <c r="W16" s="29"/>
      <c r="X16" s="29"/>
      <c r="Y16" s="29"/>
      <c r="Z16" s="32"/>
      <c r="AA16" s="32"/>
      <c r="AB16" s="32"/>
      <c r="AC16" s="32"/>
      <c r="AD16" s="32"/>
      <c r="AE16" s="32"/>
      <c r="AF16" s="32"/>
      <c r="AG16" s="32"/>
    </row>
    <row r="17" spans="1:34" ht="12.75" customHeight="1">
      <c r="A17" s="748"/>
      <c r="B17" s="749"/>
      <c r="C17" s="750"/>
      <c r="E17" s="29"/>
      <c r="F17" s="25"/>
      <c r="G17" s="29"/>
      <c r="H17" s="29"/>
      <c r="I17" s="29"/>
      <c r="J17" s="29"/>
      <c r="K17" s="29"/>
      <c r="L17" s="29"/>
      <c r="M17" s="29"/>
      <c r="N17" s="29"/>
      <c r="O17" s="29"/>
      <c r="P17" s="29"/>
      <c r="Q17" s="29"/>
      <c r="R17" s="29"/>
      <c r="S17" s="29"/>
      <c r="T17" s="29"/>
      <c r="U17" s="29"/>
      <c r="V17" s="29"/>
      <c r="W17" s="29"/>
      <c r="X17" s="29"/>
      <c r="Y17" s="29"/>
      <c r="Z17" s="32"/>
      <c r="AA17" s="32"/>
      <c r="AB17" s="32"/>
      <c r="AC17" s="32"/>
      <c r="AD17" s="32"/>
      <c r="AE17" s="32"/>
      <c r="AF17" s="32"/>
      <c r="AG17" s="32"/>
    </row>
    <row r="18" spans="1:34" ht="12.75" customHeight="1">
      <c r="A18" s="748"/>
      <c r="B18" s="749"/>
      <c r="C18" s="750"/>
      <c r="E18" s="29"/>
      <c r="F18" s="25"/>
      <c r="G18" s="29"/>
      <c r="H18" s="29"/>
      <c r="I18" s="29"/>
      <c r="J18" s="29"/>
      <c r="K18" s="29"/>
      <c r="L18" s="29"/>
      <c r="M18" s="29"/>
      <c r="N18" s="29"/>
      <c r="O18" s="29"/>
      <c r="P18" s="29"/>
      <c r="Q18" s="29"/>
      <c r="R18" s="29"/>
      <c r="S18" s="29"/>
      <c r="T18" s="29"/>
      <c r="U18" s="29"/>
      <c r="V18" s="29"/>
      <c r="W18" s="29"/>
      <c r="X18" s="29"/>
      <c r="Y18" s="29"/>
      <c r="Z18" s="32"/>
      <c r="AA18" s="32"/>
      <c r="AB18" s="32"/>
      <c r="AC18" s="32"/>
      <c r="AD18" s="32"/>
      <c r="AE18" s="32"/>
      <c r="AF18" s="32"/>
      <c r="AG18" s="32"/>
    </row>
    <row r="19" spans="1:34" ht="12.75" customHeight="1" thickBot="1">
      <c r="A19" s="751"/>
      <c r="B19" s="752"/>
      <c r="C19" s="753"/>
      <c r="E19" s="29"/>
      <c r="F19" s="21"/>
      <c r="G19" s="29"/>
      <c r="H19" s="29"/>
      <c r="I19" s="29"/>
      <c r="J19" s="29"/>
      <c r="K19" s="29"/>
      <c r="L19" s="29"/>
      <c r="M19" s="29"/>
      <c r="N19" s="29"/>
      <c r="O19" s="29"/>
      <c r="P19" s="29"/>
      <c r="Q19" s="29"/>
      <c r="R19" s="29"/>
      <c r="S19" s="29"/>
      <c r="T19" s="29"/>
      <c r="U19" s="29"/>
      <c r="V19" s="29"/>
      <c r="W19" s="29"/>
      <c r="X19" s="29"/>
      <c r="Y19" s="29"/>
      <c r="Z19" s="32"/>
      <c r="AA19" s="32"/>
      <c r="AB19" s="32"/>
      <c r="AC19" s="32"/>
      <c r="AD19" s="32"/>
      <c r="AE19" s="32"/>
      <c r="AF19" s="32"/>
      <c r="AG19" s="32"/>
    </row>
    <row r="20" spans="1:34" ht="12.75" customHeight="1">
      <c r="A20" s="472" t="s">
        <v>4</v>
      </c>
      <c r="B20" s="473"/>
      <c r="C20" s="474"/>
      <c r="E20" s="29"/>
      <c r="F20" s="25"/>
      <c r="G20" s="29"/>
      <c r="H20" s="29"/>
      <c r="I20" s="29"/>
      <c r="J20" s="29"/>
      <c r="K20" s="29"/>
      <c r="L20" s="29"/>
      <c r="M20" s="29"/>
      <c r="N20" s="29"/>
      <c r="O20" s="29"/>
      <c r="P20" s="29"/>
      <c r="Q20" s="29"/>
      <c r="R20" s="29"/>
      <c r="S20" s="29"/>
      <c r="T20" s="29"/>
      <c r="U20" s="29"/>
      <c r="V20" s="29"/>
      <c r="W20" s="29"/>
      <c r="X20" s="29"/>
      <c r="Y20" s="29"/>
      <c r="Z20" s="32"/>
      <c r="AA20" s="32"/>
      <c r="AB20" s="32"/>
      <c r="AC20" s="32"/>
      <c r="AD20" s="32"/>
      <c r="AE20" s="32"/>
      <c r="AF20" s="32"/>
      <c r="AG20" s="32"/>
    </row>
    <row r="21" spans="1:34" ht="12.75" customHeight="1">
      <c r="A21" s="475" t="s">
        <v>298</v>
      </c>
      <c r="B21" s="461"/>
      <c r="C21" s="476"/>
      <c r="E21" s="29"/>
      <c r="F21" s="25"/>
      <c r="G21" s="29"/>
      <c r="H21" s="29"/>
      <c r="I21" s="29"/>
      <c r="J21" s="29"/>
      <c r="K21" s="29"/>
      <c r="L21" s="29"/>
      <c r="M21" s="29"/>
      <c r="N21" s="29"/>
      <c r="O21" s="29"/>
      <c r="P21" s="29"/>
      <c r="Q21" s="29"/>
      <c r="R21" s="29"/>
      <c r="S21" s="29"/>
      <c r="T21" s="29"/>
      <c r="U21" s="29"/>
      <c r="V21" s="29"/>
      <c r="W21" s="29"/>
      <c r="X21" s="29"/>
      <c r="Y21" s="29"/>
      <c r="Z21" s="32"/>
      <c r="AA21" s="32"/>
      <c r="AB21" s="32"/>
      <c r="AC21" s="32"/>
      <c r="AD21" s="32"/>
      <c r="AE21" s="32"/>
      <c r="AF21" s="32"/>
      <c r="AG21" s="32"/>
    </row>
    <row r="22" spans="1:34" ht="12.75" customHeight="1">
      <c r="A22" s="475" t="s">
        <v>299</v>
      </c>
      <c r="B22" s="461"/>
      <c r="C22" s="476"/>
      <c r="E22" s="29"/>
      <c r="F22" s="456"/>
      <c r="G22" s="461"/>
      <c r="H22" s="461"/>
      <c r="I22" s="461"/>
      <c r="J22" s="461"/>
      <c r="K22" s="461"/>
      <c r="L22" s="461"/>
      <c r="M22" s="461"/>
      <c r="N22" s="461"/>
      <c r="O22" s="461"/>
      <c r="P22" s="461"/>
      <c r="Q22" s="461"/>
      <c r="R22" s="461"/>
      <c r="S22" s="461"/>
      <c r="T22" s="461"/>
      <c r="U22" s="461"/>
      <c r="V22" s="461"/>
      <c r="W22" s="461"/>
      <c r="X22" s="461"/>
      <c r="Y22" s="29"/>
      <c r="Z22" s="32"/>
      <c r="AA22" s="32"/>
      <c r="AB22" s="32"/>
      <c r="AC22" s="32"/>
      <c r="AD22" s="32"/>
      <c r="AE22" s="32"/>
      <c r="AF22" s="32"/>
      <c r="AG22" s="32"/>
    </row>
    <row r="23" spans="1:34" ht="12.75" customHeight="1" thickBot="1">
      <c r="A23" s="477" t="s">
        <v>7</v>
      </c>
      <c r="B23" s="478"/>
      <c r="C23" s="479"/>
      <c r="E23" s="29"/>
      <c r="F23" s="456"/>
      <c r="G23" s="461"/>
      <c r="H23" s="461"/>
      <c r="I23" s="461"/>
      <c r="J23" s="461"/>
      <c r="K23" s="461"/>
      <c r="L23" s="461"/>
      <c r="M23" s="461"/>
      <c r="N23" s="461"/>
      <c r="O23" s="461"/>
      <c r="P23" s="461"/>
      <c r="Q23" s="461"/>
      <c r="R23" s="461"/>
      <c r="S23" s="461"/>
      <c r="T23" s="461"/>
      <c r="U23" s="461"/>
      <c r="V23" s="461"/>
      <c r="W23" s="461"/>
      <c r="X23" s="461"/>
      <c r="Y23" s="29"/>
      <c r="Z23" s="32"/>
      <c r="AA23" s="32"/>
      <c r="AB23" s="32"/>
      <c r="AC23" s="32"/>
      <c r="AD23" s="32"/>
      <c r="AE23" s="32"/>
      <c r="AF23" s="32"/>
      <c r="AG23" s="32"/>
    </row>
    <row r="24" spans="1:34" ht="12.75" customHeight="1" thickBot="1">
      <c r="A24" s="480" t="s">
        <v>8</v>
      </c>
      <c r="B24" s="481"/>
      <c r="C24" s="482">
        <f>C26+C49+C71+C96</f>
        <v>3339149957</v>
      </c>
      <c r="E24" s="26"/>
      <c r="F24" s="556"/>
      <c r="G24" s="461"/>
      <c r="H24" s="461"/>
      <c r="I24" s="461"/>
      <c r="J24" s="461"/>
      <c r="K24" s="461"/>
      <c r="L24" s="461"/>
      <c r="M24" s="461"/>
      <c r="N24" s="461"/>
      <c r="O24" s="461"/>
      <c r="P24" s="461"/>
      <c r="Q24" s="461"/>
      <c r="R24" s="461"/>
      <c r="S24" s="461"/>
      <c r="T24" s="461"/>
      <c r="U24" s="461"/>
      <c r="V24" s="461"/>
      <c r="W24" s="461"/>
      <c r="X24" s="461"/>
      <c r="Y24" s="29"/>
      <c r="Z24" s="32"/>
      <c r="AA24" s="32"/>
      <c r="AB24" s="32"/>
      <c r="AC24" s="32"/>
      <c r="AD24" s="32"/>
      <c r="AE24" s="32"/>
      <c r="AF24" s="32"/>
      <c r="AG24" s="32"/>
    </row>
    <row r="25" spans="1:34" ht="12.75" customHeight="1" thickBot="1">
      <c r="A25" s="49"/>
      <c r="B25" s="49"/>
      <c r="C25" s="23"/>
      <c r="D25" s="23"/>
      <c r="E25" s="29"/>
      <c r="F25" s="557"/>
      <c r="G25" s="549"/>
      <c r="H25" s="549"/>
      <c r="I25" s="549"/>
      <c r="J25" s="549"/>
      <c r="K25" s="549"/>
      <c r="L25" s="549"/>
      <c r="M25" s="549"/>
      <c r="N25" s="549"/>
      <c r="O25" s="549"/>
      <c r="P25" s="549"/>
      <c r="Q25" s="461"/>
      <c r="R25" s="461"/>
      <c r="S25" s="461"/>
      <c r="T25" s="461"/>
      <c r="U25" s="461"/>
      <c r="V25" s="461"/>
      <c r="W25" s="461"/>
      <c r="X25" s="461"/>
      <c r="Y25" s="29"/>
      <c r="Z25" s="29"/>
      <c r="AA25" s="32"/>
      <c r="AB25" s="32"/>
      <c r="AC25" s="32"/>
      <c r="AD25" s="32"/>
      <c r="AE25" s="32"/>
      <c r="AF25" s="32"/>
      <c r="AG25" s="32"/>
      <c r="AH25" s="32"/>
    </row>
    <row r="26" spans="1:34" ht="12.75" customHeight="1" thickBot="1">
      <c r="A26" s="729" t="s">
        <v>9</v>
      </c>
      <c r="B26" s="657"/>
      <c r="C26" s="162">
        <f>C27+C34+C41</f>
        <v>2050122457</v>
      </c>
      <c r="D26" s="26"/>
      <c r="E26" s="143"/>
      <c r="F26" s="540"/>
      <c r="G26" s="540"/>
      <c r="H26" s="540"/>
      <c r="I26" s="540"/>
      <c r="J26" s="540"/>
      <c r="K26" s="540"/>
      <c r="L26" s="540"/>
      <c r="M26" s="540"/>
      <c r="N26" s="540"/>
      <c r="O26" s="546"/>
      <c r="P26" s="546"/>
      <c r="Q26" s="546"/>
      <c r="R26" s="546"/>
      <c r="S26" s="546"/>
      <c r="T26" s="546"/>
      <c r="U26" s="546"/>
      <c r="V26" s="546"/>
      <c r="W26" s="546"/>
      <c r="X26" s="546"/>
      <c r="Y26" s="40"/>
      <c r="Z26" s="40"/>
      <c r="AA26" s="32"/>
      <c r="AB26" s="32"/>
      <c r="AC26" s="32"/>
      <c r="AD26" s="32"/>
      <c r="AE26" s="32"/>
      <c r="AF26" s="32"/>
      <c r="AG26" s="32"/>
      <c r="AH26" s="32"/>
    </row>
    <row r="27" spans="1:34" ht="12.75" customHeight="1">
      <c r="A27" s="21">
        <v>211101</v>
      </c>
      <c r="B27" s="22" t="s">
        <v>11</v>
      </c>
      <c r="C27" s="23">
        <f>SUM(C28:C33)</f>
        <v>875823162</v>
      </c>
      <c r="D27" s="26"/>
      <c r="E27" s="29"/>
      <c r="F27" s="548"/>
      <c r="G27" s="548"/>
      <c r="H27" s="548"/>
      <c r="I27" s="548"/>
      <c r="J27" s="548"/>
      <c r="K27" s="548"/>
      <c r="L27" s="548"/>
      <c r="M27" s="548"/>
      <c r="N27" s="548"/>
      <c r="O27" s="461"/>
      <c r="P27" s="461"/>
      <c r="Q27" s="461"/>
      <c r="R27" s="461"/>
      <c r="S27" s="461"/>
      <c r="T27" s="461"/>
      <c r="U27" s="461"/>
      <c r="V27" s="461"/>
      <c r="W27" s="461"/>
      <c r="X27" s="461"/>
      <c r="Y27" s="29"/>
      <c r="Z27" s="29"/>
      <c r="AA27" s="32"/>
      <c r="AB27" s="32"/>
      <c r="AC27" s="32"/>
      <c r="AD27" s="32"/>
      <c r="AE27" s="32"/>
      <c r="AF27" s="32"/>
      <c r="AG27" s="32"/>
      <c r="AH27" s="32"/>
    </row>
    <row r="28" spans="1:34" ht="12.75" customHeight="1">
      <c r="A28" s="25">
        <v>21110101</v>
      </c>
      <c r="B28" s="26" t="s">
        <v>12</v>
      </c>
      <c r="C28" s="26">
        <v>660576795</v>
      </c>
      <c r="D28" s="26"/>
      <c r="E28" s="23"/>
      <c r="F28" s="464"/>
      <c r="G28" s="464"/>
      <c r="H28" s="464"/>
      <c r="I28" s="464"/>
      <c r="J28" s="464"/>
      <c r="K28" s="464"/>
      <c r="L28" s="464"/>
      <c r="M28" s="464"/>
      <c r="N28" s="464"/>
      <c r="O28" s="461"/>
      <c r="P28" s="461"/>
      <c r="Q28" s="461"/>
      <c r="R28" s="461"/>
      <c r="S28" s="461"/>
      <c r="T28" s="461"/>
      <c r="U28" s="461"/>
      <c r="V28" s="461"/>
      <c r="W28" s="461"/>
      <c r="X28" s="461"/>
      <c r="Y28" s="29"/>
      <c r="Z28" s="29"/>
      <c r="AA28" s="32"/>
      <c r="AB28" s="32"/>
      <c r="AC28" s="32"/>
      <c r="AD28" s="32"/>
      <c r="AE28" s="32"/>
      <c r="AF28" s="32"/>
      <c r="AG28" s="32"/>
      <c r="AH28" s="32"/>
    </row>
    <row r="29" spans="1:34" ht="12.75" customHeight="1">
      <c r="A29" s="25">
        <v>21110102</v>
      </c>
      <c r="B29" s="26" t="s">
        <v>13</v>
      </c>
      <c r="C29" s="26">
        <v>141629233</v>
      </c>
      <c r="D29" s="26"/>
      <c r="E29" s="23"/>
      <c r="F29" s="464"/>
      <c r="G29" s="464"/>
      <c r="H29" s="464"/>
      <c r="I29" s="464"/>
      <c r="J29" s="464"/>
      <c r="K29" s="546"/>
      <c r="L29" s="546"/>
      <c r="M29" s="546"/>
      <c r="N29" s="546"/>
      <c r="O29" s="546"/>
      <c r="P29" s="546"/>
      <c r="Q29" s="546"/>
      <c r="R29" s="546"/>
      <c r="S29" s="546"/>
      <c r="T29" s="546"/>
      <c r="U29" s="546"/>
      <c r="V29" s="546"/>
      <c r="W29" s="546"/>
      <c r="X29" s="546"/>
      <c r="Y29" s="40"/>
      <c r="Z29" s="40"/>
      <c r="AA29" s="32"/>
      <c r="AB29" s="32"/>
      <c r="AC29" s="32"/>
      <c r="AD29" s="32"/>
      <c r="AE29" s="32"/>
      <c r="AF29" s="32"/>
      <c r="AG29" s="32"/>
      <c r="AH29" s="32"/>
    </row>
    <row r="30" spans="1:34" ht="12.75" customHeight="1">
      <c r="A30" s="25">
        <v>21110103</v>
      </c>
      <c r="B30" s="26" t="s">
        <v>14</v>
      </c>
      <c r="C30" s="26">
        <v>31422339</v>
      </c>
      <c r="D30" s="26"/>
      <c r="E30" s="23"/>
      <c r="F30" s="464"/>
      <c r="G30" s="464"/>
      <c r="H30" s="542"/>
      <c r="I30" s="464"/>
      <c r="J30" s="464"/>
      <c r="K30" s="546"/>
      <c r="L30" s="546"/>
      <c r="M30" s="546"/>
      <c r="N30" s="558"/>
      <c r="O30" s="546"/>
      <c r="P30" s="546"/>
      <c r="Q30" s="546"/>
      <c r="R30" s="546"/>
      <c r="S30" s="546"/>
      <c r="T30" s="546"/>
      <c r="U30" s="546"/>
      <c r="V30" s="546"/>
      <c r="W30" s="546"/>
      <c r="X30" s="546"/>
      <c r="Y30" s="40"/>
      <c r="Z30" s="40"/>
      <c r="AA30" s="32"/>
      <c r="AB30" s="32"/>
      <c r="AC30" s="32"/>
      <c r="AD30" s="32"/>
      <c r="AE30" s="32"/>
      <c r="AF30" s="32"/>
      <c r="AG30" s="32"/>
      <c r="AH30" s="32"/>
    </row>
    <row r="31" spans="1:34" ht="12.75" customHeight="1">
      <c r="A31" s="25">
        <v>21110104</v>
      </c>
      <c r="B31" s="26" t="s">
        <v>15</v>
      </c>
      <c r="C31" s="26">
        <v>1</v>
      </c>
      <c r="D31" s="26"/>
      <c r="E31" s="23"/>
      <c r="F31" s="544"/>
      <c r="G31" s="544"/>
      <c r="H31" s="464"/>
      <c r="I31" s="464"/>
      <c r="J31" s="539"/>
      <c r="K31" s="546"/>
      <c r="L31" s="546"/>
      <c r="M31" s="546"/>
      <c r="N31" s="546"/>
      <c r="O31" s="546"/>
      <c r="P31" s="546"/>
      <c r="Q31" s="546"/>
      <c r="R31" s="546"/>
      <c r="S31" s="546"/>
      <c r="T31" s="546"/>
      <c r="U31" s="546"/>
      <c r="V31" s="546"/>
      <c r="W31" s="546"/>
      <c r="X31" s="546"/>
      <c r="Y31" s="40"/>
      <c r="Z31" s="40"/>
      <c r="AA31" s="32"/>
      <c r="AB31" s="32"/>
      <c r="AC31" s="32"/>
      <c r="AD31" s="32"/>
      <c r="AE31" s="32"/>
      <c r="AF31" s="32"/>
      <c r="AG31" s="32"/>
      <c r="AH31" s="32"/>
    </row>
    <row r="32" spans="1:34" ht="12.75" customHeight="1">
      <c r="A32" s="25">
        <v>21110105</v>
      </c>
      <c r="B32" s="26" t="s">
        <v>16</v>
      </c>
      <c r="C32" s="26">
        <v>17644965</v>
      </c>
      <c r="D32" s="26"/>
      <c r="E32" s="23"/>
      <c r="F32" s="454"/>
      <c r="G32" s="461"/>
      <c r="H32" s="546"/>
      <c r="I32" s="546"/>
      <c r="J32" s="461"/>
      <c r="K32" s="546"/>
      <c r="L32" s="461"/>
      <c r="M32" s="461"/>
      <c r="N32" s="461"/>
      <c r="O32" s="461"/>
      <c r="P32" s="461"/>
      <c r="Q32" s="461"/>
      <c r="R32" s="461"/>
      <c r="S32" s="461"/>
      <c r="T32" s="461"/>
      <c r="U32" s="461"/>
      <c r="V32" s="461"/>
      <c r="W32" s="461"/>
      <c r="X32" s="461"/>
      <c r="Y32" s="29"/>
      <c r="Z32" s="29"/>
      <c r="AA32" s="32"/>
      <c r="AB32" s="32"/>
      <c r="AC32" s="32"/>
      <c r="AD32" s="32"/>
      <c r="AE32" s="32"/>
      <c r="AF32" s="32"/>
      <c r="AG32" s="32"/>
      <c r="AH32" s="32"/>
    </row>
    <row r="33" spans="1:34" ht="12.75" customHeight="1">
      <c r="A33" s="25">
        <v>21110106</v>
      </c>
      <c r="B33" s="26" t="s">
        <v>17</v>
      </c>
      <c r="C33" s="26">
        <v>24549829</v>
      </c>
      <c r="D33" s="26"/>
      <c r="E33" s="23"/>
      <c r="F33" s="460"/>
      <c r="G33" s="546"/>
      <c r="H33" s="546"/>
      <c r="I33" s="464"/>
      <c r="J33" s="546"/>
      <c r="K33" s="546"/>
      <c r="L33" s="546"/>
      <c r="M33" s="546"/>
      <c r="N33" s="546"/>
      <c r="O33" s="546"/>
      <c r="P33" s="546"/>
      <c r="Q33" s="546"/>
      <c r="R33" s="546"/>
      <c r="S33" s="546"/>
      <c r="T33" s="546"/>
      <c r="U33" s="546"/>
      <c r="V33" s="546"/>
      <c r="W33" s="546"/>
      <c r="X33" s="546"/>
      <c r="Y33" s="40"/>
      <c r="Z33" s="40"/>
      <c r="AA33" s="32"/>
      <c r="AB33" s="32"/>
      <c r="AC33" s="32"/>
      <c r="AD33" s="32"/>
      <c r="AE33" s="32"/>
      <c r="AF33" s="32"/>
      <c r="AG33" s="32"/>
      <c r="AH33" s="32"/>
    </row>
    <row r="34" spans="1:34" ht="12.75" customHeight="1">
      <c r="A34" s="21">
        <v>211102</v>
      </c>
      <c r="B34" s="23" t="s">
        <v>18</v>
      </c>
      <c r="C34" s="23">
        <f>SUM(C35:C40)</f>
        <v>887511161</v>
      </c>
      <c r="D34" s="26"/>
      <c r="E34" s="23"/>
      <c r="F34" s="460"/>
      <c r="G34" s="546"/>
      <c r="H34" s="546"/>
      <c r="I34" s="559"/>
      <c r="J34" s="546"/>
      <c r="K34" s="546"/>
      <c r="L34" s="546"/>
      <c r="M34" s="546"/>
      <c r="N34" s="546"/>
      <c r="O34" s="546"/>
      <c r="P34" s="546"/>
      <c r="Q34" s="546"/>
      <c r="R34" s="546"/>
      <c r="S34" s="546"/>
      <c r="T34" s="546"/>
      <c r="U34" s="546"/>
      <c r="V34" s="546"/>
      <c r="W34" s="546"/>
      <c r="X34" s="546"/>
      <c r="Y34" s="40"/>
      <c r="Z34" s="40"/>
      <c r="AA34" s="32"/>
      <c r="AB34" s="32"/>
      <c r="AC34" s="32"/>
      <c r="AD34" s="32"/>
      <c r="AE34" s="32"/>
      <c r="AF34" s="32"/>
      <c r="AG34" s="32"/>
      <c r="AH34" s="32"/>
    </row>
    <row r="35" spans="1:34" ht="12.75" customHeight="1">
      <c r="A35" s="25">
        <v>21110201</v>
      </c>
      <c r="B35" s="26" t="s">
        <v>19</v>
      </c>
      <c r="C35" s="26">
        <v>658391329</v>
      </c>
      <c r="D35" s="26"/>
      <c r="E35" s="23"/>
      <c r="F35" s="460"/>
      <c r="G35" s="461"/>
      <c r="H35" s="514"/>
      <c r="I35" s="461"/>
      <c r="J35" s="461"/>
      <c r="K35" s="461"/>
      <c r="L35" s="461"/>
      <c r="M35" s="461"/>
      <c r="N35" s="461"/>
      <c r="O35" s="461"/>
      <c r="P35" s="461"/>
      <c r="Q35" s="461"/>
      <c r="R35" s="461"/>
      <c r="S35" s="461"/>
      <c r="T35" s="461"/>
      <c r="U35" s="461"/>
      <c r="V35" s="461"/>
      <c r="W35" s="461"/>
      <c r="X35" s="461"/>
      <c r="Y35" s="29"/>
      <c r="Z35" s="29"/>
      <c r="AA35" s="32"/>
      <c r="AB35" s="32"/>
      <c r="AC35" s="32"/>
      <c r="AD35" s="32"/>
      <c r="AE35" s="32"/>
      <c r="AF35" s="32"/>
      <c r="AG35" s="32"/>
      <c r="AH35" s="32"/>
    </row>
    <row r="36" spans="1:34" ht="12.75" customHeight="1">
      <c r="A36" s="25">
        <v>21110202</v>
      </c>
      <c r="B36" s="26" t="s">
        <v>20</v>
      </c>
      <c r="C36" s="26">
        <v>186659264</v>
      </c>
      <c r="D36" s="26"/>
      <c r="E36" s="23"/>
      <c r="F36" s="454"/>
      <c r="G36" s="546"/>
      <c r="H36" s="546"/>
      <c r="I36" s="546"/>
      <c r="J36" s="546"/>
      <c r="K36" s="546"/>
      <c r="L36" s="546"/>
      <c r="M36" s="546"/>
      <c r="N36" s="546"/>
      <c r="O36" s="546"/>
      <c r="P36" s="546"/>
      <c r="Q36" s="546"/>
      <c r="R36" s="546"/>
      <c r="S36" s="546"/>
      <c r="T36" s="546"/>
      <c r="U36" s="546"/>
      <c r="V36" s="546"/>
      <c r="W36" s="546"/>
      <c r="X36" s="546"/>
      <c r="Y36" s="40"/>
      <c r="Z36" s="40"/>
      <c r="AA36" s="32"/>
      <c r="AB36" s="32"/>
      <c r="AC36" s="32"/>
      <c r="AD36" s="32"/>
      <c r="AE36" s="32"/>
      <c r="AF36" s="32"/>
      <c r="AG36" s="32"/>
      <c r="AH36" s="32"/>
    </row>
    <row r="37" spans="1:34" ht="12.75" customHeight="1">
      <c r="A37" s="25">
        <v>21110203</v>
      </c>
      <c r="B37" s="26" t="s">
        <v>21</v>
      </c>
      <c r="C37" s="26">
        <v>38355428</v>
      </c>
      <c r="D37" s="26"/>
      <c r="E37" s="23"/>
      <c r="F37" s="454"/>
      <c r="G37" s="546"/>
      <c r="H37" s="546"/>
      <c r="I37" s="546"/>
      <c r="J37" s="546"/>
      <c r="K37" s="546"/>
      <c r="L37" s="546"/>
      <c r="M37" s="546"/>
      <c r="N37" s="546"/>
      <c r="O37" s="546"/>
      <c r="P37" s="546"/>
      <c r="Q37" s="546"/>
      <c r="R37" s="546"/>
      <c r="S37" s="546"/>
      <c r="T37" s="546"/>
      <c r="U37" s="546"/>
      <c r="V37" s="546"/>
      <c r="W37" s="546"/>
      <c r="X37" s="546"/>
      <c r="Y37" s="40"/>
      <c r="Z37" s="40"/>
      <c r="AA37" s="32"/>
      <c r="AB37" s="32"/>
      <c r="AC37" s="32"/>
      <c r="AD37" s="32"/>
      <c r="AE37" s="32"/>
      <c r="AF37" s="32"/>
      <c r="AG37" s="32"/>
      <c r="AH37" s="32"/>
    </row>
    <row r="38" spans="1:34" ht="12.75" customHeight="1">
      <c r="A38" s="25">
        <v>21110204</v>
      </c>
      <c r="B38" s="26" t="s">
        <v>22</v>
      </c>
      <c r="C38" s="26">
        <v>1</v>
      </c>
      <c r="D38" s="26"/>
      <c r="E38" s="23"/>
      <c r="F38" s="454"/>
      <c r="G38" s="546"/>
      <c r="H38" s="546"/>
      <c r="I38" s="546"/>
      <c r="J38" s="546"/>
      <c r="K38" s="546"/>
      <c r="L38" s="546"/>
      <c r="M38" s="546"/>
      <c r="N38" s="546"/>
      <c r="O38" s="546"/>
      <c r="P38" s="546"/>
      <c r="Q38" s="546"/>
      <c r="R38" s="546"/>
      <c r="S38" s="546"/>
      <c r="T38" s="546"/>
      <c r="U38" s="546"/>
      <c r="V38" s="546"/>
      <c r="W38" s="546"/>
      <c r="X38" s="546"/>
      <c r="Y38" s="40"/>
      <c r="Z38" s="40"/>
      <c r="AA38" s="32"/>
      <c r="AB38" s="32"/>
      <c r="AC38" s="32"/>
      <c r="AD38" s="32"/>
      <c r="AE38" s="32"/>
      <c r="AF38" s="32"/>
      <c r="AG38" s="32"/>
      <c r="AH38" s="32"/>
    </row>
    <row r="39" spans="1:34" ht="12.75" customHeight="1">
      <c r="A39" s="25">
        <v>21110205</v>
      </c>
      <c r="B39" s="26" t="s">
        <v>23</v>
      </c>
      <c r="C39" s="26">
        <v>4105138</v>
      </c>
      <c r="D39" s="26"/>
      <c r="E39" s="23"/>
      <c r="F39" s="454"/>
      <c r="G39" s="461"/>
      <c r="H39" s="461"/>
      <c r="I39" s="461"/>
      <c r="J39" s="461"/>
      <c r="K39" s="461"/>
      <c r="L39" s="461"/>
      <c r="M39" s="461"/>
      <c r="N39" s="461"/>
      <c r="O39" s="461"/>
      <c r="P39" s="461"/>
      <c r="Q39" s="461"/>
      <c r="R39" s="461"/>
      <c r="S39" s="461"/>
      <c r="T39" s="461"/>
      <c r="U39" s="461"/>
      <c r="V39" s="461"/>
      <c r="W39" s="461"/>
      <c r="X39" s="461"/>
      <c r="Y39" s="29"/>
      <c r="Z39" s="29"/>
      <c r="AA39" s="32"/>
      <c r="AB39" s="32"/>
      <c r="AC39" s="32"/>
      <c r="AD39" s="32"/>
      <c r="AE39" s="32"/>
      <c r="AF39" s="32"/>
      <c r="AG39" s="32"/>
      <c r="AH39" s="32"/>
    </row>
    <row r="40" spans="1:34" ht="12.75" customHeight="1">
      <c r="A40" s="25">
        <v>21110206</v>
      </c>
      <c r="B40" s="26" t="s">
        <v>24</v>
      </c>
      <c r="C40" s="26">
        <v>1</v>
      </c>
      <c r="D40" s="26"/>
      <c r="E40" s="23"/>
      <c r="F40" s="460"/>
      <c r="G40" s="546"/>
      <c r="H40" s="546"/>
      <c r="I40" s="546"/>
      <c r="J40" s="546"/>
      <c r="K40" s="546"/>
      <c r="L40" s="546"/>
      <c r="M40" s="546"/>
      <c r="N40" s="546"/>
      <c r="O40" s="546"/>
      <c r="P40" s="546"/>
      <c r="Q40" s="546"/>
      <c r="R40" s="546"/>
      <c r="S40" s="546"/>
      <c r="T40" s="546"/>
      <c r="U40" s="546"/>
      <c r="V40" s="546"/>
      <c r="W40" s="546"/>
      <c r="X40" s="546"/>
      <c r="Y40" s="40"/>
      <c r="Z40" s="40"/>
      <c r="AA40" s="32"/>
      <c r="AB40" s="32"/>
      <c r="AC40" s="32"/>
      <c r="AD40" s="32"/>
      <c r="AE40" s="32"/>
      <c r="AF40" s="32"/>
      <c r="AG40" s="32"/>
      <c r="AH40" s="32"/>
    </row>
    <row r="41" spans="1:34" ht="12.75" customHeight="1">
      <c r="A41" s="21">
        <v>211103</v>
      </c>
      <c r="B41" s="23" t="s">
        <v>25</v>
      </c>
      <c r="C41" s="23">
        <f>SUM(C42:C47)</f>
        <v>286788134</v>
      </c>
      <c r="D41" s="26"/>
      <c r="E41" s="23"/>
      <c r="F41" s="460"/>
      <c r="G41" s="546"/>
      <c r="H41" s="546"/>
      <c r="I41" s="546"/>
      <c r="J41" s="546"/>
      <c r="K41" s="546"/>
      <c r="L41" s="546"/>
      <c r="M41" s="546"/>
      <c r="N41" s="546"/>
      <c r="O41" s="546"/>
      <c r="P41" s="546"/>
      <c r="Q41" s="546"/>
      <c r="R41" s="546"/>
      <c r="S41" s="546"/>
      <c r="T41" s="546"/>
      <c r="U41" s="546"/>
      <c r="V41" s="546"/>
      <c r="W41" s="546"/>
      <c r="X41" s="546"/>
      <c r="Y41" s="40"/>
      <c r="Z41" s="40"/>
      <c r="AA41" s="32"/>
      <c r="AB41" s="32"/>
      <c r="AC41" s="32"/>
      <c r="AD41" s="32"/>
      <c r="AE41" s="32"/>
      <c r="AF41" s="32"/>
      <c r="AG41" s="32"/>
      <c r="AH41" s="32"/>
    </row>
    <row r="42" spans="1:34" ht="12.75" customHeight="1">
      <c r="A42" s="25">
        <v>21110301</v>
      </c>
      <c r="B42" s="26" t="s">
        <v>26</v>
      </c>
      <c r="C42" s="26">
        <v>226406374</v>
      </c>
      <c r="D42" s="26"/>
      <c r="E42" s="23"/>
      <c r="F42" s="560"/>
      <c r="G42" s="560"/>
      <c r="H42" s="461"/>
      <c r="I42" s="461"/>
      <c r="J42" s="461"/>
      <c r="K42" s="461"/>
      <c r="L42" s="461"/>
      <c r="M42" s="461"/>
      <c r="N42" s="461"/>
      <c r="O42" s="461"/>
      <c r="P42" s="461"/>
      <c r="Q42" s="461"/>
      <c r="R42" s="461"/>
      <c r="S42" s="461"/>
      <c r="T42" s="461"/>
      <c r="U42" s="461"/>
      <c r="V42" s="461"/>
      <c r="W42" s="461"/>
      <c r="X42" s="461"/>
      <c r="Y42" s="29"/>
      <c r="Z42" s="29"/>
      <c r="AA42" s="32"/>
      <c r="AB42" s="32"/>
      <c r="AC42" s="32"/>
      <c r="AD42" s="32"/>
      <c r="AE42" s="32"/>
      <c r="AF42" s="32"/>
      <c r="AG42" s="32"/>
      <c r="AH42" s="32"/>
    </row>
    <row r="43" spans="1:34" ht="12.75" customHeight="1">
      <c r="A43" s="25">
        <v>21110302</v>
      </c>
      <c r="B43" s="26" t="s">
        <v>27</v>
      </c>
      <c r="C43" s="26">
        <v>49275308</v>
      </c>
      <c r="D43" s="26"/>
      <c r="E43" s="23"/>
      <c r="F43" s="546"/>
      <c r="G43" s="560"/>
      <c r="H43" s="546"/>
      <c r="I43" s="546"/>
      <c r="J43" s="546"/>
      <c r="K43" s="546"/>
      <c r="L43" s="546"/>
      <c r="M43" s="546"/>
      <c r="N43" s="546"/>
      <c r="O43" s="546"/>
      <c r="P43" s="546"/>
      <c r="Q43" s="546"/>
      <c r="R43" s="546"/>
      <c r="S43" s="546"/>
      <c r="T43" s="546"/>
      <c r="U43" s="546"/>
      <c r="V43" s="546"/>
      <c r="W43" s="546"/>
      <c r="X43" s="546"/>
      <c r="Y43" s="40"/>
      <c r="Z43" s="40"/>
      <c r="AA43" s="32"/>
      <c r="AB43" s="32"/>
      <c r="AC43" s="32"/>
      <c r="AD43" s="32"/>
      <c r="AE43" s="32"/>
      <c r="AF43" s="32"/>
      <c r="AG43" s="32"/>
      <c r="AH43" s="32"/>
    </row>
    <row r="44" spans="1:34" ht="12.75" customHeight="1">
      <c r="A44" s="25">
        <v>21110303</v>
      </c>
      <c r="B44" s="26" t="s">
        <v>28</v>
      </c>
      <c r="C44" s="26">
        <v>10213795</v>
      </c>
      <c r="D44" s="26"/>
      <c r="E44" s="23"/>
      <c r="F44" s="456"/>
      <c r="G44" s="456"/>
      <c r="H44" s="546"/>
      <c r="I44" s="546"/>
      <c r="J44" s="546"/>
      <c r="K44" s="546"/>
      <c r="L44" s="546"/>
      <c r="M44" s="546"/>
      <c r="N44" s="546"/>
      <c r="O44" s="546"/>
      <c r="P44" s="546"/>
      <c r="Q44" s="546"/>
      <c r="R44" s="546"/>
      <c r="S44" s="546"/>
      <c r="T44" s="546"/>
      <c r="U44" s="546"/>
      <c r="V44" s="546"/>
      <c r="W44" s="546"/>
      <c r="X44" s="546"/>
      <c r="Y44" s="40"/>
      <c r="Z44" s="40"/>
      <c r="AA44" s="32"/>
      <c r="AB44" s="32"/>
      <c r="AC44" s="32"/>
      <c r="AD44" s="32"/>
      <c r="AE44" s="32"/>
      <c r="AF44" s="32"/>
      <c r="AG44" s="32"/>
      <c r="AH44" s="32"/>
    </row>
    <row r="45" spans="1:34" ht="12.75" customHeight="1">
      <c r="A45" s="25">
        <v>21110304</v>
      </c>
      <c r="B45" s="26" t="s">
        <v>29</v>
      </c>
      <c r="C45" s="26">
        <v>1</v>
      </c>
      <c r="D45" s="26"/>
      <c r="E45" s="23"/>
      <c r="F45" s="456"/>
      <c r="G45" s="456"/>
      <c r="H45" s="546"/>
      <c r="I45" s="546"/>
      <c r="J45" s="546"/>
      <c r="K45" s="546"/>
      <c r="L45" s="546"/>
      <c r="M45" s="546"/>
      <c r="N45" s="546"/>
      <c r="O45" s="546"/>
      <c r="P45" s="546"/>
      <c r="Q45" s="546"/>
      <c r="R45" s="546"/>
      <c r="S45" s="546"/>
      <c r="T45" s="546"/>
      <c r="U45" s="546"/>
      <c r="V45" s="546"/>
      <c r="W45" s="546"/>
      <c r="X45" s="546"/>
      <c r="Y45" s="40"/>
      <c r="Z45" s="40"/>
      <c r="AA45" s="32"/>
      <c r="AB45" s="32"/>
      <c r="AC45" s="32"/>
      <c r="AD45" s="32"/>
      <c r="AE45" s="32"/>
      <c r="AF45" s="32"/>
      <c r="AG45" s="32"/>
      <c r="AH45" s="32"/>
    </row>
    <row r="46" spans="1:34" ht="12.75" customHeight="1">
      <c r="A46" s="25">
        <v>21110305</v>
      </c>
      <c r="B46" s="26" t="s">
        <v>30</v>
      </c>
      <c r="C46" s="26">
        <v>892655</v>
      </c>
      <c r="D46" s="26"/>
      <c r="E46" s="23"/>
      <c r="F46" s="560"/>
      <c r="G46" s="560"/>
      <c r="H46" s="546"/>
      <c r="I46" s="546"/>
      <c r="J46" s="546"/>
      <c r="K46" s="546"/>
      <c r="L46" s="546"/>
      <c r="M46" s="546"/>
      <c r="N46" s="546"/>
      <c r="O46" s="546"/>
      <c r="P46" s="546"/>
      <c r="Q46" s="546"/>
      <c r="R46" s="546"/>
      <c r="S46" s="546"/>
      <c r="T46" s="546"/>
      <c r="U46" s="546"/>
      <c r="V46" s="546"/>
      <c r="W46" s="546"/>
      <c r="X46" s="546"/>
      <c r="Y46" s="40"/>
      <c r="Z46" s="40"/>
      <c r="AA46" s="32"/>
      <c r="AB46" s="32"/>
      <c r="AC46" s="32"/>
      <c r="AD46" s="32"/>
      <c r="AE46" s="32"/>
      <c r="AF46" s="32"/>
      <c r="AG46" s="32"/>
      <c r="AH46" s="32"/>
    </row>
    <row r="47" spans="1:34" ht="12.75" customHeight="1">
      <c r="A47" s="25">
        <v>21110306</v>
      </c>
      <c r="B47" s="26" t="s">
        <v>31</v>
      </c>
      <c r="C47" s="26">
        <v>1</v>
      </c>
      <c r="D47" s="26"/>
      <c r="E47" s="23"/>
      <c r="F47" s="560"/>
      <c r="G47" s="560"/>
      <c r="H47" s="546"/>
      <c r="I47" s="546"/>
      <c r="J47" s="546"/>
      <c r="K47" s="546"/>
      <c r="L47" s="546"/>
      <c r="M47" s="546"/>
      <c r="N47" s="546"/>
      <c r="O47" s="546"/>
      <c r="P47" s="546"/>
      <c r="Q47" s="546"/>
      <c r="R47" s="546"/>
      <c r="S47" s="546"/>
      <c r="T47" s="546"/>
      <c r="U47" s="546"/>
      <c r="V47" s="546"/>
      <c r="W47" s="546"/>
      <c r="X47" s="546"/>
      <c r="Y47" s="40"/>
      <c r="Z47" s="40"/>
      <c r="AA47" s="32"/>
      <c r="AB47" s="32"/>
      <c r="AC47" s="32"/>
      <c r="AD47" s="32"/>
      <c r="AE47" s="32"/>
      <c r="AF47" s="32"/>
      <c r="AG47" s="32"/>
      <c r="AH47" s="32"/>
    </row>
    <row r="48" spans="1:34" ht="12.75" customHeight="1" thickBot="1">
      <c r="A48" s="29"/>
      <c r="B48" s="26"/>
      <c r="C48" s="26"/>
      <c r="D48" s="23"/>
      <c r="E48" s="23"/>
      <c r="F48" s="546"/>
      <c r="G48" s="560"/>
      <c r="H48" s="461"/>
      <c r="I48" s="461"/>
      <c r="J48" s="461"/>
      <c r="K48" s="461"/>
      <c r="L48" s="461"/>
      <c r="M48" s="461"/>
      <c r="N48" s="461"/>
      <c r="O48" s="461"/>
      <c r="P48" s="461"/>
      <c r="Q48" s="461"/>
      <c r="R48" s="461"/>
      <c r="S48" s="461"/>
      <c r="T48" s="461"/>
      <c r="U48" s="461"/>
      <c r="V48" s="461"/>
      <c r="W48" s="461"/>
      <c r="X48" s="461"/>
      <c r="Y48" s="29"/>
      <c r="Z48" s="29"/>
      <c r="AA48" s="32"/>
      <c r="AB48" s="32"/>
      <c r="AC48" s="32"/>
      <c r="AD48" s="32"/>
      <c r="AE48" s="32"/>
      <c r="AF48" s="32"/>
      <c r="AG48" s="32"/>
      <c r="AH48" s="32"/>
    </row>
    <row r="49" spans="1:34" ht="12.75" customHeight="1" thickBot="1">
      <c r="A49" s="697" t="s">
        <v>32</v>
      </c>
      <c r="B49" s="657"/>
      <c r="C49" s="126">
        <f>C50+C52+C57+C59+C63+C66+C55</f>
        <v>15414000</v>
      </c>
      <c r="D49" s="143"/>
      <c r="E49" s="26"/>
      <c r="F49" s="461"/>
      <c r="G49" s="456"/>
      <c r="H49" s="461"/>
      <c r="I49" s="461"/>
      <c r="J49" s="461"/>
      <c r="K49" s="461"/>
      <c r="L49" s="461"/>
      <c r="M49" s="461"/>
      <c r="N49" s="461"/>
      <c r="O49" s="461"/>
      <c r="P49" s="461"/>
      <c r="Q49" s="461"/>
      <c r="R49" s="461"/>
      <c r="S49" s="461"/>
      <c r="T49" s="461"/>
      <c r="U49" s="461"/>
      <c r="V49" s="461"/>
      <c r="W49" s="461"/>
      <c r="X49" s="461"/>
      <c r="Y49" s="29"/>
      <c r="Z49" s="29"/>
      <c r="AA49" s="32"/>
      <c r="AB49" s="32"/>
      <c r="AC49" s="32"/>
      <c r="AD49" s="32"/>
      <c r="AE49" s="32"/>
      <c r="AF49" s="32"/>
      <c r="AG49" s="32"/>
      <c r="AH49" s="32"/>
    </row>
    <row r="50" spans="1:34" ht="12.75" customHeight="1">
      <c r="A50" s="21">
        <v>211201</v>
      </c>
      <c r="B50" s="21" t="s">
        <v>33</v>
      </c>
      <c r="C50" s="50">
        <f>C51</f>
        <v>6354000</v>
      </c>
      <c r="D50" s="26"/>
      <c r="E50" s="47"/>
      <c r="F50" s="456"/>
      <c r="G50" s="456"/>
      <c r="H50" s="456"/>
      <c r="I50" s="456"/>
      <c r="J50" s="456"/>
      <c r="K50" s="456"/>
      <c r="L50" s="456"/>
      <c r="M50" s="456"/>
      <c r="N50" s="456"/>
      <c r="O50" s="456"/>
      <c r="P50" s="456"/>
      <c r="Q50" s="456"/>
      <c r="R50" s="456"/>
      <c r="S50" s="456"/>
      <c r="T50" s="456"/>
      <c r="U50" s="456"/>
      <c r="V50" s="456"/>
      <c r="W50" s="456"/>
      <c r="X50" s="456"/>
      <c r="Y50" s="25"/>
      <c r="Z50" s="25"/>
      <c r="AA50" s="32"/>
      <c r="AB50" s="32"/>
      <c r="AC50" s="32"/>
      <c r="AD50" s="32"/>
      <c r="AE50" s="32"/>
      <c r="AF50" s="32"/>
      <c r="AG50" s="32"/>
      <c r="AH50" s="32"/>
    </row>
    <row r="51" spans="1:34" ht="12.75" customHeight="1">
      <c r="A51" s="25">
        <v>21120101</v>
      </c>
      <c r="B51" s="29" t="s">
        <v>34</v>
      </c>
      <c r="C51" s="26">
        <v>6354000</v>
      </c>
      <c r="D51" s="26"/>
      <c r="E51" s="47"/>
      <c r="F51" s="454"/>
      <c r="G51" s="454"/>
      <c r="H51" s="461"/>
      <c r="I51" s="461"/>
      <c r="J51" s="461"/>
      <c r="K51" s="461"/>
      <c r="L51" s="461"/>
      <c r="M51" s="461"/>
      <c r="N51" s="461"/>
      <c r="O51" s="461"/>
      <c r="P51" s="461"/>
      <c r="Q51" s="461"/>
      <c r="R51" s="461"/>
      <c r="S51" s="461"/>
      <c r="T51" s="461"/>
      <c r="U51" s="461"/>
      <c r="V51" s="461"/>
      <c r="W51" s="461"/>
      <c r="X51" s="461"/>
      <c r="Y51" s="29"/>
      <c r="Z51" s="29"/>
      <c r="AA51" s="32"/>
      <c r="AB51" s="32"/>
      <c r="AC51" s="32"/>
      <c r="AD51" s="32"/>
      <c r="AE51" s="32"/>
      <c r="AF51" s="32"/>
      <c r="AG51" s="32"/>
      <c r="AH51" s="32"/>
    </row>
    <row r="52" spans="1:34" ht="12.75" customHeight="1">
      <c r="A52" s="21">
        <v>211203</v>
      </c>
      <c r="B52" s="49" t="s">
        <v>35</v>
      </c>
      <c r="C52" s="23">
        <f>SUM(C53:C54)</f>
        <v>1300000</v>
      </c>
      <c r="D52" s="26"/>
      <c r="E52" s="47"/>
      <c r="F52" s="461"/>
      <c r="G52" s="454"/>
      <c r="H52" s="461"/>
      <c r="I52" s="461"/>
      <c r="J52" s="461"/>
      <c r="K52" s="461"/>
      <c r="L52" s="461"/>
      <c r="M52" s="461"/>
      <c r="N52" s="461"/>
      <c r="O52" s="461"/>
      <c r="P52" s="461"/>
      <c r="Q52" s="461"/>
      <c r="R52" s="461"/>
      <c r="S52" s="461"/>
      <c r="T52" s="461"/>
      <c r="U52" s="461"/>
      <c r="V52" s="461"/>
      <c r="W52" s="461"/>
      <c r="X52" s="461"/>
      <c r="Y52" s="29"/>
      <c r="Z52" s="29"/>
      <c r="AA52" s="32"/>
      <c r="AB52" s="32"/>
      <c r="AC52" s="32"/>
      <c r="AD52" s="32"/>
      <c r="AE52" s="32"/>
      <c r="AF52" s="32"/>
      <c r="AG52" s="32"/>
      <c r="AH52" s="32"/>
    </row>
    <row r="53" spans="1:34" ht="12.75" customHeight="1">
      <c r="A53" s="25">
        <v>21120301</v>
      </c>
      <c r="B53" s="29" t="s">
        <v>36</v>
      </c>
      <c r="C53" s="26">
        <v>550000</v>
      </c>
      <c r="D53" s="26"/>
      <c r="E53" s="47"/>
      <c r="F53" s="461"/>
      <c r="G53" s="454"/>
      <c r="H53" s="461"/>
      <c r="I53" s="461"/>
      <c r="J53" s="461"/>
      <c r="K53" s="461"/>
      <c r="L53" s="461"/>
      <c r="M53" s="461"/>
      <c r="N53" s="461"/>
      <c r="O53" s="461"/>
      <c r="P53" s="461"/>
      <c r="Q53" s="461"/>
      <c r="R53" s="461"/>
      <c r="S53" s="461"/>
      <c r="T53" s="461"/>
      <c r="U53" s="461"/>
      <c r="V53" s="461"/>
      <c r="W53" s="461"/>
      <c r="X53" s="461"/>
      <c r="Y53" s="29"/>
      <c r="Z53" s="29"/>
      <c r="AA53" s="32"/>
      <c r="AB53" s="32"/>
      <c r="AC53" s="32"/>
      <c r="AD53" s="32"/>
      <c r="AE53" s="32"/>
      <c r="AF53" s="32"/>
      <c r="AG53" s="32"/>
      <c r="AH53" s="32"/>
    </row>
    <row r="54" spans="1:34" ht="12.75" customHeight="1">
      <c r="A54" s="25">
        <v>21120302</v>
      </c>
      <c r="B54" s="32" t="s">
        <v>37</v>
      </c>
      <c r="C54" s="26">
        <v>750000</v>
      </c>
      <c r="D54" s="26"/>
      <c r="E54" s="47"/>
      <c r="F54" s="454"/>
      <c r="G54" s="541"/>
      <c r="H54" s="464"/>
      <c r="I54" s="464"/>
      <c r="J54" s="464"/>
      <c r="K54" s="464"/>
      <c r="L54" s="464"/>
      <c r="M54" s="464"/>
      <c r="N54" s="464"/>
      <c r="O54" s="464"/>
      <c r="P54" s="464"/>
      <c r="Q54" s="464"/>
      <c r="R54" s="464"/>
      <c r="S54" s="464"/>
      <c r="T54" s="464"/>
      <c r="U54" s="464"/>
      <c r="V54" s="464"/>
      <c r="W54" s="464"/>
      <c r="X54" s="464"/>
      <c r="Y54" s="32"/>
      <c r="Z54" s="32"/>
      <c r="AA54" s="32"/>
      <c r="AB54" s="32"/>
      <c r="AC54" s="32"/>
      <c r="AD54" s="32"/>
      <c r="AE54" s="32"/>
      <c r="AF54" s="32"/>
      <c r="AG54" s="32"/>
      <c r="AH54" s="32"/>
    </row>
    <row r="55" spans="1:34" ht="12.75" customHeight="1">
      <c r="A55" s="21">
        <v>211205</v>
      </c>
      <c r="B55" s="23" t="s">
        <v>122</v>
      </c>
      <c r="C55" s="23">
        <f>C56</f>
        <v>1200000</v>
      </c>
      <c r="D55" s="26"/>
      <c r="E55" s="47"/>
      <c r="F55" s="461"/>
      <c r="G55" s="454"/>
      <c r="H55" s="461"/>
      <c r="I55" s="461"/>
      <c r="J55" s="461"/>
      <c r="K55" s="461"/>
      <c r="L55" s="461"/>
      <c r="M55" s="461"/>
      <c r="N55" s="461"/>
      <c r="O55" s="461"/>
      <c r="P55" s="461"/>
      <c r="Q55" s="461"/>
      <c r="R55" s="461"/>
      <c r="S55" s="461"/>
      <c r="T55" s="461"/>
      <c r="U55" s="461"/>
      <c r="V55" s="461"/>
      <c r="W55" s="461"/>
      <c r="X55" s="461"/>
      <c r="Y55" s="29"/>
      <c r="Z55" s="29"/>
      <c r="AA55" s="32"/>
      <c r="AB55" s="32"/>
      <c r="AC55" s="32"/>
      <c r="AD55" s="32"/>
      <c r="AE55" s="32"/>
      <c r="AF55" s="32"/>
      <c r="AG55" s="32"/>
      <c r="AH55" s="32"/>
    </row>
    <row r="56" spans="1:34" ht="12.75" customHeight="1">
      <c r="A56" s="25">
        <v>21120501</v>
      </c>
      <c r="B56" s="26" t="s">
        <v>123</v>
      </c>
      <c r="C56" s="26">
        <v>1200000</v>
      </c>
      <c r="D56" s="26"/>
      <c r="E56" s="47"/>
      <c r="F56" s="461"/>
      <c r="G56" s="454"/>
      <c r="H56" s="461"/>
      <c r="I56" s="461"/>
      <c r="J56" s="461"/>
      <c r="K56" s="461"/>
      <c r="L56" s="461"/>
      <c r="M56" s="461"/>
      <c r="N56" s="461"/>
      <c r="O56" s="461"/>
      <c r="P56" s="461"/>
      <c r="Q56" s="461"/>
      <c r="R56" s="461"/>
      <c r="S56" s="461"/>
      <c r="T56" s="461"/>
      <c r="U56" s="461"/>
      <c r="V56" s="461"/>
      <c r="W56" s="461"/>
      <c r="X56" s="461"/>
      <c r="Y56" s="29"/>
      <c r="Z56" s="29"/>
      <c r="AA56" s="32"/>
      <c r="AB56" s="32"/>
      <c r="AC56" s="32"/>
      <c r="AD56" s="32"/>
      <c r="AE56" s="32"/>
      <c r="AF56" s="32"/>
      <c r="AG56" s="32"/>
      <c r="AH56" s="32"/>
    </row>
    <row r="57" spans="1:34" ht="12.75" customHeight="1">
      <c r="A57" s="21">
        <v>211204</v>
      </c>
      <c r="B57" s="49" t="s">
        <v>38</v>
      </c>
      <c r="C57" s="23">
        <f>C58</f>
        <v>1740000</v>
      </c>
      <c r="D57" s="26"/>
      <c r="E57" s="47"/>
      <c r="F57" s="461"/>
      <c r="G57" s="454"/>
      <c r="H57" s="461"/>
      <c r="I57" s="461"/>
      <c r="J57" s="461"/>
      <c r="K57" s="461"/>
      <c r="L57" s="461"/>
      <c r="M57" s="461"/>
      <c r="N57" s="461"/>
      <c r="O57" s="461"/>
      <c r="P57" s="461"/>
      <c r="Q57" s="461"/>
      <c r="R57" s="461"/>
      <c r="S57" s="461"/>
      <c r="T57" s="461"/>
      <c r="U57" s="461"/>
      <c r="V57" s="461"/>
      <c r="W57" s="461"/>
      <c r="X57" s="461"/>
      <c r="Y57" s="29"/>
      <c r="Z57" s="29"/>
      <c r="AA57" s="32"/>
      <c r="AB57" s="32"/>
      <c r="AC57" s="32"/>
      <c r="AD57" s="32"/>
      <c r="AE57" s="32"/>
      <c r="AF57" s="32"/>
      <c r="AG57" s="32"/>
      <c r="AH57" s="32"/>
    </row>
    <row r="58" spans="1:34" ht="12.75" customHeight="1">
      <c r="A58" s="25">
        <v>21120401</v>
      </c>
      <c r="B58" s="26" t="s">
        <v>39</v>
      </c>
      <c r="C58" s="26">
        <v>1740000</v>
      </c>
      <c r="D58" s="26"/>
      <c r="E58" s="47"/>
      <c r="F58" s="456"/>
      <c r="G58" s="454"/>
      <c r="H58" s="461"/>
      <c r="I58" s="461"/>
      <c r="J58" s="461"/>
      <c r="K58" s="461"/>
      <c r="L58" s="461"/>
      <c r="M58" s="461"/>
      <c r="N58" s="461"/>
      <c r="O58" s="461"/>
      <c r="P58" s="461"/>
      <c r="Q58" s="461"/>
      <c r="R58" s="461"/>
      <c r="S58" s="461"/>
      <c r="T58" s="461"/>
      <c r="U58" s="461"/>
      <c r="V58" s="461"/>
      <c r="W58" s="461"/>
      <c r="X58" s="461"/>
      <c r="Y58" s="29"/>
      <c r="Z58" s="29"/>
      <c r="AA58" s="32"/>
      <c r="AB58" s="32"/>
      <c r="AC58" s="32"/>
      <c r="AD58" s="32"/>
      <c r="AE58" s="32"/>
      <c r="AF58" s="32"/>
      <c r="AG58" s="32"/>
      <c r="AH58" s="32"/>
    </row>
    <row r="59" spans="1:34" ht="12.75" customHeight="1">
      <c r="A59" s="21">
        <v>211207</v>
      </c>
      <c r="B59" s="23" t="s">
        <v>40</v>
      </c>
      <c r="C59" s="23">
        <f>SUM(C60:C62)</f>
        <v>1685000</v>
      </c>
      <c r="D59" s="26"/>
      <c r="E59" s="47"/>
      <c r="F59" s="456"/>
      <c r="G59" s="454"/>
      <c r="H59" s="461"/>
      <c r="I59" s="461"/>
      <c r="J59" s="461"/>
      <c r="K59" s="461"/>
      <c r="L59" s="461"/>
      <c r="M59" s="461"/>
      <c r="N59" s="461"/>
      <c r="O59" s="461"/>
      <c r="P59" s="461"/>
      <c r="Q59" s="461"/>
      <c r="R59" s="461"/>
      <c r="S59" s="461"/>
      <c r="T59" s="461"/>
      <c r="U59" s="461"/>
      <c r="V59" s="461"/>
      <c r="W59" s="461"/>
      <c r="X59" s="461"/>
      <c r="Y59" s="29"/>
      <c r="Z59" s="29"/>
      <c r="AA59" s="32"/>
      <c r="AB59" s="32"/>
      <c r="AC59" s="32"/>
      <c r="AD59" s="32"/>
      <c r="AE59" s="32"/>
      <c r="AF59" s="32"/>
      <c r="AG59" s="32"/>
      <c r="AH59" s="32"/>
    </row>
    <row r="60" spans="1:34" ht="12.75" customHeight="1">
      <c r="A60" s="25">
        <v>21120702</v>
      </c>
      <c r="B60" s="26" t="s">
        <v>41</v>
      </c>
      <c r="C60" s="26">
        <v>450000</v>
      </c>
      <c r="D60" s="26"/>
      <c r="E60" s="47"/>
      <c r="F60" s="461"/>
      <c r="G60" s="456"/>
      <c r="H60" s="461"/>
      <c r="I60" s="461"/>
      <c r="J60" s="461"/>
      <c r="K60" s="461"/>
      <c r="L60" s="461"/>
      <c r="M60" s="461"/>
      <c r="N60" s="461"/>
      <c r="O60" s="461"/>
      <c r="P60" s="461"/>
      <c r="Q60" s="461"/>
      <c r="R60" s="461"/>
      <c r="S60" s="461"/>
      <c r="T60" s="461"/>
      <c r="U60" s="461"/>
      <c r="V60" s="461"/>
      <c r="W60" s="461"/>
      <c r="X60" s="461"/>
      <c r="Y60" s="29"/>
      <c r="Z60" s="29"/>
      <c r="AA60" s="32"/>
      <c r="AB60" s="32"/>
      <c r="AC60" s="32"/>
      <c r="AD60" s="32"/>
      <c r="AE60" s="32"/>
      <c r="AF60" s="32"/>
      <c r="AG60" s="32"/>
      <c r="AH60" s="32"/>
    </row>
    <row r="61" spans="1:34" ht="12.75" customHeight="1">
      <c r="A61" s="25">
        <v>21120710</v>
      </c>
      <c r="B61" s="26" t="s">
        <v>45</v>
      </c>
      <c r="C61" s="26">
        <v>550000</v>
      </c>
      <c r="D61" s="26"/>
      <c r="E61" s="47"/>
      <c r="F61" s="464"/>
      <c r="G61" s="464"/>
      <c r="H61" s="464"/>
      <c r="I61" s="464"/>
      <c r="J61" s="464"/>
      <c r="K61" s="464"/>
      <c r="L61" s="464"/>
      <c r="M61" s="464"/>
      <c r="N61" s="464"/>
      <c r="O61" s="464"/>
      <c r="P61" s="464"/>
      <c r="Q61" s="464"/>
      <c r="R61" s="464"/>
      <c r="S61" s="464"/>
      <c r="T61" s="464"/>
      <c r="U61" s="464"/>
      <c r="V61" s="464"/>
      <c r="W61" s="464"/>
      <c r="X61" s="464"/>
      <c r="Y61" s="32"/>
      <c r="Z61" s="32"/>
      <c r="AA61" s="32"/>
      <c r="AB61" s="32"/>
      <c r="AC61" s="32"/>
      <c r="AD61" s="32"/>
      <c r="AE61" s="32"/>
      <c r="AF61" s="32"/>
      <c r="AG61" s="32"/>
      <c r="AH61" s="32"/>
    </row>
    <row r="62" spans="1:34" ht="12.75" customHeight="1">
      <c r="A62" s="25">
        <v>21120711</v>
      </c>
      <c r="B62" s="26" t="s">
        <v>46</v>
      </c>
      <c r="C62" s="26">
        <v>685000</v>
      </c>
      <c r="D62" s="26"/>
      <c r="E62" s="47"/>
      <c r="F62" s="464"/>
      <c r="G62" s="464"/>
      <c r="H62" s="464"/>
      <c r="I62" s="464"/>
      <c r="J62" s="464"/>
      <c r="K62" s="464"/>
      <c r="L62" s="464"/>
      <c r="M62" s="464"/>
      <c r="N62" s="464"/>
      <c r="O62" s="464"/>
      <c r="P62" s="464"/>
      <c r="Q62" s="464"/>
      <c r="R62" s="464"/>
      <c r="S62" s="464"/>
      <c r="T62" s="464"/>
      <c r="U62" s="464"/>
      <c r="V62" s="464"/>
      <c r="W62" s="464"/>
      <c r="X62" s="464"/>
      <c r="Y62" s="32"/>
      <c r="Z62" s="32"/>
      <c r="AA62" s="32"/>
      <c r="AB62" s="32"/>
      <c r="AC62" s="32"/>
      <c r="AD62" s="32"/>
      <c r="AE62" s="32"/>
      <c r="AF62" s="32"/>
      <c r="AG62" s="32"/>
      <c r="AH62" s="32"/>
    </row>
    <row r="63" spans="1:34" ht="12.75" customHeight="1">
      <c r="A63" s="21">
        <v>211208</v>
      </c>
      <c r="B63" s="23" t="s">
        <v>47</v>
      </c>
      <c r="C63" s="23">
        <f>SUM(C64:C65)</f>
        <v>1195000</v>
      </c>
      <c r="D63" s="26"/>
      <c r="E63" s="47"/>
      <c r="F63" s="456"/>
      <c r="G63" s="454"/>
      <c r="H63" s="461"/>
      <c r="I63" s="461"/>
      <c r="J63" s="461"/>
      <c r="K63" s="461"/>
      <c r="L63" s="461"/>
      <c r="M63" s="461"/>
      <c r="N63" s="461"/>
      <c r="O63" s="461"/>
      <c r="P63" s="461"/>
      <c r="Q63" s="461"/>
      <c r="R63" s="461"/>
      <c r="S63" s="461"/>
      <c r="T63" s="461"/>
      <c r="U63" s="461"/>
      <c r="V63" s="461"/>
      <c r="W63" s="461"/>
      <c r="X63" s="461"/>
      <c r="Y63" s="29"/>
      <c r="Z63" s="29"/>
      <c r="AA63" s="32"/>
      <c r="AB63" s="32"/>
      <c r="AC63" s="32"/>
      <c r="AD63" s="32"/>
      <c r="AE63" s="32"/>
      <c r="AF63" s="32"/>
      <c r="AG63" s="32"/>
      <c r="AH63" s="32"/>
    </row>
    <row r="64" spans="1:34" ht="12.75" customHeight="1">
      <c r="A64" s="25">
        <v>21120801</v>
      </c>
      <c r="B64" s="32" t="s">
        <v>48</v>
      </c>
      <c r="C64" s="26">
        <v>550000</v>
      </c>
      <c r="D64" s="26"/>
      <c r="E64" s="47"/>
      <c r="F64" s="464"/>
      <c r="G64" s="464"/>
      <c r="H64" s="464"/>
      <c r="I64" s="464"/>
      <c r="J64" s="464"/>
      <c r="K64" s="464"/>
      <c r="L64" s="464"/>
      <c r="M64" s="464"/>
      <c r="N64" s="464"/>
      <c r="O64" s="464"/>
      <c r="P64" s="464"/>
      <c r="Q64" s="464"/>
      <c r="R64" s="464"/>
      <c r="S64" s="464"/>
      <c r="T64" s="464"/>
      <c r="U64" s="464"/>
      <c r="V64" s="464"/>
      <c r="W64" s="464"/>
      <c r="X64" s="464"/>
      <c r="Y64" s="32"/>
      <c r="Z64" s="32"/>
      <c r="AA64" s="32"/>
      <c r="AB64" s="32"/>
      <c r="AC64" s="32"/>
      <c r="AD64" s="32"/>
      <c r="AE64" s="32"/>
      <c r="AF64" s="32"/>
      <c r="AG64" s="32"/>
      <c r="AH64" s="32"/>
    </row>
    <row r="65" spans="1:34" ht="12.75" customHeight="1">
      <c r="A65" s="25">
        <v>21120805</v>
      </c>
      <c r="B65" s="32" t="s">
        <v>49</v>
      </c>
      <c r="C65" s="26">
        <v>645000</v>
      </c>
      <c r="D65" s="26"/>
      <c r="E65" s="47"/>
      <c r="F65" s="464"/>
      <c r="G65" s="464"/>
      <c r="H65" s="464"/>
      <c r="I65" s="464"/>
      <c r="J65" s="464"/>
      <c r="K65" s="464"/>
      <c r="L65" s="464"/>
      <c r="M65" s="464"/>
      <c r="N65" s="464"/>
      <c r="O65" s="464"/>
      <c r="P65" s="464"/>
      <c r="Q65" s="464"/>
      <c r="R65" s="464"/>
      <c r="S65" s="464"/>
      <c r="T65" s="464"/>
      <c r="U65" s="464"/>
      <c r="V65" s="464"/>
      <c r="W65" s="464"/>
      <c r="X65" s="464"/>
      <c r="Y65" s="32"/>
      <c r="Z65" s="32"/>
      <c r="AA65" s="32"/>
      <c r="AB65" s="32"/>
      <c r="AC65" s="32"/>
      <c r="AD65" s="32"/>
      <c r="AE65" s="32"/>
      <c r="AF65" s="32"/>
      <c r="AG65" s="32"/>
      <c r="AH65" s="32"/>
    </row>
    <row r="66" spans="1:34" ht="12.75" customHeight="1">
      <c r="A66" s="21">
        <v>211209</v>
      </c>
      <c r="B66" s="23" t="s">
        <v>50</v>
      </c>
      <c r="C66" s="23">
        <f>SUM(C67:C69)</f>
        <v>1940000</v>
      </c>
      <c r="D66" s="26"/>
      <c r="E66" s="47"/>
      <c r="F66" s="456"/>
      <c r="G66" s="454"/>
      <c r="H66" s="461"/>
      <c r="I66" s="461"/>
      <c r="J66" s="461"/>
      <c r="K66" s="461"/>
      <c r="L66" s="461"/>
      <c r="M66" s="461"/>
      <c r="N66" s="461"/>
      <c r="O66" s="461"/>
      <c r="P66" s="461"/>
      <c r="Q66" s="461"/>
      <c r="R66" s="461"/>
      <c r="S66" s="461"/>
      <c r="T66" s="461"/>
      <c r="U66" s="461"/>
      <c r="V66" s="461"/>
      <c r="W66" s="461"/>
      <c r="X66" s="461"/>
      <c r="Y66" s="29"/>
      <c r="Z66" s="29"/>
      <c r="AA66" s="32"/>
      <c r="AB66" s="32"/>
      <c r="AC66" s="32"/>
      <c r="AD66" s="32"/>
      <c r="AE66" s="32"/>
      <c r="AF66" s="32"/>
      <c r="AG66" s="32"/>
      <c r="AH66" s="32"/>
    </row>
    <row r="67" spans="1:34" ht="12.75" customHeight="1">
      <c r="A67" s="25">
        <v>21120901</v>
      </c>
      <c r="B67" s="32" t="s">
        <v>51</v>
      </c>
      <c r="C67" s="26">
        <v>690000</v>
      </c>
      <c r="D67" s="26"/>
      <c r="E67" s="47"/>
      <c r="F67" s="464"/>
      <c r="G67" s="464"/>
      <c r="H67" s="464"/>
      <c r="I67" s="464"/>
      <c r="J67" s="464"/>
      <c r="K67" s="464"/>
      <c r="L67" s="464"/>
      <c r="M67" s="464"/>
      <c r="N67" s="464"/>
      <c r="O67" s="464"/>
      <c r="P67" s="464"/>
      <c r="Q67" s="464"/>
      <c r="R67" s="464"/>
      <c r="S67" s="464"/>
      <c r="T67" s="464"/>
      <c r="U67" s="464"/>
      <c r="V67" s="464"/>
      <c r="W67" s="464"/>
      <c r="X67" s="464"/>
      <c r="Y67" s="32"/>
      <c r="Z67" s="32"/>
      <c r="AA67" s="32"/>
      <c r="AB67" s="32"/>
      <c r="AC67" s="32"/>
      <c r="AD67" s="32"/>
      <c r="AE67" s="32"/>
      <c r="AF67" s="32"/>
      <c r="AG67" s="32"/>
      <c r="AH67" s="32"/>
    </row>
    <row r="68" spans="1:34" ht="12.75" customHeight="1">
      <c r="A68" s="25">
        <v>21120905</v>
      </c>
      <c r="B68" s="26" t="s">
        <v>112</v>
      </c>
      <c r="C68" s="26">
        <v>630000</v>
      </c>
      <c r="D68" s="26"/>
      <c r="E68" s="47"/>
      <c r="F68" s="456"/>
      <c r="G68" s="454"/>
      <c r="H68" s="461"/>
      <c r="I68" s="461"/>
      <c r="J68" s="461"/>
      <c r="K68" s="461"/>
      <c r="L68" s="461"/>
      <c r="M68" s="461"/>
      <c r="N68" s="461"/>
      <c r="O68" s="461"/>
      <c r="P68" s="461"/>
      <c r="Q68" s="461"/>
      <c r="R68" s="461"/>
      <c r="S68" s="461"/>
      <c r="T68" s="461"/>
      <c r="U68" s="461"/>
      <c r="V68" s="461"/>
      <c r="W68" s="461"/>
      <c r="X68" s="461"/>
      <c r="Y68" s="29"/>
      <c r="Z68" s="29"/>
      <c r="AA68" s="32"/>
      <c r="AB68" s="32"/>
      <c r="AC68" s="32"/>
      <c r="AD68" s="32"/>
      <c r="AE68" s="32"/>
      <c r="AF68" s="32"/>
      <c r="AG68" s="32"/>
      <c r="AH68" s="32"/>
    </row>
    <row r="69" spans="1:34" ht="12.75" customHeight="1">
      <c r="A69" s="25">
        <v>21120906</v>
      </c>
      <c r="B69" s="26" t="s">
        <v>52</v>
      </c>
      <c r="C69" s="26">
        <v>620000</v>
      </c>
      <c r="D69" s="26"/>
      <c r="E69" s="47"/>
      <c r="F69" s="25"/>
      <c r="G69" s="47"/>
      <c r="H69" s="29"/>
      <c r="I69" s="29"/>
      <c r="J69" s="29"/>
      <c r="K69" s="29"/>
      <c r="L69" s="29"/>
      <c r="M69" s="29"/>
      <c r="N69" s="29"/>
      <c r="O69" s="29"/>
      <c r="P69" s="29"/>
      <c r="Q69" s="29"/>
      <c r="R69" s="29"/>
      <c r="S69" s="29"/>
      <c r="T69" s="29"/>
      <c r="U69" s="29"/>
      <c r="V69" s="29"/>
      <c r="W69" s="29"/>
      <c r="X69" s="29"/>
      <c r="Y69" s="29"/>
      <c r="Z69" s="29"/>
      <c r="AA69" s="32"/>
      <c r="AB69" s="32"/>
      <c r="AC69" s="32"/>
      <c r="AD69" s="32"/>
      <c r="AE69" s="32"/>
      <c r="AF69" s="32"/>
      <c r="AG69" s="32"/>
      <c r="AH69" s="32"/>
    </row>
    <row r="70" spans="1:34" ht="12.75" customHeight="1">
      <c r="A70" s="29"/>
      <c r="B70" s="26"/>
      <c r="C70" s="26"/>
      <c r="D70" s="26"/>
      <c r="E70" s="47"/>
      <c r="F70" s="21"/>
      <c r="G70" s="47"/>
      <c r="H70" s="29"/>
      <c r="I70" s="29"/>
      <c r="J70" s="29"/>
      <c r="K70" s="29"/>
      <c r="L70" s="29"/>
      <c r="M70" s="29"/>
      <c r="N70" s="29"/>
      <c r="O70" s="29"/>
      <c r="P70" s="29"/>
      <c r="Q70" s="29"/>
      <c r="R70" s="29"/>
      <c r="S70" s="29"/>
      <c r="T70" s="29"/>
      <c r="U70" s="29"/>
      <c r="V70" s="29"/>
      <c r="W70" s="29"/>
      <c r="X70" s="29"/>
      <c r="Y70" s="29"/>
      <c r="Z70" s="29"/>
      <c r="AA70" s="32"/>
      <c r="AB70" s="32"/>
      <c r="AC70" s="32"/>
      <c r="AD70" s="32"/>
      <c r="AE70" s="32"/>
      <c r="AF70" s="32"/>
      <c r="AG70" s="32"/>
      <c r="AH70" s="32"/>
    </row>
    <row r="71" spans="1:34" ht="12.75" customHeight="1">
      <c r="A71" s="683" t="s">
        <v>10</v>
      </c>
      <c r="B71" s="657"/>
      <c r="C71" s="69">
        <f>+C72+C78+C80+C83+C86+C89+C91</f>
        <v>1263363500</v>
      </c>
      <c r="D71" s="26"/>
      <c r="E71" s="47"/>
      <c r="F71" s="101"/>
      <c r="G71" s="25"/>
      <c r="H71" s="26"/>
      <c r="I71" s="29"/>
      <c r="J71" s="29"/>
      <c r="K71" s="29"/>
      <c r="L71" s="29"/>
      <c r="M71" s="29"/>
      <c r="N71" s="29"/>
      <c r="O71" s="29"/>
      <c r="P71" s="29"/>
      <c r="Q71" s="29"/>
      <c r="R71" s="29"/>
      <c r="S71" s="29"/>
      <c r="T71" s="29"/>
      <c r="U71" s="29"/>
      <c r="V71" s="29"/>
      <c r="W71" s="29"/>
      <c r="X71" s="29"/>
      <c r="Y71" s="29"/>
      <c r="Z71" s="29"/>
      <c r="AA71" s="32"/>
      <c r="AB71" s="32"/>
      <c r="AC71" s="32"/>
      <c r="AD71" s="32"/>
      <c r="AE71" s="32"/>
      <c r="AF71" s="32"/>
      <c r="AG71" s="32"/>
      <c r="AH71" s="32"/>
    </row>
    <row r="72" spans="1:34" ht="12.75" customHeight="1">
      <c r="A72" s="21">
        <v>211301</v>
      </c>
      <c r="B72" s="21" t="s">
        <v>301</v>
      </c>
      <c r="C72" s="50">
        <f>SUM(C73:C77)</f>
        <v>1177650000</v>
      </c>
      <c r="D72" s="26"/>
      <c r="E72" s="47"/>
      <c r="F72" s="47"/>
      <c r="G72" s="25"/>
      <c r="H72" s="47"/>
      <c r="I72" s="25"/>
      <c r="J72" s="25"/>
      <c r="K72" s="25"/>
      <c r="L72" s="25"/>
      <c r="M72" s="25"/>
      <c r="N72" s="25"/>
      <c r="O72" s="25"/>
      <c r="P72" s="25"/>
      <c r="Q72" s="25"/>
      <c r="R72" s="25"/>
      <c r="S72" s="25"/>
      <c r="T72" s="25"/>
      <c r="U72" s="25"/>
      <c r="V72" s="25"/>
      <c r="W72" s="25"/>
      <c r="X72" s="25"/>
      <c r="Y72" s="25"/>
      <c r="Z72" s="25"/>
      <c r="AA72" s="32"/>
      <c r="AB72" s="32"/>
      <c r="AC72" s="32"/>
      <c r="AD72" s="32"/>
      <c r="AE72" s="32"/>
      <c r="AF72" s="32"/>
      <c r="AG72" s="32"/>
      <c r="AH72" s="32"/>
    </row>
    <row r="73" spans="1:34" ht="12.75" customHeight="1">
      <c r="A73" s="25">
        <v>21130101</v>
      </c>
      <c r="B73" s="25" t="s">
        <v>302</v>
      </c>
      <c r="C73" s="51">
        <v>1130700000</v>
      </c>
      <c r="D73" s="32"/>
      <c r="E73" s="194"/>
      <c r="F73" s="25"/>
      <c r="G73" s="47"/>
      <c r="H73" s="47"/>
      <c r="I73" s="195"/>
      <c r="J73" s="25"/>
      <c r="K73" s="25"/>
      <c r="L73" s="25"/>
      <c r="M73" s="25"/>
      <c r="N73" s="25"/>
      <c r="O73" s="25"/>
      <c r="P73" s="25"/>
      <c r="Q73" s="25"/>
      <c r="R73" s="25"/>
      <c r="S73" s="25"/>
      <c r="T73" s="25"/>
      <c r="U73" s="25"/>
      <c r="V73" s="25"/>
      <c r="W73" s="25"/>
      <c r="X73" s="25"/>
      <c r="Y73" s="25"/>
      <c r="Z73" s="25"/>
      <c r="AA73" s="32"/>
      <c r="AB73" s="32"/>
      <c r="AC73" s="32"/>
      <c r="AD73" s="32"/>
      <c r="AE73" s="32"/>
      <c r="AF73" s="32"/>
      <c r="AG73" s="32"/>
      <c r="AH73" s="32"/>
    </row>
    <row r="74" spans="1:34" ht="12.75" customHeight="1">
      <c r="A74" s="25">
        <v>21130102</v>
      </c>
      <c r="B74" s="25" t="s">
        <v>303</v>
      </c>
      <c r="C74" s="51">
        <v>5350000</v>
      </c>
      <c r="D74" s="26"/>
      <c r="E74" s="47"/>
      <c r="F74" s="25"/>
      <c r="G74" s="47"/>
      <c r="H74" s="47"/>
      <c r="I74" s="25"/>
      <c r="J74" s="25"/>
      <c r="K74" s="25"/>
      <c r="L74" s="25"/>
      <c r="M74" s="25"/>
      <c r="N74" s="25"/>
      <c r="O74" s="25"/>
      <c r="P74" s="25"/>
      <c r="Q74" s="25"/>
      <c r="R74" s="25"/>
      <c r="S74" s="25"/>
      <c r="T74" s="25"/>
      <c r="U74" s="25"/>
      <c r="V74" s="25"/>
      <c r="W74" s="25"/>
      <c r="X74" s="25"/>
      <c r="Y74" s="25"/>
      <c r="Z74" s="25"/>
      <c r="AA74" s="32"/>
      <c r="AB74" s="32"/>
      <c r="AC74" s="32"/>
      <c r="AD74" s="32"/>
      <c r="AE74" s="32"/>
      <c r="AF74" s="32"/>
      <c r="AG74" s="32"/>
      <c r="AH74" s="32"/>
    </row>
    <row r="75" spans="1:34" ht="12.75" customHeight="1">
      <c r="A75" s="25">
        <v>21130103</v>
      </c>
      <c r="B75" s="29" t="s">
        <v>304</v>
      </c>
      <c r="C75" s="51">
        <v>36100000</v>
      </c>
      <c r="D75" s="26"/>
      <c r="E75" s="47"/>
      <c r="F75" s="112"/>
      <c r="G75" s="196"/>
      <c r="H75" s="23"/>
      <c r="I75" s="25"/>
      <c r="J75" s="29"/>
      <c r="K75" s="29"/>
      <c r="L75" s="29"/>
      <c r="M75" s="29"/>
      <c r="N75" s="29"/>
      <c r="O75" s="29"/>
      <c r="P75" s="29"/>
      <c r="Q75" s="29"/>
      <c r="R75" s="29"/>
      <c r="S75" s="29"/>
      <c r="T75" s="29"/>
      <c r="U75" s="29"/>
      <c r="V75" s="29"/>
      <c r="W75" s="29"/>
      <c r="X75" s="29"/>
      <c r="Y75" s="29"/>
      <c r="Z75" s="29"/>
      <c r="AA75" s="32"/>
      <c r="AB75" s="32"/>
      <c r="AC75" s="32"/>
      <c r="AD75" s="32"/>
      <c r="AE75" s="32"/>
      <c r="AF75" s="32"/>
      <c r="AG75" s="32"/>
      <c r="AH75" s="32"/>
    </row>
    <row r="76" spans="1:34" ht="12.75" customHeight="1">
      <c r="A76" s="25">
        <v>21130105</v>
      </c>
      <c r="B76" s="29" t="s">
        <v>305</v>
      </c>
      <c r="C76" s="51">
        <v>3500000</v>
      </c>
      <c r="D76" s="26"/>
      <c r="E76" s="47"/>
      <c r="F76" s="25"/>
      <c r="G76" s="47"/>
      <c r="H76" s="23"/>
      <c r="I76" s="25"/>
      <c r="J76" s="29"/>
      <c r="K76" s="29"/>
      <c r="L76" s="29"/>
      <c r="M76" s="29"/>
      <c r="N76" s="29"/>
      <c r="O76" s="29"/>
      <c r="P76" s="29"/>
      <c r="Q76" s="29"/>
      <c r="R76" s="29"/>
      <c r="S76" s="29"/>
      <c r="T76" s="29"/>
      <c r="U76" s="29"/>
      <c r="V76" s="29"/>
      <c r="W76" s="29"/>
      <c r="X76" s="29"/>
      <c r="Y76" s="29"/>
      <c r="Z76" s="29"/>
      <c r="AA76" s="32"/>
      <c r="AB76" s="32"/>
      <c r="AC76" s="32"/>
      <c r="AD76" s="32"/>
      <c r="AE76" s="32"/>
      <c r="AF76" s="32"/>
      <c r="AG76" s="32"/>
      <c r="AH76" s="32"/>
    </row>
    <row r="77" spans="1:34" ht="12.75" customHeight="1">
      <c r="A77" s="25">
        <v>21130106</v>
      </c>
      <c r="B77" s="29" t="s">
        <v>306</v>
      </c>
      <c r="C77" s="51">
        <v>2000000</v>
      </c>
      <c r="D77" s="26"/>
      <c r="E77" s="47"/>
      <c r="F77" s="29"/>
      <c r="G77" s="51"/>
      <c r="H77" s="23"/>
      <c r="I77" s="25"/>
      <c r="J77" s="29"/>
      <c r="K77" s="29"/>
      <c r="L77" s="29"/>
      <c r="M77" s="29"/>
      <c r="N77" s="29"/>
      <c r="O77" s="29"/>
      <c r="P77" s="29"/>
      <c r="Q77" s="29"/>
      <c r="R77" s="29"/>
      <c r="S77" s="29"/>
      <c r="T77" s="29"/>
      <c r="U77" s="29"/>
      <c r="V77" s="29"/>
      <c r="W77" s="29"/>
      <c r="X77" s="29"/>
      <c r="Y77" s="29"/>
      <c r="Z77" s="29"/>
      <c r="AA77" s="32"/>
      <c r="AB77" s="32"/>
      <c r="AC77" s="32"/>
      <c r="AD77" s="32"/>
      <c r="AE77" s="32"/>
      <c r="AF77" s="32"/>
      <c r="AG77" s="32"/>
      <c r="AH77" s="32"/>
    </row>
    <row r="78" spans="1:34" ht="12.75" customHeight="1">
      <c r="A78" s="21">
        <v>211302</v>
      </c>
      <c r="B78" s="49" t="s">
        <v>53</v>
      </c>
      <c r="C78" s="23">
        <f>C79</f>
        <v>4587000</v>
      </c>
      <c r="D78" s="26"/>
      <c r="E78" s="47"/>
      <c r="F78" s="29"/>
      <c r="G78" s="51"/>
      <c r="H78" s="23"/>
      <c r="I78" s="25"/>
      <c r="J78" s="29"/>
      <c r="K78" s="29"/>
      <c r="L78" s="29"/>
      <c r="M78" s="29"/>
      <c r="N78" s="29"/>
      <c r="O78" s="29"/>
      <c r="P78" s="29"/>
      <c r="Q78" s="29"/>
      <c r="R78" s="29"/>
      <c r="S78" s="29"/>
      <c r="T78" s="29"/>
      <c r="U78" s="29"/>
      <c r="V78" s="29"/>
      <c r="W78" s="29"/>
      <c r="X78" s="29"/>
      <c r="Y78" s="29"/>
      <c r="Z78" s="29"/>
      <c r="AA78" s="32"/>
      <c r="AB78" s="32"/>
      <c r="AC78" s="32"/>
      <c r="AD78" s="32"/>
      <c r="AE78" s="32"/>
      <c r="AF78" s="32"/>
      <c r="AG78" s="32"/>
      <c r="AH78" s="32"/>
    </row>
    <row r="79" spans="1:34" ht="12.75" customHeight="1">
      <c r="A79" s="25">
        <v>21130204</v>
      </c>
      <c r="B79" s="29" t="s">
        <v>54</v>
      </c>
      <c r="C79" s="26">
        <v>4587000</v>
      </c>
      <c r="D79" s="26"/>
      <c r="E79" s="47"/>
      <c r="F79" s="196"/>
      <c r="G79" s="47"/>
      <c r="H79" s="29"/>
      <c r="I79" s="29"/>
      <c r="J79" s="29"/>
      <c r="K79" s="29"/>
      <c r="L79" s="29"/>
      <c r="M79" s="29"/>
      <c r="N79" s="29"/>
      <c r="O79" s="29"/>
      <c r="P79" s="29"/>
      <c r="Q79" s="29"/>
      <c r="R79" s="29"/>
      <c r="S79" s="29"/>
      <c r="T79" s="29"/>
      <c r="U79" s="29"/>
      <c r="V79" s="29"/>
      <c r="W79" s="29"/>
      <c r="X79" s="29"/>
      <c r="Y79" s="29"/>
      <c r="Z79" s="29"/>
      <c r="AA79" s="32"/>
      <c r="AB79" s="32"/>
      <c r="AC79" s="32"/>
      <c r="AD79" s="32"/>
      <c r="AE79" s="32"/>
      <c r="AF79" s="32"/>
      <c r="AG79" s="32"/>
      <c r="AH79" s="32"/>
    </row>
    <row r="80" spans="1:34" ht="12.75" customHeight="1">
      <c r="A80" s="21">
        <v>211303</v>
      </c>
      <c r="B80" s="23" t="s">
        <v>100</v>
      </c>
      <c r="C80" s="23">
        <f>+SUM(C81:C82)</f>
        <v>1600000</v>
      </c>
      <c r="D80" s="26"/>
      <c r="E80" s="47"/>
      <c r="F80" s="26"/>
      <c r="G80" s="25"/>
      <c r="H80" s="29"/>
      <c r="I80" s="29"/>
      <c r="J80" s="29"/>
      <c r="K80" s="29"/>
      <c r="L80" s="29"/>
      <c r="M80" s="29"/>
      <c r="N80" s="29"/>
      <c r="O80" s="29"/>
      <c r="P80" s="29"/>
      <c r="Q80" s="29"/>
      <c r="R80" s="29"/>
      <c r="S80" s="29"/>
      <c r="T80" s="29"/>
      <c r="U80" s="29"/>
      <c r="V80" s="29"/>
      <c r="W80" s="29"/>
      <c r="X80" s="29"/>
      <c r="Y80" s="29"/>
      <c r="Z80" s="29"/>
      <c r="AA80" s="32"/>
      <c r="AB80" s="32"/>
      <c r="AC80" s="32"/>
      <c r="AD80" s="32"/>
      <c r="AE80" s="32"/>
      <c r="AF80" s="32"/>
      <c r="AG80" s="32"/>
      <c r="AH80" s="32"/>
    </row>
    <row r="81" spans="1:34" ht="12.75" customHeight="1">
      <c r="A81" s="35">
        <v>21130306</v>
      </c>
      <c r="B81" s="32" t="s">
        <v>144</v>
      </c>
      <c r="C81" s="20">
        <v>750000</v>
      </c>
      <c r="D81" s="26"/>
      <c r="E81" s="47"/>
      <c r="F81" s="32"/>
      <c r="G81" s="20"/>
      <c r="H81" s="20"/>
      <c r="I81" s="20"/>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row>
    <row r="82" spans="1:34" ht="12.75" customHeight="1">
      <c r="A82" s="25">
        <v>21130307</v>
      </c>
      <c r="B82" s="29" t="s">
        <v>101</v>
      </c>
      <c r="C82" s="26">
        <v>850000</v>
      </c>
      <c r="D82" s="26"/>
      <c r="E82" s="47"/>
      <c r="F82" s="25"/>
      <c r="G82" s="47"/>
      <c r="H82" s="26"/>
      <c r="I82" s="29"/>
      <c r="J82" s="29"/>
      <c r="K82" s="29"/>
      <c r="L82" s="29"/>
      <c r="M82" s="29"/>
      <c r="N82" s="29"/>
      <c r="O82" s="29"/>
      <c r="P82" s="29"/>
      <c r="Q82" s="29"/>
      <c r="R82" s="29"/>
      <c r="S82" s="29"/>
      <c r="T82" s="29"/>
      <c r="U82" s="29"/>
      <c r="V82" s="29"/>
      <c r="W82" s="29"/>
      <c r="X82" s="29"/>
      <c r="Y82" s="29"/>
      <c r="Z82" s="29"/>
      <c r="AA82" s="32"/>
      <c r="AB82" s="32"/>
      <c r="AC82" s="32"/>
      <c r="AD82" s="32"/>
      <c r="AE82" s="32"/>
      <c r="AF82" s="32"/>
      <c r="AG82" s="32"/>
      <c r="AH82" s="32"/>
    </row>
    <row r="83" spans="1:34" ht="12.75" customHeight="1">
      <c r="A83" s="21">
        <v>211305</v>
      </c>
      <c r="B83" s="49" t="s">
        <v>55</v>
      </c>
      <c r="C83" s="23">
        <f>+SUM(C84:C85)</f>
        <v>18500000</v>
      </c>
      <c r="D83" s="26"/>
      <c r="E83" s="47"/>
      <c r="F83" s="25"/>
      <c r="G83" s="47"/>
      <c r="H83" s="29"/>
      <c r="I83" s="29"/>
      <c r="J83" s="29"/>
      <c r="K83" s="29"/>
      <c r="L83" s="29"/>
      <c r="M83" s="29"/>
      <c r="N83" s="29"/>
      <c r="O83" s="29"/>
      <c r="P83" s="29"/>
      <c r="Q83" s="29"/>
      <c r="R83" s="29"/>
      <c r="S83" s="29"/>
      <c r="T83" s="29"/>
      <c r="U83" s="29"/>
      <c r="V83" s="29"/>
      <c r="W83" s="29"/>
      <c r="X83" s="29"/>
      <c r="Y83" s="29"/>
      <c r="Z83" s="29"/>
      <c r="AA83" s="32"/>
      <c r="AB83" s="32"/>
      <c r="AC83" s="32"/>
      <c r="AD83" s="32"/>
      <c r="AE83" s="32"/>
      <c r="AF83" s="32"/>
      <c r="AG83" s="32"/>
      <c r="AH83" s="32"/>
    </row>
    <row r="84" spans="1:34" ht="12.75" customHeight="1">
      <c r="A84" s="25">
        <v>21130501</v>
      </c>
      <c r="B84" s="32" t="s">
        <v>115</v>
      </c>
      <c r="C84" s="26">
        <v>500000</v>
      </c>
      <c r="D84" s="26"/>
      <c r="E84" s="47"/>
      <c r="F84" s="26"/>
      <c r="G84" s="25"/>
      <c r="H84" s="29"/>
      <c r="I84" s="29"/>
      <c r="J84" s="29"/>
      <c r="K84" s="29"/>
      <c r="L84" s="29"/>
      <c r="M84" s="29"/>
      <c r="N84" s="29"/>
      <c r="O84" s="29"/>
      <c r="P84" s="29"/>
      <c r="Q84" s="29"/>
      <c r="R84" s="29"/>
      <c r="S84" s="29"/>
      <c r="T84" s="29"/>
      <c r="U84" s="29"/>
      <c r="V84" s="29"/>
      <c r="W84" s="29"/>
      <c r="X84" s="29"/>
      <c r="Y84" s="29"/>
      <c r="Z84" s="29"/>
      <c r="AA84" s="32"/>
      <c r="AB84" s="32"/>
      <c r="AC84" s="32"/>
      <c r="AD84" s="32"/>
      <c r="AE84" s="32"/>
      <c r="AF84" s="32"/>
      <c r="AG84" s="32"/>
      <c r="AH84" s="32"/>
    </row>
    <row r="85" spans="1:34" ht="12.75" customHeight="1">
      <c r="A85" s="25">
        <v>21130502</v>
      </c>
      <c r="B85" s="26" t="s">
        <v>56</v>
      </c>
      <c r="C85" s="26">
        <v>18000000</v>
      </c>
      <c r="D85" s="26"/>
      <c r="E85" s="47"/>
      <c r="F85" s="29"/>
      <c r="G85" s="25"/>
      <c r="H85" s="29"/>
      <c r="I85" s="29"/>
      <c r="J85" s="29"/>
      <c r="K85" s="29"/>
      <c r="L85" s="29"/>
      <c r="M85" s="29"/>
      <c r="N85" s="29"/>
      <c r="O85" s="29"/>
      <c r="P85" s="29"/>
      <c r="Q85" s="29"/>
      <c r="R85" s="29"/>
      <c r="S85" s="29"/>
      <c r="T85" s="29"/>
      <c r="U85" s="29"/>
      <c r="V85" s="29"/>
      <c r="W85" s="29"/>
      <c r="X85" s="29"/>
      <c r="Y85" s="29"/>
      <c r="Z85" s="29"/>
      <c r="AA85" s="32"/>
      <c r="AB85" s="32"/>
      <c r="AC85" s="32"/>
      <c r="AD85" s="32"/>
      <c r="AE85" s="32"/>
      <c r="AF85" s="32"/>
      <c r="AG85" s="32"/>
      <c r="AH85" s="32"/>
    </row>
    <row r="86" spans="1:34" ht="12.75" customHeight="1">
      <c r="A86" s="21">
        <v>211306</v>
      </c>
      <c r="B86" s="23" t="s">
        <v>57</v>
      </c>
      <c r="C86" s="23">
        <f>+SUM(C87:C88)</f>
        <v>48900000</v>
      </c>
      <c r="D86" s="26"/>
      <c r="E86" s="47"/>
      <c r="F86" s="26"/>
      <c r="G86" s="26"/>
      <c r="H86" s="29"/>
      <c r="I86" s="29"/>
      <c r="J86" s="29"/>
      <c r="K86" s="29"/>
      <c r="L86" s="29"/>
      <c r="M86" s="29"/>
      <c r="N86" s="29"/>
      <c r="O86" s="29"/>
      <c r="P86" s="29"/>
      <c r="Q86" s="29"/>
      <c r="R86" s="29"/>
      <c r="S86" s="29"/>
      <c r="T86" s="29"/>
      <c r="U86" s="29"/>
      <c r="V86" s="29"/>
      <c r="W86" s="29"/>
      <c r="X86" s="29"/>
      <c r="Y86" s="29"/>
      <c r="Z86" s="29"/>
      <c r="AA86" s="32"/>
      <c r="AB86" s="32"/>
      <c r="AC86" s="32"/>
      <c r="AD86" s="32"/>
      <c r="AE86" s="32"/>
      <c r="AF86" s="32"/>
      <c r="AG86" s="32"/>
      <c r="AH86" s="32"/>
    </row>
    <row r="87" spans="1:34" ht="12.75" customHeight="1">
      <c r="A87" s="25">
        <v>21130605</v>
      </c>
      <c r="B87" s="29" t="s">
        <v>59</v>
      </c>
      <c r="C87" s="450">
        <v>48250000</v>
      </c>
      <c r="D87" s="26"/>
      <c r="E87" s="47"/>
      <c r="F87" s="26"/>
      <c r="G87" s="25"/>
      <c r="H87" s="29"/>
      <c r="I87" s="29"/>
      <c r="J87" s="29"/>
      <c r="K87" s="29"/>
      <c r="L87" s="29"/>
      <c r="M87" s="29"/>
      <c r="N87" s="29"/>
      <c r="O87" s="29"/>
      <c r="P87" s="29"/>
      <c r="Q87" s="29"/>
      <c r="R87" s="29"/>
      <c r="S87" s="29"/>
      <c r="T87" s="29"/>
      <c r="U87" s="29"/>
      <c r="V87" s="29"/>
      <c r="W87" s="29"/>
      <c r="X87" s="29"/>
      <c r="Y87" s="29"/>
      <c r="Z87" s="29"/>
      <c r="AA87" s="32"/>
      <c r="AB87" s="32"/>
      <c r="AC87" s="32"/>
      <c r="AD87" s="32"/>
      <c r="AE87" s="32"/>
      <c r="AF87" s="32"/>
      <c r="AG87" s="32"/>
      <c r="AH87" s="32"/>
    </row>
    <row r="88" spans="1:34" ht="12.75" customHeight="1">
      <c r="A88" s="25">
        <v>21130607</v>
      </c>
      <c r="B88" s="26" t="s">
        <v>60</v>
      </c>
      <c r="C88" s="26">
        <v>650000</v>
      </c>
      <c r="D88" s="26"/>
      <c r="E88" s="47"/>
      <c r="F88" s="26"/>
      <c r="G88" s="25"/>
      <c r="H88" s="29"/>
      <c r="I88" s="29"/>
      <c r="J88" s="29"/>
      <c r="K88" s="29"/>
      <c r="L88" s="29"/>
      <c r="M88" s="29"/>
      <c r="N88" s="29"/>
      <c r="O88" s="29"/>
      <c r="P88" s="29"/>
      <c r="Q88" s="29"/>
      <c r="R88" s="29"/>
      <c r="S88" s="29"/>
      <c r="T88" s="29"/>
      <c r="U88" s="29"/>
      <c r="V88" s="29"/>
      <c r="W88" s="29"/>
      <c r="X88" s="29"/>
      <c r="Y88" s="29"/>
      <c r="Z88" s="29"/>
      <c r="AA88" s="32"/>
      <c r="AB88" s="32"/>
      <c r="AC88" s="32"/>
      <c r="AD88" s="32"/>
      <c r="AE88" s="32"/>
      <c r="AF88" s="32"/>
      <c r="AG88" s="32"/>
      <c r="AH88" s="32"/>
    </row>
    <row r="89" spans="1:34" ht="12.75" customHeight="1">
      <c r="A89" s="21">
        <v>211307</v>
      </c>
      <c r="B89" s="23" t="s">
        <v>102</v>
      </c>
      <c r="C89" s="23">
        <f>C90</f>
        <v>550000</v>
      </c>
      <c r="D89" s="26"/>
      <c r="E89" s="47"/>
      <c r="F89" s="26"/>
      <c r="G89" s="25"/>
      <c r="H89" s="29"/>
      <c r="I89" s="29"/>
      <c r="J89" s="29"/>
      <c r="K89" s="29"/>
      <c r="L89" s="29"/>
      <c r="M89" s="29"/>
      <c r="N89" s="29"/>
      <c r="O89" s="29"/>
      <c r="P89" s="29"/>
      <c r="Q89" s="29"/>
      <c r="R89" s="29"/>
      <c r="S89" s="29"/>
      <c r="T89" s="29"/>
      <c r="U89" s="29"/>
      <c r="V89" s="29"/>
      <c r="W89" s="29"/>
      <c r="X89" s="29"/>
      <c r="Y89" s="29"/>
      <c r="Z89" s="29"/>
      <c r="AA89" s="32"/>
      <c r="AB89" s="32"/>
      <c r="AC89" s="32"/>
      <c r="AD89" s="32"/>
      <c r="AE89" s="32"/>
      <c r="AF89" s="32"/>
      <c r="AG89" s="32"/>
      <c r="AH89" s="32"/>
    </row>
    <row r="90" spans="1:34" ht="12.75" customHeight="1">
      <c r="A90" s="25">
        <v>21130701</v>
      </c>
      <c r="B90" s="29" t="s">
        <v>103</v>
      </c>
      <c r="C90" s="26">
        <v>550000</v>
      </c>
      <c r="D90" s="26"/>
      <c r="E90" s="47"/>
      <c r="F90" s="26"/>
      <c r="G90" s="25"/>
      <c r="H90" s="29"/>
      <c r="I90" s="29"/>
      <c r="J90" s="29"/>
      <c r="K90" s="29"/>
      <c r="L90" s="29"/>
      <c r="M90" s="29"/>
      <c r="N90" s="29"/>
      <c r="O90" s="29"/>
      <c r="P90" s="29"/>
      <c r="Q90" s="29"/>
      <c r="R90" s="29"/>
      <c r="S90" s="29"/>
      <c r="T90" s="29"/>
      <c r="U90" s="29"/>
      <c r="V90" s="29"/>
      <c r="W90" s="29"/>
      <c r="X90" s="29"/>
      <c r="Y90" s="29"/>
      <c r="Z90" s="29"/>
      <c r="AA90" s="32"/>
      <c r="AB90" s="32"/>
      <c r="AC90" s="32"/>
      <c r="AD90" s="32"/>
      <c r="AE90" s="32"/>
      <c r="AF90" s="32"/>
      <c r="AG90" s="32"/>
      <c r="AH90" s="32"/>
    </row>
    <row r="91" spans="1:34" ht="12.75" customHeight="1">
      <c r="A91" s="21">
        <v>211309</v>
      </c>
      <c r="B91" s="23" t="s">
        <v>61</v>
      </c>
      <c r="C91" s="23">
        <f>+SUM(C92:C94)</f>
        <v>11576500</v>
      </c>
      <c r="D91" s="26"/>
      <c r="E91" s="47"/>
      <c r="F91" s="26"/>
      <c r="G91" s="25"/>
      <c r="H91" s="29"/>
      <c r="I91" s="29"/>
      <c r="J91" s="29"/>
      <c r="K91" s="29"/>
      <c r="L91" s="29"/>
      <c r="M91" s="29"/>
      <c r="N91" s="29"/>
      <c r="O91" s="29"/>
      <c r="P91" s="29"/>
      <c r="Q91" s="29"/>
      <c r="R91" s="29"/>
      <c r="S91" s="29"/>
      <c r="T91" s="29"/>
      <c r="U91" s="29"/>
      <c r="V91" s="29"/>
      <c r="W91" s="29"/>
      <c r="X91" s="29"/>
      <c r="Y91" s="29"/>
      <c r="Z91" s="29"/>
      <c r="AA91" s="32"/>
      <c r="AB91" s="32"/>
      <c r="AC91" s="32"/>
      <c r="AD91" s="32"/>
      <c r="AE91" s="32"/>
      <c r="AF91" s="32"/>
      <c r="AG91" s="32"/>
      <c r="AH91" s="32"/>
    </row>
    <row r="92" spans="1:34" ht="12.75" customHeight="1">
      <c r="A92" s="25">
        <v>32110901</v>
      </c>
      <c r="B92" s="26" t="s">
        <v>62</v>
      </c>
      <c r="C92" s="26">
        <v>8626000</v>
      </c>
      <c r="D92" s="26"/>
      <c r="E92" s="51"/>
      <c r="F92" s="26"/>
      <c r="G92" s="196"/>
      <c r="H92" s="29"/>
      <c r="I92" s="29"/>
      <c r="J92" s="29"/>
      <c r="K92" s="29"/>
      <c r="L92" s="29"/>
      <c r="M92" s="29"/>
      <c r="N92" s="29"/>
      <c r="O92" s="29"/>
      <c r="P92" s="29"/>
      <c r="Q92" s="29"/>
      <c r="R92" s="29"/>
      <c r="S92" s="29"/>
      <c r="T92" s="29"/>
      <c r="U92" s="29"/>
      <c r="V92" s="29"/>
      <c r="W92" s="29"/>
      <c r="X92" s="29"/>
      <c r="Y92" s="29"/>
      <c r="Z92" s="29"/>
      <c r="AA92" s="32"/>
      <c r="AB92" s="32"/>
      <c r="AC92" s="32"/>
      <c r="AD92" s="32"/>
      <c r="AE92" s="32"/>
      <c r="AF92" s="32"/>
      <c r="AG92" s="32"/>
      <c r="AH92" s="32"/>
    </row>
    <row r="93" spans="1:34" ht="12.75" customHeight="1">
      <c r="A93" s="25">
        <v>21130903</v>
      </c>
      <c r="B93" s="26" t="s">
        <v>63</v>
      </c>
      <c r="C93" s="26">
        <v>950500</v>
      </c>
      <c r="D93" s="26"/>
      <c r="E93" s="47"/>
      <c r="F93" s="26"/>
      <c r="G93" s="25"/>
      <c r="H93" s="29"/>
      <c r="I93" s="29"/>
      <c r="J93" s="29"/>
      <c r="K93" s="29"/>
      <c r="L93" s="29"/>
      <c r="M93" s="29"/>
      <c r="N93" s="29"/>
      <c r="O93" s="29"/>
      <c r="P93" s="29"/>
      <c r="Q93" s="29"/>
      <c r="R93" s="29"/>
      <c r="S93" s="29"/>
      <c r="T93" s="29"/>
      <c r="U93" s="29"/>
      <c r="V93" s="29"/>
      <c r="W93" s="29"/>
      <c r="X93" s="29"/>
      <c r="Y93" s="29"/>
      <c r="Z93" s="29"/>
      <c r="AA93" s="32"/>
      <c r="AB93" s="32"/>
      <c r="AC93" s="32"/>
      <c r="AD93" s="32"/>
      <c r="AE93" s="32"/>
      <c r="AF93" s="32"/>
      <c r="AG93" s="32"/>
      <c r="AH93" s="32"/>
    </row>
    <row r="94" spans="1:34" ht="12.75" customHeight="1">
      <c r="A94" s="25">
        <v>21130908</v>
      </c>
      <c r="B94" s="26" t="s">
        <v>64</v>
      </c>
      <c r="C94" s="26">
        <v>2000000</v>
      </c>
      <c r="D94" s="26"/>
      <c r="E94" s="47"/>
      <c r="F94" s="26"/>
      <c r="G94" s="25"/>
      <c r="H94" s="29"/>
      <c r="I94" s="29"/>
      <c r="J94" s="29"/>
      <c r="K94" s="29"/>
      <c r="L94" s="29"/>
      <c r="M94" s="29"/>
      <c r="N94" s="29"/>
      <c r="O94" s="29"/>
      <c r="P94" s="29"/>
      <c r="Q94" s="29"/>
      <c r="R94" s="29"/>
      <c r="S94" s="29"/>
      <c r="T94" s="29"/>
      <c r="U94" s="29"/>
      <c r="V94" s="29"/>
      <c r="W94" s="29"/>
      <c r="X94" s="29"/>
      <c r="Y94" s="29"/>
      <c r="Z94" s="29"/>
      <c r="AA94" s="32"/>
      <c r="AB94" s="32"/>
      <c r="AC94" s="32"/>
      <c r="AD94" s="32"/>
      <c r="AE94" s="32"/>
      <c r="AF94" s="32"/>
      <c r="AG94" s="32"/>
      <c r="AH94" s="32"/>
    </row>
    <row r="95" spans="1:34" ht="12.75" customHeight="1">
      <c r="A95" s="29"/>
      <c r="B95" s="29"/>
      <c r="C95" s="26"/>
      <c r="D95" s="26"/>
      <c r="E95" s="47"/>
      <c r="F95" s="25"/>
      <c r="G95" s="47"/>
      <c r="H95" s="26"/>
      <c r="I95" s="29"/>
      <c r="J95" s="29"/>
      <c r="K95" s="29"/>
      <c r="L95" s="29"/>
      <c r="M95" s="29"/>
      <c r="N95" s="29"/>
      <c r="O95" s="29"/>
      <c r="P95" s="29"/>
      <c r="Q95" s="29"/>
      <c r="R95" s="29"/>
      <c r="S95" s="29"/>
      <c r="T95" s="29"/>
      <c r="U95" s="29"/>
      <c r="V95" s="29"/>
      <c r="W95" s="29"/>
      <c r="X95" s="29"/>
      <c r="Y95" s="29"/>
      <c r="Z95" s="29"/>
      <c r="AA95" s="32"/>
      <c r="AB95" s="32"/>
      <c r="AC95" s="32"/>
      <c r="AD95" s="32"/>
      <c r="AE95" s="32"/>
      <c r="AF95" s="32"/>
      <c r="AG95" s="32"/>
      <c r="AH95" s="32"/>
    </row>
    <row r="96" spans="1:34" ht="12.75" customHeight="1">
      <c r="A96" s="698" t="s">
        <v>74</v>
      </c>
      <c r="B96" s="657"/>
      <c r="C96" s="86">
        <f>+C97+C101</f>
        <v>10250000</v>
      </c>
      <c r="D96" s="26"/>
      <c r="E96" s="47"/>
      <c r="F96" s="29"/>
      <c r="G96" s="25"/>
      <c r="H96" s="29"/>
      <c r="I96" s="29"/>
      <c r="J96" s="29"/>
      <c r="K96" s="29"/>
      <c r="L96" s="29"/>
      <c r="M96" s="29"/>
      <c r="N96" s="29"/>
      <c r="O96" s="29"/>
      <c r="P96" s="29"/>
      <c r="Q96" s="29"/>
      <c r="R96" s="29"/>
      <c r="S96" s="29"/>
      <c r="T96" s="29"/>
      <c r="U96" s="29"/>
      <c r="V96" s="29"/>
      <c r="W96" s="29"/>
      <c r="X96" s="29"/>
      <c r="Y96" s="29"/>
      <c r="Z96" s="29"/>
      <c r="AA96" s="32"/>
      <c r="AB96" s="32"/>
      <c r="AC96" s="32"/>
      <c r="AD96" s="32"/>
      <c r="AE96" s="32"/>
      <c r="AF96" s="32"/>
      <c r="AG96" s="32"/>
      <c r="AH96" s="32"/>
    </row>
    <row r="97" spans="1:34" ht="12.75" customHeight="1">
      <c r="A97" s="21">
        <v>221104</v>
      </c>
      <c r="B97" s="49" t="s">
        <v>78</v>
      </c>
      <c r="C97" s="23">
        <f>SUM(C98:C100)</f>
        <v>9400000</v>
      </c>
      <c r="D97" s="26"/>
      <c r="E97" s="47"/>
      <c r="F97" s="29"/>
      <c r="G97" s="25"/>
      <c r="H97" s="29"/>
      <c r="I97" s="29"/>
      <c r="J97" s="29"/>
      <c r="K97" s="29"/>
      <c r="L97" s="29"/>
      <c r="M97" s="29"/>
      <c r="N97" s="29"/>
      <c r="O97" s="29"/>
      <c r="P97" s="29"/>
      <c r="Q97" s="29"/>
      <c r="R97" s="29"/>
      <c r="S97" s="29"/>
      <c r="T97" s="29"/>
      <c r="U97" s="29"/>
      <c r="V97" s="29"/>
      <c r="W97" s="29"/>
      <c r="X97" s="29"/>
      <c r="Y97" s="29"/>
      <c r="Z97" s="29"/>
      <c r="AA97" s="32"/>
      <c r="AB97" s="32"/>
      <c r="AC97" s="32"/>
      <c r="AD97" s="32"/>
      <c r="AE97" s="32"/>
      <c r="AF97" s="32"/>
      <c r="AG97" s="32"/>
      <c r="AH97" s="32"/>
    </row>
    <row r="98" spans="1:34" ht="12.75" customHeight="1">
      <c r="A98" s="25">
        <v>22110401</v>
      </c>
      <c r="B98" s="29" t="s">
        <v>79</v>
      </c>
      <c r="C98" s="26">
        <v>3200000</v>
      </c>
      <c r="D98" s="26"/>
      <c r="E98" s="47"/>
      <c r="F98" s="29"/>
      <c r="G98" s="25"/>
      <c r="H98" s="29"/>
      <c r="I98" s="29"/>
      <c r="J98" s="29"/>
      <c r="K98" s="29"/>
      <c r="L98" s="29"/>
      <c r="M98" s="29"/>
      <c r="N98" s="29"/>
      <c r="O98" s="29"/>
      <c r="P98" s="29"/>
      <c r="Q98" s="29"/>
      <c r="R98" s="29"/>
      <c r="S98" s="29"/>
      <c r="T98" s="29"/>
      <c r="U98" s="29"/>
      <c r="V98" s="29"/>
      <c r="W98" s="29"/>
      <c r="X98" s="29"/>
      <c r="Y98" s="29"/>
      <c r="Z98" s="29"/>
      <c r="AA98" s="32"/>
      <c r="AB98" s="32"/>
      <c r="AC98" s="32"/>
      <c r="AD98" s="32"/>
      <c r="AE98" s="32"/>
      <c r="AF98" s="32"/>
      <c r="AG98" s="32"/>
      <c r="AH98" s="32"/>
    </row>
    <row r="99" spans="1:34" ht="12.75" customHeight="1">
      <c r="A99" s="25">
        <v>22110404</v>
      </c>
      <c r="B99" s="29" t="s">
        <v>106</v>
      </c>
      <c r="C99" s="26">
        <v>3500000</v>
      </c>
      <c r="D99" s="26"/>
      <c r="E99" s="47"/>
      <c r="F99" s="29"/>
      <c r="G99" s="25"/>
      <c r="H99" s="29"/>
      <c r="I99" s="29"/>
      <c r="J99" s="29"/>
      <c r="K99" s="29"/>
      <c r="L99" s="29"/>
      <c r="M99" s="29"/>
      <c r="N99" s="29"/>
      <c r="O99" s="29"/>
      <c r="P99" s="29"/>
      <c r="Q99" s="29"/>
      <c r="R99" s="29"/>
      <c r="S99" s="29"/>
      <c r="T99" s="29"/>
      <c r="U99" s="29"/>
      <c r="V99" s="29"/>
      <c r="W99" s="29"/>
      <c r="X99" s="29"/>
      <c r="Y99" s="29"/>
      <c r="Z99" s="29"/>
      <c r="AA99" s="32"/>
      <c r="AB99" s="32"/>
      <c r="AC99" s="32"/>
      <c r="AD99" s="32"/>
      <c r="AE99" s="32"/>
      <c r="AF99" s="32"/>
      <c r="AG99" s="32"/>
      <c r="AH99" s="32"/>
    </row>
    <row r="100" spans="1:34" ht="12.75" customHeight="1">
      <c r="A100" s="25">
        <v>22110409</v>
      </c>
      <c r="B100" s="26" t="s">
        <v>80</v>
      </c>
      <c r="C100" s="26">
        <v>2700000</v>
      </c>
      <c r="D100" s="26"/>
      <c r="E100" s="47"/>
      <c r="F100" s="35"/>
      <c r="G100" s="20"/>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row>
    <row r="101" spans="1:34" ht="12.75" customHeight="1">
      <c r="A101" s="21">
        <v>221107</v>
      </c>
      <c r="B101" s="23" t="s">
        <v>81</v>
      </c>
      <c r="C101" s="23">
        <f>SUM(C102)</f>
        <v>850000</v>
      </c>
      <c r="D101" s="26"/>
      <c r="E101" s="47"/>
      <c r="F101" s="29"/>
      <c r="G101" s="25"/>
      <c r="H101" s="29"/>
      <c r="I101" s="29"/>
      <c r="J101" s="29"/>
      <c r="K101" s="29"/>
      <c r="L101" s="29"/>
      <c r="M101" s="29"/>
      <c r="N101" s="29"/>
      <c r="O101" s="29"/>
      <c r="P101" s="29"/>
      <c r="Q101" s="29"/>
      <c r="R101" s="29"/>
      <c r="S101" s="29"/>
      <c r="T101" s="29"/>
      <c r="U101" s="29"/>
      <c r="V101" s="29"/>
      <c r="W101" s="29"/>
      <c r="X101" s="29"/>
      <c r="Y101" s="29"/>
      <c r="Z101" s="29"/>
      <c r="AA101" s="32"/>
      <c r="AB101" s="32"/>
      <c r="AC101" s="32"/>
      <c r="AD101" s="32"/>
      <c r="AE101" s="32"/>
      <c r="AF101" s="32"/>
      <c r="AG101" s="32"/>
      <c r="AH101" s="32"/>
    </row>
    <row r="102" spans="1:34" ht="12.75" customHeight="1">
      <c r="A102" s="25">
        <v>22110702</v>
      </c>
      <c r="B102" s="26" t="s">
        <v>82</v>
      </c>
      <c r="C102" s="26">
        <v>850000</v>
      </c>
      <c r="D102" s="26"/>
      <c r="E102" s="47"/>
      <c r="F102" s="29"/>
      <c r="G102" s="25"/>
      <c r="H102" s="29"/>
      <c r="I102" s="29"/>
      <c r="J102" s="29"/>
      <c r="K102" s="29"/>
      <c r="L102" s="29"/>
      <c r="M102" s="29"/>
      <c r="N102" s="29"/>
      <c r="O102" s="29"/>
      <c r="P102" s="29"/>
      <c r="Q102" s="29"/>
      <c r="R102" s="29"/>
      <c r="S102" s="29"/>
      <c r="T102" s="29"/>
      <c r="U102" s="29"/>
      <c r="V102" s="29"/>
      <c r="W102" s="29"/>
      <c r="X102" s="29"/>
      <c r="Y102" s="29"/>
      <c r="Z102" s="29"/>
      <c r="AA102" s="32"/>
      <c r="AB102" s="32"/>
      <c r="AC102" s="32"/>
      <c r="AD102" s="32"/>
      <c r="AE102" s="32"/>
      <c r="AF102" s="32"/>
      <c r="AG102" s="32"/>
      <c r="AH102" s="32"/>
    </row>
    <row r="103" spans="1:34" ht="12.75" customHeight="1">
      <c r="A103" s="29"/>
      <c r="B103" s="26"/>
      <c r="C103" s="26"/>
      <c r="D103" s="26"/>
      <c r="E103" s="26"/>
      <c r="F103" s="29"/>
      <c r="G103" s="25"/>
      <c r="H103" s="29"/>
      <c r="I103" s="29"/>
      <c r="J103" s="29"/>
      <c r="K103" s="29"/>
      <c r="L103" s="29"/>
      <c r="M103" s="29"/>
      <c r="N103" s="29"/>
      <c r="O103" s="29"/>
      <c r="P103" s="29"/>
      <c r="Q103" s="29"/>
      <c r="R103" s="29"/>
      <c r="S103" s="29"/>
      <c r="T103" s="29"/>
      <c r="U103" s="29"/>
      <c r="V103" s="29"/>
      <c r="W103" s="29"/>
      <c r="X103" s="29"/>
      <c r="Y103" s="29"/>
      <c r="Z103" s="29"/>
      <c r="AA103" s="32"/>
      <c r="AB103" s="32"/>
      <c r="AC103" s="32"/>
      <c r="AD103" s="32"/>
      <c r="AE103" s="32"/>
      <c r="AF103" s="32"/>
      <c r="AG103" s="32"/>
      <c r="AH103" s="32"/>
    </row>
    <row r="104" spans="1:34" ht="12.75" customHeight="1" thickBot="1">
      <c r="A104" s="49"/>
      <c r="B104" s="49"/>
      <c r="C104" s="23"/>
      <c r="D104" s="23"/>
      <c r="E104" s="23"/>
      <c r="F104" s="29"/>
      <c r="G104" s="47"/>
      <c r="H104" s="29"/>
      <c r="I104" s="29"/>
      <c r="J104" s="29"/>
      <c r="K104" s="29"/>
      <c r="L104" s="29"/>
      <c r="M104" s="29"/>
      <c r="N104" s="29"/>
      <c r="O104" s="29"/>
      <c r="P104" s="29"/>
      <c r="Q104" s="29"/>
      <c r="R104" s="29"/>
      <c r="S104" s="29"/>
      <c r="T104" s="29"/>
      <c r="U104" s="29"/>
      <c r="V104" s="29"/>
      <c r="W104" s="29"/>
      <c r="X104" s="29"/>
      <c r="Y104" s="29"/>
      <c r="Z104" s="29"/>
      <c r="AA104" s="32"/>
      <c r="AB104" s="32"/>
      <c r="AC104" s="32"/>
      <c r="AD104" s="32"/>
      <c r="AE104" s="32"/>
      <c r="AF104" s="32"/>
      <c r="AG104" s="32"/>
      <c r="AH104" s="32"/>
    </row>
    <row r="105" spans="1:34" ht="12.75" customHeight="1">
      <c r="A105" s="684" t="s">
        <v>307</v>
      </c>
      <c r="B105" s="685"/>
      <c r="C105" s="661" t="s">
        <v>308</v>
      </c>
      <c r="E105" s="29"/>
      <c r="F105" s="25"/>
      <c r="G105" s="29"/>
      <c r="H105" s="29"/>
      <c r="I105" s="29"/>
      <c r="J105" s="29"/>
      <c r="K105" s="29"/>
      <c r="L105" s="29"/>
      <c r="M105" s="29"/>
      <c r="N105" s="29"/>
      <c r="O105" s="29"/>
      <c r="P105" s="29"/>
      <c r="Q105" s="29"/>
      <c r="R105" s="29"/>
      <c r="S105" s="29"/>
      <c r="T105" s="29"/>
      <c r="U105" s="29"/>
      <c r="V105" s="29"/>
      <c r="W105" s="29"/>
      <c r="X105" s="29"/>
      <c r="Y105" s="29"/>
      <c r="Z105" s="32"/>
      <c r="AA105" s="32"/>
      <c r="AB105" s="32"/>
      <c r="AC105" s="32"/>
      <c r="AD105" s="32"/>
      <c r="AE105" s="32"/>
      <c r="AF105" s="32"/>
      <c r="AG105" s="32"/>
    </row>
    <row r="106" spans="1:34" ht="12.75" customHeight="1" thickBot="1">
      <c r="A106" s="686"/>
      <c r="B106" s="687"/>
      <c r="C106" s="662"/>
      <c r="E106" s="29"/>
      <c r="F106" s="25"/>
      <c r="G106" s="29"/>
      <c r="H106" s="29"/>
      <c r="I106" s="29"/>
      <c r="J106" s="29"/>
      <c r="K106" s="29"/>
      <c r="L106" s="29"/>
      <c r="M106" s="29"/>
      <c r="N106" s="29"/>
      <c r="O106" s="29"/>
      <c r="P106" s="29"/>
      <c r="Q106" s="29"/>
      <c r="R106" s="29"/>
      <c r="S106" s="29"/>
      <c r="T106" s="29"/>
      <c r="U106" s="29"/>
      <c r="V106" s="29"/>
      <c r="W106" s="29"/>
      <c r="X106" s="29"/>
      <c r="Y106" s="29"/>
      <c r="Z106" s="32"/>
      <c r="AA106" s="32"/>
      <c r="AB106" s="32"/>
      <c r="AC106" s="32"/>
      <c r="AD106" s="32"/>
      <c r="AE106" s="32"/>
      <c r="AF106" s="32"/>
      <c r="AG106" s="32"/>
    </row>
    <row r="107" spans="1:34" ht="12.75" customHeight="1">
      <c r="A107" s="668" t="s">
        <v>309</v>
      </c>
      <c r="B107" s="669"/>
      <c r="C107" s="670"/>
      <c r="E107" s="29"/>
      <c r="F107" s="25"/>
      <c r="G107" s="29"/>
      <c r="H107" s="29"/>
      <c r="I107" s="29"/>
      <c r="J107" s="29"/>
      <c r="K107" s="29"/>
      <c r="L107" s="29"/>
      <c r="M107" s="29"/>
      <c r="N107" s="29"/>
      <c r="O107" s="29"/>
      <c r="P107" s="29"/>
      <c r="Q107" s="29"/>
      <c r="R107" s="29"/>
      <c r="S107" s="29"/>
      <c r="T107" s="29"/>
      <c r="U107" s="29"/>
      <c r="V107" s="29"/>
      <c r="W107" s="29"/>
      <c r="X107" s="29"/>
      <c r="Y107" s="29"/>
      <c r="Z107" s="32"/>
      <c r="AA107" s="32"/>
      <c r="AB107" s="32"/>
      <c r="AC107" s="32"/>
      <c r="AD107" s="32"/>
      <c r="AE107" s="32"/>
      <c r="AF107" s="32"/>
      <c r="AG107" s="32"/>
    </row>
    <row r="108" spans="1:34" ht="12.75" customHeight="1">
      <c r="A108" s="671"/>
      <c r="B108" s="672"/>
      <c r="C108" s="673"/>
      <c r="E108" s="29"/>
      <c r="F108" s="29"/>
      <c r="G108" s="29"/>
      <c r="H108" s="29"/>
      <c r="I108" s="29"/>
      <c r="J108" s="29"/>
      <c r="K108" s="29"/>
      <c r="L108" s="29"/>
      <c r="M108" s="29"/>
      <c r="N108" s="29"/>
      <c r="O108" s="29"/>
      <c r="P108" s="29"/>
      <c r="Q108" s="29"/>
      <c r="R108" s="29"/>
      <c r="S108" s="29"/>
      <c r="T108" s="29"/>
      <c r="U108" s="29"/>
      <c r="V108" s="29"/>
      <c r="W108" s="29"/>
      <c r="X108" s="29"/>
      <c r="Y108" s="29"/>
      <c r="Z108" s="32"/>
      <c r="AA108" s="32"/>
      <c r="AB108" s="32"/>
      <c r="AC108" s="32"/>
      <c r="AD108" s="32"/>
      <c r="AE108" s="32"/>
      <c r="AF108" s="32"/>
      <c r="AG108" s="32"/>
    </row>
    <row r="109" spans="1:34" ht="12.75" customHeight="1">
      <c r="A109" s="671"/>
      <c r="B109" s="672"/>
      <c r="C109" s="673"/>
      <c r="E109" s="29"/>
      <c r="F109" s="29"/>
      <c r="G109" s="29"/>
      <c r="H109" s="29"/>
      <c r="I109" s="29"/>
      <c r="J109" s="29"/>
      <c r="K109" s="29"/>
      <c r="L109" s="29"/>
      <c r="M109" s="29"/>
      <c r="N109" s="29"/>
      <c r="O109" s="29"/>
      <c r="P109" s="29"/>
      <c r="Q109" s="29"/>
      <c r="R109" s="29"/>
      <c r="S109" s="29"/>
      <c r="T109" s="29"/>
      <c r="U109" s="29"/>
      <c r="V109" s="29"/>
      <c r="W109" s="29"/>
      <c r="X109" s="29"/>
      <c r="Y109" s="29"/>
      <c r="Z109" s="32"/>
      <c r="AA109" s="32"/>
      <c r="AB109" s="32"/>
      <c r="AC109" s="32"/>
      <c r="AD109" s="32"/>
      <c r="AE109" s="32"/>
      <c r="AF109" s="32"/>
      <c r="AG109" s="32"/>
    </row>
    <row r="110" spans="1:34" ht="12.75" customHeight="1">
      <c r="A110" s="671"/>
      <c r="B110" s="672"/>
      <c r="C110" s="673"/>
      <c r="E110" s="29"/>
      <c r="F110" s="29"/>
      <c r="G110" s="29"/>
      <c r="H110" s="29"/>
      <c r="I110" s="29"/>
      <c r="J110" s="29"/>
      <c r="K110" s="29"/>
      <c r="L110" s="29"/>
      <c r="M110" s="29"/>
      <c r="N110" s="29"/>
      <c r="O110" s="29"/>
      <c r="P110" s="29"/>
      <c r="Q110" s="29"/>
      <c r="R110" s="29"/>
      <c r="S110" s="29"/>
      <c r="T110" s="29"/>
      <c r="U110" s="29"/>
      <c r="V110" s="29"/>
      <c r="W110" s="29"/>
      <c r="X110" s="29"/>
      <c r="Y110" s="29"/>
      <c r="Z110" s="32"/>
      <c r="AA110" s="32"/>
      <c r="AB110" s="32"/>
      <c r="AC110" s="32"/>
      <c r="AD110" s="32"/>
      <c r="AE110" s="32"/>
      <c r="AF110" s="32"/>
      <c r="AG110" s="32"/>
    </row>
    <row r="111" spans="1:34" ht="12.75" customHeight="1">
      <c r="A111" s="671"/>
      <c r="B111" s="672"/>
      <c r="C111" s="673"/>
      <c r="E111" s="29"/>
      <c r="F111" s="29"/>
      <c r="G111" s="29"/>
      <c r="H111" s="29"/>
      <c r="I111" s="29"/>
      <c r="J111" s="29"/>
      <c r="K111" s="29"/>
      <c r="L111" s="29"/>
      <c r="M111" s="29"/>
      <c r="N111" s="29"/>
      <c r="O111" s="29"/>
      <c r="P111" s="29"/>
      <c r="Q111" s="29"/>
      <c r="R111" s="29"/>
      <c r="S111" s="29"/>
      <c r="T111" s="29"/>
      <c r="U111" s="29"/>
      <c r="V111" s="29"/>
      <c r="W111" s="29"/>
      <c r="X111" s="29"/>
      <c r="Y111" s="29"/>
      <c r="Z111" s="32"/>
      <c r="AA111" s="32"/>
      <c r="AB111" s="32"/>
      <c r="AC111" s="32"/>
      <c r="AD111" s="32"/>
      <c r="AE111" s="32"/>
      <c r="AF111" s="32"/>
      <c r="AG111" s="32"/>
    </row>
    <row r="112" spans="1:34" ht="12.75" customHeight="1">
      <c r="A112" s="671"/>
      <c r="B112" s="672"/>
      <c r="C112" s="673"/>
      <c r="E112" s="29"/>
      <c r="F112" s="29"/>
      <c r="G112" s="29"/>
      <c r="H112" s="29"/>
      <c r="I112" s="29"/>
      <c r="J112" s="29"/>
      <c r="K112" s="29"/>
      <c r="L112" s="29"/>
      <c r="M112" s="29"/>
      <c r="N112" s="29"/>
      <c r="O112" s="29"/>
      <c r="P112" s="29"/>
      <c r="Q112" s="29"/>
      <c r="R112" s="29"/>
      <c r="S112" s="29"/>
      <c r="T112" s="29"/>
      <c r="U112" s="29"/>
      <c r="V112" s="29"/>
      <c r="W112" s="29"/>
      <c r="X112" s="29"/>
      <c r="Y112" s="29"/>
      <c r="Z112" s="32"/>
      <c r="AA112" s="32"/>
      <c r="AB112" s="32"/>
      <c r="AC112" s="32"/>
      <c r="AD112" s="32"/>
      <c r="AE112" s="32"/>
      <c r="AF112" s="32"/>
      <c r="AG112" s="32"/>
    </row>
    <row r="113" spans="1:34" ht="12.75" customHeight="1">
      <c r="A113" s="671"/>
      <c r="B113" s="672"/>
      <c r="C113" s="673"/>
      <c r="E113" s="29"/>
      <c r="F113" s="29"/>
      <c r="G113" s="29"/>
      <c r="H113" s="29"/>
      <c r="I113" s="29"/>
      <c r="J113" s="29"/>
      <c r="K113" s="29"/>
      <c r="L113" s="29"/>
      <c r="M113" s="29"/>
      <c r="N113" s="29"/>
      <c r="O113" s="29"/>
      <c r="P113" s="29"/>
      <c r="Q113" s="29"/>
      <c r="R113" s="29"/>
      <c r="S113" s="29"/>
      <c r="T113" s="29"/>
      <c r="U113" s="29"/>
      <c r="V113" s="29"/>
      <c r="W113" s="29"/>
      <c r="X113" s="29"/>
      <c r="Y113" s="29"/>
      <c r="Z113" s="32"/>
      <c r="AA113" s="32"/>
      <c r="AB113" s="32"/>
      <c r="AC113" s="32"/>
      <c r="AD113" s="32"/>
      <c r="AE113" s="32"/>
      <c r="AF113" s="32"/>
      <c r="AG113" s="32"/>
    </row>
    <row r="114" spans="1:34" ht="12.75" customHeight="1">
      <c r="A114" s="671"/>
      <c r="B114" s="672"/>
      <c r="C114" s="673"/>
      <c r="E114" s="29"/>
      <c r="F114" s="29"/>
      <c r="G114" s="29"/>
      <c r="H114" s="29"/>
      <c r="I114" s="29"/>
      <c r="J114" s="29"/>
      <c r="K114" s="29"/>
      <c r="L114" s="29"/>
      <c r="M114" s="29"/>
      <c r="N114" s="29"/>
      <c r="O114" s="29"/>
      <c r="P114" s="29"/>
      <c r="Q114" s="29"/>
      <c r="R114" s="29"/>
      <c r="S114" s="29"/>
      <c r="T114" s="29"/>
      <c r="U114" s="29"/>
      <c r="V114" s="29"/>
      <c r="W114" s="29"/>
      <c r="X114" s="29"/>
      <c r="Y114" s="29"/>
      <c r="Z114" s="32"/>
      <c r="AA114" s="32"/>
      <c r="AB114" s="32"/>
      <c r="AC114" s="32"/>
      <c r="AD114" s="32"/>
      <c r="AE114" s="32"/>
      <c r="AF114" s="32"/>
      <c r="AG114" s="32"/>
    </row>
    <row r="115" spans="1:34" ht="12.75" customHeight="1">
      <c r="A115" s="671"/>
      <c r="B115" s="672"/>
      <c r="C115" s="673"/>
      <c r="E115" s="29"/>
      <c r="F115" s="29"/>
      <c r="G115" s="29"/>
      <c r="H115" s="29"/>
      <c r="I115" s="29"/>
      <c r="J115" s="29"/>
      <c r="K115" s="29"/>
      <c r="L115" s="29"/>
      <c r="M115" s="29"/>
      <c r="N115" s="29"/>
      <c r="O115" s="29"/>
      <c r="P115" s="29"/>
      <c r="Q115" s="29"/>
      <c r="R115" s="29"/>
      <c r="S115" s="29"/>
      <c r="T115" s="29"/>
      <c r="U115" s="29"/>
      <c r="V115" s="29"/>
      <c r="W115" s="29"/>
      <c r="X115" s="29"/>
      <c r="Y115" s="29"/>
      <c r="Z115" s="32"/>
      <c r="AA115" s="32"/>
      <c r="AB115" s="32"/>
      <c r="AC115" s="32"/>
      <c r="AD115" s="32"/>
      <c r="AE115" s="32"/>
      <c r="AF115" s="32"/>
      <c r="AG115" s="32"/>
    </row>
    <row r="116" spans="1:34" ht="12.75" customHeight="1">
      <c r="A116" s="671"/>
      <c r="B116" s="672"/>
      <c r="C116" s="673"/>
      <c r="E116" s="29"/>
      <c r="F116" s="25"/>
      <c r="G116" s="29"/>
      <c r="H116" s="29"/>
      <c r="I116" s="29"/>
      <c r="J116" s="29"/>
      <c r="K116" s="29"/>
      <c r="L116" s="29"/>
      <c r="M116" s="29"/>
      <c r="N116" s="29"/>
      <c r="O116" s="29"/>
      <c r="P116" s="29"/>
      <c r="Q116" s="29"/>
      <c r="R116" s="29"/>
      <c r="S116" s="29"/>
      <c r="T116" s="29"/>
      <c r="U116" s="29"/>
      <c r="V116" s="29"/>
      <c r="W116" s="29"/>
      <c r="X116" s="29"/>
      <c r="Y116" s="29"/>
      <c r="Z116" s="32"/>
      <c r="AA116" s="32"/>
      <c r="AB116" s="32"/>
      <c r="AC116" s="32"/>
      <c r="AD116" s="32"/>
      <c r="AE116" s="32"/>
      <c r="AF116" s="32"/>
      <c r="AG116" s="32"/>
    </row>
    <row r="117" spans="1:34" ht="12.75" customHeight="1">
      <c r="A117" s="671"/>
      <c r="B117" s="672"/>
      <c r="C117" s="673"/>
      <c r="E117" s="29"/>
      <c r="F117" s="25"/>
      <c r="G117" s="29"/>
      <c r="H117" s="29"/>
      <c r="I117" s="29"/>
      <c r="J117" s="29"/>
      <c r="K117" s="29"/>
      <c r="L117" s="29"/>
      <c r="M117" s="29"/>
      <c r="N117" s="29"/>
      <c r="O117" s="29"/>
      <c r="P117" s="29"/>
      <c r="Q117" s="29"/>
      <c r="R117" s="29"/>
      <c r="S117" s="29"/>
      <c r="T117" s="29"/>
      <c r="U117" s="29"/>
      <c r="V117" s="29"/>
      <c r="W117" s="29"/>
      <c r="X117" s="29"/>
      <c r="Y117" s="29"/>
      <c r="Z117" s="32"/>
      <c r="AA117" s="32"/>
      <c r="AB117" s="32"/>
      <c r="AC117" s="32"/>
      <c r="AD117" s="32"/>
      <c r="AE117" s="32"/>
      <c r="AF117" s="32"/>
      <c r="AG117" s="32"/>
    </row>
    <row r="118" spans="1:34" ht="12.75" customHeight="1">
      <c r="A118" s="671"/>
      <c r="B118" s="672"/>
      <c r="C118" s="673"/>
      <c r="E118" s="29"/>
      <c r="F118" s="25"/>
      <c r="G118" s="29"/>
      <c r="H118" s="29"/>
      <c r="I118" s="29"/>
      <c r="J118" s="29"/>
      <c r="K118" s="29"/>
      <c r="L118" s="29"/>
      <c r="M118" s="29"/>
      <c r="N118" s="29"/>
      <c r="O118" s="29"/>
      <c r="P118" s="29"/>
      <c r="Q118" s="29"/>
      <c r="R118" s="29"/>
      <c r="S118" s="29"/>
      <c r="T118" s="29"/>
      <c r="U118" s="29"/>
      <c r="V118" s="29"/>
      <c r="W118" s="29"/>
      <c r="X118" s="29"/>
      <c r="Y118" s="29"/>
      <c r="Z118" s="32"/>
      <c r="AA118" s="32"/>
      <c r="AB118" s="32"/>
      <c r="AC118" s="32"/>
      <c r="AD118" s="32"/>
      <c r="AE118" s="32"/>
      <c r="AF118" s="32"/>
      <c r="AG118" s="32"/>
    </row>
    <row r="119" spans="1:34" ht="12.75" customHeight="1" thickBot="1">
      <c r="A119" s="674"/>
      <c r="B119" s="675"/>
      <c r="C119" s="676"/>
      <c r="E119" s="29"/>
      <c r="F119" s="25"/>
      <c r="G119" s="29"/>
      <c r="H119" s="29"/>
      <c r="I119" s="29"/>
      <c r="J119" s="29"/>
      <c r="K119" s="29"/>
      <c r="L119" s="29"/>
      <c r="M119" s="29"/>
      <c r="N119" s="29"/>
      <c r="O119" s="29"/>
      <c r="P119" s="29"/>
      <c r="Q119" s="29"/>
      <c r="R119" s="29"/>
      <c r="S119" s="29"/>
      <c r="T119" s="29"/>
      <c r="U119" s="29"/>
      <c r="V119" s="29"/>
      <c r="W119" s="29"/>
      <c r="X119" s="29"/>
      <c r="Y119" s="29"/>
      <c r="Z119" s="32"/>
      <c r="AA119" s="32"/>
      <c r="AB119" s="32"/>
      <c r="AC119" s="32"/>
      <c r="AD119" s="32"/>
      <c r="AE119" s="32"/>
      <c r="AF119" s="32"/>
      <c r="AG119" s="32"/>
    </row>
    <row r="120" spans="1:34" ht="12.75" customHeight="1">
      <c r="A120" s="57" t="s">
        <v>4</v>
      </c>
      <c r="B120" s="149"/>
      <c r="C120" s="150"/>
      <c r="E120" s="29"/>
      <c r="F120" s="25"/>
      <c r="G120" s="29"/>
      <c r="H120" s="29"/>
      <c r="I120" s="29"/>
      <c r="J120" s="29"/>
      <c r="K120" s="29"/>
      <c r="L120" s="29"/>
      <c r="M120" s="29"/>
      <c r="N120" s="29"/>
      <c r="O120" s="29"/>
      <c r="P120" s="29"/>
      <c r="Q120" s="29"/>
      <c r="R120" s="29"/>
      <c r="S120" s="29"/>
      <c r="T120" s="29"/>
      <c r="U120" s="29"/>
      <c r="V120" s="29"/>
      <c r="W120" s="29"/>
      <c r="X120" s="29"/>
      <c r="Y120" s="29"/>
      <c r="Z120" s="32"/>
      <c r="AA120" s="32"/>
      <c r="AB120" s="32"/>
      <c r="AC120" s="32"/>
      <c r="AD120" s="32"/>
      <c r="AE120" s="32"/>
      <c r="AF120" s="32"/>
      <c r="AG120" s="32"/>
    </row>
    <row r="121" spans="1:34" ht="12.75" customHeight="1">
      <c r="A121" s="63" t="s">
        <v>310</v>
      </c>
      <c r="B121" s="29"/>
      <c r="C121" s="137"/>
      <c r="E121" s="29"/>
      <c r="F121" s="25"/>
      <c r="G121" s="29"/>
      <c r="H121" s="29"/>
      <c r="I121" s="29"/>
      <c r="J121" s="29"/>
      <c r="K121" s="29"/>
      <c r="L121" s="29"/>
      <c r="M121" s="29"/>
      <c r="N121" s="29"/>
      <c r="O121" s="29"/>
      <c r="P121" s="29"/>
      <c r="Q121" s="29"/>
      <c r="R121" s="29"/>
      <c r="S121" s="29"/>
      <c r="T121" s="29"/>
      <c r="U121" s="29"/>
      <c r="V121" s="29"/>
      <c r="W121" s="29"/>
      <c r="X121" s="29"/>
      <c r="Y121" s="29"/>
      <c r="Z121" s="32"/>
      <c r="AA121" s="32"/>
      <c r="AB121" s="32"/>
      <c r="AC121" s="32"/>
      <c r="AD121" s="32"/>
      <c r="AE121" s="32"/>
      <c r="AF121" s="32"/>
      <c r="AG121" s="32"/>
    </row>
    <row r="122" spans="1:34" ht="12.75" customHeight="1">
      <c r="A122" s="63" t="s">
        <v>311</v>
      </c>
      <c r="B122" s="29"/>
      <c r="C122" s="137"/>
      <c r="E122" s="29"/>
      <c r="F122" s="25"/>
      <c r="G122" s="29"/>
      <c r="H122" s="29"/>
      <c r="I122" s="29"/>
      <c r="J122" s="29"/>
      <c r="K122" s="29"/>
      <c r="L122" s="29"/>
      <c r="M122" s="29"/>
      <c r="N122" s="29"/>
      <c r="O122" s="29"/>
      <c r="P122" s="29"/>
      <c r="Q122" s="29"/>
      <c r="R122" s="29"/>
      <c r="S122" s="29"/>
      <c r="T122" s="29"/>
      <c r="U122" s="29"/>
      <c r="V122" s="29"/>
      <c r="W122" s="29"/>
      <c r="X122" s="29"/>
      <c r="Y122" s="29"/>
      <c r="Z122" s="32"/>
      <c r="AA122" s="32"/>
      <c r="AB122" s="32"/>
      <c r="AC122" s="32"/>
      <c r="AD122" s="32"/>
      <c r="AE122" s="32"/>
      <c r="AF122" s="32"/>
      <c r="AG122" s="32"/>
    </row>
    <row r="123" spans="1:34" ht="12.75" customHeight="1" thickBot="1">
      <c r="A123" s="64" t="s">
        <v>7</v>
      </c>
      <c r="B123" s="114"/>
      <c r="C123" s="141"/>
      <c r="E123" s="29"/>
      <c r="F123" s="25"/>
      <c r="G123" s="29"/>
      <c r="H123" s="29"/>
      <c r="I123" s="29"/>
      <c r="J123" s="29"/>
      <c r="K123" s="29"/>
      <c r="L123" s="29"/>
      <c r="M123" s="29"/>
      <c r="N123" s="29"/>
      <c r="O123" s="29"/>
      <c r="P123" s="29"/>
      <c r="Q123" s="29"/>
      <c r="R123" s="29"/>
      <c r="S123" s="29"/>
      <c r="T123" s="29"/>
      <c r="U123" s="29"/>
      <c r="V123" s="29"/>
      <c r="W123" s="29"/>
      <c r="X123" s="29"/>
      <c r="Y123" s="29"/>
      <c r="Z123" s="32"/>
      <c r="AA123" s="32"/>
      <c r="AB123" s="32"/>
      <c r="AC123" s="32"/>
      <c r="AD123" s="32"/>
      <c r="AE123" s="32"/>
      <c r="AF123" s="32"/>
      <c r="AG123" s="32"/>
    </row>
    <row r="124" spans="1:34" ht="12.75" customHeight="1" thickBot="1">
      <c r="A124" s="65" t="s">
        <v>8</v>
      </c>
      <c r="B124" s="115"/>
      <c r="C124" s="68">
        <f>+C126+C146+C172</f>
        <v>334019300</v>
      </c>
      <c r="E124" s="29"/>
      <c r="F124" s="47"/>
      <c r="G124" s="29"/>
      <c r="H124" s="29"/>
      <c r="I124" s="29"/>
      <c r="J124" s="29"/>
      <c r="K124" s="29"/>
      <c r="L124" s="29"/>
      <c r="M124" s="29"/>
      <c r="N124" s="29"/>
      <c r="O124" s="29"/>
      <c r="P124" s="29"/>
      <c r="Q124" s="29"/>
      <c r="R124" s="29"/>
      <c r="S124" s="29"/>
      <c r="T124" s="29"/>
      <c r="U124" s="29"/>
      <c r="V124" s="29"/>
      <c r="W124" s="29"/>
      <c r="X124" s="29"/>
      <c r="Y124" s="29"/>
      <c r="Z124" s="32"/>
      <c r="AA124" s="32"/>
      <c r="AB124" s="32"/>
      <c r="AC124" s="32"/>
      <c r="AD124" s="32"/>
      <c r="AE124" s="32"/>
      <c r="AF124" s="32"/>
      <c r="AG124" s="32"/>
    </row>
    <row r="125" spans="1:34" ht="12.75" customHeight="1" thickBot="1">
      <c r="A125" s="49"/>
      <c r="B125" s="49"/>
      <c r="C125" s="23"/>
      <c r="D125" s="23"/>
      <c r="E125" s="26"/>
      <c r="F125" s="131"/>
      <c r="G125" s="25"/>
      <c r="H125" s="29"/>
      <c r="I125" s="29"/>
      <c r="J125" s="29"/>
      <c r="K125" s="29"/>
      <c r="L125" s="29"/>
      <c r="M125" s="29"/>
      <c r="N125" s="29"/>
      <c r="O125" s="29"/>
      <c r="P125" s="29"/>
      <c r="Q125" s="29"/>
      <c r="R125" s="29"/>
      <c r="S125" s="29"/>
      <c r="T125" s="29"/>
      <c r="U125" s="29"/>
      <c r="V125" s="29"/>
      <c r="W125" s="29"/>
      <c r="X125" s="29"/>
      <c r="Y125" s="29"/>
      <c r="Z125" s="29"/>
      <c r="AA125" s="32"/>
      <c r="AB125" s="32"/>
      <c r="AC125" s="32"/>
      <c r="AD125" s="32"/>
      <c r="AE125" s="32"/>
      <c r="AF125" s="32"/>
      <c r="AG125" s="32"/>
      <c r="AH125" s="32"/>
    </row>
    <row r="126" spans="1:34" ht="12.75" customHeight="1">
      <c r="A126" s="197" t="s">
        <v>312</v>
      </c>
      <c r="B126" s="198"/>
      <c r="C126" s="126">
        <f>+C129+C135+C131+C133+C139+C141+C127</f>
        <v>20165000</v>
      </c>
      <c r="D126" s="26"/>
      <c r="E126" s="26"/>
      <c r="F126" s="131"/>
      <c r="G126" s="25"/>
      <c r="H126" s="29"/>
      <c r="I126" s="29"/>
      <c r="J126" s="29"/>
      <c r="K126" s="29"/>
      <c r="L126" s="29"/>
      <c r="M126" s="29"/>
      <c r="N126" s="29"/>
      <c r="O126" s="29"/>
      <c r="P126" s="29"/>
      <c r="Q126" s="29"/>
      <c r="R126" s="29"/>
      <c r="S126" s="29"/>
      <c r="T126" s="29"/>
      <c r="U126" s="29"/>
      <c r="V126" s="29"/>
      <c r="W126" s="29"/>
      <c r="X126" s="29"/>
      <c r="Y126" s="29"/>
      <c r="Z126" s="29"/>
      <c r="AA126" s="32"/>
      <c r="AB126" s="32"/>
      <c r="AC126" s="32"/>
      <c r="AD126" s="32"/>
      <c r="AE126" s="32"/>
      <c r="AF126" s="32"/>
      <c r="AG126" s="32"/>
      <c r="AH126" s="32"/>
    </row>
    <row r="127" spans="1:34" ht="12.75" customHeight="1">
      <c r="A127" s="21">
        <v>211201</v>
      </c>
      <c r="B127" s="21" t="s">
        <v>33</v>
      </c>
      <c r="C127" s="50">
        <f>SUM(C128)</f>
        <v>4950000</v>
      </c>
      <c r="D127" s="26"/>
      <c r="E127" s="26"/>
      <c r="F127" s="131"/>
      <c r="G127" s="47"/>
      <c r="H127" s="25"/>
      <c r="I127" s="25"/>
      <c r="J127" s="25"/>
      <c r="K127" s="25"/>
      <c r="L127" s="25"/>
      <c r="M127" s="25"/>
      <c r="N127" s="25"/>
      <c r="O127" s="25"/>
      <c r="P127" s="25"/>
      <c r="Q127" s="25"/>
      <c r="R127" s="25"/>
      <c r="S127" s="25"/>
      <c r="T127" s="25"/>
      <c r="U127" s="25"/>
      <c r="V127" s="25"/>
      <c r="W127" s="25"/>
      <c r="X127" s="25"/>
      <c r="Y127" s="25"/>
      <c r="Z127" s="25"/>
      <c r="AA127" s="32"/>
      <c r="AB127" s="32"/>
      <c r="AC127" s="32"/>
      <c r="AD127" s="32"/>
      <c r="AE127" s="32"/>
      <c r="AF127" s="32"/>
      <c r="AG127" s="32"/>
      <c r="AH127" s="32"/>
    </row>
    <row r="128" spans="1:34" ht="12.75" customHeight="1">
      <c r="A128" s="25">
        <v>21120101</v>
      </c>
      <c r="B128" s="29" t="s">
        <v>34</v>
      </c>
      <c r="C128" s="26">
        <v>4950000</v>
      </c>
      <c r="D128" s="26"/>
      <c r="E128" s="26"/>
      <c r="F128" s="47"/>
      <c r="G128" s="47"/>
      <c r="H128" s="29"/>
      <c r="I128" s="29"/>
      <c r="J128" s="29"/>
      <c r="K128" s="29"/>
      <c r="L128" s="29"/>
      <c r="M128" s="29"/>
      <c r="N128" s="29"/>
      <c r="O128" s="29"/>
      <c r="P128" s="29"/>
      <c r="Q128" s="29"/>
      <c r="R128" s="29"/>
      <c r="S128" s="29"/>
      <c r="T128" s="29"/>
      <c r="U128" s="29"/>
      <c r="V128" s="29"/>
      <c r="W128" s="29"/>
      <c r="X128" s="29"/>
      <c r="Y128" s="29"/>
      <c r="Z128" s="29"/>
      <c r="AA128" s="32"/>
      <c r="AB128" s="32"/>
      <c r="AC128" s="32"/>
      <c r="AD128" s="32"/>
      <c r="AE128" s="32"/>
      <c r="AF128" s="32"/>
      <c r="AG128" s="32"/>
      <c r="AH128" s="32"/>
    </row>
    <row r="129" spans="1:34" ht="12.75" customHeight="1">
      <c r="A129" s="21">
        <v>211203</v>
      </c>
      <c r="B129" s="49" t="s">
        <v>35</v>
      </c>
      <c r="C129" s="50">
        <f>+C130</f>
        <v>2900000</v>
      </c>
      <c r="D129" s="26"/>
      <c r="E129" s="26"/>
      <c r="F129" s="29"/>
      <c r="G129" s="25"/>
      <c r="H129" s="29"/>
      <c r="I129" s="29"/>
      <c r="J129" s="29"/>
      <c r="K129" s="29"/>
      <c r="L129" s="29"/>
      <c r="M129" s="29"/>
      <c r="N129" s="29"/>
      <c r="O129" s="29"/>
      <c r="P129" s="29"/>
      <c r="Q129" s="29"/>
      <c r="R129" s="29"/>
      <c r="S129" s="29"/>
      <c r="T129" s="29"/>
      <c r="U129" s="29"/>
      <c r="V129" s="29"/>
      <c r="W129" s="29"/>
      <c r="X129" s="29"/>
      <c r="Y129" s="29"/>
      <c r="Z129" s="29"/>
      <c r="AA129" s="32"/>
      <c r="AB129" s="32"/>
      <c r="AC129" s="32"/>
      <c r="AD129" s="32"/>
      <c r="AE129" s="32"/>
      <c r="AF129" s="32"/>
      <c r="AG129" s="32"/>
      <c r="AH129" s="32"/>
    </row>
    <row r="130" spans="1:34" ht="12.75" customHeight="1">
      <c r="A130" s="25">
        <v>21120302</v>
      </c>
      <c r="B130" s="29" t="s">
        <v>37</v>
      </c>
      <c r="C130" s="26">
        <v>2900000</v>
      </c>
      <c r="D130" s="26"/>
      <c r="E130" s="26"/>
      <c r="F130" s="29"/>
      <c r="G130" s="47"/>
      <c r="H130" s="29"/>
      <c r="I130" s="29"/>
      <c r="J130" s="29"/>
      <c r="K130" s="29"/>
      <c r="L130" s="29"/>
      <c r="M130" s="29"/>
      <c r="N130" s="29"/>
      <c r="O130" s="29"/>
      <c r="P130" s="29"/>
      <c r="Q130" s="29"/>
      <c r="R130" s="29"/>
      <c r="S130" s="29"/>
      <c r="T130" s="29"/>
      <c r="U130" s="29"/>
      <c r="V130" s="29"/>
      <c r="W130" s="29"/>
      <c r="X130" s="29"/>
      <c r="Y130" s="29"/>
      <c r="Z130" s="29"/>
      <c r="AA130" s="32"/>
      <c r="AB130" s="32"/>
      <c r="AC130" s="32"/>
      <c r="AD130" s="32"/>
      <c r="AE130" s="32"/>
      <c r="AF130" s="32"/>
      <c r="AG130" s="32"/>
      <c r="AH130" s="32"/>
    </row>
    <row r="131" spans="1:34" ht="12.75" customHeight="1">
      <c r="A131" s="21">
        <v>211204</v>
      </c>
      <c r="B131" s="49" t="s">
        <v>38</v>
      </c>
      <c r="C131" s="23">
        <f>C132</f>
        <v>5500000</v>
      </c>
      <c r="D131" s="26"/>
      <c r="E131" s="26"/>
      <c r="F131" s="29"/>
      <c r="G131" s="25"/>
      <c r="H131" s="29"/>
      <c r="I131" s="29"/>
      <c r="J131" s="29"/>
      <c r="K131" s="29"/>
      <c r="L131" s="29"/>
      <c r="M131" s="29"/>
      <c r="N131" s="29"/>
      <c r="O131" s="29"/>
      <c r="P131" s="29"/>
      <c r="Q131" s="29"/>
      <c r="R131" s="29"/>
      <c r="S131" s="29"/>
      <c r="T131" s="29"/>
      <c r="U131" s="29"/>
      <c r="V131" s="29"/>
      <c r="W131" s="29"/>
      <c r="X131" s="29"/>
      <c r="Y131" s="29"/>
      <c r="Z131" s="29"/>
      <c r="AA131" s="32"/>
      <c r="AB131" s="32"/>
      <c r="AC131" s="32"/>
      <c r="AD131" s="32"/>
      <c r="AE131" s="32"/>
      <c r="AF131" s="32"/>
      <c r="AG131" s="32"/>
      <c r="AH131" s="32"/>
    </row>
    <row r="132" spans="1:34" ht="12.75" customHeight="1">
      <c r="A132" s="25">
        <v>21120401</v>
      </c>
      <c r="B132" s="26" t="s">
        <v>39</v>
      </c>
      <c r="C132" s="26">
        <v>5500000</v>
      </c>
      <c r="D132" s="26"/>
      <c r="E132" s="26"/>
      <c r="F132" s="29"/>
      <c r="G132" s="47"/>
      <c r="H132" s="29"/>
      <c r="I132" s="29"/>
      <c r="J132" s="29"/>
      <c r="K132" s="29"/>
      <c r="L132" s="29"/>
      <c r="M132" s="29"/>
      <c r="N132" s="29"/>
      <c r="O132" s="29"/>
      <c r="P132" s="29"/>
      <c r="Q132" s="29"/>
      <c r="R132" s="29"/>
      <c r="S132" s="29"/>
      <c r="T132" s="29"/>
      <c r="U132" s="29"/>
      <c r="V132" s="29"/>
      <c r="W132" s="29"/>
      <c r="X132" s="29"/>
      <c r="Y132" s="29"/>
      <c r="Z132" s="29"/>
      <c r="AA132" s="32"/>
      <c r="AB132" s="32"/>
      <c r="AC132" s="32"/>
      <c r="AD132" s="32"/>
      <c r="AE132" s="32"/>
      <c r="AF132" s="32"/>
      <c r="AG132" s="32"/>
      <c r="AH132" s="32"/>
    </row>
    <row r="133" spans="1:34" ht="12.75" customHeight="1">
      <c r="A133" s="21">
        <v>211205</v>
      </c>
      <c r="B133" s="23" t="s">
        <v>122</v>
      </c>
      <c r="C133" s="23">
        <f>C134</f>
        <v>1550000</v>
      </c>
      <c r="D133" s="26"/>
      <c r="E133" s="26"/>
      <c r="F133" s="29"/>
      <c r="G133" s="25"/>
      <c r="H133" s="29"/>
      <c r="I133" s="29"/>
      <c r="J133" s="29"/>
      <c r="K133" s="29"/>
      <c r="L133" s="29"/>
      <c r="M133" s="29"/>
      <c r="N133" s="29"/>
      <c r="O133" s="29"/>
      <c r="P133" s="29"/>
      <c r="Q133" s="29"/>
      <c r="R133" s="29"/>
      <c r="S133" s="29"/>
      <c r="T133" s="29"/>
      <c r="U133" s="29"/>
      <c r="V133" s="29"/>
      <c r="W133" s="29"/>
      <c r="X133" s="29"/>
      <c r="Y133" s="29"/>
      <c r="Z133" s="29"/>
      <c r="AA133" s="32"/>
      <c r="AB133" s="32"/>
      <c r="AC133" s="32"/>
      <c r="AD133" s="32"/>
      <c r="AE133" s="32"/>
      <c r="AF133" s="32"/>
      <c r="AG133" s="32"/>
      <c r="AH133" s="32"/>
    </row>
    <row r="134" spans="1:34" ht="12.75" customHeight="1">
      <c r="A134" s="25">
        <v>21120501</v>
      </c>
      <c r="B134" s="29" t="s">
        <v>123</v>
      </c>
      <c r="C134" s="26">
        <v>1550000</v>
      </c>
      <c r="D134" s="26"/>
      <c r="E134" s="26"/>
      <c r="F134" s="29"/>
      <c r="G134" s="47"/>
      <c r="H134" s="29"/>
      <c r="I134" s="29"/>
      <c r="J134" s="29"/>
      <c r="K134" s="29"/>
      <c r="L134" s="29"/>
      <c r="M134" s="29"/>
      <c r="N134" s="29"/>
      <c r="O134" s="29"/>
      <c r="P134" s="29"/>
      <c r="Q134" s="29"/>
      <c r="R134" s="29"/>
      <c r="S134" s="29"/>
      <c r="T134" s="29"/>
      <c r="U134" s="29"/>
      <c r="V134" s="29"/>
      <c r="W134" s="29"/>
      <c r="X134" s="29"/>
      <c r="Y134" s="29"/>
      <c r="Z134" s="29"/>
      <c r="AA134" s="32"/>
      <c r="AB134" s="32"/>
      <c r="AC134" s="32"/>
      <c r="AD134" s="32"/>
      <c r="AE134" s="32"/>
      <c r="AF134" s="32"/>
      <c r="AG134" s="32"/>
      <c r="AH134" s="32"/>
    </row>
    <row r="135" spans="1:34" ht="12.75" customHeight="1">
      <c r="A135" s="21">
        <v>211207</v>
      </c>
      <c r="B135" s="7" t="s">
        <v>40</v>
      </c>
      <c r="C135" s="23">
        <f>SUM(C136:C138)</f>
        <v>2265000</v>
      </c>
      <c r="D135" s="26"/>
      <c r="E135" s="26"/>
      <c r="F135" s="25"/>
      <c r="G135" s="26"/>
      <c r="H135" s="29"/>
      <c r="I135" s="179"/>
      <c r="J135" s="29"/>
      <c r="K135" s="29"/>
      <c r="L135" s="29"/>
      <c r="M135" s="29"/>
      <c r="N135" s="29"/>
      <c r="O135" s="29"/>
      <c r="P135" s="29"/>
      <c r="Q135" s="29"/>
      <c r="R135" s="29"/>
      <c r="S135" s="29"/>
      <c r="T135" s="29"/>
      <c r="U135" s="29"/>
      <c r="V135" s="29"/>
      <c r="W135" s="29"/>
      <c r="X135" s="29"/>
      <c r="Y135" s="29"/>
      <c r="Z135" s="29"/>
      <c r="AA135" s="32"/>
      <c r="AB135" s="32"/>
      <c r="AC135" s="32"/>
      <c r="AD135" s="32"/>
      <c r="AE135" s="32"/>
      <c r="AF135" s="32"/>
      <c r="AG135" s="32"/>
      <c r="AH135" s="32"/>
    </row>
    <row r="136" spans="1:34" ht="12.75" customHeight="1">
      <c r="A136" s="25">
        <v>21120702</v>
      </c>
      <c r="B136" s="32" t="s">
        <v>41</v>
      </c>
      <c r="C136" s="26">
        <v>465000</v>
      </c>
      <c r="D136" s="26"/>
      <c r="E136" s="26"/>
      <c r="F136" s="25"/>
      <c r="G136" s="26"/>
      <c r="H136" s="29"/>
      <c r="I136" s="179"/>
      <c r="J136" s="29"/>
      <c r="K136" s="29"/>
      <c r="L136" s="29"/>
      <c r="M136" s="29"/>
      <c r="N136" s="29"/>
      <c r="O136" s="29"/>
      <c r="P136" s="29"/>
      <c r="Q136" s="29"/>
      <c r="R136" s="29"/>
      <c r="S136" s="29"/>
      <c r="T136" s="29"/>
      <c r="U136" s="29"/>
      <c r="V136" s="29"/>
      <c r="W136" s="29"/>
      <c r="X136" s="29"/>
      <c r="Y136" s="29"/>
      <c r="Z136" s="29"/>
      <c r="AA136" s="32"/>
      <c r="AB136" s="32"/>
      <c r="AC136" s="32"/>
      <c r="AD136" s="32"/>
      <c r="AE136" s="32"/>
      <c r="AF136" s="32"/>
      <c r="AG136" s="32"/>
      <c r="AH136" s="32"/>
    </row>
    <row r="137" spans="1:34" ht="12.75" customHeight="1">
      <c r="A137" s="25">
        <v>21120704</v>
      </c>
      <c r="B137" s="26" t="s">
        <v>42</v>
      </c>
      <c r="C137" s="26">
        <v>1300000</v>
      </c>
      <c r="D137" s="26"/>
      <c r="E137" s="26"/>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row>
    <row r="138" spans="1:34" ht="12.75" customHeight="1">
      <c r="A138" s="25">
        <v>21120711</v>
      </c>
      <c r="B138" s="26" t="s">
        <v>46</v>
      </c>
      <c r="C138" s="26">
        <v>500000</v>
      </c>
      <c r="D138" s="26"/>
      <c r="E138" s="26"/>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row>
    <row r="139" spans="1:34" ht="12.75" customHeight="1">
      <c r="A139" s="21">
        <v>211208</v>
      </c>
      <c r="B139" s="23" t="s">
        <v>47</v>
      </c>
      <c r="C139" s="23">
        <f>SUM(C140)</f>
        <v>450000</v>
      </c>
      <c r="D139" s="26"/>
      <c r="E139" s="26"/>
      <c r="F139" s="29"/>
      <c r="G139" s="25"/>
      <c r="H139" s="29"/>
      <c r="I139" s="29"/>
      <c r="J139" s="29"/>
      <c r="K139" s="29"/>
      <c r="L139" s="29"/>
      <c r="M139" s="29"/>
      <c r="N139" s="29"/>
      <c r="O139" s="29"/>
      <c r="P139" s="29"/>
      <c r="Q139" s="29"/>
      <c r="R139" s="29"/>
      <c r="S139" s="29"/>
      <c r="T139" s="29"/>
      <c r="U139" s="29"/>
      <c r="V139" s="29"/>
      <c r="W139" s="29"/>
      <c r="X139" s="29"/>
      <c r="Y139" s="29"/>
      <c r="Z139" s="29"/>
      <c r="AA139" s="32"/>
      <c r="AB139" s="32"/>
      <c r="AC139" s="32"/>
      <c r="AD139" s="32"/>
      <c r="AE139" s="32"/>
      <c r="AF139" s="32"/>
      <c r="AG139" s="32"/>
      <c r="AH139" s="32"/>
    </row>
    <row r="140" spans="1:34" ht="12.75" customHeight="1">
      <c r="A140" s="25">
        <v>21120805</v>
      </c>
      <c r="B140" s="26" t="s">
        <v>49</v>
      </c>
      <c r="C140" s="26">
        <v>450000</v>
      </c>
      <c r="D140" s="26"/>
      <c r="E140" s="26"/>
      <c r="F140" s="29"/>
      <c r="G140" s="25"/>
      <c r="H140" s="29"/>
      <c r="I140" s="29"/>
      <c r="J140" s="29"/>
      <c r="K140" s="29"/>
      <c r="L140" s="29"/>
      <c r="M140" s="29"/>
      <c r="N140" s="29"/>
      <c r="O140" s="29"/>
      <c r="P140" s="29"/>
      <c r="Q140" s="29"/>
      <c r="R140" s="29"/>
      <c r="S140" s="29"/>
      <c r="T140" s="29"/>
      <c r="U140" s="29"/>
      <c r="V140" s="29"/>
      <c r="W140" s="29"/>
      <c r="X140" s="29"/>
      <c r="Y140" s="29"/>
      <c r="Z140" s="29"/>
      <c r="AA140" s="32"/>
      <c r="AB140" s="32"/>
      <c r="AC140" s="32"/>
      <c r="AD140" s="32"/>
      <c r="AE140" s="32"/>
      <c r="AF140" s="32"/>
      <c r="AG140" s="32"/>
      <c r="AH140" s="32"/>
    </row>
    <row r="141" spans="1:34" ht="12.75" customHeight="1">
      <c r="A141" s="21">
        <v>211209</v>
      </c>
      <c r="B141" s="23" t="s">
        <v>50</v>
      </c>
      <c r="C141" s="23">
        <f>+SUM(C142:C144)</f>
        <v>2550000</v>
      </c>
      <c r="D141" s="26"/>
      <c r="E141" s="26"/>
      <c r="F141" s="29"/>
      <c r="G141" s="25"/>
      <c r="H141" s="29"/>
      <c r="I141" s="29"/>
      <c r="J141" s="29"/>
      <c r="K141" s="29"/>
      <c r="L141" s="29"/>
      <c r="M141" s="29"/>
      <c r="N141" s="29"/>
      <c r="O141" s="29"/>
      <c r="P141" s="29"/>
      <c r="Q141" s="29"/>
      <c r="R141" s="29"/>
      <c r="S141" s="29"/>
      <c r="T141" s="29"/>
      <c r="U141" s="29"/>
      <c r="V141" s="29"/>
      <c r="W141" s="29"/>
      <c r="X141" s="29"/>
      <c r="Y141" s="29"/>
      <c r="Z141" s="29"/>
      <c r="AA141" s="32"/>
      <c r="AB141" s="32"/>
      <c r="AC141" s="32"/>
      <c r="AD141" s="32"/>
      <c r="AE141" s="32"/>
      <c r="AF141" s="32"/>
      <c r="AG141" s="32"/>
      <c r="AH141" s="32"/>
    </row>
    <row r="142" spans="1:34" ht="12.75" customHeight="1">
      <c r="A142" s="25">
        <v>21120901</v>
      </c>
      <c r="B142" s="26" t="s">
        <v>51</v>
      </c>
      <c r="C142" s="26">
        <v>550000</v>
      </c>
      <c r="D142" s="26"/>
      <c r="E142" s="26"/>
      <c r="F142" s="29"/>
      <c r="G142" s="25"/>
      <c r="H142" s="29"/>
      <c r="I142" s="29"/>
      <c r="J142" s="29"/>
      <c r="K142" s="29"/>
      <c r="L142" s="29"/>
      <c r="M142" s="29"/>
      <c r="N142" s="29"/>
      <c r="O142" s="29"/>
      <c r="P142" s="29"/>
      <c r="Q142" s="29"/>
      <c r="R142" s="29"/>
      <c r="S142" s="29"/>
      <c r="T142" s="29"/>
      <c r="U142" s="29"/>
      <c r="V142" s="29"/>
      <c r="W142" s="29"/>
      <c r="X142" s="29"/>
      <c r="Y142" s="29"/>
      <c r="Z142" s="29"/>
      <c r="AA142" s="32"/>
      <c r="AB142" s="32"/>
      <c r="AC142" s="32"/>
      <c r="AD142" s="32"/>
      <c r="AE142" s="32"/>
      <c r="AF142" s="32"/>
      <c r="AG142" s="32"/>
      <c r="AH142" s="32"/>
    </row>
    <row r="143" spans="1:34" ht="12.75" customHeight="1">
      <c r="A143" s="25">
        <v>21120906</v>
      </c>
      <c r="B143" s="26" t="s">
        <v>52</v>
      </c>
      <c r="C143" s="26">
        <v>1500000</v>
      </c>
      <c r="D143" s="26"/>
      <c r="E143" s="26"/>
      <c r="F143" s="29"/>
      <c r="G143" s="25"/>
      <c r="H143" s="29"/>
      <c r="I143" s="29"/>
      <c r="J143" s="29"/>
      <c r="K143" s="29"/>
      <c r="L143" s="29"/>
      <c r="M143" s="29"/>
      <c r="N143" s="29"/>
      <c r="O143" s="29"/>
      <c r="P143" s="29"/>
      <c r="Q143" s="29"/>
      <c r="R143" s="29"/>
      <c r="S143" s="29"/>
      <c r="T143" s="29"/>
      <c r="U143" s="29"/>
      <c r="V143" s="29"/>
      <c r="W143" s="29"/>
      <c r="X143" s="29"/>
      <c r="Y143" s="29"/>
      <c r="Z143" s="29"/>
      <c r="AA143" s="32"/>
      <c r="AB143" s="32"/>
      <c r="AC143" s="32"/>
      <c r="AD143" s="32"/>
      <c r="AE143" s="32"/>
      <c r="AF143" s="32"/>
      <c r="AG143" s="32"/>
      <c r="AH143" s="32"/>
    </row>
    <row r="144" spans="1:34" ht="12.75" customHeight="1">
      <c r="A144" s="25">
        <v>21120907</v>
      </c>
      <c r="B144" s="32" t="s">
        <v>113</v>
      </c>
      <c r="C144" s="26">
        <v>500000</v>
      </c>
      <c r="D144" s="26"/>
      <c r="E144" s="26"/>
      <c r="F144" s="29"/>
      <c r="G144" s="25"/>
      <c r="H144" s="29"/>
      <c r="I144" s="29"/>
      <c r="J144" s="29"/>
      <c r="K144" s="29"/>
      <c r="L144" s="29"/>
      <c r="M144" s="29"/>
      <c r="N144" s="29"/>
      <c r="O144" s="29"/>
      <c r="P144" s="29"/>
      <c r="Q144" s="29"/>
      <c r="R144" s="29"/>
      <c r="S144" s="29"/>
      <c r="T144" s="29"/>
      <c r="U144" s="29"/>
      <c r="V144" s="29"/>
      <c r="W144" s="29"/>
      <c r="X144" s="29"/>
      <c r="Y144" s="29"/>
      <c r="Z144" s="29"/>
      <c r="AA144" s="32"/>
      <c r="AB144" s="32"/>
      <c r="AC144" s="32"/>
      <c r="AD144" s="32"/>
      <c r="AE144" s="32"/>
      <c r="AF144" s="32"/>
      <c r="AG144" s="32"/>
      <c r="AH144" s="32"/>
    </row>
    <row r="145" spans="1:34" ht="12.75" customHeight="1">
      <c r="A145" s="29"/>
      <c r="B145" s="26"/>
      <c r="C145" s="26"/>
      <c r="D145" s="26"/>
      <c r="E145" s="26"/>
      <c r="F145" s="29"/>
      <c r="G145" s="25"/>
      <c r="H145" s="29"/>
      <c r="I145" s="29"/>
      <c r="J145" s="29"/>
      <c r="K145" s="29"/>
      <c r="L145" s="29"/>
      <c r="M145" s="29"/>
      <c r="N145" s="29"/>
      <c r="O145" s="29"/>
      <c r="P145" s="29"/>
      <c r="Q145" s="29"/>
      <c r="R145" s="29"/>
      <c r="S145" s="29"/>
      <c r="T145" s="29"/>
      <c r="U145" s="29"/>
      <c r="V145" s="29"/>
      <c r="W145" s="29"/>
      <c r="X145" s="29"/>
      <c r="Y145" s="29"/>
      <c r="Z145" s="29"/>
      <c r="AA145" s="32"/>
      <c r="AB145" s="32"/>
      <c r="AC145" s="32"/>
      <c r="AD145" s="32"/>
      <c r="AE145" s="32"/>
      <c r="AF145" s="32"/>
      <c r="AG145" s="32"/>
      <c r="AH145" s="32"/>
    </row>
    <row r="146" spans="1:34" ht="12.75" customHeight="1">
      <c r="A146" s="683" t="s">
        <v>10</v>
      </c>
      <c r="B146" s="657"/>
      <c r="C146" s="69">
        <f>C147+C149+C151+C155+C158+C162+C164+C166</f>
        <v>305203800</v>
      </c>
      <c r="D146" s="26"/>
      <c r="E146" s="26"/>
      <c r="F146" s="29"/>
      <c r="G146" s="25"/>
      <c r="H146" s="40"/>
      <c r="I146" s="40"/>
      <c r="J146" s="40"/>
      <c r="K146" s="40"/>
      <c r="L146" s="40"/>
      <c r="M146" s="40"/>
      <c r="N146" s="40"/>
      <c r="O146" s="40"/>
      <c r="P146" s="40"/>
      <c r="Q146" s="40"/>
      <c r="R146" s="40"/>
      <c r="S146" s="40"/>
      <c r="T146" s="40"/>
      <c r="U146" s="40"/>
      <c r="V146" s="40"/>
      <c r="W146" s="40"/>
      <c r="X146" s="40"/>
      <c r="Y146" s="40"/>
      <c r="Z146" s="40"/>
      <c r="AA146" s="32"/>
      <c r="AB146" s="32"/>
      <c r="AC146" s="32"/>
      <c r="AD146" s="32"/>
      <c r="AE146" s="32"/>
      <c r="AF146" s="32"/>
      <c r="AG146" s="32"/>
      <c r="AH146" s="32"/>
    </row>
    <row r="147" spans="1:34" ht="12.75" customHeight="1">
      <c r="A147" s="22">
        <v>211301</v>
      </c>
      <c r="B147" s="7" t="s">
        <v>301</v>
      </c>
      <c r="C147" s="50">
        <f>SUM(C148)</f>
        <v>134720000</v>
      </c>
      <c r="D147" s="26"/>
      <c r="E147" s="26"/>
      <c r="F147" s="25"/>
      <c r="G147" s="25"/>
      <c r="H147" s="117"/>
      <c r="I147" s="117"/>
      <c r="J147" s="117"/>
      <c r="K147" s="117"/>
      <c r="L147" s="117"/>
      <c r="M147" s="117"/>
      <c r="N147" s="117"/>
      <c r="O147" s="117"/>
      <c r="P147" s="117"/>
      <c r="Q147" s="117"/>
      <c r="R147" s="117"/>
      <c r="S147" s="117"/>
      <c r="T147" s="117"/>
      <c r="U147" s="117"/>
      <c r="V147" s="117"/>
      <c r="W147" s="117"/>
      <c r="X147" s="117"/>
      <c r="Y147" s="117"/>
      <c r="Z147" s="117"/>
      <c r="AA147" s="32"/>
      <c r="AB147" s="32"/>
      <c r="AC147" s="32"/>
      <c r="AD147" s="32"/>
      <c r="AE147" s="32"/>
      <c r="AF147" s="32"/>
      <c r="AG147" s="32"/>
      <c r="AH147" s="32"/>
    </row>
    <row r="148" spans="1:34" ht="12.75" customHeight="1">
      <c r="A148" s="35">
        <v>21130105</v>
      </c>
      <c r="B148" s="32" t="s">
        <v>305</v>
      </c>
      <c r="C148" s="51">
        <v>134720000</v>
      </c>
      <c r="D148" s="26"/>
      <c r="E148" s="26"/>
      <c r="F148" s="25"/>
      <c r="G148" s="25"/>
      <c r="H148" s="117"/>
      <c r="I148" s="117"/>
      <c r="J148" s="117"/>
      <c r="K148" s="117"/>
      <c r="L148" s="117"/>
      <c r="M148" s="117"/>
      <c r="N148" s="117"/>
      <c r="O148" s="117"/>
      <c r="P148" s="117"/>
      <c r="Q148" s="117"/>
      <c r="R148" s="117"/>
      <c r="S148" s="117"/>
      <c r="T148" s="117"/>
      <c r="U148" s="117"/>
      <c r="V148" s="117"/>
      <c r="W148" s="117"/>
      <c r="X148" s="117"/>
      <c r="Y148" s="117"/>
      <c r="Z148" s="117"/>
      <c r="AA148" s="32"/>
      <c r="AB148" s="32"/>
      <c r="AC148" s="32"/>
      <c r="AD148" s="32"/>
      <c r="AE148" s="32"/>
      <c r="AF148" s="32"/>
      <c r="AG148" s="32"/>
      <c r="AH148" s="32"/>
    </row>
    <row r="149" spans="1:34" ht="12.75" customHeight="1">
      <c r="A149" s="21">
        <v>211302</v>
      </c>
      <c r="B149" s="49" t="s">
        <v>53</v>
      </c>
      <c r="C149" s="50">
        <f>SUM(C150)</f>
        <v>29457500</v>
      </c>
      <c r="D149" s="26"/>
      <c r="E149" s="26"/>
      <c r="F149" s="25"/>
      <c r="G149" s="25"/>
      <c r="H149" s="117"/>
      <c r="I149" s="117"/>
      <c r="J149" s="117"/>
      <c r="K149" s="117"/>
      <c r="L149" s="117"/>
      <c r="M149" s="117"/>
      <c r="N149" s="117"/>
      <c r="O149" s="117"/>
      <c r="P149" s="117"/>
      <c r="Q149" s="117"/>
      <c r="R149" s="117"/>
      <c r="S149" s="117"/>
      <c r="T149" s="117"/>
      <c r="U149" s="117"/>
      <c r="V149" s="117"/>
      <c r="W149" s="117"/>
      <c r="X149" s="117"/>
      <c r="Y149" s="117"/>
      <c r="Z149" s="117"/>
      <c r="AA149" s="32"/>
      <c r="AB149" s="32"/>
      <c r="AC149" s="32"/>
      <c r="AD149" s="32"/>
      <c r="AE149" s="32"/>
      <c r="AF149" s="32"/>
      <c r="AG149" s="32"/>
      <c r="AH149" s="32"/>
    </row>
    <row r="150" spans="1:34" ht="12.75" customHeight="1">
      <c r="A150" s="25">
        <v>21130204</v>
      </c>
      <c r="B150" s="29" t="s">
        <v>54</v>
      </c>
      <c r="C150" s="26">
        <v>29457500</v>
      </c>
      <c r="D150" s="26"/>
      <c r="E150" s="26"/>
      <c r="F150" s="102"/>
      <c r="G150" s="25"/>
      <c r="H150" s="40"/>
      <c r="I150" s="40"/>
      <c r="J150" s="40"/>
      <c r="K150" s="40"/>
      <c r="L150" s="40"/>
      <c r="M150" s="40"/>
      <c r="N150" s="40"/>
      <c r="O150" s="40"/>
      <c r="P150" s="40"/>
      <c r="Q150" s="40"/>
      <c r="R150" s="40"/>
      <c r="S150" s="40"/>
      <c r="T150" s="40"/>
      <c r="U150" s="40"/>
      <c r="V150" s="40"/>
      <c r="W150" s="40"/>
      <c r="X150" s="40"/>
      <c r="Y150" s="40"/>
      <c r="Z150" s="40"/>
      <c r="AA150" s="32"/>
      <c r="AB150" s="32"/>
      <c r="AC150" s="32"/>
      <c r="AD150" s="32"/>
      <c r="AE150" s="32"/>
      <c r="AF150" s="32"/>
      <c r="AG150" s="32"/>
      <c r="AH150" s="32"/>
    </row>
    <row r="151" spans="1:34" ht="12.75" customHeight="1">
      <c r="A151" s="21">
        <v>211303</v>
      </c>
      <c r="B151" s="7" t="s">
        <v>100</v>
      </c>
      <c r="C151" s="23">
        <f>+SUM(C152:C154)</f>
        <v>18560000</v>
      </c>
      <c r="D151" s="26"/>
      <c r="E151" s="26"/>
      <c r="F151" s="25"/>
      <c r="G151" s="102"/>
      <c r="H151" s="40"/>
      <c r="I151" s="40"/>
      <c r="J151" s="40"/>
      <c r="K151" s="40"/>
      <c r="L151" s="40"/>
      <c r="M151" s="40"/>
      <c r="N151" s="40"/>
      <c r="O151" s="40"/>
      <c r="P151" s="40"/>
      <c r="Q151" s="40"/>
      <c r="R151" s="40"/>
      <c r="S151" s="40"/>
      <c r="T151" s="40"/>
      <c r="U151" s="40"/>
      <c r="V151" s="40"/>
      <c r="W151" s="40"/>
      <c r="X151" s="40"/>
      <c r="Y151" s="40"/>
      <c r="Z151" s="40"/>
      <c r="AA151" s="32"/>
      <c r="AB151" s="32"/>
      <c r="AC151" s="32"/>
      <c r="AD151" s="32"/>
      <c r="AE151" s="32"/>
      <c r="AF151" s="32"/>
      <c r="AG151" s="32"/>
      <c r="AH151" s="32"/>
    </row>
    <row r="152" spans="1:34" ht="12.75" customHeight="1">
      <c r="A152" s="35">
        <v>21130304</v>
      </c>
      <c r="B152" s="32" t="s">
        <v>130</v>
      </c>
      <c r="C152" s="20">
        <f>2500000</f>
        <v>2500000</v>
      </c>
      <c r="D152" s="26"/>
      <c r="E152" s="26"/>
      <c r="F152" s="32"/>
      <c r="G152" s="20"/>
      <c r="H152" s="20"/>
      <c r="I152" s="20"/>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row>
    <row r="153" spans="1:34" ht="12.75" customHeight="1">
      <c r="A153" s="35">
        <v>21130306</v>
      </c>
      <c r="B153" s="32" t="s">
        <v>144</v>
      </c>
      <c r="C153" s="20">
        <v>1560000</v>
      </c>
      <c r="D153" s="26"/>
      <c r="E153" s="26"/>
      <c r="F153" s="32"/>
      <c r="G153" s="20"/>
      <c r="H153" s="20"/>
      <c r="I153" s="20"/>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row>
    <row r="154" spans="1:34" ht="12.75" customHeight="1">
      <c r="A154" s="25">
        <v>21130307</v>
      </c>
      <c r="B154" s="32" t="s">
        <v>101</v>
      </c>
      <c r="C154" s="26">
        <v>14500000</v>
      </c>
      <c r="D154" s="32"/>
      <c r="E154" s="26"/>
      <c r="F154" s="196"/>
      <c r="G154" s="196"/>
      <c r="H154" s="40"/>
      <c r="I154" s="40"/>
      <c r="J154" s="40"/>
      <c r="K154" s="40"/>
      <c r="L154" s="40"/>
      <c r="M154" s="40"/>
      <c r="N154" s="40"/>
      <c r="O154" s="40"/>
      <c r="P154" s="40"/>
      <c r="Q154" s="40"/>
      <c r="R154" s="40"/>
      <c r="S154" s="40"/>
      <c r="T154" s="40"/>
      <c r="U154" s="40"/>
      <c r="V154" s="40"/>
      <c r="W154" s="40"/>
      <c r="X154" s="40"/>
      <c r="Y154" s="40"/>
      <c r="Z154" s="40"/>
      <c r="AA154" s="32"/>
      <c r="AB154" s="32"/>
      <c r="AC154" s="32"/>
      <c r="AD154" s="32"/>
      <c r="AE154" s="32"/>
      <c r="AF154" s="32"/>
      <c r="AG154" s="32"/>
      <c r="AH154" s="32"/>
    </row>
    <row r="155" spans="1:34" ht="12.75" customHeight="1">
      <c r="A155" s="21">
        <v>211305</v>
      </c>
      <c r="B155" s="49" t="s">
        <v>55</v>
      </c>
      <c r="C155" s="23">
        <f>+SUM(C156:C157)</f>
        <v>42753200</v>
      </c>
      <c r="D155" s="26"/>
      <c r="E155" s="26"/>
      <c r="F155" s="25"/>
      <c r="G155" s="196"/>
      <c r="H155" s="40"/>
      <c r="I155" s="40"/>
      <c r="J155" s="40"/>
      <c r="K155" s="40"/>
      <c r="L155" s="40"/>
      <c r="M155" s="40"/>
      <c r="N155" s="40"/>
      <c r="O155" s="40"/>
      <c r="P155" s="40"/>
      <c r="Q155" s="40"/>
      <c r="R155" s="40"/>
      <c r="S155" s="40"/>
      <c r="T155" s="40"/>
      <c r="U155" s="40"/>
      <c r="V155" s="40"/>
      <c r="W155" s="40"/>
      <c r="X155" s="40"/>
      <c r="Y155" s="40"/>
      <c r="Z155" s="40"/>
      <c r="AA155" s="32"/>
      <c r="AB155" s="32"/>
      <c r="AC155" s="32"/>
      <c r="AD155" s="32"/>
      <c r="AE155" s="32"/>
      <c r="AF155" s="32"/>
      <c r="AG155" s="32"/>
      <c r="AH155" s="32"/>
    </row>
    <row r="156" spans="1:34" ht="12.75" customHeight="1">
      <c r="A156" s="25">
        <v>21130501</v>
      </c>
      <c r="B156" s="32" t="s">
        <v>115</v>
      </c>
      <c r="C156" s="26">
        <v>500000</v>
      </c>
      <c r="D156" s="26"/>
      <c r="E156" s="26"/>
      <c r="F156" s="26"/>
      <c r="G156" s="132"/>
      <c r="H156" s="40"/>
      <c r="I156" s="40"/>
      <c r="J156" s="40"/>
      <c r="K156" s="40"/>
      <c r="L156" s="40"/>
      <c r="M156" s="40"/>
      <c r="N156" s="40"/>
      <c r="O156" s="40"/>
      <c r="P156" s="40"/>
      <c r="Q156" s="40"/>
      <c r="R156" s="40"/>
      <c r="S156" s="40"/>
      <c r="T156" s="40"/>
      <c r="U156" s="40"/>
      <c r="V156" s="40"/>
      <c r="W156" s="40"/>
      <c r="X156" s="40"/>
      <c r="Y156" s="40"/>
      <c r="Z156" s="40"/>
      <c r="AA156" s="32"/>
      <c r="AB156" s="32"/>
      <c r="AC156" s="32"/>
      <c r="AD156" s="32"/>
      <c r="AE156" s="32"/>
      <c r="AF156" s="32"/>
      <c r="AG156" s="32"/>
      <c r="AH156" s="32"/>
    </row>
    <row r="157" spans="1:34" ht="12.75" customHeight="1">
      <c r="A157" s="25">
        <v>21130502</v>
      </c>
      <c r="B157" s="26" t="s">
        <v>56</v>
      </c>
      <c r="C157" s="26">
        <f>42253200</f>
        <v>42253200</v>
      </c>
      <c r="D157" s="26"/>
      <c r="E157" s="26"/>
      <c r="F157" s="26"/>
      <c r="G157" s="101"/>
      <c r="H157" s="40"/>
      <c r="I157" s="40"/>
      <c r="J157" s="40"/>
      <c r="K157" s="40"/>
      <c r="L157" s="40"/>
      <c r="M157" s="40"/>
      <c r="N157" s="40"/>
      <c r="O157" s="40"/>
      <c r="P157" s="40"/>
      <c r="Q157" s="40"/>
      <c r="R157" s="40"/>
      <c r="S157" s="40"/>
      <c r="T157" s="40"/>
      <c r="U157" s="40"/>
      <c r="V157" s="40"/>
      <c r="W157" s="40"/>
      <c r="X157" s="40"/>
      <c r="Y157" s="40"/>
      <c r="Z157" s="40"/>
      <c r="AA157" s="32"/>
      <c r="AB157" s="32"/>
      <c r="AC157" s="32"/>
      <c r="AD157" s="32"/>
      <c r="AE157" s="32"/>
      <c r="AF157" s="32"/>
      <c r="AG157" s="32"/>
      <c r="AH157" s="32"/>
    </row>
    <row r="158" spans="1:34" ht="12.75" customHeight="1">
      <c r="A158" s="21">
        <v>211306</v>
      </c>
      <c r="B158" s="23" t="s">
        <v>57</v>
      </c>
      <c r="C158" s="23">
        <f>+SUM(C159:C161)</f>
        <v>5240000</v>
      </c>
      <c r="D158" s="26"/>
      <c r="E158" s="26"/>
      <c r="F158" s="26"/>
      <c r="G158" s="101"/>
      <c r="H158" s="40"/>
      <c r="I158" s="40"/>
      <c r="J158" s="40"/>
      <c r="K158" s="40"/>
      <c r="L158" s="40"/>
      <c r="M158" s="40"/>
      <c r="N158" s="40"/>
      <c r="O158" s="40"/>
      <c r="P158" s="40"/>
      <c r="Q158" s="40"/>
      <c r="R158" s="40"/>
      <c r="S158" s="40"/>
      <c r="T158" s="40"/>
      <c r="U158" s="40"/>
      <c r="V158" s="40"/>
      <c r="W158" s="40"/>
      <c r="X158" s="40"/>
      <c r="Y158" s="40"/>
      <c r="Z158" s="40"/>
      <c r="AA158" s="32"/>
      <c r="AB158" s="32"/>
      <c r="AC158" s="32"/>
      <c r="AD158" s="32"/>
      <c r="AE158" s="32"/>
      <c r="AF158" s="32"/>
      <c r="AG158" s="32"/>
      <c r="AH158" s="32"/>
    </row>
    <row r="159" spans="1:34" ht="12.75" customHeight="1">
      <c r="A159" s="25">
        <v>21130605</v>
      </c>
      <c r="B159" s="29" t="s">
        <v>59</v>
      </c>
      <c r="C159" s="26">
        <v>500000</v>
      </c>
      <c r="D159" s="26"/>
      <c r="E159" s="26"/>
      <c r="F159" s="134"/>
      <c r="G159" s="26"/>
      <c r="H159" s="29"/>
      <c r="I159" s="29"/>
      <c r="J159" s="29"/>
      <c r="K159" s="29"/>
      <c r="L159" s="29"/>
      <c r="M159" s="29"/>
      <c r="N159" s="29"/>
      <c r="O159" s="29"/>
      <c r="P159" s="29"/>
      <c r="Q159" s="29"/>
      <c r="R159" s="29"/>
      <c r="S159" s="29"/>
      <c r="T159" s="29"/>
      <c r="U159" s="29"/>
      <c r="V159" s="29"/>
      <c r="W159" s="29"/>
      <c r="X159" s="29"/>
      <c r="Y159" s="29"/>
      <c r="Z159" s="29"/>
      <c r="AA159" s="32"/>
      <c r="AB159" s="32"/>
      <c r="AC159" s="32"/>
      <c r="AD159" s="32"/>
      <c r="AE159" s="32"/>
      <c r="AF159" s="32"/>
      <c r="AG159" s="32"/>
      <c r="AH159" s="32"/>
    </row>
    <row r="160" spans="1:34" ht="12.75" customHeight="1">
      <c r="A160" s="25">
        <v>21130607</v>
      </c>
      <c r="B160" s="26" t="s">
        <v>60</v>
      </c>
      <c r="C160" s="26">
        <v>660000</v>
      </c>
      <c r="D160" s="26"/>
      <c r="E160" s="26"/>
      <c r="F160" s="29"/>
      <c r="G160" s="26"/>
      <c r="H160" s="29"/>
      <c r="I160" s="29"/>
      <c r="J160" s="29"/>
      <c r="K160" s="29"/>
      <c r="L160" s="29"/>
      <c r="M160" s="29"/>
      <c r="N160" s="29"/>
      <c r="O160" s="29"/>
      <c r="P160" s="29"/>
      <c r="Q160" s="29"/>
      <c r="R160" s="29"/>
      <c r="S160" s="29"/>
      <c r="T160" s="29"/>
      <c r="U160" s="29"/>
      <c r="V160" s="29"/>
      <c r="W160" s="29"/>
      <c r="X160" s="29"/>
      <c r="Y160" s="29"/>
      <c r="Z160" s="29"/>
      <c r="AA160" s="32"/>
      <c r="AB160" s="32"/>
      <c r="AC160" s="32"/>
      <c r="AD160" s="32"/>
      <c r="AE160" s="32"/>
      <c r="AF160" s="32"/>
      <c r="AG160" s="32"/>
      <c r="AH160" s="32"/>
    </row>
    <row r="161" spans="1:34" ht="12.75" customHeight="1">
      <c r="A161" s="25">
        <v>21130608</v>
      </c>
      <c r="B161" s="26" t="s">
        <v>313</v>
      </c>
      <c r="C161" s="26">
        <v>4080000</v>
      </c>
      <c r="D161" s="26"/>
      <c r="E161" s="26"/>
      <c r="F161" s="112"/>
      <c r="G161" s="26"/>
      <c r="H161" s="29"/>
      <c r="I161" s="29"/>
      <c r="J161" s="29"/>
      <c r="K161" s="29"/>
      <c r="L161" s="29"/>
      <c r="M161" s="29"/>
      <c r="N161" s="29"/>
      <c r="O161" s="29"/>
      <c r="P161" s="29"/>
      <c r="Q161" s="29"/>
      <c r="R161" s="29"/>
      <c r="S161" s="29"/>
      <c r="T161" s="29"/>
      <c r="U161" s="29"/>
      <c r="V161" s="29"/>
      <c r="W161" s="29"/>
      <c r="X161" s="29"/>
      <c r="Y161" s="29"/>
      <c r="Z161" s="29"/>
      <c r="AA161" s="32"/>
      <c r="AB161" s="32"/>
      <c r="AC161" s="32"/>
      <c r="AD161" s="32"/>
      <c r="AE161" s="32"/>
      <c r="AF161" s="32"/>
      <c r="AG161" s="32"/>
      <c r="AH161" s="32"/>
    </row>
    <row r="162" spans="1:34" ht="12.75" customHeight="1">
      <c r="A162" s="21">
        <v>211307</v>
      </c>
      <c r="B162" s="23" t="s">
        <v>102</v>
      </c>
      <c r="C162" s="23">
        <f>C163</f>
        <v>4203100</v>
      </c>
      <c r="D162" s="26"/>
      <c r="E162" s="26"/>
      <c r="F162" s="29"/>
      <c r="G162" s="26"/>
      <c r="H162" s="29"/>
      <c r="I162" s="29"/>
      <c r="J162" s="29"/>
      <c r="K162" s="29"/>
      <c r="L162" s="29"/>
      <c r="M162" s="29"/>
      <c r="N162" s="29"/>
      <c r="O162" s="29"/>
      <c r="P162" s="29"/>
      <c r="Q162" s="29"/>
      <c r="R162" s="29"/>
      <c r="S162" s="29"/>
      <c r="T162" s="29"/>
      <c r="U162" s="29"/>
      <c r="V162" s="29"/>
      <c r="W162" s="29"/>
      <c r="X162" s="29"/>
      <c r="Y162" s="29"/>
      <c r="Z162" s="29"/>
      <c r="AA162" s="32"/>
      <c r="AB162" s="32"/>
      <c r="AC162" s="32"/>
      <c r="AD162" s="32"/>
      <c r="AE162" s="32"/>
      <c r="AF162" s="32"/>
      <c r="AG162" s="32"/>
      <c r="AH162" s="32"/>
    </row>
    <row r="163" spans="1:34" ht="12.75" customHeight="1">
      <c r="A163" s="25">
        <v>21130701</v>
      </c>
      <c r="B163" s="29" t="s">
        <v>103</v>
      </c>
      <c r="C163" s="26">
        <v>4203100</v>
      </c>
      <c r="D163" s="26"/>
      <c r="E163" s="26"/>
      <c r="F163" s="29"/>
      <c r="G163" s="26"/>
      <c r="H163" s="40"/>
      <c r="I163" s="40"/>
      <c r="J163" s="40"/>
      <c r="K163" s="40"/>
      <c r="L163" s="40"/>
      <c r="M163" s="40"/>
      <c r="N163" s="40"/>
      <c r="O163" s="40"/>
      <c r="P163" s="40"/>
      <c r="Q163" s="40"/>
      <c r="R163" s="40"/>
      <c r="S163" s="40"/>
      <c r="T163" s="40"/>
      <c r="U163" s="40"/>
      <c r="V163" s="40"/>
      <c r="W163" s="40"/>
      <c r="X163" s="40"/>
      <c r="Y163" s="40"/>
      <c r="Z163" s="40"/>
      <c r="AA163" s="32"/>
      <c r="AB163" s="32"/>
      <c r="AC163" s="32"/>
      <c r="AD163" s="32"/>
      <c r="AE163" s="32"/>
      <c r="AF163" s="32"/>
      <c r="AG163" s="32"/>
      <c r="AH163" s="32"/>
    </row>
    <row r="164" spans="1:34" ht="12.75" customHeight="1">
      <c r="A164" s="21">
        <v>211308</v>
      </c>
      <c r="B164" s="23" t="s">
        <v>314</v>
      </c>
      <c r="C164" s="23">
        <f>C165</f>
        <v>500000</v>
      </c>
      <c r="D164" s="26"/>
      <c r="E164" s="26"/>
      <c r="F164" s="26"/>
      <c r="G164" s="26"/>
      <c r="H164" s="29"/>
      <c r="I164" s="29"/>
      <c r="J164" s="29"/>
      <c r="K164" s="29"/>
      <c r="L164" s="29"/>
      <c r="M164" s="29"/>
      <c r="N164" s="29"/>
      <c r="O164" s="29"/>
      <c r="P164" s="29"/>
      <c r="Q164" s="29"/>
      <c r="R164" s="29"/>
      <c r="S164" s="29"/>
      <c r="T164" s="29"/>
      <c r="U164" s="29"/>
      <c r="V164" s="29"/>
      <c r="W164" s="29"/>
      <c r="X164" s="29"/>
      <c r="Y164" s="29"/>
      <c r="Z164" s="29"/>
      <c r="AA164" s="32"/>
      <c r="AB164" s="32"/>
      <c r="AC164" s="32"/>
      <c r="AD164" s="32"/>
      <c r="AE164" s="32"/>
      <c r="AF164" s="32"/>
      <c r="AG164" s="32"/>
      <c r="AH164" s="32"/>
    </row>
    <row r="165" spans="1:34" ht="12.75" customHeight="1">
      <c r="A165" s="25">
        <v>21130801</v>
      </c>
      <c r="B165" s="29" t="s">
        <v>315</v>
      </c>
      <c r="C165" s="26">
        <v>500000</v>
      </c>
      <c r="D165" s="26"/>
      <c r="E165" s="26"/>
      <c r="F165" s="26"/>
      <c r="G165" s="26"/>
      <c r="H165" s="29"/>
      <c r="I165" s="29"/>
      <c r="J165" s="29"/>
      <c r="K165" s="29"/>
      <c r="L165" s="29"/>
      <c r="M165" s="29"/>
      <c r="N165" s="29"/>
      <c r="O165" s="29"/>
      <c r="P165" s="29"/>
      <c r="Q165" s="29"/>
      <c r="R165" s="29"/>
      <c r="S165" s="29"/>
      <c r="T165" s="29"/>
      <c r="U165" s="29"/>
      <c r="V165" s="29"/>
      <c r="W165" s="29"/>
      <c r="X165" s="29"/>
      <c r="Y165" s="29"/>
      <c r="Z165" s="29"/>
      <c r="AA165" s="32"/>
      <c r="AB165" s="32"/>
      <c r="AC165" s="32"/>
      <c r="AD165" s="32"/>
      <c r="AE165" s="32"/>
      <c r="AF165" s="32"/>
      <c r="AG165" s="32"/>
      <c r="AH165" s="32"/>
    </row>
    <row r="166" spans="1:34" ht="12.75" customHeight="1">
      <c r="A166" s="21">
        <v>211309</v>
      </c>
      <c r="B166" s="23" t="s">
        <v>61</v>
      </c>
      <c r="C166" s="23">
        <f>+SUM(C167:C170)</f>
        <v>69770000</v>
      </c>
      <c r="D166" s="26"/>
      <c r="E166" s="26"/>
      <c r="F166" s="29"/>
      <c r="G166" s="26"/>
      <c r="H166" s="40"/>
      <c r="I166" s="40"/>
      <c r="J166" s="40"/>
      <c r="K166" s="40"/>
      <c r="L166" s="40"/>
      <c r="M166" s="40"/>
      <c r="N166" s="40"/>
      <c r="O166" s="40"/>
      <c r="P166" s="40"/>
      <c r="Q166" s="40"/>
      <c r="R166" s="40"/>
      <c r="S166" s="40"/>
      <c r="T166" s="40"/>
      <c r="U166" s="40"/>
      <c r="V166" s="40"/>
      <c r="W166" s="40"/>
      <c r="X166" s="40"/>
      <c r="Y166" s="40"/>
      <c r="Z166" s="40"/>
      <c r="AA166" s="32"/>
      <c r="AB166" s="32"/>
      <c r="AC166" s="32"/>
      <c r="AD166" s="32"/>
      <c r="AE166" s="32"/>
      <c r="AF166" s="32"/>
      <c r="AG166" s="32"/>
      <c r="AH166" s="32"/>
    </row>
    <row r="167" spans="1:34" ht="12.75" customHeight="1">
      <c r="A167" s="25">
        <v>21130901</v>
      </c>
      <c r="B167" s="26" t="s">
        <v>62</v>
      </c>
      <c r="C167" s="26">
        <v>55000000</v>
      </c>
      <c r="D167" s="26"/>
      <c r="E167" s="26"/>
      <c r="F167" s="29"/>
      <c r="G167" s="112"/>
      <c r="H167" s="112"/>
      <c r="I167" s="29"/>
      <c r="J167" s="29"/>
      <c r="K167" s="29"/>
      <c r="L167" s="29"/>
      <c r="M167" s="29"/>
      <c r="N167" s="29"/>
      <c r="O167" s="29"/>
      <c r="P167" s="29"/>
      <c r="Q167" s="29"/>
      <c r="R167" s="29"/>
      <c r="S167" s="29"/>
      <c r="T167" s="29"/>
      <c r="U167" s="29"/>
      <c r="V167" s="29"/>
      <c r="W167" s="29"/>
      <c r="X167" s="29"/>
      <c r="Y167" s="29"/>
      <c r="Z167" s="29"/>
      <c r="AA167" s="32"/>
      <c r="AB167" s="32"/>
      <c r="AC167" s="32"/>
      <c r="AD167" s="32"/>
      <c r="AE167" s="32"/>
      <c r="AF167" s="32"/>
      <c r="AG167" s="32"/>
      <c r="AH167" s="32"/>
    </row>
    <row r="168" spans="1:34" ht="12.75" customHeight="1">
      <c r="A168" s="25">
        <v>21130903</v>
      </c>
      <c r="B168" s="26" t="s">
        <v>63</v>
      </c>
      <c r="C168" s="26">
        <v>350000</v>
      </c>
      <c r="D168" s="26"/>
      <c r="E168" s="26"/>
      <c r="F168" s="146"/>
      <c r="G168" s="101"/>
      <c r="H168" s="29"/>
      <c r="I168" s="29"/>
      <c r="J168" s="29"/>
      <c r="K168" s="29"/>
      <c r="L168" s="29"/>
      <c r="M168" s="29"/>
      <c r="N168" s="29"/>
      <c r="O168" s="29"/>
      <c r="P168" s="29"/>
      <c r="Q168" s="29"/>
      <c r="R168" s="29"/>
      <c r="S168" s="29"/>
      <c r="T168" s="29"/>
      <c r="U168" s="29"/>
      <c r="V168" s="29"/>
      <c r="W168" s="29"/>
      <c r="X168" s="29"/>
      <c r="Y168" s="29"/>
      <c r="Z168" s="29"/>
      <c r="AA168" s="32"/>
      <c r="AB168" s="32"/>
      <c r="AC168" s="32"/>
      <c r="AD168" s="32"/>
      <c r="AE168" s="32"/>
      <c r="AF168" s="32"/>
      <c r="AG168" s="32"/>
      <c r="AH168" s="32"/>
    </row>
    <row r="169" spans="1:34" ht="12.75" customHeight="1">
      <c r="A169" s="25">
        <v>21130906</v>
      </c>
      <c r="B169" s="29" t="s">
        <v>117</v>
      </c>
      <c r="C169" s="26">
        <v>1920000</v>
      </c>
      <c r="D169" s="26"/>
      <c r="E169" s="26"/>
      <c r="F169" s="26"/>
      <c r="G169" s="26"/>
      <c r="H169" s="29"/>
      <c r="I169" s="29"/>
      <c r="J169" s="29"/>
      <c r="K169" s="29"/>
      <c r="L169" s="29"/>
      <c r="M169" s="29"/>
      <c r="N169" s="29"/>
      <c r="O169" s="29"/>
      <c r="P169" s="29"/>
      <c r="Q169" s="29"/>
      <c r="R169" s="29"/>
      <c r="S169" s="29"/>
      <c r="T169" s="29"/>
      <c r="U169" s="29"/>
      <c r="V169" s="29"/>
      <c r="W169" s="29"/>
      <c r="X169" s="29"/>
      <c r="Y169" s="29"/>
      <c r="Z169" s="29"/>
      <c r="AA169" s="32"/>
      <c r="AB169" s="32"/>
      <c r="AC169" s="32"/>
      <c r="AD169" s="32"/>
      <c r="AE169" s="32"/>
      <c r="AF169" s="32"/>
      <c r="AG169" s="32"/>
      <c r="AH169" s="32"/>
    </row>
    <row r="170" spans="1:34" ht="12.75" customHeight="1">
      <c r="A170" s="25">
        <v>21130908</v>
      </c>
      <c r="B170" s="26" t="s">
        <v>64</v>
      </c>
      <c r="C170" s="51">
        <v>12500000</v>
      </c>
      <c r="D170" s="26"/>
      <c r="E170" s="26"/>
      <c r="F170" s="146"/>
      <c r="G170" s="40"/>
      <c r="H170" s="40"/>
      <c r="I170" s="40"/>
      <c r="J170" s="40"/>
      <c r="K170" s="40"/>
      <c r="L170" s="40"/>
      <c r="M170" s="40"/>
      <c r="N170" s="40"/>
      <c r="O170" s="40"/>
      <c r="P170" s="40"/>
      <c r="Q170" s="40"/>
      <c r="R170" s="40"/>
      <c r="S170" s="40"/>
      <c r="T170" s="40"/>
      <c r="U170" s="40"/>
      <c r="V170" s="40"/>
      <c r="W170" s="40"/>
      <c r="X170" s="40"/>
      <c r="Y170" s="40"/>
      <c r="Z170" s="40"/>
      <c r="AA170" s="32"/>
      <c r="AB170" s="32"/>
      <c r="AC170" s="32"/>
      <c r="AD170" s="32"/>
      <c r="AE170" s="32"/>
      <c r="AF170" s="32"/>
      <c r="AG170" s="32"/>
      <c r="AH170" s="32"/>
    </row>
    <row r="171" spans="1:34" ht="12.75" customHeight="1">
      <c r="A171" s="25"/>
      <c r="B171" s="29"/>
      <c r="C171" s="47"/>
      <c r="D171" s="26"/>
      <c r="E171" s="26"/>
      <c r="F171" s="146"/>
      <c r="G171" s="25"/>
      <c r="H171" s="40"/>
      <c r="I171" s="40"/>
      <c r="J171" s="40"/>
      <c r="K171" s="40"/>
      <c r="L171" s="40"/>
      <c r="M171" s="40"/>
      <c r="N171" s="40"/>
      <c r="O171" s="40"/>
      <c r="P171" s="40"/>
      <c r="Q171" s="40"/>
      <c r="R171" s="40"/>
      <c r="S171" s="40"/>
      <c r="T171" s="40"/>
      <c r="U171" s="40"/>
      <c r="V171" s="40"/>
      <c r="W171" s="40"/>
      <c r="X171" s="40"/>
      <c r="Y171" s="40"/>
      <c r="Z171" s="40"/>
      <c r="AA171" s="32"/>
      <c r="AB171" s="32"/>
      <c r="AC171" s="32"/>
      <c r="AD171" s="32"/>
      <c r="AE171" s="32"/>
      <c r="AF171" s="32"/>
      <c r="AG171" s="32"/>
      <c r="AH171" s="32"/>
    </row>
    <row r="172" spans="1:34" ht="12.75" customHeight="1">
      <c r="A172" s="698" t="s">
        <v>74</v>
      </c>
      <c r="B172" s="657"/>
      <c r="C172" s="86">
        <f>+C173+C177</f>
        <v>8650500</v>
      </c>
      <c r="D172" s="26"/>
      <c r="E172" s="26"/>
      <c r="F172" s="146"/>
      <c r="G172" s="25"/>
      <c r="H172" s="40"/>
      <c r="I172" s="40"/>
      <c r="J172" s="40"/>
      <c r="K172" s="40"/>
      <c r="L172" s="40"/>
      <c r="M172" s="40"/>
      <c r="N172" s="40"/>
      <c r="O172" s="40"/>
      <c r="P172" s="40"/>
      <c r="Q172" s="40"/>
      <c r="R172" s="40"/>
      <c r="S172" s="40"/>
      <c r="T172" s="40"/>
      <c r="U172" s="40"/>
      <c r="V172" s="40"/>
      <c r="W172" s="40"/>
      <c r="X172" s="40"/>
      <c r="Y172" s="40"/>
      <c r="Z172" s="40"/>
      <c r="AA172" s="32"/>
      <c r="AB172" s="32"/>
      <c r="AC172" s="32"/>
      <c r="AD172" s="32"/>
      <c r="AE172" s="32"/>
      <c r="AF172" s="32"/>
      <c r="AG172" s="32"/>
      <c r="AH172" s="32"/>
    </row>
    <row r="173" spans="1:34" ht="12.75" customHeight="1">
      <c r="A173" s="21">
        <v>221104</v>
      </c>
      <c r="B173" s="49" t="s">
        <v>78</v>
      </c>
      <c r="C173" s="23">
        <f>SUM(C174:C176)</f>
        <v>6650500</v>
      </c>
      <c r="D173" s="26"/>
      <c r="E173" s="26"/>
      <c r="F173" s="29"/>
      <c r="G173" s="25"/>
      <c r="H173" s="29"/>
      <c r="I173" s="29"/>
      <c r="J173" s="29"/>
      <c r="K173" s="29"/>
      <c r="L173" s="29"/>
      <c r="M173" s="29"/>
      <c r="N173" s="29"/>
      <c r="O173" s="29"/>
      <c r="P173" s="29"/>
      <c r="Q173" s="29"/>
      <c r="R173" s="29"/>
      <c r="S173" s="29"/>
      <c r="T173" s="29"/>
      <c r="U173" s="29"/>
      <c r="V173" s="29"/>
      <c r="W173" s="29"/>
      <c r="X173" s="29"/>
      <c r="Y173" s="29"/>
      <c r="Z173" s="29"/>
      <c r="AA173" s="32"/>
      <c r="AB173" s="32"/>
      <c r="AC173" s="32"/>
      <c r="AD173" s="32"/>
      <c r="AE173" s="32"/>
      <c r="AF173" s="32"/>
      <c r="AG173" s="32"/>
      <c r="AH173" s="32"/>
    </row>
    <row r="174" spans="1:34" ht="12.75" customHeight="1">
      <c r="A174" s="25">
        <v>22110401</v>
      </c>
      <c r="B174" s="29" t="s">
        <v>79</v>
      </c>
      <c r="C174" s="26">
        <v>2550500</v>
      </c>
      <c r="D174" s="26"/>
      <c r="E174" s="26"/>
      <c r="F174" s="29"/>
      <c r="G174" s="26"/>
      <c r="H174" s="40"/>
      <c r="I174" s="40"/>
      <c r="J174" s="40"/>
      <c r="K174" s="40"/>
      <c r="L174" s="40"/>
      <c r="M174" s="40"/>
      <c r="N174" s="40"/>
      <c r="O174" s="40"/>
      <c r="P174" s="40"/>
      <c r="Q174" s="40"/>
      <c r="R174" s="40"/>
      <c r="S174" s="40"/>
      <c r="T174" s="40"/>
      <c r="U174" s="40"/>
      <c r="V174" s="40"/>
      <c r="W174" s="40"/>
      <c r="X174" s="40"/>
      <c r="Y174" s="40"/>
      <c r="Z174" s="40"/>
      <c r="AA174" s="32"/>
      <c r="AB174" s="32"/>
      <c r="AC174" s="32"/>
      <c r="AD174" s="32"/>
      <c r="AE174" s="32"/>
      <c r="AF174" s="32"/>
      <c r="AG174" s="32"/>
      <c r="AH174" s="32"/>
    </row>
    <row r="175" spans="1:34" ht="12.75" customHeight="1">
      <c r="A175" s="25">
        <v>22110404</v>
      </c>
      <c r="B175" s="29" t="s">
        <v>106</v>
      </c>
      <c r="C175" s="26">
        <v>1600000</v>
      </c>
      <c r="D175" s="26"/>
      <c r="E175" s="26"/>
      <c r="F175" s="29"/>
      <c r="G175" s="25"/>
      <c r="H175" s="29"/>
      <c r="I175" s="29"/>
      <c r="J175" s="29"/>
      <c r="K175" s="29"/>
      <c r="L175" s="29"/>
      <c r="M175" s="29"/>
      <c r="N175" s="29"/>
      <c r="O175" s="29"/>
      <c r="P175" s="29"/>
      <c r="Q175" s="29"/>
      <c r="R175" s="29"/>
      <c r="S175" s="29"/>
      <c r="T175" s="29"/>
      <c r="U175" s="29"/>
      <c r="V175" s="29"/>
      <c r="W175" s="29"/>
      <c r="X175" s="29"/>
      <c r="Y175" s="29"/>
      <c r="Z175" s="29"/>
      <c r="AA175" s="32"/>
      <c r="AB175" s="32"/>
      <c r="AC175" s="32"/>
      <c r="AD175" s="32"/>
      <c r="AE175" s="32"/>
      <c r="AF175" s="32"/>
      <c r="AG175" s="32"/>
      <c r="AH175" s="32"/>
    </row>
    <row r="176" spans="1:34" ht="12.75" customHeight="1">
      <c r="A176" s="25">
        <v>22110409</v>
      </c>
      <c r="B176" s="26" t="s">
        <v>80</v>
      </c>
      <c r="C176" s="26">
        <v>2500000</v>
      </c>
      <c r="D176" s="26"/>
      <c r="E176" s="26"/>
      <c r="F176" s="35"/>
      <c r="G176" s="20"/>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row>
    <row r="177" spans="1:34" ht="12.75" customHeight="1">
      <c r="A177" s="21">
        <v>221107</v>
      </c>
      <c r="B177" s="23" t="s">
        <v>81</v>
      </c>
      <c r="C177" s="23">
        <f>SUM(C178)</f>
        <v>2000000</v>
      </c>
      <c r="D177" s="26"/>
      <c r="E177" s="26"/>
      <c r="F177" s="29"/>
      <c r="G177" s="25"/>
      <c r="H177" s="40"/>
      <c r="I177" s="40"/>
      <c r="J177" s="40"/>
      <c r="K177" s="40"/>
      <c r="L177" s="40"/>
      <c r="M177" s="40"/>
      <c r="N177" s="40"/>
      <c r="O177" s="40"/>
      <c r="P177" s="40"/>
      <c r="Q177" s="40"/>
      <c r="R177" s="40"/>
      <c r="S177" s="40"/>
      <c r="T177" s="40"/>
      <c r="U177" s="40"/>
      <c r="V177" s="40"/>
      <c r="W177" s="40"/>
      <c r="X177" s="40"/>
      <c r="Y177" s="40"/>
      <c r="Z177" s="40"/>
      <c r="AA177" s="32"/>
      <c r="AB177" s="32"/>
      <c r="AC177" s="32"/>
      <c r="AD177" s="32"/>
      <c r="AE177" s="32"/>
      <c r="AF177" s="32"/>
      <c r="AG177" s="32"/>
      <c r="AH177" s="32"/>
    </row>
    <row r="178" spans="1:34" ht="12.75" customHeight="1">
      <c r="A178" s="25">
        <v>22110702</v>
      </c>
      <c r="B178" s="26" t="s">
        <v>82</v>
      </c>
      <c r="C178" s="26">
        <v>2000000</v>
      </c>
      <c r="D178" s="26"/>
      <c r="E178" s="26"/>
      <c r="F178" s="29"/>
      <c r="G178" s="25"/>
      <c r="H178" s="29"/>
      <c r="I178" s="29"/>
      <c r="J178" s="29"/>
      <c r="K178" s="29"/>
      <c r="L178" s="29"/>
      <c r="M178" s="29"/>
      <c r="N178" s="29"/>
      <c r="O178" s="29"/>
      <c r="P178" s="29"/>
      <c r="Q178" s="29"/>
      <c r="R178" s="29"/>
      <c r="S178" s="29"/>
      <c r="T178" s="29"/>
      <c r="U178" s="29"/>
      <c r="V178" s="29"/>
      <c r="W178" s="29"/>
      <c r="X178" s="29"/>
      <c r="Y178" s="29"/>
      <c r="Z178" s="29"/>
      <c r="AA178" s="32"/>
      <c r="AB178" s="32"/>
      <c r="AC178" s="32"/>
      <c r="AD178" s="32"/>
      <c r="AE178" s="32"/>
      <c r="AF178" s="32"/>
      <c r="AG178" s="32"/>
      <c r="AH178" s="32"/>
    </row>
    <row r="179" spans="1:34" ht="12.75" customHeight="1">
      <c r="A179" s="25"/>
      <c r="B179" s="26"/>
      <c r="C179" s="26"/>
      <c r="D179" s="26"/>
      <c r="E179" s="26"/>
      <c r="F179" s="29"/>
      <c r="G179" s="25"/>
      <c r="H179" s="29"/>
      <c r="I179" s="29"/>
      <c r="J179" s="29"/>
      <c r="K179" s="29"/>
      <c r="L179" s="29"/>
      <c r="M179" s="29"/>
      <c r="N179" s="29"/>
      <c r="O179" s="29"/>
      <c r="P179" s="29"/>
      <c r="Q179" s="29"/>
      <c r="R179" s="29"/>
      <c r="S179" s="29"/>
      <c r="T179" s="29"/>
      <c r="U179" s="29"/>
      <c r="V179" s="29"/>
      <c r="W179" s="29"/>
      <c r="X179" s="29"/>
      <c r="Y179" s="29"/>
      <c r="Z179" s="29"/>
      <c r="AA179" s="32"/>
      <c r="AB179" s="32"/>
      <c r="AC179" s="32"/>
      <c r="AD179" s="32"/>
      <c r="AE179" s="32"/>
      <c r="AF179" s="32"/>
      <c r="AG179" s="32"/>
      <c r="AH179" s="32"/>
    </row>
    <row r="180" spans="1:34" ht="12.75" customHeight="1" thickBot="1">
      <c r="A180" s="25"/>
      <c r="B180" s="26"/>
      <c r="C180" s="26"/>
      <c r="D180" s="26"/>
      <c r="E180" s="26"/>
      <c r="F180" s="29"/>
      <c r="G180" s="25"/>
      <c r="H180" s="29"/>
      <c r="I180" s="29"/>
      <c r="J180" s="29"/>
      <c r="K180" s="29"/>
      <c r="L180" s="29"/>
      <c r="M180" s="29"/>
      <c r="N180" s="29"/>
      <c r="O180" s="29"/>
      <c r="P180" s="29"/>
      <c r="Q180" s="29"/>
      <c r="R180" s="29"/>
      <c r="S180" s="29"/>
      <c r="T180" s="29"/>
      <c r="U180" s="29"/>
      <c r="V180" s="29"/>
      <c r="W180" s="29"/>
      <c r="X180" s="29"/>
      <c r="Y180" s="29"/>
      <c r="Z180" s="29"/>
      <c r="AA180" s="32"/>
      <c r="AB180" s="32"/>
      <c r="AC180" s="32"/>
      <c r="AD180" s="32"/>
      <c r="AE180" s="32"/>
      <c r="AF180" s="32"/>
      <c r="AG180" s="32"/>
      <c r="AH180" s="32"/>
    </row>
    <row r="181" spans="1:34" ht="12.75" customHeight="1">
      <c r="A181" s="684" t="s">
        <v>316</v>
      </c>
      <c r="B181" s="685"/>
      <c r="C181" s="661" t="s">
        <v>317</v>
      </c>
      <c r="E181" s="29"/>
      <c r="F181" s="25"/>
      <c r="G181" s="29"/>
      <c r="H181" s="29"/>
      <c r="I181" s="29"/>
      <c r="J181" s="29"/>
      <c r="K181" s="29"/>
      <c r="L181" s="29"/>
      <c r="M181" s="29"/>
      <c r="N181" s="29"/>
      <c r="O181" s="29"/>
      <c r="P181" s="29"/>
      <c r="Q181" s="29"/>
      <c r="R181" s="29"/>
      <c r="S181" s="29"/>
      <c r="T181" s="29"/>
      <c r="U181" s="29"/>
      <c r="V181" s="29"/>
      <c r="W181" s="29"/>
      <c r="X181" s="29"/>
      <c r="Y181" s="29"/>
      <c r="Z181" s="32"/>
      <c r="AA181" s="32"/>
      <c r="AB181" s="32"/>
      <c r="AC181" s="32"/>
      <c r="AD181" s="32"/>
      <c r="AE181" s="32"/>
      <c r="AF181" s="32"/>
      <c r="AG181" s="32"/>
    </row>
    <row r="182" spans="1:34" ht="12.75" customHeight="1" thickBot="1">
      <c r="A182" s="686"/>
      <c r="B182" s="687"/>
      <c r="C182" s="662"/>
      <c r="E182" s="29"/>
      <c r="F182" s="25"/>
      <c r="G182" s="29"/>
      <c r="H182" s="29"/>
      <c r="I182" s="29"/>
      <c r="J182" s="29"/>
      <c r="K182" s="29"/>
      <c r="L182" s="29"/>
      <c r="M182" s="29"/>
      <c r="N182" s="29"/>
      <c r="O182" s="29"/>
      <c r="P182" s="29"/>
      <c r="Q182" s="29"/>
      <c r="R182" s="29"/>
      <c r="S182" s="29"/>
      <c r="T182" s="29"/>
      <c r="U182" s="29"/>
      <c r="V182" s="29"/>
      <c r="W182" s="29"/>
      <c r="X182" s="29"/>
      <c r="Y182" s="29"/>
      <c r="Z182" s="32"/>
      <c r="AA182" s="32"/>
      <c r="AB182" s="32"/>
      <c r="AC182" s="32"/>
      <c r="AD182" s="32"/>
      <c r="AE182" s="32"/>
      <c r="AF182" s="32"/>
      <c r="AG182" s="32"/>
    </row>
    <row r="183" spans="1:34" ht="12.75" customHeight="1">
      <c r="A183" s="668" t="s">
        <v>318</v>
      </c>
      <c r="B183" s="669"/>
      <c r="C183" s="670"/>
      <c r="E183" s="29"/>
      <c r="F183" s="25"/>
      <c r="G183" s="29"/>
      <c r="H183" s="29"/>
      <c r="I183" s="29"/>
      <c r="J183" s="29"/>
      <c r="K183" s="29"/>
      <c r="L183" s="29"/>
      <c r="M183" s="29"/>
      <c r="N183" s="29"/>
      <c r="O183" s="29"/>
      <c r="P183" s="29"/>
      <c r="Q183" s="29"/>
      <c r="R183" s="29"/>
      <c r="S183" s="29"/>
      <c r="T183" s="29"/>
      <c r="U183" s="29"/>
      <c r="V183" s="29"/>
      <c r="W183" s="29"/>
      <c r="X183" s="29"/>
      <c r="Y183" s="29"/>
      <c r="Z183" s="32"/>
      <c r="AA183" s="32"/>
      <c r="AB183" s="32"/>
      <c r="AC183" s="32"/>
      <c r="AD183" s="32"/>
      <c r="AE183" s="32"/>
      <c r="AF183" s="32"/>
      <c r="AG183" s="32"/>
    </row>
    <row r="184" spans="1:34" ht="12.75" customHeight="1">
      <c r="A184" s="671"/>
      <c r="B184" s="672"/>
      <c r="C184" s="673"/>
      <c r="E184" s="29"/>
      <c r="F184" s="25"/>
      <c r="G184" s="29"/>
      <c r="H184" s="29"/>
      <c r="I184" s="29"/>
      <c r="J184" s="29"/>
      <c r="K184" s="29"/>
      <c r="L184" s="29"/>
      <c r="M184" s="29"/>
      <c r="N184" s="29"/>
      <c r="O184" s="29"/>
      <c r="P184" s="29"/>
      <c r="Q184" s="29"/>
      <c r="R184" s="29"/>
      <c r="S184" s="29"/>
      <c r="T184" s="29"/>
      <c r="U184" s="29"/>
      <c r="V184" s="29"/>
      <c r="W184" s="29"/>
      <c r="X184" s="29"/>
      <c r="Y184" s="29"/>
      <c r="Z184" s="32"/>
      <c r="AA184" s="32"/>
      <c r="AB184" s="32"/>
      <c r="AC184" s="32"/>
      <c r="AD184" s="32"/>
      <c r="AE184" s="32"/>
      <c r="AF184" s="32"/>
      <c r="AG184" s="32"/>
    </row>
    <row r="185" spans="1:34" ht="12.75" customHeight="1">
      <c r="A185" s="671"/>
      <c r="B185" s="672"/>
      <c r="C185" s="673"/>
      <c r="E185" s="29"/>
      <c r="F185" s="25"/>
      <c r="G185" s="29"/>
      <c r="H185" s="29"/>
      <c r="I185" s="29"/>
      <c r="J185" s="29"/>
      <c r="K185" s="29"/>
      <c r="L185" s="29"/>
      <c r="M185" s="29"/>
      <c r="N185" s="29"/>
      <c r="O185" s="29"/>
      <c r="P185" s="29"/>
      <c r="Q185" s="29"/>
      <c r="R185" s="29"/>
      <c r="S185" s="29"/>
      <c r="T185" s="29"/>
      <c r="U185" s="29"/>
      <c r="V185" s="29"/>
      <c r="W185" s="29"/>
      <c r="X185" s="29"/>
      <c r="Y185" s="29"/>
      <c r="Z185" s="32"/>
      <c r="AA185" s="32"/>
      <c r="AB185" s="32"/>
      <c r="AC185" s="32"/>
      <c r="AD185" s="32"/>
      <c r="AE185" s="32"/>
      <c r="AF185" s="32"/>
      <c r="AG185" s="32"/>
    </row>
    <row r="186" spans="1:34" ht="12.75" customHeight="1">
      <c r="A186" s="671"/>
      <c r="B186" s="672"/>
      <c r="C186" s="673"/>
      <c r="E186" s="29"/>
      <c r="F186" s="25"/>
      <c r="G186" s="29"/>
      <c r="H186" s="29"/>
      <c r="I186" s="29"/>
      <c r="J186" s="29"/>
      <c r="K186" s="29"/>
      <c r="L186" s="29"/>
      <c r="M186" s="29"/>
      <c r="N186" s="29"/>
      <c r="O186" s="29"/>
      <c r="P186" s="29"/>
      <c r="Q186" s="29"/>
      <c r="R186" s="29"/>
      <c r="S186" s="29"/>
      <c r="T186" s="29"/>
      <c r="U186" s="29"/>
      <c r="V186" s="29"/>
      <c r="W186" s="29"/>
      <c r="X186" s="29"/>
      <c r="Y186" s="29"/>
      <c r="Z186" s="32"/>
      <c r="AA186" s="32"/>
      <c r="AB186" s="32"/>
      <c r="AC186" s="32"/>
      <c r="AD186" s="32"/>
      <c r="AE186" s="32"/>
      <c r="AF186" s="32"/>
      <c r="AG186" s="32"/>
    </row>
    <row r="187" spans="1:34" ht="12.75" customHeight="1">
      <c r="A187" s="671"/>
      <c r="B187" s="672"/>
      <c r="C187" s="673"/>
      <c r="E187" s="29"/>
      <c r="F187" s="25"/>
      <c r="G187" s="29"/>
      <c r="H187" s="29"/>
      <c r="I187" s="29"/>
      <c r="J187" s="29"/>
      <c r="K187" s="29"/>
      <c r="L187" s="29"/>
      <c r="M187" s="29"/>
      <c r="N187" s="29"/>
      <c r="O187" s="29"/>
      <c r="P187" s="29"/>
      <c r="Q187" s="29"/>
      <c r="R187" s="29"/>
      <c r="S187" s="29"/>
      <c r="T187" s="29"/>
      <c r="U187" s="29"/>
      <c r="V187" s="29"/>
      <c r="W187" s="29"/>
      <c r="X187" s="29"/>
      <c r="Y187" s="29"/>
      <c r="Z187" s="32"/>
      <c r="AA187" s="32"/>
      <c r="AB187" s="32"/>
      <c r="AC187" s="32"/>
      <c r="AD187" s="32"/>
      <c r="AE187" s="32"/>
      <c r="AF187" s="32"/>
      <c r="AG187" s="32"/>
    </row>
    <row r="188" spans="1:34" ht="12.75" customHeight="1">
      <c r="A188" s="671"/>
      <c r="B188" s="672"/>
      <c r="C188" s="673"/>
      <c r="E188" s="29"/>
      <c r="F188" s="25"/>
      <c r="G188" s="29"/>
      <c r="H188" s="29"/>
      <c r="I188" s="29"/>
      <c r="J188" s="29"/>
      <c r="K188" s="29"/>
      <c r="L188" s="29"/>
      <c r="M188" s="29"/>
      <c r="N188" s="29"/>
      <c r="O188" s="29"/>
      <c r="P188" s="29"/>
      <c r="Q188" s="29"/>
      <c r="R188" s="29"/>
      <c r="S188" s="29"/>
      <c r="T188" s="29"/>
      <c r="U188" s="29"/>
      <c r="V188" s="29"/>
      <c r="W188" s="29"/>
      <c r="X188" s="29"/>
      <c r="Y188" s="29"/>
      <c r="Z188" s="32"/>
      <c r="AA188" s="32"/>
      <c r="AB188" s="32"/>
      <c r="AC188" s="32"/>
      <c r="AD188" s="32"/>
      <c r="AE188" s="32"/>
      <c r="AF188" s="32"/>
      <c r="AG188" s="32"/>
    </row>
    <row r="189" spans="1:34" ht="12.75" customHeight="1">
      <c r="A189" s="671"/>
      <c r="B189" s="672"/>
      <c r="C189" s="673"/>
      <c r="E189" s="29"/>
      <c r="F189" s="25"/>
      <c r="G189" s="29"/>
      <c r="H189" s="29"/>
      <c r="I189" s="29"/>
      <c r="J189" s="29"/>
      <c r="K189" s="29"/>
      <c r="L189" s="29"/>
      <c r="M189" s="29"/>
      <c r="N189" s="29"/>
      <c r="O189" s="29"/>
      <c r="P189" s="29"/>
      <c r="Q189" s="29"/>
      <c r="R189" s="29"/>
      <c r="S189" s="29"/>
      <c r="T189" s="29"/>
      <c r="U189" s="29"/>
      <c r="V189" s="29"/>
      <c r="W189" s="29"/>
      <c r="X189" s="29"/>
      <c r="Y189" s="29"/>
      <c r="Z189" s="32"/>
      <c r="AA189" s="32"/>
      <c r="AB189" s="32"/>
      <c r="AC189" s="32"/>
      <c r="AD189" s="32"/>
      <c r="AE189" s="32"/>
      <c r="AF189" s="32"/>
      <c r="AG189" s="32"/>
    </row>
    <row r="190" spans="1:34" ht="12.75" customHeight="1">
      <c r="A190" s="671"/>
      <c r="B190" s="672"/>
      <c r="C190" s="673"/>
      <c r="E190" s="29"/>
      <c r="F190" s="25"/>
      <c r="G190" s="29"/>
      <c r="H190" s="29"/>
      <c r="I190" s="29"/>
      <c r="J190" s="29"/>
      <c r="K190" s="29"/>
      <c r="L190" s="29"/>
      <c r="M190" s="29"/>
      <c r="N190" s="29"/>
      <c r="O190" s="29"/>
      <c r="P190" s="29"/>
      <c r="Q190" s="29"/>
      <c r="R190" s="29"/>
      <c r="S190" s="29"/>
      <c r="T190" s="29"/>
      <c r="U190" s="29"/>
      <c r="V190" s="29"/>
      <c r="W190" s="29"/>
      <c r="X190" s="29"/>
      <c r="Y190" s="29"/>
      <c r="Z190" s="32"/>
      <c r="AA190" s="32"/>
      <c r="AB190" s="32"/>
      <c r="AC190" s="32"/>
      <c r="AD190" s="32"/>
      <c r="AE190" s="32"/>
      <c r="AF190" s="32"/>
      <c r="AG190" s="32"/>
    </row>
    <row r="191" spans="1:34" ht="12.75" customHeight="1" thickBot="1">
      <c r="A191" s="674"/>
      <c r="B191" s="675"/>
      <c r="C191" s="676"/>
      <c r="E191" s="29"/>
      <c r="F191" s="25"/>
      <c r="G191" s="29"/>
      <c r="H191" s="29"/>
      <c r="I191" s="29"/>
      <c r="J191" s="29"/>
      <c r="K191" s="29"/>
      <c r="L191" s="29"/>
      <c r="M191" s="29"/>
      <c r="N191" s="29"/>
      <c r="O191" s="29"/>
      <c r="P191" s="29"/>
      <c r="Q191" s="29"/>
      <c r="R191" s="29"/>
      <c r="S191" s="29"/>
      <c r="T191" s="29"/>
      <c r="U191" s="29"/>
      <c r="V191" s="29"/>
      <c r="W191" s="29"/>
      <c r="X191" s="29"/>
      <c r="Y191" s="29"/>
      <c r="Z191" s="32"/>
      <c r="AA191" s="32"/>
      <c r="AB191" s="32"/>
      <c r="AC191" s="32"/>
      <c r="AD191" s="32"/>
      <c r="AE191" s="32"/>
      <c r="AF191" s="32"/>
      <c r="AG191" s="32"/>
    </row>
    <row r="192" spans="1:34" ht="12.75" customHeight="1">
      <c r="A192" s="57" t="s">
        <v>4</v>
      </c>
      <c r="B192" s="29"/>
      <c r="C192" s="137"/>
      <c r="E192" s="29"/>
      <c r="F192" s="25"/>
      <c r="G192" s="29"/>
      <c r="H192" s="29"/>
      <c r="I192" s="29"/>
      <c r="J192" s="29"/>
      <c r="K192" s="29"/>
      <c r="L192" s="29"/>
      <c r="M192" s="29"/>
      <c r="N192" s="29"/>
      <c r="O192" s="29"/>
      <c r="P192" s="29"/>
      <c r="Q192" s="29"/>
      <c r="R192" s="29"/>
      <c r="S192" s="29"/>
      <c r="T192" s="29"/>
      <c r="U192" s="29"/>
      <c r="V192" s="29"/>
      <c r="W192" s="29"/>
      <c r="X192" s="29"/>
      <c r="Y192" s="29"/>
      <c r="Z192" s="32"/>
      <c r="AA192" s="32"/>
      <c r="AB192" s="32"/>
      <c r="AC192" s="32"/>
      <c r="AD192" s="32"/>
      <c r="AE192" s="32"/>
      <c r="AF192" s="32"/>
      <c r="AG192" s="32"/>
    </row>
    <row r="193" spans="1:34" ht="12.75" customHeight="1">
      <c r="A193" s="63" t="s">
        <v>319</v>
      </c>
      <c r="B193" s="29"/>
      <c r="C193" s="137"/>
      <c r="E193" s="29"/>
      <c r="F193" s="25"/>
      <c r="G193" s="29"/>
      <c r="H193" s="29"/>
      <c r="I193" s="29"/>
      <c r="J193" s="29"/>
      <c r="K193" s="29"/>
      <c r="L193" s="29"/>
      <c r="M193" s="29"/>
      <c r="N193" s="29"/>
      <c r="O193" s="29"/>
      <c r="P193" s="29"/>
      <c r="Q193" s="29"/>
      <c r="R193" s="29"/>
      <c r="S193" s="29"/>
      <c r="T193" s="29"/>
      <c r="U193" s="29"/>
      <c r="V193" s="29"/>
      <c r="W193" s="29"/>
      <c r="X193" s="29"/>
      <c r="Y193" s="29"/>
      <c r="Z193" s="32"/>
      <c r="AA193" s="32"/>
      <c r="AB193" s="32"/>
      <c r="AC193" s="32"/>
      <c r="AD193" s="32"/>
      <c r="AE193" s="32"/>
      <c r="AF193" s="32"/>
      <c r="AG193" s="32"/>
    </row>
    <row r="194" spans="1:34" ht="12.75" customHeight="1">
      <c r="A194" s="63" t="s">
        <v>320</v>
      </c>
      <c r="B194" s="29"/>
      <c r="C194" s="137"/>
      <c r="E194" s="29"/>
      <c r="F194" s="25"/>
      <c r="G194" s="29"/>
      <c r="H194" s="29"/>
      <c r="I194" s="29"/>
      <c r="J194" s="29"/>
      <c r="K194" s="29"/>
      <c r="L194" s="29"/>
      <c r="M194" s="29"/>
      <c r="N194" s="29"/>
      <c r="O194" s="29"/>
      <c r="P194" s="29"/>
      <c r="Q194" s="29"/>
      <c r="R194" s="29"/>
      <c r="S194" s="29"/>
      <c r="T194" s="29"/>
      <c r="U194" s="29"/>
      <c r="V194" s="29"/>
      <c r="W194" s="29"/>
      <c r="X194" s="29"/>
      <c r="Y194" s="29"/>
      <c r="Z194" s="32"/>
      <c r="AA194" s="32"/>
      <c r="AB194" s="32"/>
      <c r="AC194" s="32"/>
      <c r="AD194" s="32"/>
      <c r="AE194" s="32"/>
      <c r="AF194" s="32"/>
      <c r="AG194" s="32"/>
    </row>
    <row r="195" spans="1:34" ht="12.75" customHeight="1" thickBot="1">
      <c r="A195" s="64" t="s">
        <v>7</v>
      </c>
      <c r="B195" s="29"/>
      <c r="C195" s="137"/>
      <c r="E195" s="29"/>
      <c r="F195" s="25"/>
      <c r="G195" s="29"/>
      <c r="H195" s="29"/>
      <c r="I195" s="29"/>
      <c r="J195" s="29"/>
      <c r="K195" s="29"/>
      <c r="L195" s="29"/>
      <c r="M195" s="29"/>
      <c r="N195" s="29"/>
      <c r="O195" s="29"/>
      <c r="P195" s="29"/>
      <c r="Q195" s="29"/>
      <c r="R195" s="29"/>
      <c r="S195" s="29"/>
      <c r="T195" s="29"/>
      <c r="U195" s="29"/>
      <c r="V195" s="29"/>
      <c r="W195" s="29"/>
      <c r="X195" s="29"/>
      <c r="Y195" s="29"/>
      <c r="Z195" s="32"/>
      <c r="AA195" s="32"/>
      <c r="AB195" s="32"/>
      <c r="AC195" s="32"/>
      <c r="AD195" s="32"/>
      <c r="AE195" s="32"/>
      <c r="AF195" s="32"/>
      <c r="AG195" s="32"/>
    </row>
    <row r="196" spans="1:34" ht="12.75" customHeight="1" thickBot="1">
      <c r="A196" s="65" t="s">
        <v>8</v>
      </c>
      <c r="B196" s="115"/>
      <c r="C196" s="68">
        <f>+C198+C220+C244</f>
        <v>164877604</v>
      </c>
      <c r="E196" s="29"/>
      <c r="F196" s="47"/>
      <c r="G196" s="26"/>
      <c r="H196" s="29"/>
      <c r="I196" s="29"/>
      <c r="J196" s="29"/>
      <c r="K196" s="29"/>
      <c r="L196" s="29"/>
      <c r="M196" s="29"/>
      <c r="N196" s="29"/>
      <c r="O196" s="29"/>
      <c r="P196" s="29"/>
      <c r="Q196" s="29"/>
      <c r="R196" s="29"/>
      <c r="S196" s="29"/>
      <c r="T196" s="29"/>
      <c r="U196" s="29"/>
      <c r="V196" s="29"/>
      <c r="W196" s="29"/>
      <c r="X196" s="29"/>
      <c r="Y196" s="29"/>
      <c r="Z196" s="32"/>
      <c r="AA196" s="32"/>
      <c r="AB196" s="32"/>
      <c r="AC196" s="32"/>
      <c r="AD196" s="32"/>
      <c r="AE196" s="32"/>
      <c r="AF196" s="32"/>
      <c r="AG196" s="32"/>
    </row>
    <row r="197" spans="1:34" ht="12.75" customHeight="1" thickBot="1">
      <c r="A197" s="49"/>
      <c r="B197" s="49"/>
      <c r="C197" s="23"/>
      <c r="D197" s="23"/>
      <c r="E197" s="199"/>
      <c r="F197" s="131"/>
      <c r="G197" s="25"/>
      <c r="H197" s="29"/>
      <c r="I197" s="29"/>
      <c r="J197" s="29"/>
      <c r="K197" s="29"/>
      <c r="L197" s="29"/>
      <c r="M197" s="29"/>
      <c r="N197" s="29"/>
      <c r="O197" s="29"/>
      <c r="P197" s="29"/>
      <c r="Q197" s="29"/>
      <c r="R197" s="29"/>
      <c r="S197" s="29"/>
      <c r="T197" s="29"/>
      <c r="U197" s="29"/>
      <c r="V197" s="29"/>
      <c r="W197" s="29"/>
      <c r="X197" s="29"/>
      <c r="Y197" s="29"/>
      <c r="Z197" s="29"/>
      <c r="AA197" s="32"/>
      <c r="AB197" s="32"/>
      <c r="AC197" s="32"/>
      <c r="AD197" s="32"/>
      <c r="AE197" s="32"/>
      <c r="AF197" s="32"/>
      <c r="AG197" s="32"/>
      <c r="AH197" s="32"/>
    </row>
    <row r="198" spans="1:34" ht="12.75" customHeight="1">
      <c r="A198" s="697" t="s">
        <v>32</v>
      </c>
      <c r="B198" s="657"/>
      <c r="C198" s="126">
        <f>+C201+C203+C205+C207+C214+C216+C199</f>
        <v>20710000</v>
      </c>
      <c r="D198" s="26"/>
      <c r="E198" s="143"/>
      <c r="F198" s="131"/>
      <c r="G198" s="25"/>
      <c r="H198" s="29"/>
      <c r="I198" s="29"/>
      <c r="J198" s="29"/>
      <c r="K198" s="29"/>
      <c r="L198" s="29"/>
      <c r="M198" s="29"/>
      <c r="N198" s="29"/>
      <c r="O198" s="29"/>
      <c r="P198" s="29"/>
      <c r="Q198" s="29"/>
      <c r="R198" s="29"/>
      <c r="S198" s="29"/>
      <c r="T198" s="29"/>
      <c r="U198" s="29"/>
      <c r="V198" s="29"/>
      <c r="W198" s="29"/>
      <c r="X198" s="29"/>
      <c r="Y198" s="29"/>
      <c r="Z198" s="29"/>
      <c r="AA198" s="32"/>
      <c r="AB198" s="32"/>
      <c r="AC198" s="32"/>
      <c r="AD198" s="32"/>
      <c r="AE198" s="32"/>
      <c r="AF198" s="32"/>
      <c r="AG198" s="32"/>
      <c r="AH198" s="32"/>
    </row>
    <row r="199" spans="1:34" ht="12.75" customHeight="1">
      <c r="A199" s="21">
        <v>211201</v>
      </c>
      <c r="B199" s="21" t="s">
        <v>33</v>
      </c>
      <c r="C199" s="50">
        <f>C200</f>
        <v>1960000</v>
      </c>
      <c r="D199" s="26"/>
      <c r="E199" s="25"/>
      <c r="F199" s="131"/>
      <c r="G199" s="25"/>
      <c r="H199" s="25"/>
      <c r="I199" s="25"/>
      <c r="J199" s="25"/>
      <c r="K199" s="25"/>
      <c r="L199" s="25"/>
      <c r="M199" s="25"/>
      <c r="N199" s="25"/>
      <c r="O199" s="25"/>
      <c r="P199" s="25"/>
      <c r="Q199" s="25"/>
      <c r="R199" s="25"/>
      <c r="S199" s="25"/>
      <c r="T199" s="25"/>
      <c r="U199" s="25"/>
      <c r="V199" s="25"/>
      <c r="W199" s="25"/>
      <c r="X199" s="25"/>
      <c r="Y199" s="25"/>
      <c r="Z199" s="25"/>
      <c r="AA199" s="32"/>
      <c r="AB199" s="32"/>
      <c r="AC199" s="32"/>
      <c r="AD199" s="32"/>
      <c r="AE199" s="32"/>
      <c r="AF199" s="32"/>
      <c r="AG199" s="32"/>
      <c r="AH199" s="32"/>
    </row>
    <row r="200" spans="1:34" ht="12.75" customHeight="1">
      <c r="A200" s="25">
        <v>21120101</v>
      </c>
      <c r="B200" s="29" t="s">
        <v>34</v>
      </c>
      <c r="C200" s="26">
        <v>1960000</v>
      </c>
      <c r="D200" s="26"/>
      <c r="E200" s="23"/>
      <c r="F200" s="47"/>
      <c r="G200" s="47"/>
      <c r="H200" s="29"/>
      <c r="I200" s="29"/>
      <c r="J200" s="29"/>
      <c r="K200" s="29"/>
      <c r="L200" s="29"/>
      <c r="M200" s="29"/>
      <c r="N200" s="29"/>
      <c r="O200" s="29"/>
      <c r="P200" s="29"/>
      <c r="Q200" s="29"/>
      <c r="R200" s="29"/>
      <c r="S200" s="29"/>
      <c r="T200" s="29"/>
      <c r="U200" s="29"/>
      <c r="V200" s="29"/>
      <c r="W200" s="29"/>
      <c r="X200" s="29"/>
      <c r="Y200" s="29"/>
      <c r="Z200" s="29"/>
      <c r="AA200" s="32"/>
      <c r="AB200" s="32"/>
      <c r="AC200" s="32"/>
      <c r="AD200" s="32"/>
      <c r="AE200" s="32"/>
      <c r="AF200" s="32"/>
      <c r="AG200" s="32"/>
      <c r="AH200" s="32"/>
    </row>
    <row r="201" spans="1:34" ht="12.75" customHeight="1">
      <c r="A201" s="21">
        <v>211203</v>
      </c>
      <c r="B201" s="49" t="s">
        <v>35</v>
      </c>
      <c r="C201" s="23">
        <f>C202</f>
        <v>1360000</v>
      </c>
      <c r="D201" s="26"/>
      <c r="E201" s="29"/>
      <c r="F201" s="131"/>
      <c r="G201" s="26"/>
      <c r="H201" s="29"/>
      <c r="I201" s="29"/>
      <c r="J201" s="29"/>
      <c r="K201" s="29"/>
      <c r="L201" s="29"/>
      <c r="M201" s="29"/>
      <c r="N201" s="29"/>
      <c r="O201" s="29"/>
      <c r="P201" s="29"/>
      <c r="Q201" s="29"/>
      <c r="R201" s="29"/>
      <c r="S201" s="29"/>
      <c r="T201" s="29"/>
      <c r="U201" s="29"/>
      <c r="V201" s="29"/>
      <c r="W201" s="29"/>
      <c r="X201" s="29"/>
      <c r="Y201" s="29"/>
      <c r="Z201" s="29"/>
      <c r="AA201" s="32"/>
      <c r="AB201" s="32"/>
      <c r="AC201" s="32"/>
      <c r="AD201" s="32"/>
      <c r="AE201" s="32"/>
      <c r="AF201" s="32"/>
      <c r="AG201" s="32"/>
      <c r="AH201" s="32"/>
    </row>
    <row r="202" spans="1:34" ht="12.75" customHeight="1">
      <c r="A202" s="25">
        <v>21120302</v>
      </c>
      <c r="B202" s="29" t="s">
        <v>37</v>
      </c>
      <c r="C202" s="26">
        <v>1360000</v>
      </c>
      <c r="D202" s="26"/>
      <c r="E202" s="26"/>
      <c r="F202" s="29"/>
      <c r="G202" s="26"/>
      <c r="H202" s="29"/>
      <c r="I202" s="29"/>
      <c r="J202" s="29"/>
      <c r="K202" s="29"/>
      <c r="L202" s="29"/>
      <c r="M202" s="29"/>
      <c r="N202" s="29"/>
      <c r="O202" s="29"/>
      <c r="P202" s="29"/>
      <c r="Q202" s="29"/>
      <c r="R202" s="29"/>
      <c r="S202" s="29"/>
      <c r="T202" s="29"/>
      <c r="U202" s="29"/>
      <c r="V202" s="29"/>
      <c r="W202" s="29"/>
      <c r="X202" s="29"/>
      <c r="Y202" s="29"/>
      <c r="Z202" s="29"/>
      <c r="AA202" s="32"/>
      <c r="AB202" s="32"/>
      <c r="AC202" s="32"/>
      <c r="AD202" s="32"/>
      <c r="AE202" s="32"/>
      <c r="AF202" s="32"/>
      <c r="AG202" s="32"/>
      <c r="AH202" s="32"/>
    </row>
    <row r="203" spans="1:34" ht="12.75" customHeight="1">
      <c r="A203" s="21">
        <v>211204</v>
      </c>
      <c r="B203" s="49" t="s">
        <v>38</v>
      </c>
      <c r="C203" s="23">
        <f>C204</f>
        <v>9650000</v>
      </c>
      <c r="D203" s="26"/>
      <c r="E203" s="26"/>
      <c r="F203" s="29"/>
      <c r="G203" s="26"/>
      <c r="H203" s="29"/>
      <c r="I203" s="29"/>
      <c r="J203" s="29"/>
      <c r="K203" s="29"/>
      <c r="L203" s="29"/>
      <c r="M203" s="29"/>
      <c r="N203" s="29"/>
      <c r="O203" s="29"/>
      <c r="P203" s="29"/>
      <c r="Q203" s="29"/>
      <c r="R203" s="29"/>
      <c r="S203" s="29"/>
      <c r="T203" s="29"/>
      <c r="U203" s="29"/>
      <c r="V203" s="29"/>
      <c r="W203" s="29"/>
      <c r="X203" s="29"/>
      <c r="Y203" s="29"/>
      <c r="Z203" s="29"/>
      <c r="AA203" s="32"/>
      <c r="AB203" s="32"/>
      <c r="AC203" s="32"/>
      <c r="AD203" s="32"/>
      <c r="AE203" s="32"/>
      <c r="AF203" s="32"/>
      <c r="AG203" s="32"/>
      <c r="AH203" s="32"/>
    </row>
    <row r="204" spans="1:34" ht="12.75" customHeight="1">
      <c r="A204" s="25">
        <v>21120401</v>
      </c>
      <c r="B204" s="26" t="s">
        <v>39</v>
      </c>
      <c r="C204" s="26">
        <v>9650000</v>
      </c>
      <c r="D204" s="26"/>
      <c r="E204" s="26"/>
      <c r="F204" s="112"/>
      <c r="G204" s="26"/>
      <c r="H204" s="29"/>
      <c r="I204" s="29"/>
      <c r="J204" s="29"/>
      <c r="K204" s="29"/>
      <c r="L204" s="29"/>
      <c r="M204" s="29"/>
      <c r="N204" s="29"/>
      <c r="O204" s="29"/>
      <c r="P204" s="29"/>
      <c r="Q204" s="29"/>
      <c r="R204" s="29"/>
      <c r="S204" s="29"/>
      <c r="T204" s="29"/>
      <c r="U204" s="29"/>
      <c r="V204" s="29"/>
      <c r="W204" s="29"/>
      <c r="X204" s="29"/>
      <c r="Y204" s="29"/>
      <c r="Z204" s="29"/>
      <c r="AA204" s="32"/>
      <c r="AB204" s="32"/>
      <c r="AC204" s="32"/>
      <c r="AD204" s="32"/>
      <c r="AE204" s="32"/>
      <c r="AF204" s="32"/>
      <c r="AG204" s="32"/>
      <c r="AH204" s="32"/>
    </row>
    <row r="205" spans="1:34" ht="12.75" customHeight="1">
      <c r="A205" s="21">
        <v>211205</v>
      </c>
      <c r="B205" s="23" t="s">
        <v>122</v>
      </c>
      <c r="C205" s="23">
        <f>C206</f>
        <v>650000</v>
      </c>
      <c r="D205" s="26"/>
      <c r="E205" s="26"/>
      <c r="F205" s="29"/>
      <c r="G205" s="26"/>
      <c r="H205" s="29"/>
      <c r="I205" s="29"/>
      <c r="J205" s="29"/>
      <c r="K205" s="29"/>
      <c r="L205" s="29"/>
      <c r="M205" s="29"/>
      <c r="N205" s="29"/>
      <c r="O205" s="29"/>
      <c r="P205" s="29"/>
      <c r="Q205" s="29"/>
      <c r="R205" s="29"/>
      <c r="S205" s="29"/>
      <c r="T205" s="29"/>
      <c r="U205" s="29"/>
      <c r="V205" s="29"/>
      <c r="W205" s="29"/>
      <c r="X205" s="29"/>
      <c r="Y205" s="29"/>
      <c r="Z205" s="29"/>
      <c r="AA205" s="32"/>
      <c r="AB205" s="32"/>
      <c r="AC205" s="32"/>
      <c r="AD205" s="32"/>
      <c r="AE205" s="32"/>
      <c r="AF205" s="32"/>
      <c r="AG205" s="32"/>
      <c r="AH205" s="32"/>
    </row>
    <row r="206" spans="1:34" ht="12.75" customHeight="1">
      <c r="A206" s="25">
        <v>21120501</v>
      </c>
      <c r="B206" s="29" t="s">
        <v>321</v>
      </c>
      <c r="C206" s="26">
        <v>650000</v>
      </c>
      <c r="D206" s="26"/>
      <c r="E206" s="26"/>
      <c r="F206" s="29"/>
      <c r="G206" s="26"/>
      <c r="H206" s="29"/>
      <c r="I206" s="29"/>
      <c r="J206" s="29"/>
      <c r="K206" s="29"/>
      <c r="L206" s="29"/>
      <c r="M206" s="29"/>
      <c r="N206" s="29"/>
      <c r="O206" s="29"/>
      <c r="P206" s="29"/>
      <c r="Q206" s="29"/>
      <c r="R206" s="29"/>
      <c r="S206" s="29"/>
      <c r="T206" s="29"/>
      <c r="U206" s="29"/>
      <c r="V206" s="29"/>
      <c r="W206" s="29"/>
      <c r="X206" s="29"/>
      <c r="Y206" s="29"/>
      <c r="Z206" s="29"/>
      <c r="AA206" s="32"/>
      <c r="AB206" s="32"/>
      <c r="AC206" s="32"/>
      <c r="AD206" s="32"/>
      <c r="AE206" s="32"/>
      <c r="AF206" s="32"/>
      <c r="AG206" s="32"/>
      <c r="AH206" s="32"/>
    </row>
    <row r="207" spans="1:34" ht="12.75" customHeight="1">
      <c r="A207" s="21">
        <v>211207</v>
      </c>
      <c r="B207" s="23" t="s">
        <v>40</v>
      </c>
      <c r="C207" s="23">
        <f>SUM(C208:C213)</f>
        <v>4390000</v>
      </c>
      <c r="D207" s="26"/>
      <c r="E207" s="26"/>
      <c r="F207" s="29"/>
      <c r="G207" s="26"/>
      <c r="H207" s="29"/>
      <c r="I207" s="29"/>
      <c r="J207" s="29"/>
      <c r="K207" s="29"/>
      <c r="L207" s="29"/>
      <c r="M207" s="29"/>
      <c r="N207" s="29"/>
      <c r="O207" s="29"/>
      <c r="P207" s="29"/>
      <c r="Q207" s="29"/>
      <c r="R207" s="29"/>
      <c r="S207" s="29"/>
      <c r="T207" s="29"/>
      <c r="U207" s="29"/>
      <c r="V207" s="29"/>
      <c r="W207" s="29"/>
      <c r="X207" s="29"/>
      <c r="Y207" s="29"/>
      <c r="Z207" s="29"/>
      <c r="AA207" s="32"/>
      <c r="AB207" s="32"/>
      <c r="AC207" s="32"/>
      <c r="AD207" s="32"/>
      <c r="AE207" s="32"/>
      <c r="AF207" s="32"/>
      <c r="AG207" s="32"/>
      <c r="AH207" s="32"/>
    </row>
    <row r="208" spans="1:34" ht="12.75" customHeight="1">
      <c r="A208" s="25">
        <v>21120701</v>
      </c>
      <c r="B208" s="26" t="s">
        <v>322</v>
      </c>
      <c r="C208" s="26">
        <v>660000</v>
      </c>
      <c r="D208" s="26"/>
      <c r="E208" s="26"/>
      <c r="F208" s="29"/>
      <c r="G208" s="25"/>
      <c r="H208" s="29"/>
      <c r="I208" s="29"/>
      <c r="J208" s="29"/>
      <c r="K208" s="29"/>
      <c r="L208" s="29"/>
      <c r="M208" s="29"/>
      <c r="N208" s="29"/>
      <c r="O208" s="29"/>
      <c r="P208" s="29"/>
      <c r="Q208" s="29"/>
      <c r="R208" s="29"/>
      <c r="S208" s="29"/>
      <c r="T208" s="29"/>
      <c r="U208" s="29"/>
      <c r="V208" s="29"/>
      <c r="W208" s="29"/>
      <c r="X208" s="29"/>
      <c r="Y208" s="29"/>
      <c r="Z208" s="29"/>
      <c r="AA208" s="32"/>
      <c r="AB208" s="32"/>
      <c r="AC208" s="32"/>
      <c r="AD208" s="32"/>
      <c r="AE208" s="32"/>
      <c r="AF208" s="32"/>
      <c r="AG208" s="32"/>
      <c r="AH208" s="32"/>
    </row>
    <row r="209" spans="1:34" ht="12.75" customHeight="1">
      <c r="A209" s="25">
        <v>21120702</v>
      </c>
      <c r="B209" s="26" t="s">
        <v>41</v>
      </c>
      <c r="C209" s="26">
        <v>550000</v>
      </c>
      <c r="D209" s="26"/>
      <c r="E209" s="26"/>
      <c r="F209" s="29"/>
      <c r="G209" s="25"/>
      <c r="H209" s="29"/>
      <c r="I209" s="29"/>
      <c r="J209" s="29"/>
      <c r="K209" s="29"/>
      <c r="L209" s="29"/>
      <c r="M209" s="29"/>
      <c r="N209" s="29"/>
      <c r="O209" s="29"/>
      <c r="P209" s="29"/>
      <c r="Q209" s="29"/>
      <c r="R209" s="29"/>
      <c r="S209" s="29"/>
      <c r="T209" s="29"/>
      <c r="U209" s="29"/>
      <c r="V209" s="29"/>
      <c r="W209" s="29"/>
      <c r="X209" s="29"/>
      <c r="Y209" s="29"/>
      <c r="Z209" s="29"/>
      <c r="AA209" s="32"/>
      <c r="AB209" s="32"/>
      <c r="AC209" s="32"/>
      <c r="AD209" s="32"/>
      <c r="AE209" s="32"/>
      <c r="AF209" s="32"/>
      <c r="AG209" s="32"/>
      <c r="AH209" s="32"/>
    </row>
    <row r="210" spans="1:34" ht="12.75" customHeight="1">
      <c r="A210" s="25">
        <v>21120704</v>
      </c>
      <c r="B210" s="32" t="s">
        <v>323</v>
      </c>
      <c r="C210" s="26">
        <v>850000</v>
      </c>
      <c r="D210" s="26"/>
      <c r="E210" s="26"/>
      <c r="F210" s="29"/>
      <c r="G210" s="25"/>
      <c r="H210" s="29"/>
      <c r="I210" s="29"/>
      <c r="J210" s="29"/>
      <c r="K210" s="29"/>
      <c r="L210" s="29"/>
      <c r="M210" s="29"/>
      <c r="N210" s="29"/>
      <c r="O210" s="29"/>
      <c r="P210" s="29"/>
      <c r="Q210" s="29"/>
      <c r="R210" s="29"/>
      <c r="S210" s="29"/>
      <c r="T210" s="29"/>
      <c r="U210" s="29"/>
      <c r="V210" s="29"/>
      <c r="W210" s="29"/>
      <c r="X210" s="29"/>
      <c r="Y210" s="29"/>
      <c r="Z210" s="29"/>
      <c r="AA210" s="32"/>
      <c r="AB210" s="32"/>
      <c r="AC210" s="32"/>
      <c r="AD210" s="32"/>
      <c r="AE210" s="32"/>
      <c r="AF210" s="32"/>
      <c r="AG210" s="32"/>
      <c r="AH210" s="32"/>
    </row>
    <row r="211" spans="1:34" ht="12.75" customHeight="1">
      <c r="A211" s="25">
        <v>21120708</v>
      </c>
      <c r="B211" s="32" t="s">
        <v>43</v>
      </c>
      <c r="C211" s="26">
        <v>900000</v>
      </c>
      <c r="D211" s="26"/>
      <c r="E211" s="26"/>
      <c r="F211" s="29"/>
      <c r="G211" s="25"/>
      <c r="H211" s="29"/>
      <c r="I211" s="29"/>
      <c r="J211" s="29"/>
      <c r="K211" s="29"/>
      <c r="L211" s="29"/>
      <c r="M211" s="29"/>
      <c r="N211" s="29"/>
      <c r="O211" s="29"/>
      <c r="P211" s="29"/>
      <c r="Q211" s="29"/>
      <c r="R211" s="29"/>
      <c r="S211" s="29"/>
      <c r="T211" s="29"/>
      <c r="U211" s="29"/>
      <c r="V211" s="29"/>
      <c r="W211" s="29"/>
      <c r="X211" s="29"/>
      <c r="Y211" s="29"/>
      <c r="Z211" s="29"/>
      <c r="AA211" s="32"/>
      <c r="AB211" s="32"/>
      <c r="AC211" s="32"/>
      <c r="AD211" s="32"/>
      <c r="AE211" s="32"/>
      <c r="AF211" s="32"/>
      <c r="AG211" s="32"/>
      <c r="AH211" s="32"/>
    </row>
    <row r="212" spans="1:34" ht="12.75" customHeight="1">
      <c r="A212" s="25">
        <v>21120710</v>
      </c>
      <c r="B212" s="26" t="s">
        <v>45</v>
      </c>
      <c r="C212" s="26">
        <v>780000</v>
      </c>
      <c r="D212" s="26"/>
      <c r="E212" s="23"/>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row>
    <row r="213" spans="1:34" ht="12.75" customHeight="1">
      <c r="A213" s="25">
        <v>21120711</v>
      </c>
      <c r="B213" s="26" t="s">
        <v>46</v>
      </c>
      <c r="C213" s="26">
        <v>650000</v>
      </c>
      <c r="D213" s="26"/>
      <c r="E213" s="23"/>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row>
    <row r="214" spans="1:34" ht="12.75" customHeight="1">
      <c r="A214" s="21">
        <v>211208</v>
      </c>
      <c r="B214" s="23" t="s">
        <v>47</v>
      </c>
      <c r="C214" s="23">
        <f>C215</f>
        <v>660000</v>
      </c>
      <c r="D214" s="26"/>
      <c r="E214" s="26"/>
      <c r="F214" s="29"/>
      <c r="G214" s="25"/>
      <c r="H214" s="29"/>
      <c r="I214" s="29"/>
      <c r="J214" s="29"/>
      <c r="K214" s="29"/>
      <c r="L214" s="29"/>
      <c r="M214" s="29"/>
      <c r="N214" s="29"/>
      <c r="O214" s="29"/>
      <c r="P214" s="29"/>
      <c r="Q214" s="29"/>
      <c r="R214" s="29"/>
      <c r="S214" s="29"/>
      <c r="T214" s="29"/>
      <c r="U214" s="29"/>
      <c r="V214" s="29"/>
      <c r="W214" s="29"/>
      <c r="X214" s="29"/>
      <c r="Y214" s="29"/>
      <c r="Z214" s="29"/>
      <c r="AA214" s="32"/>
      <c r="AB214" s="32"/>
      <c r="AC214" s="32"/>
      <c r="AD214" s="32"/>
      <c r="AE214" s="32"/>
      <c r="AF214" s="32"/>
      <c r="AG214" s="32"/>
      <c r="AH214" s="32"/>
    </row>
    <row r="215" spans="1:34" ht="12.75" customHeight="1">
      <c r="A215" s="25">
        <v>21120805</v>
      </c>
      <c r="B215" s="26" t="s">
        <v>49</v>
      </c>
      <c r="C215" s="26">
        <v>660000</v>
      </c>
      <c r="D215" s="26"/>
      <c r="E215" s="26"/>
      <c r="F215" s="29"/>
      <c r="G215" s="25"/>
      <c r="H215" s="29"/>
      <c r="I215" s="29"/>
      <c r="J215" s="29"/>
      <c r="K215" s="29"/>
      <c r="L215" s="29"/>
      <c r="M215" s="29"/>
      <c r="N215" s="29"/>
      <c r="O215" s="29"/>
      <c r="P215" s="29"/>
      <c r="Q215" s="29"/>
      <c r="R215" s="29"/>
      <c r="S215" s="29"/>
      <c r="T215" s="29"/>
      <c r="U215" s="29"/>
      <c r="V215" s="29"/>
      <c r="W215" s="29"/>
      <c r="X215" s="29"/>
      <c r="Y215" s="29"/>
      <c r="Z215" s="29"/>
      <c r="AA215" s="32"/>
      <c r="AB215" s="32"/>
      <c r="AC215" s="32"/>
      <c r="AD215" s="32"/>
      <c r="AE215" s="32"/>
      <c r="AF215" s="32"/>
      <c r="AG215" s="32"/>
      <c r="AH215" s="32"/>
    </row>
    <row r="216" spans="1:34" ht="12.75" customHeight="1">
      <c r="A216" s="21">
        <v>211209</v>
      </c>
      <c r="B216" s="23" t="s">
        <v>50</v>
      </c>
      <c r="C216" s="23">
        <f>+SUM(C217:C218)</f>
        <v>2040000</v>
      </c>
      <c r="D216" s="26"/>
      <c r="E216" s="26"/>
      <c r="F216" s="29"/>
      <c r="G216" s="25"/>
      <c r="H216" s="29"/>
      <c r="I216" s="29"/>
      <c r="J216" s="29"/>
      <c r="K216" s="29"/>
      <c r="L216" s="29"/>
      <c r="M216" s="29"/>
      <c r="N216" s="29"/>
      <c r="O216" s="29"/>
      <c r="P216" s="29"/>
      <c r="Q216" s="29"/>
      <c r="R216" s="29"/>
      <c r="S216" s="29"/>
      <c r="T216" s="29"/>
      <c r="U216" s="29"/>
      <c r="V216" s="29"/>
      <c r="W216" s="29"/>
      <c r="X216" s="29"/>
      <c r="Y216" s="29"/>
      <c r="Z216" s="29"/>
      <c r="AA216" s="32"/>
      <c r="AB216" s="32"/>
      <c r="AC216" s="32"/>
      <c r="AD216" s="32"/>
      <c r="AE216" s="32"/>
      <c r="AF216" s="32"/>
      <c r="AG216" s="32"/>
      <c r="AH216" s="32"/>
    </row>
    <row r="217" spans="1:34" ht="12.75" customHeight="1">
      <c r="A217" s="25">
        <v>21120901</v>
      </c>
      <c r="B217" s="26" t="s">
        <v>51</v>
      </c>
      <c r="C217" s="26">
        <v>1590000</v>
      </c>
      <c r="D217" s="26"/>
      <c r="E217" s="23"/>
      <c r="F217" s="196"/>
      <c r="G217" s="47"/>
      <c r="H217" s="29"/>
      <c r="I217" s="29"/>
      <c r="J217" s="29"/>
      <c r="K217" s="29"/>
      <c r="L217" s="29"/>
      <c r="M217" s="29"/>
      <c r="N217" s="29"/>
      <c r="O217" s="29"/>
      <c r="P217" s="29"/>
      <c r="Q217" s="29"/>
      <c r="R217" s="29"/>
      <c r="S217" s="29"/>
      <c r="T217" s="29"/>
      <c r="U217" s="29"/>
      <c r="V217" s="29"/>
      <c r="W217" s="29"/>
      <c r="X217" s="29"/>
      <c r="Y217" s="29"/>
      <c r="Z217" s="29"/>
      <c r="AA217" s="32"/>
      <c r="AB217" s="32"/>
      <c r="AC217" s="32"/>
      <c r="AD217" s="32"/>
      <c r="AE217" s="32"/>
      <c r="AF217" s="32"/>
      <c r="AG217" s="32"/>
      <c r="AH217" s="32"/>
    </row>
    <row r="218" spans="1:34" ht="12.75" customHeight="1">
      <c r="A218" s="25">
        <v>21120906</v>
      </c>
      <c r="B218" s="26" t="s">
        <v>52</v>
      </c>
      <c r="C218" s="26">
        <v>450000</v>
      </c>
      <c r="D218" s="26"/>
      <c r="E218" s="26"/>
      <c r="F218" s="29"/>
      <c r="G218" s="25"/>
      <c r="H218" s="29"/>
      <c r="I218" s="29"/>
      <c r="J218" s="29"/>
      <c r="K218" s="29"/>
      <c r="L218" s="29"/>
      <c r="M218" s="29"/>
      <c r="N218" s="29"/>
      <c r="O218" s="29"/>
      <c r="P218" s="29"/>
      <c r="Q218" s="29"/>
      <c r="R218" s="29"/>
      <c r="S218" s="29"/>
      <c r="T218" s="29"/>
      <c r="U218" s="29"/>
      <c r="V218" s="29"/>
      <c r="W218" s="29"/>
      <c r="X218" s="29"/>
      <c r="Y218" s="29"/>
      <c r="Z218" s="29"/>
      <c r="AA218" s="32"/>
      <c r="AB218" s="32"/>
      <c r="AC218" s="32"/>
      <c r="AD218" s="32"/>
      <c r="AE218" s="32"/>
      <c r="AF218" s="32"/>
      <c r="AG218" s="32"/>
      <c r="AH218" s="32"/>
    </row>
    <row r="219" spans="1:34" ht="12.75" customHeight="1">
      <c r="A219" s="25"/>
      <c r="B219" s="26"/>
      <c r="C219" s="26"/>
      <c r="D219" s="26"/>
      <c r="E219" s="26"/>
      <c r="F219" s="29"/>
      <c r="G219" s="25"/>
      <c r="H219" s="29"/>
      <c r="I219" s="29"/>
      <c r="J219" s="29"/>
      <c r="K219" s="29"/>
      <c r="L219" s="29"/>
      <c r="M219" s="29"/>
      <c r="N219" s="29"/>
      <c r="O219" s="29"/>
      <c r="P219" s="29"/>
      <c r="Q219" s="29"/>
      <c r="R219" s="29"/>
      <c r="S219" s="29"/>
      <c r="T219" s="29"/>
      <c r="U219" s="29"/>
      <c r="V219" s="29"/>
      <c r="W219" s="29"/>
      <c r="X219" s="29"/>
      <c r="Y219" s="29"/>
      <c r="Z219" s="29"/>
      <c r="AA219" s="32"/>
      <c r="AB219" s="32"/>
      <c r="AC219" s="32"/>
      <c r="AD219" s="32"/>
      <c r="AE219" s="32"/>
      <c r="AF219" s="32"/>
      <c r="AG219" s="32"/>
      <c r="AH219" s="32"/>
    </row>
    <row r="220" spans="1:34" ht="12.75" customHeight="1">
      <c r="A220" s="683" t="s">
        <v>10</v>
      </c>
      <c r="B220" s="657"/>
      <c r="C220" s="69">
        <f>C221+C223+C227+C231+C236+C239</f>
        <v>131167604</v>
      </c>
      <c r="D220" s="26"/>
      <c r="E220" s="26"/>
      <c r="F220" s="29"/>
      <c r="G220" s="25"/>
      <c r="H220" s="29"/>
      <c r="I220" s="29"/>
      <c r="J220" s="29"/>
      <c r="K220" s="29"/>
      <c r="L220" s="29"/>
      <c r="M220" s="29"/>
      <c r="N220" s="29"/>
      <c r="O220" s="29"/>
      <c r="P220" s="29"/>
      <c r="Q220" s="29"/>
      <c r="R220" s="29"/>
      <c r="S220" s="29"/>
      <c r="T220" s="29"/>
      <c r="U220" s="29"/>
      <c r="V220" s="29"/>
      <c r="W220" s="29"/>
      <c r="X220" s="29"/>
      <c r="Y220" s="29"/>
      <c r="Z220" s="29"/>
      <c r="AA220" s="32"/>
      <c r="AB220" s="32"/>
      <c r="AC220" s="32"/>
      <c r="AD220" s="32"/>
      <c r="AE220" s="32"/>
      <c r="AF220" s="32"/>
      <c r="AG220" s="32"/>
      <c r="AH220" s="32"/>
    </row>
    <row r="221" spans="1:34" ht="12.75" customHeight="1">
      <c r="A221" s="21">
        <v>211302</v>
      </c>
      <c r="B221" s="49" t="s">
        <v>53</v>
      </c>
      <c r="C221" s="50">
        <f>SUM(C222)</f>
        <v>3519000</v>
      </c>
      <c r="D221" s="26"/>
      <c r="E221" s="47"/>
      <c r="F221" s="25"/>
      <c r="G221" s="25"/>
      <c r="H221" s="25"/>
      <c r="I221" s="25"/>
      <c r="J221" s="25"/>
      <c r="K221" s="25"/>
      <c r="L221" s="25"/>
      <c r="M221" s="25"/>
      <c r="N221" s="25"/>
      <c r="O221" s="25"/>
      <c r="P221" s="25"/>
      <c r="Q221" s="25"/>
      <c r="R221" s="25"/>
      <c r="S221" s="25"/>
      <c r="T221" s="25"/>
      <c r="U221" s="25"/>
      <c r="V221" s="25"/>
      <c r="W221" s="25"/>
      <c r="X221" s="25"/>
      <c r="Y221" s="25"/>
      <c r="Z221" s="25"/>
      <c r="AA221" s="32"/>
      <c r="AB221" s="32"/>
      <c r="AC221" s="32"/>
      <c r="AD221" s="32"/>
      <c r="AE221" s="32"/>
      <c r="AF221" s="32"/>
      <c r="AG221" s="32"/>
      <c r="AH221" s="32"/>
    </row>
    <row r="222" spans="1:34" ht="12.75" customHeight="1">
      <c r="A222" s="25">
        <v>21130204</v>
      </c>
      <c r="B222" s="29" t="s">
        <v>54</v>
      </c>
      <c r="C222" s="26">
        <v>3519000</v>
      </c>
      <c r="D222" s="26"/>
      <c r="E222" s="23"/>
      <c r="F222" s="25"/>
      <c r="G222" s="47"/>
      <c r="H222" s="29"/>
      <c r="I222" s="29"/>
      <c r="J222" s="29"/>
      <c r="K222" s="29"/>
      <c r="L222" s="29"/>
      <c r="M222" s="29"/>
      <c r="N222" s="29"/>
      <c r="O222" s="29"/>
      <c r="P222" s="29"/>
      <c r="Q222" s="29"/>
      <c r="R222" s="29"/>
      <c r="S222" s="29"/>
      <c r="T222" s="29"/>
      <c r="U222" s="29"/>
      <c r="V222" s="29"/>
      <c r="W222" s="29"/>
      <c r="X222" s="29"/>
      <c r="Y222" s="29"/>
      <c r="Z222" s="29"/>
      <c r="AA222" s="32"/>
      <c r="AB222" s="32"/>
      <c r="AC222" s="32"/>
      <c r="AD222" s="32"/>
      <c r="AE222" s="32"/>
      <c r="AF222" s="32"/>
      <c r="AG222" s="32"/>
      <c r="AH222" s="32"/>
    </row>
    <row r="223" spans="1:34" ht="12.75" customHeight="1">
      <c r="A223" s="21">
        <v>211303</v>
      </c>
      <c r="B223" s="23" t="s">
        <v>100</v>
      </c>
      <c r="C223" s="23">
        <f>SUM(C224:C226)</f>
        <v>2171500</v>
      </c>
      <c r="D223" s="26"/>
      <c r="E223" s="23"/>
      <c r="F223" s="25"/>
      <c r="G223" s="47"/>
      <c r="H223" s="29"/>
      <c r="I223" s="29"/>
      <c r="J223" s="29"/>
      <c r="K223" s="29"/>
      <c r="L223" s="29"/>
      <c r="M223" s="29"/>
      <c r="N223" s="29"/>
      <c r="O223" s="29"/>
      <c r="P223" s="29"/>
      <c r="Q223" s="29"/>
      <c r="R223" s="29"/>
      <c r="S223" s="29"/>
      <c r="T223" s="29"/>
      <c r="U223" s="29"/>
      <c r="V223" s="29"/>
      <c r="W223" s="29"/>
      <c r="X223" s="29"/>
      <c r="Y223" s="29"/>
      <c r="Z223" s="29"/>
      <c r="AA223" s="32"/>
      <c r="AB223" s="32"/>
      <c r="AC223" s="32"/>
      <c r="AD223" s="32"/>
      <c r="AE223" s="32"/>
      <c r="AF223" s="32"/>
      <c r="AG223" s="32"/>
      <c r="AH223" s="32"/>
    </row>
    <row r="224" spans="1:34" ht="12.75" customHeight="1">
      <c r="A224" s="35">
        <v>21130302</v>
      </c>
      <c r="B224" s="29" t="s">
        <v>151</v>
      </c>
      <c r="C224" s="20">
        <v>585000</v>
      </c>
      <c r="D224" s="26"/>
      <c r="E224" s="32"/>
      <c r="F224" s="32"/>
      <c r="G224" s="20"/>
      <c r="H224" s="20"/>
      <c r="I224" s="20"/>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row>
    <row r="225" spans="1:34" ht="12.75" customHeight="1">
      <c r="A225" s="35">
        <v>21130304</v>
      </c>
      <c r="B225" s="32" t="s">
        <v>130</v>
      </c>
      <c r="C225" s="20">
        <v>756500</v>
      </c>
      <c r="D225" s="26"/>
      <c r="E225" s="32"/>
      <c r="F225" s="32"/>
      <c r="G225" s="20"/>
      <c r="H225" s="20"/>
      <c r="I225" s="20"/>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row>
    <row r="226" spans="1:34" ht="12.75" customHeight="1">
      <c r="A226" s="25">
        <v>21130307</v>
      </c>
      <c r="B226" s="29" t="s">
        <v>101</v>
      </c>
      <c r="C226" s="26">
        <f>830000</f>
        <v>830000</v>
      </c>
      <c r="D226" s="26"/>
      <c r="E226" s="26"/>
      <c r="F226" s="29"/>
      <c r="G226" s="25"/>
      <c r="H226" s="29"/>
      <c r="I226" s="29"/>
      <c r="J226" s="29"/>
      <c r="K226" s="29"/>
      <c r="L226" s="29"/>
      <c r="M226" s="29"/>
      <c r="N226" s="29"/>
      <c r="O226" s="29"/>
      <c r="P226" s="29"/>
      <c r="Q226" s="29"/>
      <c r="R226" s="29"/>
      <c r="S226" s="29"/>
      <c r="T226" s="29"/>
      <c r="U226" s="29"/>
      <c r="V226" s="29"/>
      <c r="W226" s="29"/>
      <c r="X226" s="29"/>
      <c r="Y226" s="29"/>
      <c r="Z226" s="29"/>
      <c r="AA226" s="32"/>
      <c r="AB226" s="32"/>
      <c r="AC226" s="32"/>
      <c r="AD226" s="32"/>
      <c r="AE226" s="32"/>
      <c r="AF226" s="32"/>
      <c r="AG226" s="32"/>
      <c r="AH226" s="32"/>
    </row>
    <row r="227" spans="1:34" ht="12.75" customHeight="1">
      <c r="A227" s="21">
        <v>211305</v>
      </c>
      <c r="B227" s="49" t="s">
        <v>55</v>
      </c>
      <c r="C227" s="23">
        <f>SUM(C228:C230)</f>
        <v>19400000</v>
      </c>
      <c r="D227" s="26"/>
      <c r="E227" s="26"/>
      <c r="F227" s="29"/>
      <c r="G227" s="25"/>
      <c r="H227" s="29"/>
      <c r="I227" s="29"/>
      <c r="J227" s="29"/>
      <c r="K227" s="29"/>
      <c r="L227" s="29"/>
      <c r="M227" s="29"/>
      <c r="N227" s="29"/>
      <c r="O227" s="29"/>
      <c r="P227" s="29"/>
      <c r="Q227" s="29"/>
      <c r="R227" s="29"/>
      <c r="S227" s="29"/>
      <c r="T227" s="29"/>
      <c r="U227" s="29"/>
      <c r="V227" s="29"/>
      <c r="W227" s="29"/>
      <c r="X227" s="29"/>
      <c r="Y227" s="29"/>
      <c r="Z227" s="29"/>
      <c r="AA227" s="32"/>
      <c r="AB227" s="32"/>
      <c r="AC227" s="32"/>
      <c r="AD227" s="32"/>
      <c r="AE227" s="32"/>
      <c r="AF227" s="32"/>
      <c r="AG227" s="32"/>
      <c r="AH227" s="32"/>
    </row>
    <row r="228" spans="1:34" ht="12.75" customHeight="1">
      <c r="A228" s="25">
        <v>21130501</v>
      </c>
      <c r="B228" s="32" t="s">
        <v>115</v>
      </c>
      <c r="C228" s="26">
        <v>500000</v>
      </c>
      <c r="D228" s="26"/>
      <c r="E228" s="26"/>
      <c r="F228" s="26"/>
      <c r="G228" s="25"/>
      <c r="H228" s="29"/>
      <c r="I228" s="29"/>
      <c r="J228" s="29"/>
      <c r="K228" s="29"/>
      <c r="L228" s="29"/>
      <c r="M228" s="29"/>
      <c r="N228" s="29"/>
      <c r="O228" s="29"/>
      <c r="P228" s="29"/>
      <c r="Q228" s="29"/>
      <c r="R228" s="29"/>
      <c r="S228" s="29"/>
      <c r="T228" s="29"/>
      <c r="U228" s="29"/>
      <c r="V228" s="29"/>
      <c r="W228" s="29"/>
      <c r="X228" s="29"/>
      <c r="Y228" s="29"/>
      <c r="Z228" s="29"/>
      <c r="AA228" s="32"/>
      <c r="AB228" s="32"/>
      <c r="AC228" s="32"/>
      <c r="AD228" s="32"/>
      <c r="AE228" s="32"/>
      <c r="AF228" s="32"/>
      <c r="AG228" s="32"/>
      <c r="AH228" s="32"/>
    </row>
    <row r="229" spans="1:34" ht="12.75" customHeight="1">
      <c r="A229" s="25">
        <v>21130502</v>
      </c>
      <c r="B229" s="26" t="s">
        <v>56</v>
      </c>
      <c r="C229" s="26">
        <v>12000000</v>
      </c>
      <c r="D229" s="26"/>
      <c r="E229" s="26"/>
      <c r="F229" s="26"/>
      <c r="G229" s="26"/>
      <c r="H229" s="29"/>
      <c r="I229" s="29"/>
      <c r="J229" s="29"/>
      <c r="K229" s="29"/>
      <c r="L229" s="29"/>
      <c r="M229" s="29"/>
      <c r="N229" s="29"/>
      <c r="O229" s="29"/>
      <c r="P229" s="29"/>
      <c r="Q229" s="29"/>
      <c r="R229" s="29"/>
      <c r="S229" s="29"/>
      <c r="T229" s="29"/>
      <c r="U229" s="29"/>
      <c r="V229" s="29"/>
      <c r="W229" s="29"/>
      <c r="X229" s="29"/>
      <c r="Y229" s="29"/>
      <c r="Z229" s="29"/>
      <c r="AA229" s="32"/>
      <c r="AB229" s="32"/>
      <c r="AC229" s="32"/>
      <c r="AD229" s="32"/>
      <c r="AE229" s="32"/>
      <c r="AF229" s="32"/>
      <c r="AG229" s="32"/>
      <c r="AH229" s="32"/>
    </row>
    <row r="230" spans="1:34" ht="12.75" customHeight="1">
      <c r="A230" s="25">
        <v>21130503</v>
      </c>
      <c r="B230" s="26" t="s">
        <v>324</v>
      </c>
      <c r="C230" s="26">
        <v>6900000</v>
      </c>
      <c r="D230" s="26"/>
      <c r="E230" s="26"/>
      <c r="F230" s="26"/>
      <c r="G230" s="26"/>
      <c r="H230" s="29"/>
      <c r="I230" s="29"/>
      <c r="J230" s="29"/>
      <c r="K230" s="29"/>
      <c r="L230" s="29"/>
      <c r="M230" s="29"/>
      <c r="N230" s="29"/>
      <c r="O230" s="29"/>
      <c r="P230" s="29"/>
      <c r="Q230" s="29"/>
      <c r="R230" s="29"/>
      <c r="S230" s="29"/>
      <c r="T230" s="29"/>
      <c r="U230" s="29"/>
      <c r="V230" s="29"/>
      <c r="W230" s="29"/>
      <c r="X230" s="29"/>
      <c r="Y230" s="29"/>
      <c r="Z230" s="29"/>
      <c r="AA230" s="32"/>
      <c r="AB230" s="32"/>
      <c r="AC230" s="32"/>
      <c r="AD230" s="32"/>
      <c r="AE230" s="32"/>
      <c r="AF230" s="32"/>
      <c r="AG230" s="32"/>
      <c r="AH230" s="32"/>
    </row>
    <row r="231" spans="1:34" ht="12.75" customHeight="1">
      <c r="A231" s="21">
        <v>211306</v>
      </c>
      <c r="B231" s="23" t="s">
        <v>57</v>
      </c>
      <c r="C231" s="23">
        <f>+SUM(C232:C235)</f>
        <v>61627104</v>
      </c>
      <c r="D231" s="26"/>
      <c r="E231" s="26"/>
      <c r="F231" s="26"/>
      <c r="G231" s="26"/>
      <c r="H231" s="29"/>
      <c r="I231" s="29"/>
      <c r="J231" s="29"/>
      <c r="K231" s="29"/>
      <c r="L231" s="29"/>
      <c r="M231" s="29"/>
      <c r="N231" s="29"/>
      <c r="O231" s="29"/>
      <c r="P231" s="29"/>
      <c r="Q231" s="29"/>
      <c r="R231" s="29"/>
      <c r="S231" s="29"/>
      <c r="T231" s="29"/>
      <c r="U231" s="29"/>
      <c r="V231" s="29"/>
      <c r="W231" s="29"/>
      <c r="X231" s="29"/>
      <c r="Y231" s="29"/>
      <c r="Z231" s="29"/>
      <c r="AA231" s="32"/>
      <c r="AB231" s="32"/>
      <c r="AC231" s="32"/>
      <c r="AD231" s="32"/>
      <c r="AE231" s="32"/>
      <c r="AF231" s="32"/>
      <c r="AG231" s="32"/>
      <c r="AH231" s="32"/>
    </row>
    <row r="232" spans="1:34" ht="12.75" customHeight="1">
      <c r="A232" s="25">
        <v>21130604</v>
      </c>
      <c r="B232" s="29" t="s">
        <v>58</v>
      </c>
      <c r="C232" s="26">
        <v>60127104</v>
      </c>
      <c r="D232" s="26"/>
      <c r="E232" s="26"/>
      <c r="F232" s="26"/>
      <c r="G232" s="26"/>
      <c r="H232" s="29"/>
      <c r="I232" s="29"/>
      <c r="J232" s="29"/>
      <c r="K232" s="29"/>
      <c r="L232" s="29"/>
      <c r="M232" s="29"/>
      <c r="N232" s="29"/>
      <c r="O232" s="29"/>
      <c r="P232" s="29"/>
      <c r="Q232" s="29"/>
      <c r="R232" s="29"/>
      <c r="S232" s="29"/>
      <c r="T232" s="29"/>
      <c r="U232" s="29"/>
      <c r="V232" s="29"/>
      <c r="W232" s="29"/>
      <c r="X232" s="29"/>
      <c r="Y232" s="29"/>
      <c r="Z232" s="29"/>
      <c r="AA232" s="32"/>
      <c r="AB232" s="32"/>
      <c r="AC232" s="32"/>
      <c r="AD232" s="32"/>
      <c r="AE232" s="32"/>
      <c r="AF232" s="32"/>
      <c r="AG232" s="32"/>
      <c r="AH232" s="32"/>
    </row>
    <row r="233" spans="1:34" ht="12.75" customHeight="1">
      <c r="A233" s="25">
        <v>21130607</v>
      </c>
      <c r="B233" s="26" t="s">
        <v>60</v>
      </c>
      <c r="C233" s="26">
        <v>450000</v>
      </c>
      <c r="D233" s="26"/>
      <c r="E233" s="26"/>
      <c r="F233" s="26"/>
      <c r="G233" s="26"/>
      <c r="H233" s="29"/>
      <c r="I233" s="29"/>
      <c r="J233" s="29"/>
      <c r="K233" s="29"/>
      <c r="L233" s="29"/>
      <c r="M233" s="29"/>
      <c r="N233" s="29"/>
      <c r="O233" s="29"/>
      <c r="P233" s="29"/>
      <c r="Q233" s="29"/>
      <c r="R233" s="29"/>
      <c r="S233" s="29"/>
      <c r="T233" s="29"/>
      <c r="U233" s="29"/>
      <c r="V233" s="29"/>
      <c r="W233" s="29"/>
      <c r="X233" s="29"/>
      <c r="Y233" s="29"/>
      <c r="Z233" s="29"/>
      <c r="AA233" s="32"/>
      <c r="AB233" s="32"/>
      <c r="AC233" s="32"/>
      <c r="AD233" s="32"/>
      <c r="AE233" s="32"/>
      <c r="AF233" s="32"/>
      <c r="AG233" s="32"/>
      <c r="AH233" s="32"/>
    </row>
    <row r="234" spans="1:34" ht="12.75" customHeight="1">
      <c r="A234" s="25">
        <v>21130608</v>
      </c>
      <c r="B234" s="26" t="s">
        <v>313</v>
      </c>
      <c r="C234" s="26">
        <v>600000</v>
      </c>
      <c r="D234" s="26"/>
      <c r="E234" s="29"/>
      <c r="F234" s="29"/>
      <c r="G234" s="26"/>
      <c r="H234" s="29"/>
      <c r="I234" s="29"/>
      <c r="J234" s="29"/>
      <c r="K234" s="29"/>
      <c r="L234" s="29"/>
      <c r="M234" s="29"/>
      <c r="N234" s="29"/>
      <c r="O234" s="29"/>
      <c r="P234" s="29"/>
      <c r="Q234" s="29"/>
      <c r="R234" s="29"/>
      <c r="S234" s="29"/>
      <c r="T234" s="29"/>
      <c r="U234" s="29"/>
      <c r="V234" s="29"/>
      <c r="W234" s="29"/>
      <c r="X234" s="29"/>
      <c r="Y234" s="29"/>
      <c r="Z234" s="29"/>
      <c r="AA234" s="32"/>
      <c r="AB234" s="32"/>
      <c r="AC234" s="32"/>
      <c r="AD234" s="32"/>
      <c r="AE234" s="32"/>
      <c r="AF234" s="32"/>
      <c r="AG234" s="32"/>
      <c r="AH234" s="32"/>
    </row>
    <row r="235" spans="1:34" ht="12.75" customHeight="1">
      <c r="A235" s="25">
        <v>21130609</v>
      </c>
      <c r="B235" s="26" t="s">
        <v>325</v>
      </c>
      <c r="C235" s="26">
        <v>450000</v>
      </c>
      <c r="D235" s="26"/>
      <c r="E235" s="26"/>
      <c r="F235" s="26"/>
      <c r="G235" s="26"/>
      <c r="H235" s="29"/>
      <c r="I235" s="29"/>
      <c r="J235" s="29"/>
      <c r="K235" s="29"/>
      <c r="L235" s="29"/>
      <c r="M235" s="29"/>
      <c r="N235" s="29"/>
      <c r="O235" s="29"/>
      <c r="P235" s="29"/>
      <c r="Q235" s="29"/>
      <c r="R235" s="29"/>
      <c r="S235" s="29"/>
      <c r="T235" s="29"/>
      <c r="U235" s="29"/>
      <c r="V235" s="29"/>
      <c r="W235" s="29"/>
      <c r="X235" s="29"/>
      <c r="Y235" s="29"/>
      <c r="Z235" s="29"/>
      <c r="AA235" s="32"/>
      <c r="AB235" s="32"/>
      <c r="AC235" s="32"/>
      <c r="AD235" s="32"/>
      <c r="AE235" s="32"/>
      <c r="AF235" s="32"/>
      <c r="AG235" s="32"/>
      <c r="AH235" s="32"/>
    </row>
    <row r="236" spans="1:34" ht="12.75" customHeight="1">
      <c r="A236" s="21">
        <v>211308</v>
      </c>
      <c r="B236" s="23" t="s">
        <v>314</v>
      </c>
      <c r="C236" s="23">
        <f>SUM(C237:C238)</f>
        <v>1400000</v>
      </c>
      <c r="D236" s="26"/>
      <c r="E236" s="26"/>
      <c r="F236" s="26"/>
      <c r="G236" s="26"/>
      <c r="H236" s="29"/>
      <c r="I236" s="29"/>
      <c r="J236" s="29"/>
      <c r="K236" s="29"/>
      <c r="L236" s="29"/>
      <c r="M236" s="29"/>
      <c r="N236" s="29"/>
      <c r="O236" s="29"/>
      <c r="P236" s="29"/>
      <c r="Q236" s="29"/>
      <c r="R236" s="29"/>
      <c r="S236" s="29"/>
      <c r="T236" s="29"/>
      <c r="U236" s="29"/>
      <c r="V236" s="29"/>
      <c r="W236" s="29"/>
      <c r="X236" s="29"/>
      <c r="Y236" s="29"/>
      <c r="Z236" s="29"/>
      <c r="AA236" s="32"/>
      <c r="AB236" s="32"/>
      <c r="AC236" s="32"/>
      <c r="AD236" s="32"/>
      <c r="AE236" s="32"/>
      <c r="AF236" s="32"/>
      <c r="AG236" s="32"/>
      <c r="AH236" s="32"/>
    </row>
    <row r="237" spans="1:34" ht="12.75" customHeight="1">
      <c r="A237" s="25">
        <v>21130801</v>
      </c>
      <c r="B237" s="29" t="s">
        <v>315</v>
      </c>
      <c r="C237" s="26">
        <v>500000</v>
      </c>
      <c r="D237" s="26"/>
      <c r="E237" s="26"/>
      <c r="F237" s="26"/>
      <c r="G237" s="26"/>
      <c r="H237" s="29"/>
      <c r="I237" s="29"/>
      <c r="J237" s="29"/>
      <c r="K237" s="29"/>
      <c r="L237" s="29"/>
      <c r="M237" s="29"/>
      <c r="N237" s="29"/>
      <c r="O237" s="29"/>
      <c r="P237" s="29"/>
      <c r="Q237" s="29"/>
      <c r="R237" s="29"/>
      <c r="S237" s="29"/>
      <c r="T237" s="29"/>
      <c r="U237" s="29"/>
      <c r="V237" s="29"/>
      <c r="W237" s="29"/>
      <c r="X237" s="29"/>
      <c r="Y237" s="29"/>
      <c r="Z237" s="29"/>
      <c r="AA237" s="32"/>
      <c r="AB237" s="32"/>
      <c r="AC237" s="32"/>
      <c r="AD237" s="32"/>
      <c r="AE237" s="32"/>
      <c r="AF237" s="32"/>
      <c r="AG237" s="32"/>
      <c r="AH237" s="32"/>
    </row>
    <row r="238" spans="1:34" ht="12.75" customHeight="1">
      <c r="A238" s="25">
        <v>21130802</v>
      </c>
      <c r="B238" s="29" t="s">
        <v>326</v>
      </c>
      <c r="C238" s="26">
        <v>900000</v>
      </c>
      <c r="D238" s="26"/>
      <c r="E238" s="26"/>
      <c r="F238" s="26"/>
      <c r="G238" s="26"/>
      <c r="H238" s="29"/>
      <c r="I238" s="29"/>
      <c r="J238" s="29"/>
      <c r="K238" s="29"/>
      <c r="L238" s="29"/>
      <c r="M238" s="29"/>
      <c r="N238" s="29"/>
      <c r="O238" s="29"/>
      <c r="P238" s="29"/>
      <c r="Q238" s="29"/>
      <c r="R238" s="29"/>
      <c r="S238" s="29"/>
      <c r="T238" s="29"/>
      <c r="U238" s="29"/>
      <c r="V238" s="29"/>
      <c r="W238" s="29"/>
      <c r="X238" s="29"/>
      <c r="Y238" s="29"/>
      <c r="Z238" s="29"/>
      <c r="AA238" s="32"/>
      <c r="AB238" s="32"/>
      <c r="AC238" s="32"/>
      <c r="AD238" s="32"/>
      <c r="AE238" s="32"/>
      <c r="AF238" s="32"/>
      <c r="AG238" s="32"/>
      <c r="AH238" s="32"/>
    </row>
    <row r="239" spans="1:34" ht="12.75" customHeight="1">
      <c r="A239" s="21">
        <v>211309</v>
      </c>
      <c r="B239" s="23" t="s">
        <v>61</v>
      </c>
      <c r="C239" s="23">
        <f>+SUM(C240:C242)</f>
        <v>43050000</v>
      </c>
      <c r="D239" s="26"/>
      <c r="E239" s="26"/>
      <c r="F239" s="26"/>
      <c r="G239" s="25"/>
      <c r="H239" s="29"/>
      <c r="I239" s="29"/>
      <c r="J239" s="29"/>
      <c r="K239" s="29"/>
      <c r="L239" s="29"/>
      <c r="M239" s="29"/>
      <c r="N239" s="29"/>
      <c r="O239" s="29"/>
      <c r="P239" s="29"/>
      <c r="Q239" s="29"/>
      <c r="R239" s="29"/>
      <c r="S239" s="29"/>
      <c r="T239" s="29"/>
      <c r="U239" s="29"/>
      <c r="V239" s="29"/>
      <c r="W239" s="29"/>
      <c r="X239" s="29"/>
      <c r="Y239" s="29"/>
      <c r="Z239" s="29"/>
      <c r="AA239" s="32"/>
      <c r="AB239" s="32"/>
      <c r="AC239" s="32"/>
      <c r="AD239" s="32"/>
      <c r="AE239" s="32"/>
      <c r="AF239" s="32"/>
      <c r="AG239" s="32"/>
      <c r="AH239" s="32"/>
    </row>
    <row r="240" spans="1:34" ht="12.75" customHeight="1">
      <c r="A240" s="25">
        <v>21130901</v>
      </c>
      <c r="B240" s="26" t="s">
        <v>62</v>
      </c>
      <c r="C240" s="26">
        <v>42250000</v>
      </c>
      <c r="D240" s="26"/>
      <c r="E240" s="26"/>
      <c r="F240" s="26"/>
      <c r="G240" s="25"/>
      <c r="H240" s="29"/>
      <c r="I240" s="29"/>
      <c r="J240" s="29"/>
      <c r="K240" s="29"/>
      <c r="L240" s="29"/>
      <c r="M240" s="29"/>
      <c r="N240" s="29"/>
      <c r="O240" s="29"/>
      <c r="P240" s="29"/>
      <c r="Q240" s="29"/>
      <c r="R240" s="29"/>
      <c r="S240" s="29"/>
      <c r="T240" s="29"/>
      <c r="U240" s="29"/>
      <c r="V240" s="29"/>
      <c r="W240" s="29"/>
      <c r="X240" s="29"/>
      <c r="Y240" s="29"/>
      <c r="Z240" s="29"/>
      <c r="AA240" s="32"/>
      <c r="AB240" s="32"/>
      <c r="AC240" s="32"/>
      <c r="AD240" s="32"/>
      <c r="AE240" s="32"/>
      <c r="AF240" s="32"/>
      <c r="AG240" s="32"/>
      <c r="AH240" s="32"/>
    </row>
    <row r="241" spans="1:34" ht="12.75" customHeight="1">
      <c r="A241" s="25">
        <v>21130903</v>
      </c>
      <c r="B241" s="26" t="s">
        <v>63</v>
      </c>
      <c r="C241" s="26">
        <v>350000</v>
      </c>
      <c r="D241" s="26"/>
      <c r="E241" s="26"/>
      <c r="F241" s="26"/>
      <c r="G241" s="25"/>
      <c r="H241" s="29"/>
      <c r="I241" s="29"/>
      <c r="J241" s="29"/>
      <c r="K241" s="29"/>
      <c r="L241" s="29"/>
      <c r="M241" s="29"/>
      <c r="N241" s="29"/>
      <c r="O241" s="29"/>
      <c r="P241" s="29"/>
      <c r="Q241" s="29"/>
      <c r="R241" s="29"/>
      <c r="S241" s="29"/>
      <c r="T241" s="29"/>
      <c r="U241" s="29"/>
      <c r="V241" s="29"/>
      <c r="W241" s="29"/>
      <c r="X241" s="29"/>
      <c r="Y241" s="29"/>
      <c r="Z241" s="29"/>
      <c r="AA241" s="32"/>
      <c r="AB241" s="32"/>
      <c r="AC241" s="32"/>
      <c r="AD241" s="32"/>
      <c r="AE241" s="32"/>
      <c r="AF241" s="32"/>
      <c r="AG241" s="32"/>
      <c r="AH241" s="32"/>
    </row>
    <row r="242" spans="1:34" ht="12.75" customHeight="1">
      <c r="A242" s="25">
        <v>21130908</v>
      </c>
      <c r="B242" s="26" t="s">
        <v>64</v>
      </c>
      <c r="C242" s="26">
        <v>450000</v>
      </c>
      <c r="D242" s="26"/>
      <c r="E242" s="23"/>
      <c r="F242" s="26"/>
      <c r="G242" s="25"/>
      <c r="H242" s="29"/>
      <c r="I242" s="29"/>
      <c r="J242" s="29"/>
      <c r="K242" s="29"/>
      <c r="L242" s="29"/>
      <c r="M242" s="29"/>
      <c r="N242" s="29"/>
      <c r="O242" s="29"/>
      <c r="P242" s="29"/>
      <c r="Q242" s="29"/>
      <c r="R242" s="29"/>
      <c r="S242" s="29"/>
      <c r="T242" s="29"/>
      <c r="U242" s="29"/>
      <c r="V242" s="29"/>
      <c r="W242" s="29"/>
      <c r="X242" s="29"/>
      <c r="Y242" s="29"/>
      <c r="Z242" s="29"/>
      <c r="AA242" s="32"/>
      <c r="AB242" s="32"/>
      <c r="AC242" s="32"/>
      <c r="AD242" s="32"/>
      <c r="AE242" s="32"/>
      <c r="AF242" s="32"/>
      <c r="AG242" s="32"/>
      <c r="AH242" s="32"/>
    </row>
    <row r="243" spans="1:34" ht="12.75" customHeight="1">
      <c r="A243" s="29"/>
      <c r="B243" s="26"/>
      <c r="C243" s="26"/>
      <c r="D243" s="26"/>
      <c r="E243" s="26"/>
      <c r="F243" s="26"/>
      <c r="G243" s="25"/>
      <c r="H243" s="29"/>
      <c r="I243" s="29"/>
      <c r="J243" s="29"/>
      <c r="K243" s="29"/>
      <c r="L243" s="29"/>
      <c r="M243" s="29"/>
      <c r="N243" s="29"/>
      <c r="O243" s="29"/>
      <c r="P243" s="29"/>
      <c r="Q243" s="29"/>
      <c r="R243" s="29"/>
      <c r="S243" s="29"/>
      <c r="T243" s="29"/>
      <c r="U243" s="29"/>
      <c r="V243" s="29"/>
      <c r="W243" s="29"/>
      <c r="X243" s="29"/>
      <c r="Y243" s="29"/>
      <c r="Z243" s="29"/>
      <c r="AA243" s="32"/>
      <c r="AB243" s="32"/>
      <c r="AC243" s="32"/>
      <c r="AD243" s="32"/>
      <c r="AE243" s="32"/>
      <c r="AF243" s="32"/>
      <c r="AG243" s="32"/>
      <c r="AH243" s="32"/>
    </row>
    <row r="244" spans="1:34" ht="12.75" customHeight="1">
      <c r="A244" s="698" t="s">
        <v>74</v>
      </c>
      <c r="B244" s="657"/>
      <c r="C244" s="86">
        <f>C245+C249+C251</f>
        <v>13000000</v>
      </c>
      <c r="D244" s="26"/>
      <c r="E244" s="26"/>
      <c r="F244" s="29"/>
      <c r="G244" s="25"/>
      <c r="H244" s="29"/>
      <c r="I244" s="29"/>
      <c r="J244" s="29"/>
      <c r="K244" s="29"/>
      <c r="L244" s="29"/>
      <c r="M244" s="29"/>
      <c r="N244" s="29"/>
      <c r="O244" s="29"/>
      <c r="P244" s="29"/>
      <c r="Q244" s="29"/>
      <c r="R244" s="29"/>
      <c r="S244" s="29"/>
      <c r="T244" s="29"/>
      <c r="U244" s="29"/>
      <c r="V244" s="29"/>
      <c r="W244" s="29"/>
      <c r="X244" s="29"/>
      <c r="Y244" s="29"/>
      <c r="Z244" s="29"/>
      <c r="AA244" s="32"/>
      <c r="AB244" s="32"/>
      <c r="AC244" s="32"/>
      <c r="AD244" s="32"/>
      <c r="AE244" s="32"/>
      <c r="AF244" s="32"/>
      <c r="AG244" s="32"/>
      <c r="AH244" s="32"/>
    </row>
    <row r="245" spans="1:34" ht="12.75" customHeight="1">
      <c r="A245" s="21">
        <v>221104</v>
      </c>
      <c r="B245" s="49" t="s">
        <v>78</v>
      </c>
      <c r="C245" s="23">
        <f>SUM(C246:C248)</f>
        <v>8000000</v>
      </c>
      <c r="D245" s="26"/>
      <c r="E245" s="47"/>
      <c r="F245" s="25"/>
      <c r="G245" s="25"/>
      <c r="H245" s="25"/>
      <c r="I245" s="25"/>
      <c r="J245" s="25"/>
      <c r="K245" s="25"/>
      <c r="L245" s="25"/>
      <c r="M245" s="25"/>
      <c r="N245" s="25"/>
      <c r="O245" s="25"/>
      <c r="P245" s="25"/>
      <c r="Q245" s="25"/>
      <c r="R245" s="25"/>
      <c r="S245" s="25"/>
      <c r="T245" s="25"/>
      <c r="U245" s="25"/>
      <c r="V245" s="25"/>
      <c r="W245" s="25"/>
      <c r="X245" s="25"/>
      <c r="Y245" s="25"/>
      <c r="Z245" s="25"/>
      <c r="AA245" s="32"/>
      <c r="AB245" s="32"/>
      <c r="AC245" s="32"/>
      <c r="AD245" s="32"/>
      <c r="AE245" s="32"/>
      <c r="AF245" s="32"/>
      <c r="AG245" s="32"/>
      <c r="AH245" s="32"/>
    </row>
    <row r="246" spans="1:34" ht="12.75" customHeight="1">
      <c r="A246" s="25">
        <v>22110401</v>
      </c>
      <c r="B246" s="29" t="s">
        <v>79</v>
      </c>
      <c r="C246" s="26">
        <v>2500000</v>
      </c>
      <c r="D246" s="26"/>
      <c r="E246" s="26"/>
      <c r="F246" s="29"/>
      <c r="G246" s="25"/>
      <c r="H246" s="29"/>
      <c r="I246" s="29"/>
      <c r="J246" s="29"/>
      <c r="K246" s="29"/>
      <c r="L246" s="29"/>
      <c r="M246" s="29"/>
      <c r="N246" s="29"/>
      <c r="O246" s="29"/>
      <c r="P246" s="29"/>
      <c r="Q246" s="29"/>
      <c r="R246" s="29"/>
      <c r="S246" s="29"/>
      <c r="T246" s="29"/>
      <c r="U246" s="29"/>
      <c r="V246" s="29"/>
      <c r="W246" s="29"/>
      <c r="X246" s="29"/>
      <c r="Y246" s="29"/>
      <c r="Z246" s="29"/>
      <c r="AA246" s="32"/>
      <c r="AB246" s="32"/>
      <c r="AC246" s="32"/>
      <c r="AD246" s="32"/>
      <c r="AE246" s="32"/>
      <c r="AF246" s="32"/>
      <c r="AG246" s="32"/>
      <c r="AH246" s="32"/>
    </row>
    <row r="247" spans="1:34" ht="12.75" customHeight="1">
      <c r="A247" s="25">
        <v>22110404</v>
      </c>
      <c r="B247" s="29" t="s">
        <v>106</v>
      </c>
      <c r="C247" s="26">
        <v>2000000</v>
      </c>
      <c r="D247" s="26"/>
      <c r="E247" s="26"/>
      <c r="F247" s="29"/>
      <c r="G247" s="25"/>
      <c r="H247" s="29"/>
      <c r="I247" s="29"/>
      <c r="J247" s="29"/>
      <c r="K247" s="29"/>
      <c r="L247" s="29"/>
      <c r="M247" s="29"/>
      <c r="N247" s="29"/>
      <c r="O247" s="29"/>
      <c r="P247" s="29"/>
      <c r="Q247" s="29"/>
      <c r="R247" s="29"/>
      <c r="S247" s="29"/>
      <c r="T247" s="29"/>
      <c r="U247" s="29"/>
      <c r="V247" s="29"/>
      <c r="W247" s="29"/>
      <c r="X247" s="29"/>
      <c r="Y247" s="29"/>
      <c r="Z247" s="29"/>
      <c r="AA247" s="32"/>
      <c r="AB247" s="32"/>
      <c r="AC247" s="32"/>
      <c r="AD247" s="32"/>
      <c r="AE247" s="32"/>
      <c r="AF247" s="32"/>
      <c r="AG247" s="32"/>
      <c r="AH247" s="32"/>
    </row>
    <row r="248" spans="1:34" ht="12.75" customHeight="1">
      <c r="A248" s="25">
        <v>22110409</v>
      </c>
      <c r="B248" s="26" t="s">
        <v>80</v>
      </c>
      <c r="C248" s="26">
        <v>3500000</v>
      </c>
      <c r="D248" s="26"/>
      <c r="E248" s="23"/>
      <c r="F248" s="35"/>
      <c r="G248" s="20"/>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row>
    <row r="249" spans="1:34" ht="12.75" customHeight="1">
      <c r="A249" s="21">
        <v>221105</v>
      </c>
      <c r="B249" s="49" t="s">
        <v>155</v>
      </c>
      <c r="C249" s="23">
        <f>C250</f>
        <v>2500000</v>
      </c>
      <c r="D249" s="26"/>
      <c r="E249" s="26"/>
      <c r="F249" s="29"/>
      <c r="G249" s="25"/>
      <c r="H249" s="29"/>
      <c r="I249" s="29"/>
      <c r="J249" s="29"/>
      <c r="K249" s="29"/>
      <c r="L249" s="29"/>
      <c r="M249" s="29"/>
      <c r="N249" s="29"/>
      <c r="O249" s="29"/>
      <c r="P249" s="29"/>
      <c r="Q249" s="29"/>
      <c r="R249" s="29"/>
      <c r="S249" s="29"/>
      <c r="T249" s="29"/>
      <c r="U249" s="29"/>
      <c r="V249" s="29"/>
      <c r="W249" s="29"/>
      <c r="X249" s="29"/>
      <c r="Y249" s="29"/>
      <c r="Z249" s="29"/>
      <c r="AA249" s="32"/>
      <c r="AB249" s="32"/>
      <c r="AC249" s="32"/>
      <c r="AD249" s="32"/>
      <c r="AE249" s="32"/>
      <c r="AF249" s="32"/>
      <c r="AG249" s="32"/>
      <c r="AH249" s="32"/>
    </row>
    <row r="250" spans="1:34" ht="12.75" customHeight="1">
      <c r="A250" s="25">
        <v>22110501</v>
      </c>
      <c r="B250" s="29" t="s">
        <v>156</v>
      </c>
      <c r="C250" s="26">
        <f>2500000</f>
        <v>2500000</v>
      </c>
      <c r="D250" s="26"/>
      <c r="E250" s="26"/>
      <c r="F250" s="29"/>
      <c r="G250" s="25"/>
      <c r="H250" s="29"/>
      <c r="I250" s="29"/>
      <c r="J250" s="29"/>
      <c r="K250" s="29"/>
      <c r="L250" s="29"/>
      <c r="M250" s="29"/>
      <c r="N250" s="29"/>
      <c r="O250" s="29"/>
      <c r="P250" s="29"/>
      <c r="Q250" s="29"/>
      <c r="R250" s="29"/>
      <c r="S250" s="29"/>
      <c r="T250" s="29"/>
      <c r="U250" s="29"/>
      <c r="V250" s="29"/>
      <c r="W250" s="29"/>
      <c r="X250" s="29"/>
      <c r="Y250" s="29"/>
      <c r="Z250" s="29"/>
      <c r="AA250" s="32"/>
      <c r="AB250" s="32"/>
      <c r="AC250" s="32"/>
      <c r="AD250" s="32"/>
      <c r="AE250" s="32"/>
      <c r="AF250" s="32"/>
      <c r="AG250" s="32"/>
      <c r="AH250" s="32"/>
    </row>
    <row r="251" spans="1:34" ht="12.75" customHeight="1">
      <c r="A251" s="21">
        <v>221107</v>
      </c>
      <c r="B251" s="23" t="s">
        <v>81</v>
      </c>
      <c r="C251" s="23">
        <f>SUM(C252)</f>
        <v>2500000</v>
      </c>
      <c r="D251" s="26"/>
      <c r="E251" s="26"/>
      <c r="F251" s="29"/>
      <c r="G251" s="25"/>
      <c r="H251" s="29"/>
      <c r="I251" s="29"/>
      <c r="J251" s="29"/>
      <c r="K251" s="29"/>
      <c r="L251" s="29"/>
      <c r="M251" s="29"/>
      <c r="N251" s="29"/>
      <c r="O251" s="29"/>
      <c r="P251" s="29"/>
      <c r="Q251" s="29"/>
      <c r="R251" s="29"/>
      <c r="S251" s="29"/>
      <c r="T251" s="29"/>
      <c r="U251" s="29"/>
      <c r="V251" s="29"/>
      <c r="W251" s="29"/>
      <c r="X251" s="29"/>
      <c r="Y251" s="29"/>
      <c r="Z251" s="29"/>
      <c r="AA251" s="32"/>
      <c r="AB251" s="32"/>
      <c r="AC251" s="32"/>
      <c r="AD251" s="32"/>
      <c r="AE251" s="32"/>
      <c r="AF251" s="32"/>
      <c r="AG251" s="32"/>
      <c r="AH251" s="32"/>
    </row>
    <row r="252" spans="1:34" ht="12.75" customHeight="1">
      <c r="A252" s="25">
        <v>22110702</v>
      </c>
      <c r="B252" s="26" t="s">
        <v>82</v>
      </c>
      <c r="C252" s="26">
        <v>2500000</v>
      </c>
      <c r="D252" s="26"/>
      <c r="E252" s="26"/>
      <c r="F252" s="29"/>
      <c r="G252" s="25"/>
      <c r="H252" s="29"/>
      <c r="I252" s="29"/>
      <c r="J252" s="29"/>
      <c r="K252" s="29"/>
      <c r="L252" s="29"/>
      <c r="M252" s="29"/>
      <c r="N252" s="29"/>
      <c r="O252" s="29"/>
      <c r="P252" s="29"/>
      <c r="Q252" s="29"/>
      <c r="R252" s="29"/>
      <c r="S252" s="29"/>
      <c r="T252" s="29"/>
      <c r="U252" s="29"/>
      <c r="V252" s="29"/>
      <c r="W252" s="29"/>
      <c r="X252" s="29"/>
      <c r="Y252" s="29"/>
      <c r="Z252" s="29"/>
      <c r="AA252" s="32"/>
      <c r="AB252" s="32"/>
      <c r="AC252" s="32"/>
      <c r="AD252" s="32"/>
      <c r="AE252" s="32"/>
      <c r="AF252" s="32"/>
      <c r="AG252" s="32"/>
      <c r="AH252" s="32"/>
    </row>
    <row r="253" spans="1:34" ht="12.75" customHeight="1">
      <c r="A253" s="32"/>
      <c r="B253" s="32"/>
      <c r="C253" s="32"/>
      <c r="D253" s="26"/>
      <c r="E253" s="26"/>
      <c r="F253" s="29"/>
      <c r="G253" s="25"/>
      <c r="H253" s="29"/>
      <c r="I253" s="29"/>
      <c r="J253" s="29"/>
      <c r="K253" s="29"/>
      <c r="L253" s="29"/>
      <c r="M253" s="29"/>
      <c r="N253" s="29"/>
      <c r="O253" s="29"/>
      <c r="P253" s="29"/>
      <c r="Q253" s="29"/>
      <c r="R253" s="29"/>
      <c r="S253" s="29"/>
      <c r="T253" s="29"/>
      <c r="U253" s="29"/>
      <c r="V253" s="29"/>
      <c r="W253" s="29"/>
      <c r="X253" s="29"/>
      <c r="Y253" s="29"/>
      <c r="Z253" s="29"/>
      <c r="AA253" s="32"/>
      <c r="AB253" s="32"/>
      <c r="AC253" s="32"/>
      <c r="AD253" s="32"/>
      <c r="AE253" s="32"/>
      <c r="AF253" s="32"/>
      <c r="AG253" s="32"/>
      <c r="AH253" s="32"/>
    </row>
    <row r="254" spans="1:34" ht="12.75" customHeight="1" thickBot="1">
      <c r="A254" s="29"/>
      <c r="B254" s="29"/>
      <c r="C254" s="26"/>
      <c r="D254" s="26"/>
      <c r="E254" s="26"/>
      <c r="F254" s="29"/>
      <c r="G254" s="25"/>
      <c r="H254" s="40"/>
      <c r="I254" s="40"/>
      <c r="J254" s="40"/>
      <c r="K254" s="40"/>
      <c r="L254" s="40"/>
      <c r="M254" s="40"/>
      <c r="N254" s="40"/>
      <c r="O254" s="40"/>
      <c r="P254" s="40"/>
      <c r="Q254" s="40"/>
      <c r="R254" s="40"/>
      <c r="S254" s="40"/>
      <c r="T254" s="40"/>
      <c r="U254" s="40"/>
      <c r="V254" s="40"/>
      <c r="W254" s="40"/>
      <c r="X254" s="40"/>
      <c r="Y254" s="40"/>
      <c r="Z254" s="40"/>
      <c r="AA254" s="32"/>
      <c r="AB254" s="32"/>
      <c r="AC254" s="32"/>
      <c r="AD254" s="32"/>
      <c r="AE254" s="32"/>
      <c r="AF254" s="32"/>
      <c r="AG254" s="32"/>
      <c r="AH254" s="32"/>
    </row>
    <row r="255" spans="1:34" ht="12.75" customHeight="1">
      <c r="A255" s="684" t="s">
        <v>327</v>
      </c>
      <c r="B255" s="685"/>
      <c r="C255" s="661" t="s">
        <v>328</v>
      </c>
      <c r="E255" s="29"/>
      <c r="F255" s="25"/>
      <c r="G255" s="40"/>
      <c r="H255" s="40"/>
      <c r="I255" s="40"/>
      <c r="J255" s="40"/>
      <c r="K255" s="40"/>
      <c r="L255" s="40"/>
      <c r="M255" s="40"/>
      <c r="N255" s="40"/>
      <c r="O255" s="40"/>
      <c r="P255" s="40"/>
      <c r="Q255" s="40"/>
      <c r="R255" s="40"/>
      <c r="S255" s="40"/>
      <c r="T255" s="40"/>
      <c r="U255" s="40"/>
      <c r="V255" s="40"/>
      <c r="W255" s="40"/>
      <c r="X255" s="40"/>
      <c r="Y255" s="40"/>
      <c r="Z255" s="32"/>
      <c r="AA255" s="32"/>
      <c r="AB255" s="32"/>
      <c r="AC255" s="32"/>
      <c r="AD255" s="32"/>
      <c r="AE255" s="32"/>
      <c r="AF255" s="32"/>
      <c r="AG255" s="32"/>
    </row>
    <row r="256" spans="1:34" ht="12.75" customHeight="1" thickBot="1">
      <c r="A256" s="686"/>
      <c r="B256" s="687"/>
      <c r="C256" s="717"/>
      <c r="E256" s="29"/>
      <c r="F256" s="25"/>
      <c r="G256" s="40"/>
      <c r="H256" s="40"/>
      <c r="I256" s="40"/>
      <c r="J256" s="40"/>
      <c r="K256" s="40"/>
      <c r="L256" s="40"/>
      <c r="M256" s="40"/>
      <c r="N256" s="40"/>
      <c r="O256" s="40"/>
      <c r="P256" s="40"/>
      <c r="Q256" s="40"/>
      <c r="R256" s="40"/>
      <c r="S256" s="40"/>
      <c r="T256" s="40"/>
      <c r="U256" s="40"/>
      <c r="V256" s="40"/>
      <c r="W256" s="40"/>
      <c r="X256" s="40"/>
      <c r="Y256" s="40"/>
      <c r="Z256" s="32"/>
      <c r="AA256" s="32"/>
      <c r="AB256" s="32"/>
      <c r="AC256" s="32"/>
      <c r="AD256" s="32"/>
      <c r="AE256" s="32"/>
      <c r="AF256" s="32"/>
      <c r="AG256" s="32"/>
    </row>
    <row r="257" spans="1:34" ht="12.75" customHeight="1">
      <c r="A257" s="668" t="s">
        <v>329</v>
      </c>
      <c r="B257" s="669"/>
      <c r="C257" s="670"/>
      <c r="E257" s="29"/>
      <c r="F257" s="25"/>
      <c r="G257" s="40"/>
      <c r="H257" s="40"/>
      <c r="I257" s="40"/>
      <c r="J257" s="40"/>
      <c r="K257" s="40"/>
      <c r="L257" s="40"/>
      <c r="M257" s="40"/>
      <c r="N257" s="40"/>
      <c r="O257" s="40"/>
      <c r="P257" s="40"/>
      <c r="Q257" s="40"/>
      <c r="R257" s="40"/>
      <c r="S257" s="40"/>
      <c r="T257" s="40"/>
      <c r="U257" s="40"/>
      <c r="V257" s="40"/>
      <c r="W257" s="40"/>
      <c r="X257" s="40"/>
      <c r="Y257" s="40"/>
      <c r="Z257" s="32"/>
      <c r="AA257" s="32"/>
      <c r="AB257" s="32"/>
      <c r="AC257" s="32"/>
      <c r="AD257" s="32"/>
      <c r="AE257" s="32"/>
      <c r="AF257" s="32"/>
      <c r="AG257" s="32"/>
    </row>
    <row r="258" spans="1:34" ht="12.75" customHeight="1">
      <c r="A258" s="671"/>
      <c r="B258" s="672"/>
      <c r="C258" s="673"/>
      <c r="E258" s="29"/>
      <c r="F258" s="25"/>
      <c r="G258" s="40"/>
      <c r="H258" s="40"/>
      <c r="I258" s="40"/>
      <c r="J258" s="40"/>
      <c r="K258" s="40"/>
      <c r="L258" s="40"/>
      <c r="M258" s="40"/>
      <c r="N258" s="40"/>
      <c r="O258" s="40"/>
      <c r="P258" s="40"/>
      <c r="Q258" s="40"/>
      <c r="R258" s="40"/>
      <c r="S258" s="40"/>
      <c r="T258" s="40"/>
      <c r="U258" s="40"/>
      <c r="V258" s="40"/>
      <c r="W258" s="40"/>
      <c r="X258" s="40"/>
      <c r="Y258" s="40"/>
      <c r="Z258" s="32"/>
      <c r="AA258" s="32"/>
      <c r="AB258" s="32"/>
      <c r="AC258" s="32"/>
      <c r="AD258" s="32"/>
      <c r="AE258" s="32"/>
      <c r="AF258" s="32"/>
      <c r="AG258" s="32"/>
    </row>
    <row r="259" spans="1:34" ht="12.75" customHeight="1">
      <c r="A259" s="671"/>
      <c r="B259" s="672"/>
      <c r="C259" s="673"/>
      <c r="E259" s="29"/>
      <c r="F259" s="25"/>
      <c r="G259" s="40"/>
      <c r="H259" s="40"/>
      <c r="I259" s="40"/>
      <c r="J259" s="40"/>
      <c r="K259" s="40"/>
      <c r="L259" s="40"/>
      <c r="M259" s="40"/>
      <c r="N259" s="40"/>
      <c r="O259" s="40"/>
      <c r="P259" s="40"/>
      <c r="Q259" s="40"/>
      <c r="R259" s="40"/>
      <c r="S259" s="40"/>
      <c r="T259" s="40"/>
      <c r="U259" s="40"/>
      <c r="V259" s="40"/>
      <c r="W259" s="40"/>
      <c r="X259" s="40"/>
      <c r="Y259" s="40"/>
      <c r="Z259" s="32"/>
      <c r="AA259" s="32"/>
      <c r="AB259" s="32"/>
      <c r="AC259" s="32"/>
      <c r="AD259" s="32"/>
      <c r="AE259" s="32"/>
      <c r="AF259" s="32"/>
      <c r="AG259" s="32"/>
    </row>
    <row r="260" spans="1:34" ht="12.75" customHeight="1">
      <c r="A260" s="671"/>
      <c r="B260" s="672"/>
      <c r="C260" s="673"/>
      <c r="E260" s="29"/>
      <c r="F260" s="25"/>
      <c r="G260" s="40"/>
      <c r="H260" s="40"/>
      <c r="I260" s="40"/>
      <c r="J260" s="40"/>
      <c r="K260" s="40"/>
      <c r="L260" s="40"/>
      <c r="M260" s="40"/>
      <c r="N260" s="40"/>
      <c r="O260" s="40"/>
      <c r="P260" s="40"/>
      <c r="Q260" s="40"/>
      <c r="R260" s="40"/>
      <c r="S260" s="40"/>
      <c r="T260" s="40"/>
      <c r="U260" s="40"/>
      <c r="V260" s="40"/>
      <c r="W260" s="40"/>
      <c r="X260" s="40"/>
      <c r="Y260" s="40"/>
      <c r="Z260" s="32"/>
      <c r="AA260" s="32"/>
      <c r="AB260" s="32"/>
      <c r="AC260" s="32"/>
      <c r="AD260" s="32"/>
      <c r="AE260" s="32"/>
      <c r="AF260" s="32"/>
      <c r="AG260" s="32"/>
    </row>
    <row r="261" spans="1:34" ht="12.75" customHeight="1" thickBot="1">
      <c r="A261" s="674"/>
      <c r="B261" s="675"/>
      <c r="C261" s="676"/>
      <c r="E261" s="29"/>
      <c r="F261" s="25"/>
      <c r="G261" s="40"/>
      <c r="H261" s="40"/>
      <c r="I261" s="40"/>
      <c r="J261" s="40"/>
      <c r="K261" s="40"/>
      <c r="L261" s="40"/>
      <c r="M261" s="40"/>
      <c r="N261" s="40"/>
      <c r="O261" s="40"/>
      <c r="P261" s="40"/>
      <c r="Q261" s="40"/>
      <c r="R261" s="40"/>
      <c r="S261" s="40"/>
      <c r="T261" s="40"/>
      <c r="U261" s="40"/>
      <c r="V261" s="40"/>
      <c r="W261" s="40"/>
      <c r="X261" s="40"/>
      <c r="Y261" s="40"/>
      <c r="Z261" s="32"/>
      <c r="AA261" s="32"/>
      <c r="AB261" s="32"/>
      <c r="AC261" s="32"/>
      <c r="AD261" s="32"/>
      <c r="AE261" s="32"/>
      <c r="AF261" s="32"/>
      <c r="AG261" s="32"/>
    </row>
    <row r="262" spans="1:34" ht="12.75" customHeight="1">
      <c r="A262" s="63" t="s">
        <v>4</v>
      </c>
      <c r="B262" s="29"/>
      <c r="C262" s="137"/>
      <c r="E262" s="29"/>
      <c r="F262" s="25"/>
      <c r="G262" s="29"/>
      <c r="H262" s="29"/>
      <c r="I262" s="29"/>
      <c r="J262" s="29"/>
      <c r="K262" s="29"/>
      <c r="L262" s="29"/>
      <c r="M262" s="29"/>
      <c r="N262" s="29"/>
      <c r="O262" s="29"/>
      <c r="P262" s="29"/>
      <c r="Q262" s="29"/>
      <c r="R262" s="29"/>
      <c r="S262" s="29"/>
      <c r="T262" s="29"/>
      <c r="U262" s="29"/>
      <c r="V262" s="29"/>
      <c r="W262" s="29"/>
      <c r="X262" s="29"/>
      <c r="Y262" s="29"/>
      <c r="Z262" s="32"/>
      <c r="AA262" s="32"/>
      <c r="AB262" s="32"/>
      <c r="AC262" s="32"/>
      <c r="AD262" s="32"/>
      <c r="AE262" s="32"/>
      <c r="AF262" s="32"/>
      <c r="AG262" s="32"/>
    </row>
    <row r="263" spans="1:34" ht="12.75" customHeight="1">
      <c r="A263" s="63" t="s">
        <v>330</v>
      </c>
      <c r="B263" s="29"/>
      <c r="C263" s="137"/>
      <c r="E263" s="29"/>
      <c r="F263" s="25"/>
      <c r="G263" s="29"/>
      <c r="H263" s="29"/>
      <c r="I263" s="29"/>
      <c r="J263" s="29"/>
      <c r="K263" s="29"/>
      <c r="L263" s="29"/>
      <c r="M263" s="29"/>
      <c r="N263" s="29"/>
      <c r="O263" s="29"/>
      <c r="P263" s="29"/>
      <c r="Q263" s="29"/>
      <c r="R263" s="29"/>
      <c r="S263" s="29"/>
      <c r="T263" s="29"/>
      <c r="U263" s="29"/>
      <c r="V263" s="29"/>
      <c r="W263" s="29"/>
      <c r="X263" s="29"/>
      <c r="Y263" s="29"/>
      <c r="Z263" s="32"/>
      <c r="AA263" s="32"/>
      <c r="AB263" s="32"/>
      <c r="AC263" s="32"/>
      <c r="AD263" s="32"/>
      <c r="AE263" s="32"/>
      <c r="AF263" s="32"/>
      <c r="AG263" s="32"/>
    </row>
    <row r="264" spans="1:34" ht="12.75" customHeight="1">
      <c r="A264" s="63" t="s">
        <v>331</v>
      </c>
      <c r="B264" s="29"/>
      <c r="C264" s="137"/>
      <c r="E264" s="29"/>
      <c r="F264" s="25"/>
      <c r="G264" s="29"/>
      <c r="H264" s="29"/>
      <c r="I264" s="29"/>
      <c r="J264" s="29"/>
      <c r="K264" s="29"/>
      <c r="L264" s="29"/>
      <c r="M264" s="29"/>
      <c r="N264" s="29"/>
      <c r="O264" s="29"/>
      <c r="P264" s="29"/>
      <c r="Q264" s="29"/>
      <c r="R264" s="29"/>
      <c r="S264" s="29"/>
      <c r="T264" s="29"/>
      <c r="U264" s="29"/>
      <c r="V264" s="29"/>
      <c r="W264" s="29"/>
      <c r="X264" s="29"/>
      <c r="Y264" s="29"/>
      <c r="Z264" s="32"/>
      <c r="AA264" s="32"/>
      <c r="AB264" s="32"/>
      <c r="AC264" s="32"/>
      <c r="AD264" s="32"/>
      <c r="AE264" s="32"/>
      <c r="AF264" s="32"/>
      <c r="AG264" s="32"/>
    </row>
    <row r="265" spans="1:34" ht="12.75" customHeight="1" thickBot="1">
      <c r="A265" s="64" t="s">
        <v>7</v>
      </c>
      <c r="B265" s="114"/>
      <c r="C265" s="141"/>
      <c r="E265" s="29"/>
      <c r="F265" s="25"/>
      <c r="G265" s="29"/>
      <c r="H265" s="29"/>
      <c r="I265" s="29"/>
      <c r="J265" s="29"/>
      <c r="K265" s="29"/>
      <c r="L265" s="29"/>
      <c r="M265" s="29"/>
      <c r="N265" s="29"/>
      <c r="O265" s="29"/>
      <c r="P265" s="29"/>
      <c r="Q265" s="29"/>
      <c r="R265" s="29"/>
      <c r="S265" s="29"/>
      <c r="T265" s="29"/>
      <c r="U265" s="29"/>
      <c r="V265" s="29"/>
      <c r="W265" s="29"/>
      <c r="X265" s="29"/>
      <c r="Y265" s="29"/>
      <c r="Z265" s="32"/>
      <c r="AA265" s="32"/>
      <c r="AB265" s="32"/>
      <c r="AC265" s="32"/>
      <c r="AD265" s="32"/>
      <c r="AE265" s="32"/>
      <c r="AF265" s="32"/>
      <c r="AG265" s="32"/>
    </row>
    <row r="266" spans="1:34" ht="12.75" customHeight="1" thickBot="1">
      <c r="A266" s="65" t="s">
        <v>8</v>
      </c>
      <c r="B266" s="115"/>
      <c r="C266" s="68">
        <f>C268+C285+C303</f>
        <v>384809000</v>
      </c>
      <c r="E266" s="29"/>
      <c r="F266" s="47"/>
      <c r="G266" s="29"/>
      <c r="H266" s="29"/>
      <c r="I266" s="29"/>
      <c r="J266" s="29"/>
      <c r="K266" s="29"/>
      <c r="L266" s="29"/>
      <c r="M266" s="29"/>
      <c r="N266" s="29"/>
      <c r="O266" s="29"/>
      <c r="P266" s="29"/>
      <c r="Q266" s="29"/>
      <c r="R266" s="29"/>
      <c r="S266" s="29"/>
      <c r="T266" s="29"/>
      <c r="U266" s="29"/>
      <c r="V266" s="29"/>
      <c r="W266" s="29"/>
      <c r="X266" s="29"/>
      <c r="Y266" s="29"/>
      <c r="Z266" s="32"/>
      <c r="AA266" s="32"/>
      <c r="AB266" s="32"/>
      <c r="AC266" s="32"/>
      <c r="AD266" s="32"/>
      <c r="AE266" s="32"/>
      <c r="AF266" s="32"/>
      <c r="AG266" s="32"/>
    </row>
    <row r="267" spans="1:34" ht="12.75" customHeight="1" thickBot="1">
      <c r="A267" s="49"/>
      <c r="B267" s="49"/>
      <c r="C267" s="23"/>
      <c r="D267" s="23"/>
      <c r="E267" s="29"/>
      <c r="F267" s="131"/>
      <c r="G267" s="25"/>
      <c r="H267" s="29"/>
      <c r="I267" s="29"/>
      <c r="J267" s="29"/>
      <c r="K267" s="29"/>
      <c r="L267" s="29"/>
      <c r="M267" s="29"/>
      <c r="N267" s="29"/>
      <c r="O267" s="29"/>
      <c r="P267" s="29"/>
      <c r="Q267" s="29"/>
      <c r="R267" s="29"/>
      <c r="S267" s="29"/>
      <c r="T267" s="29"/>
      <c r="U267" s="29"/>
      <c r="V267" s="29"/>
      <c r="W267" s="29"/>
      <c r="X267" s="29"/>
      <c r="Y267" s="29"/>
      <c r="Z267" s="29"/>
      <c r="AA267" s="32"/>
      <c r="AB267" s="32"/>
      <c r="AC267" s="32"/>
      <c r="AD267" s="32"/>
      <c r="AE267" s="32"/>
      <c r="AF267" s="32"/>
      <c r="AG267" s="32"/>
      <c r="AH267" s="32"/>
    </row>
    <row r="268" spans="1:34" ht="12.75" customHeight="1">
      <c r="A268" s="697" t="s">
        <v>32</v>
      </c>
      <c r="B268" s="657"/>
      <c r="C268" s="126">
        <f>+C271+C273+C275+C278+C281+C269</f>
        <v>12254000</v>
      </c>
      <c r="D268" s="26"/>
      <c r="E268" s="26"/>
      <c r="F268" s="131"/>
      <c r="G268" s="25"/>
      <c r="H268" s="29"/>
      <c r="I268" s="29"/>
      <c r="J268" s="29"/>
      <c r="K268" s="29"/>
      <c r="L268" s="29"/>
      <c r="M268" s="29"/>
      <c r="N268" s="29"/>
      <c r="O268" s="29"/>
      <c r="P268" s="29"/>
      <c r="Q268" s="29"/>
      <c r="R268" s="29"/>
      <c r="S268" s="29"/>
      <c r="T268" s="29"/>
      <c r="U268" s="29"/>
      <c r="V268" s="29"/>
      <c r="W268" s="29"/>
      <c r="X268" s="29"/>
      <c r="Y268" s="29"/>
      <c r="Z268" s="29"/>
      <c r="AA268" s="32"/>
      <c r="AB268" s="32"/>
      <c r="AC268" s="32"/>
      <c r="AD268" s="32"/>
      <c r="AE268" s="32"/>
      <c r="AF268" s="32"/>
      <c r="AG268" s="32"/>
      <c r="AH268" s="32"/>
    </row>
    <row r="269" spans="1:34" ht="12.75" customHeight="1">
      <c r="A269" s="21">
        <v>211201</v>
      </c>
      <c r="B269" s="21" t="s">
        <v>33</v>
      </c>
      <c r="C269" s="50">
        <f>C270</f>
        <v>1680000</v>
      </c>
      <c r="D269" s="26"/>
      <c r="E269" s="25"/>
      <c r="F269" s="25"/>
      <c r="G269" s="25"/>
      <c r="H269" s="25"/>
      <c r="I269" s="25"/>
      <c r="J269" s="25"/>
      <c r="K269" s="25"/>
      <c r="L269" s="25"/>
      <c r="M269" s="25"/>
      <c r="N269" s="25"/>
      <c r="O269" s="25"/>
      <c r="P269" s="25"/>
      <c r="Q269" s="25"/>
      <c r="R269" s="25"/>
      <c r="S269" s="25"/>
      <c r="T269" s="25"/>
      <c r="U269" s="25"/>
      <c r="V269" s="25"/>
      <c r="W269" s="25"/>
      <c r="X269" s="25"/>
      <c r="Y269" s="25"/>
      <c r="Z269" s="25"/>
      <c r="AA269" s="32"/>
      <c r="AB269" s="32"/>
      <c r="AC269" s="32"/>
      <c r="AD269" s="32"/>
      <c r="AE269" s="32"/>
      <c r="AF269" s="32"/>
      <c r="AG269" s="32"/>
      <c r="AH269" s="32"/>
    </row>
    <row r="270" spans="1:34" ht="12.75" customHeight="1">
      <c r="A270" s="25">
        <v>21120101</v>
      </c>
      <c r="B270" s="29" t="s">
        <v>34</v>
      </c>
      <c r="C270" s="26">
        <v>1680000</v>
      </c>
      <c r="D270" s="26"/>
      <c r="E270" s="29"/>
      <c r="F270" s="47"/>
      <c r="G270" s="47"/>
      <c r="H270" s="29"/>
      <c r="I270" s="29"/>
      <c r="J270" s="29"/>
      <c r="K270" s="29"/>
      <c r="L270" s="29"/>
      <c r="M270" s="29"/>
      <c r="N270" s="29"/>
      <c r="O270" s="29"/>
      <c r="P270" s="29"/>
      <c r="Q270" s="29"/>
      <c r="R270" s="29"/>
      <c r="S270" s="29"/>
      <c r="T270" s="29"/>
      <c r="U270" s="29"/>
      <c r="V270" s="29"/>
      <c r="W270" s="29"/>
      <c r="X270" s="29"/>
      <c r="Y270" s="29"/>
      <c r="Z270" s="29"/>
      <c r="AA270" s="32"/>
      <c r="AB270" s="32"/>
      <c r="AC270" s="32"/>
      <c r="AD270" s="32"/>
      <c r="AE270" s="32"/>
      <c r="AF270" s="32"/>
      <c r="AG270" s="32"/>
      <c r="AH270" s="32"/>
    </row>
    <row r="271" spans="1:34" ht="12.75" customHeight="1">
      <c r="A271" s="21">
        <v>211203</v>
      </c>
      <c r="B271" s="49" t="s">
        <v>35</v>
      </c>
      <c r="C271" s="23">
        <f>C272</f>
        <v>350000</v>
      </c>
      <c r="D271" s="26"/>
      <c r="E271" s="29"/>
      <c r="F271" s="131"/>
      <c r="G271" s="25"/>
      <c r="H271" s="29"/>
      <c r="I271" s="29"/>
      <c r="J271" s="29"/>
      <c r="K271" s="29"/>
      <c r="L271" s="29"/>
      <c r="M271" s="29"/>
      <c r="N271" s="29"/>
      <c r="O271" s="29"/>
      <c r="P271" s="29"/>
      <c r="Q271" s="29"/>
      <c r="R271" s="29"/>
      <c r="S271" s="29"/>
      <c r="T271" s="29"/>
      <c r="U271" s="29"/>
      <c r="V271" s="29"/>
      <c r="W271" s="29"/>
      <c r="X271" s="29"/>
      <c r="Y271" s="29"/>
      <c r="Z271" s="29"/>
      <c r="AA271" s="32"/>
      <c r="AB271" s="32"/>
      <c r="AC271" s="32"/>
      <c r="AD271" s="32"/>
      <c r="AE271" s="32"/>
      <c r="AF271" s="32"/>
      <c r="AG271" s="32"/>
      <c r="AH271" s="32"/>
    </row>
    <row r="272" spans="1:34" ht="12.75" customHeight="1">
      <c r="A272" s="25">
        <v>21120302</v>
      </c>
      <c r="B272" s="29" t="s">
        <v>37</v>
      </c>
      <c r="C272" s="26">
        <v>350000</v>
      </c>
      <c r="D272" s="26"/>
      <c r="E272" s="26"/>
      <c r="F272" s="29"/>
      <c r="G272" s="25"/>
      <c r="H272" s="29"/>
      <c r="I272" s="29"/>
      <c r="J272" s="29"/>
      <c r="K272" s="29"/>
      <c r="L272" s="29"/>
      <c r="M272" s="29"/>
      <c r="N272" s="29"/>
      <c r="O272" s="29"/>
      <c r="P272" s="29"/>
      <c r="Q272" s="29"/>
      <c r="R272" s="29"/>
      <c r="S272" s="29"/>
      <c r="T272" s="29"/>
      <c r="U272" s="29"/>
      <c r="V272" s="29"/>
      <c r="W272" s="29"/>
      <c r="X272" s="29"/>
      <c r="Y272" s="29"/>
      <c r="Z272" s="29"/>
      <c r="AA272" s="32"/>
      <c r="AB272" s="32"/>
      <c r="AC272" s="32"/>
      <c r="AD272" s="32"/>
      <c r="AE272" s="32"/>
      <c r="AF272" s="32"/>
      <c r="AG272" s="32"/>
      <c r="AH272" s="32"/>
    </row>
    <row r="273" spans="1:34" ht="12.75" customHeight="1">
      <c r="A273" s="21">
        <v>211204</v>
      </c>
      <c r="B273" s="49" t="s">
        <v>38</v>
      </c>
      <c r="C273" s="23">
        <f>C274</f>
        <v>6200000</v>
      </c>
      <c r="D273" s="26"/>
      <c r="E273" s="26"/>
      <c r="F273" s="29"/>
      <c r="G273" s="25"/>
      <c r="H273" s="29"/>
      <c r="I273" s="29"/>
      <c r="J273" s="29"/>
      <c r="K273" s="29"/>
      <c r="L273" s="29"/>
      <c r="M273" s="29"/>
      <c r="N273" s="29"/>
      <c r="O273" s="29"/>
      <c r="P273" s="29"/>
      <c r="Q273" s="29"/>
      <c r="R273" s="29"/>
      <c r="S273" s="29"/>
      <c r="T273" s="29"/>
      <c r="U273" s="29"/>
      <c r="V273" s="29"/>
      <c r="W273" s="29"/>
      <c r="X273" s="29"/>
      <c r="Y273" s="29"/>
      <c r="Z273" s="29"/>
      <c r="AA273" s="32"/>
      <c r="AB273" s="32"/>
      <c r="AC273" s="32"/>
      <c r="AD273" s="32"/>
      <c r="AE273" s="32"/>
      <c r="AF273" s="32"/>
      <c r="AG273" s="32"/>
      <c r="AH273" s="32"/>
    </row>
    <row r="274" spans="1:34" ht="12.75" customHeight="1">
      <c r="A274" s="25">
        <v>21120401</v>
      </c>
      <c r="B274" s="26" t="s">
        <v>39</v>
      </c>
      <c r="C274" s="26">
        <v>6200000</v>
      </c>
      <c r="D274" s="26"/>
      <c r="E274" s="26"/>
      <c r="F274" s="29"/>
      <c r="G274" s="25"/>
      <c r="H274" s="29"/>
      <c r="I274" s="29"/>
      <c r="J274" s="29"/>
      <c r="K274" s="29"/>
      <c r="L274" s="29"/>
      <c r="M274" s="29"/>
      <c r="N274" s="29"/>
      <c r="O274" s="29"/>
      <c r="P274" s="29"/>
      <c r="Q274" s="29"/>
      <c r="R274" s="29"/>
      <c r="S274" s="29"/>
      <c r="T274" s="29"/>
      <c r="U274" s="29"/>
      <c r="V274" s="29"/>
      <c r="W274" s="29"/>
      <c r="X274" s="29"/>
      <c r="Y274" s="29"/>
      <c r="Z274" s="29"/>
      <c r="AA274" s="32"/>
      <c r="AB274" s="32"/>
      <c r="AC274" s="32"/>
      <c r="AD274" s="32"/>
      <c r="AE274" s="32"/>
      <c r="AF274" s="32"/>
      <c r="AG274" s="32"/>
      <c r="AH274" s="32"/>
    </row>
    <row r="275" spans="1:34" ht="12.75" customHeight="1">
      <c r="A275" s="21">
        <v>211207</v>
      </c>
      <c r="B275" s="23" t="s">
        <v>40</v>
      </c>
      <c r="C275" s="23">
        <f>SUM(C276:C277)</f>
        <v>1200000</v>
      </c>
      <c r="D275" s="26"/>
      <c r="E275" s="26"/>
      <c r="F275" s="29"/>
      <c r="G275" s="25"/>
      <c r="H275" s="29"/>
      <c r="I275" s="29"/>
      <c r="J275" s="29"/>
      <c r="K275" s="29"/>
      <c r="L275" s="29"/>
      <c r="M275" s="29"/>
      <c r="N275" s="29"/>
      <c r="O275" s="29"/>
      <c r="P275" s="29"/>
      <c r="Q275" s="29"/>
      <c r="R275" s="29"/>
      <c r="S275" s="29"/>
      <c r="T275" s="29"/>
      <c r="U275" s="29"/>
      <c r="V275" s="29"/>
      <c r="W275" s="29"/>
      <c r="X275" s="29"/>
      <c r="Y275" s="29"/>
      <c r="Z275" s="29"/>
      <c r="AA275" s="32"/>
      <c r="AB275" s="32"/>
      <c r="AC275" s="32"/>
      <c r="AD275" s="32"/>
      <c r="AE275" s="32"/>
      <c r="AF275" s="32"/>
      <c r="AG275" s="32"/>
      <c r="AH275" s="32"/>
    </row>
    <row r="276" spans="1:34" ht="12.75" customHeight="1">
      <c r="A276" s="25">
        <v>21120702</v>
      </c>
      <c r="B276" s="26" t="s">
        <v>41</v>
      </c>
      <c r="C276" s="26">
        <v>450000</v>
      </c>
      <c r="D276" s="26"/>
      <c r="E276" s="26"/>
      <c r="F276" s="29"/>
      <c r="G276" s="25"/>
      <c r="H276" s="29"/>
      <c r="I276" s="29"/>
      <c r="J276" s="29"/>
      <c r="K276" s="29"/>
      <c r="L276" s="29"/>
      <c r="M276" s="29"/>
      <c r="N276" s="29"/>
      <c r="O276" s="29"/>
      <c r="P276" s="29"/>
      <c r="Q276" s="29"/>
      <c r="R276" s="29"/>
      <c r="S276" s="29"/>
      <c r="T276" s="29"/>
      <c r="U276" s="29"/>
      <c r="V276" s="29"/>
      <c r="W276" s="29"/>
      <c r="X276" s="29"/>
      <c r="Y276" s="29"/>
      <c r="Z276" s="29"/>
      <c r="AA276" s="32"/>
      <c r="AB276" s="32"/>
      <c r="AC276" s="32"/>
      <c r="AD276" s="32"/>
      <c r="AE276" s="32"/>
      <c r="AF276" s="32"/>
      <c r="AG276" s="32"/>
      <c r="AH276" s="32"/>
    </row>
    <row r="277" spans="1:34" ht="12.75" customHeight="1">
      <c r="A277" s="25">
        <v>21120711</v>
      </c>
      <c r="B277" s="26" t="s">
        <v>46</v>
      </c>
      <c r="C277" s="26">
        <v>750000</v>
      </c>
      <c r="D277" s="26"/>
      <c r="E277" s="23"/>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row>
    <row r="278" spans="1:34" ht="12.75" customHeight="1">
      <c r="A278" s="21">
        <v>211208</v>
      </c>
      <c r="B278" s="23" t="s">
        <v>47</v>
      </c>
      <c r="C278" s="23">
        <f>SUM(C279:C280)</f>
        <v>1000000</v>
      </c>
      <c r="D278" s="26"/>
      <c r="E278" s="26"/>
      <c r="F278" s="29"/>
      <c r="G278" s="25"/>
      <c r="H278" s="29"/>
      <c r="I278" s="29"/>
      <c r="J278" s="29"/>
      <c r="K278" s="29"/>
      <c r="L278" s="29"/>
      <c r="M278" s="29"/>
      <c r="N278" s="29"/>
      <c r="O278" s="29"/>
      <c r="P278" s="29"/>
      <c r="Q278" s="29"/>
      <c r="R278" s="29"/>
      <c r="S278" s="29"/>
      <c r="T278" s="29"/>
      <c r="U278" s="29"/>
      <c r="V278" s="29"/>
      <c r="W278" s="29"/>
      <c r="X278" s="29"/>
      <c r="Y278" s="29"/>
      <c r="Z278" s="29"/>
      <c r="AA278" s="32"/>
      <c r="AB278" s="32"/>
      <c r="AC278" s="32"/>
      <c r="AD278" s="32"/>
      <c r="AE278" s="32"/>
      <c r="AF278" s="32"/>
      <c r="AG278" s="32"/>
      <c r="AH278" s="32"/>
    </row>
    <row r="279" spans="1:34" ht="12.75" customHeight="1">
      <c r="A279" s="25">
        <v>21120801</v>
      </c>
      <c r="B279" s="32" t="s">
        <v>48</v>
      </c>
      <c r="C279" s="26">
        <v>350000</v>
      </c>
      <c r="D279" s="26"/>
      <c r="E279" s="20"/>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row>
    <row r="280" spans="1:34" ht="12.75" customHeight="1">
      <c r="A280" s="25">
        <v>21120805</v>
      </c>
      <c r="B280" s="26" t="s">
        <v>49</v>
      </c>
      <c r="C280" s="26">
        <v>650000</v>
      </c>
      <c r="D280" s="26"/>
      <c r="E280" s="26"/>
      <c r="F280" s="29"/>
      <c r="G280" s="25"/>
      <c r="H280" s="29"/>
      <c r="I280" s="29"/>
      <c r="J280" s="29"/>
      <c r="K280" s="29"/>
      <c r="L280" s="29"/>
      <c r="M280" s="29"/>
      <c r="N280" s="29"/>
      <c r="O280" s="29"/>
      <c r="P280" s="29"/>
      <c r="Q280" s="29"/>
      <c r="R280" s="29"/>
      <c r="S280" s="29"/>
      <c r="T280" s="29"/>
      <c r="U280" s="29"/>
      <c r="V280" s="29"/>
      <c r="W280" s="29"/>
      <c r="X280" s="29"/>
      <c r="Y280" s="29"/>
      <c r="Z280" s="29"/>
      <c r="AA280" s="32"/>
      <c r="AB280" s="32"/>
      <c r="AC280" s="32"/>
      <c r="AD280" s="32"/>
      <c r="AE280" s="32"/>
      <c r="AF280" s="32"/>
      <c r="AG280" s="32"/>
      <c r="AH280" s="32"/>
    </row>
    <row r="281" spans="1:34" ht="12.75" customHeight="1">
      <c r="A281" s="21">
        <v>211209</v>
      </c>
      <c r="B281" s="23" t="s">
        <v>50</v>
      </c>
      <c r="C281" s="23">
        <f>+SUM(C282:C283)</f>
        <v>1824000</v>
      </c>
      <c r="D281" s="26"/>
      <c r="E281" s="26"/>
      <c r="F281" s="29"/>
      <c r="G281" s="25"/>
      <c r="H281" s="29"/>
      <c r="I281" s="29"/>
      <c r="J281" s="29"/>
      <c r="K281" s="29"/>
      <c r="L281" s="29"/>
      <c r="M281" s="29"/>
      <c r="N281" s="29"/>
      <c r="O281" s="29"/>
      <c r="P281" s="29"/>
      <c r="Q281" s="29"/>
      <c r="R281" s="29"/>
      <c r="S281" s="29"/>
      <c r="T281" s="29"/>
      <c r="U281" s="29"/>
      <c r="V281" s="29"/>
      <c r="W281" s="29"/>
      <c r="X281" s="29"/>
      <c r="Y281" s="29"/>
      <c r="Z281" s="29"/>
      <c r="AA281" s="32"/>
      <c r="AB281" s="32"/>
      <c r="AC281" s="32"/>
      <c r="AD281" s="32"/>
      <c r="AE281" s="32"/>
      <c r="AF281" s="32"/>
      <c r="AG281" s="32"/>
      <c r="AH281" s="32"/>
    </row>
    <row r="282" spans="1:34" ht="12.75" customHeight="1">
      <c r="A282" s="25">
        <v>21120901</v>
      </c>
      <c r="B282" s="26" t="s">
        <v>51</v>
      </c>
      <c r="C282" s="26">
        <v>774000</v>
      </c>
      <c r="D282" s="26"/>
      <c r="E282" s="23"/>
      <c r="F282" s="25"/>
      <c r="G282" s="47"/>
      <c r="H282" s="29"/>
      <c r="I282" s="29"/>
      <c r="J282" s="29"/>
      <c r="K282" s="29"/>
      <c r="L282" s="29"/>
      <c r="M282" s="29"/>
      <c r="N282" s="29"/>
      <c r="O282" s="29"/>
      <c r="P282" s="29"/>
      <c r="Q282" s="29"/>
      <c r="R282" s="29"/>
      <c r="S282" s="29"/>
      <c r="T282" s="29"/>
      <c r="U282" s="29"/>
      <c r="V282" s="29"/>
      <c r="W282" s="29"/>
      <c r="X282" s="29"/>
      <c r="Y282" s="29"/>
      <c r="Z282" s="29"/>
      <c r="AA282" s="32"/>
      <c r="AB282" s="32"/>
      <c r="AC282" s="32"/>
      <c r="AD282" s="32"/>
      <c r="AE282" s="32"/>
      <c r="AF282" s="32"/>
      <c r="AG282" s="32"/>
      <c r="AH282" s="32"/>
    </row>
    <row r="283" spans="1:34" ht="12.75" customHeight="1">
      <c r="A283" s="25">
        <v>21120906</v>
      </c>
      <c r="B283" s="26" t="s">
        <v>52</v>
      </c>
      <c r="C283" s="26">
        <v>1050000</v>
      </c>
      <c r="D283" s="26"/>
      <c r="E283" s="26"/>
      <c r="F283" s="29"/>
      <c r="G283" s="25"/>
      <c r="H283" s="29"/>
      <c r="I283" s="29"/>
      <c r="J283" s="29"/>
      <c r="K283" s="29"/>
      <c r="L283" s="29"/>
      <c r="M283" s="29"/>
      <c r="N283" s="29"/>
      <c r="O283" s="29"/>
      <c r="P283" s="29"/>
      <c r="Q283" s="29"/>
      <c r="R283" s="29"/>
      <c r="S283" s="29"/>
      <c r="T283" s="29"/>
      <c r="U283" s="29"/>
      <c r="V283" s="29"/>
      <c r="W283" s="29"/>
      <c r="X283" s="29"/>
      <c r="Y283" s="29"/>
      <c r="Z283" s="29"/>
      <c r="AA283" s="32"/>
      <c r="AB283" s="32"/>
      <c r="AC283" s="32"/>
      <c r="AD283" s="32"/>
      <c r="AE283" s="32"/>
      <c r="AF283" s="32"/>
      <c r="AG283" s="32"/>
      <c r="AH283" s="32"/>
    </row>
    <row r="284" spans="1:34" ht="12.75" customHeight="1">
      <c r="A284" s="29"/>
      <c r="B284" s="26"/>
      <c r="C284" s="26"/>
      <c r="D284" s="26"/>
      <c r="E284" s="26"/>
      <c r="F284" s="29"/>
      <c r="G284" s="25"/>
      <c r="H284" s="29"/>
      <c r="I284" s="29"/>
      <c r="J284" s="29"/>
      <c r="K284" s="29"/>
      <c r="L284" s="29"/>
      <c r="M284" s="29"/>
      <c r="N284" s="29"/>
      <c r="O284" s="29"/>
      <c r="P284" s="29"/>
      <c r="Q284" s="29"/>
      <c r="R284" s="29"/>
      <c r="S284" s="29"/>
      <c r="T284" s="29"/>
      <c r="U284" s="29"/>
      <c r="V284" s="29"/>
      <c r="W284" s="29"/>
      <c r="X284" s="29"/>
      <c r="Y284" s="29"/>
      <c r="Z284" s="29"/>
      <c r="AA284" s="32"/>
      <c r="AB284" s="32"/>
      <c r="AC284" s="32"/>
      <c r="AD284" s="32"/>
      <c r="AE284" s="32"/>
      <c r="AF284" s="32"/>
      <c r="AG284" s="32"/>
      <c r="AH284" s="32"/>
    </row>
    <row r="285" spans="1:34" ht="12.75" customHeight="1">
      <c r="A285" s="683" t="s">
        <v>10</v>
      </c>
      <c r="B285" s="657"/>
      <c r="C285" s="69">
        <f>C286+C288+C290+C293+C298</f>
        <v>365055000</v>
      </c>
      <c r="D285" s="26"/>
      <c r="E285" s="26"/>
      <c r="F285" s="29"/>
      <c r="G285" s="25"/>
      <c r="H285" s="29"/>
      <c r="I285" s="29"/>
      <c r="J285" s="29"/>
      <c r="K285" s="29"/>
      <c r="L285" s="29"/>
      <c r="M285" s="29"/>
      <c r="N285" s="29"/>
      <c r="O285" s="29"/>
      <c r="P285" s="29"/>
      <c r="Q285" s="29"/>
      <c r="R285" s="29"/>
      <c r="S285" s="29"/>
      <c r="T285" s="29"/>
      <c r="U285" s="29"/>
      <c r="V285" s="29"/>
      <c r="W285" s="29"/>
      <c r="X285" s="29"/>
      <c r="Y285" s="29"/>
      <c r="Z285" s="29"/>
      <c r="AA285" s="32"/>
      <c r="AB285" s="32"/>
      <c r="AC285" s="32"/>
      <c r="AD285" s="32"/>
      <c r="AE285" s="32"/>
      <c r="AF285" s="32"/>
      <c r="AG285" s="32"/>
      <c r="AH285" s="32"/>
    </row>
    <row r="286" spans="1:34" ht="12.75" customHeight="1">
      <c r="A286" s="21">
        <v>211302</v>
      </c>
      <c r="B286" s="49" t="s">
        <v>53</v>
      </c>
      <c r="C286" s="50">
        <f>C287</f>
        <v>2250000</v>
      </c>
      <c r="D286" s="26"/>
      <c r="E286" s="47"/>
      <c r="F286" s="25"/>
      <c r="G286" s="25"/>
      <c r="H286" s="25"/>
      <c r="I286" s="25"/>
      <c r="J286" s="25"/>
      <c r="K286" s="25"/>
      <c r="L286" s="25"/>
      <c r="M286" s="25"/>
      <c r="N286" s="25"/>
      <c r="O286" s="25"/>
      <c r="P286" s="25"/>
      <c r="Q286" s="25"/>
      <c r="R286" s="25"/>
      <c r="S286" s="25"/>
      <c r="T286" s="25"/>
      <c r="U286" s="25"/>
      <c r="V286" s="25"/>
      <c r="W286" s="25"/>
      <c r="X286" s="25"/>
      <c r="Y286" s="25"/>
      <c r="Z286" s="25"/>
      <c r="AA286" s="32"/>
      <c r="AB286" s="32"/>
      <c r="AC286" s="32"/>
      <c r="AD286" s="32"/>
      <c r="AE286" s="32"/>
      <c r="AF286" s="32"/>
      <c r="AG286" s="32"/>
      <c r="AH286" s="32"/>
    </row>
    <row r="287" spans="1:34" ht="12.75" customHeight="1">
      <c r="A287" s="25">
        <v>21130204</v>
      </c>
      <c r="B287" s="29" t="s">
        <v>54</v>
      </c>
      <c r="C287" s="26">
        <v>2250000</v>
      </c>
      <c r="D287" s="26"/>
      <c r="E287" s="26"/>
      <c r="F287" s="196"/>
      <c r="G287" s="47"/>
      <c r="H287" s="29"/>
      <c r="I287" s="29"/>
      <c r="J287" s="29"/>
      <c r="K287" s="29"/>
      <c r="L287" s="29"/>
      <c r="M287" s="29"/>
      <c r="N287" s="29"/>
      <c r="O287" s="29"/>
      <c r="P287" s="29"/>
      <c r="Q287" s="29"/>
      <c r="R287" s="29"/>
      <c r="S287" s="29"/>
      <c r="T287" s="29"/>
      <c r="U287" s="29"/>
      <c r="V287" s="29"/>
      <c r="W287" s="29"/>
      <c r="X287" s="29"/>
      <c r="Y287" s="29"/>
      <c r="Z287" s="29"/>
      <c r="AA287" s="32"/>
      <c r="AB287" s="32"/>
      <c r="AC287" s="32"/>
      <c r="AD287" s="32"/>
      <c r="AE287" s="32"/>
      <c r="AF287" s="32"/>
      <c r="AG287" s="32"/>
      <c r="AH287" s="32"/>
    </row>
    <row r="288" spans="1:34" ht="12.75" customHeight="1">
      <c r="A288" s="21">
        <v>211303</v>
      </c>
      <c r="B288" s="23" t="s">
        <v>100</v>
      </c>
      <c r="C288" s="23">
        <f>SUM(C289)</f>
        <v>660000</v>
      </c>
      <c r="D288" s="26"/>
      <c r="E288" s="23"/>
      <c r="F288" s="25"/>
      <c r="G288" s="47"/>
      <c r="H288" s="29"/>
      <c r="I288" s="29"/>
      <c r="J288" s="29"/>
      <c r="K288" s="29"/>
      <c r="L288" s="29"/>
      <c r="M288" s="29"/>
      <c r="N288" s="29"/>
      <c r="O288" s="29"/>
      <c r="P288" s="29"/>
      <c r="Q288" s="29"/>
      <c r="R288" s="29"/>
      <c r="S288" s="29"/>
      <c r="T288" s="29"/>
      <c r="U288" s="29"/>
      <c r="V288" s="29"/>
      <c r="W288" s="29"/>
      <c r="X288" s="29"/>
      <c r="Y288" s="29"/>
      <c r="Z288" s="29"/>
      <c r="AA288" s="32"/>
      <c r="AB288" s="32"/>
      <c r="AC288" s="32"/>
      <c r="AD288" s="32"/>
      <c r="AE288" s="32"/>
      <c r="AF288" s="32"/>
      <c r="AG288" s="32"/>
      <c r="AH288" s="32"/>
    </row>
    <row r="289" spans="1:34" ht="12.75" customHeight="1">
      <c r="A289" s="25">
        <v>21130307</v>
      </c>
      <c r="B289" s="29" t="s">
        <v>101</v>
      </c>
      <c r="C289" s="26">
        <v>660000</v>
      </c>
      <c r="D289" s="26"/>
      <c r="E289" s="26"/>
      <c r="F289" s="29"/>
      <c r="G289" s="26"/>
      <c r="H289" s="29"/>
      <c r="I289" s="29"/>
      <c r="J289" s="29"/>
      <c r="K289" s="29"/>
      <c r="L289" s="29"/>
      <c r="M289" s="29"/>
      <c r="N289" s="29"/>
      <c r="O289" s="29"/>
      <c r="P289" s="29"/>
      <c r="Q289" s="29"/>
      <c r="R289" s="29"/>
      <c r="S289" s="29"/>
      <c r="T289" s="29"/>
      <c r="U289" s="29"/>
      <c r="V289" s="29"/>
      <c r="W289" s="29"/>
      <c r="X289" s="29"/>
      <c r="Y289" s="29"/>
      <c r="Z289" s="29"/>
      <c r="AA289" s="32"/>
      <c r="AB289" s="32"/>
      <c r="AC289" s="32"/>
      <c r="AD289" s="32"/>
      <c r="AE289" s="32"/>
      <c r="AF289" s="32"/>
      <c r="AG289" s="32"/>
      <c r="AH289" s="32"/>
    </row>
    <row r="290" spans="1:34" ht="12.75" customHeight="1">
      <c r="A290" s="21">
        <v>211305</v>
      </c>
      <c r="B290" s="49" t="s">
        <v>55</v>
      </c>
      <c r="C290" s="23">
        <f>SUM(C291:C292)</f>
        <v>22500000</v>
      </c>
      <c r="D290" s="26"/>
      <c r="E290" s="26"/>
      <c r="F290" s="29"/>
      <c r="G290" s="26"/>
      <c r="H290" s="29"/>
      <c r="I290" s="29"/>
      <c r="J290" s="29"/>
      <c r="K290" s="29"/>
      <c r="L290" s="29"/>
      <c r="M290" s="29"/>
      <c r="N290" s="29"/>
      <c r="O290" s="29"/>
      <c r="P290" s="29"/>
      <c r="Q290" s="29"/>
      <c r="R290" s="29"/>
      <c r="S290" s="29"/>
      <c r="T290" s="29"/>
      <c r="U290" s="29"/>
      <c r="V290" s="29"/>
      <c r="W290" s="29"/>
      <c r="X290" s="29"/>
      <c r="Y290" s="29"/>
      <c r="Z290" s="29"/>
      <c r="AA290" s="32"/>
      <c r="AB290" s="32"/>
      <c r="AC290" s="32"/>
      <c r="AD290" s="32"/>
      <c r="AE290" s="32"/>
      <c r="AF290" s="32"/>
      <c r="AG290" s="32"/>
      <c r="AH290" s="32"/>
    </row>
    <row r="291" spans="1:34" ht="12.75" customHeight="1">
      <c r="A291" s="25">
        <v>21130501</v>
      </c>
      <c r="B291" s="32" t="s">
        <v>115</v>
      </c>
      <c r="C291" s="26">
        <v>500000</v>
      </c>
      <c r="D291" s="26"/>
      <c r="E291" s="26"/>
      <c r="F291" s="26"/>
      <c r="G291" s="23"/>
      <c r="H291" s="29"/>
      <c r="I291" s="29"/>
      <c r="J291" s="29"/>
      <c r="K291" s="29"/>
      <c r="L291" s="29"/>
      <c r="M291" s="29"/>
      <c r="N291" s="29"/>
      <c r="O291" s="29"/>
      <c r="P291" s="29"/>
      <c r="Q291" s="29"/>
      <c r="R291" s="29"/>
      <c r="S291" s="29"/>
      <c r="T291" s="29"/>
      <c r="U291" s="29"/>
      <c r="V291" s="29"/>
      <c r="W291" s="29"/>
      <c r="X291" s="29"/>
      <c r="Y291" s="29"/>
      <c r="Z291" s="29"/>
      <c r="AA291" s="32"/>
      <c r="AB291" s="32"/>
      <c r="AC291" s="32"/>
      <c r="AD291" s="32"/>
      <c r="AE291" s="32"/>
      <c r="AF291" s="32"/>
      <c r="AG291" s="32"/>
      <c r="AH291" s="32"/>
    </row>
    <row r="292" spans="1:34" ht="12.75" customHeight="1">
      <c r="A292" s="25">
        <v>21130502</v>
      </c>
      <c r="B292" s="26" t="s">
        <v>56</v>
      </c>
      <c r="C292" s="26">
        <v>22000000</v>
      </c>
      <c r="D292" s="26"/>
      <c r="E292" s="26"/>
      <c r="F292" s="26"/>
      <c r="G292" s="26"/>
      <c r="H292" s="29"/>
      <c r="I292" s="29"/>
      <c r="J292" s="29"/>
      <c r="K292" s="29"/>
      <c r="L292" s="29"/>
      <c r="M292" s="29"/>
      <c r="N292" s="29"/>
      <c r="O292" s="29"/>
      <c r="P292" s="29"/>
      <c r="Q292" s="29"/>
      <c r="R292" s="29"/>
      <c r="S292" s="29"/>
      <c r="T292" s="29"/>
      <c r="U292" s="29"/>
      <c r="V292" s="29"/>
      <c r="W292" s="29"/>
      <c r="X292" s="29"/>
      <c r="Y292" s="29"/>
      <c r="Z292" s="29"/>
      <c r="AA292" s="32"/>
      <c r="AB292" s="32"/>
      <c r="AC292" s="32"/>
      <c r="AD292" s="32"/>
      <c r="AE292" s="32"/>
      <c r="AF292" s="32"/>
      <c r="AG292" s="32"/>
      <c r="AH292" s="32"/>
    </row>
    <row r="293" spans="1:34" ht="12.75" customHeight="1">
      <c r="A293" s="21">
        <v>211306</v>
      </c>
      <c r="B293" s="23" t="s">
        <v>57</v>
      </c>
      <c r="C293" s="23">
        <f>+SUM(C294:C297)</f>
        <v>313245000</v>
      </c>
      <c r="D293" s="26"/>
      <c r="E293" s="26"/>
      <c r="F293" s="26"/>
      <c r="G293" s="26"/>
      <c r="H293" s="29"/>
      <c r="I293" s="29"/>
      <c r="J293" s="29"/>
      <c r="K293" s="29"/>
      <c r="L293" s="29"/>
      <c r="M293" s="29"/>
      <c r="N293" s="29"/>
      <c r="O293" s="29"/>
      <c r="P293" s="29"/>
      <c r="Q293" s="29"/>
      <c r="R293" s="29"/>
      <c r="S293" s="29"/>
      <c r="T293" s="29"/>
      <c r="U293" s="29"/>
      <c r="V293" s="29"/>
      <c r="W293" s="29"/>
      <c r="X293" s="29"/>
      <c r="Y293" s="29"/>
      <c r="Z293" s="29"/>
      <c r="AA293" s="32"/>
      <c r="AB293" s="32"/>
      <c r="AC293" s="32"/>
      <c r="AD293" s="32"/>
      <c r="AE293" s="32"/>
      <c r="AF293" s="32"/>
      <c r="AG293" s="32"/>
      <c r="AH293" s="32"/>
    </row>
    <row r="294" spans="1:34" ht="12.75" customHeight="1">
      <c r="A294" s="25">
        <v>21130601</v>
      </c>
      <c r="B294" s="29" t="s">
        <v>332</v>
      </c>
      <c r="C294" s="26">
        <v>39240000</v>
      </c>
      <c r="D294" s="26"/>
      <c r="E294" s="26"/>
      <c r="F294" s="29"/>
      <c r="G294" s="26"/>
      <c r="H294" s="29"/>
      <c r="I294" s="29"/>
      <c r="J294" s="29"/>
      <c r="K294" s="29"/>
      <c r="L294" s="29"/>
      <c r="M294" s="29"/>
      <c r="N294" s="29"/>
      <c r="O294" s="29"/>
      <c r="P294" s="29"/>
      <c r="Q294" s="29"/>
      <c r="R294" s="29"/>
      <c r="S294" s="29"/>
      <c r="T294" s="29"/>
      <c r="U294" s="29"/>
      <c r="V294" s="29"/>
      <c r="W294" s="29"/>
      <c r="X294" s="29"/>
      <c r="Y294" s="29"/>
      <c r="Z294" s="29"/>
      <c r="AA294" s="32"/>
      <c r="AB294" s="32"/>
      <c r="AC294" s="32"/>
      <c r="AD294" s="32"/>
      <c r="AE294" s="32"/>
      <c r="AF294" s="32"/>
      <c r="AG294" s="32"/>
      <c r="AH294" s="32"/>
    </row>
    <row r="295" spans="1:34" ht="12.75" customHeight="1">
      <c r="A295" s="25">
        <v>21130602</v>
      </c>
      <c r="B295" s="29" t="s">
        <v>333</v>
      </c>
      <c r="C295" s="26">
        <v>270205000</v>
      </c>
      <c r="D295" s="26"/>
      <c r="E295" s="26"/>
      <c r="F295" s="134"/>
      <c r="G295" s="26"/>
      <c r="H295" s="29"/>
      <c r="I295" s="29"/>
      <c r="J295" s="29"/>
      <c r="K295" s="29"/>
      <c r="L295" s="29"/>
      <c r="M295" s="29"/>
      <c r="N295" s="29"/>
      <c r="O295" s="29"/>
      <c r="P295" s="29"/>
      <c r="Q295" s="29"/>
      <c r="R295" s="29"/>
      <c r="S295" s="29"/>
      <c r="T295" s="29"/>
      <c r="U295" s="29"/>
      <c r="V295" s="29"/>
      <c r="W295" s="29"/>
      <c r="X295" s="29"/>
      <c r="Y295" s="29"/>
      <c r="Z295" s="29"/>
      <c r="AA295" s="32"/>
      <c r="AB295" s="32"/>
      <c r="AC295" s="32"/>
      <c r="AD295" s="32"/>
      <c r="AE295" s="32"/>
      <c r="AF295" s="32"/>
      <c r="AG295" s="32"/>
      <c r="AH295" s="32"/>
    </row>
    <row r="296" spans="1:34" ht="12.75" customHeight="1">
      <c r="A296" s="25">
        <v>21130608</v>
      </c>
      <c r="B296" s="26" t="s">
        <v>313</v>
      </c>
      <c r="C296" s="26">
        <f>3300000</f>
        <v>3300000</v>
      </c>
      <c r="D296" s="26"/>
      <c r="E296" s="112"/>
      <c r="F296" s="29"/>
      <c r="G296" s="26"/>
      <c r="H296" s="29"/>
      <c r="I296" s="29"/>
      <c r="J296" s="29"/>
      <c r="K296" s="29"/>
      <c r="L296" s="29"/>
      <c r="M296" s="29"/>
      <c r="N296" s="29"/>
      <c r="O296" s="29"/>
      <c r="P296" s="29"/>
      <c r="Q296" s="29"/>
      <c r="R296" s="29"/>
      <c r="S296" s="29"/>
      <c r="T296" s="29"/>
      <c r="U296" s="29"/>
      <c r="V296" s="29"/>
      <c r="W296" s="29"/>
      <c r="X296" s="29"/>
      <c r="Y296" s="29"/>
      <c r="Z296" s="29"/>
      <c r="AA296" s="32"/>
      <c r="AB296" s="32"/>
      <c r="AC296" s="32"/>
      <c r="AD296" s="32"/>
      <c r="AE296" s="32"/>
      <c r="AF296" s="32"/>
      <c r="AG296" s="32"/>
      <c r="AH296" s="32"/>
    </row>
    <row r="297" spans="1:34" ht="12.75" customHeight="1">
      <c r="A297" s="25">
        <v>21130609</v>
      </c>
      <c r="B297" s="26" t="s">
        <v>325</v>
      </c>
      <c r="C297" s="26">
        <v>500000</v>
      </c>
      <c r="D297" s="26"/>
      <c r="E297" s="26"/>
      <c r="F297" s="26"/>
      <c r="G297" s="26"/>
      <c r="H297" s="29"/>
      <c r="I297" s="29"/>
      <c r="J297" s="29"/>
      <c r="K297" s="29"/>
      <c r="L297" s="29"/>
      <c r="M297" s="29"/>
      <c r="N297" s="29"/>
      <c r="O297" s="29"/>
      <c r="P297" s="29"/>
      <c r="Q297" s="29"/>
      <c r="R297" s="29"/>
      <c r="S297" s="29"/>
      <c r="T297" s="29"/>
      <c r="U297" s="29"/>
      <c r="V297" s="29"/>
      <c r="W297" s="29"/>
      <c r="X297" s="29"/>
      <c r="Y297" s="29"/>
      <c r="Z297" s="29"/>
      <c r="AA297" s="32"/>
      <c r="AB297" s="32"/>
      <c r="AC297" s="32"/>
      <c r="AD297" s="32"/>
      <c r="AE297" s="32"/>
      <c r="AF297" s="32"/>
      <c r="AG297" s="32"/>
      <c r="AH297" s="32"/>
    </row>
    <row r="298" spans="1:34" ht="12.75" customHeight="1">
      <c r="A298" s="21">
        <v>211309</v>
      </c>
      <c r="B298" s="23" t="s">
        <v>61</v>
      </c>
      <c r="C298" s="23">
        <f>+SUM(C299:C301)</f>
        <v>26400000</v>
      </c>
      <c r="D298" s="26"/>
      <c r="E298" s="26"/>
      <c r="F298" s="26"/>
      <c r="G298" s="26"/>
      <c r="H298" s="29"/>
      <c r="I298" s="29"/>
      <c r="J298" s="29"/>
      <c r="K298" s="29"/>
      <c r="L298" s="29"/>
      <c r="M298" s="29"/>
      <c r="N298" s="29"/>
      <c r="O298" s="29"/>
      <c r="P298" s="29"/>
      <c r="Q298" s="29"/>
      <c r="R298" s="29"/>
      <c r="S298" s="29"/>
      <c r="T298" s="29"/>
      <c r="U298" s="29"/>
      <c r="V298" s="29"/>
      <c r="W298" s="29"/>
      <c r="X298" s="29"/>
      <c r="Y298" s="29"/>
      <c r="Z298" s="29"/>
      <c r="AA298" s="32"/>
      <c r="AB298" s="32"/>
      <c r="AC298" s="32"/>
      <c r="AD298" s="32"/>
      <c r="AE298" s="32"/>
      <c r="AF298" s="32"/>
      <c r="AG298" s="32"/>
      <c r="AH298" s="32"/>
    </row>
    <row r="299" spans="1:34" ht="12.75" customHeight="1">
      <c r="A299" s="25">
        <v>21130901</v>
      </c>
      <c r="B299" s="26" t="s">
        <v>62</v>
      </c>
      <c r="C299" s="26">
        <v>15250000</v>
      </c>
      <c r="D299" s="26"/>
      <c r="E299" s="26"/>
      <c r="F299" s="26"/>
      <c r="G299" s="26"/>
      <c r="H299" s="112"/>
      <c r="I299" s="29"/>
      <c r="J299" s="29"/>
      <c r="K299" s="29"/>
      <c r="L299" s="29"/>
      <c r="M299" s="29"/>
      <c r="N299" s="29"/>
      <c r="O299" s="29"/>
      <c r="P299" s="29"/>
      <c r="Q299" s="29"/>
      <c r="R299" s="29"/>
      <c r="S299" s="29"/>
      <c r="T299" s="29"/>
      <c r="U299" s="29"/>
      <c r="V299" s="29"/>
      <c r="W299" s="29"/>
      <c r="X299" s="29"/>
      <c r="Y299" s="29"/>
      <c r="Z299" s="29"/>
      <c r="AA299" s="32"/>
      <c r="AB299" s="32"/>
      <c r="AC299" s="32"/>
      <c r="AD299" s="32"/>
      <c r="AE299" s="32"/>
      <c r="AF299" s="32"/>
      <c r="AG299" s="32"/>
      <c r="AH299" s="32"/>
    </row>
    <row r="300" spans="1:34" ht="12.75" customHeight="1">
      <c r="A300" s="25">
        <v>21130903</v>
      </c>
      <c r="B300" s="26" t="s">
        <v>63</v>
      </c>
      <c r="C300" s="26">
        <v>250000</v>
      </c>
      <c r="D300" s="26"/>
      <c r="E300" s="26"/>
      <c r="F300" s="26"/>
      <c r="G300" s="25"/>
      <c r="H300" s="29"/>
      <c r="I300" s="29"/>
      <c r="J300" s="29"/>
      <c r="K300" s="29"/>
      <c r="L300" s="29"/>
      <c r="M300" s="29"/>
      <c r="N300" s="29"/>
      <c r="O300" s="29"/>
      <c r="P300" s="29"/>
      <c r="Q300" s="29"/>
      <c r="R300" s="29"/>
      <c r="S300" s="29"/>
      <c r="T300" s="29"/>
      <c r="U300" s="29"/>
      <c r="V300" s="29"/>
      <c r="W300" s="29"/>
      <c r="X300" s="29"/>
      <c r="Y300" s="29"/>
      <c r="Z300" s="29"/>
      <c r="AA300" s="32"/>
      <c r="AB300" s="32"/>
      <c r="AC300" s="32"/>
      <c r="AD300" s="32"/>
      <c r="AE300" s="32"/>
      <c r="AF300" s="32"/>
      <c r="AG300" s="32"/>
      <c r="AH300" s="32"/>
    </row>
    <row r="301" spans="1:34" ht="12.75" customHeight="1">
      <c r="A301" s="25">
        <v>21130908</v>
      </c>
      <c r="B301" s="26" t="s">
        <v>64</v>
      </c>
      <c r="C301" s="26">
        <f>10900000</f>
        <v>10900000</v>
      </c>
      <c r="D301" s="26"/>
      <c r="E301" s="23"/>
      <c r="F301" s="26"/>
      <c r="G301" s="25"/>
      <c r="H301" s="29"/>
      <c r="I301" s="29"/>
      <c r="J301" s="29"/>
      <c r="K301" s="29"/>
      <c r="L301" s="29"/>
      <c r="M301" s="29"/>
      <c r="N301" s="29"/>
      <c r="O301" s="29"/>
      <c r="P301" s="29"/>
      <c r="Q301" s="29"/>
      <c r="R301" s="29"/>
      <c r="S301" s="29"/>
      <c r="T301" s="29"/>
      <c r="U301" s="29"/>
      <c r="V301" s="29"/>
      <c r="W301" s="29"/>
      <c r="X301" s="29"/>
      <c r="Y301" s="29"/>
      <c r="Z301" s="29"/>
      <c r="AA301" s="32"/>
      <c r="AB301" s="32"/>
      <c r="AC301" s="32"/>
      <c r="AD301" s="32"/>
      <c r="AE301" s="32"/>
      <c r="AF301" s="32"/>
      <c r="AG301" s="32"/>
      <c r="AH301" s="32"/>
    </row>
    <row r="302" spans="1:34" ht="12.75" customHeight="1">
      <c r="A302" s="25"/>
      <c r="B302" s="29"/>
      <c r="C302" s="26"/>
      <c r="D302" s="26"/>
      <c r="E302" s="26"/>
      <c r="F302" s="29"/>
      <c r="G302" s="25"/>
      <c r="H302" s="29"/>
      <c r="I302" s="29"/>
      <c r="J302" s="29"/>
      <c r="K302" s="29"/>
      <c r="L302" s="29"/>
      <c r="M302" s="29"/>
      <c r="N302" s="29"/>
      <c r="O302" s="29"/>
      <c r="P302" s="29"/>
      <c r="Q302" s="29"/>
      <c r="R302" s="29"/>
      <c r="S302" s="29"/>
      <c r="T302" s="29"/>
      <c r="U302" s="29"/>
      <c r="V302" s="29"/>
      <c r="W302" s="29"/>
      <c r="X302" s="29"/>
      <c r="Y302" s="29"/>
      <c r="Z302" s="29"/>
      <c r="AA302" s="32"/>
      <c r="AB302" s="32"/>
      <c r="AC302" s="32"/>
      <c r="AD302" s="32"/>
      <c r="AE302" s="32"/>
      <c r="AF302" s="32"/>
      <c r="AG302" s="32"/>
      <c r="AH302" s="32"/>
    </row>
    <row r="303" spans="1:34" ht="12.75" customHeight="1">
      <c r="A303" s="698" t="s">
        <v>74</v>
      </c>
      <c r="B303" s="657"/>
      <c r="C303" s="86">
        <f>C304+C306+C310</f>
        <v>7500000</v>
      </c>
      <c r="D303" s="26"/>
      <c r="E303" s="26"/>
      <c r="F303" s="29"/>
      <c r="G303" s="25"/>
      <c r="H303" s="29"/>
      <c r="I303" s="29"/>
      <c r="J303" s="29"/>
      <c r="K303" s="29"/>
      <c r="L303" s="29"/>
      <c r="M303" s="29"/>
      <c r="N303" s="29"/>
      <c r="O303" s="29"/>
      <c r="P303" s="29"/>
      <c r="Q303" s="29"/>
      <c r="R303" s="29"/>
      <c r="S303" s="29"/>
      <c r="T303" s="29"/>
      <c r="U303" s="29"/>
      <c r="V303" s="29"/>
      <c r="W303" s="29"/>
      <c r="X303" s="29"/>
      <c r="Y303" s="29"/>
      <c r="Z303" s="29"/>
      <c r="AA303" s="32"/>
      <c r="AB303" s="32"/>
      <c r="AC303" s="32"/>
      <c r="AD303" s="32"/>
      <c r="AE303" s="32"/>
      <c r="AF303" s="32"/>
      <c r="AG303" s="32"/>
      <c r="AH303" s="32"/>
    </row>
    <row r="304" spans="1:34" ht="12.75" customHeight="1">
      <c r="A304" s="21">
        <v>221102</v>
      </c>
      <c r="B304" s="21" t="s">
        <v>132</v>
      </c>
      <c r="C304" s="50">
        <f>SUM(C305)</f>
        <v>1500000</v>
      </c>
      <c r="D304" s="26"/>
      <c r="E304" s="47"/>
      <c r="F304" s="25"/>
      <c r="G304" s="25"/>
      <c r="H304" s="25"/>
      <c r="I304" s="25"/>
      <c r="J304" s="25"/>
      <c r="K304" s="25"/>
      <c r="L304" s="25"/>
      <c r="M304" s="25"/>
      <c r="N304" s="25"/>
      <c r="O304" s="25"/>
      <c r="P304" s="25"/>
      <c r="Q304" s="25"/>
      <c r="R304" s="25"/>
      <c r="S304" s="25"/>
      <c r="T304" s="25"/>
      <c r="U304" s="25"/>
      <c r="V304" s="25"/>
      <c r="W304" s="25"/>
      <c r="X304" s="25"/>
      <c r="Y304" s="25"/>
      <c r="Z304" s="25"/>
      <c r="AA304" s="32"/>
      <c r="AB304" s="32"/>
      <c r="AC304" s="32"/>
      <c r="AD304" s="32"/>
      <c r="AE304" s="32"/>
      <c r="AF304" s="32"/>
      <c r="AG304" s="32"/>
      <c r="AH304" s="32"/>
    </row>
    <row r="305" spans="1:34" ht="12.75" customHeight="1">
      <c r="A305" s="25">
        <v>22110202</v>
      </c>
      <c r="B305" s="29" t="s">
        <v>259</v>
      </c>
      <c r="C305" s="26">
        <v>1500000</v>
      </c>
      <c r="D305" s="26"/>
      <c r="E305" s="26"/>
      <c r="F305" s="29"/>
      <c r="G305" s="25"/>
      <c r="H305" s="29"/>
      <c r="I305" s="29"/>
      <c r="J305" s="29"/>
      <c r="K305" s="29"/>
      <c r="L305" s="29"/>
      <c r="M305" s="29"/>
      <c r="N305" s="29"/>
      <c r="O305" s="29"/>
      <c r="P305" s="29"/>
      <c r="Q305" s="29"/>
      <c r="R305" s="29"/>
      <c r="S305" s="29"/>
      <c r="T305" s="29"/>
      <c r="U305" s="29"/>
      <c r="V305" s="29"/>
      <c r="W305" s="29"/>
      <c r="X305" s="29"/>
      <c r="Y305" s="29"/>
      <c r="Z305" s="29"/>
      <c r="AA305" s="32"/>
      <c r="AB305" s="32"/>
      <c r="AC305" s="32"/>
      <c r="AD305" s="32"/>
      <c r="AE305" s="32"/>
      <c r="AF305" s="32"/>
      <c r="AG305" s="32"/>
      <c r="AH305" s="32"/>
    </row>
    <row r="306" spans="1:34" ht="12.75" customHeight="1">
      <c r="A306" s="21">
        <v>221104</v>
      </c>
      <c r="B306" s="49" t="s">
        <v>78</v>
      </c>
      <c r="C306" s="23">
        <f>SUM(C307:C309)</f>
        <v>3450000</v>
      </c>
      <c r="D306" s="26"/>
      <c r="E306" s="26"/>
      <c r="F306" s="29"/>
      <c r="G306" s="25"/>
      <c r="H306" s="29"/>
      <c r="I306" s="29"/>
      <c r="J306" s="29"/>
      <c r="K306" s="29"/>
      <c r="L306" s="29"/>
      <c r="M306" s="29"/>
      <c r="N306" s="29"/>
      <c r="O306" s="29"/>
      <c r="P306" s="29"/>
      <c r="Q306" s="29"/>
      <c r="R306" s="29"/>
      <c r="S306" s="29"/>
      <c r="T306" s="29"/>
      <c r="U306" s="29"/>
      <c r="V306" s="29"/>
      <c r="W306" s="29"/>
      <c r="X306" s="29"/>
      <c r="Y306" s="29"/>
      <c r="Z306" s="29"/>
      <c r="AA306" s="32"/>
      <c r="AB306" s="32"/>
      <c r="AC306" s="32"/>
      <c r="AD306" s="32"/>
      <c r="AE306" s="32"/>
      <c r="AF306" s="32"/>
      <c r="AG306" s="32"/>
      <c r="AH306" s="32"/>
    </row>
    <row r="307" spans="1:34" ht="12.75" customHeight="1">
      <c r="A307" s="25">
        <v>22110401</v>
      </c>
      <c r="B307" s="29" t="s">
        <v>79</v>
      </c>
      <c r="C307" s="26">
        <v>1400000</v>
      </c>
      <c r="D307" s="26"/>
      <c r="E307" s="26"/>
      <c r="F307" s="29"/>
      <c r="G307" s="25"/>
      <c r="H307" s="29"/>
      <c r="I307" s="29"/>
      <c r="J307" s="29"/>
      <c r="K307" s="29"/>
      <c r="L307" s="29"/>
      <c r="M307" s="29"/>
      <c r="N307" s="29"/>
      <c r="O307" s="29"/>
      <c r="P307" s="29"/>
      <c r="Q307" s="29"/>
      <c r="R307" s="29"/>
      <c r="S307" s="29"/>
      <c r="T307" s="29"/>
      <c r="U307" s="29"/>
      <c r="V307" s="29"/>
      <c r="W307" s="29"/>
      <c r="X307" s="29"/>
      <c r="Y307" s="29"/>
      <c r="Z307" s="29"/>
      <c r="AA307" s="32"/>
      <c r="AB307" s="32"/>
      <c r="AC307" s="32"/>
      <c r="AD307" s="32"/>
      <c r="AE307" s="32"/>
      <c r="AF307" s="32"/>
      <c r="AG307" s="32"/>
      <c r="AH307" s="32"/>
    </row>
    <row r="308" spans="1:34" ht="12.75" customHeight="1">
      <c r="A308" s="25">
        <v>22110404</v>
      </c>
      <c r="B308" s="29" t="s">
        <v>106</v>
      </c>
      <c r="C308" s="26">
        <v>850000</v>
      </c>
      <c r="D308" s="26"/>
      <c r="E308" s="26"/>
      <c r="F308" s="29"/>
      <c r="G308" s="25"/>
      <c r="H308" s="29"/>
      <c r="I308" s="29"/>
      <c r="J308" s="29"/>
      <c r="K308" s="29"/>
      <c r="L308" s="29"/>
      <c r="M308" s="29"/>
      <c r="N308" s="29"/>
      <c r="O308" s="29"/>
      <c r="P308" s="29"/>
      <c r="Q308" s="29"/>
      <c r="R308" s="29"/>
      <c r="S308" s="29"/>
      <c r="T308" s="29"/>
      <c r="U308" s="29"/>
      <c r="V308" s="29"/>
      <c r="W308" s="29"/>
      <c r="X308" s="29"/>
      <c r="Y308" s="29"/>
      <c r="Z308" s="29"/>
      <c r="AA308" s="32"/>
      <c r="AB308" s="32"/>
      <c r="AC308" s="32"/>
      <c r="AD308" s="32"/>
      <c r="AE308" s="32"/>
      <c r="AF308" s="32"/>
      <c r="AG308" s="32"/>
      <c r="AH308" s="32"/>
    </row>
    <row r="309" spans="1:34" ht="12.75" customHeight="1">
      <c r="A309" s="25">
        <v>22110409</v>
      </c>
      <c r="B309" s="26" t="s">
        <v>80</v>
      </c>
      <c r="C309" s="26">
        <f>1200000</f>
        <v>1200000</v>
      </c>
      <c r="D309" s="26"/>
      <c r="E309" s="23"/>
      <c r="F309" s="35"/>
      <c r="G309" s="20"/>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row>
    <row r="310" spans="1:34" ht="12.75" customHeight="1">
      <c r="A310" s="21">
        <v>221107</v>
      </c>
      <c r="B310" s="23" t="s">
        <v>81</v>
      </c>
      <c r="C310" s="23">
        <f>SUM(C311)</f>
        <v>2550000</v>
      </c>
      <c r="D310" s="26"/>
      <c r="E310" s="26"/>
      <c r="F310" s="29"/>
      <c r="G310" s="25"/>
      <c r="H310" s="29"/>
      <c r="I310" s="29"/>
      <c r="J310" s="29"/>
      <c r="K310" s="29"/>
      <c r="L310" s="29"/>
      <c r="M310" s="29"/>
      <c r="N310" s="29"/>
      <c r="O310" s="29"/>
      <c r="P310" s="29"/>
      <c r="Q310" s="29"/>
      <c r="R310" s="29"/>
      <c r="S310" s="29"/>
      <c r="T310" s="29"/>
      <c r="U310" s="29"/>
      <c r="V310" s="29"/>
      <c r="W310" s="29"/>
      <c r="X310" s="29"/>
      <c r="Y310" s="29"/>
      <c r="Z310" s="29"/>
      <c r="AA310" s="32"/>
      <c r="AB310" s="32"/>
      <c r="AC310" s="32"/>
      <c r="AD310" s="32"/>
      <c r="AE310" s="32"/>
      <c r="AF310" s="32"/>
      <c r="AG310" s="32"/>
      <c r="AH310" s="32"/>
    </row>
    <row r="311" spans="1:34" ht="12.75" customHeight="1">
      <c r="A311" s="25">
        <v>22110702</v>
      </c>
      <c r="B311" s="26" t="s">
        <v>82</v>
      </c>
      <c r="C311" s="26">
        <v>2550000</v>
      </c>
      <c r="D311" s="26"/>
      <c r="E311" s="26"/>
      <c r="F311" s="29"/>
      <c r="G311" s="25"/>
      <c r="H311" s="29"/>
      <c r="I311" s="29"/>
      <c r="J311" s="29"/>
      <c r="K311" s="29"/>
      <c r="L311" s="29"/>
      <c r="M311" s="29"/>
      <c r="N311" s="29"/>
      <c r="O311" s="29"/>
      <c r="P311" s="29"/>
      <c r="Q311" s="29"/>
      <c r="R311" s="29"/>
      <c r="S311" s="29"/>
      <c r="T311" s="29"/>
      <c r="U311" s="29"/>
      <c r="V311" s="29"/>
      <c r="W311" s="29"/>
      <c r="X311" s="29"/>
      <c r="Y311" s="29"/>
      <c r="Z311" s="29"/>
      <c r="AA311" s="32"/>
      <c r="AB311" s="32"/>
      <c r="AC311" s="32"/>
      <c r="AD311" s="32"/>
      <c r="AE311" s="32"/>
      <c r="AF311" s="32"/>
      <c r="AG311" s="32"/>
      <c r="AH311" s="32"/>
    </row>
    <row r="312" spans="1:34" ht="12.75" customHeight="1">
      <c r="A312" s="25"/>
      <c r="B312" s="26"/>
      <c r="C312" s="26"/>
      <c r="D312" s="26"/>
      <c r="E312" s="26"/>
      <c r="F312" s="29"/>
      <c r="G312" s="25"/>
      <c r="H312" s="29"/>
      <c r="I312" s="29"/>
      <c r="J312" s="29"/>
      <c r="K312" s="29"/>
      <c r="L312" s="29"/>
      <c r="M312" s="29"/>
      <c r="N312" s="29"/>
      <c r="O312" s="29"/>
      <c r="P312" s="29"/>
      <c r="Q312" s="29"/>
      <c r="R312" s="29"/>
      <c r="S312" s="29"/>
      <c r="T312" s="29"/>
      <c r="U312" s="29"/>
      <c r="V312" s="29"/>
      <c r="W312" s="29"/>
      <c r="X312" s="29"/>
      <c r="Y312" s="29"/>
      <c r="Z312" s="29"/>
      <c r="AA312" s="32"/>
      <c r="AB312" s="32"/>
      <c r="AC312" s="32"/>
      <c r="AD312" s="32"/>
      <c r="AE312" s="32"/>
      <c r="AF312" s="32"/>
      <c r="AG312" s="32"/>
      <c r="AH312" s="32"/>
    </row>
    <row r="313" spans="1:34" ht="12.75" customHeight="1" thickBot="1">
      <c r="A313" s="29"/>
      <c r="B313" s="26"/>
      <c r="C313" s="26"/>
      <c r="D313" s="26"/>
      <c r="E313" s="25"/>
      <c r="F313" s="29"/>
      <c r="G313" s="25"/>
      <c r="H313" s="29"/>
      <c r="I313" s="29"/>
      <c r="J313" s="29"/>
      <c r="K313" s="29"/>
      <c r="L313" s="29"/>
      <c r="M313" s="29"/>
      <c r="N313" s="29"/>
      <c r="O313" s="29"/>
      <c r="P313" s="29"/>
      <c r="Q313" s="29"/>
      <c r="R313" s="29"/>
      <c r="S313" s="29"/>
      <c r="T313" s="29"/>
      <c r="U313" s="29"/>
      <c r="V313" s="29"/>
      <c r="W313" s="29"/>
      <c r="X313" s="29"/>
      <c r="Y313" s="29"/>
      <c r="Z313" s="29"/>
      <c r="AA313" s="32"/>
      <c r="AB313" s="32"/>
      <c r="AC313" s="32"/>
      <c r="AD313" s="32"/>
      <c r="AE313" s="32"/>
      <c r="AF313" s="32"/>
      <c r="AG313" s="32"/>
      <c r="AH313" s="32"/>
    </row>
    <row r="314" spans="1:34" ht="12.75" customHeight="1">
      <c r="A314" s="678" t="s">
        <v>334</v>
      </c>
      <c r="B314" s="679"/>
      <c r="C314" s="661" t="s">
        <v>335</v>
      </c>
      <c r="E314" s="29"/>
      <c r="F314" s="25"/>
      <c r="G314" s="29"/>
      <c r="H314" s="29"/>
      <c r="I314" s="29"/>
      <c r="J314" s="29"/>
      <c r="K314" s="29"/>
      <c r="L314" s="29"/>
      <c r="M314" s="29"/>
      <c r="N314" s="29"/>
      <c r="O314" s="29"/>
      <c r="P314" s="29"/>
      <c r="Q314" s="29"/>
      <c r="R314" s="29"/>
      <c r="S314" s="29"/>
      <c r="T314" s="29"/>
      <c r="U314" s="29"/>
      <c r="V314" s="29"/>
      <c r="W314" s="29"/>
      <c r="X314" s="29"/>
      <c r="Y314" s="29"/>
      <c r="Z314" s="32"/>
      <c r="AA314" s="32"/>
      <c r="AB314" s="32"/>
      <c r="AC314" s="32"/>
      <c r="AD314" s="32"/>
      <c r="AE314" s="32"/>
      <c r="AF314" s="32"/>
      <c r="AG314" s="32"/>
    </row>
    <row r="315" spans="1:34" ht="12.75" customHeight="1" thickBot="1">
      <c r="A315" s="680"/>
      <c r="B315" s="681"/>
      <c r="C315" s="662"/>
      <c r="E315" s="29"/>
      <c r="F315" s="25"/>
      <c r="G315" s="29"/>
      <c r="H315" s="29"/>
      <c r="I315" s="29"/>
      <c r="J315" s="29"/>
      <c r="K315" s="29"/>
      <c r="L315" s="29"/>
      <c r="M315" s="29"/>
      <c r="N315" s="29"/>
      <c r="O315" s="29"/>
      <c r="P315" s="29"/>
      <c r="Q315" s="29"/>
      <c r="R315" s="29"/>
      <c r="S315" s="29"/>
      <c r="T315" s="29"/>
      <c r="U315" s="29"/>
      <c r="V315" s="29"/>
      <c r="W315" s="29"/>
      <c r="X315" s="29"/>
      <c r="Y315" s="29"/>
      <c r="Z315" s="32"/>
      <c r="AA315" s="32"/>
      <c r="AB315" s="32"/>
      <c r="AC315" s="32"/>
      <c r="AD315" s="32"/>
      <c r="AE315" s="32"/>
      <c r="AF315" s="32"/>
      <c r="AG315" s="32"/>
    </row>
    <row r="316" spans="1:34" ht="12.75" customHeight="1">
      <c r="A316" s="668" t="s">
        <v>336</v>
      </c>
      <c r="B316" s="669"/>
      <c r="C316" s="670"/>
      <c r="E316" s="29"/>
      <c r="F316" s="25"/>
      <c r="G316" s="29"/>
      <c r="H316" s="29"/>
      <c r="I316" s="29"/>
      <c r="J316" s="29"/>
      <c r="K316" s="29"/>
      <c r="L316" s="29"/>
      <c r="M316" s="29"/>
      <c r="N316" s="29"/>
      <c r="O316" s="29"/>
      <c r="P316" s="29"/>
      <c r="Q316" s="29"/>
      <c r="R316" s="29"/>
      <c r="S316" s="29"/>
      <c r="T316" s="29"/>
      <c r="U316" s="29"/>
      <c r="V316" s="29"/>
      <c r="W316" s="29"/>
      <c r="X316" s="29"/>
      <c r="Y316" s="29"/>
      <c r="Z316" s="32"/>
      <c r="AA316" s="32"/>
      <c r="AB316" s="32"/>
      <c r="AC316" s="32"/>
      <c r="AD316" s="32"/>
      <c r="AE316" s="32"/>
      <c r="AF316" s="32"/>
      <c r="AG316" s="32"/>
    </row>
    <row r="317" spans="1:34" ht="12.75" customHeight="1" thickBot="1">
      <c r="A317" s="674"/>
      <c r="B317" s="675"/>
      <c r="C317" s="676"/>
      <c r="E317" s="29"/>
      <c r="F317" s="25"/>
      <c r="G317" s="29"/>
      <c r="H317" s="29"/>
      <c r="I317" s="29"/>
      <c r="J317" s="29"/>
      <c r="K317" s="29"/>
      <c r="L317" s="29"/>
      <c r="M317" s="29"/>
      <c r="N317" s="29"/>
      <c r="O317" s="29"/>
      <c r="P317" s="29"/>
      <c r="Q317" s="29"/>
      <c r="R317" s="29"/>
      <c r="S317" s="29"/>
      <c r="T317" s="29"/>
      <c r="U317" s="29"/>
      <c r="V317" s="29"/>
      <c r="W317" s="29"/>
      <c r="X317" s="29"/>
      <c r="Y317" s="29"/>
      <c r="Z317" s="32"/>
      <c r="AA317" s="32"/>
      <c r="AB317" s="32"/>
      <c r="AC317" s="32"/>
      <c r="AD317" s="32"/>
      <c r="AE317" s="32"/>
      <c r="AF317" s="32"/>
      <c r="AG317" s="32"/>
    </row>
    <row r="318" spans="1:34" ht="12.75" customHeight="1">
      <c r="A318" s="57" t="s">
        <v>4</v>
      </c>
      <c r="B318" s="29"/>
      <c r="C318" s="137"/>
      <c r="E318" s="29"/>
      <c r="F318" s="25"/>
      <c r="G318" s="29"/>
      <c r="H318" s="29"/>
      <c r="I318" s="29"/>
      <c r="J318" s="29"/>
      <c r="K318" s="29"/>
      <c r="L318" s="29"/>
      <c r="M318" s="29"/>
      <c r="N318" s="29"/>
      <c r="O318" s="29"/>
      <c r="P318" s="29"/>
      <c r="Q318" s="29"/>
      <c r="R318" s="29"/>
      <c r="S318" s="29"/>
      <c r="T318" s="29"/>
      <c r="U318" s="29"/>
      <c r="V318" s="29"/>
      <c r="W318" s="29"/>
      <c r="X318" s="29"/>
      <c r="Y318" s="29"/>
      <c r="Z318" s="32"/>
      <c r="AA318" s="32"/>
      <c r="AB318" s="32"/>
      <c r="AC318" s="32"/>
      <c r="AD318" s="32"/>
      <c r="AE318" s="32"/>
      <c r="AF318" s="32"/>
      <c r="AG318" s="32"/>
    </row>
    <row r="319" spans="1:34" ht="12.75" customHeight="1">
      <c r="A319" s="63" t="s">
        <v>298</v>
      </c>
      <c r="B319" s="29"/>
      <c r="C319" s="137"/>
      <c r="E319" s="29"/>
      <c r="F319" s="25"/>
      <c r="G319" s="29"/>
      <c r="H319" s="29"/>
      <c r="I319" s="29"/>
      <c r="J319" s="29"/>
      <c r="K319" s="29"/>
      <c r="L319" s="29"/>
      <c r="M319" s="29"/>
      <c r="N319" s="29"/>
      <c r="O319" s="29"/>
      <c r="P319" s="29"/>
      <c r="Q319" s="29"/>
      <c r="R319" s="29"/>
      <c r="S319" s="29"/>
      <c r="T319" s="29"/>
      <c r="U319" s="29"/>
      <c r="V319" s="29"/>
      <c r="W319" s="29"/>
      <c r="X319" s="29"/>
      <c r="Y319" s="29"/>
      <c r="Z319" s="32"/>
      <c r="AA319" s="32"/>
      <c r="AB319" s="32"/>
      <c r="AC319" s="32"/>
      <c r="AD319" s="32"/>
      <c r="AE319" s="32"/>
      <c r="AF319" s="32"/>
      <c r="AG319" s="32"/>
    </row>
    <row r="320" spans="1:34" ht="12.75" customHeight="1">
      <c r="A320" s="63" t="s">
        <v>299</v>
      </c>
      <c r="B320" s="29"/>
      <c r="C320" s="137"/>
      <c r="E320" s="29"/>
      <c r="F320" s="25"/>
      <c r="G320" s="29"/>
      <c r="H320" s="29"/>
      <c r="I320" s="29"/>
      <c r="J320" s="29"/>
      <c r="K320" s="29"/>
      <c r="L320" s="29"/>
      <c r="M320" s="29"/>
      <c r="N320" s="29"/>
      <c r="O320" s="29"/>
      <c r="P320" s="29"/>
      <c r="Q320" s="29"/>
      <c r="R320" s="29"/>
      <c r="S320" s="29"/>
      <c r="T320" s="29"/>
      <c r="U320" s="29"/>
      <c r="V320" s="29"/>
      <c r="W320" s="29"/>
      <c r="X320" s="29"/>
      <c r="Y320" s="29"/>
      <c r="Z320" s="32"/>
      <c r="AA320" s="32"/>
      <c r="AB320" s="32"/>
      <c r="AC320" s="32"/>
      <c r="AD320" s="32"/>
      <c r="AE320" s="32"/>
      <c r="AF320" s="32"/>
      <c r="AG320" s="32"/>
    </row>
    <row r="321" spans="1:34" ht="12.75" customHeight="1" thickBot="1">
      <c r="A321" s="64" t="s">
        <v>7</v>
      </c>
      <c r="B321" s="29"/>
      <c r="C321" s="137"/>
      <c r="E321" s="29"/>
      <c r="F321" s="25"/>
      <c r="G321" s="29"/>
      <c r="H321" s="29"/>
      <c r="I321" s="29"/>
      <c r="J321" s="29"/>
      <c r="K321" s="29"/>
      <c r="L321" s="29"/>
      <c r="M321" s="29"/>
      <c r="N321" s="29"/>
      <c r="O321" s="29"/>
      <c r="P321" s="29"/>
      <c r="Q321" s="29"/>
      <c r="R321" s="29"/>
      <c r="S321" s="29"/>
      <c r="T321" s="29"/>
      <c r="U321" s="29"/>
      <c r="V321" s="29"/>
      <c r="W321" s="29"/>
      <c r="X321" s="29"/>
      <c r="Y321" s="29"/>
      <c r="Z321" s="32"/>
      <c r="AA321" s="32"/>
      <c r="AB321" s="32"/>
      <c r="AC321" s="32"/>
      <c r="AD321" s="32"/>
      <c r="AE321" s="32"/>
      <c r="AF321" s="32"/>
      <c r="AG321" s="32"/>
    </row>
    <row r="322" spans="1:34" ht="12.75" customHeight="1" thickBot="1">
      <c r="A322" s="65" t="s">
        <v>8</v>
      </c>
      <c r="B322" s="115"/>
      <c r="C322" s="68">
        <f>C324+C338+C358</f>
        <v>5002761548</v>
      </c>
      <c r="E322" s="29"/>
      <c r="F322" s="47"/>
      <c r="G322" s="29"/>
      <c r="H322" s="29"/>
      <c r="I322" s="29"/>
      <c r="J322" s="29"/>
      <c r="K322" s="29"/>
      <c r="L322" s="29"/>
      <c r="M322" s="29"/>
      <c r="N322" s="29"/>
      <c r="O322" s="29"/>
      <c r="P322" s="29"/>
      <c r="Q322" s="29"/>
      <c r="R322" s="29"/>
      <c r="S322" s="29"/>
      <c r="T322" s="29"/>
      <c r="U322" s="29"/>
      <c r="V322" s="29"/>
      <c r="W322" s="29"/>
      <c r="X322" s="29"/>
      <c r="Y322" s="29"/>
      <c r="Z322" s="32"/>
      <c r="AA322" s="32"/>
      <c r="AB322" s="32"/>
      <c r="AC322" s="32"/>
      <c r="AD322" s="32"/>
      <c r="AE322" s="32"/>
      <c r="AF322" s="32"/>
      <c r="AG322" s="32"/>
    </row>
    <row r="323" spans="1:34" ht="12.75" customHeight="1" thickBot="1">
      <c r="A323" s="49"/>
      <c r="B323" s="49"/>
      <c r="C323" s="23"/>
      <c r="D323" s="23"/>
      <c r="E323" s="23"/>
      <c r="F323" s="29"/>
      <c r="G323" s="25"/>
      <c r="H323" s="29"/>
      <c r="I323" s="29"/>
      <c r="J323" s="29"/>
      <c r="K323" s="29"/>
      <c r="L323" s="29"/>
      <c r="M323" s="29"/>
      <c r="N323" s="29"/>
      <c r="O323" s="29"/>
      <c r="P323" s="29"/>
      <c r="Q323" s="29"/>
      <c r="R323" s="29"/>
      <c r="S323" s="29"/>
      <c r="T323" s="29"/>
      <c r="U323" s="29"/>
      <c r="V323" s="29"/>
      <c r="W323" s="29"/>
      <c r="X323" s="29"/>
      <c r="Y323" s="29"/>
      <c r="Z323" s="29"/>
      <c r="AA323" s="32"/>
      <c r="AB323" s="32"/>
      <c r="AC323" s="32"/>
      <c r="AD323" s="32"/>
      <c r="AE323" s="32"/>
      <c r="AF323" s="32"/>
      <c r="AG323" s="32"/>
      <c r="AH323" s="32"/>
    </row>
    <row r="324" spans="1:34" ht="12.75" customHeight="1">
      <c r="A324" s="754" t="s">
        <v>337</v>
      </c>
      <c r="B324" s="657"/>
      <c r="C324" s="200">
        <f>C325+C330+C332+C334</f>
        <v>561639318</v>
      </c>
      <c r="D324" s="26"/>
      <c r="E324" s="143"/>
      <c r="F324" s="29"/>
      <c r="G324" s="25"/>
      <c r="H324" s="29"/>
      <c r="I324" s="29"/>
      <c r="J324" s="29"/>
      <c r="K324" s="29"/>
      <c r="L324" s="29"/>
      <c r="M324" s="29"/>
      <c r="N324" s="29"/>
      <c r="O324" s="29"/>
      <c r="P324" s="29"/>
      <c r="Q324" s="29"/>
      <c r="R324" s="29"/>
      <c r="S324" s="29"/>
      <c r="T324" s="29"/>
      <c r="U324" s="29"/>
      <c r="V324" s="29"/>
      <c r="W324" s="29"/>
      <c r="X324" s="29"/>
      <c r="Y324" s="29"/>
      <c r="Z324" s="29"/>
      <c r="AA324" s="32"/>
      <c r="AB324" s="32"/>
      <c r="AC324" s="32"/>
      <c r="AD324" s="32"/>
      <c r="AE324" s="32"/>
      <c r="AF324" s="32"/>
      <c r="AG324" s="32"/>
      <c r="AH324" s="32"/>
    </row>
    <row r="325" spans="1:34" ht="12.75" customHeight="1">
      <c r="A325" s="21">
        <v>222101</v>
      </c>
      <c r="B325" s="21" t="s">
        <v>338</v>
      </c>
      <c r="C325" s="50">
        <f>SUM(C326:C329)</f>
        <v>20000003</v>
      </c>
      <c r="D325" s="47"/>
      <c r="E325" s="47"/>
      <c r="F325" s="25"/>
      <c r="G325" s="25"/>
      <c r="H325" s="25"/>
      <c r="I325" s="25"/>
      <c r="J325" s="25"/>
      <c r="K325" s="25"/>
      <c r="L325" s="25"/>
      <c r="M325" s="25"/>
      <c r="N325" s="25"/>
      <c r="O325" s="25"/>
      <c r="P325" s="25"/>
      <c r="Q325" s="25"/>
      <c r="R325" s="25"/>
      <c r="S325" s="25"/>
      <c r="T325" s="25"/>
      <c r="U325" s="25"/>
      <c r="V325" s="25"/>
      <c r="W325" s="25"/>
      <c r="X325" s="25"/>
      <c r="Y325" s="25"/>
      <c r="Z325" s="25"/>
      <c r="AA325" s="32"/>
      <c r="AB325" s="32"/>
      <c r="AC325" s="32"/>
      <c r="AD325" s="32"/>
      <c r="AE325" s="32"/>
      <c r="AF325" s="32"/>
      <c r="AG325" s="32"/>
      <c r="AH325" s="32"/>
    </row>
    <row r="326" spans="1:34" ht="12.75" customHeight="1">
      <c r="A326" s="25">
        <v>22210101</v>
      </c>
      <c r="B326" s="29" t="s">
        <v>339</v>
      </c>
      <c r="C326" s="26">
        <v>1</v>
      </c>
      <c r="D326" s="26"/>
      <c r="E326" s="26"/>
      <c r="F326" s="29"/>
      <c r="G326" s="25"/>
      <c r="H326" s="29"/>
      <c r="I326" s="29"/>
      <c r="J326" s="29"/>
      <c r="K326" s="29"/>
      <c r="L326" s="29"/>
      <c r="M326" s="29"/>
      <c r="N326" s="29"/>
      <c r="O326" s="29"/>
      <c r="P326" s="29"/>
      <c r="Q326" s="29"/>
      <c r="R326" s="29"/>
      <c r="S326" s="29"/>
      <c r="T326" s="29"/>
      <c r="U326" s="29"/>
      <c r="V326" s="29"/>
      <c r="W326" s="29"/>
      <c r="X326" s="29"/>
      <c r="Y326" s="29"/>
      <c r="Z326" s="29"/>
      <c r="AA326" s="32"/>
      <c r="AB326" s="32"/>
      <c r="AC326" s="32"/>
      <c r="AD326" s="32"/>
      <c r="AE326" s="32"/>
      <c r="AF326" s="32"/>
      <c r="AG326" s="32"/>
      <c r="AH326" s="32"/>
    </row>
    <row r="327" spans="1:34" ht="12.75" customHeight="1">
      <c r="A327" s="25">
        <v>22210102</v>
      </c>
      <c r="B327" s="29" t="s">
        <v>340</v>
      </c>
      <c r="C327" s="26">
        <v>1</v>
      </c>
      <c r="D327" s="26"/>
      <c r="E327" s="26"/>
      <c r="F327" s="29"/>
      <c r="G327" s="25"/>
      <c r="H327" s="29"/>
      <c r="I327" s="29"/>
      <c r="J327" s="29"/>
      <c r="K327" s="29"/>
      <c r="L327" s="29"/>
      <c r="M327" s="29"/>
      <c r="N327" s="29"/>
      <c r="O327" s="29"/>
      <c r="P327" s="29"/>
      <c r="Q327" s="29"/>
      <c r="R327" s="29"/>
      <c r="S327" s="29"/>
      <c r="T327" s="29"/>
      <c r="U327" s="29"/>
      <c r="V327" s="29"/>
      <c r="W327" s="29"/>
      <c r="X327" s="29"/>
      <c r="Y327" s="29"/>
      <c r="Z327" s="29"/>
      <c r="AA327" s="32"/>
      <c r="AB327" s="32"/>
      <c r="AC327" s="32"/>
      <c r="AD327" s="32"/>
      <c r="AE327" s="32"/>
      <c r="AF327" s="32"/>
      <c r="AG327" s="32"/>
      <c r="AH327" s="32"/>
    </row>
    <row r="328" spans="1:34" ht="12.75" customHeight="1">
      <c r="A328" s="25">
        <v>22210103</v>
      </c>
      <c r="B328" s="29" t="s">
        <v>341</v>
      </c>
      <c r="C328" s="26">
        <v>1</v>
      </c>
      <c r="D328" s="26"/>
      <c r="E328" s="26"/>
      <c r="F328" s="29"/>
      <c r="G328" s="25"/>
      <c r="H328" s="29"/>
      <c r="I328" s="29"/>
      <c r="J328" s="29"/>
      <c r="K328" s="29"/>
      <c r="L328" s="29"/>
      <c r="M328" s="29"/>
      <c r="N328" s="29"/>
      <c r="O328" s="29"/>
      <c r="P328" s="29"/>
      <c r="Q328" s="29"/>
      <c r="R328" s="29"/>
      <c r="S328" s="29"/>
      <c r="T328" s="29"/>
      <c r="U328" s="29"/>
      <c r="V328" s="29"/>
      <c r="W328" s="29"/>
      <c r="X328" s="29"/>
      <c r="Y328" s="29"/>
      <c r="Z328" s="29"/>
      <c r="AA328" s="32"/>
      <c r="AB328" s="32"/>
      <c r="AC328" s="32"/>
      <c r="AD328" s="32"/>
      <c r="AE328" s="32"/>
      <c r="AF328" s="32"/>
      <c r="AG328" s="32"/>
      <c r="AH328" s="32"/>
    </row>
    <row r="329" spans="1:34" ht="12.75" customHeight="1">
      <c r="A329" s="25">
        <v>22210104</v>
      </c>
      <c r="B329" s="29" t="s">
        <v>342</v>
      </c>
      <c r="C329" s="26">
        <v>20000000</v>
      </c>
      <c r="D329" s="26"/>
      <c r="E329" s="26"/>
      <c r="F329" s="29"/>
      <c r="G329" s="25"/>
      <c r="H329" s="29"/>
      <c r="I329" s="29"/>
      <c r="J329" s="29"/>
      <c r="K329" s="29"/>
      <c r="L329" s="29"/>
      <c r="M329" s="29"/>
      <c r="N329" s="29"/>
      <c r="O329" s="29"/>
      <c r="P329" s="29"/>
      <c r="Q329" s="29"/>
      <c r="R329" s="29"/>
      <c r="S329" s="29"/>
      <c r="T329" s="29"/>
      <c r="U329" s="29"/>
      <c r="V329" s="29"/>
      <c r="W329" s="29"/>
      <c r="X329" s="29"/>
      <c r="Y329" s="29"/>
      <c r="Z329" s="29"/>
      <c r="AA329" s="32"/>
      <c r="AB329" s="32"/>
      <c r="AC329" s="32"/>
      <c r="AD329" s="32"/>
      <c r="AE329" s="32"/>
      <c r="AF329" s="32"/>
      <c r="AG329" s="32"/>
      <c r="AH329" s="32"/>
    </row>
    <row r="330" spans="1:34" ht="12.75" customHeight="1">
      <c r="A330" s="21">
        <v>222102</v>
      </c>
      <c r="B330" s="49" t="s">
        <v>343</v>
      </c>
      <c r="C330" s="23">
        <f>SUM(C331)</f>
        <v>1</v>
      </c>
      <c r="D330" s="26"/>
      <c r="E330" s="26"/>
      <c r="F330" s="29"/>
      <c r="G330" s="25"/>
      <c r="H330" s="29"/>
      <c r="I330" s="29"/>
      <c r="J330" s="29"/>
      <c r="K330" s="29"/>
      <c r="L330" s="29"/>
      <c r="M330" s="29"/>
      <c r="N330" s="29"/>
      <c r="O330" s="29"/>
      <c r="P330" s="29"/>
      <c r="Q330" s="29"/>
      <c r="R330" s="29"/>
      <c r="S330" s="29"/>
      <c r="T330" s="29"/>
      <c r="U330" s="29"/>
      <c r="V330" s="29"/>
      <c r="W330" s="29"/>
      <c r="X330" s="29"/>
      <c r="Y330" s="29"/>
      <c r="Z330" s="29"/>
      <c r="AA330" s="32"/>
      <c r="AB330" s="32"/>
      <c r="AC330" s="32"/>
      <c r="AD330" s="32"/>
      <c r="AE330" s="32"/>
      <c r="AF330" s="32"/>
      <c r="AG330" s="32"/>
      <c r="AH330" s="32"/>
    </row>
    <row r="331" spans="1:34" ht="12.75" customHeight="1">
      <c r="A331" s="25">
        <v>22210201</v>
      </c>
      <c r="B331" s="29" t="s">
        <v>344</v>
      </c>
      <c r="C331" s="26">
        <v>1</v>
      </c>
      <c r="D331" s="26"/>
      <c r="E331" s="26"/>
      <c r="F331" s="29"/>
      <c r="G331" s="25"/>
      <c r="H331" s="29"/>
      <c r="I331" s="29"/>
      <c r="J331" s="29"/>
      <c r="K331" s="29"/>
      <c r="L331" s="29"/>
      <c r="M331" s="29"/>
      <c r="N331" s="29"/>
      <c r="O331" s="29"/>
      <c r="P331" s="29"/>
      <c r="Q331" s="29"/>
      <c r="R331" s="29"/>
      <c r="S331" s="29"/>
      <c r="T331" s="29"/>
      <c r="U331" s="29"/>
      <c r="V331" s="29"/>
      <c r="W331" s="29"/>
      <c r="X331" s="29"/>
      <c r="Y331" s="29"/>
      <c r="Z331" s="29"/>
      <c r="AA331" s="32"/>
      <c r="AB331" s="32"/>
      <c r="AC331" s="32"/>
      <c r="AD331" s="32"/>
      <c r="AE331" s="32"/>
      <c r="AF331" s="32"/>
      <c r="AG331" s="32"/>
      <c r="AH331" s="32"/>
    </row>
    <row r="332" spans="1:34" ht="12.75" customHeight="1">
      <c r="A332" s="21">
        <v>222103</v>
      </c>
      <c r="B332" s="49" t="s">
        <v>345</v>
      </c>
      <c r="C332" s="23">
        <f>SUM(C333)</f>
        <v>1</v>
      </c>
      <c r="D332" s="26"/>
      <c r="E332" s="26"/>
      <c r="F332" s="29"/>
      <c r="G332" s="25"/>
      <c r="H332" s="29"/>
      <c r="I332" s="29"/>
      <c r="J332" s="29"/>
      <c r="K332" s="29"/>
      <c r="L332" s="29"/>
      <c r="M332" s="29"/>
      <c r="N332" s="29"/>
      <c r="O332" s="29"/>
      <c r="P332" s="29"/>
      <c r="Q332" s="29"/>
      <c r="R332" s="29"/>
      <c r="S332" s="29"/>
      <c r="T332" s="29"/>
      <c r="U332" s="29"/>
      <c r="V332" s="29"/>
      <c r="W332" s="29"/>
      <c r="X332" s="29"/>
      <c r="Y332" s="29"/>
      <c r="Z332" s="29"/>
      <c r="AA332" s="32"/>
      <c r="AB332" s="32"/>
      <c r="AC332" s="32"/>
      <c r="AD332" s="32"/>
      <c r="AE332" s="32"/>
      <c r="AF332" s="32"/>
      <c r="AG332" s="32"/>
      <c r="AH332" s="32"/>
    </row>
    <row r="333" spans="1:34" ht="12.75" customHeight="1">
      <c r="A333" s="25">
        <v>22210302</v>
      </c>
      <c r="B333" s="29" t="s">
        <v>346</v>
      </c>
      <c r="C333" s="26">
        <v>1</v>
      </c>
      <c r="D333" s="26"/>
      <c r="E333" s="26"/>
      <c r="F333" s="29"/>
      <c r="G333" s="25"/>
      <c r="H333" s="29"/>
      <c r="I333" s="29"/>
      <c r="J333" s="29"/>
      <c r="K333" s="29"/>
      <c r="L333" s="29"/>
      <c r="M333" s="29"/>
      <c r="N333" s="29"/>
      <c r="O333" s="29"/>
      <c r="P333" s="29"/>
      <c r="Q333" s="29"/>
      <c r="R333" s="29"/>
      <c r="S333" s="29"/>
      <c r="T333" s="29"/>
      <c r="U333" s="29"/>
      <c r="V333" s="29"/>
      <c r="W333" s="29"/>
      <c r="X333" s="29"/>
      <c r="Y333" s="29"/>
      <c r="Z333" s="29"/>
      <c r="AA333" s="32"/>
      <c r="AB333" s="32"/>
      <c r="AC333" s="32"/>
      <c r="AD333" s="32"/>
      <c r="AE333" s="32"/>
      <c r="AF333" s="32"/>
      <c r="AG333" s="32"/>
      <c r="AH333" s="32"/>
    </row>
    <row r="334" spans="1:34" ht="12.75" customHeight="1">
      <c r="A334" s="21">
        <v>222104</v>
      </c>
      <c r="B334" s="49" t="s">
        <v>347</v>
      </c>
      <c r="C334" s="23">
        <f>SUM(C335:C336)</f>
        <v>541639313</v>
      </c>
      <c r="D334" s="26"/>
      <c r="E334" s="26"/>
      <c r="F334" s="29"/>
      <c r="G334" s="25"/>
      <c r="H334" s="29"/>
      <c r="I334" s="29"/>
      <c r="J334" s="29"/>
      <c r="K334" s="29"/>
      <c r="L334" s="29"/>
      <c r="M334" s="29"/>
      <c r="N334" s="29"/>
      <c r="O334" s="29"/>
      <c r="P334" s="29"/>
      <c r="Q334" s="29"/>
      <c r="R334" s="29"/>
      <c r="S334" s="29"/>
      <c r="T334" s="29"/>
      <c r="U334" s="29"/>
      <c r="V334" s="29"/>
      <c r="W334" s="29"/>
      <c r="X334" s="29"/>
      <c r="Y334" s="29"/>
      <c r="Z334" s="29"/>
      <c r="AA334" s="32"/>
      <c r="AB334" s="32"/>
      <c r="AC334" s="32"/>
      <c r="AD334" s="32"/>
      <c r="AE334" s="32"/>
      <c r="AF334" s="32"/>
      <c r="AG334" s="32"/>
      <c r="AH334" s="32"/>
    </row>
    <row r="335" spans="1:34" ht="12.75" customHeight="1">
      <c r="A335" s="25">
        <v>22210401</v>
      </c>
      <c r="B335" s="193" t="s">
        <v>348</v>
      </c>
      <c r="C335" s="26">
        <v>541639312</v>
      </c>
      <c r="D335" s="29"/>
      <c r="E335" s="23"/>
      <c r="F335" s="29"/>
      <c r="G335" s="26"/>
      <c r="H335" s="29"/>
      <c r="I335" s="29"/>
      <c r="J335" s="29"/>
      <c r="K335" s="29"/>
      <c r="L335" s="29"/>
      <c r="M335" s="29"/>
      <c r="N335" s="29"/>
      <c r="O335" s="29"/>
      <c r="P335" s="29"/>
      <c r="Q335" s="29"/>
      <c r="R335" s="29"/>
      <c r="S335" s="29"/>
      <c r="T335" s="29"/>
      <c r="U335" s="29"/>
      <c r="V335" s="29"/>
      <c r="W335" s="29"/>
      <c r="X335" s="29"/>
      <c r="Y335" s="29"/>
      <c r="Z335" s="29"/>
      <c r="AA335" s="32"/>
      <c r="AB335" s="32"/>
      <c r="AC335" s="32"/>
      <c r="AD335" s="32"/>
      <c r="AE335" s="32"/>
      <c r="AF335" s="32"/>
      <c r="AG335" s="32"/>
      <c r="AH335" s="32"/>
    </row>
    <row r="336" spans="1:34" ht="12.75" customHeight="1">
      <c r="A336" s="25">
        <v>22210402</v>
      </c>
      <c r="B336" s="193" t="s">
        <v>349</v>
      </c>
      <c r="C336" s="26">
        <v>1</v>
      </c>
      <c r="D336" s="134"/>
      <c r="E336" s="23"/>
      <c r="F336" s="29"/>
      <c r="G336" s="26"/>
      <c r="H336" s="29"/>
      <c r="I336" s="29"/>
      <c r="J336" s="29"/>
      <c r="K336" s="29"/>
      <c r="L336" s="29"/>
      <c r="M336" s="29"/>
      <c r="N336" s="29"/>
      <c r="O336" s="29"/>
      <c r="P336" s="29"/>
      <c r="Q336" s="29"/>
      <c r="R336" s="29"/>
      <c r="S336" s="29"/>
      <c r="T336" s="29"/>
      <c r="U336" s="29"/>
      <c r="V336" s="29"/>
      <c r="W336" s="29"/>
      <c r="X336" s="29"/>
      <c r="Y336" s="29"/>
      <c r="Z336" s="29"/>
      <c r="AA336" s="32"/>
      <c r="AB336" s="32"/>
      <c r="AC336" s="32"/>
      <c r="AD336" s="32"/>
      <c r="AE336" s="32"/>
      <c r="AF336" s="32"/>
      <c r="AG336" s="32"/>
      <c r="AH336" s="32"/>
    </row>
    <row r="337" spans="1:34" ht="12.75" customHeight="1">
      <c r="A337" s="49"/>
      <c r="B337" s="49"/>
      <c r="C337" s="23"/>
      <c r="D337" s="23"/>
      <c r="E337" s="23"/>
      <c r="F337" s="29"/>
      <c r="G337" s="25"/>
      <c r="H337" s="29"/>
      <c r="I337" s="29"/>
      <c r="J337" s="29"/>
      <c r="K337" s="29"/>
      <c r="L337" s="29"/>
      <c r="M337" s="29"/>
      <c r="N337" s="29"/>
      <c r="O337" s="29"/>
      <c r="P337" s="29"/>
      <c r="Q337" s="29"/>
      <c r="R337" s="29"/>
      <c r="S337" s="29"/>
      <c r="T337" s="29"/>
      <c r="U337" s="29"/>
      <c r="V337" s="29"/>
      <c r="W337" s="29"/>
      <c r="X337" s="29"/>
      <c r="Y337" s="29"/>
      <c r="Z337" s="29"/>
      <c r="AA337" s="32"/>
      <c r="AB337" s="32"/>
      <c r="AC337" s="32"/>
      <c r="AD337" s="32"/>
      <c r="AE337" s="32"/>
      <c r="AF337" s="32"/>
      <c r="AG337" s="32"/>
      <c r="AH337" s="32"/>
    </row>
    <row r="338" spans="1:34" ht="12.75" customHeight="1">
      <c r="A338" s="755" t="s">
        <v>350</v>
      </c>
      <c r="B338" s="657"/>
      <c r="C338" s="201">
        <f>C339+C349+C352+C355</f>
        <v>1331322229</v>
      </c>
      <c r="D338" s="23"/>
      <c r="E338" s="23"/>
      <c r="F338" s="29"/>
      <c r="G338" s="25"/>
      <c r="H338" s="29"/>
      <c r="I338" s="29"/>
      <c r="J338" s="29"/>
      <c r="K338" s="29"/>
      <c r="L338" s="29"/>
      <c r="M338" s="29"/>
      <c r="N338" s="29"/>
      <c r="O338" s="29"/>
      <c r="P338" s="29"/>
      <c r="Q338" s="29"/>
      <c r="R338" s="29"/>
      <c r="S338" s="29"/>
      <c r="T338" s="29"/>
      <c r="U338" s="29"/>
      <c r="V338" s="29"/>
      <c r="W338" s="29"/>
      <c r="X338" s="29"/>
      <c r="Y338" s="29"/>
      <c r="Z338" s="29"/>
      <c r="AA338" s="32"/>
      <c r="AB338" s="32"/>
      <c r="AC338" s="32"/>
      <c r="AD338" s="32"/>
      <c r="AE338" s="32"/>
      <c r="AF338" s="32"/>
      <c r="AG338" s="32"/>
      <c r="AH338" s="32"/>
    </row>
    <row r="339" spans="1:34" ht="12.75" customHeight="1">
      <c r="A339" s="21">
        <v>231102</v>
      </c>
      <c r="B339" s="49" t="s">
        <v>351</v>
      </c>
      <c r="C339" s="23">
        <f>SUM(C340:C348)</f>
        <v>690322227</v>
      </c>
      <c r="D339" s="26"/>
      <c r="E339" s="26"/>
      <c r="F339" s="29"/>
      <c r="G339" s="25"/>
      <c r="H339" s="29"/>
      <c r="I339" s="29"/>
      <c r="J339" s="29"/>
      <c r="K339" s="29"/>
      <c r="L339" s="29"/>
      <c r="M339" s="29"/>
      <c r="N339" s="29"/>
      <c r="O339" s="29"/>
      <c r="P339" s="29"/>
      <c r="Q339" s="29"/>
      <c r="R339" s="29"/>
      <c r="S339" s="29"/>
      <c r="T339" s="29"/>
      <c r="U339" s="29"/>
      <c r="V339" s="29"/>
      <c r="W339" s="29"/>
      <c r="X339" s="29"/>
      <c r="Y339" s="29"/>
      <c r="Z339" s="29"/>
      <c r="AA339" s="32"/>
      <c r="AB339" s="32"/>
      <c r="AC339" s="32"/>
      <c r="AD339" s="32"/>
      <c r="AE339" s="32"/>
      <c r="AF339" s="32"/>
      <c r="AG339" s="32"/>
      <c r="AH339" s="32"/>
    </row>
    <row r="340" spans="1:34" ht="12.75" customHeight="1">
      <c r="A340" s="25">
        <v>23110201</v>
      </c>
      <c r="B340" s="29" t="s">
        <v>352</v>
      </c>
      <c r="C340" s="26">
        <v>1320000</v>
      </c>
      <c r="D340" s="26"/>
      <c r="E340" s="26"/>
      <c r="F340" s="29"/>
      <c r="G340" s="29"/>
      <c r="H340" s="29"/>
      <c r="I340" s="29"/>
      <c r="J340" s="29"/>
      <c r="K340" s="29"/>
      <c r="L340" s="29"/>
      <c r="M340" s="29"/>
      <c r="N340" s="29"/>
      <c r="O340" s="29"/>
      <c r="P340" s="29"/>
      <c r="Q340" s="29"/>
      <c r="R340" s="29"/>
      <c r="S340" s="29"/>
      <c r="T340" s="29"/>
      <c r="U340" s="29"/>
      <c r="V340" s="29"/>
      <c r="W340" s="29"/>
      <c r="X340" s="29"/>
      <c r="Y340" s="29"/>
      <c r="Z340" s="29"/>
      <c r="AA340" s="32"/>
      <c r="AB340" s="32"/>
      <c r="AC340" s="32"/>
      <c r="AD340" s="32"/>
      <c r="AE340" s="32"/>
      <c r="AF340" s="32"/>
      <c r="AG340" s="32"/>
      <c r="AH340" s="32"/>
    </row>
    <row r="341" spans="1:34" ht="12.75" customHeight="1">
      <c r="A341" s="25">
        <v>23110202</v>
      </c>
      <c r="B341" s="29" t="s">
        <v>353</v>
      </c>
      <c r="C341" s="26">
        <v>402400000</v>
      </c>
      <c r="D341" s="49"/>
      <c r="E341" s="29"/>
      <c r="F341" s="29"/>
      <c r="G341" s="25"/>
      <c r="H341" s="29"/>
      <c r="I341" s="29"/>
      <c r="J341" s="49"/>
      <c r="K341" s="29"/>
      <c r="L341" s="29"/>
      <c r="M341" s="29"/>
      <c r="N341" s="29"/>
      <c r="O341" s="29"/>
      <c r="P341" s="29"/>
      <c r="Q341" s="29"/>
      <c r="R341" s="29"/>
      <c r="S341" s="29"/>
      <c r="T341" s="29"/>
      <c r="U341" s="29"/>
      <c r="V341" s="29"/>
      <c r="W341" s="29"/>
      <c r="X341" s="29"/>
      <c r="Y341" s="29"/>
      <c r="Z341" s="29"/>
      <c r="AA341" s="32"/>
      <c r="AB341" s="32"/>
      <c r="AC341" s="32"/>
      <c r="AD341" s="32"/>
      <c r="AE341" s="32"/>
      <c r="AF341" s="32"/>
      <c r="AG341" s="32"/>
      <c r="AH341" s="32"/>
    </row>
    <row r="342" spans="1:34" ht="12.75" customHeight="1">
      <c r="A342" s="25">
        <v>23110203</v>
      </c>
      <c r="B342" s="29" t="s">
        <v>354</v>
      </c>
      <c r="C342" s="26">
        <v>676620</v>
      </c>
      <c r="D342" s="29"/>
      <c r="E342" s="29"/>
      <c r="F342" s="29"/>
      <c r="G342" s="26"/>
      <c r="H342" s="26"/>
      <c r="I342" s="29"/>
      <c r="J342" s="29"/>
      <c r="K342" s="29"/>
      <c r="L342" s="29"/>
      <c r="M342" s="29"/>
      <c r="N342" s="29"/>
      <c r="O342" s="29"/>
      <c r="P342" s="29"/>
      <c r="Q342" s="29"/>
      <c r="R342" s="29"/>
      <c r="S342" s="29"/>
      <c r="T342" s="29"/>
      <c r="U342" s="29"/>
      <c r="V342" s="29"/>
      <c r="W342" s="29"/>
      <c r="X342" s="29"/>
      <c r="Y342" s="29"/>
      <c r="Z342" s="29"/>
      <c r="AA342" s="32"/>
      <c r="AB342" s="32"/>
      <c r="AC342" s="32"/>
      <c r="AD342" s="32"/>
      <c r="AE342" s="32"/>
      <c r="AF342" s="32"/>
      <c r="AG342" s="32"/>
      <c r="AH342" s="32"/>
    </row>
    <row r="343" spans="1:34" ht="12.75" customHeight="1">
      <c r="A343" s="25">
        <v>23110204</v>
      </c>
      <c r="B343" s="29" t="s">
        <v>355</v>
      </c>
      <c r="C343" s="26">
        <v>5215604</v>
      </c>
      <c r="D343" s="29"/>
      <c r="E343" s="29"/>
      <c r="F343" s="49"/>
      <c r="G343" s="25"/>
      <c r="H343" s="29"/>
      <c r="I343" s="29"/>
      <c r="J343" s="29"/>
      <c r="K343" s="29"/>
      <c r="L343" s="29"/>
      <c r="M343" s="29"/>
      <c r="N343" s="29"/>
      <c r="O343" s="29"/>
      <c r="P343" s="29"/>
      <c r="Q343" s="29"/>
      <c r="R343" s="29"/>
      <c r="S343" s="29"/>
      <c r="T343" s="29"/>
      <c r="U343" s="29"/>
      <c r="V343" s="29"/>
      <c r="W343" s="29"/>
      <c r="X343" s="29"/>
      <c r="Y343" s="29"/>
      <c r="Z343" s="29"/>
      <c r="AA343" s="32"/>
      <c r="AB343" s="32"/>
      <c r="AC343" s="32"/>
      <c r="AD343" s="32"/>
      <c r="AE343" s="32"/>
      <c r="AF343" s="32"/>
      <c r="AG343" s="32"/>
      <c r="AH343" s="32"/>
    </row>
    <row r="344" spans="1:34" ht="12.75" customHeight="1">
      <c r="A344" s="25">
        <v>23110205</v>
      </c>
      <c r="B344" s="29" t="s">
        <v>356</v>
      </c>
      <c r="C344" s="26">
        <v>1</v>
      </c>
      <c r="D344" s="26"/>
      <c r="E344" s="29"/>
      <c r="F344" s="29"/>
      <c r="G344" s="25"/>
      <c r="H344" s="29"/>
      <c r="I344" s="29"/>
      <c r="J344" s="29"/>
      <c r="K344" s="29"/>
      <c r="L344" s="29"/>
      <c r="M344" s="29"/>
      <c r="N344" s="29"/>
      <c r="O344" s="29"/>
      <c r="P344" s="29"/>
      <c r="Q344" s="29"/>
      <c r="R344" s="29"/>
      <c r="S344" s="29"/>
      <c r="T344" s="29"/>
      <c r="U344" s="29"/>
      <c r="V344" s="29"/>
      <c r="W344" s="29"/>
      <c r="X344" s="29"/>
      <c r="Y344" s="29"/>
      <c r="Z344" s="29"/>
      <c r="AA344" s="32"/>
      <c r="AB344" s="32"/>
      <c r="AC344" s="32"/>
      <c r="AD344" s="32"/>
      <c r="AE344" s="32"/>
      <c r="AF344" s="32"/>
      <c r="AG344" s="32"/>
      <c r="AH344" s="32"/>
    </row>
    <row r="345" spans="1:34" ht="12.75" customHeight="1">
      <c r="A345" s="25">
        <v>23110206</v>
      </c>
      <c r="B345" s="29" t="s">
        <v>357</v>
      </c>
      <c r="C345" s="26">
        <v>1</v>
      </c>
      <c r="D345" s="26"/>
      <c r="E345" s="29"/>
      <c r="F345" s="29"/>
      <c r="G345" s="25"/>
      <c r="H345" s="29"/>
      <c r="I345" s="29"/>
      <c r="J345" s="29"/>
      <c r="K345" s="29"/>
      <c r="L345" s="29"/>
      <c r="M345" s="29"/>
      <c r="N345" s="29"/>
      <c r="O345" s="29"/>
      <c r="P345" s="29"/>
      <c r="Q345" s="29"/>
      <c r="R345" s="29"/>
      <c r="S345" s="29"/>
      <c r="T345" s="29"/>
      <c r="U345" s="29"/>
      <c r="V345" s="29"/>
      <c r="W345" s="29"/>
      <c r="X345" s="29"/>
      <c r="Y345" s="29"/>
      <c r="Z345" s="29"/>
      <c r="AA345" s="32"/>
      <c r="AB345" s="32"/>
      <c r="AC345" s="32"/>
      <c r="AD345" s="32"/>
      <c r="AE345" s="32"/>
      <c r="AF345" s="32"/>
      <c r="AG345" s="32"/>
      <c r="AH345" s="32"/>
    </row>
    <row r="346" spans="1:34" ht="12.75" customHeight="1">
      <c r="A346" s="25">
        <v>23110207</v>
      </c>
      <c r="B346" s="29" t="s">
        <v>358</v>
      </c>
      <c r="C346" s="26">
        <v>225000000</v>
      </c>
      <c r="D346" s="49"/>
      <c r="E346" s="29"/>
      <c r="F346" s="112"/>
      <c r="G346" s="25"/>
      <c r="H346" s="29"/>
      <c r="I346" s="29"/>
      <c r="J346" s="29"/>
      <c r="K346" s="29"/>
      <c r="L346" s="29"/>
      <c r="M346" s="29"/>
      <c r="N346" s="29"/>
      <c r="O346" s="29"/>
      <c r="P346" s="29"/>
      <c r="Q346" s="29"/>
      <c r="R346" s="29"/>
      <c r="S346" s="29"/>
      <c r="T346" s="29"/>
      <c r="U346" s="29"/>
      <c r="V346" s="29"/>
      <c r="W346" s="29"/>
      <c r="X346" s="29"/>
      <c r="Y346" s="29"/>
      <c r="Z346" s="29"/>
      <c r="AA346" s="32"/>
      <c r="AB346" s="32"/>
      <c r="AC346" s="32"/>
      <c r="AD346" s="32"/>
      <c r="AE346" s="32"/>
      <c r="AF346" s="32"/>
      <c r="AG346" s="32"/>
      <c r="AH346" s="32"/>
    </row>
    <row r="347" spans="1:34" ht="12.75" customHeight="1">
      <c r="A347" s="25">
        <v>23110209</v>
      </c>
      <c r="B347" s="29" t="s">
        <v>359</v>
      </c>
      <c r="C347" s="26">
        <v>55710000</v>
      </c>
      <c r="D347" s="23"/>
      <c r="E347" s="49"/>
      <c r="F347" s="29"/>
      <c r="G347" s="25"/>
      <c r="H347" s="29"/>
      <c r="I347" s="29"/>
      <c r="J347" s="29"/>
      <c r="K347" s="29"/>
      <c r="L347" s="29"/>
      <c r="M347" s="29"/>
      <c r="N347" s="29"/>
      <c r="O347" s="29"/>
      <c r="P347" s="29"/>
      <c r="Q347" s="29"/>
      <c r="R347" s="29"/>
      <c r="S347" s="29"/>
      <c r="T347" s="29"/>
      <c r="U347" s="29"/>
      <c r="V347" s="29"/>
      <c r="W347" s="29"/>
      <c r="X347" s="29"/>
      <c r="Y347" s="29"/>
      <c r="Z347" s="29"/>
      <c r="AA347" s="32"/>
      <c r="AB347" s="32"/>
      <c r="AC347" s="32"/>
      <c r="AD347" s="32"/>
      <c r="AE347" s="32"/>
      <c r="AF347" s="32"/>
      <c r="AG347" s="32"/>
      <c r="AH347" s="32"/>
    </row>
    <row r="348" spans="1:34" ht="12.75" customHeight="1">
      <c r="A348" s="25">
        <v>23110210</v>
      </c>
      <c r="B348" s="29" t="s">
        <v>360</v>
      </c>
      <c r="C348" s="26">
        <v>1</v>
      </c>
      <c r="D348" s="23"/>
      <c r="E348" s="49"/>
      <c r="F348" s="29"/>
      <c r="G348" s="25"/>
      <c r="H348" s="29"/>
      <c r="I348" s="29"/>
      <c r="J348" s="29"/>
      <c r="K348" s="29"/>
      <c r="L348" s="29"/>
      <c r="M348" s="29"/>
      <c r="N348" s="29"/>
      <c r="O348" s="29"/>
      <c r="P348" s="29"/>
      <c r="Q348" s="29"/>
      <c r="R348" s="29"/>
      <c r="S348" s="29"/>
      <c r="T348" s="29"/>
      <c r="U348" s="29"/>
      <c r="V348" s="29"/>
      <c r="W348" s="29"/>
      <c r="X348" s="29"/>
      <c r="Y348" s="29"/>
      <c r="Z348" s="29"/>
      <c r="AA348" s="32"/>
      <c r="AB348" s="32"/>
      <c r="AC348" s="32"/>
      <c r="AD348" s="32"/>
      <c r="AE348" s="32"/>
      <c r="AF348" s="32"/>
      <c r="AG348" s="32"/>
      <c r="AH348" s="32"/>
    </row>
    <row r="349" spans="1:34" ht="12.75" customHeight="1">
      <c r="A349" s="21">
        <v>23030000</v>
      </c>
      <c r="B349" s="49" t="s">
        <v>361</v>
      </c>
      <c r="C349" s="23">
        <f>SUM(C350:C351)</f>
        <v>311000001</v>
      </c>
      <c r="D349" s="26"/>
      <c r="E349" s="29"/>
      <c r="F349" s="29"/>
      <c r="G349" s="25"/>
      <c r="H349" s="29"/>
      <c r="I349" s="29"/>
      <c r="J349" s="29"/>
      <c r="K349" s="29"/>
      <c r="L349" s="29"/>
      <c r="M349" s="29"/>
      <c r="N349" s="29"/>
      <c r="O349" s="29"/>
      <c r="P349" s="29"/>
      <c r="Q349" s="29"/>
      <c r="R349" s="29"/>
      <c r="S349" s="29"/>
      <c r="T349" s="29"/>
      <c r="U349" s="29"/>
      <c r="V349" s="29"/>
      <c r="W349" s="29"/>
      <c r="X349" s="29"/>
      <c r="Y349" s="29"/>
      <c r="Z349" s="29"/>
      <c r="AA349" s="32"/>
      <c r="AB349" s="32"/>
      <c r="AC349" s="32"/>
      <c r="AD349" s="32"/>
      <c r="AE349" s="32"/>
      <c r="AF349" s="32"/>
      <c r="AG349" s="32"/>
      <c r="AH349" s="32"/>
    </row>
    <row r="350" spans="1:34" ht="12.75" customHeight="1">
      <c r="A350" s="25">
        <v>23110301</v>
      </c>
      <c r="B350" s="29" t="s">
        <v>362</v>
      </c>
      <c r="C350" s="26">
        <v>311000000</v>
      </c>
      <c r="D350" s="202"/>
      <c r="E350" s="199"/>
      <c r="F350" s="29"/>
      <c r="G350" s="25"/>
      <c r="H350" s="29"/>
      <c r="I350" s="29"/>
      <c r="J350" s="29"/>
      <c r="K350" s="29"/>
      <c r="L350" s="29"/>
      <c r="M350" s="29"/>
      <c r="N350" s="29"/>
      <c r="O350" s="29"/>
      <c r="P350" s="29"/>
      <c r="Q350" s="29"/>
      <c r="R350" s="29"/>
      <c r="S350" s="29"/>
      <c r="T350" s="29"/>
      <c r="U350" s="29"/>
      <c r="V350" s="29"/>
      <c r="W350" s="29"/>
      <c r="X350" s="29"/>
      <c r="Y350" s="29"/>
      <c r="Z350" s="29"/>
      <c r="AA350" s="32"/>
      <c r="AB350" s="32"/>
      <c r="AC350" s="32"/>
      <c r="AD350" s="32"/>
      <c r="AE350" s="32"/>
      <c r="AF350" s="32"/>
      <c r="AG350" s="32"/>
      <c r="AH350" s="32"/>
    </row>
    <row r="351" spans="1:34" ht="12.75" customHeight="1">
      <c r="A351" s="25">
        <v>23110302</v>
      </c>
      <c r="B351" s="29" t="s">
        <v>363</v>
      </c>
      <c r="C351" s="26">
        <v>1</v>
      </c>
      <c r="D351" s="32"/>
      <c r="E351" s="29"/>
      <c r="F351" s="49"/>
      <c r="G351" s="29"/>
      <c r="H351" s="29"/>
      <c r="I351" s="29"/>
      <c r="J351" s="29"/>
      <c r="K351" s="29"/>
      <c r="L351" s="29"/>
      <c r="M351" s="29"/>
      <c r="N351" s="29"/>
      <c r="O351" s="29"/>
      <c r="P351" s="29"/>
      <c r="Q351" s="29"/>
      <c r="R351" s="29"/>
      <c r="S351" s="29"/>
      <c r="T351" s="29"/>
      <c r="U351" s="29"/>
      <c r="V351" s="29"/>
      <c r="W351" s="29"/>
      <c r="X351" s="29"/>
      <c r="Y351" s="29"/>
      <c r="Z351" s="29"/>
      <c r="AA351" s="32"/>
      <c r="AB351" s="32"/>
      <c r="AC351" s="32"/>
      <c r="AD351" s="32"/>
      <c r="AE351" s="32"/>
      <c r="AF351" s="32"/>
      <c r="AG351" s="32"/>
      <c r="AH351" s="32"/>
    </row>
    <row r="352" spans="1:34" ht="12.75" customHeight="1">
      <c r="A352" s="21">
        <v>231104</v>
      </c>
      <c r="B352" s="49" t="s">
        <v>364</v>
      </c>
      <c r="C352" s="23">
        <f>SUM(C353:C354)</f>
        <v>30000001</v>
      </c>
      <c r="D352" s="29"/>
      <c r="E352" s="26"/>
      <c r="F352" s="29"/>
      <c r="G352" s="25"/>
      <c r="H352" s="29"/>
      <c r="I352" s="29"/>
      <c r="J352" s="29"/>
      <c r="K352" s="29"/>
      <c r="L352" s="29"/>
      <c r="M352" s="29"/>
      <c r="N352" s="29"/>
      <c r="O352" s="29"/>
      <c r="P352" s="29"/>
      <c r="Q352" s="29"/>
      <c r="R352" s="29"/>
      <c r="S352" s="29"/>
      <c r="T352" s="29"/>
      <c r="U352" s="29"/>
      <c r="V352" s="29"/>
      <c r="W352" s="29"/>
      <c r="X352" s="29"/>
      <c r="Y352" s="29"/>
      <c r="Z352" s="29"/>
      <c r="AA352" s="32"/>
      <c r="AB352" s="32"/>
      <c r="AC352" s="32"/>
      <c r="AD352" s="32"/>
      <c r="AE352" s="32"/>
      <c r="AF352" s="32"/>
      <c r="AG352" s="32"/>
      <c r="AH352" s="32"/>
    </row>
    <row r="353" spans="1:34" ht="12.75" customHeight="1">
      <c r="A353" s="25">
        <v>23110401</v>
      </c>
      <c r="B353" s="29" t="s">
        <v>365</v>
      </c>
      <c r="C353" s="26">
        <v>30000000</v>
      </c>
      <c r="D353" s="49"/>
      <c r="E353" s="23"/>
      <c r="F353" s="49"/>
      <c r="G353" s="23"/>
      <c r="H353" s="29"/>
      <c r="I353" s="29"/>
      <c r="J353" s="29"/>
      <c r="K353" s="29"/>
      <c r="L353" s="29"/>
      <c r="M353" s="29"/>
      <c r="N353" s="29"/>
      <c r="O353" s="29"/>
      <c r="P353" s="29"/>
      <c r="Q353" s="29"/>
      <c r="R353" s="29"/>
      <c r="S353" s="29"/>
      <c r="T353" s="29"/>
      <c r="U353" s="29"/>
      <c r="V353" s="29"/>
      <c r="W353" s="29"/>
      <c r="X353" s="29"/>
      <c r="Y353" s="29"/>
      <c r="Z353" s="29"/>
      <c r="AA353" s="32"/>
      <c r="AB353" s="32"/>
      <c r="AC353" s="32"/>
      <c r="AD353" s="32"/>
      <c r="AE353" s="32"/>
      <c r="AF353" s="32"/>
      <c r="AG353" s="32"/>
      <c r="AH353" s="32"/>
    </row>
    <row r="354" spans="1:34" ht="12.75" customHeight="1">
      <c r="A354" s="25">
        <v>23110402</v>
      </c>
      <c r="B354" s="29" t="s">
        <v>366</v>
      </c>
      <c r="C354" s="26">
        <v>1</v>
      </c>
      <c r="D354" s="26"/>
      <c r="E354" s="26"/>
      <c r="F354" s="29"/>
      <c r="G354" s="25"/>
      <c r="H354" s="29"/>
      <c r="I354" s="29"/>
      <c r="J354" s="29"/>
      <c r="K354" s="29"/>
      <c r="L354" s="29"/>
      <c r="M354" s="29"/>
      <c r="N354" s="29"/>
      <c r="O354" s="29"/>
      <c r="P354" s="29"/>
      <c r="Q354" s="29"/>
      <c r="R354" s="29"/>
      <c r="S354" s="29"/>
      <c r="T354" s="29"/>
      <c r="U354" s="29"/>
      <c r="V354" s="29"/>
      <c r="W354" s="29"/>
      <c r="X354" s="29"/>
      <c r="Y354" s="29"/>
      <c r="Z354" s="29"/>
      <c r="AA354" s="32"/>
      <c r="AB354" s="32"/>
      <c r="AC354" s="32"/>
      <c r="AD354" s="32"/>
      <c r="AE354" s="32"/>
      <c r="AF354" s="32"/>
      <c r="AG354" s="32"/>
      <c r="AH354" s="32"/>
    </row>
    <row r="355" spans="1:34" ht="12.75" customHeight="1">
      <c r="A355" s="21">
        <v>231105</v>
      </c>
      <c r="B355" s="49" t="s">
        <v>367</v>
      </c>
      <c r="C355" s="23">
        <f>SUM(C356)</f>
        <v>300000000</v>
      </c>
      <c r="D355" s="26"/>
      <c r="E355" s="26"/>
      <c r="F355" s="29"/>
      <c r="G355" s="25"/>
      <c r="H355" s="29"/>
      <c r="I355" s="29"/>
      <c r="J355" s="29"/>
      <c r="K355" s="29"/>
      <c r="L355" s="29"/>
      <c r="M355" s="29"/>
      <c r="N355" s="29"/>
      <c r="O355" s="29"/>
      <c r="P355" s="29"/>
      <c r="Q355" s="29"/>
      <c r="R355" s="29"/>
      <c r="S355" s="29"/>
      <c r="T355" s="29"/>
      <c r="U355" s="29"/>
      <c r="V355" s="29"/>
      <c r="W355" s="29"/>
      <c r="X355" s="29"/>
      <c r="Y355" s="29"/>
      <c r="Z355" s="29"/>
      <c r="AA355" s="32"/>
      <c r="AB355" s="32"/>
      <c r="AC355" s="32"/>
      <c r="AD355" s="32"/>
      <c r="AE355" s="32"/>
      <c r="AF355" s="32"/>
      <c r="AG355" s="32"/>
      <c r="AH355" s="32"/>
    </row>
    <row r="356" spans="1:34" ht="12.75" customHeight="1">
      <c r="A356" s="25">
        <v>23110501</v>
      </c>
      <c r="B356" s="29" t="s">
        <v>368</v>
      </c>
      <c r="C356" s="26">
        <v>300000000</v>
      </c>
      <c r="D356" s="202"/>
      <c r="E356" s="26"/>
      <c r="F356" s="29"/>
      <c r="G356" s="25"/>
      <c r="H356" s="29"/>
      <c r="I356" s="29"/>
      <c r="J356" s="29"/>
      <c r="K356" s="29"/>
      <c r="L356" s="29"/>
      <c r="M356" s="29"/>
      <c r="N356" s="29"/>
      <c r="O356" s="29"/>
      <c r="P356" s="29"/>
      <c r="Q356" s="29"/>
      <c r="R356" s="29"/>
      <c r="S356" s="29"/>
      <c r="T356" s="29"/>
      <c r="U356" s="29"/>
      <c r="V356" s="29"/>
      <c r="W356" s="29"/>
      <c r="X356" s="29"/>
      <c r="Y356" s="29"/>
      <c r="Z356" s="29"/>
      <c r="AA356" s="32"/>
      <c r="AB356" s="32"/>
      <c r="AC356" s="32"/>
      <c r="AD356" s="32"/>
      <c r="AE356" s="32"/>
      <c r="AF356" s="32"/>
      <c r="AG356" s="32"/>
      <c r="AH356" s="32"/>
    </row>
    <row r="357" spans="1:34" ht="12.75" customHeight="1">
      <c r="A357" s="29"/>
      <c r="B357" s="29"/>
      <c r="C357" s="26"/>
      <c r="D357" s="26"/>
      <c r="E357" s="26"/>
      <c r="F357" s="29"/>
      <c r="G357" s="25"/>
      <c r="H357" s="29"/>
      <c r="I357" s="29"/>
      <c r="J357" s="29"/>
      <c r="K357" s="29"/>
      <c r="L357" s="29"/>
      <c r="M357" s="29"/>
      <c r="N357" s="29"/>
      <c r="O357" s="29"/>
      <c r="P357" s="29"/>
      <c r="Q357" s="29"/>
      <c r="R357" s="29"/>
      <c r="S357" s="29"/>
      <c r="T357" s="29"/>
      <c r="U357" s="29"/>
      <c r="V357" s="29"/>
      <c r="W357" s="29"/>
      <c r="X357" s="29"/>
      <c r="Y357" s="29"/>
      <c r="Z357" s="29"/>
      <c r="AA357" s="32"/>
      <c r="AB357" s="32"/>
      <c r="AC357" s="32"/>
      <c r="AD357" s="32"/>
      <c r="AE357" s="32"/>
      <c r="AF357" s="32"/>
      <c r="AG357" s="32"/>
      <c r="AH357" s="32"/>
    </row>
    <row r="358" spans="1:34" ht="12.75" customHeight="1">
      <c r="A358" s="756" t="s">
        <v>300</v>
      </c>
      <c r="B358" s="657"/>
      <c r="C358" s="203">
        <f>SUM(C359+C360)</f>
        <v>3109800001</v>
      </c>
      <c r="D358" s="26"/>
      <c r="E358" s="26"/>
      <c r="F358" s="29"/>
      <c r="G358" s="25"/>
      <c r="H358" s="29"/>
      <c r="I358" s="29"/>
      <c r="J358" s="29"/>
      <c r="K358" s="29"/>
      <c r="L358" s="29"/>
      <c r="M358" s="29"/>
      <c r="N358" s="29"/>
      <c r="O358" s="29"/>
      <c r="P358" s="29"/>
      <c r="Q358" s="29"/>
      <c r="R358" s="29"/>
      <c r="S358" s="29"/>
      <c r="T358" s="29"/>
      <c r="U358" s="29"/>
      <c r="V358" s="29"/>
      <c r="W358" s="29"/>
      <c r="X358" s="29"/>
      <c r="Y358" s="29"/>
      <c r="Z358" s="29"/>
      <c r="AA358" s="32"/>
      <c r="AB358" s="32"/>
      <c r="AC358" s="32"/>
      <c r="AD358" s="32"/>
      <c r="AE358" s="32"/>
      <c r="AF358" s="32"/>
      <c r="AG358" s="32"/>
      <c r="AH358" s="32"/>
    </row>
    <row r="359" spans="1:34" ht="12.75" customHeight="1">
      <c r="A359" s="21">
        <v>241</v>
      </c>
      <c r="B359" s="49" t="s">
        <v>369</v>
      </c>
      <c r="C359" s="23">
        <v>3109800000</v>
      </c>
      <c r="D359" s="23"/>
      <c r="E359" s="26"/>
      <c r="F359" s="29"/>
      <c r="G359" s="25"/>
      <c r="H359" s="29"/>
      <c r="I359" s="29"/>
      <c r="J359" s="29"/>
      <c r="K359" s="29"/>
      <c r="L359" s="29"/>
      <c r="M359" s="29"/>
      <c r="N359" s="29"/>
      <c r="O359" s="29"/>
      <c r="P359" s="29"/>
      <c r="Q359" s="29"/>
      <c r="R359" s="29"/>
      <c r="S359" s="29"/>
      <c r="T359" s="29"/>
      <c r="U359" s="29"/>
      <c r="V359" s="29"/>
      <c r="W359" s="29"/>
      <c r="X359" s="29"/>
      <c r="Y359" s="29"/>
      <c r="Z359" s="29"/>
      <c r="AA359" s="32"/>
      <c r="AB359" s="32"/>
      <c r="AC359" s="32"/>
      <c r="AD359" s="32"/>
      <c r="AE359" s="32"/>
      <c r="AF359" s="32"/>
      <c r="AG359" s="32"/>
      <c r="AH359" s="32"/>
    </row>
    <row r="360" spans="1:34" ht="12.75" customHeight="1">
      <c r="A360" s="21">
        <v>243</v>
      </c>
      <c r="B360" s="49" t="s">
        <v>370</v>
      </c>
      <c r="C360" s="23">
        <v>1</v>
      </c>
      <c r="D360" s="26"/>
      <c r="E360" s="26"/>
      <c r="F360" s="29"/>
      <c r="G360" s="25"/>
      <c r="H360" s="29"/>
      <c r="I360" s="29"/>
      <c r="J360" s="29"/>
      <c r="K360" s="29"/>
      <c r="L360" s="29"/>
      <c r="M360" s="29"/>
      <c r="N360" s="29"/>
      <c r="O360" s="29"/>
      <c r="P360" s="29"/>
      <c r="Q360" s="29"/>
      <c r="R360" s="29"/>
      <c r="S360" s="29"/>
      <c r="T360" s="29"/>
      <c r="U360" s="29"/>
      <c r="V360" s="29"/>
      <c r="W360" s="29"/>
      <c r="X360" s="29"/>
      <c r="Y360" s="29"/>
      <c r="Z360" s="29"/>
      <c r="AA360" s="32"/>
      <c r="AB360" s="32"/>
      <c r="AC360" s="32"/>
      <c r="AD360" s="32"/>
      <c r="AE360" s="32"/>
      <c r="AF360" s="32"/>
      <c r="AG360" s="32"/>
      <c r="AH360" s="32"/>
    </row>
    <row r="361" spans="1:34" ht="12.75" customHeight="1">
      <c r="A361" s="29"/>
      <c r="B361" s="29"/>
      <c r="C361" s="26"/>
      <c r="D361" s="26"/>
      <c r="E361" s="26"/>
      <c r="F361" s="29"/>
      <c r="G361" s="25"/>
      <c r="H361" s="29"/>
      <c r="I361" s="29"/>
      <c r="J361" s="29"/>
      <c r="K361" s="29"/>
      <c r="L361" s="29"/>
      <c r="M361" s="29"/>
      <c r="N361" s="29"/>
      <c r="O361" s="29"/>
      <c r="P361" s="29"/>
      <c r="Q361" s="29"/>
      <c r="R361" s="29"/>
      <c r="S361" s="29"/>
      <c r="T361" s="29"/>
      <c r="U361" s="29"/>
      <c r="V361" s="29"/>
      <c r="W361" s="29"/>
      <c r="X361" s="29"/>
      <c r="Y361" s="29"/>
      <c r="Z361" s="29"/>
      <c r="AA361" s="32"/>
      <c r="AB361" s="32"/>
      <c r="AC361" s="32"/>
      <c r="AD361" s="32"/>
      <c r="AE361" s="32"/>
      <c r="AF361" s="32"/>
      <c r="AG361" s="32"/>
      <c r="AH361" s="32"/>
    </row>
    <row r="362" spans="1:34" ht="12.75" customHeight="1" thickBot="1">
      <c r="A362" s="29"/>
      <c r="B362" s="29"/>
      <c r="C362" s="26"/>
      <c r="D362" s="26"/>
      <c r="E362" s="26"/>
      <c r="F362" s="29"/>
      <c r="G362" s="25"/>
      <c r="H362" s="29"/>
      <c r="I362" s="29"/>
      <c r="J362" s="29"/>
      <c r="K362" s="29"/>
      <c r="L362" s="29"/>
      <c r="M362" s="29"/>
      <c r="N362" s="29"/>
      <c r="O362" s="29"/>
      <c r="P362" s="29"/>
      <c r="Q362" s="29"/>
      <c r="R362" s="29"/>
      <c r="S362" s="29"/>
      <c r="T362" s="29"/>
      <c r="U362" s="29"/>
      <c r="V362" s="29"/>
      <c r="W362" s="29"/>
      <c r="X362" s="29"/>
      <c r="Y362" s="29"/>
      <c r="Z362" s="29"/>
      <c r="AA362" s="32"/>
      <c r="AB362" s="32"/>
      <c r="AC362" s="32"/>
      <c r="AD362" s="32"/>
      <c r="AE362" s="32"/>
      <c r="AF362" s="32"/>
      <c r="AG362" s="32"/>
      <c r="AH362" s="32"/>
    </row>
    <row r="363" spans="1:34" ht="12.75" customHeight="1">
      <c r="A363" s="678" t="s">
        <v>371</v>
      </c>
      <c r="B363" s="679"/>
      <c r="C363" s="661" t="s">
        <v>372</v>
      </c>
      <c r="E363" s="29"/>
      <c r="F363" s="25"/>
      <c r="G363" s="29"/>
      <c r="H363" s="29"/>
      <c r="I363" s="29"/>
      <c r="J363" s="29"/>
      <c r="K363" s="29"/>
      <c r="L363" s="29"/>
      <c r="M363" s="29"/>
      <c r="N363" s="29"/>
      <c r="O363" s="29"/>
      <c r="P363" s="29"/>
      <c r="Q363" s="29"/>
      <c r="R363" s="29"/>
      <c r="S363" s="29"/>
      <c r="T363" s="29"/>
      <c r="U363" s="29"/>
      <c r="V363" s="29"/>
      <c r="W363" s="29"/>
      <c r="X363" s="29"/>
      <c r="Y363" s="29"/>
      <c r="Z363" s="32"/>
      <c r="AA363" s="32"/>
      <c r="AB363" s="32"/>
      <c r="AC363" s="32"/>
      <c r="AD363" s="32"/>
      <c r="AE363" s="32"/>
      <c r="AF363" s="32"/>
      <c r="AG363" s="32"/>
    </row>
    <row r="364" spans="1:34" ht="12.75" customHeight="1" thickBot="1">
      <c r="A364" s="680"/>
      <c r="B364" s="681"/>
      <c r="C364" s="662"/>
      <c r="E364" s="29"/>
      <c r="F364" s="25"/>
      <c r="G364" s="29"/>
      <c r="H364" s="29"/>
      <c r="I364" s="29"/>
      <c r="J364" s="29"/>
      <c r="K364" s="29"/>
      <c r="L364" s="29"/>
      <c r="M364" s="29"/>
      <c r="N364" s="29"/>
      <c r="O364" s="29"/>
      <c r="P364" s="29"/>
      <c r="Q364" s="29"/>
      <c r="R364" s="29"/>
      <c r="S364" s="29"/>
      <c r="T364" s="29"/>
      <c r="U364" s="29"/>
      <c r="V364" s="29"/>
      <c r="W364" s="29"/>
      <c r="X364" s="29"/>
      <c r="Y364" s="29"/>
      <c r="Z364" s="32"/>
      <c r="AA364" s="32"/>
      <c r="AB364" s="32"/>
      <c r="AC364" s="32"/>
      <c r="AD364" s="32"/>
      <c r="AE364" s="32"/>
      <c r="AF364" s="32"/>
      <c r="AG364" s="32"/>
    </row>
    <row r="365" spans="1:34" ht="12.75" customHeight="1">
      <c r="A365" s="668" t="s">
        <v>373</v>
      </c>
      <c r="B365" s="669"/>
      <c r="C365" s="670"/>
      <c r="E365" s="29"/>
      <c r="F365" s="25"/>
      <c r="G365" s="29"/>
      <c r="H365" s="29"/>
      <c r="I365" s="29"/>
      <c r="J365" s="29"/>
      <c r="K365" s="29"/>
      <c r="L365" s="29"/>
      <c r="M365" s="29"/>
      <c r="N365" s="29"/>
      <c r="O365" s="29"/>
      <c r="P365" s="29"/>
      <c r="Q365" s="29"/>
      <c r="R365" s="29"/>
      <c r="S365" s="29"/>
      <c r="T365" s="29"/>
      <c r="U365" s="29"/>
      <c r="V365" s="29"/>
      <c r="W365" s="29"/>
      <c r="X365" s="29"/>
      <c r="Y365" s="29"/>
      <c r="Z365" s="32"/>
      <c r="AA365" s="32"/>
      <c r="AB365" s="32"/>
      <c r="AC365" s="32"/>
      <c r="AD365" s="32"/>
      <c r="AE365" s="32"/>
      <c r="AF365" s="32"/>
      <c r="AG365" s="32"/>
    </row>
    <row r="366" spans="1:34" ht="12.75" customHeight="1">
      <c r="A366" s="671"/>
      <c r="B366" s="672"/>
      <c r="C366" s="673"/>
      <c r="E366" s="32"/>
      <c r="F366" s="25"/>
      <c r="G366" s="29"/>
      <c r="H366" s="29"/>
      <c r="I366" s="29"/>
      <c r="J366" s="29"/>
      <c r="K366" s="29"/>
      <c r="L366" s="29"/>
      <c r="M366" s="29"/>
      <c r="N366" s="29"/>
      <c r="O366" s="29"/>
      <c r="P366" s="29"/>
      <c r="Q366" s="29"/>
      <c r="R366" s="29"/>
      <c r="S366" s="29"/>
      <c r="T366" s="29"/>
      <c r="U366" s="29"/>
      <c r="V366" s="29"/>
      <c r="W366" s="29"/>
      <c r="X366" s="29"/>
      <c r="Y366" s="29"/>
      <c r="Z366" s="32"/>
      <c r="AA366" s="32"/>
      <c r="AB366" s="32"/>
      <c r="AC366" s="32"/>
      <c r="AD366" s="32"/>
      <c r="AE366" s="32"/>
      <c r="AF366" s="32"/>
      <c r="AG366" s="32"/>
    </row>
    <row r="367" spans="1:34" ht="12.75" customHeight="1">
      <c r="A367" s="671"/>
      <c r="B367" s="672"/>
      <c r="C367" s="673"/>
      <c r="E367" s="32"/>
      <c r="F367" s="25"/>
      <c r="G367" s="29"/>
      <c r="H367" s="29"/>
      <c r="I367" s="29"/>
      <c r="J367" s="29"/>
      <c r="K367" s="29"/>
      <c r="L367" s="29"/>
      <c r="M367" s="29"/>
      <c r="N367" s="29"/>
      <c r="O367" s="29"/>
      <c r="P367" s="29"/>
      <c r="Q367" s="29"/>
      <c r="R367" s="29"/>
      <c r="S367" s="29"/>
      <c r="T367" s="29"/>
      <c r="U367" s="29"/>
      <c r="V367" s="29"/>
      <c r="W367" s="29"/>
      <c r="X367" s="29"/>
      <c r="Y367" s="29"/>
      <c r="Z367" s="32"/>
      <c r="AA367" s="32"/>
      <c r="AB367" s="32"/>
      <c r="AC367" s="32"/>
      <c r="AD367" s="32"/>
      <c r="AE367" s="32"/>
      <c r="AF367" s="32"/>
      <c r="AG367" s="32"/>
    </row>
    <row r="368" spans="1:34" ht="12.75" customHeight="1">
      <c r="A368" s="671"/>
      <c r="B368" s="672"/>
      <c r="C368" s="673"/>
      <c r="E368" s="32"/>
      <c r="F368" s="25"/>
      <c r="G368" s="29"/>
      <c r="H368" s="29"/>
      <c r="I368" s="29"/>
      <c r="J368" s="29"/>
      <c r="K368" s="29"/>
      <c r="L368" s="29"/>
      <c r="M368" s="29"/>
      <c r="N368" s="29"/>
      <c r="O368" s="29"/>
      <c r="P368" s="29"/>
      <c r="Q368" s="29"/>
      <c r="R368" s="29"/>
      <c r="S368" s="29"/>
      <c r="T368" s="29"/>
      <c r="U368" s="29"/>
      <c r="V368" s="29"/>
      <c r="W368" s="29"/>
      <c r="X368" s="29"/>
      <c r="Y368" s="29"/>
      <c r="Z368" s="32"/>
      <c r="AA368" s="32"/>
      <c r="AB368" s="32"/>
      <c r="AC368" s="32"/>
      <c r="AD368" s="32"/>
      <c r="AE368" s="32"/>
      <c r="AF368" s="32"/>
      <c r="AG368" s="32"/>
    </row>
    <row r="369" spans="1:34" ht="13.5">
      <c r="A369" s="671"/>
      <c r="B369" s="672"/>
      <c r="C369" s="673"/>
      <c r="E369" s="29"/>
      <c r="F369" s="25"/>
      <c r="G369" s="29"/>
      <c r="H369" s="29"/>
      <c r="I369" s="29"/>
      <c r="J369" s="29"/>
      <c r="K369" s="29"/>
      <c r="L369" s="29"/>
      <c r="M369" s="29"/>
      <c r="N369" s="29"/>
      <c r="O369" s="29"/>
      <c r="P369" s="29"/>
      <c r="Q369" s="29"/>
      <c r="R369" s="29"/>
      <c r="S369" s="29"/>
      <c r="T369" s="29"/>
      <c r="U369" s="29"/>
      <c r="V369" s="29"/>
      <c r="W369" s="29"/>
      <c r="X369" s="29"/>
      <c r="Y369" s="29"/>
      <c r="Z369" s="32"/>
      <c r="AA369" s="32"/>
      <c r="AB369" s="32"/>
      <c r="AC369" s="32"/>
      <c r="AD369" s="32"/>
      <c r="AE369" s="32"/>
      <c r="AF369" s="32"/>
      <c r="AG369" s="32"/>
    </row>
    <row r="370" spans="1:34" ht="11.25" customHeight="1" thickBot="1">
      <c r="A370" s="674"/>
      <c r="B370" s="675"/>
      <c r="C370" s="676"/>
      <c r="E370" s="29"/>
      <c r="F370" s="25"/>
      <c r="G370" s="29"/>
      <c r="H370" s="29"/>
      <c r="I370" s="29"/>
      <c r="J370" s="29"/>
      <c r="K370" s="29"/>
      <c r="L370" s="29"/>
      <c r="M370" s="29"/>
      <c r="N370" s="29"/>
      <c r="O370" s="29"/>
      <c r="P370" s="29"/>
      <c r="Q370" s="29"/>
      <c r="R370" s="29"/>
      <c r="S370" s="29"/>
      <c r="T370" s="29"/>
      <c r="U370" s="29"/>
      <c r="V370" s="29"/>
      <c r="W370" s="29"/>
      <c r="X370" s="29"/>
      <c r="Y370" s="29"/>
      <c r="Z370" s="32"/>
      <c r="AA370" s="32"/>
      <c r="AB370" s="32"/>
      <c r="AC370" s="32"/>
      <c r="AD370" s="32"/>
      <c r="AE370" s="32"/>
      <c r="AF370" s="32"/>
      <c r="AG370" s="32"/>
    </row>
    <row r="371" spans="1:34" ht="12.75" customHeight="1">
      <c r="A371" s="63" t="s">
        <v>4</v>
      </c>
      <c r="B371" s="29"/>
      <c r="C371" s="137"/>
      <c r="E371" s="29"/>
      <c r="F371" s="25"/>
      <c r="G371" s="29"/>
      <c r="H371" s="29"/>
      <c r="I371" s="29"/>
      <c r="J371" s="29"/>
      <c r="K371" s="29"/>
      <c r="L371" s="29"/>
      <c r="M371" s="29"/>
      <c r="N371" s="29"/>
      <c r="O371" s="29"/>
      <c r="P371" s="29"/>
      <c r="Q371" s="29"/>
      <c r="R371" s="29"/>
      <c r="S371" s="29"/>
      <c r="T371" s="29"/>
      <c r="U371" s="29"/>
      <c r="V371" s="29"/>
      <c r="W371" s="29"/>
      <c r="X371" s="29"/>
      <c r="Y371" s="29"/>
      <c r="Z371" s="32"/>
      <c r="AA371" s="32"/>
      <c r="AB371" s="32"/>
      <c r="AC371" s="32"/>
      <c r="AD371" s="32"/>
      <c r="AE371" s="32"/>
      <c r="AF371" s="32"/>
      <c r="AG371" s="32"/>
    </row>
    <row r="372" spans="1:34" ht="12.75" customHeight="1">
      <c r="A372" s="63" t="s">
        <v>374</v>
      </c>
      <c r="B372" s="29"/>
      <c r="C372" s="137"/>
      <c r="E372" s="29"/>
      <c r="F372" s="25"/>
      <c r="G372" s="29"/>
      <c r="H372" s="29"/>
      <c r="I372" s="29"/>
      <c r="J372" s="29"/>
      <c r="K372" s="29"/>
      <c r="L372" s="29"/>
      <c r="M372" s="29"/>
      <c r="N372" s="29"/>
      <c r="O372" s="29"/>
      <c r="P372" s="29"/>
      <c r="Q372" s="29"/>
      <c r="R372" s="29"/>
      <c r="S372" s="29"/>
      <c r="T372" s="29"/>
      <c r="U372" s="29"/>
      <c r="V372" s="29"/>
      <c r="W372" s="29"/>
      <c r="X372" s="29"/>
      <c r="Y372" s="29"/>
      <c r="Z372" s="32"/>
      <c r="AA372" s="32"/>
      <c r="AB372" s="32"/>
      <c r="AC372" s="32"/>
      <c r="AD372" s="32"/>
      <c r="AE372" s="32"/>
      <c r="AF372" s="32"/>
      <c r="AG372" s="32"/>
    </row>
    <row r="373" spans="1:34" ht="12.75" customHeight="1">
      <c r="A373" s="63" t="s">
        <v>375</v>
      </c>
      <c r="B373" s="29"/>
      <c r="C373" s="137"/>
      <c r="E373" s="29"/>
      <c r="F373" s="25"/>
      <c r="G373" s="29"/>
      <c r="H373" s="29"/>
      <c r="I373" s="29"/>
      <c r="J373" s="29"/>
      <c r="K373" s="29"/>
      <c r="L373" s="29"/>
      <c r="M373" s="29"/>
      <c r="N373" s="29"/>
      <c r="O373" s="29"/>
      <c r="P373" s="29"/>
      <c r="Q373" s="29"/>
      <c r="R373" s="29"/>
      <c r="S373" s="29"/>
      <c r="T373" s="29"/>
      <c r="U373" s="29"/>
      <c r="V373" s="29"/>
      <c r="W373" s="29"/>
      <c r="X373" s="29"/>
      <c r="Y373" s="29"/>
      <c r="Z373" s="32"/>
      <c r="AA373" s="32"/>
      <c r="AB373" s="32"/>
      <c r="AC373" s="32"/>
      <c r="AD373" s="32"/>
      <c r="AE373" s="32"/>
      <c r="AF373" s="32"/>
      <c r="AG373" s="32"/>
    </row>
    <row r="374" spans="1:34" ht="12.75" customHeight="1" thickBot="1">
      <c r="A374" s="64" t="s">
        <v>7</v>
      </c>
      <c r="B374" s="114"/>
      <c r="C374" s="141"/>
      <c r="E374" s="29"/>
      <c r="F374" s="25"/>
      <c r="G374" s="29"/>
      <c r="H374" s="29"/>
      <c r="I374" s="29"/>
      <c r="J374" s="29"/>
      <c r="K374" s="29"/>
      <c r="L374" s="29"/>
      <c r="M374" s="29"/>
      <c r="N374" s="29"/>
      <c r="O374" s="29"/>
      <c r="P374" s="29"/>
      <c r="Q374" s="29"/>
      <c r="R374" s="29"/>
      <c r="S374" s="29"/>
      <c r="T374" s="29"/>
      <c r="U374" s="29"/>
      <c r="V374" s="29"/>
      <c r="W374" s="29"/>
      <c r="X374" s="29"/>
      <c r="Y374" s="29"/>
      <c r="Z374" s="32"/>
      <c r="AA374" s="32"/>
      <c r="AB374" s="32"/>
      <c r="AC374" s="32"/>
      <c r="AD374" s="32"/>
      <c r="AE374" s="32"/>
      <c r="AF374" s="32"/>
      <c r="AG374" s="32"/>
    </row>
    <row r="375" spans="1:34" ht="12.75" customHeight="1" thickBot="1">
      <c r="A375" s="65" t="s">
        <v>8</v>
      </c>
      <c r="B375" s="115"/>
      <c r="C375" s="68">
        <f>+C377+C396+C415</f>
        <v>1904029163</v>
      </c>
      <c r="E375" s="29"/>
      <c r="F375" s="47"/>
      <c r="G375" s="29"/>
      <c r="H375" s="29"/>
      <c r="I375" s="29"/>
      <c r="J375" s="29"/>
      <c r="K375" s="29"/>
      <c r="L375" s="29"/>
      <c r="M375" s="29"/>
      <c r="N375" s="29"/>
      <c r="O375" s="29"/>
      <c r="P375" s="29"/>
      <c r="Q375" s="29"/>
      <c r="R375" s="29"/>
      <c r="S375" s="29"/>
      <c r="T375" s="29"/>
      <c r="U375" s="29"/>
      <c r="V375" s="29"/>
      <c r="W375" s="29"/>
      <c r="X375" s="29"/>
      <c r="Y375" s="29"/>
      <c r="Z375" s="32"/>
      <c r="AA375" s="32"/>
      <c r="AB375" s="32"/>
      <c r="AC375" s="32"/>
      <c r="AD375" s="32"/>
      <c r="AE375" s="32"/>
      <c r="AF375" s="32"/>
      <c r="AG375" s="32"/>
    </row>
    <row r="376" spans="1:34" ht="12.75" customHeight="1" thickBot="1">
      <c r="A376" s="49"/>
      <c r="B376" s="49"/>
      <c r="C376" s="23"/>
      <c r="D376" s="23"/>
      <c r="E376" s="29"/>
      <c r="F376" s="131"/>
      <c r="G376" s="25"/>
      <c r="H376" s="29"/>
      <c r="I376" s="29"/>
      <c r="J376" s="29"/>
      <c r="K376" s="29"/>
      <c r="L376" s="29"/>
      <c r="M376" s="29"/>
      <c r="N376" s="29"/>
      <c r="O376" s="29"/>
      <c r="P376" s="29"/>
      <c r="Q376" s="29"/>
      <c r="R376" s="29"/>
      <c r="S376" s="29"/>
      <c r="T376" s="29"/>
      <c r="U376" s="29"/>
      <c r="V376" s="29"/>
      <c r="W376" s="29"/>
      <c r="X376" s="29"/>
      <c r="Y376" s="29"/>
      <c r="Z376" s="29"/>
      <c r="AA376" s="32"/>
      <c r="AB376" s="32"/>
      <c r="AC376" s="32"/>
      <c r="AD376" s="32"/>
      <c r="AE376" s="32"/>
      <c r="AF376" s="32"/>
      <c r="AG376" s="32"/>
      <c r="AH376" s="32"/>
    </row>
    <row r="377" spans="1:34" ht="12.75" customHeight="1">
      <c r="A377" s="697" t="s">
        <v>32</v>
      </c>
      <c r="B377" s="657"/>
      <c r="C377" s="126">
        <f>(C380+C384+C382+C389+C392+C378)</f>
        <v>36060163</v>
      </c>
      <c r="D377" s="26"/>
      <c r="E377" s="199"/>
      <c r="F377" s="131"/>
      <c r="G377" s="25"/>
      <c r="H377" s="29"/>
      <c r="I377" s="29"/>
      <c r="J377" s="29"/>
      <c r="K377" s="29"/>
      <c r="L377" s="29"/>
      <c r="M377" s="29"/>
      <c r="N377" s="29"/>
      <c r="O377" s="29"/>
      <c r="P377" s="29"/>
      <c r="Q377" s="29"/>
      <c r="R377" s="29"/>
      <c r="S377" s="29"/>
      <c r="T377" s="29"/>
      <c r="U377" s="29"/>
      <c r="V377" s="29"/>
      <c r="W377" s="29"/>
      <c r="X377" s="29"/>
      <c r="Y377" s="29"/>
      <c r="Z377" s="29"/>
      <c r="AA377" s="32"/>
      <c r="AB377" s="32"/>
      <c r="AC377" s="32"/>
      <c r="AD377" s="32"/>
      <c r="AE377" s="32"/>
      <c r="AF377" s="32"/>
      <c r="AG377" s="32"/>
      <c r="AH377" s="32"/>
    </row>
    <row r="378" spans="1:34" ht="12.75" customHeight="1">
      <c r="A378" s="21">
        <v>211201</v>
      </c>
      <c r="B378" s="21" t="s">
        <v>33</v>
      </c>
      <c r="C378" s="50">
        <f>C379</f>
        <v>775800</v>
      </c>
      <c r="D378" s="26"/>
      <c r="E378" s="47"/>
      <c r="F378" s="25"/>
      <c r="G378" s="25"/>
      <c r="H378" s="25"/>
      <c r="I378" s="25"/>
      <c r="J378" s="25"/>
      <c r="K378" s="25"/>
      <c r="L378" s="25"/>
      <c r="M378" s="25"/>
      <c r="N378" s="25"/>
      <c r="O378" s="25"/>
      <c r="P378" s="25"/>
      <c r="Q378" s="25"/>
      <c r="R378" s="25"/>
      <c r="S378" s="25"/>
      <c r="T378" s="25"/>
      <c r="U378" s="25"/>
      <c r="V378" s="25"/>
      <c r="W378" s="25"/>
      <c r="X378" s="25"/>
      <c r="Y378" s="25"/>
      <c r="Z378" s="25"/>
      <c r="AA378" s="32"/>
      <c r="AB378" s="32"/>
      <c r="AC378" s="32"/>
      <c r="AD378" s="32"/>
      <c r="AE378" s="32"/>
      <c r="AF378" s="32"/>
      <c r="AG378" s="32"/>
      <c r="AH378" s="32"/>
    </row>
    <row r="379" spans="1:34" ht="12.75" customHeight="1">
      <c r="A379" s="25">
        <v>21120101</v>
      </c>
      <c r="B379" s="29" t="s">
        <v>34</v>
      </c>
      <c r="C379" s="26">
        <v>775800</v>
      </c>
      <c r="D379" s="26"/>
      <c r="E379" s="47"/>
      <c r="F379" s="47"/>
      <c r="G379" s="47"/>
      <c r="H379" s="29"/>
      <c r="I379" s="29"/>
      <c r="J379" s="29"/>
      <c r="K379" s="29"/>
      <c r="L379" s="29"/>
      <c r="M379" s="29"/>
      <c r="N379" s="29"/>
      <c r="O379" s="29"/>
      <c r="P379" s="29"/>
      <c r="Q379" s="29"/>
      <c r="R379" s="29"/>
      <c r="S379" s="29"/>
      <c r="T379" s="29"/>
      <c r="U379" s="29"/>
      <c r="V379" s="29"/>
      <c r="W379" s="29"/>
      <c r="X379" s="29"/>
      <c r="Y379" s="29"/>
      <c r="Z379" s="29"/>
      <c r="AA379" s="32"/>
      <c r="AB379" s="32"/>
      <c r="AC379" s="32"/>
      <c r="AD379" s="32"/>
      <c r="AE379" s="32"/>
      <c r="AF379" s="32"/>
      <c r="AG379" s="32"/>
      <c r="AH379" s="32"/>
    </row>
    <row r="380" spans="1:34" ht="12.75" customHeight="1">
      <c r="A380" s="21">
        <v>211204</v>
      </c>
      <c r="B380" s="49" t="s">
        <v>38</v>
      </c>
      <c r="C380" s="50">
        <f>SUM(C381)</f>
        <v>1946300</v>
      </c>
      <c r="D380" s="26"/>
      <c r="E380" s="47"/>
      <c r="F380" s="131"/>
      <c r="G380" s="25"/>
      <c r="H380" s="25"/>
      <c r="I380" s="25"/>
      <c r="J380" s="25"/>
      <c r="K380" s="25"/>
      <c r="L380" s="25"/>
      <c r="M380" s="25"/>
      <c r="N380" s="25"/>
      <c r="O380" s="25"/>
      <c r="P380" s="25"/>
      <c r="Q380" s="25"/>
      <c r="R380" s="25"/>
      <c r="S380" s="25"/>
      <c r="T380" s="25"/>
      <c r="U380" s="25"/>
      <c r="V380" s="25"/>
      <c r="W380" s="25"/>
      <c r="X380" s="25"/>
      <c r="Y380" s="25"/>
      <c r="Z380" s="25"/>
      <c r="AA380" s="32"/>
      <c r="AB380" s="32"/>
      <c r="AC380" s="32"/>
      <c r="AD380" s="32"/>
      <c r="AE380" s="32"/>
      <c r="AF380" s="32"/>
      <c r="AG380" s="32"/>
      <c r="AH380" s="32"/>
    </row>
    <row r="381" spans="1:34" ht="12.75" customHeight="1">
      <c r="A381" s="25">
        <v>21120401</v>
      </c>
      <c r="B381" s="26" t="s">
        <v>39</v>
      </c>
      <c r="C381" s="26">
        <v>1946300</v>
      </c>
      <c r="D381" s="26"/>
      <c r="E381" s="47"/>
      <c r="F381" s="29"/>
      <c r="G381" s="25"/>
      <c r="H381" s="29"/>
      <c r="I381" s="29"/>
      <c r="J381" s="29"/>
      <c r="K381" s="29"/>
      <c r="L381" s="29"/>
      <c r="M381" s="29"/>
      <c r="N381" s="29"/>
      <c r="O381" s="29"/>
      <c r="P381" s="29"/>
      <c r="Q381" s="29"/>
      <c r="R381" s="29"/>
      <c r="S381" s="29"/>
      <c r="T381" s="29"/>
      <c r="U381" s="29"/>
      <c r="V381" s="29"/>
      <c r="W381" s="29"/>
      <c r="X381" s="29"/>
      <c r="Y381" s="29"/>
      <c r="Z381" s="29"/>
      <c r="AA381" s="32"/>
      <c r="AB381" s="32"/>
      <c r="AC381" s="32"/>
      <c r="AD381" s="32"/>
      <c r="AE381" s="32"/>
      <c r="AF381" s="32"/>
      <c r="AG381" s="32"/>
      <c r="AH381" s="32"/>
    </row>
    <row r="382" spans="1:34" ht="12.75" customHeight="1">
      <c r="A382" s="21">
        <v>211205</v>
      </c>
      <c r="B382" s="23" t="s">
        <v>122</v>
      </c>
      <c r="C382" s="23">
        <f>SUM(C383)</f>
        <v>1200000</v>
      </c>
      <c r="D382" s="26"/>
      <c r="E382" s="47"/>
      <c r="F382" s="49"/>
      <c r="G382" s="21"/>
      <c r="H382" s="29"/>
      <c r="I382" s="29"/>
      <c r="J382" s="29"/>
      <c r="K382" s="29"/>
      <c r="L382" s="29"/>
      <c r="M382" s="29"/>
      <c r="N382" s="29"/>
      <c r="O382" s="29"/>
      <c r="P382" s="29"/>
      <c r="Q382" s="29"/>
      <c r="R382" s="29"/>
      <c r="S382" s="29"/>
      <c r="T382" s="29"/>
      <c r="U382" s="29"/>
      <c r="V382" s="29"/>
      <c r="W382" s="29"/>
      <c r="X382" s="29"/>
      <c r="Y382" s="29"/>
      <c r="Z382" s="29"/>
      <c r="AA382" s="32"/>
      <c r="AB382" s="32"/>
      <c r="AC382" s="32"/>
      <c r="AD382" s="32"/>
      <c r="AE382" s="32"/>
      <c r="AF382" s="32"/>
      <c r="AG382" s="32"/>
      <c r="AH382" s="32"/>
    </row>
    <row r="383" spans="1:34" ht="12.75" customHeight="1">
      <c r="A383" s="25">
        <v>21120501</v>
      </c>
      <c r="B383" s="26" t="s">
        <v>123</v>
      </c>
      <c r="C383" s="26">
        <v>1200000</v>
      </c>
      <c r="D383" s="26"/>
      <c r="E383" s="47"/>
      <c r="F383" s="49"/>
      <c r="G383" s="21"/>
      <c r="H383" s="29"/>
      <c r="I383" s="29"/>
      <c r="J383" s="29"/>
      <c r="K383" s="29"/>
      <c r="L383" s="29"/>
      <c r="M383" s="29"/>
      <c r="N383" s="29"/>
      <c r="O383" s="29"/>
      <c r="P383" s="29"/>
      <c r="Q383" s="29"/>
      <c r="R383" s="29"/>
      <c r="S383" s="29"/>
      <c r="T383" s="29"/>
      <c r="U383" s="29"/>
      <c r="V383" s="29"/>
      <c r="W383" s="29"/>
      <c r="X383" s="29"/>
      <c r="Y383" s="29"/>
      <c r="Z383" s="29"/>
      <c r="AA383" s="32"/>
      <c r="AB383" s="32"/>
      <c r="AC383" s="32"/>
      <c r="AD383" s="32"/>
      <c r="AE383" s="32"/>
      <c r="AF383" s="32"/>
      <c r="AG383" s="32"/>
      <c r="AH383" s="32"/>
    </row>
    <row r="384" spans="1:34" ht="12.75" customHeight="1">
      <c r="A384" s="21">
        <v>211207</v>
      </c>
      <c r="B384" s="23" t="s">
        <v>40</v>
      </c>
      <c r="C384" s="23">
        <f>+SUM(C385:C388)</f>
        <v>24167763</v>
      </c>
      <c r="D384" s="26"/>
      <c r="E384" s="47"/>
      <c r="F384" s="49"/>
      <c r="G384" s="21"/>
      <c r="H384" s="29"/>
      <c r="I384" s="29"/>
      <c r="J384" s="29"/>
      <c r="K384" s="29"/>
      <c r="L384" s="29"/>
      <c r="M384" s="29"/>
      <c r="N384" s="29"/>
      <c r="O384" s="29"/>
      <c r="P384" s="29"/>
      <c r="Q384" s="29"/>
      <c r="R384" s="29"/>
      <c r="S384" s="29"/>
      <c r="T384" s="29"/>
      <c r="U384" s="29"/>
      <c r="V384" s="29"/>
      <c r="W384" s="29"/>
      <c r="X384" s="29"/>
      <c r="Y384" s="29"/>
      <c r="Z384" s="29"/>
      <c r="AA384" s="32"/>
      <c r="AB384" s="32"/>
      <c r="AC384" s="32"/>
      <c r="AD384" s="32"/>
      <c r="AE384" s="32"/>
      <c r="AF384" s="32"/>
      <c r="AG384" s="32"/>
      <c r="AH384" s="32"/>
    </row>
    <row r="385" spans="1:34" ht="12.75" customHeight="1">
      <c r="A385" s="25">
        <v>21120702</v>
      </c>
      <c r="B385" s="26" t="s">
        <v>41</v>
      </c>
      <c r="C385" s="26">
        <f>18427313</f>
        <v>18427313</v>
      </c>
      <c r="D385" s="26"/>
      <c r="E385" s="47"/>
      <c r="F385" s="29"/>
      <c r="G385" s="25"/>
      <c r="H385" s="29"/>
      <c r="I385" s="29"/>
      <c r="J385" s="29"/>
      <c r="K385" s="29"/>
      <c r="L385" s="29"/>
      <c r="M385" s="29"/>
      <c r="N385" s="29"/>
      <c r="O385" s="29"/>
      <c r="P385" s="29"/>
      <c r="Q385" s="29"/>
      <c r="R385" s="29"/>
      <c r="S385" s="29"/>
      <c r="T385" s="29"/>
      <c r="U385" s="29"/>
      <c r="V385" s="29"/>
      <c r="W385" s="29"/>
      <c r="X385" s="29"/>
      <c r="Y385" s="29"/>
      <c r="Z385" s="29"/>
      <c r="AA385" s="32"/>
      <c r="AB385" s="32"/>
      <c r="AC385" s="32"/>
      <c r="AD385" s="32"/>
      <c r="AE385" s="32"/>
      <c r="AF385" s="32"/>
      <c r="AG385" s="32"/>
      <c r="AH385" s="32"/>
    </row>
    <row r="386" spans="1:34" ht="12.75" customHeight="1">
      <c r="A386" s="25">
        <v>21120706</v>
      </c>
      <c r="B386" s="26" t="s">
        <v>126</v>
      </c>
      <c r="C386" s="26">
        <v>834250</v>
      </c>
      <c r="D386" s="26"/>
      <c r="E386" s="47"/>
      <c r="F386" s="29"/>
      <c r="G386" s="25"/>
      <c r="H386" s="29"/>
      <c r="I386" s="29"/>
      <c r="J386" s="29"/>
      <c r="K386" s="29"/>
      <c r="L386" s="29"/>
      <c r="M386" s="29"/>
      <c r="N386" s="29"/>
      <c r="O386" s="29"/>
      <c r="P386" s="29"/>
      <c r="Q386" s="29"/>
      <c r="R386" s="29"/>
      <c r="S386" s="29"/>
      <c r="T386" s="29"/>
      <c r="U386" s="29"/>
      <c r="V386" s="29"/>
      <c r="W386" s="29"/>
      <c r="X386" s="29"/>
      <c r="Y386" s="29"/>
      <c r="Z386" s="29"/>
      <c r="AA386" s="32"/>
      <c r="AB386" s="32"/>
      <c r="AC386" s="32"/>
      <c r="AD386" s="32"/>
      <c r="AE386" s="32"/>
      <c r="AF386" s="32"/>
      <c r="AG386" s="32"/>
      <c r="AH386" s="32"/>
    </row>
    <row r="387" spans="1:34" ht="12.75" customHeight="1">
      <c r="A387" s="25">
        <v>21120707</v>
      </c>
      <c r="B387" s="32" t="s">
        <v>376</v>
      </c>
      <c r="C387" s="26">
        <v>3521200</v>
      </c>
      <c r="D387" s="26"/>
      <c r="E387" s="47"/>
      <c r="F387" s="29"/>
      <c r="G387" s="25"/>
      <c r="H387" s="29"/>
      <c r="I387" s="29"/>
      <c r="J387" s="29"/>
      <c r="K387" s="29"/>
      <c r="L387" s="29"/>
      <c r="M387" s="29"/>
      <c r="N387" s="29"/>
      <c r="O387" s="29"/>
      <c r="P387" s="29"/>
      <c r="Q387" s="29"/>
      <c r="R387" s="29"/>
      <c r="S387" s="29"/>
      <c r="T387" s="29"/>
      <c r="U387" s="29"/>
      <c r="V387" s="29"/>
      <c r="W387" s="29"/>
      <c r="X387" s="29"/>
      <c r="Y387" s="29"/>
      <c r="Z387" s="29"/>
      <c r="AA387" s="32"/>
      <c r="AB387" s="32"/>
      <c r="AC387" s="32"/>
      <c r="AD387" s="32"/>
      <c r="AE387" s="32"/>
      <c r="AF387" s="32"/>
      <c r="AG387" s="32"/>
      <c r="AH387" s="32"/>
    </row>
    <row r="388" spans="1:34" ht="12.75" customHeight="1">
      <c r="A388" s="25">
        <v>21120708</v>
      </c>
      <c r="B388" s="32" t="s">
        <v>43</v>
      </c>
      <c r="C388" s="26">
        <v>1385000</v>
      </c>
      <c r="D388" s="26"/>
      <c r="E388" s="47"/>
      <c r="F388" s="29"/>
      <c r="G388" s="25"/>
      <c r="H388" s="29"/>
      <c r="I388" s="29"/>
      <c r="J388" s="29"/>
      <c r="K388" s="29"/>
      <c r="L388" s="29"/>
      <c r="M388" s="29"/>
      <c r="N388" s="29"/>
      <c r="O388" s="29"/>
      <c r="P388" s="29"/>
      <c r="Q388" s="29"/>
      <c r="R388" s="29"/>
      <c r="S388" s="29"/>
      <c r="T388" s="29"/>
      <c r="U388" s="29"/>
      <c r="V388" s="29"/>
      <c r="W388" s="29"/>
      <c r="X388" s="29"/>
      <c r="Y388" s="29"/>
      <c r="Z388" s="29"/>
      <c r="AA388" s="32"/>
      <c r="AB388" s="32"/>
      <c r="AC388" s="32"/>
      <c r="AD388" s="32"/>
      <c r="AE388" s="32"/>
      <c r="AF388" s="32"/>
      <c r="AG388" s="32"/>
      <c r="AH388" s="32"/>
    </row>
    <row r="389" spans="1:34" ht="12.75" customHeight="1">
      <c r="A389" s="21">
        <v>211208</v>
      </c>
      <c r="B389" s="23" t="s">
        <v>47</v>
      </c>
      <c r="C389" s="23">
        <f>SUM(C390:C391)</f>
        <v>3520300</v>
      </c>
      <c r="D389" s="26"/>
      <c r="E389" s="47"/>
      <c r="F389" s="29"/>
      <c r="G389" s="25"/>
      <c r="H389" s="29"/>
      <c r="I389" s="29"/>
      <c r="J389" s="29"/>
      <c r="K389" s="29"/>
      <c r="L389" s="29"/>
      <c r="M389" s="29"/>
      <c r="N389" s="29"/>
      <c r="O389" s="29"/>
      <c r="P389" s="29"/>
      <c r="Q389" s="29"/>
      <c r="R389" s="29"/>
      <c r="S389" s="29"/>
      <c r="T389" s="29"/>
      <c r="U389" s="29"/>
      <c r="V389" s="29"/>
      <c r="W389" s="29"/>
      <c r="X389" s="29"/>
      <c r="Y389" s="29"/>
      <c r="Z389" s="29"/>
      <c r="AA389" s="32"/>
      <c r="AB389" s="32"/>
      <c r="AC389" s="32"/>
      <c r="AD389" s="32"/>
      <c r="AE389" s="32"/>
      <c r="AF389" s="32"/>
      <c r="AG389" s="32"/>
      <c r="AH389" s="32"/>
    </row>
    <row r="390" spans="1:34" ht="12.75" customHeight="1">
      <c r="A390" s="25">
        <v>21120803</v>
      </c>
      <c r="B390" s="26" t="s">
        <v>228</v>
      </c>
      <c r="C390" s="26">
        <v>2184800</v>
      </c>
      <c r="D390" s="26"/>
      <c r="E390" s="47"/>
      <c r="F390" s="29"/>
      <c r="G390" s="25"/>
      <c r="H390" s="29"/>
      <c r="I390" s="29"/>
      <c r="J390" s="29"/>
      <c r="K390" s="29"/>
      <c r="L390" s="29"/>
      <c r="M390" s="29"/>
      <c r="N390" s="29"/>
      <c r="O390" s="29"/>
      <c r="P390" s="29"/>
      <c r="Q390" s="29"/>
      <c r="R390" s="29"/>
      <c r="S390" s="29"/>
      <c r="T390" s="29"/>
      <c r="U390" s="29"/>
      <c r="V390" s="29"/>
      <c r="W390" s="29"/>
      <c r="X390" s="29"/>
      <c r="Y390" s="29"/>
      <c r="Z390" s="29"/>
      <c r="AA390" s="32"/>
      <c r="AB390" s="32"/>
      <c r="AC390" s="32"/>
      <c r="AD390" s="32"/>
      <c r="AE390" s="32"/>
      <c r="AF390" s="32"/>
      <c r="AG390" s="32"/>
      <c r="AH390" s="32"/>
    </row>
    <row r="391" spans="1:34" ht="12.75" customHeight="1">
      <c r="A391" s="25">
        <v>21120805</v>
      </c>
      <c r="B391" s="26" t="s">
        <v>49</v>
      </c>
      <c r="C391" s="26">
        <v>1335500</v>
      </c>
      <c r="D391" s="26"/>
      <c r="E391" s="47"/>
      <c r="F391" s="29"/>
      <c r="G391" s="25"/>
      <c r="H391" s="29"/>
      <c r="I391" s="29"/>
      <c r="J391" s="29"/>
      <c r="K391" s="29"/>
      <c r="L391" s="29"/>
      <c r="M391" s="29"/>
      <c r="N391" s="29"/>
      <c r="O391" s="29"/>
      <c r="P391" s="29"/>
      <c r="Q391" s="29"/>
      <c r="R391" s="29"/>
      <c r="S391" s="29"/>
      <c r="T391" s="29"/>
      <c r="U391" s="29"/>
      <c r="V391" s="29"/>
      <c r="W391" s="29"/>
      <c r="X391" s="29"/>
      <c r="Y391" s="29"/>
      <c r="Z391" s="29"/>
      <c r="AA391" s="32"/>
      <c r="AB391" s="32"/>
      <c r="AC391" s="32"/>
      <c r="AD391" s="32"/>
      <c r="AE391" s="32"/>
      <c r="AF391" s="32"/>
      <c r="AG391" s="32"/>
      <c r="AH391" s="32"/>
    </row>
    <row r="392" spans="1:34" ht="12.75" customHeight="1">
      <c r="A392" s="21">
        <v>211209</v>
      </c>
      <c r="B392" s="23" t="s">
        <v>50</v>
      </c>
      <c r="C392" s="23">
        <f>+SUM(C393:C394)</f>
        <v>4450000</v>
      </c>
      <c r="D392" s="26"/>
      <c r="E392" s="47"/>
      <c r="F392" s="29"/>
      <c r="G392" s="25"/>
      <c r="H392" s="29"/>
      <c r="I392" s="29"/>
      <c r="J392" s="29"/>
      <c r="K392" s="29"/>
      <c r="L392" s="29"/>
      <c r="M392" s="29"/>
      <c r="N392" s="29"/>
      <c r="O392" s="29"/>
      <c r="P392" s="29"/>
      <c r="Q392" s="29"/>
      <c r="R392" s="29"/>
      <c r="S392" s="29"/>
      <c r="T392" s="29"/>
      <c r="U392" s="29"/>
      <c r="V392" s="29"/>
      <c r="W392" s="29"/>
      <c r="X392" s="29"/>
      <c r="Y392" s="29"/>
      <c r="Z392" s="29"/>
      <c r="AA392" s="32"/>
      <c r="AB392" s="32"/>
      <c r="AC392" s="32"/>
      <c r="AD392" s="32"/>
      <c r="AE392" s="32"/>
      <c r="AF392" s="32"/>
      <c r="AG392" s="32"/>
      <c r="AH392" s="32"/>
    </row>
    <row r="393" spans="1:34" ht="12.75" customHeight="1">
      <c r="A393" s="25">
        <v>21120903</v>
      </c>
      <c r="B393" s="26" t="s">
        <v>128</v>
      </c>
      <c r="C393" s="26">
        <v>2500000</v>
      </c>
      <c r="D393" s="26"/>
      <c r="E393" s="47"/>
      <c r="F393" s="29"/>
      <c r="G393" s="25"/>
      <c r="H393" s="29"/>
      <c r="I393" s="29"/>
      <c r="J393" s="29"/>
      <c r="K393" s="29"/>
      <c r="L393" s="29"/>
      <c r="M393" s="29"/>
      <c r="N393" s="29"/>
      <c r="O393" s="29"/>
      <c r="P393" s="29"/>
      <c r="Q393" s="29"/>
      <c r="R393" s="29"/>
      <c r="S393" s="29"/>
      <c r="T393" s="29"/>
      <c r="U393" s="29"/>
      <c r="V393" s="29"/>
      <c r="W393" s="29"/>
      <c r="X393" s="29"/>
      <c r="Y393" s="29"/>
      <c r="Z393" s="29"/>
      <c r="AA393" s="32"/>
      <c r="AB393" s="32"/>
      <c r="AC393" s="32"/>
      <c r="AD393" s="32"/>
      <c r="AE393" s="32"/>
      <c r="AF393" s="32"/>
      <c r="AG393" s="32"/>
      <c r="AH393" s="32"/>
    </row>
    <row r="394" spans="1:34" ht="12.75" customHeight="1">
      <c r="A394" s="25">
        <v>21120906</v>
      </c>
      <c r="B394" s="26" t="s">
        <v>52</v>
      </c>
      <c r="C394" s="26">
        <v>1950000</v>
      </c>
      <c r="D394" s="26"/>
      <c r="E394" s="47"/>
      <c r="F394" s="29"/>
      <c r="G394" s="25"/>
      <c r="H394" s="29"/>
      <c r="I394" s="29"/>
      <c r="J394" s="29"/>
      <c r="K394" s="29"/>
      <c r="L394" s="29"/>
      <c r="M394" s="29"/>
      <c r="N394" s="29"/>
      <c r="O394" s="29"/>
      <c r="P394" s="29"/>
      <c r="Q394" s="29"/>
      <c r="R394" s="29"/>
      <c r="S394" s="29"/>
      <c r="T394" s="29"/>
      <c r="U394" s="29"/>
      <c r="V394" s="29"/>
      <c r="W394" s="29"/>
      <c r="X394" s="29"/>
      <c r="Y394" s="29"/>
      <c r="Z394" s="29"/>
      <c r="AA394" s="32"/>
      <c r="AB394" s="32"/>
      <c r="AC394" s="32"/>
      <c r="AD394" s="32"/>
      <c r="AE394" s="32"/>
      <c r="AF394" s="32"/>
      <c r="AG394" s="32"/>
      <c r="AH394" s="32"/>
    </row>
    <row r="395" spans="1:34" ht="12.75" customHeight="1">
      <c r="A395" s="25"/>
      <c r="B395" s="26"/>
      <c r="C395" s="26"/>
      <c r="D395" s="26"/>
      <c r="E395" s="47"/>
      <c r="F395" s="29"/>
      <c r="G395" s="25"/>
      <c r="H395" s="29"/>
      <c r="I395" s="29"/>
      <c r="J395" s="29"/>
      <c r="K395" s="29"/>
      <c r="L395" s="29"/>
      <c r="M395" s="29"/>
      <c r="N395" s="29"/>
      <c r="O395" s="29"/>
      <c r="P395" s="29"/>
      <c r="Q395" s="29"/>
      <c r="R395" s="29"/>
      <c r="S395" s="29"/>
      <c r="T395" s="29"/>
      <c r="U395" s="29"/>
      <c r="V395" s="29"/>
      <c r="W395" s="29"/>
      <c r="X395" s="29"/>
      <c r="Y395" s="29"/>
      <c r="Z395" s="29"/>
      <c r="AA395" s="32"/>
      <c r="AB395" s="32"/>
      <c r="AC395" s="32"/>
      <c r="AD395" s="32"/>
      <c r="AE395" s="32"/>
      <c r="AF395" s="32"/>
      <c r="AG395" s="32"/>
      <c r="AH395" s="32"/>
    </row>
    <row r="396" spans="1:34" ht="12.75" customHeight="1">
      <c r="A396" s="683" t="s">
        <v>10</v>
      </c>
      <c r="B396" s="657"/>
      <c r="C396" s="69">
        <f>C397+C399+C401+C406+C410</f>
        <v>1744434000</v>
      </c>
      <c r="D396" s="26"/>
      <c r="E396" s="47"/>
      <c r="F396" s="29"/>
      <c r="G396" s="25"/>
      <c r="H396" s="29"/>
      <c r="I396" s="29"/>
      <c r="J396" s="29"/>
      <c r="K396" s="29"/>
      <c r="L396" s="29"/>
      <c r="M396" s="29"/>
      <c r="N396" s="29"/>
      <c r="O396" s="29"/>
      <c r="P396" s="29"/>
      <c r="Q396" s="29"/>
      <c r="R396" s="29"/>
      <c r="S396" s="29"/>
      <c r="T396" s="29"/>
      <c r="U396" s="29"/>
      <c r="V396" s="29"/>
      <c r="W396" s="29"/>
      <c r="X396" s="29"/>
      <c r="Y396" s="29"/>
      <c r="Z396" s="29"/>
      <c r="AA396" s="32"/>
      <c r="AB396" s="32"/>
      <c r="AC396" s="32"/>
      <c r="AD396" s="32"/>
      <c r="AE396" s="32"/>
      <c r="AF396" s="32"/>
      <c r="AG396" s="32"/>
      <c r="AH396" s="32"/>
    </row>
    <row r="397" spans="1:34" ht="12.75" customHeight="1">
      <c r="A397" s="21">
        <v>211301</v>
      </c>
      <c r="B397" s="22" t="s">
        <v>301</v>
      </c>
      <c r="C397" s="8">
        <f>C398</f>
        <v>252950000</v>
      </c>
      <c r="D397" s="26"/>
      <c r="E397" s="47"/>
      <c r="F397" s="29"/>
      <c r="G397" s="25"/>
      <c r="H397" s="29"/>
      <c r="I397" s="29"/>
      <c r="J397" s="29"/>
      <c r="K397" s="29"/>
      <c r="L397" s="29"/>
      <c r="M397" s="29"/>
      <c r="N397" s="29"/>
      <c r="O397" s="29"/>
      <c r="P397" s="29"/>
      <c r="Q397" s="29"/>
      <c r="R397" s="29"/>
      <c r="S397" s="29"/>
      <c r="T397" s="29"/>
      <c r="U397" s="29"/>
      <c r="V397" s="29"/>
      <c r="W397" s="29"/>
      <c r="X397" s="29"/>
      <c r="Y397" s="29"/>
      <c r="Z397" s="29"/>
      <c r="AA397" s="32"/>
      <c r="AB397" s="32"/>
      <c r="AC397" s="32"/>
      <c r="AD397" s="32"/>
      <c r="AE397" s="32"/>
      <c r="AF397" s="32"/>
      <c r="AG397" s="32"/>
      <c r="AH397" s="32"/>
    </row>
    <row r="398" spans="1:34" ht="12.75" customHeight="1">
      <c r="A398" s="25">
        <v>21130104</v>
      </c>
      <c r="B398" s="32" t="s">
        <v>377</v>
      </c>
      <c r="C398" s="26">
        <v>252950000</v>
      </c>
      <c r="D398" s="26"/>
      <c r="E398" s="47"/>
      <c r="F398" s="29"/>
      <c r="G398" s="25"/>
      <c r="H398" s="29"/>
      <c r="I398" s="29"/>
      <c r="J398" s="29"/>
      <c r="K398" s="29"/>
      <c r="L398" s="29"/>
      <c r="M398" s="29"/>
      <c r="N398" s="29"/>
      <c r="O398" s="29"/>
      <c r="P398" s="29"/>
      <c r="Q398" s="29"/>
      <c r="R398" s="29"/>
      <c r="S398" s="29"/>
      <c r="T398" s="29"/>
      <c r="U398" s="29"/>
      <c r="V398" s="29"/>
      <c r="W398" s="29"/>
      <c r="X398" s="29"/>
      <c r="Y398" s="29"/>
      <c r="Z398" s="29"/>
      <c r="AA398" s="32"/>
      <c r="AB398" s="32"/>
      <c r="AC398" s="32"/>
      <c r="AD398" s="32"/>
      <c r="AE398" s="32"/>
      <c r="AF398" s="32"/>
      <c r="AG398" s="32"/>
      <c r="AH398" s="32"/>
    </row>
    <row r="399" spans="1:34" ht="12.75" customHeight="1">
      <c r="A399" s="21">
        <v>211302</v>
      </c>
      <c r="B399" s="49" t="s">
        <v>53</v>
      </c>
      <c r="C399" s="8">
        <f>C400</f>
        <v>6950000</v>
      </c>
      <c r="D399" s="26"/>
      <c r="E399" s="47"/>
      <c r="F399" s="29"/>
      <c r="G399" s="25"/>
      <c r="H399" s="29"/>
      <c r="I399" s="29"/>
      <c r="J399" s="29"/>
      <c r="K399" s="29"/>
      <c r="L399" s="29"/>
      <c r="M399" s="29"/>
      <c r="N399" s="29"/>
      <c r="O399" s="29"/>
      <c r="P399" s="29"/>
      <c r="Q399" s="29"/>
      <c r="R399" s="29"/>
      <c r="S399" s="29"/>
      <c r="T399" s="29"/>
      <c r="U399" s="29"/>
      <c r="V399" s="29"/>
      <c r="W399" s="29"/>
      <c r="X399" s="29"/>
      <c r="Y399" s="29"/>
      <c r="Z399" s="29"/>
      <c r="AA399" s="32"/>
      <c r="AB399" s="32"/>
      <c r="AC399" s="32"/>
      <c r="AD399" s="32"/>
      <c r="AE399" s="32"/>
      <c r="AF399" s="32"/>
      <c r="AG399" s="32"/>
      <c r="AH399" s="32"/>
    </row>
    <row r="400" spans="1:34" ht="12.75" customHeight="1">
      <c r="A400" s="25">
        <v>21130204</v>
      </c>
      <c r="B400" s="29" t="s">
        <v>54</v>
      </c>
      <c r="C400" s="26">
        <v>6950000</v>
      </c>
      <c r="D400" s="26"/>
      <c r="E400" s="47"/>
      <c r="F400" s="29"/>
      <c r="G400" s="25"/>
      <c r="H400" s="29"/>
      <c r="I400" s="29"/>
      <c r="J400" s="29"/>
      <c r="K400" s="29"/>
      <c r="L400" s="29"/>
      <c r="M400" s="29"/>
      <c r="N400" s="29"/>
      <c r="O400" s="29"/>
      <c r="P400" s="29"/>
      <c r="Q400" s="29"/>
      <c r="R400" s="29"/>
      <c r="S400" s="29"/>
      <c r="T400" s="29"/>
      <c r="U400" s="29"/>
      <c r="V400" s="29"/>
      <c r="W400" s="29"/>
      <c r="X400" s="29"/>
      <c r="Y400" s="29"/>
      <c r="Z400" s="29"/>
      <c r="AA400" s="32"/>
      <c r="AB400" s="32"/>
      <c r="AC400" s="32"/>
      <c r="AD400" s="32"/>
      <c r="AE400" s="32"/>
      <c r="AF400" s="32"/>
      <c r="AG400" s="32"/>
      <c r="AH400" s="32"/>
    </row>
    <row r="401" spans="1:34" ht="12.75" customHeight="1">
      <c r="A401" s="21">
        <v>211303</v>
      </c>
      <c r="B401" s="23" t="s">
        <v>100</v>
      </c>
      <c r="C401" s="23">
        <f>SUM(C402:C405)</f>
        <v>1385834000</v>
      </c>
      <c r="D401" s="26"/>
      <c r="E401" s="47"/>
      <c r="F401" s="29"/>
      <c r="G401" s="25"/>
      <c r="H401" s="29"/>
      <c r="I401" s="29"/>
      <c r="J401" s="29"/>
      <c r="K401" s="29"/>
      <c r="L401" s="29"/>
      <c r="M401" s="29"/>
      <c r="N401" s="29"/>
      <c r="O401" s="29"/>
      <c r="P401" s="29"/>
      <c r="Q401" s="29"/>
      <c r="R401" s="29"/>
      <c r="S401" s="29"/>
      <c r="T401" s="29"/>
      <c r="U401" s="29"/>
      <c r="V401" s="29"/>
      <c r="W401" s="29"/>
      <c r="X401" s="29"/>
      <c r="Y401" s="29"/>
      <c r="Z401" s="29"/>
      <c r="AA401" s="32"/>
      <c r="AB401" s="32"/>
      <c r="AC401" s="32"/>
      <c r="AD401" s="32"/>
      <c r="AE401" s="32"/>
      <c r="AF401" s="32"/>
      <c r="AG401" s="32"/>
      <c r="AH401" s="32"/>
    </row>
    <row r="402" spans="1:34" ht="12.75" customHeight="1">
      <c r="A402" s="25">
        <v>21130302</v>
      </c>
      <c r="B402" s="29" t="s">
        <v>378</v>
      </c>
      <c r="C402" s="26">
        <v>4180000</v>
      </c>
      <c r="D402" s="26"/>
      <c r="E402" s="51"/>
      <c r="F402" s="29"/>
      <c r="G402" s="112"/>
      <c r="H402" s="112"/>
      <c r="I402" s="29"/>
      <c r="J402" s="29"/>
      <c r="K402" s="29"/>
      <c r="L402" s="29"/>
      <c r="M402" s="29"/>
      <c r="N402" s="29"/>
      <c r="O402" s="29"/>
      <c r="P402" s="29"/>
      <c r="Q402" s="29"/>
      <c r="R402" s="29"/>
      <c r="S402" s="29"/>
      <c r="T402" s="29"/>
      <c r="U402" s="29"/>
      <c r="V402" s="29"/>
      <c r="W402" s="29"/>
      <c r="X402" s="29"/>
      <c r="Y402" s="29"/>
      <c r="Z402" s="29"/>
      <c r="AA402" s="32"/>
      <c r="AB402" s="32"/>
      <c r="AC402" s="32"/>
      <c r="AD402" s="32"/>
      <c r="AE402" s="32"/>
      <c r="AF402" s="32"/>
      <c r="AG402" s="32"/>
      <c r="AH402" s="32"/>
    </row>
    <row r="403" spans="1:34" ht="12.75" customHeight="1">
      <c r="A403" s="25">
        <v>21130307</v>
      </c>
      <c r="B403" s="29" t="s">
        <v>101</v>
      </c>
      <c r="C403" s="26">
        <v>3954000</v>
      </c>
      <c r="D403" s="26"/>
      <c r="E403" s="47"/>
      <c r="F403" s="29"/>
      <c r="G403" s="112"/>
      <c r="H403" s="112"/>
      <c r="I403" s="25"/>
      <c r="J403" s="29"/>
      <c r="K403" s="29"/>
      <c r="L403" s="29"/>
      <c r="M403" s="29"/>
      <c r="N403" s="29"/>
      <c r="O403" s="29"/>
      <c r="P403" s="29"/>
      <c r="Q403" s="29"/>
      <c r="R403" s="29"/>
      <c r="S403" s="29"/>
      <c r="T403" s="29"/>
      <c r="U403" s="29"/>
      <c r="V403" s="29"/>
      <c r="W403" s="29"/>
      <c r="X403" s="29"/>
      <c r="Y403" s="29"/>
      <c r="Z403" s="29"/>
      <c r="AA403" s="32"/>
      <c r="AB403" s="32"/>
      <c r="AC403" s="32"/>
      <c r="AD403" s="32"/>
      <c r="AE403" s="32"/>
      <c r="AF403" s="32"/>
      <c r="AG403" s="32"/>
      <c r="AH403" s="32"/>
    </row>
    <row r="404" spans="1:34" ht="12.75" customHeight="1">
      <c r="A404" s="25">
        <v>21130308</v>
      </c>
      <c r="B404" s="29" t="s">
        <v>379</v>
      </c>
      <c r="C404" s="26">
        <v>656950000</v>
      </c>
      <c r="D404" s="26"/>
      <c r="E404" s="47"/>
      <c r="F404" s="29"/>
      <c r="G404" s="112"/>
      <c r="H404" s="171"/>
      <c r="I404" s="29"/>
      <c r="J404" s="29"/>
      <c r="K404" s="29"/>
      <c r="L404" s="29"/>
      <c r="M404" s="29"/>
      <c r="N404" s="29"/>
      <c r="O404" s="29"/>
      <c r="P404" s="29"/>
      <c r="Q404" s="29"/>
      <c r="R404" s="29"/>
      <c r="S404" s="29"/>
      <c r="T404" s="29"/>
      <c r="U404" s="29"/>
      <c r="V404" s="29"/>
      <c r="W404" s="29"/>
      <c r="X404" s="29"/>
      <c r="Y404" s="29"/>
      <c r="Z404" s="29"/>
      <c r="AA404" s="32"/>
      <c r="AB404" s="32"/>
      <c r="AC404" s="32"/>
      <c r="AD404" s="32"/>
      <c r="AE404" s="32"/>
      <c r="AF404" s="32"/>
      <c r="AG404" s="32"/>
      <c r="AH404" s="32"/>
    </row>
    <row r="405" spans="1:34" ht="12.75" customHeight="1">
      <c r="A405" s="25">
        <v>21130309</v>
      </c>
      <c r="B405" s="29" t="s">
        <v>380</v>
      </c>
      <c r="C405" s="26">
        <v>720750000</v>
      </c>
      <c r="D405" s="26"/>
      <c r="E405" s="47"/>
      <c r="F405" s="29"/>
      <c r="G405" s="112"/>
      <c r="H405" s="29"/>
      <c r="I405" s="29"/>
      <c r="J405" s="29"/>
      <c r="K405" s="29"/>
      <c r="L405" s="29"/>
      <c r="M405" s="29"/>
      <c r="N405" s="29"/>
      <c r="O405" s="29"/>
      <c r="P405" s="29"/>
      <c r="Q405" s="29"/>
      <c r="R405" s="29"/>
      <c r="S405" s="29"/>
      <c r="T405" s="29"/>
      <c r="U405" s="29"/>
      <c r="V405" s="29"/>
      <c r="W405" s="29"/>
      <c r="X405" s="29"/>
      <c r="Y405" s="29"/>
      <c r="Z405" s="29"/>
      <c r="AA405" s="32"/>
      <c r="AB405" s="32"/>
      <c r="AC405" s="32"/>
      <c r="AD405" s="32"/>
      <c r="AE405" s="32"/>
      <c r="AF405" s="32"/>
      <c r="AG405" s="32"/>
      <c r="AH405" s="32"/>
    </row>
    <row r="406" spans="1:34" ht="12.75" customHeight="1">
      <c r="A406" s="21">
        <v>211305</v>
      </c>
      <c r="B406" s="49" t="s">
        <v>55</v>
      </c>
      <c r="C406" s="23">
        <f>SUM(C407:C409)</f>
        <v>60800000</v>
      </c>
      <c r="D406" s="26"/>
      <c r="E406" s="47"/>
      <c r="F406" s="29"/>
      <c r="G406" s="112"/>
      <c r="H406" s="29"/>
      <c r="I406" s="29"/>
      <c r="J406" s="29"/>
      <c r="K406" s="29"/>
      <c r="L406" s="29"/>
      <c r="M406" s="29"/>
      <c r="N406" s="29"/>
      <c r="O406" s="29"/>
      <c r="P406" s="29"/>
      <c r="Q406" s="29"/>
      <c r="R406" s="29"/>
      <c r="S406" s="29"/>
      <c r="T406" s="29"/>
      <c r="U406" s="29"/>
      <c r="V406" s="29"/>
      <c r="W406" s="29"/>
      <c r="X406" s="29"/>
      <c r="Y406" s="29"/>
      <c r="Z406" s="29"/>
      <c r="AA406" s="32"/>
      <c r="AB406" s="32"/>
      <c r="AC406" s="32"/>
      <c r="AD406" s="32"/>
      <c r="AE406" s="32"/>
      <c r="AF406" s="32"/>
      <c r="AG406" s="32"/>
      <c r="AH406" s="32"/>
    </row>
    <row r="407" spans="1:34" ht="12.75" customHeight="1">
      <c r="A407" s="25">
        <v>21130501</v>
      </c>
      <c r="B407" s="29" t="s">
        <v>115</v>
      </c>
      <c r="C407" s="26">
        <v>500000</v>
      </c>
      <c r="D407" s="26"/>
      <c r="E407" s="29"/>
      <c r="F407" s="29"/>
      <c r="G407" s="29"/>
      <c r="H407" s="29"/>
      <c r="I407" s="29"/>
      <c r="J407" s="29"/>
      <c r="K407" s="29"/>
      <c r="L407" s="29"/>
      <c r="M407" s="29"/>
      <c r="N407" s="29"/>
      <c r="O407" s="29"/>
      <c r="P407" s="29"/>
      <c r="Q407" s="29"/>
      <c r="R407" s="29"/>
      <c r="S407" s="29"/>
      <c r="T407" s="29"/>
      <c r="U407" s="29"/>
      <c r="V407" s="29"/>
      <c r="W407" s="29"/>
      <c r="X407" s="29"/>
      <c r="Y407" s="29"/>
      <c r="Z407" s="29"/>
      <c r="AA407" s="32"/>
      <c r="AB407" s="32"/>
      <c r="AC407" s="32"/>
      <c r="AD407" s="32"/>
      <c r="AE407" s="32"/>
      <c r="AF407" s="32"/>
      <c r="AG407" s="32"/>
      <c r="AH407" s="32"/>
    </row>
    <row r="408" spans="1:34" ht="12.75" customHeight="1">
      <c r="A408" s="25">
        <v>21130502</v>
      </c>
      <c r="B408" s="29" t="s">
        <v>56</v>
      </c>
      <c r="C408" s="26">
        <v>45300000</v>
      </c>
      <c r="D408" s="26"/>
      <c r="E408" s="47"/>
      <c r="F408" s="49"/>
      <c r="G408" s="171"/>
      <c r="H408" s="26"/>
      <c r="I408" s="29"/>
      <c r="J408" s="29"/>
      <c r="K408" s="29"/>
      <c r="L408" s="29"/>
      <c r="M408" s="29"/>
      <c r="N408" s="29"/>
      <c r="O408" s="29"/>
      <c r="P408" s="29"/>
      <c r="Q408" s="29"/>
      <c r="R408" s="29"/>
      <c r="S408" s="29"/>
      <c r="T408" s="29"/>
      <c r="U408" s="29"/>
      <c r="V408" s="29"/>
      <c r="W408" s="29"/>
      <c r="X408" s="29"/>
      <c r="Y408" s="29"/>
      <c r="Z408" s="29"/>
      <c r="AA408" s="32"/>
      <c r="AB408" s="32"/>
      <c r="AC408" s="32"/>
      <c r="AD408" s="32"/>
      <c r="AE408" s="32"/>
      <c r="AF408" s="32"/>
      <c r="AG408" s="32"/>
      <c r="AH408" s="32"/>
    </row>
    <row r="409" spans="1:34" ht="12.75" customHeight="1">
      <c r="A409" s="25">
        <v>21130504</v>
      </c>
      <c r="B409" s="32" t="s">
        <v>381</v>
      </c>
      <c r="C409" s="26">
        <v>15000000</v>
      </c>
      <c r="D409" s="26"/>
      <c r="E409" s="29"/>
      <c r="F409" s="29"/>
      <c r="G409" s="29"/>
      <c r="H409" s="29"/>
      <c r="I409" s="29"/>
      <c r="J409" s="29"/>
      <c r="K409" s="29"/>
      <c r="L409" s="29"/>
      <c r="M409" s="29"/>
      <c r="N409" s="29"/>
      <c r="O409" s="29"/>
      <c r="P409" s="29"/>
      <c r="Q409" s="29"/>
      <c r="R409" s="29"/>
      <c r="S409" s="29"/>
      <c r="T409" s="29"/>
      <c r="U409" s="29"/>
      <c r="V409" s="29"/>
      <c r="W409" s="29"/>
      <c r="X409" s="29"/>
      <c r="Y409" s="29"/>
      <c r="Z409" s="29"/>
      <c r="AA409" s="32"/>
      <c r="AB409" s="32"/>
      <c r="AC409" s="32"/>
      <c r="AD409" s="32"/>
      <c r="AE409" s="32"/>
      <c r="AF409" s="32"/>
      <c r="AG409" s="32"/>
      <c r="AH409" s="32"/>
    </row>
    <row r="410" spans="1:34" ht="12.75" customHeight="1">
      <c r="A410" s="21">
        <v>211309</v>
      </c>
      <c r="B410" s="49" t="s">
        <v>61</v>
      </c>
      <c r="C410" s="23">
        <f>SUM(C411:C413)</f>
        <v>37900000</v>
      </c>
      <c r="D410" s="26"/>
      <c r="E410" s="47"/>
      <c r="F410" s="29"/>
      <c r="G410" s="112"/>
      <c r="H410" s="26"/>
      <c r="I410" s="29"/>
      <c r="J410" s="29"/>
      <c r="K410" s="29"/>
      <c r="L410" s="29"/>
      <c r="M410" s="29"/>
      <c r="N410" s="29"/>
      <c r="O410" s="29"/>
      <c r="P410" s="29"/>
      <c r="Q410" s="29"/>
      <c r="R410" s="29"/>
      <c r="S410" s="29"/>
      <c r="T410" s="29"/>
      <c r="U410" s="29"/>
      <c r="V410" s="29"/>
      <c r="W410" s="29"/>
      <c r="X410" s="29"/>
      <c r="Y410" s="29"/>
      <c r="Z410" s="29"/>
      <c r="AA410" s="32"/>
      <c r="AB410" s="32"/>
      <c r="AC410" s="32"/>
      <c r="AD410" s="32"/>
      <c r="AE410" s="32"/>
      <c r="AF410" s="32"/>
      <c r="AG410" s="32"/>
      <c r="AH410" s="32"/>
    </row>
    <row r="411" spans="1:34" ht="12.75" customHeight="1">
      <c r="A411" s="25">
        <v>21130901</v>
      </c>
      <c r="B411" s="29" t="s">
        <v>62</v>
      </c>
      <c r="C411" s="26">
        <v>30700000</v>
      </c>
      <c r="D411" s="26"/>
      <c r="E411" s="47"/>
      <c r="F411" s="49"/>
      <c r="G411" s="112"/>
      <c r="H411" s="26"/>
      <c r="I411" s="29"/>
      <c r="J411" s="29"/>
      <c r="K411" s="29"/>
      <c r="L411" s="29"/>
      <c r="M411" s="29"/>
      <c r="N411" s="29"/>
      <c r="O411" s="29"/>
      <c r="P411" s="29"/>
      <c r="Q411" s="29"/>
      <c r="R411" s="29"/>
      <c r="S411" s="29"/>
      <c r="T411" s="29"/>
      <c r="U411" s="29"/>
      <c r="V411" s="29"/>
      <c r="W411" s="29"/>
      <c r="X411" s="29"/>
      <c r="Y411" s="29"/>
      <c r="Z411" s="29"/>
      <c r="AA411" s="32"/>
      <c r="AB411" s="32"/>
      <c r="AC411" s="32"/>
      <c r="AD411" s="32"/>
      <c r="AE411" s="32"/>
      <c r="AF411" s="32"/>
      <c r="AG411" s="32"/>
      <c r="AH411" s="32"/>
    </row>
    <row r="412" spans="1:34" ht="12.75" customHeight="1">
      <c r="A412" s="25">
        <v>21130903</v>
      </c>
      <c r="B412" s="29" t="s">
        <v>63</v>
      </c>
      <c r="C412" s="26">
        <v>450000</v>
      </c>
      <c r="D412" s="26"/>
      <c r="E412" s="47"/>
      <c r="F412" s="29"/>
      <c r="G412" s="112"/>
      <c r="H412" s="26"/>
      <c r="I412" s="29"/>
      <c r="J412" s="29"/>
      <c r="K412" s="29"/>
      <c r="L412" s="29"/>
      <c r="M412" s="29"/>
      <c r="N412" s="29"/>
      <c r="O412" s="29"/>
      <c r="P412" s="29"/>
      <c r="Q412" s="29"/>
      <c r="R412" s="29"/>
      <c r="S412" s="29"/>
      <c r="T412" s="29"/>
      <c r="U412" s="29"/>
      <c r="V412" s="29"/>
      <c r="W412" s="29"/>
      <c r="X412" s="29"/>
      <c r="Y412" s="29"/>
      <c r="Z412" s="29"/>
      <c r="AA412" s="32"/>
      <c r="AB412" s="32"/>
      <c r="AC412" s="32"/>
      <c r="AD412" s="32"/>
      <c r="AE412" s="32"/>
      <c r="AF412" s="32"/>
      <c r="AG412" s="32"/>
      <c r="AH412" s="32"/>
    </row>
    <row r="413" spans="1:34" ht="12.75" customHeight="1">
      <c r="A413" s="25">
        <v>21130908</v>
      </c>
      <c r="B413" s="29" t="s">
        <v>64</v>
      </c>
      <c r="C413" s="26">
        <v>6750000</v>
      </c>
      <c r="D413" s="26"/>
      <c r="E413" s="47"/>
      <c r="F413" s="29"/>
      <c r="G413" s="204"/>
      <c r="H413" s="112"/>
      <c r="I413" s="29"/>
      <c r="J413" s="29"/>
      <c r="K413" s="29"/>
      <c r="L413" s="29"/>
      <c r="M413" s="29"/>
      <c r="N413" s="29"/>
      <c r="O413" s="29"/>
      <c r="P413" s="29"/>
      <c r="Q413" s="29"/>
      <c r="R413" s="29"/>
      <c r="S413" s="29"/>
      <c r="T413" s="29"/>
      <c r="U413" s="29"/>
      <c r="V413" s="29"/>
      <c r="W413" s="29"/>
      <c r="X413" s="29"/>
      <c r="Y413" s="29"/>
      <c r="Z413" s="29"/>
      <c r="AA413" s="32"/>
      <c r="AB413" s="32"/>
      <c r="AC413" s="32"/>
      <c r="AD413" s="32"/>
      <c r="AE413" s="32"/>
      <c r="AF413" s="32"/>
      <c r="AG413" s="32"/>
      <c r="AH413" s="32"/>
    </row>
    <row r="414" spans="1:34" ht="12.75" customHeight="1">
      <c r="A414" s="29"/>
      <c r="B414" s="29"/>
      <c r="C414" s="26"/>
      <c r="D414" s="26"/>
      <c r="E414" s="47"/>
      <c r="F414" s="112"/>
      <c r="G414" s="25"/>
      <c r="H414" s="112"/>
      <c r="I414" s="29"/>
      <c r="J414" s="29"/>
      <c r="K414" s="29"/>
      <c r="L414" s="29"/>
      <c r="M414" s="29"/>
      <c r="N414" s="29"/>
      <c r="O414" s="29"/>
      <c r="P414" s="29"/>
      <c r="Q414" s="29"/>
      <c r="R414" s="29"/>
      <c r="S414" s="29"/>
      <c r="T414" s="29"/>
      <c r="U414" s="29"/>
      <c r="V414" s="29"/>
      <c r="W414" s="29"/>
      <c r="X414" s="29"/>
      <c r="Y414" s="29"/>
      <c r="Z414" s="29"/>
      <c r="AA414" s="32"/>
      <c r="AB414" s="32"/>
      <c r="AC414" s="32"/>
      <c r="AD414" s="32"/>
      <c r="AE414" s="32"/>
      <c r="AF414" s="32"/>
      <c r="AG414" s="32"/>
      <c r="AH414" s="32"/>
    </row>
    <row r="415" spans="1:34" ht="12.75" customHeight="1" thickBot="1">
      <c r="A415" s="698" t="s">
        <v>74</v>
      </c>
      <c r="B415" s="657"/>
      <c r="C415" s="86">
        <f>C416+C418+C422+C424</f>
        <v>123535000</v>
      </c>
      <c r="D415" s="26"/>
      <c r="E415" s="47"/>
      <c r="F415" s="29"/>
      <c r="G415" s="25"/>
      <c r="H415" s="171"/>
      <c r="I415" s="29"/>
      <c r="J415" s="29"/>
      <c r="K415" s="29"/>
      <c r="L415" s="29"/>
      <c r="M415" s="29"/>
      <c r="N415" s="29"/>
      <c r="O415" s="29"/>
      <c r="P415" s="29"/>
      <c r="Q415" s="29"/>
      <c r="R415" s="29"/>
      <c r="S415" s="29"/>
      <c r="T415" s="29"/>
      <c r="U415" s="29"/>
      <c r="V415" s="29"/>
      <c r="W415" s="29"/>
      <c r="X415" s="29"/>
      <c r="Y415" s="29"/>
      <c r="Z415" s="29"/>
      <c r="AA415" s="32"/>
      <c r="AB415" s="32"/>
      <c r="AC415" s="32"/>
      <c r="AD415" s="32"/>
      <c r="AE415" s="32"/>
      <c r="AF415" s="32"/>
      <c r="AG415" s="32"/>
      <c r="AH415" s="32"/>
    </row>
    <row r="416" spans="1:34" ht="12.75" customHeight="1">
      <c r="A416" s="21">
        <v>221102</v>
      </c>
      <c r="B416" s="21" t="s">
        <v>132</v>
      </c>
      <c r="C416" s="50">
        <f>C417</f>
        <v>15000000</v>
      </c>
      <c r="D416" s="26"/>
      <c r="E416" s="47"/>
      <c r="F416" s="25"/>
      <c r="G416" s="25"/>
      <c r="H416" s="25"/>
      <c r="I416" s="25"/>
      <c r="J416" s="25"/>
      <c r="K416" s="25"/>
      <c r="L416" s="25"/>
      <c r="M416" s="25"/>
      <c r="N416" s="25"/>
      <c r="O416" s="25"/>
      <c r="P416" s="25"/>
      <c r="Q416" s="25"/>
      <c r="R416" s="25"/>
      <c r="S416" s="25"/>
      <c r="T416" s="25"/>
      <c r="U416" s="25"/>
      <c r="V416" s="25"/>
      <c r="W416" s="25"/>
      <c r="X416" s="25"/>
      <c r="Y416" s="25"/>
      <c r="Z416" s="25"/>
      <c r="AA416" s="32"/>
      <c r="AB416" s="32"/>
      <c r="AC416" s="32"/>
      <c r="AD416" s="32"/>
      <c r="AE416" s="32"/>
      <c r="AF416" s="32"/>
      <c r="AG416" s="32"/>
      <c r="AH416" s="32"/>
    </row>
    <row r="417" spans="1:34" ht="12.75" customHeight="1">
      <c r="A417" s="25">
        <v>22110202</v>
      </c>
      <c r="B417" s="29" t="s">
        <v>259</v>
      </c>
      <c r="C417" s="26">
        <v>15000000</v>
      </c>
      <c r="D417" s="26"/>
      <c r="E417" s="47"/>
      <c r="F417" s="26"/>
      <c r="G417" s="25"/>
      <c r="H417" s="29"/>
      <c r="I417" s="29"/>
      <c r="J417" s="29"/>
      <c r="K417" s="29"/>
      <c r="L417" s="29"/>
      <c r="M417" s="29"/>
      <c r="N417" s="29"/>
      <c r="O417" s="29"/>
      <c r="P417" s="29"/>
      <c r="Q417" s="29"/>
      <c r="R417" s="29"/>
      <c r="S417" s="29"/>
      <c r="T417" s="29"/>
      <c r="U417" s="29"/>
      <c r="V417" s="29"/>
      <c r="W417" s="29"/>
      <c r="X417" s="29"/>
      <c r="Y417" s="29"/>
      <c r="Z417" s="29"/>
      <c r="AA417" s="32"/>
      <c r="AB417" s="32"/>
      <c r="AC417" s="32"/>
      <c r="AD417" s="32"/>
      <c r="AE417" s="32"/>
      <c r="AF417" s="32"/>
      <c r="AG417" s="32"/>
      <c r="AH417" s="32"/>
    </row>
    <row r="418" spans="1:34" ht="12.75" customHeight="1">
      <c r="A418" s="21">
        <v>221104</v>
      </c>
      <c r="B418" s="49" t="s">
        <v>78</v>
      </c>
      <c r="C418" s="50">
        <f>SUM(C419:C421)</f>
        <v>19170000</v>
      </c>
      <c r="D418" s="26"/>
      <c r="E418" s="47"/>
      <c r="F418" s="25"/>
      <c r="G418" s="25"/>
      <c r="H418" s="25"/>
      <c r="I418" s="25"/>
      <c r="J418" s="25"/>
      <c r="K418" s="25"/>
      <c r="L418" s="25"/>
      <c r="M418" s="25"/>
      <c r="N418" s="25"/>
      <c r="O418" s="25"/>
      <c r="P418" s="25"/>
      <c r="Q418" s="25"/>
      <c r="R418" s="25"/>
      <c r="S418" s="25"/>
      <c r="T418" s="25"/>
      <c r="U418" s="25"/>
      <c r="V418" s="25"/>
      <c r="W418" s="25"/>
      <c r="X418" s="25"/>
      <c r="Y418" s="25"/>
      <c r="Z418" s="25"/>
      <c r="AA418" s="32"/>
      <c r="AB418" s="32"/>
      <c r="AC418" s="32"/>
      <c r="AD418" s="32"/>
      <c r="AE418" s="32"/>
      <c r="AF418" s="32"/>
      <c r="AG418" s="32"/>
      <c r="AH418" s="32"/>
    </row>
    <row r="419" spans="1:34" ht="12.75" customHeight="1">
      <c r="A419" s="25">
        <v>22110401</v>
      </c>
      <c r="B419" s="29" t="s">
        <v>79</v>
      </c>
      <c r="C419" s="26">
        <v>4250000</v>
      </c>
      <c r="D419" s="26"/>
      <c r="E419" s="47"/>
      <c r="F419" s="26"/>
      <c r="G419" s="25"/>
      <c r="H419" s="29"/>
      <c r="I419" s="29"/>
      <c r="J419" s="29"/>
      <c r="K419" s="29"/>
      <c r="L419" s="29"/>
      <c r="M419" s="29"/>
      <c r="N419" s="29"/>
      <c r="O419" s="29"/>
      <c r="P419" s="29"/>
      <c r="Q419" s="29"/>
      <c r="R419" s="29"/>
      <c r="S419" s="29"/>
      <c r="T419" s="29"/>
      <c r="U419" s="29"/>
      <c r="V419" s="29"/>
      <c r="W419" s="29"/>
      <c r="X419" s="29"/>
      <c r="Y419" s="29"/>
      <c r="Z419" s="29"/>
      <c r="AA419" s="32"/>
      <c r="AB419" s="32"/>
      <c r="AC419" s="32"/>
      <c r="AD419" s="32"/>
      <c r="AE419" s="32"/>
      <c r="AF419" s="32"/>
      <c r="AG419" s="32"/>
      <c r="AH419" s="32"/>
    </row>
    <row r="420" spans="1:34" ht="12.75" customHeight="1">
      <c r="A420" s="25">
        <v>22110403</v>
      </c>
      <c r="B420" s="29" t="s">
        <v>382</v>
      </c>
      <c r="C420" s="26">
        <v>9500000</v>
      </c>
      <c r="D420" s="26"/>
      <c r="E420" s="47"/>
      <c r="F420" s="29"/>
      <c r="G420" s="25"/>
      <c r="H420" s="29"/>
      <c r="I420" s="29"/>
      <c r="J420" s="29"/>
      <c r="K420" s="29"/>
      <c r="L420" s="29"/>
      <c r="M420" s="29"/>
      <c r="N420" s="29"/>
      <c r="O420" s="29"/>
      <c r="P420" s="29"/>
      <c r="Q420" s="29"/>
      <c r="R420" s="29"/>
      <c r="S420" s="29"/>
      <c r="T420" s="29"/>
      <c r="U420" s="29"/>
      <c r="V420" s="29"/>
      <c r="W420" s="29"/>
      <c r="X420" s="29"/>
      <c r="Y420" s="29"/>
      <c r="Z420" s="29"/>
      <c r="AA420" s="32"/>
      <c r="AB420" s="32"/>
      <c r="AC420" s="32"/>
      <c r="AD420" s="32"/>
      <c r="AE420" s="32"/>
      <c r="AF420" s="32"/>
      <c r="AG420" s="32"/>
      <c r="AH420" s="32"/>
    </row>
    <row r="421" spans="1:34" ht="12.75" customHeight="1">
      <c r="A421" s="25">
        <v>22110404</v>
      </c>
      <c r="B421" s="29" t="s">
        <v>106</v>
      </c>
      <c r="C421" s="26">
        <v>5420000</v>
      </c>
      <c r="D421" s="26"/>
      <c r="E421" s="47"/>
      <c r="F421" s="29"/>
      <c r="G421" s="25"/>
      <c r="H421" s="29"/>
      <c r="I421" s="29"/>
      <c r="J421" s="29"/>
      <c r="K421" s="29"/>
      <c r="L421" s="29"/>
      <c r="M421" s="29"/>
      <c r="N421" s="29"/>
      <c r="O421" s="29"/>
      <c r="P421" s="29"/>
      <c r="Q421" s="29"/>
      <c r="R421" s="29"/>
      <c r="S421" s="29"/>
      <c r="T421" s="29"/>
      <c r="U421" s="29"/>
      <c r="V421" s="29"/>
      <c r="W421" s="29"/>
      <c r="X421" s="29"/>
      <c r="Y421" s="29"/>
      <c r="Z421" s="29"/>
      <c r="AA421" s="32"/>
      <c r="AB421" s="32"/>
      <c r="AC421" s="32"/>
      <c r="AD421" s="32"/>
      <c r="AE421" s="32"/>
      <c r="AF421" s="32"/>
      <c r="AG421" s="32"/>
      <c r="AH421" s="32"/>
    </row>
    <row r="422" spans="1:34" ht="12.75" customHeight="1">
      <c r="A422" s="21">
        <v>221105</v>
      </c>
      <c r="B422" s="49" t="s">
        <v>155</v>
      </c>
      <c r="C422" s="23">
        <f>C423</f>
        <v>85915000</v>
      </c>
      <c r="D422" s="26"/>
      <c r="E422" s="47"/>
      <c r="F422" s="29"/>
      <c r="G422" s="25"/>
      <c r="H422" s="29"/>
      <c r="I422" s="29"/>
      <c r="J422" s="29"/>
      <c r="K422" s="29"/>
      <c r="L422" s="29"/>
      <c r="M422" s="29"/>
      <c r="N422" s="29"/>
      <c r="O422" s="29"/>
      <c r="P422" s="29"/>
      <c r="Q422" s="29"/>
      <c r="R422" s="29"/>
      <c r="S422" s="29"/>
      <c r="T422" s="29"/>
      <c r="U422" s="29"/>
      <c r="V422" s="29"/>
      <c r="W422" s="29"/>
      <c r="X422" s="29"/>
      <c r="Y422" s="29"/>
      <c r="Z422" s="29"/>
      <c r="AA422" s="32"/>
      <c r="AB422" s="32"/>
      <c r="AC422" s="32"/>
      <c r="AD422" s="32"/>
      <c r="AE422" s="32"/>
      <c r="AF422" s="32"/>
      <c r="AG422" s="32"/>
      <c r="AH422" s="32"/>
    </row>
    <row r="423" spans="1:34" ht="12.75" customHeight="1">
      <c r="A423" s="25">
        <v>22110501</v>
      </c>
      <c r="B423" s="29" t="s">
        <v>156</v>
      </c>
      <c r="C423" s="26">
        <v>85915000</v>
      </c>
      <c r="D423" s="26"/>
      <c r="E423" s="47"/>
      <c r="F423" s="26"/>
      <c r="G423" s="25"/>
      <c r="H423" s="29"/>
      <c r="I423" s="29"/>
      <c r="J423" s="29"/>
      <c r="K423" s="29"/>
      <c r="L423" s="29"/>
      <c r="M423" s="29"/>
      <c r="N423" s="29"/>
      <c r="O423" s="29"/>
      <c r="P423" s="29"/>
      <c r="Q423" s="29"/>
      <c r="R423" s="29"/>
      <c r="S423" s="29"/>
      <c r="T423" s="29"/>
      <c r="U423" s="29"/>
      <c r="V423" s="29"/>
      <c r="W423" s="29"/>
      <c r="X423" s="29"/>
      <c r="Y423" s="29"/>
      <c r="Z423" s="29"/>
      <c r="AA423" s="32"/>
      <c r="AB423" s="32"/>
      <c r="AC423" s="32"/>
      <c r="AD423" s="32"/>
      <c r="AE423" s="32"/>
      <c r="AF423" s="32"/>
      <c r="AG423" s="32"/>
      <c r="AH423" s="32"/>
    </row>
    <row r="424" spans="1:34" ht="12.75" customHeight="1">
      <c r="A424" s="21">
        <v>221107</v>
      </c>
      <c r="B424" s="23" t="s">
        <v>81</v>
      </c>
      <c r="C424" s="23">
        <f>C425</f>
        <v>3450000</v>
      </c>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c r="AH424" s="32"/>
    </row>
    <row r="425" spans="1:34" ht="12.75" customHeight="1">
      <c r="A425" s="25">
        <v>22110702</v>
      </c>
      <c r="B425" s="26" t="s">
        <v>82</v>
      </c>
      <c r="C425" s="26">
        <v>3450000</v>
      </c>
      <c r="D425" s="26"/>
      <c r="E425" s="26"/>
      <c r="F425" s="29"/>
      <c r="G425" s="29"/>
      <c r="H425" s="29"/>
      <c r="I425" s="29"/>
      <c r="J425" s="29"/>
      <c r="K425" s="29"/>
      <c r="L425" s="29"/>
      <c r="M425" s="29"/>
      <c r="N425" s="29"/>
      <c r="O425" s="29"/>
      <c r="P425" s="29"/>
      <c r="Q425" s="29"/>
      <c r="R425" s="29"/>
      <c r="S425" s="29"/>
      <c r="T425" s="29"/>
      <c r="U425" s="29"/>
      <c r="V425" s="29"/>
      <c r="W425" s="29"/>
      <c r="X425" s="29"/>
      <c r="Y425" s="29"/>
      <c r="Z425" s="29"/>
      <c r="AA425" s="32"/>
      <c r="AB425" s="32"/>
      <c r="AC425" s="32"/>
      <c r="AD425" s="32"/>
      <c r="AE425" s="32"/>
      <c r="AF425" s="32"/>
      <c r="AG425" s="32"/>
      <c r="AH425" s="32"/>
    </row>
    <row r="426" spans="1:34" ht="12.75" customHeight="1">
      <c r="A426" s="32"/>
      <c r="B426" s="32"/>
      <c r="C426" s="32"/>
      <c r="D426" s="32"/>
      <c r="E426" s="32"/>
      <c r="F426" s="29"/>
      <c r="G426" s="29"/>
      <c r="H426" s="29"/>
      <c r="I426" s="29"/>
      <c r="J426" s="29"/>
      <c r="K426" s="29"/>
      <c r="L426" s="29"/>
      <c r="M426" s="29"/>
      <c r="N426" s="29"/>
      <c r="O426" s="29"/>
      <c r="P426" s="29"/>
      <c r="Q426" s="29"/>
      <c r="R426" s="29"/>
      <c r="S426" s="29"/>
      <c r="T426" s="29"/>
      <c r="U426" s="29"/>
      <c r="V426" s="29"/>
      <c r="W426" s="29"/>
      <c r="X426" s="29"/>
      <c r="Y426" s="29"/>
      <c r="Z426" s="29"/>
      <c r="AA426" s="32"/>
      <c r="AB426" s="32"/>
      <c r="AC426" s="32"/>
      <c r="AD426" s="32"/>
      <c r="AE426" s="32"/>
      <c r="AF426" s="32"/>
      <c r="AG426" s="32"/>
      <c r="AH426" s="32"/>
    </row>
    <row r="427" spans="1:34" ht="12.75" customHeight="1" thickBo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c r="AH427" s="32"/>
    </row>
    <row r="428" spans="1:34" ht="12.75" customHeight="1">
      <c r="A428" s="684" t="s">
        <v>383</v>
      </c>
      <c r="B428" s="685"/>
      <c r="C428" s="661" t="s">
        <v>384</v>
      </c>
      <c r="E428" s="29"/>
      <c r="F428" s="29"/>
      <c r="G428" s="29"/>
      <c r="H428" s="29"/>
      <c r="I428" s="29"/>
      <c r="J428" s="29"/>
      <c r="K428" s="29"/>
      <c r="L428" s="29"/>
      <c r="M428" s="29"/>
      <c r="N428" s="29"/>
      <c r="O428" s="29"/>
      <c r="P428" s="29"/>
      <c r="Q428" s="29"/>
      <c r="R428" s="29"/>
      <c r="S428" s="29"/>
      <c r="T428" s="29"/>
      <c r="U428" s="29"/>
      <c r="V428" s="29"/>
      <c r="W428" s="29"/>
      <c r="X428" s="29"/>
      <c r="Y428" s="29"/>
      <c r="Z428" s="32"/>
      <c r="AA428" s="32"/>
      <c r="AB428" s="32"/>
      <c r="AC428" s="32"/>
      <c r="AD428" s="32"/>
      <c r="AE428" s="32"/>
      <c r="AF428" s="32"/>
      <c r="AG428" s="32"/>
    </row>
    <row r="429" spans="1:34" ht="12.75" customHeight="1" thickBot="1">
      <c r="A429" s="686"/>
      <c r="B429" s="687"/>
      <c r="C429" s="662"/>
      <c r="E429" s="29"/>
      <c r="F429" s="29"/>
      <c r="G429" s="29"/>
      <c r="H429" s="29"/>
      <c r="I429" s="29"/>
      <c r="J429" s="29"/>
      <c r="K429" s="29"/>
      <c r="L429" s="29"/>
      <c r="M429" s="29"/>
      <c r="N429" s="29"/>
      <c r="O429" s="29"/>
      <c r="P429" s="29"/>
      <c r="Q429" s="29"/>
      <c r="R429" s="29"/>
      <c r="S429" s="29"/>
      <c r="T429" s="29"/>
      <c r="U429" s="29"/>
      <c r="V429" s="29"/>
      <c r="W429" s="29"/>
      <c r="X429" s="29"/>
      <c r="Y429" s="29"/>
      <c r="Z429" s="32"/>
      <c r="AA429" s="32"/>
      <c r="AB429" s="32"/>
      <c r="AC429" s="32"/>
      <c r="AD429" s="32"/>
      <c r="AE429" s="32"/>
      <c r="AF429" s="32"/>
      <c r="AG429" s="32"/>
    </row>
    <row r="430" spans="1:34" ht="12.75" customHeight="1">
      <c r="A430" s="668" t="s">
        <v>385</v>
      </c>
      <c r="B430" s="669"/>
      <c r="C430" s="670"/>
      <c r="E430" s="29"/>
      <c r="F430" s="29"/>
      <c r="G430" s="29"/>
      <c r="H430" s="29"/>
      <c r="I430" s="29"/>
      <c r="J430" s="29"/>
      <c r="K430" s="29"/>
      <c r="L430" s="29"/>
      <c r="M430" s="29"/>
      <c r="N430" s="29"/>
      <c r="O430" s="29"/>
      <c r="P430" s="29"/>
      <c r="Q430" s="29"/>
      <c r="R430" s="29"/>
      <c r="S430" s="29"/>
      <c r="T430" s="29"/>
      <c r="U430" s="29"/>
      <c r="V430" s="29"/>
      <c r="W430" s="29"/>
      <c r="X430" s="29"/>
      <c r="Y430" s="29"/>
      <c r="Z430" s="32"/>
      <c r="AA430" s="32"/>
      <c r="AB430" s="32"/>
      <c r="AC430" s="32"/>
      <c r="AD430" s="32"/>
      <c r="AE430" s="32"/>
      <c r="AF430" s="32"/>
      <c r="AG430" s="32"/>
    </row>
    <row r="431" spans="1:34" ht="12.75" customHeight="1">
      <c r="A431" s="671"/>
      <c r="B431" s="672"/>
      <c r="C431" s="673"/>
      <c r="E431" s="29"/>
      <c r="F431" s="29"/>
      <c r="G431" s="29"/>
      <c r="H431" s="29"/>
      <c r="I431" s="29"/>
      <c r="J431" s="29"/>
      <c r="K431" s="29"/>
      <c r="L431" s="29"/>
      <c r="M431" s="29"/>
      <c r="N431" s="29"/>
      <c r="O431" s="29"/>
      <c r="P431" s="29"/>
      <c r="Q431" s="29"/>
      <c r="R431" s="29"/>
      <c r="S431" s="29"/>
      <c r="T431" s="29"/>
      <c r="U431" s="29"/>
      <c r="V431" s="29"/>
      <c r="W431" s="29"/>
      <c r="X431" s="29"/>
      <c r="Y431" s="29"/>
      <c r="Z431" s="32"/>
      <c r="AA431" s="32"/>
      <c r="AB431" s="32"/>
      <c r="AC431" s="32"/>
      <c r="AD431" s="32"/>
      <c r="AE431" s="32"/>
      <c r="AF431" s="32"/>
      <c r="AG431" s="32"/>
    </row>
    <row r="432" spans="1:34" ht="12.75" customHeight="1">
      <c r="A432" s="671"/>
      <c r="B432" s="672"/>
      <c r="C432" s="673"/>
      <c r="E432" s="29"/>
      <c r="F432" s="29"/>
      <c r="G432" s="29"/>
      <c r="H432" s="29"/>
      <c r="I432" s="29"/>
      <c r="J432" s="29"/>
      <c r="K432" s="29"/>
      <c r="L432" s="29"/>
      <c r="M432" s="29"/>
      <c r="N432" s="29"/>
      <c r="O432" s="29"/>
      <c r="P432" s="29"/>
      <c r="Q432" s="29"/>
      <c r="R432" s="29"/>
      <c r="S432" s="29"/>
      <c r="T432" s="29"/>
      <c r="U432" s="29"/>
      <c r="V432" s="29"/>
      <c r="W432" s="29"/>
      <c r="X432" s="29"/>
      <c r="Y432" s="29"/>
      <c r="Z432" s="32"/>
      <c r="AA432" s="32"/>
      <c r="AB432" s="32"/>
      <c r="AC432" s="32"/>
      <c r="AD432" s="32"/>
      <c r="AE432" s="32"/>
      <c r="AF432" s="32"/>
      <c r="AG432" s="32"/>
    </row>
    <row r="433" spans="1:33" ht="12.75" customHeight="1">
      <c r="A433" s="671"/>
      <c r="B433" s="672"/>
      <c r="C433" s="673"/>
      <c r="E433" s="29"/>
      <c r="F433" s="29"/>
      <c r="G433" s="29"/>
      <c r="H433" s="29"/>
      <c r="I433" s="29"/>
      <c r="J433" s="29"/>
      <c r="K433" s="29"/>
      <c r="L433" s="29"/>
      <c r="M433" s="29"/>
      <c r="N433" s="29"/>
      <c r="O433" s="29"/>
      <c r="P433" s="29"/>
      <c r="Q433" s="29"/>
      <c r="R433" s="29"/>
      <c r="S433" s="29"/>
      <c r="T433" s="29"/>
      <c r="U433" s="29"/>
      <c r="V433" s="29"/>
      <c r="W433" s="29"/>
      <c r="X433" s="29"/>
      <c r="Y433" s="29"/>
      <c r="Z433" s="32"/>
      <c r="AA433" s="32"/>
      <c r="AB433" s="32"/>
      <c r="AC433" s="32"/>
      <c r="AD433" s="32"/>
      <c r="AE433" s="32"/>
      <c r="AF433" s="32"/>
      <c r="AG433" s="32"/>
    </row>
    <row r="434" spans="1:33" ht="12.75" customHeight="1">
      <c r="A434" s="671"/>
      <c r="B434" s="672"/>
      <c r="C434" s="673"/>
      <c r="E434" s="29"/>
      <c r="F434" s="29"/>
      <c r="G434" s="29"/>
      <c r="H434" s="29"/>
      <c r="I434" s="29"/>
      <c r="J434" s="29"/>
      <c r="K434" s="29"/>
      <c r="L434" s="29"/>
      <c r="M434" s="29"/>
      <c r="N434" s="29"/>
      <c r="O434" s="29"/>
      <c r="P434" s="29"/>
      <c r="Q434" s="29"/>
      <c r="R434" s="29"/>
      <c r="S434" s="29"/>
      <c r="T434" s="29"/>
      <c r="U434" s="29"/>
      <c r="V434" s="29"/>
      <c r="W434" s="29"/>
      <c r="X434" s="29"/>
      <c r="Y434" s="29"/>
      <c r="Z434" s="32"/>
      <c r="AA434" s="32"/>
      <c r="AB434" s="32"/>
      <c r="AC434" s="32"/>
      <c r="AD434" s="32"/>
      <c r="AE434" s="32"/>
      <c r="AF434" s="32"/>
      <c r="AG434" s="32"/>
    </row>
    <row r="435" spans="1:33" ht="12.75" customHeight="1">
      <c r="A435" s="671"/>
      <c r="B435" s="672"/>
      <c r="C435" s="673"/>
      <c r="E435" s="29"/>
      <c r="F435" s="29"/>
      <c r="G435" s="29"/>
      <c r="H435" s="29"/>
      <c r="I435" s="29"/>
      <c r="J435" s="29"/>
      <c r="K435" s="29"/>
      <c r="L435" s="29"/>
      <c r="M435" s="29"/>
      <c r="N435" s="29"/>
      <c r="O435" s="29"/>
      <c r="P435" s="29"/>
      <c r="Q435" s="29"/>
      <c r="R435" s="29"/>
      <c r="S435" s="29"/>
      <c r="T435" s="29"/>
      <c r="U435" s="29"/>
      <c r="V435" s="29"/>
      <c r="W435" s="29"/>
      <c r="X435" s="29"/>
      <c r="Y435" s="29"/>
      <c r="Z435" s="32"/>
      <c r="AA435" s="32"/>
      <c r="AB435" s="32"/>
      <c r="AC435" s="32"/>
      <c r="AD435" s="32"/>
      <c r="AE435" s="32"/>
      <c r="AF435" s="32"/>
      <c r="AG435" s="32"/>
    </row>
    <row r="436" spans="1:33" ht="12.75" customHeight="1">
      <c r="A436" s="671"/>
      <c r="B436" s="672"/>
      <c r="C436" s="673"/>
      <c r="E436" s="29"/>
      <c r="F436" s="29"/>
      <c r="G436" s="29"/>
      <c r="H436" s="29"/>
      <c r="I436" s="29"/>
      <c r="J436" s="29"/>
      <c r="K436" s="29"/>
      <c r="L436" s="29"/>
      <c r="M436" s="29"/>
      <c r="N436" s="29"/>
      <c r="O436" s="29"/>
      <c r="P436" s="29"/>
      <c r="Q436" s="29"/>
      <c r="R436" s="29"/>
      <c r="S436" s="29"/>
      <c r="T436" s="29"/>
      <c r="U436" s="29"/>
      <c r="V436" s="29"/>
      <c r="W436" s="29"/>
      <c r="X436" s="29"/>
      <c r="Y436" s="29"/>
      <c r="Z436" s="32"/>
      <c r="AA436" s="32"/>
      <c r="AB436" s="32"/>
      <c r="AC436" s="32"/>
      <c r="AD436" s="32"/>
      <c r="AE436" s="32"/>
      <c r="AF436" s="32"/>
      <c r="AG436" s="32"/>
    </row>
    <row r="437" spans="1:33" ht="12.75" customHeight="1">
      <c r="A437" s="671"/>
      <c r="B437" s="672"/>
      <c r="C437" s="673"/>
      <c r="E437" s="29"/>
      <c r="F437" s="29"/>
      <c r="G437" s="29"/>
      <c r="H437" s="29"/>
      <c r="I437" s="29"/>
      <c r="J437" s="29"/>
      <c r="K437" s="29"/>
      <c r="L437" s="29"/>
      <c r="M437" s="29"/>
      <c r="N437" s="29"/>
      <c r="O437" s="29"/>
      <c r="P437" s="29"/>
      <c r="Q437" s="29"/>
      <c r="R437" s="29"/>
      <c r="S437" s="29"/>
      <c r="T437" s="29"/>
      <c r="U437" s="29"/>
      <c r="V437" s="29"/>
      <c r="W437" s="29"/>
      <c r="X437" s="29"/>
      <c r="Y437" s="29"/>
      <c r="Z437" s="32"/>
      <c r="AA437" s="32"/>
      <c r="AB437" s="32"/>
      <c r="AC437" s="32"/>
      <c r="AD437" s="32"/>
      <c r="AE437" s="32"/>
      <c r="AF437" s="32"/>
      <c r="AG437" s="32"/>
    </row>
    <row r="438" spans="1:33" ht="12.75" customHeight="1">
      <c r="A438" s="671"/>
      <c r="B438" s="672"/>
      <c r="C438" s="673"/>
      <c r="E438" s="29"/>
      <c r="F438" s="29"/>
      <c r="G438" s="29"/>
      <c r="H438" s="29"/>
      <c r="I438" s="29"/>
      <c r="J438" s="29"/>
      <c r="K438" s="29"/>
      <c r="L438" s="29"/>
      <c r="M438" s="29"/>
      <c r="N438" s="29"/>
      <c r="O438" s="29"/>
      <c r="P438" s="29"/>
      <c r="Q438" s="29"/>
      <c r="R438" s="29"/>
      <c r="S438" s="29"/>
      <c r="T438" s="29"/>
      <c r="U438" s="29"/>
      <c r="V438" s="29"/>
      <c r="W438" s="29"/>
      <c r="X438" s="29"/>
      <c r="Y438" s="29"/>
      <c r="Z438" s="32"/>
      <c r="AA438" s="32"/>
      <c r="AB438" s="32"/>
      <c r="AC438" s="32"/>
      <c r="AD438" s="32"/>
      <c r="AE438" s="32"/>
      <c r="AF438" s="32"/>
      <c r="AG438" s="32"/>
    </row>
    <row r="439" spans="1:33" ht="12.75" customHeight="1">
      <c r="A439" s="671"/>
      <c r="B439" s="672"/>
      <c r="C439" s="673"/>
      <c r="E439" s="29"/>
      <c r="F439" s="29"/>
      <c r="G439" s="29"/>
      <c r="H439" s="29"/>
      <c r="I439" s="29"/>
      <c r="J439" s="29"/>
      <c r="K439" s="29"/>
      <c r="L439" s="29"/>
      <c r="M439" s="29"/>
      <c r="N439" s="29"/>
      <c r="O439" s="29"/>
      <c r="P439" s="29"/>
      <c r="Q439" s="29"/>
      <c r="R439" s="29"/>
      <c r="S439" s="29"/>
      <c r="T439" s="29"/>
      <c r="U439" s="29"/>
      <c r="V439" s="29"/>
      <c r="W439" s="29"/>
      <c r="X439" s="29"/>
      <c r="Y439" s="29"/>
      <c r="Z439" s="32"/>
      <c r="AA439" s="32"/>
      <c r="AB439" s="32"/>
      <c r="AC439" s="32"/>
      <c r="AD439" s="32"/>
      <c r="AE439" s="32"/>
      <c r="AF439" s="32"/>
      <c r="AG439" s="32"/>
    </row>
    <row r="440" spans="1:33" ht="12.75" customHeight="1">
      <c r="A440" s="671"/>
      <c r="B440" s="672"/>
      <c r="C440" s="673"/>
      <c r="E440" s="29"/>
      <c r="F440" s="29"/>
      <c r="G440" s="29"/>
      <c r="H440" s="29"/>
      <c r="I440" s="29"/>
      <c r="J440" s="29"/>
      <c r="K440" s="29"/>
      <c r="L440" s="29"/>
      <c r="M440" s="29"/>
      <c r="N440" s="29"/>
      <c r="O440" s="29"/>
      <c r="P440" s="29"/>
      <c r="Q440" s="29"/>
      <c r="R440" s="29"/>
      <c r="S440" s="29"/>
      <c r="T440" s="29"/>
      <c r="U440" s="29"/>
      <c r="V440" s="29"/>
      <c r="W440" s="29"/>
      <c r="X440" s="29"/>
      <c r="Y440" s="29"/>
      <c r="Z440" s="32"/>
      <c r="AA440" s="32"/>
      <c r="AB440" s="32"/>
      <c r="AC440" s="32"/>
      <c r="AD440" s="32"/>
      <c r="AE440" s="32"/>
      <c r="AF440" s="32"/>
      <c r="AG440" s="32"/>
    </row>
    <row r="441" spans="1:33" ht="12.75" customHeight="1">
      <c r="A441" s="671"/>
      <c r="B441" s="672"/>
      <c r="C441" s="673"/>
      <c r="E441" s="29"/>
      <c r="F441" s="29"/>
      <c r="G441" s="29"/>
      <c r="H441" s="29"/>
      <c r="I441" s="29"/>
      <c r="J441" s="29"/>
      <c r="K441" s="29"/>
      <c r="L441" s="29"/>
      <c r="M441" s="29"/>
      <c r="N441" s="29"/>
      <c r="O441" s="29"/>
      <c r="P441" s="29"/>
      <c r="Q441" s="29"/>
      <c r="R441" s="29"/>
      <c r="S441" s="29"/>
      <c r="T441" s="29"/>
      <c r="U441" s="29"/>
      <c r="V441" s="29"/>
      <c r="W441" s="29"/>
      <c r="X441" s="29"/>
      <c r="Y441" s="29"/>
      <c r="Z441" s="32"/>
      <c r="AA441" s="32"/>
      <c r="AB441" s="32"/>
      <c r="AC441" s="32"/>
      <c r="AD441" s="32"/>
      <c r="AE441" s="32"/>
      <c r="AF441" s="32"/>
      <c r="AG441" s="32"/>
    </row>
    <row r="442" spans="1:33" ht="12.75" customHeight="1">
      <c r="A442" s="671"/>
      <c r="B442" s="672"/>
      <c r="C442" s="673"/>
      <c r="E442" s="29"/>
      <c r="F442" s="29"/>
      <c r="G442" s="29"/>
      <c r="H442" s="29"/>
      <c r="I442" s="29"/>
      <c r="J442" s="29"/>
      <c r="K442" s="29"/>
      <c r="L442" s="29"/>
      <c r="M442" s="29"/>
      <c r="N442" s="29"/>
      <c r="O442" s="29"/>
      <c r="P442" s="29"/>
      <c r="Q442" s="29"/>
      <c r="R442" s="29"/>
      <c r="S442" s="29"/>
      <c r="T442" s="29"/>
      <c r="U442" s="29"/>
      <c r="V442" s="29"/>
      <c r="W442" s="29"/>
      <c r="X442" s="29"/>
      <c r="Y442" s="29"/>
      <c r="Z442" s="32"/>
      <c r="AA442" s="32"/>
      <c r="AB442" s="32"/>
      <c r="AC442" s="32"/>
      <c r="AD442" s="32"/>
      <c r="AE442" s="32"/>
      <c r="AF442" s="32"/>
      <c r="AG442" s="32"/>
    </row>
    <row r="443" spans="1:33" ht="12.75" customHeight="1">
      <c r="A443" s="671"/>
      <c r="B443" s="672"/>
      <c r="C443" s="673"/>
      <c r="E443" s="29"/>
      <c r="F443" s="29"/>
      <c r="G443" s="29"/>
      <c r="H443" s="29"/>
      <c r="I443" s="29"/>
      <c r="J443" s="29"/>
      <c r="K443" s="29"/>
      <c r="L443" s="29"/>
      <c r="M443" s="29"/>
      <c r="N443" s="29"/>
      <c r="O443" s="29"/>
      <c r="P443" s="29"/>
      <c r="Q443" s="29"/>
      <c r="R443" s="29"/>
      <c r="S443" s="29"/>
      <c r="T443" s="29"/>
      <c r="U443" s="29"/>
      <c r="V443" s="29"/>
      <c r="W443" s="29"/>
      <c r="X443" s="29"/>
      <c r="Y443" s="29"/>
      <c r="Z443" s="32"/>
      <c r="AA443" s="32"/>
      <c r="AB443" s="32"/>
      <c r="AC443" s="32"/>
      <c r="AD443" s="32"/>
      <c r="AE443" s="32"/>
      <c r="AF443" s="32"/>
      <c r="AG443" s="32"/>
    </row>
    <row r="444" spans="1:33" ht="12.75" customHeight="1">
      <c r="A444" s="671"/>
      <c r="B444" s="672"/>
      <c r="C444" s="673"/>
      <c r="E444" s="29"/>
      <c r="F444" s="29"/>
      <c r="G444" s="29"/>
      <c r="H444" s="29"/>
      <c r="I444" s="29"/>
      <c r="J444" s="29"/>
      <c r="K444" s="29"/>
      <c r="L444" s="29"/>
      <c r="M444" s="29"/>
      <c r="N444" s="29"/>
      <c r="O444" s="29"/>
      <c r="P444" s="29"/>
      <c r="Q444" s="29"/>
      <c r="R444" s="29"/>
      <c r="S444" s="29"/>
      <c r="T444" s="29"/>
      <c r="U444" s="29"/>
      <c r="V444" s="29"/>
      <c r="W444" s="29"/>
      <c r="X444" s="29"/>
      <c r="Y444" s="29"/>
      <c r="Z444" s="32"/>
      <c r="AA444" s="32"/>
      <c r="AB444" s="32"/>
      <c r="AC444" s="32"/>
      <c r="AD444" s="32"/>
      <c r="AE444" s="32"/>
      <c r="AF444" s="32"/>
      <c r="AG444" s="32"/>
    </row>
    <row r="445" spans="1:33" ht="12.75" customHeight="1">
      <c r="A445" s="671"/>
      <c r="B445" s="672"/>
      <c r="C445" s="673"/>
      <c r="E445" s="29"/>
      <c r="F445" s="29"/>
      <c r="G445" s="29"/>
      <c r="H445" s="29"/>
      <c r="I445" s="29"/>
      <c r="J445" s="29"/>
      <c r="K445" s="29"/>
      <c r="L445" s="29"/>
      <c r="M445" s="29"/>
      <c r="N445" s="29"/>
      <c r="O445" s="29"/>
      <c r="P445" s="29"/>
      <c r="Q445" s="29"/>
      <c r="R445" s="29"/>
      <c r="S445" s="29"/>
      <c r="T445" s="29"/>
      <c r="U445" s="29"/>
      <c r="V445" s="29"/>
      <c r="W445" s="29"/>
      <c r="X445" s="29"/>
      <c r="Y445" s="29"/>
      <c r="Z445" s="32"/>
      <c r="AA445" s="32"/>
      <c r="AB445" s="32"/>
      <c r="AC445" s="32"/>
      <c r="AD445" s="32"/>
      <c r="AE445" s="32"/>
      <c r="AF445" s="32"/>
      <c r="AG445" s="32"/>
    </row>
    <row r="446" spans="1:33" ht="12.75" customHeight="1" thickBot="1">
      <c r="A446" s="674"/>
      <c r="B446" s="675"/>
      <c r="C446" s="676"/>
      <c r="E446" s="29"/>
      <c r="F446" s="29"/>
      <c r="G446" s="29"/>
      <c r="H446" s="29"/>
      <c r="I446" s="29"/>
      <c r="J446" s="29"/>
      <c r="K446" s="29"/>
      <c r="L446" s="29"/>
      <c r="M446" s="29"/>
      <c r="N446" s="29"/>
      <c r="O446" s="29"/>
      <c r="P446" s="29"/>
      <c r="Q446" s="29"/>
      <c r="R446" s="29"/>
      <c r="S446" s="29"/>
      <c r="T446" s="29"/>
      <c r="U446" s="29"/>
      <c r="V446" s="29"/>
      <c r="W446" s="29"/>
      <c r="X446" s="29"/>
      <c r="Y446" s="29"/>
      <c r="Z446" s="32"/>
      <c r="AA446" s="32"/>
      <c r="AB446" s="32"/>
      <c r="AC446" s="32"/>
      <c r="AD446" s="32"/>
      <c r="AE446" s="32"/>
      <c r="AF446" s="32"/>
      <c r="AG446" s="32"/>
    </row>
    <row r="447" spans="1:33" ht="12.75" customHeight="1">
      <c r="A447" s="63" t="s">
        <v>4</v>
      </c>
      <c r="B447" s="23"/>
      <c r="C447" s="62"/>
      <c r="E447" s="29"/>
      <c r="F447" s="29"/>
      <c r="G447" s="29"/>
      <c r="H447" s="29"/>
      <c r="I447" s="29"/>
      <c r="J447" s="29"/>
      <c r="K447" s="29"/>
      <c r="L447" s="29"/>
      <c r="M447" s="29"/>
      <c r="N447" s="29"/>
      <c r="O447" s="29"/>
      <c r="P447" s="29"/>
      <c r="Q447" s="29"/>
      <c r="R447" s="29"/>
      <c r="S447" s="29"/>
      <c r="T447" s="29"/>
      <c r="U447" s="29"/>
      <c r="V447" s="29"/>
      <c r="W447" s="29"/>
      <c r="X447" s="29"/>
      <c r="Y447" s="29"/>
      <c r="Z447" s="32"/>
      <c r="AA447" s="32"/>
      <c r="AB447" s="32"/>
      <c r="AC447" s="32"/>
      <c r="AD447" s="32"/>
      <c r="AE447" s="32"/>
      <c r="AF447" s="32"/>
      <c r="AG447" s="32"/>
    </row>
    <row r="448" spans="1:33" ht="12.75" customHeight="1">
      <c r="A448" s="6" t="s">
        <v>386</v>
      </c>
      <c r="B448" s="23"/>
      <c r="C448" s="62"/>
      <c r="E448" s="29"/>
      <c r="F448" s="29"/>
      <c r="G448" s="29"/>
      <c r="H448" s="29"/>
      <c r="I448" s="29"/>
      <c r="J448" s="29"/>
      <c r="K448" s="29"/>
      <c r="L448" s="29"/>
      <c r="M448" s="29"/>
      <c r="N448" s="29"/>
      <c r="O448" s="29"/>
      <c r="P448" s="29"/>
      <c r="Q448" s="29"/>
      <c r="R448" s="29"/>
      <c r="S448" s="29"/>
      <c r="T448" s="29"/>
      <c r="U448" s="29"/>
      <c r="V448" s="29"/>
      <c r="W448" s="29"/>
      <c r="X448" s="29"/>
      <c r="Y448" s="29"/>
      <c r="Z448" s="32"/>
      <c r="AA448" s="32"/>
      <c r="AB448" s="32"/>
      <c r="AC448" s="32"/>
      <c r="AD448" s="32"/>
      <c r="AE448" s="32"/>
      <c r="AF448" s="32"/>
      <c r="AG448" s="32"/>
    </row>
    <row r="449" spans="1:34" ht="12.75" customHeight="1">
      <c r="A449" s="63" t="s">
        <v>387</v>
      </c>
      <c r="B449" s="23"/>
      <c r="C449" s="62"/>
      <c r="E449" s="29"/>
      <c r="F449" s="29"/>
      <c r="G449" s="29"/>
      <c r="H449" s="29"/>
      <c r="I449" s="29"/>
      <c r="J449" s="29"/>
      <c r="K449" s="29"/>
      <c r="L449" s="29"/>
      <c r="M449" s="29"/>
      <c r="N449" s="29"/>
      <c r="O449" s="29"/>
      <c r="P449" s="29"/>
      <c r="Q449" s="29"/>
      <c r="R449" s="29"/>
      <c r="S449" s="29"/>
      <c r="T449" s="29"/>
      <c r="U449" s="29"/>
      <c r="V449" s="29"/>
      <c r="W449" s="29"/>
      <c r="X449" s="29"/>
      <c r="Y449" s="29"/>
      <c r="Z449" s="32"/>
      <c r="AA449" s="32"/>
      <c r="AB449" s="32"/>
      <c r="AC449" s="32"/>
      <c r="AD449" s="32"/>
      <c r="AE449" s="32"/>
      <c r="AF449" s="32"/>
      <c r="AG449" s="32"/>
    </row>
    <row r="450" spans="1:34" ht="12.75" customHeight="1" thickBot="1">
      <c r="A450" s="63" t="s">
        <v>88</v>
      </c>
      <c r="B450" s="23"/>
      <c r="C450" s="62"/>
      <c r="E450" s="29"/>
      <c r="F450" s="29"/>
      <c r="G450" s="29"/>
      <c r="H450" s="29"/>
      <c r="I450" s="29"/>
      <c r="J450" s="29"/>
      <c r="K450" s="29"/>
      <c r="L450" s="29"/>
      <c r="M450" s="29"/>
      <c r="N450" s="29"/>
      <c r="O450" s="29"/>
      <c r="P450" s="29"/>
      <c r="Q450" s="29"/>
      <c r="R450" s="29"/>
      <c r="S450" s="29"/>
      <c r="T450" s="29"/>
      <c r="U450" s="29"/>
      <c r="V450" s="29"/>
      <c r="W450" s="29"/>
      <c r="X450" s="29"/>
      <c r="Y450" s="29"/>
      <c r="Z450" s="32"/>
      <c r="AA450" s="32"/>
      <c r="AB450" s="32"/>
      <c r="AC450" s="32"/>
      <c r="AD450" s="32"/>
      <c r="AE450" s="32"/>
      <c r="AF450" s="32"/>
      <c r="AG450" s="32"/>
    </row>
    <row r="451" spans="1:34" ht="12.75" customHeight="1" thickBot="1">
      <c r="A451" s="65" t="s">
        <v>89</v>
      </c>
      <c r="B451" s="67"/>
      <c r="C451" s="205">
        <f>+C453+C473+C488</f>
        <v>130769250</v>
      </c>
      <c r="E451" s="26"/>
      <c r="F451" s="112"/>
      <c r="G451" s="29"/>
      <c r="H451" s="29"/>
      <c r="I451" s="29"/>
      <c r="J451" s="29"/>
      <c r="K451" s="29"/>
      <c r="L451" s="29"/>
      <c r="M451" s="29"/>
      <c r="N451" s="29"/>
      <c r="O451" s="29"/>
      <c r="P451" s="29"/>
      <c r="Q451" s="29"/>
      <c r="R451" s="29"/>
      <c r="S451" s="29"/>
      <c r="T451" s="29"/>
      <c r="U451" s="29"/>
      <c r="V451" s="29"/>
      <c r="W451" s="29"/>
      <c r="X451" s="29"/>
      <c r="Y451" s="29"/>
      <c r="Z451" s="32"/>
      <c r="AA451" s="32"/>
      <c r="AB451" s="32"/>
      <c r="AC451" s="32"/>
      <c r="AD451" s="32"/>
      <c r="AE451" s="32"/>
      <c r="AF451" s="32"/>
      <c r="AG451" s="32"/>
    </row>
    <row r="452" spans="1:34" ht="12.75" customHeight="1" thickBot="1">
      <c r="A452" s="29"/>
      <c r="B452" s="26"/>
      <c r="C452" s="26"/>
      <c r="D452" s="51"/>
      <c r="E452" s="206"/>
      <c r="F452" s="26"/>
      <c r="G452" s="29"/>
      <c r="H452" s="29"/>
      <c r="I452" s="29"/>
      <c r="J452" s="29"/>
      <c r="K452" s="29"/>
      <c r="L452" s="29"/>
      <c r="M452" s="29"/>
      <c r="N452" s="29"/>
      <c r="O452" s="29"/>
      <c r="P452" s="29"/>
      <c r="Q452" s="29"/>
      <c r="R452" s="29"/>
      <c r="S452" s="29"/>
      <c r="T452" s="29"/>
      <c r="U452" s="29"/>
      <c r="V452" s="29"/>
      <c r="W452" s="29"/>
      <c r="X452" s="29"/>
      <c r="Y452" s="29"/>
      <c r="Z452" s="29"/>
      <c r="AA452" s="32"/>
      <c r="AB452" s="32"/>
      <c r="AC452" s="32"/>
      <c r="AD452" s="32"/>
      <c r="AE452" s="32"/>
      <c r="AF452" s="32"/>
      <c r="AG452" s="32"/>
      <c r="AH452" s="32"/>
    </row>
    <row r="453" spans="1:34" ht="12.75" customHeight="1">
      <c r="A453" s="697" t="s">
        <v>32</v>
      </c>
      <c r="B453" s="657"/>
      <c r="C453" s="126">
        <f>C454+C456+C458+C467+C460+C464</f>
        <v>30424250</v>
      </c>
      <c r="D453" s="51"/>
      <c r="E453" s="23"/>
      <c r="F453" s="29"/>
      <c r="G453" s="29"/>
      <c r="H453" s="29"/>
      <c r="I453" s="29"/>
      <c r="J453" s="29"/>
      <c r="K453" s="29"/>
      <c r="L453" s="29"/>
      <c r="M453" s="29"/>
      <c r="N453" s="29"/>
      <c r="O453" s="29"/>
      <c r="P453" s="29"/>
      <c r="Q453" s="29"/>
      <c r="R453" s="29"/>
      <c r="S453" s="29"/>
      <c r="T453" s="29"/>
      <c r="U453" s="29"/>
      <c r="V453" s="29"/>
      <c r="W453" s="29"/>
      <c r="X453" s="29"/>
      <c r="Y453" s="29"/>
      <c r="Z453" s="29"/>
      <c r="AA453" s="32"/>
      <c r="AB453" s="32"/>
      <c r="AC453" s="32"/>
      <c r="AD453" s="32"/>
      <c r="AE453" s="32"/>
      <c r="AF453" s="32"/>
      <c r="AG453" s="32"/>
      <c r="AH453" s="32"/>
    </row>
    <row r="454" spans="1:34" ht="12.75" customHeight="1">
      <c r="A454" s="21">
        <v>211201</v>
      </c>
      <c r="B454" s="22" t="s">
        <v>33</v>
      </c>
      <c r="C454" s="23">
        <f>C455</f>
        <v>5605500</v>
      </c>
      <c r="D454" s="51"/>
      <c r="E454" s="26"/>
      <c r="F454" s="29"/>
      <c r="G454" s="29"/>
      <c r="H454" s="29"/>
      <c r="I454" s="29"/>
      <c r="J454" s="29"/>
      <c r="K454" s="29"/>
      <c r="L454" s="29"/>
      <c r="M454" s="29"/>
      <c r="N454" s="29"/>
      <c r="O454" s="29"/>
      <c r="P454" s="29"/>
      <c r="Q454" s="29"/>
      <c r="R454" s="29"/>
      <c r="S454" s="29"/>
      <c r="T454" s="29"/>
      <c r="U454" s="29"/>
      <c r="V454" s="29"/>
      <c r="W454" s="29"/>
      <c r="X454" s="29"/>
      <c r="Y454" s="29"/>
      <c r="Z454" s="29"/>
      <c r="AA454" s="32"/>
      <c r="AB454" s="32"/>
      <c r="AC454" s="32"/>
      <c r="AD454" s="32"/>
      <c r="AE454" s="32"/>
      <c r="AF454" s="32"/>
      <c r="AG454" s="32"/>
      <c r="AH454" s="32"/>
    </row>
    <row r="455" spans="1:34" ht="12.75" customHeight="1">
      <c r="A455" s="25">
        <v>21120101</v>
      </c>
      <c r="B455" s="32" t="s">
        <v>34</v>
      </c>
      <c r="C455" s="26">
        <v>5605500</v>
      </c>
      <c r="D455" s="51"/>
      <c r="E455" s="23"/>
      <c r="F455" s="112"/>
      <c r="G455" s="29"/>
      <c r="H455" s="29"/>
      <c r="I455" s="29"/>
      <c r="J455" s="29"/>
      <c r="K455" s="29"/>
      <c r="L455" s="29"/>
      <c r="M455" s="29"/>
      <c r="N455" s="29"/>
      <c r="O455" s="29"/>
      <c r="P455" s="29"/>
      <c r="Q455" s="29"/>
      <c r="R455" s="29"/>
      <c r="S455" s="29"/>
      <c r="T455" s="29"/>
      <c r="U455" s="29"/>
      <c r="V455" s="29"/>
      <c r="W455" s="29"/>
      <c r="X455" s="29"/>
      <c r="Y455" s="29"/>
      <c r="Z455" s="29"/>
      <c r="AA455" s="32"/>
      <c r="AB455" s="32"/>
      <c r="AC455" s="32"/>
      <c r="AD455" s="32"/>
      <c r="AE455" s="32"/>
      <c r="AF455" s="32"/>
      <c r="AG455" s="32"/>
      <c r="AH455" s="32"/>
    </row>
    <row r="456" spans="1:34" ht="12.75" customHeight="1">
      <c r="A456" s="21">
        <v>211203</v>
      </c>
      <c r="B456" s="7" t="s">
        <v>35</v>
      </c>
      <c r="C456" s="23">
        <f>C457</f>
        <v>5400000</v>
      </c>
      <c r="D456" s="51"/>
      <c r="E456" s="23"/>
      <c r="F456" s="29"/>
      <c r="G456" s="29"/>
      <c r="H456" s="29"/>
      <c r="I456" s="29"/>
      <c r="J456" s="29"/>
      <c r="K456" s="29"/>
      <c r="L456" s="29"/>
      <c r="M456" s="29"/>
      <c r="N456" s="29"/>
      <c r="O456" s="29"/>
      <c r="P456" s="29"/>
      <c r="Q456" s="29"/>
      <c r="R456" s="29"/>
      <c r="S456" s="29"/>
      <c r="T456" s="29"/>
      <c r="U456" s="29"/>
      <c r="V456" s="29"/>
      <c r="W456" s="29"/>
      <c r="X456" s="29"/>
      <c r="Y456" s="29"/>
      <c r="Z456" s="29"/>
      <c r="AA456" s="32"/>
      <c r="AB456" s="32"/>
      <c r="AC456" s="32"/>
      <c r="AD456" s="32"/>
      <c r="AE456" s="32"/>
      <c r="AF456" s="32"/>
      <c r="AG456" s="32"/>
      <c r="AH456" s="32"/>
    </row>
    <row r="457" spans="1:34" ht="12.75" customHeight="1">
      <c r="A457" s="25">
        <v>21120302</v>
      </c>
      <c r="B457" s="32" t="s">
        <v>37</v>
      </c>
      <c r="C457" s="26">
        <v>5400000</v>
      </c>
      <c r="D457" s="51"/>
      <c r="E457" s="23"/>
      <c r="F457" s="112"/>
      <c r="G457" s="29"/>
      <c r="H457" s="29"/>
      <c r="I457" s="29"/>
      <c r="J457" s="29"/>
      <c r="K457" s="29"/>
      <c r="L457" s="29"/>
      <c r="M457" s="29"/>
      <c r="N457" s="29"/>
      <c r="O457" s="29"/>
      <c r="P457" s="29"/>
      <c r="Q457" s="29"/>
      <c r="R457" s="29"/>
      <c r="S457" s="29"/>
      <c r="T457" s="29"/>
      <c r="U457" s="29"/>
      <c r="V457" s="29"/>
      <c r="W457" s="29"/>
      <c r="X457" s="29"/>
      <c r="Y457" s="29"/>
      <c r="Z457" s="29"/>
      <c r="AA457" s="32"/>
      <c r="AB457" s="32"/>
      <c r="AC457" s="32"/>
      <c r="AD457" s="32"/>
      <c r="AE457" s="32"/>
      <c r="AF457" s="32"/>
      <c r="AG457" s="32"/>
      <c r="AH457" s="32"/>
    </row>
    <row r="458" spans="1:34" ht="12.75" customHeight="1">
      <c r="A458" s="21">
        <v>211204</v>
      </c>
      <c r="B458" s="7" t="s">
        <v>38</v>
      </c>
      <c r="C458" s="23">
        <f>C459</f>
        <v>2750000</v>
      </c>
      <c r="D458" s="51"/>
      <c r="E458" s="23"/>
      <c r="F458" s="29"/>
      <c r="G458" s="29"/>
      <c r="H458" s="29"/>
      <c r="I458" s="29"/>
      <c r="J458" s="29"/>
      <c r="K458" s="29"/>
      <c r="L458" s="29"/>
      <c r="M458" s="29"/>
      <c r="N458" s="29"/>
      <c r="O458" s="29"/>
      <c r="P458" s="29"/>
      <c r="Q458" s="29"/>
      <c r="R458" s="29"/>
      <c r="S458" s="29"/>
      <c r="T458" s="29"/>
      <c r="U458" s="29"/>
      <c r="V458" s="29"/>
      <c r="W458" s="29"/>
      <c r="X458" s="29"/>
      <c r="Y458" s="29"/>
      <c r="Z458" s="29"/>
      <c r="AA458" s="32"/>
      <c r="AB458" s="32"/>
      <c r="AC458" s="32"/>
      <c r="AD458" s="32"/>
      <c r="AE458" s="32"/>
      <c r="AF458" s="32"/>
      <c r="AG458" s="32"/>
      <c r="AH458" s="32"/>
    </row>
    <row r="459" spans="1:34" ht="12.75" customHeight="1">
      <c r="A459" s="25">
        <v>21120401</v>
      </c>
      <c r="B459" s="26" t="s">
        <v>39</v>
      </c>
      <c r="C459" s="26">
        <v>2750000</v>
      </c>
      <c r="D459" s="51"/>
      <c r="E459" s="23"/>
      <c r="F459" s="112"/>
      <c r="G459" s="29"/>
      <c r="H459" s="29"/>
      <c r="I459" s="29"/>
      <c r="J459" s="29"/>
      <c r="K459" s="29"/>
      <c r="L459" s="29"/>
      <c r="M459" s="29"/>
      <c r="N459" s="29"/>
      <c r="O459" s="29"/>
      <c r="P459" s="29"/>
      <c r="Q459" s="29"/>
      <c r="R459" s="29"/>
      <c r="S459" s="29"/>
      <c r="T459" s="29"/>
      <c r="U459" s="29"/>
      <c r="V459" s="29"/>
      <c r="W459" s="29"/>
      <c r="X459" s="29"/>
      <c r="Y459" s="29"/>
      <c r="Z459" s="29"/>
      <c r="AA459" s="32"/>
      <c r="AB459" s="32"/>
      <c r="AC459" s="32"/>
      <c r="AD459" s="32"/>
      <c r="AE459" s="32"/>
      <c r="AF459" s="32"/>
      <c r="AG459" s="32"/>
      <c r="AH459" s="32"/>
    </row>
    <row r="460" spans="1:34" ht="12.75" customHeight="1">
      <c r="A460" s="21">
        <v>211207</v>
      </c>
      <c r="B460" s="23" t="s">
        <v>40</v>
      </c>
      <c r="C460" s="23">
        <f>SUM(C461:C463)</f>
        <v>2043750</v>
      </c>
      <c r="D460" s="51"/>
      <c r="E460" s="23"/>
      <c r="F460" s="29"/>
      <c r="G460" s="29"/>
      <c r="H460" s="29"/>
      <c r="I460" s="29"/>
      <c r="J460" s="29"/>
      <c r="K460" s="29"/>
      <c r="L460" s="29"/>
      <c r="M460" s="29"/>
      <c r="N460" s="29"/>
      <c r="O460" s="29"/>
      <c r="P460" s="29"/>
      <c r="Q460" s="29"/>
      <c r="R460" s="29"/>
      <c r="S460" s="29"/>
      <c r="T460" s="29"/>
      <c r="U460" s="29"/>
      <c r="V460" s="29"/>
      <c r="W460" s="29"/>
      <c r="X460" s="29"/>
      <c r="Y460" s="29"/>
      <c r="Z460" s="29"/>
      <c r="AA460" s="32"/>
      <c r="AB460" s="32"/>
      <c r="AC460" s="32"/>
      <c r="AD460" s="32"/>
      <c r="AE460" s="32"/>
      <c r="AF460" s="32"/>
      <c r="AG460" s="32"/>
      <c r="AH460" s="32"/>
    </row>
    <row r="461" spans="1:34" ht="12.75" customHeight="1">
      <c r="A461" s="25">
        <v>21120702</v>
      </c>
      <c r="B461" s="26" t="s">
        <v>388</v>
      </c>
      <c r="C461" s="26">
        <v>643750</v>
      </c>
      <c r="D461" s="51"/>
      <c r="E461" s="26"/>
      <c r="F461" s="29"/>
      <c r="G461" s="29"/>
      <c r="H461" s="29"/>
      <c r="I461" s="29"/>
      <c r="J461" s="29"/>
      <c r="K461" s="29"/>
      <c r="L461" s="29"/>
      <c r="M461" s="29"/>
      <c r="N461" s="29"/>
      <c r="O461" s="29"/>
      <c r="P461" s="29"/>
      <c r="Q461" s="29"/>
      <c r="R461" s="29"/>
      <c r="S461" s="29"/>
      <c r="T461" s="29"/>
      <c r="U461" s="29"/>
      <c r="V461" s="29"/>
      <c r="W461" s="29"/>
      <c r="X461" s="29"/>
      <c r="Y461" s="29"/>
      <c r="Z461" s="29"/>
      <c r="AA461" s="32"/>
      <c r="AB461" s="32"/>
      <c r="AC461" s="32"/>
      <c r="AD461" s="32"/>
      <c r="AE461" s="32"/>
      <c r="AF461" s="32"/>
      <c r="AG461" s="32"/>
      <c r="AH461" s="32"/>
    </row>
    <row r="462" spans="1:34" ht="12.75" customHeight="1">
      <c r="A462" s="25">
        <v>21120710</v>
      </c>
      <c r="B462" s="26" t="s">
        <v>45</v>
      </c>
      <c r="C462" s="26">
        <v>650000</v>
      </c>
      <c r="D462" s="51"/>
      <c r="E462" s="23"/>
      <c r="F462" s="29"/>
      <c r="G462" s="29"/>
      <c r="H462" s="29"/>
      <c r="I462" s="29"/>
      <c r="J462" s="29"/>
      <c r="K462" s="29"/>
      <c r="L462" s="29"/>
      <c r="M462" s="29"/>
      <c r="N462" s="29"/>
      <c r="O462" s="29"/>
      <c r="P462" s="29"/>
      <c r="Q462" s="29"/>
      <c r="R462" s="29"/>
      <c r="S462" s="29"/>
      <c r="T462" s="29"/>
      <c r="U462" s="29"/>
      <c r="V462" s="29"/>
      <c r="W462" s="29"/>
      <c r="X462" s="29"/>
      <c r="Y462" s="29"/>
      <c r="Z462" s="29"/>
      <c r="AA462" s="32"/>
      <c r="AB462" s="32"/>
      <c r="AC462" s="32"/>
      <c r="AD462" s="32"/>
      <c r="AE462" s="32"/>
      <c r="AF462" s="32"/>
      <c r="AG462" s="32"/>
      <c r="AH462" s="32"/>
    </row>
    <row r="463" spans="1:34" ht="12.75" customHeight="1">
      <c r="A463" s="25">
        <v>21120711</v>
      </c>
      <c r="B463" s="26" t="s">
        <v>46</v>
      </c>
      <c r="C463" s="26">
        <v>750000</v>
      </c>
      <c r="D463" s="51"/>
      <c r="E463" s="23"/>
      <c r="F463" s="32"/>
      <c r="G463" s="29"/>
      <c r="H463" s="29"/>
      <c r="I463" s="29"/>
      <c r="J463" s="29"/>
      <c r="K463" s="29"/>
      <c r="L463" s="29"/>
      <c r="M463" s="29"/>
      <c r="N463" s="29"/>
      <c r="O463" s="29"/>
      <c r="P463" s="29"/>
      <c r="Q463" s="29"/>
      <c r="R463" s="29"/>
      <c r="S463" s="29"/>
      <c r="T463" s="29"/>
      <c r="U463" s="29"/>
      <c r="V463" s="29"/>
      <c r="W463" s="29"/>
      <c r="X463" s="29"/>
      <c r="Y463" s="29"/>
      <c r="Z463" s="29"/>
      <c r="AA463" s="32"/>
      <c r="AB463" s="32"/>
      <c r="AC463" s="32"/>
      <c r="AD463" s="32"/>
      <c r="AE463" s="32"/>
      <c r="AF463" s="32"/>
      <c r="AG463" s="32"/>
      <c r="AH463" s="32"/>
    </row>
    <row r="464" spans="1:34" ht="12.75" customHeight="1">
      <c r="A464" s="21">
        <v>211208</v>
      </c>
      <c r="B464" s="23" t="s">
        <v>47</v>
      </c>
      <c r="C464" s="23">
        <f>SUM(C465:C466)</f>
        <v>2125000</v>
      </c>
      <c r="D464" s="51"/>
      <c r="E464" s="26"/>
      <c r="F464" s="29"/>
      <c r="G464" s="29"/>
      <c r="H464" s="29"/>
      <c r="I464" s="29"/>
      <c r="J464" s="29"/>
      <c r="K464" s="29"/>
      <c r="L464" s="29"/>
      <c r="M464" s="29"/>
      <c r="N464" s="29"/>
      <c r="O464" s="29"/>
      <c r="P464" s="29"/>
      <c r="Q464" s="29"/>
      <c r="R464" s="29"/>
      <c r="S464" s="29"/>
      <c r="T464" s="29"/>
      <c r="U464" s="29"/>
      <c r="V464" s="29"/>
      <c r="W464" s="29"/>
      <c r="X464" s="29"/>
      <c r="Y464" s="29"/>
      <c r="Z464" s="29"/>
      <c r="AA464" s="32"/>
      <c r="AB464" s="32"/>
      <c r="AC464" s="32"/>
      <c r="AD464" s="32"/>
      <c r="AE464" s="32"/>
      <c r="AF464" s="32"/>
      <c r="AG464" s="32"/>
      <c r="AH464" s="32"/>
    </row>
    <row r="465" spans="1:34" ht="12.75" customHeight="1">
      <c r="A465" s="25">
        <v>21120801</v>
      </c>
      <c r="B465" s="32" t="s">
        <v>48</v>
      </c>
      <c r="C465" s="26">
        <v>1312000</v>
      </c>
      <c r="D465" s="51"/>
      <c r="E465" s="20"/>
      <c r="F465" s="29"/>
      <c r="G465" s="29"/>
      <c r="H465" s="29"/>
      <c r="I465" s="29"/>
      <c r="J465" s="29"/>
      <c r="K465" s="29"/>
      <c r="L465" s="29"/>
      <c r="M465" s="29"/>
      <c r="N465" s="29"/>
      <c r="O465" s="29"/>
      <c r="P465" s="29"/>
      <c r="Q465" s="29"/>
      <c r="R465" s="29"/>
      <c r="S465" s="29"/>
      <c r="T465" s="29"/>
      <c r="U465" s="29"/>
      <c r="V465" s="29"/>
      <c r="W465" s="29"/>
      <c r="X465" s="29"/>
      <c r="Y465" s="29"/>
      <c r="Z465" s="29"/>
      <c r="AA465" s="32"/>
      <c r="AB465" s="32"/>
      <c r="AC465" s="32"/>
      <c r="AD465" s="32"/>
      <c r="AE465" s="32"/>
      <c r="AF465" s="32"/>
      <c r="AG465" s="32"/>
      <c r="AH465" s="32"/>
    </row>
    <row r="466" spans="1:34" ht="12.75" customHeight="1">
      <c r="A466" s="25">
        <v>21120805</v>
      </c>
      <c r="B466" s="26" t="s">
        <v>49</v>
      </c>
      <c r="C466" s="20">
        <v>813000</v>
      </c>
      <c r="D466" s="51"/>
      <c r="E466" s="20"/>
      <c r="F466" s="207"/>
      <c r="G466" s="29"/>
      <c r="H466" s="29"/>
      <c r="I466" s="29"/>
      <c r="J466" s="29"/>
      <c r="K466" s="29"/>
      <c r="L466" s="29"/>
      <c r="M466" s="29"/>
      <c r="N466" s="29"/>
      <c r="O466" s="29"/>
      <c r="P466" s="29"/>
      <c r="Q466" s="29"/>
      <c r="R466" s="29"/>
      <c r="S466" s="29"/>
      <c r="T466" s="29"/>
      <c r="U466" s="29"/>
      <c r="V466" s="29"/>
      <c r="W466" s="29"/>
      <c r="X466" s="29"/>
      <c r="Y466" s="29"/>
      <c r="Z466" s="29"/>
      <c r="AA466" s="32"/>
      <c r="AB466" s="32"/>
      <c r="AC466" s="32"/>
      <c r="AD466" s="32"/>
      <c r="AE466" s="32"/>
      <c r="AF466" s="32"/>
      <c r="AG466" s="32"/>
      <c r="AH466" s="32"/>
    </row>
    <row r="467" spans="1:34" ht="12.75" customHeight="1">
      <c r="A467" s="21">
        <v>211209</v>
      </c>
      <c r="B467" s="23" t="s">
        <v>50</v>
      </c>
      <c r="C467" s="8">
        <f>SUM(C468:C471)</f>
        <v>12500000</v>
      </c>
      <c r="D467" s="51"/>
      <c r="E467" s="20"/>
      <c r="F467" s="40"/>
      <c r="G467" s="29"/>
      <c r="H467" s="29"/>
      <c r="I467" s="29"/>
      <c r="J467" s="29"/>
      <c r="K467" s="29"/>
      <c r="L467" s="29"/>
      <c r="M467" s="29"/>
      <c r="N467" s="29"/>
      <c r="O467" s="29"/>
      <c r="P467" s="29"/>
      <c r="Q467" s="29"/>
      <c r="R467" s="29"/>
      <c r="S467" s="29"/>
      <c r="T467" s="29"/>
      <c r="U467" s="29"/>
      <c r="V467" s="29"/>
      <c r="W467" s="29"/>
      <c r="X467" s="29"/>
      <c r="Y467" s="29"/>
      <c r="Z467" s="29"/>
      <c r="AA467" s="32"/>
      <c r="AB467" s="32"/>
      <c r="AC467" s="32"/>
      <c r="AD467" s="32"/>
      <c r="AE467" s="32"/>
      <c r="AF467" s="32"/>
      <c r="AG467" s="32"/>
      <c r="AH467" s="32"/>
    </row>
    <row r="468" spans="1:34" ht="12.75" customHeight="1">
      <c r="A468" s="25">
        <v>21120901</v>
      </c>
      <c r="B468" s="26" t="s">
        <v>51</v>
      </c>
      <c r="C468" s="20">
        <v>1200000</v>
      </c>
      <c r="D468" s="51"/>
      <c r="E468" s="20"/>
      <c r="F468" s="40"/>
      <c r="G468" s="29"/>
      <c r="H468" s="29"/>
      <c r="I468" s="29"/>
      <c r="J468" s="29"/>
      <c r="K468" s="29"/>
      <c r="L468" s="29"/>
      <c r="M468" s="29"/>
      <c r="N468" s="29"/>
      <c r="O468" s="29"/>
      <c r="P468" s="29"/>
      <c r="Q468" s="29"/>
      <c r="R468" s="29"/>
      <c r="S468" s="29"/>
      <c r="T468" s="29"/>
      <c r="U468" s="29"/>
      <c r="V468" s="29"/>
      <c r="W468" s="29"/>
      <c r="X468" s="29"/>
      <c r="Y468" s="29"/>
      <c r="Z468" s="29"/>
      <c r="AA468" s="32"/>
      <c r="AB468" s="32"/>
      <c r="AC468" s="32"/>
      <c r="AD468" s="32"/>
      <c r="AE468" s="32"/>
      <c r="AF468" s="32"/>
      <c r="AG468" s="32"/>
      <c r="AH468" s="32"/>
    </row>
    <row r="469" spans="1:34" ht="12.75" customHeight="1">
      <c r="A469" s="25">
        <v>21120905</v>
      </c>
      <c r="B469" s="26" t="s">
        <v>112</v>
      </c>
      <c r="C469" s="20">
        <v>8500000</v>
      </c>
      <c r="D469" s="202"/>
      <c r="E469" s="20"/>
      <c r="F469" s="40"/>
      <c r="G469" s="29"/>
      <c r="H469" s="29"/>
      <c r="I469" s="29"/>
      <c r="J469" s="29"/>
      <c r="K469" s="29"/>
      <c r="L469" s="29"/>
      <c r="M469" s="29"/>
      <c r="N469" s="29"/>
      <c r="O469" s="29"/>
      <c r="P469" s="29"/>
      <c r="Q469" s="29"/>
      <c r="R469" s="29"/>
      <c r="S469" s="29"/>
      <c r="T469" s="29"/>
      <c r="U469" s="29"/>
      <c r="V469" s="29"/>
      <c r="W469" s="29"/>
      <c r="X469" s="29"/>
      <c r="Y469" s="29"/>
      <c r="Z469" s="29"/>
      <c r="AA469" s="32"/>
      <c r="AB469" s="32"/>
      <c r="AC469" s="32"/>
      <c r="AD469" s="32"/>
      <c r="AE469" s="32"/>
      <c r="AF469" s="32"/>
      <c r="AG469" s="32"/>
      <c r="AH469" s="32"/>
    </row>
    <row r="470" spans="1:34" ht="12.75" customHeight="1">
      <c r="A470" s="25">
        <v>21120906</v>
      </c>
      <c r="B470" s="26" t="s">
        <v>52</v>
      </c>
      <c r="C470" s="20">
        <v>1200000</v>
      </c>
      <c r="D470" s="51"/>
      <c r="E470" s="32"/>
      <c r="F470" s="40"/>
      <c r="G470" s="29"/>
      <c r="H470" s="29"/>
      <c r="I470" s="29"/>
      <c r="J470" s="29"/>
      <c r="K470" s="29"/>
      <c r="L470" s="29"/>
      <c r="M470" s="29"/>
      <c r="N470" s="29"/>
      <c r="O470" s="29"/>
      <c r="P470" s="29"/>
      <c r="Q470" s="29"/>
      <c r="R470" s="29"/>
      <c r="S470" s="29"/>
      <c r="T470" s="29"/>
      <c r="U470" s="29"/>
      <c r="V470" s="29"/>
      <c r="W470" s="29"/>
      <c r="X470" s="29"/>
      <c r="Y470" s="29"/>
      <c r="Z470" s="29"/>
      <c r="AA470" s="32"/>
      <c r="AB470" s="32"/>
      <c r="AC470" s="32"/>
      <c r="AD470" s="32"/>
      <c r="AE470" s="32"/>
      <c r="AF470" s="32"/>
      <c r="AG470" s="32"/>
      <c r="AH470" s="32"/>
    </row>
    <row r="471" spans="1:34" ht="12.75" customHeight="1">
      <c r="A471" s="25">
        <v>21120907</v>
      </c>
      <c r="B471" s="26" t="s">
        <v>113</v>
      </c>
      <c r="C471" s="26">
        <v>1600000</v>
      </c>
      <c r="D471" s="51"/>
      <c r="E471" s="32"/>
      <c r="F471" s="40"/>
      <c r="G471" s="29"/>
      <c r="H471" s="29"/>
      <c r="I471" s="29"/>
      <c r="J471" s="29"/>
      <c r="K471" s="29"/>
      <c r="L471" s="29"/>
      <c r="M471" s="29"/>
      <c r="N471" s="29"/>
      <c r="O471" s="29"/>
      <c r="P471" s="29"/>
      <c r="Q471" s="29"/>
      <c r="R471" s="29"/>
      <c r="S471" s="29"/>
      <c r="T471" s="29"/>
      <c r="U471" s="29"/>
      <c r="V471" s="29"/>
      <c r="W471" s="29"/>
      <c r="X471" s="29"/>
      <c r="Y471" s="29"/>
      <c r="Z471" s="29"/>
      <c r="AA471" s="32"/>
      <c r="AB471" s="32"/>
      <c r="AC471" s="32"/>
      <c r="AD471" s="32"/>
      <c r="AE471" s="32"/>
      <c r="AF471" s="32"/>
      <c r="AG471" s="32"/>
      <c r="AH471" s="32"/>
    </row>
    <row r="472" spans="1:34" ht="12.75" customHeight="1">
      <c r="A472" s="29"/>
      <c r="B472" s="26"/>
      <c r="C472" s="26"/>
      <c r="D472" s="51"/>
      <c r="E472" s="32"/>
      <c r="F472" s="40"/>
      <c r="G472" s="29"/>
      <c r="H472" s="29"/>
      <c r="I472" s="29"/>
      <c r="J472" s="29"/>
      <c r="K472" s="29"/>
      <c r="L472" s="29"/>
      <c r="M472" s="29"/>
      <c r="N472" s="29"/>
      <c r="O472" s="29"/>
      <c r="P472" s="29"/>
      <c r="Q472" s="29"/>
      <c r="R472" s="29"/>
      <c r="S472" s="29"/>
      <c r="T472" s="29"/>
      <c r="U472" s="29"/>
      <c r="V472" s="29"/>
      <c r="W472" s="29"/>
      <c r="X472" s="29"/>
      <c r="Y472" s="29"/>
      <c r="Z472" s="29"/>
      <c r="AA472" s="32"/>
      <c r="AB472" s="32"/>
      <c r="AC472" s="32"/>
      <c r="AD472" s="32"/>
      <c r="AE472" s="32"/>
      <c r="AF472" s="32"/>
      <c r="AG472" s="32"/>
      <c r="AH472" s="32"/>
    </row>
    <row r="473" spans="1:34" ht="12.75" customHeight="1">
      <c r="A473" s="683" t="s">
        <v>10</v>
      </c>
      <c r="B473" s="657"/>
      <c r="C473" s="69">
        <f>C474+C476+C480+C482</f>
        <v>89455000</v>
      </c>
      <c r="D473" s="51"/>
      <c r="E473" s="32"/>
      <c r="F473" s="40"/>
      <c r="G473" s="29"/>
      <c r="H473" s="29"/>
      <c r="I473" s="29"/>
      <c r="J473" s="29"/>
      <c r="K473" s="29"/>
      <c r="L473" s="29"/>
      <c r="M473" s="29"/>
      <c r="N473" s="29"/>
      <c r="O473" s="29"/>
      <c r="P473" s="29"/>
      <c r="Q473" s="29"/>
      <c r="R473" s="29"/>
      <c r="S473" s="29"/>
      <c r="T473" s="29"/>
      <c r="U473" s="29"/>
      <c r="V473" s="29"/>
      <c r="W473" s="29"/>
      <c r="X473" s="29"/>
      <c r="Y473" s="29"/>
      <c r="Z473" s="29"/>
      <c r="AA473" s="32"/>
      <c r="AB473" s="32"/>
      <c r="AC473" s="32"/>
      <c r="AD473" s="32"/>
      <c r="AE473" s="32"/>
      <c r="AF473" s="32"/>
      <c r="AG473" s="32"/>
      <c r="AH473" s="32"/>
    </row>
    <row r="474" spans="1:34" ht="12.75" customHeight="1">
      <c r="A474" s="21">
        <v>211302</v>
      </c>
      <c r="B474" s="21" t="s">
        <v>53</v>
      </c>
      <c r="C474" s="23">
        <f>C475</f>
        <v>2370000</v>
      </c>
      <c r="D474" s="51"/>
      <c r="E474" s="32"/>
      <c r="F474" s="40"/>
      <c r="G474" s="29"/>
      <c r="H474" s="29"/>
      <c r="I474" s="29"/>
      <c r="J474" s="29"/>
      <c r="K474" s="29"/>
      <c r="L474" s="29"/>
      <c r="M474" s="29"/>
      <c r="N474" s="29"/>
      <c r="O474" s="29"/>
      <c r="P474" s="29"/>
      <c r="Q474" s="29"/>
      <c r="R474" s="29"/>
      <c r="S474" s="29"/>
      <c r="T474" s="29"/>
      <c r="U474" s="29"/>
      <c r="V474" s="29"/>
      <c r="W474" s="29"/>
      <c r="X474" s="29"/>
      <c r="Y474" s="29"/>
      <c r="Z474" s="29"/>
      <c r="AA474" s="32"/>
      <c r="AB474" s="32"/>
      <c r="AC474" s="32"/>
      <c r="AD474" s="32"/>
      <c r="AE474" s="32"/>
      <c r="AF474" s="32"/>
      <c r="AG474" s="32"/>
      <c r="AH474" s="32"/>
    </row>
    <row r="475" spans="1:34" ht="12.75" customHeight="1">
      <c r="A475" s="25">
        <v>21130204</v>
      </c>
      <c r="B475" s="26" t="s">
        <v>54</v>
      </c>
      <c r="C475" s="26">
        <v>2370000</v>
      </c>
      <c r="D475" s="51"/>
      <c r="E475" s="32"/>
      <c r="F475" s="40"/>
      <c r="G475" s="112"/>
      <c r="H475" s="29"/>
      <c r="I475" s="29"/>
      <c r="J475" s="29"/>
      <c r="K475" s="29"/>
      <c r="L475" s="29"/>
      <c r="M475" s="29"/>
      <c r="N475" s="29"/>
      <c r="O475" s="29"/>
      <c r="P475" s="29"/>
      <c r="Q475" s="29"/>
      <c r="R475" s="29"/>
      <c r="S475" s="29"/>
      <c r="T475" s="29"/>
      <c r="U475" s="29"/>
      <c r="V475" s="29"/>
      <c r="W475" s="29"/>
      <c r="X475" s="29"/>
      <c r="Y475" s="29"/>
      <c r="Z475" s="29"/>
      <c r="AA475" s="32"/>
      <c r="AB475" s="32"/>
      <c r="AC475" s="32"/>
      <c r="AD475" s="32"/>
      <c r="AE475" s="32"/>
      <c r="AF475" s="32"/>
      <c r="AG475" s="32"/>
      <c r="AH475" s="32"/>
    </row>
    <row r="476" spans="1:34" ht="12.75" customHeight="1">
      <c r="A476" s="22">
        <v>211303</v>
      </c>
      <c r="B476" s="76" t="s">
        <v>100</v>
      </c>
      <c r="C476" s="23">
        <f>SUM(C477:C479)</f>
        <v>10700000</v>
      </c>
      <c r="D476" s="51"/>
      <c r="E476" s="32"/>
      <c r="F476" s="40"/>
      <c r="G476" s="29"/>
      <c r="H476" s="29"/>
      <c r="I476" s="29"/>
      <c r="J476" s="29"/>
      <c r="K476" s="29"/>
      <c r="L476" s="29"/>
      <c r="M476" s="29"/>
      <c r="N476" s="29"/>
      <c r="O476" s="29"/>
      <c r="P476" s="29"/>
      <c r="Q476" s="29"/>
      <c r="R476" s="29"/>
      <c r="S476" s="29"/>
      <c r="T476" s="29"/>
      <c r="U476" s="29"/>
      <c r="V476" s="29"/>
      <c r="W476" s="29"/>
      <c r="X476" s="29"/>
      <c r="Y476" s="29"/>
      <c r="Z476" s="29"/>
      <c r="AA476" s="32"/>
      <c r="AB476" s="32"/>
      <c r="AC476" s="32"/>
      <c r="AD476" s="32"/>
      <c r="AE476" s="32"/>
      <c r="AF476" s="32"/>
      <c r="AG476" s="32"/>
      <c r="AH476" s="32"/>
    </row>
    <row r="477" spans="1:34" ht="12.75" customHeight="1">
      <c r="A477" s="35">
        <v>21130301</v>
      </c>
      <c r="B477" s="32" t="s">
        <v>129</v>
      </c>
      <c r="C477" s="26">
        <v>8500000</v>
      </c>
      <c r="D477" s="51"/>
      <c r="E477" s="32"/>
      <c r="F477" s="40"/>
      <c r="G477" s="29"/>
      <c r="H477" s="29"/>
      <c r="I477" s="29"/>
      <c r="J477" s="29"/>
      <c r="K477" s="29"/>
      <c r="L477" s="29"/>
      <c r="M477" s="29"/>
      <c r="N477" s="29"/>
      <c r="O477" s="29"/>
      <c r="P477" s="29"/>
      <c r="Q477" s="29"/>
      <c r="R477" s="29"/>
      <c r="S477" s="29"/>
      <c r="T477" s="29"/>
      <c r="U477" s="29"/>
      <c r="V477" s="29"/>
      <c r="W477" s="29"/>
      <c r="X477" s="29"/>
      <c r="Y477" s="29"/>
      <c r="Z477" s="29"/>
      <c r="AA477" s="32"/>
      <c r="AB477" s="32"/>
      <c r="AC477" s="32"/>
      <c r="AD477" s="32"/>
      <c r="AE477" s="32"/>
      <c r="AF477" s="32"/>
      <c r="AG477" s="32"/>
      <c r="AH477" s="32"/>
    </row>
    <row r="478" spans="1:34" ht="12.75" customHeight="1">
      <c r="A478" s="35">
        <v>21130306</v>
      </c>
      <c r="B478" s="32" t="s">
        <v>144</v>
      </c>
      <c r="C478" s="26">
        <v>1350000</v>
      </c>
      <c r="D478" s="51"/>
      <c r="E478" s="32"/>
      <c r="F478" s="40"/>
      <c r="G478" s="29"/>
      <c r="H478" s="29"/>
      <c r="I478" s="29"/>
      <c r="J478" s="29"/>
      <c r="K478" s="29"/>
      <c r="L478" s="29"/>
      <c r="M478" s="29"/>
      <c r="N478" s="29"/>
      <c r="O478" s="29"/>
      <c r="P478" s="29"/>
      <c r="Q478" s="29"/>
      <c r="R478" s="29"/>
      <c r="S478" s="29"/>
      <c r="T478" s="29"/>
      <c r="U478" s="29"/>
      <c r="V478" s="29"/>
      <c r="W478" s="29"/>
      <c r="X478" s="29"/>
      <c r="Y478" s="29"/>
      <c r="Z478" s="29"/>
      <c r="AA478" s="32"/>
      <c r="AB478" s="32"/>
      <c r="AC478" s="32"/>
      <c r="AD478" s="32"/>
      <c r="AE478" s="32"/>
      <c r="AF478" s="32"/>
      <c r="AG478" s="32"/>
      <c r="AH478" s="32"/>
    </row>
    <row r="479" spans="1:34" ht="12.75" customHeight="1">
      <c r="A479" s="35">
        <v>21130307</v>
      </c>
      <c r="B479" s="32" t="s">
        <v>101</v>
      </c>
      <c r="C479" s="26">
        <v>850000</v>
      </c>
      <c r="D479" s="51"/>
      <c r="E479" s="32"/>
      <c r="F479" s="40"/>
      <c r="G479" s="29"/>
      <c r="H479" s="29"/>
      <c r="I479" s="29"/>
      <c r="J479" s="29"/>
      <c r="K479" s="29"/>
      <c r="L479" s="29"/>
      <c r="M479" s="29"/>
      <c r="N479" s="29"/>
      <c r="O479" s="29"/>
      <c r="P479" s="29"/>
      <c r="Q479" s="29"/>
      <c r="R479" s="29"/>
      <c r="S479" s="29"/>
      <c r="T479" s="29"/>
      <c r="U479" s="29"/>
      <c r="V479" s="29"/>
      <c r="W479" s="29"/>
      <c r="X479" s="29"/>
      <c r="Y479" s="29"/>
      <c r="Z479" s="29"/>
      <c r="AA479" s="32"/>
      <c r="AB479" s="32"/>
      <c r="AC479" s="32"/>
      <c r="AD479" s="32"/>
      <c r="AE479" s="32"/>
      <c r="AF479" s="32"/>
      <c r="AG479" s="32"/>
      <c r="AH479" s="32"/>
    </row>
    <row r="480" spans="1:34" ht="12.75" customHeight="1">
      <c r="A480" s="22">
        <v>211305</v>
      </c>
      <c r="B480" s="7" t="s">
        <v>55</v>
      </c>
      <c r="C480" s="23">
        <f>C481</f>
        <v>26975000</v>
      </c>
      <c r="D480" s="51"/>
      <c r="E480" s="32"/>
      <c r="F480" s="40"/>
      <c r="G480" s="29"/>
      <c r="H480" s="29"/>
      <c r="I480" s="29"/>
      <c r="J480" s="29"/>
      <c r="K480" s="29"/>
      <c r="L480" s="29"/>
      <c r="M480" s="29"/>
      <c r="N480" s="29"/>
      <c r="O480" s="29"/>
      <c r="P480" s="29"/>
      <c r="Q480" s="29"/>
      <c r="R480" s="29"/>
      <c r="S480" s="29"/>
      <c r="T480" s="29"/>
      <c r="U480" s="29"/>
      <c r="V480" s="29"/>
      <c r="W480" s="29"/>
      <c r="X480" s="29"/>
      <c r="Y480" s="29"/>
      <c r="Z480" s="29"/>
      <c r="AA480" s="32"/>
      <c r="AB480" s="32"/>
      <c r="AC480" s="32"/>
      <c r="AD480" s="32"/>
      <c r="AE480" s="32"/>
      <c r="AF480" s="32"/>
      <c r="AG480" s="32"/>
      <c r="AH480" s="32"/>
    </row>
    <row r="481" spans="1:34" ht="12.75" customHeight="1">
      <c r="A481" s="25">
        <v>21130502</v>
      </c>
      <c r="B481" s="26" t="s">
        <v>56</v>
      </c>
      <c r="C481" s="26">
        <v>26975000</v>
      </c>
      <c r="D481" s="47"/>
      <c r="E481" s="32"/>
      <c r="F481" s="40"/>
      <c r="G481" s="112"/>
      <c r="H481" s="29"/>
      <c r="I481" s="29"/>
      <c r="J481" s="29"/>
      <c r="K481" s="29"/>
      <c r="L481" s="29"/>
      <c r="M481" s="29"/>
      <c r="N481" s="29"/>
      <c r="O481" s="29"/>
      <c r="P481" s="29"/>
      <c r="Q481" s="29"/>
      <c r="R481" s="29"/>
      <c r="S481" s="29"/>
      <c r="T481" s="29"/>
      <c r="U481" s="29"/>
      <c r="V481" s="29"/>
      <c r="W481" s="29"/>
      <c r="X481" s="29"/>
      <c r="Y481" s="29"/>
      <c r="Z481" s="29"/>
      <c r="AA481" s="32"/>
      <c r="AB481" s="32"/>
      <c r="AC481" s="32"/>
      <c r="AD481" s="32"/>
      <c r="AE481" s="32"/>
      <c r="AF481" s="32"/>
      <c r="AG481" s="32"/>
      <c r="AH481" s="32"/>
    </row>
    <row r="482" spans="1:34" ht="12.75" customHeight="1">
      <c r="A482" s="21">
        <v>211309</v>
      </c>
      <c r="B482" s="23" t="s">
        <v>61</v>
      </c>
      <c r="C482" s="23">
        <f>SUM(C483:C486)</f>
        <v>49410000</v>
      </c>
      <c r="D482" s="51"/>
      <c r="E482" s="32"/>
      <c r="F482" s="40"/>
      <c r="G482" s="112"/>
      <c r="H482" s="29"/>
      <c r="I482" s="29"/>
      <c r="J482" s="29"/>
      <c r="K482" s="29"/>
      <c r="L482" s="29"/>
      <c r="M482" s="29"/>
      <c r="N482" s="29"/>
      <c r="O482" s="29"/>
      <c r="P482" s="29"/>
      <c r="Q482" s="29"/>
      <c r="R482" s="29"/>
      <c r="S482" s="29"/>
      <c r="T482" s="29"/>
      <c r="U482" s="29"/>
      <c r="V482" s="29"/>
      <c r="W482" s="29"/>
      <c r="X482" s="29"/>
      <c r="Y482" s="29"/>
      <c r="Z482" s="29"/>
      <c r="AA482" s="32"/>
      <c r="AB482" s="32"/>
      <c r="AC482" s="32"/>
      <c r="AD482" s="32"/>
      <c r="AE482" s="32"/>
      <c r="AF482" s="32"/>
      <c r="AG482" s="32"/>
      <c r="AH482" s="32"/>
    </row>
    <row r="483" spans="1:34" ht="12.75" customHeight="1">
      <c r="A483" s="25">
        <v>21130901</v>
      </c>
      <c r="B483" s="26" t="s">
        <v>62</v>
      </c>
      <c r="C483" s="26">
        <f>42760000</f>
        <v>42760000</v>
      </c>
      <c r="D483" s="47"/>
      <c r="E483" s="32"/>
      <c r="F483" s="40"/>
      <c r="G483" s="112"/>
      <c r="H483" s="29"/>
      <c r="I483" s="29"/>
      <c r="J483" s="29"/>
      <c r="K483" s="29"/>
      <c r="L483" s="29"/>
      <c r="M483" s="29"/>
      <c r="N483" s="29"/>
      <c r="O483" s="29"/>
      <c r="P483" s="29"/>
      <c r="Q483" s="29"/>
      <c r="R483" s="29"/>
      <c r="S483" s="29"/>
      <c r="T483" s="29"/>
      <c r="U483" s="29"/>
      <c r="V483" s="29"/>
      <c r="W483" s="29"/>
      <c r="X483" s="29"/>
      <c r="Y483" s="29"/>
      <c r="Z483" s="29"/>
      <c r="AA483" s="32"/>
      <c r="AB483" s="32"/>
      <c r="AC483" s="32"/>
      <c r="AD483" s="32"/>
      <c r="AE483" s="32"/>
      <c r="AF483" s="32"/>
      <c r="AG483" s="32"/>
      <c r="AH483" s="32"/>
    </row>
    <row r="484" spans="1:34" ht="12.75" customHeight="1">
      <c r="A484" s="25">
        <v>21130903</v>
      </c>
      <c r="B484" s="26" t="s">
        <v>63</v>
      </c>
      <c r="C484" s="26">
        <v>650000</v>
      </c>
      <c r="D484" s="51"/>
      <c r="E484" s="32"/>
      <c r="F484" s="40"/>
      <c r="G484" s="112"/>
      <c r="H484" s="29"/>
      <c r="I484" s="29"/>
      <c r="J484" s="29"/>
      <c r="K484" s="29"/>
      <c r="L484" s="29"/>
      <c r="M484" s="29"/>
      <c r="N484" s="29"/>
      <c r="O484" s="29"/>
      <c r="P484" s="29"/>
      <c r="Q484" s="29"/>
      <c r="R484" s="29"/>
      <c r="S484" s="29"/>
      <c r="T484" s="29"/>
      <c r="U484" s="29"/>
      <c r="V484" s="29"/>
      <c r="W484" s="29"/>
      <c r="X484" s="29"/>
      <c r="Y484" s="29"/>
      <c r="Z484" s="29"/>
      <c r="AA484" s="32"/>
      <c r="AB484" s="32"/>
      <c r="AC484" s="32"/>
      <c r="AD484" s="32"/>
      <c r="AE484" s="32"/>
      <c r="AF484" s="32"/>
      <c r="AG484" s="32"/>
      <c r="AH484" s="32"/>
    </row>
    <row r="485" spans="1:34" ht="12.75" customHeight="1">
      <c r="A485" s="25">
        <v>21130906</v>
      </c>
      <c r="B485" s="26" t="s">
        <v>117</v>
      </c>
      <c r="C485" s="26">
        <v>3900000</v>
      </c>
      <c r="D485" s="51"/>
      <c r="E485" s="92"/>
      <c r="F485" s="40"/>
      <c r="G485" s="29"/>
      <c r="H485" s="29"/>
      <c r="I485" s="29"/>
      <c r="J485" s="29"/>
      <c r="K485" s="29"/>
      <c r="L485" s="29"/>
      <c r="M485" s="29"/>
      <c r="N485" s="29"/>
      <c r="O485" s="29"/>
      <c r="P485" s="29"/>
      <c r="Q485" s="29"/>
      <c r="R485" s="29"/>
      <c r="S485" s="29"/>
      <c r="T485" s="29"/>
      <c r="U485" s="29"/>
      <c r="V485" s="29"/>
      <c r="W485" s="29"/>
      <c r="X485" s="29"/>
      <c r="Y485" s="29"/>
      <c r="Z485" s="29"/>
      <c r="AA485" s="32"/>
      <c r="AB485" s="32"/>
      <c r="AC485" s="32"/>
      <c r="AD485" s="32"/>
      <c r="AE485" s="32"/>
      <c r="AF485" s="32"/>
      <c r="AG485" s="32"/>
      <c r="AH485" s="32"/>
    </row>
    <row r="486" spans="1:34" ht="12.75" customHeight="1">
      <c r="A486" s="25">
        <v>21130908</v>
      </c>
      <c r="B486" s="26" t="s">
        <v>64</v>
      </c>
      <c r="C486" s="38">
        <v>2100000</v>
      </c>
      <c r="D486" s="51"/>
      <c r="E486" s="92"/>
      <c r="F486" s="40"/>
      <c r="G486" s="29"/>
      <c r="H486" s="29"/>
      <c r="I486" s="29"/>
      <c r="J486" s="29"/>
      <c r="K486" s="29"/>
      <c r="L486" s="29"/>
      <c r="M486" s="29"/>
      <c r="N486" s="29"/>
      <c r="O486" s="29"/>
      <c r="P486" s="29"/>
      <c r="Q486" s="29"/>
      <c r="R486" s="29"/>
      <c r="S486" s="29"/>
      <c r="T486" s="29"/>
      <c r="U486" s="29"/>
      <c r="V486" s="29"/>
      <c r="W486" s="29"/>
      <c r="X486" s="29"/>
      <c r="Y486" s="29"/>
      <c r="Z486" s="29"/>
      <c r="AA486" s="32"/>
      <c r="AB486" s="32"/>
      <c r="AC486" s="32"/>
      <c r="AD486" s="32"/>
      <c r="AE486" s="32"/>
      <c r="AF486" s="32"/>
      <c r="AG486" s="32"/>
      <c r="AH486" s="32"/>
    </row>
    <row r="487" spans="1:34" ht="12.75" customHeight="1">
      <c r="A487" s="29"/>
      <c r="B487" s="26"/>
      <c r="C487" s="26"/>
      <c r="D487" s="51"/>
      <c r="E487" s="23"/>
      <c r="F487" s="40"/>
      <c r="G487" s="29"/>
      <c r="H487" s="29"/>
      <c r="I487" s="29"/>
      <c r="J487" s="29"/>
      <c r="K487" s="29"/>
      <c r="L487" s="29"/>
      <c r="M487" s="29"/>
      <c r="N487" s="29"/>
      <c r="O487" s="29"/>
      <c r="P487" s="29"/>
      <c r="Q487" s="29"/>
      <c r="R487" s="29"/>
      <c r="S487" s="29"/>
      <c r="T487" s="29"/>
      <c r="U487" s="29"/>
      <c r="V487" s="29"/>
      <c r="W487" s="29"/>
      <c r="X487" s="29"/>
      <c r="Y487" s="29"/>
      <c r="Z487" s="29"/>
      <c r="AA487" s="32"/>
      <c r="AB487" s="32"/>
      <c r="AC487" s="32"/>
      <c r="AD487" s="32"/>
      <c r="AE487" s="32"/>
      <c r="AF487" s="32"/>
      <c r="AG487" s="32"/>
      <c r="AH487" s="32"/>
    </row>
    <row r="488" spans="1:34" ht="12.75" customHeight="1">
      <c r="A488" s="698" t="s">
        <v>74</v>
      </c>
      <c r="B488" s="657"/>
      <c r="C488" s="86">
        <f>+C489+C493</f>
        <v>10890000</v>
      </c>
      <c r="D488" s="51"/>
      <c r="E488" s="23"/>
      <c r="F488" s="40"/>
      <c r="G488" s="29"/>
      <c r="H488" s="29"/>
      <c r="I488" s="29"/>
      <c r="J488" s="29"/>
      <c r="K488" s="29"/>
      <c r="L488" s="29"/>
      <c r="M488" s="29"/>
      <c r="N488" s="29"/>
      <c r="O488" s="29"/>
      <c r="P488" s="29"/>
      <c r="Q488" s="29"/>
      <c r="R488" s="29"/>
      <c r="S488" s="29"/>
      <c r="T488" s="29"/>
      <c r="U488" s="29"/>
      <c r="V488" s="29"/>
      <c r="W488" s="29"/>
      <c r="X488" s="29"/>
      <c r="Y488" s="29"/>
      <c r="Z488" s="29"/>
      <c r="AA488" s="32"/>
      <c r="AB488" s="32"/>
      <c r="AC488" s="32"/>
      <c r="AD488" s="32"/>
      <c r="AE488" s="32"/>
      <c r="AF488" s="32"/>
      <c r="AG488" s="32"/>
      <c r="AH488" s="32"/>
    </row>
    <row r="489" spans="1:34" ht="12.75" customHeight="1">
      <c r="A489" s="21">
        <v>221104</v>
      </c>
      <c r="B489" s="22" t="s">
        <v>78</v>
      </c>
      <c r="C489" s="23">
        <f>SUM(C490:C492)</f>
        <v>7040000</v>
      </c>
      <c r="D489" s="51"/>
      <c r="E489" s="26"/>
      <c r="F489" s="40"/>
      <c r="G489" s="29"/>
      <c r="H489" s="29"/>
      <c r="I489" s="29"/>
      <c r="J489" s="29"/>
      <c r="K489" s="29"/>
      <c r="L489" s="29"/>
      <c r="M489" s="29"/>
      <c r="N489" s="29"/>
      <c r="O489" s="29"/>
      <c r="P489" s="29"/>
      <c r="Q489" s="29"/>
      <c r="R489" s="29"/>
      <c r="S489" s="29"/>
      <c r="T489" s="29"/>
      <c r="U489" s="29"/>
      <c r="V489" s="29"/>
      <c r="W489" s="29"/>
      <c r="X489" s="29"/>
      <c r="Y489" s="29"/>
      <c r="Z489" s="29"/>
      <c r="AA489" s="32"/>
      <c r="AB489" s="32"/>
      <c r="AC489" s="32"/>
      <c r="AD489" s="32"/>
      <c r="AE489" s="32"/>
      <c r="AF489" s="32"/>
      <c r="AG489" s="32"/>
      <c r="AH489" s="32"/>
    </row>
    <row r="490" spans="1:34" ht="12.75" customHeight="1">
      <c r="A490" s="25">
        <v>22110401</v>
      </c>
      <c r="B490" s="26" t="s">
        <v>79</v>
      </c>
      <c r="C490" s="26">
        <v>1990000</v>
      </c>
      <c r="D490" s="51"/>
      <c r="E490" s="23"/>
      <c r="F490" s="40"/>
      <c r="G490" s="29"/>
      <c r="H490" s="29"/>
      <c r="I490" s="29"/>
      <c r="J490" s="29"/>
      <c r="K490" s="29"/>
      <c r="L490" s="29"/>
      <c r="M490" s="29"/>
      <c r="N490" s="29"/>
      <c r="O490" s="29"/>
      <c r="P490" s="29"/>
      <c r="Q490" s="29"/>
      <c r="R490" s="29"/>
      <c r="S490" s="29"/>
      <c r="T490" s="29"/>
      <c r="U490" s="29"/>
      <c r="V490" s="29"/>
      <c r="W490" s="29"/>
      <c r="X490" s="29"/>
      <c r="Y490" s="29"/>
      <c r="Z490" s="29"/>
      <c r="AA490" s="32"/>
      <c r="AB490" s="32"/>
      <c r="AC490" s="32"/>
      <c r="AD490" s="32"/>
      <c r="AE490" s="32"/>
      <c r="AF490" s="32"/>
      <c r="AG490" s="32"/>
      <c r="AH490" s="32"/>
    </row>
    <row r="491" spans="1:34" ht="12.75" customHeight="1">
      <c r="A491" s="25">
        <v>22110404</v>
      </c>
      <c r="B491" s="26" t="s">
        <v>106</v>
      </c>
      <c r="C491" s="26">
        <v>1350000</v>
      </c>
      <c r="D491" s="51"/>
      <c r="E491" s="23"/>
      <c r="F491" s="40"/>
      <c r="G491" s="29"/>
      <c r="H491" s="29"/>
      <c r="I491" s="29"/>
      <c r="J491" s="29"/>
      <c r="K491" s="29"/>
      <c r="L491" s="29"/>
      <c r="M491" s="29"/>
      <c r="N491" s="29"/>
      <c r="O491" s="29"/>
      <c r="P491" s="29"/>
      <c r="Q491" s="29"/>
      <c r="R491" s="29"/>
      <c r="S491" s="29"/>
      <c r="T491" s="29"/>
      <c r="U491" s="29"/>
      <c r="V491" s="29"/>
      <c r="W491" s="29"/>
      <c r="X491" s="29"/>
      <c r="Y491" s="29"/>
      <c r="Z491" s="29"/>
      <c r="AA491" s="32"/>
      <c r="AB491" s="32"/>
      <c r="AC491" s="32"/>
      <c r="AD491" s="32"/>
      <c r="AE491" s="32"/>
      <c r="AF491" s="32"/>
      <c r="AG491" s="32"/>
      <c r="AH491" s="32"/>
    </row>
    <row r="492" spans="1:34" ht="12.75" customHeight="1">
      <c r="A492" s="25">
        <v>22110409</v>
      </c>
      <c r="B492" s="26" t="s">
        <v>80</v>
      </c>
      <c r="C492" s="26">
        <v>3700000</v>
      </c>
      <c r="D492" s="51"/>
      <c r="E492" s="23"/>
      <c r="F492" s="40"/>
      <c r="G492" s="29"/>
      <c r="H492" s="29"/>
      <c r="I492" s="29"/>
      <c r="J492" s="29"/>
      <c r="K492" s="29"/>
      <c r="L492" s="29"/>
      <c r="M492" s="29"/>
      <c r="N492" s="29"/>
      <c r="O492" s="29"/>
      <c r="P492" s="29"/>
      <c r="Q492" s="29"/>
      <c r="R492" s="29"/>
      <c r="S492" s="29"/>
      <c r="T492" s="29"/>
      <c r="U492" s="29"/>
      <c r="V492" s="29"/>
      <c r="W492" s="29"/>
      <c r="X492" s="29"/>
      <c r="Y492" s="29"/>
      <c r="Z492" s="29"/>
      <c r="AA492" s="32"/>
      <c r="AB492" s="32"/>
      <c r="AC492" s="32"/>
      <c r="AD492" s="32"/>
      <c r="AE492" s="32"/>
      <c r="AF492" s="32"/>
      <c r="AG492" s="32"/>
      <c r="AH492" s="32"/>
    </row>
    <row r="493" spans="1:34" ht="12.75" customHeight="1">
      <c r="A493" s="21">
        <v>221107</v>
      </c>
      <c r="B493" s="23" t="s">
        <v>81</v>
      </c>
      <c r="C493" s="23">
        <f>SUM(C494)</f>
        <v>3850000</v>
      </c>
      <c r="D493" s="51"/>
      <c r="E493" s="23"/>
      <c r="F493" s="40"/>
      <c r="G493" s="29"/>
      <c r="H493" s="29"/>
      <c r="I493" s="29"/>
      <c r="J493" s="29"/>
      <c r="K493" s="29"/>
      <c r="L493" s="29"/>
      <c r="M493" s="29"/>
      <c r="N493" s="29"/>
      <c r="O493" s="29"/>
      <c r="P493" s="29"/>
      <c r="Q493" s="29"/>
      <c r="R493" s="29"/>
      <c r="S493" s="29"/>
      <c r="T493" s="29"/>
      <c r="U493" s="29"/>
      <c r="V493" s="29"/>
      <c r="W493" s="29"/>
      <c r="X493" s="29"/>
      <c r="Y493" s="29"/>
      <c r="Z493" s="29"/>
      <c r="AA493" s="32"/>
      <c r="AB493" s="32"/>
      <c r="AC493" s="32"/>
      <c r="AD493" s="32"/>
      <c r="AE493" s="32"/>
      <c r="AF493" s="32"/>
      <c r="AG493" s="32"/>
      <c r="AH493" s="32"/>
    </row>
    <row r="494" spans="1:34" ht="12.75" customHeight="1">
      <c r="A494" s="25">
        <v>22110702</v>
      </c>
      <c r="B494" s="26" t="s">
        <v>82</v>
      </c>
      <c r="C494" s="26">
        <v>3850000</v>
      </c>
      <c r="D494" s="51"/>
      <c r="E494" s="23"/>
      <c r="F494" s="40"/>
      <c r="G494" s="29"/>
      <c r="H494" s="29"/>
      <c r="I494" s="29"/>
      <c r="J494" s="29"/>
      <c r="K494" s="29"/>
      <c r="L494" s="29"/>
      <c r="M494" s="29"/>
      <c r="N494" s="29"/>
      <c r="O494" s="29"/>
      <c r="P494" s="29"/>
      <c r="Q494" s="29"/>
      <c r="R494" s="29"/>
      <c r="S494" s="29"/>
      <c r="T494" s="29"/>
      <c r="U494" s="29"/>
      <c r="V494" s="29"/>
      <c r="W494" s="29"/>
      <c r="X494" s="29"/>
      <c r="Y494" s="29"/>
      <c r="Z494" s="29"/>
      <c r="AA494" s="32"/>
      <c r="AB494" s="32"/>
      <c r="AC494" s="32"/>
      <c r="AD494" s="32"/>
      <c r="AE494" s="32"/>
      <c r="AF494" s="32"/>
      <c r="AG494" s="32"/>
      <c r="AH494" s="32"/>
    </row>
    <row r="495" spans="1:34" ht="12.75" customHeight="1">
      <c r="A495" s="35"/>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row>
    <row r="496" spans="1:34" ht="12.75" customHeight="1" thickBot="1">
      <c r="A496" s="29"/>
      <c r="B496" s="26"/>
      <c r="C496" s="26"/>
      <c r="D496" s="51"/>
      <c r="E496" s="23"/>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c r="AH496" s="32"/>
    </row>
    <row r="497" spans="1:33" ht="12.75" customHeight="1">
      <c r="A497" s="684" t="s">
        <v>389</v>
      </c>
      <c r="B497" s="685"/>
      <c r="C497" s="689" t="s">
        <v>390</v>
      </c>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row>
    <row r="498" spans="1:33" ht="12.75" customHeight="1" thickBot="1">
      <c r="A498" s="686"/>
      <c r="B498" s="687"/>
      <c r="C498" s="66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row>
    <row r="499" spans="1:33" ht="12.75" customHeight="1">
      <c r="A499" s="668" t="s">
        <v>391</v>
      </c>
      <c r="B499" s="669"/>
      <c r="C499" s="670"/>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row>
    <row r="500" spans="1:33" ht="12.75" customHeight="1">
      <c r="A500" s="671"/>
      <c r="B500" s="672"/>
      <c r="C500" s="673"/>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row>
    <row r="501" spans="1:33" ht="12.75" customHeight="1">
      <c r="A501" s="671"/>
      <c r="B501" s="672"/>
      <c r="C501" s="673"/>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row>
    <row r="502" spans="1:33" ht="12.75" customHeight="1">
      <c r="A502" s="671"/>
      <c r="B502" s="672"/>
      <c r="C502" s="673"/>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row>
    <row r="503" spans="1:33" ht="12.75" customHeight="1">
      <c r="A503" s="671"/>
      <c r="B503" s="672"/>
      <c r="C503" s="673"/>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row>
    <row r="504" spans="1:33" ht="12.75" customHeight="1">
      <c r="A504" s="671"/>
      <c r="B504" s="672"/>
      <c r="C504" s="673"/>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row>
    <row r="505" spans="1:33" ht="12.75" customHeight="1">
      <c r="A505" s="671"/>
      <c r="B505" s="672"/>
      <c r="C505" s="673"/>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row>
    <row r="506" spans="1:33" ht="12.75" customHeight="1">
      <c r="A506" s="671"/>
      <c r="B506" s="672"/>
      <c r="C506" s="673"/>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row>
    <row r="507" spans="1:33" ht="12.75" customHeight="1">
      <c r="A507" s="671"/>
      <c r="B507" s="672"/>
      <c r="C507" s="673"/>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row>
    <row r="508" spans="1:33" ht="12.75" customHeight="1">
      <c r="A508" s="671"/>
      <c r="B508" s="672"/>
      <c r="C508" s="673"/>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row>
    <row r="509" spans="1:33" ht="12.75" customHeight="1">
      <c r="A509" s="671"/>
      <c r="B509" s="672"/>
      <c r="C509" s="673"/>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row>
    <row r="510" spans="1:33" ht="12.75" customHeight="1">
      <c r="A510" s="671"/>
      <c r="B510" s="672"/>
      <c r="C510" s="673"/>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row>
    <row r="511" spans="1:33" ht="12.75" customHeight="1">
      <c r="A511" s="671"/>
      <c r="B511" s="672"/>
      <c r="C511" s="673"/>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row>
    <row r="512" spans="1:33" ht="12.75" customHeight="1" thickBot="1">
      <c r="A512" s="674"/>
      <c r="B512" s="675"/>
      <c r="C512" s="676"/>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row>
    <row r="513" spans="1:34" ht="12.75" customHeight="1">
      <c r="A513" s="63" t="s">
        <v>4</v>
      </c>
      <c r="B513" s="149"/>
      <c r="C513" s="184"/>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row>
    <row r="514" spans="1:34" ht="12.75" customHeight="1">
      <c r="A514" s="6" t="s">
        <v>386</v>
      </c>
      <c r="B514" s="29"/>
      <c r="C514" s="94"/>
      <c r="E514" s="100"/>
      <c r="F514" s="100"/>
      <c r="G514" s="170"/>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c r="AG514" s="35"/>
    </row>
    <row r="515" spans="1:34" ht="12.75" customHeight="1">
      <c r="A515" s="63" t="s">
        <v>387</v>
      </c>
      <c r="B515" s="29"/>
      <c r="C515" s="94"/>
      <c r="E515" s="100"/>
      <c r="F515" s="100"/>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row>
    <row r="516" spans="1:34" ht="12.75" customHeight="1" thickBot="1">
      <c r="A516" s="63" t="s">
        <v>88</v>
      </c>
      <c r="B516" s="114"/>
      <c r="C516" s="95"/>
      <c r="E516" s="100"/>
      <c r="F516" s="100"/>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row>
    <row r="517" spans="1:34" ht="12.75" customHeight="1" thickBot="1">
      <c r="A517" s="65" t="s">
        <v>89</v>
      </c>
      <c r="B517" s="115"/>
      <c r="C517" s="68">
        <f>+C519+C547+C560</f>
        <v>98971105</v>
      </c>
      <c r="E517" s="100"/>
      <c r="F517" s="100"/>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row>
    <row r="518" spans="1:34" ht="12.75" customHeight="1" thickBot="1">
      <c r="A518" s="29"/>
      <c r="B518" s="29"/>
      <c r="C518" s="26"/>
      <c r="D518" s="26"/>
      <c r="E518" s="26"/>
      <c r="F518" s="100"/>
      <c r="G518" s="100"/>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c r="AH518" s="32"/>
    </row>
    <row r="519" spans="1:34" ht="12.75" customHeight="1">
      <c r="A519" s="697" t="s">
        <v>32</v>
      </c>
      <c r="B519" s="657"/>
      <c r="C519" s="126">
        <f>+C522+C524+C526+C528+C536+C540+C542+C532+C520</f>
        <v>19111105</v>
      </c>
      <c r="D519" s="26"/>
      <c r="E519" s="26"/>
      <c r="F519" s="100"/>
      <c r="G519" s="100"/>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c r="AH519" s="32"/>
    </row>
    <row r="520" spans="1:34" ht="12.75" customHeight="1">
      <c r="A520" s="21">
        <v>211201</v>
      </c>
      <c r="B520" s="21" t="s">
        <v>33</v>
      </c>
      <c r="C520" s="50">
        <f>C521</f>
        <v>1550000</v>
      </c>
      <c r="D520" s="26"/>
      <c r="E520" s="25"/>
      <c r="F520" s="100"/>
      <c r="G520" s="100"/>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c r="AH520" s="32"/>
    </row>
    <row r="521" spans="1:34" ht="12.75" customHeight="1">
      <c r="A521" s="25">
        <v>21120101</v>
      </c>
      <c r="B521" s="32" t="s">
        <v>34</v>
      </c>
      <c r="C521" s="26">
        <v>1550000</v>
      </c>
      <c r="D521" s="26"/>
      <c r="E521" s="23"/>
      <c r="F521" s="100"/>
      <c r="G521" s="100"/>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c r="AH521" s="32"/>
    </row>
    <row r="522" spans="1:34" ht="12.75" customHeight="1">
      <c r="A522" s="21">
        <v>211202</v>
      </c>
      <c r="B522" s="49" t="s">
        <v>110</v>
      </c>
      <c r="C522" s="23">
        <f>C523</f>
        <v>450000</v>
      </c>
      <c r="D522" s="26"/>
      <c r="E522" s="26"/>
      <c r="F522" s="100"/>
      <c r="G522" s="100"/>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c r="AH522" s="32"/>
    </row>
    <row r="523" spans="1:34" ht="12.75" customHeight="1">
      <c r="A523" s="25">
        <v>21120203</v>
      </c>
      <c r="B523" s="29" t="s">
        <v>121</v>
      </c>
      <c r="C523" s="26">
        <v>450000</v>
      </c>
      <c r="D523" s="26"/>
      <c r="E523" s="23"/>
      <c r="F523" s="100"/>
      <c r="G523" s="100"/>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c r="AH523" s="32"/>
    </row>
    <row r="524" spans="1:34" ht="12.75" customHeight="1">
      <c r="A524" s="21">
        <v>211203</v>
      </c>
      <c r="B524" s="49" t="s">
        <v>35</v>
      </c>
      <c r="C524" s="50">
        <f>C525</f>
        <v>725000</v>
      </c>
      <c r="D524" s="26"/>
      <c r="E524" s="102"/>
      <c r="F524" s="100"/>
      <c r="G524" s="100"/>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c r="AH524" s="32"/>
    </row>
    <row r="525" spans="1:34" ht="12.75" customHeight="1">
      <c r="A525" s="25">
        <v>21120302</v>
      </c>
      <c r="B525" s="29" t="s">
        <v>37</v>
      </c>
      <c r="C525" s="26">
        <v>725000</v>
      </c>
      <c r="D525" s="26"/>
      <c r="E525" s="26"/>
      <c r="F525" s="100"/>
      <c r="G525" s="100"/>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c r="AH525" s="32"/>
    </row>
    <row r="526" spans="1:34" ht="12.75" customHeight="1">
      <c r="A526" s="21">
        <v>211204</v>
      </c>
      <c r="B526" s="49" t="s">
        <v>38</v>
      </c>
      <c r="C526" s="50">
        <f>C527</f>
        <v>850000</v>
      </c>
      <c r="D526" s="26"/>
      <c r="E526" s="102"/>
      <c r="F526" s="100"/>
      <c r="G526" s="100"/>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c r="AH526" s="32"/>
    </row>
    <row r="527" spans="1:34" ht="12.75" customHeight="1">
      <c r="A527" s="25">
        <v>21120401</v>
      </c>
      <c r="B527" s="26" t="s">
        <v>39</v>
      </c>
      <c r="C527" s="26">
        <v>850000</v>
      </c>
      <c r="D527" s="26"/>
      <c r="E527" s="26"/>
      <c r="F527" s="100"/>
      <c r="G527" s="100"/>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c r="AG527" s="32"/>
      <c r="AH527" s="32"/>
    </row>
    <row r="528" spans="1:34" ht="12.75" customHeight="1">
      <c r="A528" s="21">
        <v>211205</v>
      </c>
      <c r="B528" s="23" t="s">
        <v>122</v>
      </c>
      <c r="C528" s="23">
        <f>+SUM(C529:C531)</f>
        <v>5996000</v>
      </c>
      <c r="D528" s="26"/>
      <c r="E528" s="26"/>
      <c r="F528" s="100"/>
      <c r="G528" s="100"/>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c r="AH528" s="32"/>
    </row>
    <row r="529" spans="1:34" ht="12.75" customHeight="1">
      <c r="A529" s="25">
        <v>21120501</v>
      </c>
      <c r="B529" s="29" t="s">
        <v>123</v>
      </c>
      <c r="C529" s="26">
        <v>4996000</v>
      </c>
      <c r="D529" s="26"/>
      <c r="E529" s="26"/>
      <c r="F529" s="100"/>
      <c r="G529" s="100"/>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c r="AH529" s="32"/>
    </row>
    <row r="530" spans="1:34" ht="12.75" customHeight="1">
      <c r="A530" s="25">
        <v>21120503</v>
      </c>
      <c r="B530" s="32" t="s">
        <v>241</v>
      </c>
      <c r="C530" s="26">
        <v>500000</v>
      </c>
      <c r="D530" s="26"/>
      <c r="E530" s="29"/>
      <c r="F530" s="100"/>
      <c r="G530" s="100"/>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c r="AH530" s="32"/>
    </row>
    <row r="531" spans="1:34" ht="12.75" customHeight="1">
      <c r="A531" s="25">
        <v>21120505</v>
      </c>
      <c r="B531" s="29" t="s">
        <v>392</v>
      </c>
      <c r="C531" s="26">
        <v>500000</v>
      </c>
      <c r="D531" s="26"/>
      <c r="E531" s="29"/>
      <c r="F531" s="100"/>
      <c r="G531" s="100"/>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c r="AH531" s="32"/>
    </row>
    <row r="532" spans="1:34" ht="12.75" customHeight="1">
      <c r="A532" s="21">
        <v>211206</v>
      </c>
      <c r="B532" s="49" t="s">
        <v>242</v>
      </c>
      <c r="C532" s="23">
        <f>+SUM(C533:C535)</f>
        <v>5120105</v>
      </c>
      <c r="D532" s="26"/>
      <c r="E532" s="29"/>
      <c r="F532" s="100"/>
      <c r="G532" s="100"/>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c r="AH532" s="32"/>
    </row>
    <row r="533" spans="1:34" ht="12.75" customHeight="1">
      <c r="A533" s="25">
        <v>21120601</v>
      </c>
      <c r="B533" s="29" t="s">
        <v>393</v>
      </c>
      <c r="C533" s="26">
        <v>3300000</v>
      </c>
      <c r="D533" s="26"/>
      <c r="E533" s="29"/>
      <c r="F533" s="100"/>
      <c r="G533" s="100"/>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c r="AH533" s="32"/>
    </row>
    <row r="534" spans="1:34" ht="12.75" customHeight="1">
      <c r="A534" s="25">
        <v>21120602</v>
      </c>
      <c r="B534" s="29" t="s">
        <v>243</v>
      </c>
      <c r="C534" s="26">
        <v>620105</v>
      </c>
      <c r="D534" s="26"/>
      <c r="E534" s="29"/>
      <c r="F534" s="100"/>
      <c r="G534" s="100"/>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c r="AH534" s="32"/>
    </row>
    <row r="535" spans="1:34" ht="12.75" customHeight="1">
      <c r="A535" s="25">
        <v>21120604</v>
      </c>
      <c r="B535" s="29" t="s">
        <v>244</v>
      </c>
      <c r="C535" s="26">
        <v>1200000</v>
      </c>
      <c r="D535" s="26"/>
      <c r="E535" s="26"/>
      <c r="F535" s="100"/>
      <c r="G535" s="100"/>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c r="AH535" s="32"/>
    </row>
    <row r="536" spans="1:34" ht="12.75" customHeight="1">
      <c r="A536" s="21">
        <v>211207</v>
      </c>
      <c r="B536" s="23" t="s">
        <v>40</v>
      </c>
      <c r="C536" s="23">
        <f>+SUM(C537:C539)</f>
        <v>2370000</v>
      </c>
      <c r="D536" s="26"/>
      <c r="E536" s="26"/>
      <c r="F536" s="100"/>
      <c r="G536" s="100"/>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c r="AH536" s="32"/>
    </row>
    <row r="537" spans="1:34" ht="12.75" customHeight="1">
      <c r="A537" s="25">
        <v>21120702</v>
      </c>
      <c r="B537" s="32" t="s">
        <v>41</v>
      </c>
      <c r="C537" s="26">
        <v>220000</v>
      </c>
      <c r="D537" s="26"/>
      <c r="E537" s="29"/>
      <c r="F537" s="100"/>
      <c r="G537" s="100"/>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c r="AH537" s="32"/>
    </row>
    <row r="538" spans="1:34" ht="12.75" customHeight="1">
      <c r="A538" s="25">
        <v>21120703</v>
      </c>
      <c r="B538" s="29" t="s">
        <v>246</v>
      </c>
      <c r="C538" s="26">
        <v>800000</v>
      </c>
      <c r="D538" s="26"/>
      <c r="E538" s="29"/>
      <c r="F538" s="100"/>
      <c r="G538" s="100"/>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c r="AH538" s="32"/>
    </row>
    <row r="539" spans="1:34" ht="12.75" customHeight="1">
      <c r="A539" s="25">
        <v>21120704</v>
      </c>
      <c r="B539" s="26" t="s">
        <v>42</v>
      </c>
      <c r="C539" s="26">
        <v>1350000</v>
      </c>
      <c r="D539" s="26"/>
      <c r="E539" s="26"/>
      <c r="F539" s="100"/>
      <c r="G539" s="100"/>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c r="AH539" s="32"/>
    </row>
    <row r="540" spans="1:34" ht="12.75" customHeight="1">
      <c r="A540" s="21">
        <v>211208</v>
      </c>
      <c r="B540" s="49" t="s">
        <v>47</v>
      </c>
      <c r="C540" s="23">
        <f>+SUM(C541)</f>
        <v>750000</v>
      </c>
      <c r="D540" s="26"/>
      <c r="E540" s="26"/>
      <c r="F540" s="100"/>
      <c r="G540" s="100"/>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c r="AH540" s="32"/>
    </row>
    <row r="541" spans="1:34" ht="12.75" customHeight="1">
      <c r="A541" s="25">
        <v>21120805</v>
      </c>
      <c r="B541" s="26" t="s">
        <v>49</v>
      </c>
      <c r="C541" s="26">
        <v>750000</v>
      </c>
      <c r="D541" s="26"/>
      <c r="E541" s="26"/>
      <c r="F541" s="100"/>
      <c r="G541" s="100"/>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2"/>
      <c r="AH541" s="32"/>
    </row>
    <row r="542" spans="1:34" ht="12.75" customHeight="1">
      <c r="A542" s="21">
        <v>211209</v>
      </c>
      <c r="B542" s="23" t="s">
        <v>50</v>
      </c>
      <c r="C542" s="23">
        <f>+SUM(C543:C545)</f>
        <v>1300000</v>
      </c>
      <c r="D542" s="26"/>
      <c r="E542" s="26"/>
      <c r="F542" s="100"/>
      <c r="G542" s="100"/>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2"/>
      <c r="AH542" s="32"/>
    </row>
    <row r="543" spans="1:34" ht="12.75" customHeight="1">
      <c r="A543" s="25">
        <v>21120901</v>
      </c>
      <c r="B543" s="29" t="s">
        <v>51</v>
      </c>
      <c r="C543" s="26">
        <v>550000</v>
      </c>
      <c r="D543" s="26"/>
      <c r="E543" s="26"/>
      <c r="F543" s="100"/>
      <c r="G543" s="100"/>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c r="AH543" s="32"/>
    </row>
    <row r="544" spans="1:34" ht="12.75" customHeight="1">
      <c r="A544" s="25">
        <v>21120903</v>
      </c>
      <c r="B544" s="32" t="s">
        <v>128</v>
      </c>
      <c r="C544" s="26">
        <v>350000</v>
      </c>
      <c r="D544" s="26"/>
      <c r="E544" s="26"/>
      <c r="F544" s="100"/>
      <c r="G544" s="100"/>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c r="AH544" s="32"/>
    </row>
    <row r="545" spans="1:34" ht="12.75" customHeight="1">
      <c r="A545" s="25">
        <v>21120906</v>
      </c>
      <c r="B545" s="26" t="s">
        <v>52</v>
      </c>
      <c r="C545" s="26">
        <v>400000</v>
      </c>
      <c r="D545" s="26"/>
      <c r="E545" s="26"/>
      <c r="F545" s="100"/>
      <c r="G545" s="100"/>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c r="AH545" s="32"/>
    </row>
    <row r="546" spans="1:34" ht="12.75" customHeight="1">
      <c r="A546" s="29"/>
      <c r="B546" s="26"/>
      <c r="C546" s="26"/>
      <c r="D546" s="26"/>
      <c r="E546" s="26"/>
      <c r="F546" s="100"/>
      <c r="G546" s="100"/>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c r="AH546" s="32"/>
    </row>
    <row r="547" spans="1:34" ht="12.75" customHeight="1">
      <c r="A547" s="683" t="s">
        <v>10</v>
      </c>
      <c r="B547" s="657"/>
      <c r="C547" s="69">
        <f>+C548+C553+C556</f>
        <v>74860000</v>
      </c>
      <c r="D547" s="26"/>
      <c r="E547" s="26"/>
      <c r="F547" s="100"/>
      <c r="G547" s="100"/>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c r="AH547" s="32"/>
    </row>
    <row r="548" spans="1:34" ht="12.75" customHeight="1">
      <c r="A548" s="21">
        <v>211303</v>
      </c>
      <c r="B548" s="49" t="s">
        <v>100</v>
      </c>
      <c r="C548" s="23">
        <f>SUM(C549:C552)</f>
        <v>13160000</v>
      </c>
      <c r="D548" s="26"/>
      <c r="E548" s="26"/>
      <c r="F548" s="100"/>
      <c r="G548" s="100"/>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c r="AH548" s="32"/>
    </row>
    <row r="549" spans="1:34" ht="12.75" customHeight="1">
      <c r="A549" s="35">
        <v>21130301</v>
      </c>
      <c r="B549" s="40" t="s">
        <v>129</v>
      </c>
      <c r="C549" s="26">
        <v>8800000</v>
      </c>
      <c r="D549" s="26"/>
      <c r="E549" s="29"/>
      <c r="F549" s="100"/>
      <c r="G549" s="100"/>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c r="AH549" s="32"/>
    </row>
    <row r="550" spans="1:34" ht="12.75" customHeight="1">
      <c r="A550" s="25">
        <v>21130303</v>
      </c>
      <c r="B550" s="29" t="s">
        <v>249</v>
      </c>
      <c r="C550" s="26">
        <v>1200000</v>
      </c>
      <c r="D550" s="26"/>
      <c r="E550" s="29"/>
      <c r="F550" s="100"/>
      <c r="G550" s="100"/>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c r="AH550" s="32"/>
    </row>
    <row r="551" spans="1:34" ht="12.75" customHeight="1">
      <c r="A551" s="25">
        <v>21130304</v>
      </c>
      <c r="B551" s="29" t="s">
        <v>130</v>
      </c>
      <c r="C551" s="26">
        <v>2500000</v>
      </c>
      <c r="D551" s="26"/>
      <c r="E551" s="26"/>
      <c r="F551" s="100"/>
      <c r="G551" s="100"/>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row>
    <row r="552" spans="1:34" ht="12.75" customHeight="1">
      <c r="A552" s="25">
        <v>21130307</v>
      </c>
      <c r="B552" s="29" t="s">
        <v>101</v>
      </c>
      <c r="C552" s="26">
        <v>660000</v>
      </c>
      <c r="D552" s="26"/>
      <c r="E552" s="23"/>
      <c r="F552" s="100"/>
      <c r="G552" s="100"/>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c r="AH552" s="32"/>
    </row>
    <row r="553" spans="1:34" ht="12.75" customHeight="1">
      <c r="A553" s="21">
        <v>211305</v>
      </c>
      <c r="B553" s="49" t="s">
        <v>55</v>
      </c>
      <c r="C553" s="23">
        <f>SUM(C554:C555)</f>
        <v>31000000</v>
      </c>
      <c r="D553" s="26"/>
      <c r="E553" s="23"/>
      <c r="F553" s="100"/>
      <c r="G553" s="100"/>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c r="AG553" s="32"/>
      <c r="AH553" s="32"/>
    </row>
    <row r="554" spans="1:34" ht="12.75" customHeight="1">
      <c r="A554" s="25">
        <v>21130501</v>
      </c>
      <c r="B554" s="32" t="s">
        <v>115</v>
      </c>
      <c r="C554" s="26">
        <v>500000</v>
      </c>
      <c r="D554" s="26"/>
      <c r="E554" s="26"/>
      <c r="F554" s="100"/>
      <c r="G554" s="100"/>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c r="AH554" s="32"/>
    </row>
    <row r="555" spans="1:34" ht="12.75" customHeight="1">
      <c r="A555" s="25">
        <v>21130502</v>
      </c>
      <c r="B555" s="26" t="s">
        <v>56</v>
      </c>
      <c r="C555" s="26">
        <v>30500000</v>
      </c>
      <c r="D555" s="26"/>
      <c r="E555" s="29"/>
      <c r="F555" s="100"/>
      <c r="G555" s="100"/>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c r="AH555" s="32"/>
    </row>
    <row r="556" spans="1:34" ht="12.75" customHeight="1">
      <c r="A556" s="21">
        <v>211309</v>
      </c>
      <c r="B556" s="23" t="s">
        <v>61</v>
      </c>
      <c r="C556" s="23">
        <f>+SUM(C557:C558)</f>
        <v>30700000</v>
      </c>
      <c r="D556" s="26"/>
      <c r="E556" s="26"/>
      <c r="F556" s="100"/>
      <c r="G556" s="100"/>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c r="AH556" s="32"/>
    </row>
    <row r="557" spans="1:34" ht="12.75" customHeight="1">
      <c r="A557" s="25">
        <v>21130901</v>
      </c>
      <c r="B557" s="26" t="s">
        <v>62</v>
      </c>
      <c r="C557" s="26">
        <v>28500000</v>
      </c>
      <c r="D557" s="26"/>
      <c r="E557" s="26"/>
      <c r="F557" s="100"/>
      <c r="G557" s="100"/>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c r="AH557" s="32"/>
    </row>
    <row r="558" spans="1:34" ht="12.75" customHeight="1">
      <c r="A558" s="25">
        <v>21130908</v>
      </c>
      <c r="B558" s="26" t="s">
        <v>64</v>
      </c>
      <c r="C558" s="26">
        <v>2200000</v>
      </c>
      <c r="D558" s="26"/>
      <c r="E558" s="23"/>
      <c r="F558" s="100"/>
      <c r="G558" s="100"/>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c r="AH558" s="32"/>
    </row>
    <row r="559" spans="1:34" ht="12.75" customHeight="1">
      <c r="A559" s="29"/>
      <c r="B559" s="29"/>
      <c r="C559" s="26"/>
      <c r="D559" s="26"/>
      <c r="E559" s="26"/>
      <c r="F559" s="100"/>
      <c r="G559" s="100"/>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c r="AH559" s="32"/>
    </row>
    <row r="560" spans="1:34" ht="12.75" customHeight="1">
      <c r="A560" s="698" t="s">
        <v>74</v>
      </c>
      <c r="B560" s="657"/>
      <c r="C560" s="86">
        <f>C561+C563+C565</f>
        <v>5000000</v>
      </c>
      <c r="D560" s="26"/>
      <c r="E560" s="26"/>
      <c r="F560" s="100"/>
      <c r="G560" s="100"/>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c r="AH560" s="32"/>
    </row>
    <row r="561" spans="1:34" ht="12.75" customHeight="1">
      <c r="A561" s="21">
        <v>221102</v>
      </c>
      <c r="B561" s="21" t="s">
        <v>132</v>
      </c>
      <c r="C561" s="50">
        <f>C562</f>
        <v>2000000</v>
      </c>
      <c r="D561" s="26"/>
      <c r="E561" s="23"/>
      <c r="F561" s="100"/>
      <c r="G561" s="100"/>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c r="AH561" s="32"/>
    </row>
    <row r="562" spans="1:34" ht="12.75" customHeight="1">
      <c r="A562" s="25">
        <v>22110201</v>
      </c>
      <c r="B562" s="29" t="s">
        <v>252</v>
      </c>
      <c r="C562" s="26">
        <v>2000000</v>
      </c>
      <c r="D562" s="26"/>
      <c r="E562" s="29"/>
      <c r="F562" s="100"/>
      <c r="G562" s="100"/>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c r="AH562" s="32"/>
    </row>
    <row r="563" spans="1:34" ht="12.75" customHeight="1">
      <c r="A563" s="21">
        <v>221104</v>
      </c>
      <c r="B563" s="21" t="s">
        <v>78</v>
      </c>
      <c r="C563" s="23">
        <f>C564</f>
        <v>2000000</v>
      </c>
      <c r="D563" s="26"/>
      <c r="E563" s="51"/>
      <c r="F563" s="100"/>
      <c r="G563" s="100"/>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c r="AH563" s="32"/>
    </row>
    <row r="564" spans="1:34" ht="12.75" customHeight="1">
      <c r="A564" s="25">
        <v>22110401</v>
      </c>
      <c r="B564" s="26" t="s">
        <v>79</v>
      </c>
      <c r="C564" s="26">
        <v>2000000</v>
      </c>
      <c r="D564" s="26"/>
      <c r="E564" s="23"/>
      <c r="F564" s="100"/>
      <c r="G564" s="100"/>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c r="AH564" s="32"/>
    </row>
    <row r="565" spans="1:34" ht="12.75" customHeight="1">
      <c r="A565" s="21">
        <v>221107</v>
      </c>
      <c r="B565" s="23" t="s">
        <v>81</v>
      </c>
      <c r="C565" s="23">
        <f>C566</f>
        <v>1000000</v>
      </c>
      <c r="D565" s="26"/>
      <c r="E565" s="23"/>
      <c r="F565" s="100"/>
      <c r="G565" s="100"/>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c r="AG565" s="32"/>
      <c r="AH565" s="32"/>
    </row>
    <row r="566" spans="1:34" ht="12.75" customHeight="1">
      <c r="A566" s="25">
        <v>22110702</v>
      </c>
      <c r="B566" s="26" t="s">
        <v>82</v>
      </c>
      <c r="C566" s="26">
        <v>1000000</v>
      </c>
      <c r="D566" s="26"/>
      <c r="E566" s="23"/>
      <c r="F566" s="100"/>
      <c r="G566" s="100"/>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c r="AG566" s="32"/>
      <c r="AH566" s="32"/>
    </row>
    <row r="567" spans="1:34" ht="12.75" customHeight="1">
      <c r="A567" s="32"/>
      <c r="B567" s="32"/>
      <c r="C567" s="32"/>
      <c r="D567" s="32"/>
      <c r="E567" s="32"/>
      <c r="F567" s="100"/>
      <c r="G567" s="100"/>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c r="AG567" s="32"/>
      <c r="AH567" s="32"/>
    </row>
    <row r="568" spans="1:34" ht="12.75" customHeight="1" thickBot="1">
      <c r="A568" s="29"/>
      <c r="B568" s="32"/>
      <c r="C568" s="20"/>
      <c r="D568" s="20"/>
      <c r="E568" s="20"/>
      <c r="F568" s="35"/>
      <c r="G568" s="101"/>
      <c r="H568" s="29"/>
      <c r="I568" s="29"/>
      <c r="J568" s="29"/>
      <c r="K568" s="29"/>
      <c r="L568" s="29"/>
      <c r="M568" s="29"/>
      <c r="N568" s="29"/>
      <c r="O568" s="29"/>
      <c r="P568" s="29"/>
      <c r="Q568" s="29"/>
      <c r="R568" s="29"/>
      <c r="S568" s="29"/>
      <c r="T568" s="29"/>
      <c r="U568" s="29"/>
      <c r="V568" s="29"/>
      <c r="W568" s="29"/>
      <c r="X568" s="29"/>
      <c r="Y568" s="29"/>
      <c r="Z568" s="32"/>
      <c r="AA568" s="32"/>
      <c r="AB568" s="32"/>
      <c r="AC568" s="32"/>
      <c r="AD568" s="32"/>
      <c r="AE568" s="32"/>
      <c r="AF568" s="32"/>
      <c r="AG568" s="32"/>
      <c r="AH568" s="32"/>
    </row>
    <row r="569" spans="1:34" ht="12.75" customHeight="1">
      <c r="A569" s="757" t="s">
        <v>394</v>
      </c>
      <c r="B569" s="758"/>
      <c r="C569" s="661" t="s">
        <v>395</v>
      </c>
      <c r="E569" s="111"/>
      <c r="F569" s="32"/>
      <c r="G569" s="32"/>
      <c r="H569" s="32"/>
      <c r="I569" s="29"/>
      <c r="J569" s="29"/>
      <c r="K569" s="29"/>
      <c r="L569" s="29"/>
      <c r="M569" s="29"/>
      <c r="N569" s="29"/>
      <c r="O569" s="29"/>
      <c r="P569" s="29"/>
      <c r="Q569" s="29"/>
      <c r="R569" s="29"/>
      <c r="S569" s="29"/>
      <c r="T569" s="29"/>
      <c r="U569" s="29"/>
      <c r="V569" s="29"/>
      <c r="W569" s="29"/>
      <c r="X569" s="29"/>
      <c r="Y569" s="29"/>
      <c r="Z569" s="32"/>
      <c r="AA569" s="32"/>
      <c r="AB569" s="32"/>
      <c r="AC569" s="32"/>
      <c r="AD569" s="32"/>
      <c r="AE569" s="32"/>
      <c r="AF569" s="32"/>
      <c r="AG569" s="32"/>
    </row>
    <row r="570" spans="1:34" ht="12.75" customHeight="1" thickBot="1">
      <c r="A570" s="759"/>
      <c r="B570" s="760"/>
      <c r="C570" s="662"/>
      <c r="E570" s="35"/>
      <c r="F570" s="32"/>
      <c r="G570" s="32"/>
      <c r="H570" s="32"/>
      <c r="I570" s="29"/>
      <c r="J570" s="29"/>
      <c r="K570" s="29"/>
      <c r="L570" s="29"/>
      <c r="M570" s="29"/>
      <c r="N570" s="29"/>
      <c r="O570" s="29"/>
      <c r="P570" s="29"/>
      <c r="Q570" s="29"/>
      <c r="R570" s="29"/>
      <c r="S570" s="29"/>
      <c r="T570" s="29"/>
      <c r="U570" s="29"/>
      <c r="V570" s="29"/>
      <c r="W570" s="29"/>
      <c r="X570" s="29"/>
      <c r="Y570" s="29"/>
      <c r="Z570" s="32"/>
      <c r="AA570" s="32"/>
      <c r="AB570" s="32"/>
      <c r="AC570" s="32"/>
      <c r="AD570" s="32"/>
      <c r="AE570" s="32"/>
      <c r="AF570" s="32"/>
      <c r="AG570" s="32"/>
    </row>
    <row r="571" spans="1:34" ht="12.75" customHeight="1">
      <c r="A571" s="668" t="s">
        <v>396</v>
      </c>
      <c r="B571" s="669"/>
      <c r="C571" s="670"/>
      <c r="E571" s="35"/>
      <c r="F571" s="32"/>
      <c r="G571" s="32"/>
      <c r="H571" s="32"/>
      <c r="I571" s="29"/>
      <c r="J571" s="29"/>
      <c r="K571" s="29"/>
      <c r="L571" s="29"/>
      <c r="M571" s="29"/>
      <c r="N571" s="29"/>
      <c r="O571" s="29"/>
      <c r="P571" s="29"/>
      <c r="Q571" s="29"/>
      <c r="R571" s="29"/>
      <c r="S571" s="29"/>
      <c r="T571" s="29"/>
      <c r="U571" s="29"/>
      <c r="V571" s="29"/>
      <c r="W571" s="29"/>
      <c r="X571" s="29"/>
      <c r="Y571" s="29"/>
      <c r="Z571" s="32"/>
      <c r="AA571" s="32"/>
      <c r="AB571" s="32"/>
      <c r="AC571" s="32"/>
      <c r="AD571" s="32"/>
      <c r="AE571" s="32"/>
      <c r="AF571" s="32"/>
      <c r="AG571" s="32"/>
    </row>
    <row r="572" spans="1:34" ht="12.75" customHeight="1">
      <c r="A572" s="671"/>
      <c r="B572" s="672"/>
      <c r="C572" s="673"/>
      <c r="E572" s="35"/>
      <c r="F572" s="32"/>
      <c r="G572" s="32"/>
      <c r="H572" s="32"/>
      <c r="I572" s="29"/>
      <c r="J572" s="29"/>
      <c r="K572" s="29"/>
      <c r="L572" s="29"/>
      <c r="M572" s="29"/>
      <c r="N572" s="29"/>
      <c r="O572" s="29"/>
      <c r="P572" s="29"/>
      <c r="Q572" s="29"/>
      <c r="R572" s="29"/>
      <c r="S572" s="29"/>
      <c r="T572" s="29"/>
      <c r="U572" s="29"/>
      <c r="V572" s="29"/>
      <c r="W572" s="29"/>
      <c r="X572" s="29"/>
      <c r="Y572" s="29"/>
      <c r="Z572" s="32"/>
      <c r="AA572" s="32"/>
      <c r="AB572" s="32"/>
      <c r="AC572" s="32"/>
      <c r="AD572" s="32"/>
      <c r="AE572" s="32"/>
      <c r="AF572" s="32"/>
      <c r="AG572" s="32"/>
    </row>
    <row r="573" spans="1:34" ht="12.75" customHeight="1">
      <c r="A573" s="671"/>
      <c r="B573" s="672"/>
      <c r="C573" s="673"/>
      <c r="E573" s="35"/>
      <c r="F573" s="32"/>
      <c r="G573" s="32"/>
      <c r="H573" s="32"/>
      <c r="I573" s="29"/>
      <c r="J573" s="29"/>
      <c r="K573" s="29"/>
      <c r="L573" s="29"/>
      <c r="M573" s="29"/>
      <c r="N573" s="29"/>
      <c r="O573" s="29"/>
      <c r="P573" s="29"/>
      <c r="Q573" s="29"/>
      <c r="R573" s="29"/>
      <c r="S573" s="29"/>
      <c r="T573" s="29"/>
      <c r="U573" s="29"/>
      <c r="V573" s="29"/>
      <c r="W573" s="29"/>
      <c r="X573" s="29"/>
      <c r="Y573" s="29"/>
      <c r="Z573" s="32"/>
      <c r="AA573" s="32"/>
      <c r="AB573" s="32"/>
      <c r="AC573" s="32"/>
      <c r="AD573" s="32"/>
      <c r="AE573" s="32"/>
      <c r="AF573" s="32"/>
      <c r="AG573" s="32"/>
    </row>
    <row r="574" spans="1:34" ht="12.75" customHeight="1">
      <c r="A574" s="671"/>
      <c r="B574" s="672"/>
      <c r="C574" s="673"/>
      <c r="E574" s="35"/>
      <c r="F574" s="32"/>
      <c r="G574" s="32"/>
      <c r="H574" s="32"/>
      <c r="I574" s="29"/>
      <c r="J574" s="29"/>
      <c r="K574" s="29"/>
      <c r="L574" s="29"/>
      <c r="M574" s="29"/>
      <c r="N574" s="29"/>
      <c r="O574" s="29"/>
      <c r="P574" s="29"/>
      <c r="Q574" s="29"/>
      <c r="R574" s="29"/>
      <c r="S574" s="29"/>
      <c r="T574" s="29"/>
      <c r="U574" s="29"/>
      <c r="V574" s="29"/>
      <c r="W574" s="29"/>
      <c r="X574" s="29"/>
      <c r="Y574" s="29"/>
      <c r="Z574" s="32"/>
      <c r="AA574" s="32"/>
      <c r="AB574" s="32"/>
      <c r="AC574" s="32"/>
      <c r="AD574" s="32"/>
      <c r="AE574" s="32"/>
      <c r="AF574" s="32"/>
      <c r="AG574" s="32"/>
    </row>
    <row r="575" spans="1:34" ht="12.75" customHeight="1">
      <c r="A575" s="671"/>
      <c r="B575" s="672"/>
      <c r="C575" s="673"/>
      <c r="E575" s="35"/>
      <c r="F575" s="32"/>
      <c r="G575" s="32"/>
      <c r="H575" s="32"/>
      <c r="I575" s="29"/>
      <c r="J575" s="29"/>
      <c r="K575" s="29"/>
      <c r="L575" s="29"/>
      <c r="M575" s="29"/>
      <c r="N575" s="29"/>
      <c r="O575" s="29"/>
      <c r="P575" s="29"/>
      <c r="Q575" s="29"/>
      <c r="R575" s="29"/>
      <c r="S575" s="29"/>
      <c r="T575" s="29"/>
      <c r="U575" s="29"/>
      <c r="V575" s="29"/>
      <c r="W575" s="29"/>
      <c r="X575" s="29"/>
      <c r="Y575" s="29"/>
      <c r="Z575" s="32"/>
      <c r="AA575" s="32"/>
      <c r="AB575" s="32"/>
      <c r="AC575" s="32"/>
      <c r="AD575" s="32"/>
      <c r="AE575" s="32"/>
      <c r="AF575" s="32"/>
      <c r="AG575" s="32"/>
    </row>
    <row r="576" spans="1:34" ht="12.75" customHeight="1">
      <c r="A576" s="671"/>
      <c r="B576" s="672"/>
      <c r="C576" s="673"/>
      <c r="E576" s="35"/>
      <c r="F576" s="32"/>
      <c r="G576" s="32"/>
      <c r="H576" s="32"/>
      <c r="I576" s="29"/>
      <c r="J576" s="29"/>
      <c r="K576" s="29"/>
      <c r="L576" s="29"/>
      <c r="M576" s="29"/>
      <c r="N576" s="29"/>
      <c r="O576" s="29"/>
      <c r="P576" s="29"/>
      <c r="Q576" s="29"/>
      <c r="R576" s="29"/>
      <c r="S576" s="29"/>
      <c r="T576" s="29"/>
      <c r="U576" s="29"/>
      <c r="V576" s="29"/>
      <c r="W576" s="29"/>
      <c r="X576" s="29"/>
      <c r="Y576" s="29"/>
      <c r="Z576" s="32"/>
      <c r="AA576" s="32"/>
      <c r="AB576" s="32"/>
      <c r="AC576" s="32"/>
      <c r="AD576" s="32"/>
      <c r="AE576" s="32"/>
      <c r="AF576" s="32"/>
      <c r="AG576" s="32"/>
    </row>
    <row r="577" spans="1:34" ht="12.75" customHeight="1">
      <c r="A577" s="671"/>
      <c r="B577" s="672"/>
      <c r="C577" s="673"/>
      <c r="E577" s="35"/>
      <c r="F577" s="32"/>
      <c r="G577" s="32"/>
      <c r="H577" s="32"/>
      <c r="I577" s="29"/>
      <c r="J577" s="29"/>
      <c r="K577" s="29"/>
      <c r="L577" s="29"/>
      <c r="M577" s="29"/>
      <c r="N577" s="29"/>
      <c r="O577" s="29"/>
      <c r="P577" s="29"/>
      <c r="Q577" s="29"/>
      <c r="R577" s="29"/>
      <c r="S577" s="29"/>
      <c r="T577" s="29"/>
      <c r="U577" s="29"/>
      <c r="V577" s="29"/>
      <c r="W577" s="29"/>
      <c r="X577" s="29"/>
      <c r="Y577" s="29"/>
      <c r="Z577" s="32"/>
      <c r="AA577" s="32"/>
      <c r="AB577" s="32"/>
      <c r="AC577" s="32"/>
      <c r="AD577" s="32"/>
      <c r="AE577" s="32"/>
      <c r="AF577" s="32"/>
      <c r="AG577" s="32"/>
    </row>
    <row r="578" spans="1:34" ht="12.75" customHeight="1">
      <c r="A578" s="671"/>
      <c r="B578" s="672"/>
      <c r="C578" s="673"/>
      <c r="E578" s="35"/>
      <c r="F578" s="32"/>
      <c r="G578" s="32"/>
      <c r="H578" s="32"/>
      <c r="I578" s="29"/>
      <c r="J578" s="29"/>
      <c r="K578" s="29"/>
      <c r="L578" s="29"/>
      <c r="M578" s="29"/>
      <c r="N578" s="29"/>
      <c r="O578" s="29"/>
      <c r="P578" s="29"/>
      <c r="Q578" s="29"/>
      <c r="R578" s="29"/>
      <c r="S578" s="29"/>
      <c r="T578" s="29"/>
      <c r="U578" s="29"/>
      <c r="V578" s="29"/>
      <c r="W578" s="29"/>
      <c r="X578" s="29"/>
      <c r="Y578" s="29"/>
      <c r="Z578" s="32"/>
      <c r="AA578" s="32"/>
      <c r="AB578" s="32"/>
      <c r="AC578" s="32"/>
      <c r="AD578" s="32"/>
      <c r="AE578" s="32"/>
      <c r="AF578" s="32"/>
      <c r="AG578" s="32"/>
    </row>
    <row r="579" spans="1:34" ht="12.75" customHeight="1">
      <c r="A579" s="671"/>
      <c r="B579" s="672"/>
      <c r="C579" s="673"/>
      <c r="E579" s="35"/>
      <c r="F579" s="32"/>
      <c r="G579" s="32"/>
      <c r="H579" s="32"/>
      <c r="I579" s="29"/>
      <c r="J579" s="29"/>
      <c r="K579" s="29"/>
      <c r="L579" s="29"/>
      <c r="M579" s="29"/>
      <c r="N579" s="29"/>
      <c r="O579" s="29"/>
      <c r="P579" s="29"/>
      <c r="Q579" s="29"/>
      <c r="R579" s="29"/>
      <c r="S579" s="29"/>
      <c r="T579" s="29"/>
      <c r="U579" s="29"/>
      <c r="V579" s="29"/>
      <c r="W579" s="29"/>
      <c r="X579" s="29"/>
      <c r="Y579" s="29"/>
      <c r="Z579" s="32"/>
      <c r="AA579" s="32"/>
      <c r="AB579" s="32"/>
      <c r="AC579" s="32"/>
      <c r="AD579" s="32"/>
      <c r="AE579" s="32"/>
      <c r="AF579" s="32"/>
      <c r="AG579" s="32"/>
    </row>
    <row r="580" spans="1:34" ht="12.75" customHeight="1">
      <c r="A580" s="671"/>
      <c r="B580" s="672"/>
      <c r="C580" s="673"/>
      <c r="E580" s="35"/>
      <c r="F580" s="32"/>
      <c r="G580" s="32"/>
      <c r="H580" s="32"/>
      <c r="I580" s="29"/>
      <c r="J580" s="29"/>
      <c r="K580" s="29"/>
      <c r="L580" s="29"/>
      <c r="M580" s="29"/>
      <c r="N580" s="29"/>
      <c r="O580" s="29"/>
      <c r="P580" s="29"/>
      <c r="Q580" s="29"/>
      <c r="R580" s="29"/>
      <c r="S580" s="29"/>
      <c r="T580" s="29"/>
      <c r="U580" s="29"/>
      <c r="V580" s="29"/>
      <c r="W580" s="29"/>
      <c r="X580" s="29"/>
      <c r="Y580" s="29"/>
      <c r="Z580" s="32"/>
      <c r="AA580" s="32"/>
      <c r="AB580" s="32"/>
      <c r="AC580" s="32"/>
      <c r="AD580" s="32"/>
      <c r="AE580" s="32"/>
      <c r="AF580" s="32"/>
      <c r="AG580" s="32"/>
    </row>
    <row r="581" spans="1:34" ht="12.75" customHeight="1">
      <c r="A581" s="671"/>
      <c r="B581" s="672"/>
      <c r="C581" s="673"/>
      <c r="E581" s="35"/>
      <c r="F581" s="32"/>
      <c r="G581" s="32"/>
      <c r="H581" s="32"/>
      <c r="I581" s="29"/>
      <c r="J581" s="29"/>
      <c r="K581" s="29"/>
      <c r="L581" s="29"/>
      <c r="M581" s="29"/>
      <c r="N581" s="29"/>
      <c r="O581" s="29"/>
      <c r="P581" s="29"/>
      <c r="Q581" s="29"/>
      <c r="R581" s="29"/>
      <c r="S581" s="29"/>
      <c r="T581" s="29"/>
      <c r="U581" s="29"/>
      <c r="V581" s="29"/>
      <c r="W581" s="29"/>
      <c r="X581" s="29"/>
      <c r="Y581" s="29"/>
      <c r="Z581" s="32"/>
      <c r="AA581" s="32"/>
      <c r="AB581" s="32"/>
      <c r="AC581" s="32"/>
      <c r="AD581" s="32"/>
      <c r="AE581" s="32"/>
      <c r="AF581" s="32"/>
      <c r="AG581" s="32"/>
    </row>
    <row r="582" spans="1:34" ht="12.75" customHeight="1">
      <c r="A582" s="671"/>
      <c r="B582" s="672"/>
      <c r="C582" s="673"/>
      <c r="E582" s="35"/>
      <c r="F582" s="32"/>
      <c r="G582" s="32"/>
      <c r="H582" s="32"/>
      <c r="I582" s="29"/>
      <c r="J582" s="29"/>
      <c r="K582" s="29"/>
      <c r="L582" s="29"/>
      <c r="M582" s="29"/>
      <c r="N582" s="29"/>
      <c r="O582" s="29"/>
      <c r="P582" s="29"/>
      <c r="Q582" s="29"/>
      <c r="R582" s="29"/>
      <c r="S582" s="29"/>
      <c r="T582" s="29"/>
      <c r="U582" s="29"/>
      <c r="V582" s="29"/>
      <c r="W582" s="29"/>
      <c r="X582" s="29"/>
      <c r="Y582" s="29"/>
      <c r="Z582" s="32"/>
      <c r="AA582" s="32"/>
      <c r="AB582" s="32"/>
      <c r="AC582" s="32"/>
      <c r="AD582" s="32"/>
      <c r="AE582" s="32"/>
      <c r="AF582" s="32"/>
      <c r="AG582" s="32"/>
    </row>
    <row r="583" spans="1:34" ht="12.75" customHeight="1">
      <c r="A583" s="671"/>
      <c r="B583" s="672"/>
      <c r="C583" s="673"/>
      <c r="E583" s="35"/>
      <c r="F583" s="32"/>
      <c r="G583" s="32"/>
      <c r="H583" s="32"/>
      <c r="I583" s="29"/>
      <c r="J583" s="29"/>
      <c r="K583" s="29"/>
      <c r="L583" s="29"/>
      <c r="M583" s="29"/>
      <c r="N583" s="29"/>
      <c r="O583" s="29"/>
      <c r="P583" s="29"/>
      <c r="Q583" s="29"/>
      <c r="R583" s="29"/>
      <c r="S583" s="29"/>
      <c r="T583" s="29"/>
      <c r="U583" s="29"/>
      <c r="V583" s="29"/>
      <c r="W583" s="29"/>
      <c r="X583" s="29"/>
      <c r="Y583" s="29"/>
      <c r="Z583" s="32"/>
      <c r="AA583" s="32"/>
      <c r="AB583" s="32"/>
      <c r="AC583" s="32"/>
      <c r="AD583" s="32"/>
      <c r="AE583" s="32"/>
      <c r="AF583" s="32"/>
      <c r="AG583" s="32"/>
    </row>
    <row r="584" spans="1:34" ht="12.75" customHeight="1">
      <c r="A584" s="671"/>
      <c r="B584" s="672"/>
      <c r="C584" s="673"/>
      <c r="E584" s="35"/>
      <c r="F584" s="32"/>
      <c r="G584" s="32"/>
      <c r="H584" s="32"/>
      <c r="I584" s="29"/>
      <c r="J584" s="29"/>
      <c r="K584" s="29"/>
      <c r="L584" s="29"/>
      <c r="M584" s="29"/>
      <c r="N584" s="29"/>
      <c r="O584" s="29"/>
      <c r="P584" s="29"/>
      <c r="Q584" s="29"/>
      <c r="R584" s="29"/>
      <c r="S584" s="29"/>
      <c r="T584" s="29"/>
      <c r="U584" s="29"/>
      <c r="V584" s="29"/>
      <c r="W584" s="29"/>
      <c r="X584" s="29"/>
      <c r="Y584" s="29"/>
      <c r="Z584" s="32"/>
      <c r="AA584" s="32"/>
      <c r="AB584" s="32"/>
      <c r="AC584" s="32"/>
      <c r="AD584" s="32"/>
      <c r="AE584" s="32"/>
      <c r="AF584" s="32"/>
      <c r="AG584" s="32"/>
    </row>
    <row r="585" spans="1:34" ht="12.75" customHeight="1" thickBot="1">
      <c r="A585" s="674"/>
      <c r="B585" s="675"/>
      <c r="C585" s="676"/>
      <c r="E585" s="35"/>
      <c r="F585" s="32"/>
      <c r="G585" s="32"/>
      <c r="H585" s="32"/>
      <c r="I585" s="29"/>
      <c r="J585" s="29"/>
      <c r="K585" s="29"/>
      <c r="L585" s="29"/>
      <c r="M585" s="29"/>
      <c r="N585" s="29"/>
      <c r="O585" s="29"/>
      <c r="P585" s="29"/>
      <c r="Q585" s="29"/>
      <c r="R585" s="29"/>
      <c r="S585" s="29"/>
      <c r="T585" s="29"/>
      <c r="U585" s="29"/>
      <c r="V585" s="29"/>
      <c r="W585" s="29"/>
      <c r="X585" s="29"/>
      <c r="Y585" s="29"/>
      <c r="Z585" s="32"/>
      <c r="AA585" s="32"/>
      <c r="AB585" s="32"/>
      <c r="AC585" s="32"/>
      <c r="AD585" s="32"/>
      <c r="AE585" s="32"/>
      <c r="AF585" s="32"/>
      <c r="AG585" s="32"/>
    </row>
    <row r="586" spans="1:34" ht="12.75" customHeight="1">
      <c r="A586" s="63" t="s">
        <v>4</v>
      </c>
      <c r="B586" s="89"/>
      <c r="C586" s="90"/>
      <c r="E586" s="35"/>
      <c r="F586" s="32"/>
      <c r="G586" s="32"/>
      <c r="H586" s="32"/>
      <c r="I586" s="29"/>
      <c r="J586" s="29"/>
      <c r="K586" s="29"/>
      <c r="L586" s="29"/>
      <c r="M586" s="29"/>
      <c r="N586" s="29"/>
      <c r="O586" s="29"/>
      <c r="P586" s="29"/>
      <c r="Q586" s="29"/>
      <c r="R586" s="29"/>
      <c r="S586" s="29"/>
      <c r="T586" s="29"/>
      <c r="U586" s="29"/>
      <c r="V586" s="29"/>
      <c r="W586" s="29"/>
      <c r="X586" s="29"/>
      <c r="Y586" s="29"/>
      <c r="Z586" s="32"/>
      <c r="AA586" s="32"/>
      <c r="AB586" s="32"/>
      <c r="AC586" s="32"/>
      <c r="AD586" s="32"/>
      <c r="AE586" s="32"/>
      <c r="AF586" s="32"/>
      <c r="AG586" s="32"/>
    </row>
    <row r="587" spans="1:34" ht="12.75" customHeight="1">
      <c r="A587" s="6" t="s">
        <v>386</v>
      </c>
      <c r="B587" s="32"/>
      <c r="C587" s="70"/>
      <c r="E587" s="35"/>
      <c r="F587" s="32"/>
      <c r="G587" s="32"/>
      <c r="H587" s="32"/>
      <c r="I587" s="29"/>
      <c r="J587" s="29"/>
      <c r="K587" s="29"/>
      <c r="L587" s="29"/>
      <c r="M587" s="29"/>
      <c r="N587" s="29"/>
      <c r="O587" s="29"/>
      <c r="P587" s="29"/>
      <c r="Q587" s="29"/>
      <c r="R587" s="29"/>
      <c r="S587" s="29"/>
      <c r="T587" s="29"/>
      <c r="U587" s="29"/>
      <c r="V587" s="29"/>
      <c r="W587" s="29"/>
      <c r="X587" s="29"/>
      <c r="Y587" s="29"/>
      <c r="Z587" s="32"/>
      <c r="AA587" s="32"/>
      <c r="AB587" s="32"/>
      <c r="AC587" s="32"/>
      <c r="AD587" s="32"/>
      <c r="AE587" s="32"/>
      <c r="AF587" s="32"/>
      <c r="AG587" s="32"/>
    </row>
    <row r="588" spans="1:34" ht="12.75" customHeight="1">
      <c r="A588" s="63" t="s">
        <v>387</v>
      </c>
      <c r="B588" s="29"/>
      <c r="C588" s="94"/>
      <c r="E588" s="40"/>
      <c r="F588" s="29"/>
      <c r="G588" s="29"/>
      <c r="H588" s="29"/>
      <c r="I588" s="29"/>
      <c r="J588" s="29"/>
      <c r="K588" s="29"/>
      <c r="L588" s="29"/>
      <c r="M588" s="29"/>
      <c r="N588" s="29"/>
      <c r="O588" s="29"/>
      <c r="P588" s="29"/>
      <c r="Q588" s="29"/>
      <c r="R588" s="29"/>
      <c r="S588" s="29"/>
      <c r="T588" s="29"/>
      <c r="U588" s="29"/>
      <c r="V588" s="29"/>
      <c r="W588" s="29"/>
      <c r="X588" s="29"/>
      <c r="Y588" s="29"/>
      <c r="Z588" s="32"/>
      <c r="AA588" s="32"/>
      <c r="AB588" s="32"/>
      <c r="AC588" s="32"/>
      <c r="AD588" s="32"/>
      <c r="AE588" s="32"/>
      <c r="AF588" s="32"/>
      <c r="AG588" s="32"/>
    </row>
    <row r="589" spans="1:34" ht="12.75" customHeight="1" thickBot="1">
      <c r="A589" s="63" t="s">
        <v>88</v>
      </c>
      <c r="B589" s="91"/>
      <c r="C589" s="72"/>
      <c r="E589" s="35"/>
      <c r="F589" s="32"/>
      <c r="G589" s="32"/>
      <c r="H589" s="32"/>
      <c r="I589" s="29"/>
      <c r="J589" s="29"/>
      <c r="K589" s="29"/>
      <c r="L589" s="29"/>
      <c r="M589" s="29"/>
      <c r="N589" s="29"/>
      <c r="O589" s="29"/>
      <c r="P589" s="29"/>
      <c r="Q589" s="29"/>
      <c r="R589" s="29"/>
      <c r="S589" s="29"/>
      <c r="T589" s="29"/>
      <c r="U589" s="29"/>
      <c r="V589" s="29"/>
      <c r="W589" s="29"/>
      <c r="X589" s="29"/>
      <c r="Y589" s="29"/>
      <c r="Z589" s="32"/>
      <c r="AA589" s="32"/>
      <c r="AB589" s="32"/>
      <c r="AC589" s="32"/>
      <c r="AD589" s="32"/>
      <c r="AE589" s="32"/>
      <c r="AF589" s="32"/>
      <c r="AG589" s="32"/>
    </row>
    <row r="590" spans="1:34" ht="12.75" customHeight="1" thickBot="1">
      <c r="A590" s="13" t="s">
        <v>8</v>
      </c>
      <c r="B590" s="14"/>
      <c r="C590" s="16">
        <f>+C592+C608+C624</f>
        <v>204770000</v>
      </c>
      <c r="E590" s="92"/>
      <c r="F590" s="92"/>
      <c r="G590" s="32"/>
      <c r="H590" s="32"/>
      <c r="I590" s="29"/>
      <c r="J590" s="29"/>
      <c r="K590" s="29"/>
      <c r="L590" s="29"/>
      <c r="M590" s="29"/>
      <c r="N590" s="29"/>
      <c r="O590" s="29"/>
      <c r="P590" s="29"/>
      <c r="Q590" s="29"/>
      <c r="R590" s="29"/>
      <c r="S590" s="29"/>
      <c r="T590" s="29"/>
      <c r="U590" s="29"/>
      <c r="V590" s="29"/>
      <c r="W590" s="29"/>
      <c r="X590" s="29"/>
      <c r="Y590" s="29"/>
      <c r="Z590" s="32"/>
      <c r="AA590" s="32"/>
      <c r="AB590" s="32"/>
      <c r="AC590" s="32"/>
      <c r="AD590" s="32"/>
      <c r="AE590" s="32"/>
      <c r="AF590" s="32"/>
      <c r="AG590" s="32"/>
    </row>
    <row r="591" spans="1:34" ht="12.75" customHeight="1" thickBot="1">
      <c r="A591" s="7"/>
      <c r="B591" s="7"/>
      <c r="C591" s="8"/>
      <c r="D591" s="8"/>
      <c r="E591" s="98"/>
      <c r="F591" s="35"/>
      <c r="G591" s="32"/>
      <c r="H591" s="32"/>
      <c r="I591" s="32"/>
      <c r="J591" s="29"/>
      <c r="K591" s="29"/>
      <c r="L591" s="29"/>
      <c r="M591" s="29"/>
      <c r="N591" s="29"/>
      <c r="O591" s="29"/>
      <c r="P591" s="29"/>
      <c r="Q591" s="29"/>
      <c r="R591" s="29"/>
      <c r="S591" s="29"/>
      <c r="T591" s="29"/>
      <c r="U591" s="29"/>
      <c r="V591" s="29"/>
      <c r="W591" s="29"/>
      <c r="X591" s="29"/>
      <c r="Y591" s="29"/>
      <c r="Z591" s="29"/>
      <c r="AA591" s="32"/>
      <c r="AB591" s="32"/>
      <c r="AC591" s="32"/>
      <c r="AD591" s="32"/>
      <c r="AE591" s="32"/>
      <c r="AF591" s="32"/>
      <c r="AG591" s="32"/>
      <c r="AH591" s="32"/>
    </row>
    <row r="592" spans="1:34" ht="12.75" customHeight="1">
      <c r="A592" s="730" t="s">
        <v>32</v>
      </c>
      <c r="B592" s="657"/>
      <c r="C592" s="178">
        <f>(C593+C595+C597+C599+C601+C604)</f>
        <v>15850000</v>
      </c>
      <c r="D592" s="92"/>
      <c r="E592" s="73"/>
      <c r="F592" s="208"/>
      <c r="G592" s="32"/>
      <c r="H592" s="32"/>
      <c r="I592" s="32"/>
      <c r="J592" s="29"/>
      <c r="K592" s="29"/>
      <c r="L592" s="29"/>
      <c r="M592" s="29"/>
      <c r="N592" s="29"/>
      <c r="O592" s="29"/>
      <c r="P592" s="29"/>
      <c r="Q592" s="29"/>
      <c r="R592" s="29"/>
      <c r="S592" s="29"/>
      <c r="T592" s="29"/>
      <c r="U592" s="29"/>
      <c r="V592" s="29"/>
      <c r="W592" s="29"/>
      <c r="X592" s="29"/>
      <c r="Y592" s="29"/>
      <c r="Z592" s="29"/>
      <c r="AA592" s="32"/>
      <c r="AB592" s="32"/>
      <c r="AC592" s="32"/>
      <c r="AD592" s="32"/>
      <c r="AE592" s="32"/>
      <c r="AF592" s="32"/>
      <c r="AG592" s="32"/>
      <c r="AH592" s="32"/>
    </row>
    <row r="593" spans="1:34" ht="12.75" customHeight="1">
      <c r="A593" s="21">
        <v>211201</v>
      </c>
      <c r="B593" s="21" t="s">
        <v>33</v>
      </c>
      <c r="C593" s="106">
        <f>SUM(C594)</f>
        <v>2100000</v>
      </c>
      <c r="D593" s="92"/>
      <c r="E593" s="99"/>
      <c r="F593" s="20"/>
      <c r="G593" s="35"/>
      <c r="H593" s="35"/>
      <c r="I593" s="35"/>
      <c r="J593" s="29"/>
      <c r="K593" s="29"/>
      <c r="L593" s="29"/>
      <c r="M593" s="29"/>
      <c r="N593" s="29"/>
      <c r="O593" s="29"/>
      <c r="P593" s="29"/>
      <c r="Q593" s="29"/>
      <c r="R593" s="29"/>
      <c r="S593" s="29"/>
      <c r="T593" s="29"/>
      <c r="U593" s="29"/>
      <c r="V593" s="29"/>
      <c r="W593" s="29"/>
      <c r="X593" s="29"/>
      <c r="Y593" s="29"/>
      <c r="Z593" s="29"/>
      <c r="AA593" s="32"/>
      <c r="AB593" s="32"/>
      <c r="AC593" s="32"/>
      <c r="AD593" s="32"/>
      <c r="AE593" s="32"/>
      <c r="AF593" s="32"/>
      <c r="AG593" s="32"/>
      <c r="AH593" s="32"/>
    </row>
    <row r="594" spans="1:34" ht="12.75" customHeight="1">
      <c r="A594" s="25">
        <v>21120101</v>
      </c>
      <c r="B594" s="32" t="s">
        <v>34</v>
      </c>
      <c r="C594" s="20">
        <v>2100000</v>
      </c>
      <c r="D594" s="92"/>
      <c r="E594" s="20"/>
      <c r="F594" s="208"/>
      <c r="G594" s="32"/>
      <c r="H594" s="32"/>
      <c r="I594" s="32"/>
      <c r="J594" s="29"/>
      <c r="K594" s="29"/>
      <c r="L594" s="29"/>
      <c r="M594" s="29"/>
      <c r="N594" s="29"/>
      <c r="O594" s="29"/>
      <c r="P594" s="29"/>
      <c r="Q594" s="29"/>
      <c r="R594" s="29"/>
      <c r="S594" s="29"/>
      <c r="T594" s="29"/>
      <c r="U594" s="29"/>
      <c r="V594" s="29"/>
      <c r="W594" s="29"/>
      <c r="X594" s="29"/>
      <c r="Y594" s="29"/>
      <c r="Z594" s="29"/>
      <c r="AA594" s="32"/>
      <c r="AB594" s="32"/>
      <c r="AC594" s="32"/>
      <c r="AD594" s="32"/>
      <c r="AE594" s="32"/>
      <c r="AF594" s="32"/>
      <c r="AG594" s="32"/>
      <c r="AH594" s="32"/>
    </row>
    <row r="595" spans="1:34" ht="12.75" customHeight="1">
      <c r="A595" s="21">
        <v>211203</v>
      </c>
      <c r="B595" s="7" t="s">
        <v>35</v>
      </c>
      <c r="C595" s="8">
        <f>SUM(C596)</f>
        <v>1600000</v>
      </c>
      <c r="D595" s="92"/>
      <c r="E595" s="32"/>
      <c r="F595" s="35"/>
      <c r="G595" s="32"/>
      <c r="H595" s="32"/>
      <c r="I595" s="32"/>
      <c r="J595" s="29"/>
      <c r="K595" s="29"/>
      <c r="L595" s="29"/>
      <c r="M595" s="29"/>
      <c r="N595" s="29"/>
      <c r="O595" s="29"/>
      <c r="P595" s="29"/>
      <c r="Q595" s="29"/>
      <c r="R595" s="29"/>
      <c r="S595" s="29"/>
      <c r="T595" s="29"/>
      <c r="U595" s="29"/>
      <c r="V595" s="29"/>
      <c r="W595" s="29"/>
      <c r="X595" s="29"/>
      <c r="Y595" s="29"/>
      <c r="Z595" s="29"/>
      <c r="AA595" s="32"/>
      <c r="AB595" s="32"/>
      <c r="AC595" s="32"/>
      <c r="AD595" s="32"/>
      <c r="AE595" s="32"/>
      <c r="AF595" s="32"/>
      <c r="AG595" s="32"/>
      <c r="AH595" s="32"/>
    </row>
    <row r="596" spans="1:34" ht="12.75" customHeight="1">
      <c r="A596" s="25">
        <v>21120302</v>
      </c>
      <c r="B596" s="32" t="s">
        <v>37</v>
      </c>
      <c r="C596" s="26">
        <v>1600000</v>
      </c>
      <c r="D596" s="92"/>
      <c r="E596" s="32"/>
      <c r="F596" s="47"/>
      <c r="G596" s="23"/>
      <c r="H596" s="32"/>
      <c r="I596" s="32"/>
      <c r="J596" s="29"/>
      <c r="K596" s="29"/>
      <c r="L596" s="29"/>
      <c r="M596" s="29"/>
      <c r="N596" s="29"/>
      <c r="O596" s="29"/>
      <c r="P596" s="29"/>
      <c r="Q596" s="29"/>
      <c r="R596" s="29"/>
      <c r="S596" s="29"/>
      <c r="T596" s="29"/>
      <c r="U596" s="29"/>
      <c r="V596" s="29"/>
      <c r="W596" s="29"/>
      <c r="X596" s="29"/>
      <c r="Y596" s="29"/>
      <c r="Z596" s="29"/>
      <c r="AA596" s="32"/>
      <c r="AB596" s="32"/>
      <c r="AC596" s="32"/>
      <c r="AD596" s="32"/>
      <c r="AE596" s="32"/>
      <c r="AF596" s="32"/>
      <c r="AG596" s="32"/>
      <c r="AH596" s="32"/>
    </row>
    <row r="597" spans="1:34" ht="12.75" customHeight="1">
      <c r="A597" s="21">
        <v>211204</v>
      </c>
      <c r="B597" s="7" t="s">
        <v>38</v>
      </c>
      <c r="C597" s="23">
        <f>SUM(C598)</f>
        <v>1200000</v>
      </c>
      <c r="D597" s="92"/>
      <c r="E597" s="32"/>
      <c r="F597" s="47"/>
      <c r="G597" s="23"/>
      <c r="H597" s="32"/>
      <c r="I597" s="32"/>
      <c r="J597" s="29"/>
      <c r="K597" s="29"/>
      <c r="L597" s="29"/>
      <c r="M597" s="29"/>
      <c r="N597" s="29"/>
      <c r="O597" s="29"/>
      <c r="P597" s="29"/>
      <c r="Q597" s="29"/>
      <c r="R597" s="29"/>
      <c r="S597" s="29"/>
      <c r="T597" s="29"/>
      <c r="U597" s="29"/>
      <c r="V597" s="29"/>
      <c r="W597" s="29"/>
      <c r="X597" s="29"/>
      <c r="Y597" s="29"/>
      <c r="Z597" s="29"/>
      <c r="AA597" s="32"/>
      <c r="AB597" s="32"/>
      <c r="AC597" s="32"/>
      <c r="AD597" s="32"/>
      <c r="AE597" s="32"/>
      <c r="AF597" s="32"/>
      <c r="AG597" s="32"/>
      <c r="AH597" s="32"/>
    </row>
    <row r="598" spans="1:34" ht="12.75" customHeight="1">
      <c r="A598" s="25">
        <v>21120401</v>
      </c>
      <c r="B598" s="32" t="s">
        <v>39</v>
      </c>
      <c r="C598" s="20">
        <v>1200000</v>
      </c>
      <c r="D598" s="92"/>
      <c r="E598" s="32"/>
      <c r="F598" s="20"/>
      <c r="G598" s="20"/>
      <c r="H598" s="32"/>
      <c r="I598" s="32"/>
      <c r="J598" s="29"/>
      <c r="K598" s="29"/>
      <c r="L598" s="29"/>
      <c r="M598" s="29"/>
      <c r="N598" s="29"/>
      <c r="O598" s="29"/>
      <c r="P598" s="29"/>
      <c r="Q598" s="29"/>
      <c r="R598" s="29"/>
      <c r="S598" s="29"/>
      <c r="T598" s="29"/>
      <c r="U598" s="29"/>
      <c r="V598" s="29"/>
      <c r="W598" s="29"/>
      <c r="X598" s="29"/>
      <c r="Y598" s="29"/>
      <c r="Z598" s="29"/>
      <c r="AA598" s="32"/>
      <c r="AB598" s="32"/>
      <c r="AC598" s="32"/>
      <c r="AD598" s="32"/>
      <c r="AE598" s="32"/>
      <c r="AF598" s="32"/>
      <c r="AG598" s="32"/>
      <c r="AH598" s="32"/>
    </row>
    <row r="599" spans="1:34" ht="12.75" customHeight="1">
      <c r="A599" s="21">
        <v>211205</v>
      </c>
      <c r="B599" s="23" t="s">
        <v>122</v>
      </c>
      <c r="C599" s="8">
        <f>C600</f>
        <v>3600000</v>
      </c>
      <c r="D599" s="92"/>
      <c r="E599" s="32"/>
      <c r="F599" s="32"/>
      <c r="G599" s="20"/>
      <c r="H599" s="32"/>
      <c r="I599" s="32"/>
      <c r="J599" s="29"/>
      <c r="K599" s="29"/>
      <c r="L599" s="29"/>
      <c r="M599" s="29"/>
      <c r="N599" s="29"/>
      <c r="O599" s="29"/>
      <c r="P599" s="29"/>
      <c r="Q599" s="29"/>
      <c r="R599" s="29"/>
      <c r="S599" s="29"/>
      <c r="T599" s="29"/>
      <c r="U599" s="29"/>
      <c r="V599" s="29"/>
      <c r="W599" s="29"/>
      <c r="X599" s="29"/>
      <c r="Y599" s="29"/>
      <c r="Z599" s="29"/>
      <c r="AA599" s="32"/>
      <c r="AB599" s="32"/>
      <c r="AC599" s="32"/>
      <c r="AD599" s="32"/>
      <c r="AE599" s="32"/>
      <c r="AF599" s="32"/>
      <c r="AG599" s="32"/>
      <c r="AH599" s="32"/>
    </row>
    <row r="600" spans="1:34" ht="12.75" customHeight="1">
      <c r="A600" s="25">
        <v>21120501</v>
      </c>
      <c r="B600" s="26" t="s">
        <v>123</v>
      </c>
      <c r="C600" s="20">
        <v>3600000</v>
      </c>
      <c r="D600" s="92"/>
      <c r="E600" s="32"/>
      <c r="F600" s="32"/>
      <c r="G600" s="20"/>
      <c r="H600" s="32"/>
      <c r="I600" s="32"/>
      <c r="J600" s="29"/>
      <c r="K600" s="29"/>
      <c r="L600" s="29"/>
      <c r="M600" s="29"/>
      <c r="N600" s="29"/>
      <c r="O600" s="29"/>
      <c r="P600" s="29"/>
      <c r="Q600" s="29"/>
      <c r="R600" s="29"/>
      <c r="S600" s="29"/>
      <c r="T600" s="29"/>
      <c r="U600" s="29"/>
      <c r="V600" s="29"/>
      <c r="W600" s="29"/>
      <c r="X600" s="29"/>
      <c r="Y600" s="29"/>
      <c r="Z600" s="29"/>
      <c r="AA600" s="32"/>
      <c r="AB600" s="32"/>
      <c r="AC600" s="32"/>
      <c r="AD600" s="32"/>
      <c r="AE600" s="32"/>
      <c r="AF600" s="32"/>
      <c r="AG600" s="32"/>
      <c r="AH600" s="32"/>
    </row>
    <row r="601" spans="1:34" ht="12.75" customHeight="1">
      <c r="A601" s="21">
        <v>211208</v>
      </c>
      <c r="B601" s="7" t="s">
        <v>47</v>
      </c>
      <c r="C601" s="8">
        <f>SUM(C602+C603)</f>
        <v>4750000</v>
      </c>
      <c r="D601" s="92"/>
      <c r="E601" s="32"/>
      <c r="F601" s="32"/>
      <c r="G601" s="20"/>
      <c r="H601" s="32"/>
      <c r="I601" s="32"/>
      <c r="J601" s="29"/>
      <c r="K601" s="29"/>
      <c r="L601" s="29"/>
      <c r="M601" s="29"/>
      <c r="N601" s="29"/>
      <c r="O601" s="29"/>
      <c r="P601" s="29"/>
      <c r="Q601" s="29"/>
      <c r="R601" s="29"/>
      <c r="S601" s="29"/>
      <c r="T601" s="29"/>
      <c r="U601" s="29"/>
      <c r="V601" s="29"/>
      <c r="W601" s="29"/>
      <c r="X601" s="29"/>
      <c r="Y601" s="29"/>
      <c r="Z601" s="29"/>
      <c r="AA601" s="32"/>
      <c r="AB601" s="32"/>
      <c r="AC601" s="32"/>
      <c r="AD601" s="32"/>
      <c r="AE601" s="32"/>
      <c r="AF601" s="32"/>
      <c r="AG601" s="32"/>
      <c r="AH601" s="32"/>
    </row>
    <row r="602" spans="1:34" ht="12.75" customHeight="1">
      <c r="A602" s="25">
        <v>21120803</v>
      </c>
      <c r="B602" s="26" t="s">
        <v>228</v>
      </c>
      <c r="C602" s="20">
        <v>1250000</v>
      </c>
      <c r="D602" s="92"/>
      <c r="E602" s="20"/>
      <c r="F602" s="108"/>
      <c r="G602" s="32"/>
      <c r="H602" s="32"/>
      <c r="I602" s="32"/>
      <c r="J602" s="29"/>
      <c r="K602" s="29"/>
      <c r="L602" s="29"/>
      <c r="M602" s="29"/>
      <c r="N602" s="29"/>
      <c r="O602" s="29"/>
      <c r="P602" s="29"/>
      <c r="Q602" s="29"/>
      <c r="R602" s="29"/>
      <c r="S602" s="29"/>
      <c r="T602" s="29"/>
      <c r="U602" s="29"/>
      <c r="V602" s="29"/>
      <c r="W602" s="29"/>
      <c r="X602" s="29"/>
      <c r="Y602" s="29"/>
      <c r="Z602" s="29"/>
      <c r="AA602" s="32"/>
      <c r="AB602" s="32"/>
      <c r="AC602" s="32"/>
      <c r="AD602" s="32"/>
      <c r="AE602" s="32"/>
      <c r="AF602" s="32"/>
      <c r="AG602" s="32"/>
      <c r="AH602" s="32"/>
    </row>
    <row r="603" spans="1:34" ht="12.75" customHeight="1">
      <c r="A603" s="25">
        <v>21120805</v>
      </c>
      <c r="B603" s="32" t="s">
        <v>49</v>
      </c>
      <c r="C603" s="20">
        <v>3500000</v>
      </c>
      <c r="D603" s="92"/>
      <c r="E603" s="20"/>
      <c r="F603" s="108"/>
      <c r="G603" s="32"/>
      <c r="H603" s="32"/>
      <c r="I603" s="32"/>
      <c r="J603" s="29"/>
      <c r="K603" s="29"/>
      <c r="L603" s="29"/>
      <c r="M603" s="29"/>
      <c r="N603" s="29"/>
      <c r="O603" s="29"/>
      <c r="P603" s="29"/>
      <c r="Q603" s="29"/>
      <c r="R603" s="29"/>
      <c r="S603" s="29"/>
      <c r="T603" s="29"/>
      <c r="U603" s="29"/>
      <c r="V603" s="29"/>
      <c r="W603" s="29"/>
      <c r="X603" s="29"/>
      <c r="Y603" s="29"/>
      <c r="Z603" s="29"/>
      <c r="AA603" s="32"/>
      <c r="AB603" s="32"/>
      <c r="AC603" s="32"/>
      <c r="AD603" s="32"/>
      <c r="AE603" s="32"/>
      <c r="AF603" s="32"/>
      <c r="AG603" s="32"/>
      <c r="AH603" s="32"/>
    </row>
    <row r="604" spans="1:34" ht="12.75" customHeight="1">
      <c r="A604" s="21">
        <v>211209</v>
      </c>
      <c r="B604" s="23" t="s">
        <v>50</v>
      </c>
      <c r="C604" s="8">
        <f>SUM(C605:C606)</f>
        <v>2600000</v>
      </c>
      <c r="D604" s="92"/>
      <c r="E604" s="20"/>
      <c r="F604" s="35"/>
      <c r="G604" s="32"/>
      <c r="H604" s="32"/>
      <c r="I604" s="32"/>
      <c r="J604" s="29"/>
      <c r="K604" s="29"/>
      <c r="L604" s="29"/>
      <c r="M604" s="29"/>
      <c r="N604" s="29"/>
      <c r="O604" s="29"/>
      <c r="P604" s="29"/>
      <c r="Q604" s="29"/>
      <c r="R604" s="29"/>
      <c r="S604" s="29"/>
      <c r="T604" s="29"/>
      <c r="U604" s="29"/>
      <c r="V604" s="29"/>
      <c r="W604" s="29"/>
      <c r="X604" s="29"/>
      <c r="Y604" s="29"/>
      <c r="Z604" s="29"/>
      <c r="AA604" s="32"/>
      <c r="AB604" s="32"/>
      <c r="AC604" s="32"/>
      <c r="AD604" s="32"/>
      <c r="AE604" s="32"/>
      <c r="AF604" s="32"/>
      <c r="AG604" s="32"/>
      <c r="AH604" s="32"/>
    </row>
    <row r="605" spans="1:34" ht="12.75" customHeight="1">
      <c r="A605" s="25">
        <v>21120901</v>
      </c>
      <c r="B605" s="32" t="s">
        <v>51</v>
      </c>
      <c r="C605" s="26">
        <v>1750000</v>
      </c>
      <c r="D605" s="92"/>
      <c r="E605" s="32"/>
      <c r="F605" s="25"/>
      <c r="G605" s="27"/>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c r="AH605" s="32"/>
    </row>
    <row r="606" spans="1:34" ht="12.75" customHeight="1">
      <c r="A606" s="25">
        <v>21120906</v>
      </c>
      <c r="B606" s="32" t="s">
        <v>52</v>
      </c>
      <c r="C606" s="20">
        <v>850000</v>
      </c>
      <c r="D606" s="92"/>
      <c r="E606" s="20"/>
      <c r="F606" s="35"/>
      <c r="G606" s="32"/>
      <c r="H606" s="32"/>
      <c r="I606" s="32"/>
      <c r="J606" s="29"/>
      <c r="K606" s="29"/>
      <c r="L606" s="29"/>
      <c r="M606" s="29"/>
      <c r="N606" s="29"/>
      <c r="O606" s="29"/>
      <c r="P606" s="29"/>
      <c r="Q606" s="29"/>
      <c r="R606" s="29"/>
      <c r="S606" s="29"/>
      <c r="T606" s="29"/>
      <c r="U606" s="29"/>
      <c r="V606" s="29"/>
      <c r="W606" s="29"/>
      <c r="X606" s="29"/>
      <c r="Y606" s="29"/>
      <c r="Z606" s="29"/>
      <c r="AA606" s="32"/>
      <c r="AB606" s="32"/>
      <c r="AC606" s="32"/>
      <c r="AD606" s="32"/>
      <c r="AE606" s="32"/>
      <c r="AF606" s="32"/>
      <c r="AG606" s="32"/>
      <c r="AH606" s="32"/>
    </row>
    <row r="607" spans="1:34" ht="12.75" customHeight="1">
      <c r="A607" s="29"/>
      <c r="B607" s="32"/>
      <c r="C607" s="20"/>
      <c r="D607" s="92"/>
      <c r="E607" s="20"/>
      <c r="F607" s="35"/>
      <c r="G607" s="32"/>
      <c r="H607" s="32"/>
      <c r="I607" s="32"/>
      <c r="J607" s="29"/>
      <c r="K607" s="29"/>
      <c r="L607" s="29"/>
      <c r="M607" s="29"/>
      <c r="N607" s="29"/>
      <c r="O607" s="29"/>
      <c r="P607" s="29"/>
      <c r="Q607" s="29"/>
      <c r="R607" s="29"/>
      <c r="S607" s="29"/>
      <c r="T607" s="29"/>
      <c r="U607" s="29"/>
      <c r="V607" s="29"/>
      <c r="W607" s="29"/>
      <c r="X607" s="29"/>
      <c r="Y607" s="29"/>
      <c r="Z607" s="29"/>
      <c r="AA607" s="32"/>
      <c r="AB607" s="32"/>
      <c r="AC607" s="32"/>
      <c r="AD607" s="32"/>
      <c r="AE607" s="32"/>
      <c r="AF607" s="32"/>
      <c r="AG607" s="32"/>
      <c r="AH607" s="32"/>
    </row>
    <row r="608" spans="1:34" ht="12.75" customHeight="1">
      <c r="A608" s="658" t="s">
        <v>10</v>
      </c>
      <c r="B608" s="657"/>
      <c r="C608" s="34">
        <f>C609+C611+C614+C616+C618</f>
        <v>183120000</v>
      </c>
      <c r="D608" s="92"/>
      <c r="E608" s="20"/>
      <c r="F608" s="35"/>
      <c r="G608" s="32"/>
      <c r="H608" s="32"/>
      <c r="I608" s="32"/>
      <c r="J608" s="29"/>
      <c r="K608" s="29"/>
      <c r="L608" s="29"/>
      <c r="M608" s="29"/>
      <c r="N608" s="29"/>
      <c r="O608" s="29"/>
      <c r="P608" s="29"/>
      <c r="Q608" s="29"/>
      <c r="R608" s="29"/>
      <c r="S608" s="29"/>
      <c r="T608" s="29"/>
      <c r="U608" s="29"/>
      <c r="V608" s="29"/>
      <c r="W608" s="29"/>
      <c r="X608" s="29"/>
      <c r="Y608" s="29"/>
      <c r="Z608" s="29"/>
      <c r="AA608" s="32"/>
      <c r="AB608" s="32"/>
      <c r="AC608" s="32"/>
      <c r="AD608" s="32"/>
      <c r="AE608" s="32"/>
      <c r="AF608" s="32"/>
      <c r="AG608" s="32"/>
      <c r="AH608" s="32"/>
    </row>
    <row r="609" spans="1:34" ht="12.75" customHeight="1">
      <c r="A609" s="22">
        <v>211302</v>
      </c>
      <c r="B609" s="21" t="s">
        <v>53</v>
      </c>
      <c r="C609" s="106">
        <f>SUM(C610)</f>
        <v>30810000</v>
      </c>
      <c r="D609" s="92"/>
      <c r="E609" s="92"/>
      <c r="F609" s="35"/>
      <c r="G609" s="35"/>
      <c r="H609" s="35"/>
      <c r="I609" s="35"/>
      <c r="J609" s="29"/>
      <c r="K609" s="29"/>
      <c r="L609" s="29"/>
      <c r="M609" s="29"/>
      <c r="N609" s="29"/>
      <c r="O609" s="29"/>
      <c r="P609" s="29"/>
      <c r="Q609" s="29"/>
      <c r="R609" s="29"/>
      <c r="S609" s="29"/>
      <c r="T609" s="29"/>
      <c r="U609" s="29"/>
      <c r="V609" s="29"/>
      <c r="W609" s="29"/>
      <c r="X609" s="29"/>
      <c r="Y609" s="29"/>
      <c r="Z609" s="29"/>
      <c r="AA609" s="32"/>
      <c r="AB609" s="32"/>
      <c r="AC609" s="32"/>
      <c r="AD609" s="32"/>
      <c r="AE609" s="32"/>
      <c r="AF609" s="32"/>
      <c r="AG609" s="32"/>
      <c r="AH609" s="32"/>
    </row>
    <row r="610" spans="1:34" ht="12.75" customHeight="1">
      <c r="A610" s="35">
        <v>21130204</v>
      </c>
      <c r="B610" s="32" t="s">
        <v>54</v>
      </c>
      <c r="C610" s="20">
        <v>30810000</v>
      </c>
      <c r="D610" s="92"/>
      <c r="E610" s="20"/>
      <c r="F610" s="35"/>
      <c r="G610" s="32"/>
      <c r="H610" s="32"/>
      <c r="I610" s="32"/>
      <c r="J610" s="29"/>
      <c r="K610" s="29"/>
      <c r="L610" s="29"/>
      <c r="M610" s="29"/>
      <c r="N610" s="29"/>
      <c r="O610" s="29"/>
      <c r="P610" s="29"/>
      <c r="Q610" s="29"/>
      <c r="R610" s="29"/>
      <c r="S610" s="29"/>
      <c r="T610" s="29"/>
      <c r="U610" s="29"/>
      <c r="V610" s="29"/>
      <c r="W610" s="29"/>
      <c r="X610" s="29"/>
      <c r="Y610" s="29"/>
      <c r="Z610" s="29"/>
      <c r="AA610" s="32"/>
      <c r="AB610" s="32"/>
      <c r="AC610" s="32"/>
      <c r="AD610" s="32"/>
      <c r="AE610" s="32"/>
      <c r="AF610" s="32"/>
      <c r="AG610" s="32"/>
      <c r="AH610" s="32"/>
    </row>
    <row r="611" spans="1:34" ht="12.75" customHeight="1">
      <c r="A611" s="22">
        <v>211303</v>
      </c>
      <c r="B611" s="7" t="s">
        <v>100</v>
      </c>
      <c r="C611" s="23">
        <f>SUM(C612:C613)</f>
        <v>12400000</v>
      </c>
      <c r="D611" s="92"/>
      <c r="E611" s="23"/>
      <c r="F611" s="35"/>
      <c r="G611" s="20"/>
      <c r="H611" s="38"/>
      <c r="I611" s="32"/>
      <c r="J611" s="29"/>
      <c r="K611" s="29"/>
      <c r="L611" s="29"/>
      <c r="M611" s="29"/>
      <c r="N611" s="29"/>
      <c r="O611" s="29"/>
      <c r="P611" s="29"/>
      <c r="Q611" s="29"/>
      <c r="R611" s="29"/>
      <c r="S611" s="29"/>
      <c r="T611" s="29"/>
      <c r="U611" s="29"/>
      <c r="V611" s="29"/>
      <c r="W611" s="29"/>
      <c r="X611" s="29"/>
      <c r="Y611" s="29"/>
      <c r="Z611" s="29"/>
      <c r="AA611" s="32"/>
      <c r="AB611" s="32"/>
      <c r="AC611" s="32"/>
      <c r="AD611" s="32"/>
      <c r="AE611" s="32"/>
      <c r="AF611" s="32"/>
      <c r="AG611" s="32"/>
      <c r="AH611" s="32"/>
    </row>
    <row r="612" spans="1:34" ht="12.75" customHeight="1">
      <c r="A612" s="35">
        <v>21130301</v>
      </c>
      <c r="B612" s="40" t="s">
        <v>129</v>
      </c>
      <c r="C612" s="26">
        <v>9300000</v>
      </c>
      <c r="D612" s="92"/>
      <c r="E612" s="23"/>
      <c r="F612" s="35"/>
      <c r="G612" s="20"/>
      <c r="H612" s="20"/>
      <c r="I612" s="32"/>
      <c r="J612" s="29"/>
      <c r="K612" s="29"/>
      <c r="L612" s="29"/>
      <c r="M612" s="29"/>
      <c r="N612" s="29"/>
      <c r="O612" s="29"/>
      <c r="P612" s="29"/>
      <c r="Q612" s="29"/>
      <c r="R612" s="29"/>
      <c r="S612" s="29"/>
      <c r="T612" s="29"/>
      <c r="U612" s="29"/>
      <c r="V612" s="29"/>
      <c r="W612" s="29"/>
      <c r="X612" s="29"/>
      <c r="Y612" s="29"/>
      <c r="Z612" s="29"/>
      <c r="AA612" s="32"/>
      <c r="AB612" s="32"/>
      <c r="AC612" s="32"/>
      <c r="AD612" s="32"/>
      <c r="AE612" s="32"/>
      <c r="AF612" s="32"/>
      <c r="AG612" s="32"/>
      <c r="AH612" s="32"/>
    </row>
    <row r="613" spans="1:34" ht="12.75" customHeight="1">
      <c r="A613" s="35">
        <v>21130307</v>
      </c>
      <c r="B613" s="32" t="s">
        <v>101</v>
      </c>
      <c r="C613" s="26">
        <v>3100000</v>
      </c>
      <c r="D613" s="92"/>
      <c r="E613" s="23"/>
      <c r="F613" s="35"/>
      <c r="G613" s="20"/>
      <c r="H613" s="20"/>
      <c r="I613" s="32"/>
      <c r="J613" s="29"/>
      <c r="K613" s="29"/>
      <c r="L613" s="29"/>
      <c r="M613" s="29"/>
      <c r="N613" s="29"/>
      <c r="O613" s="29"/>
      <c r="P613" s="29"/>
      <c r="Q613" s="29"/>
      <c r="R613" s="29"/>
      <c r="S613" s="29"/>
      <c r="T613" s="29"/>
      <c r="U613" s="29"/>
      <c r="V613" s="29"/>
      <c r="W613" s="29"/>
      <c r="X613" s="29"/>
      <c r="Y613" s="29"/>
      <c r="Z613" s="29"/>
      <c r="AA613" s="32"/>
      <c r="AB613" s="32"/>
      <c r="AC613" s="32"/>
      <c r="AD613" s="32"/>
      <c r="AE613" s="32"/>
      <c r="AF613" s="32"/>
      <c r="AG613" s="32"/>
      <c r="AH613" s="32"/>
    </row>
    <row r="614" spans="1:34" ht="12.75" customHeight="1">
      <c r="A614" s="21">
        <v>211305</v>
      </c>
      <c r="B614" s="7" t="s">
        <v>55</v>
      </c>
      <c r="C614" s="8">
        <f>C615</f>
        <v>21700000</v>
      </c>
      <c r="D614" s="92"/>
      <c r="E614" s="20"/>
      <c r="F614" s="35"/>
      <c r="G614" s="32"/>
      <c r="H614" s="32"/>
      <c r="I614" s="32"/>
      <c r="J614" s="29"/>
      <c r="K614" s="29"/>
      <c r="L614" s="29"/>
      <c r="M614" s="29"/>
      <c r="N614" s="29"/>
      <c r="O614" s="29"/>
      <c r="P614" s="29"/>
      <c r="Q614" s="29"/>
      <c r="R614" s="29"/>
      <c r="S614" s="29"/>
      <c r="T614" s="29"/>
      <c r="U614" s="29"/>
      <c r="V614" s="29"/>
      <c r="W614" s="29"/>
      <c r="X614" s="29"/>
      <c r="Y614" s="29"/>
      <c r="Z614" s="29"/>
      <c r="AA614" s="32"/>
      <c r="AB614" s="32"/>
      <c r="AC614" s="32"/>
      <c r="AD614" s="32"/>
      <c r="AE614" s="32"/>
      <c r="AF614" s="32"/>
      <c r="AG614" s="32"/>
      <c r="AH614" s="32"/>
    </row>
    <row r="615" spans="1:34" ht="12.75" customHeight="1">
      <c r="A615" s="35">
        <v>21130502</v>
      </c>
      <c r="B615" s="32" t="s">
        <v>56</v>
      </c>
      <c r="C615" s="20">
        <v>21700000</v>
      </c>
      <c r="D615" s="92"/>
      <c r="E615" s="20"/>
      <c r="F615" s="20"/>
      <c r="G615" s="38"/>
      <c r="H615" s="32"/>
      <c r="I615" s="32"/>
      <c r="J615" s="29"/>
      <c r="K615" s="29"/>
      <c r="L615" s="29"/>
      <c r="M615" s="29"/>
      <c r="N615" s="29"/>
      <c r="O615" s="29"/>
      <c r="P615" s="29"/>
      <c r="Q615" s="29"/>
      <c r="R615" s="29"/>
      <c r="S615" s="29"/>
      <c r="T615" s="29"/>
      <c r="U615" s="29"/>
      <c r="V615" s="29"/>
      <c r="W615" s="29"/>
      <c r="X615" s="29"/>
      <c r="Y615" s="29"/>
      <c r="Z615" s="29"/>
      <c r="AA615" s="32"/>
      <c r="AB615" s="32"/>
      <c r="AC615" s="32"/>
      <c r="AD615" s="32"/>
      <c r="AE615" s="32"/>
      <c r="AF615" s="32"/>
      <c r="AG615" s="32"/>
      <c r="AH615" s="32"/>
    </row>
    <row r="616" spans="1:34" ht="12.75" customHeight="1">
      <c r="A616" s="21">
        <v>211307</v>
      </c>
      <c r="B616" s="23" t="s">
        <v>102</v>
      </c>
      <c r="C616" s="8">
        <f>C617</f>
        <v>850000</v>
      </c>
      <c r="D616" s="92"/>
      <c r="E616" s="20"/>
      <c r="F616" s="20"/>
      <c r="G616" s="32"/>
      <c r="H616" s="32"/>
      <c r="I616" s="32"/>
      <c r="J616" s="29"/>
      <c r="K616" s="29"/>
      <c r="L616" s="29"/>
      <c r="M616" s="29"/>
      <c r="N616" s="29"/>
      <c r="O616" s="29"/>
      <c r="P616" s="29"/>
      <c r="Q616" s="29"/>
      <c r="R616" s="29"/>
      <c r="S616" s="29"/>
      <c r="T616" s="29"/>
      <c r="U616" s="29"/>
      <c r="V616" s="29"/>
      <c r="W616" s="29"/>
      <c r="X616" s="29"/>
      <c r="Y616" s="29"/>
      <c r="Z616" s="29"/>
      <c r="AA616" s="32"/>
      <c r="AB616" s="32"/>
      <c r="AC616" s="32"/>
      <c r="AD616" s="32"/>
      <c r="AE616" s="32"/>
      <c r="AF616" s="32"/>
      <c r="AG616" s="32"/>
      <c r="AH616" s="32"/>
    </row>
    <row r="617" spans="1:34" ht="12.75" customHeight="1">
      <c r="A617" s="25">
        <v>21130701</v>
      </c>
      <c r="B617" s="32" t="s">
        <v>103</v>
      </c>
      <c r="C617" s="20">
        <v>850000</v>
      </c>
      <c r="D617" s="92"/>
      <c r="E617" s="20"/>
      <c r="F617" s="104"/>
      <c r="G617" s="20"/>
      <c r="H617" s="20"/>
      <c r="I617" s="32"/>
      <c r="J617" s="29"/>
      <c r="K617" s="29"/>
      <c r="L617" s="29"/>
      <c r="M617" s="29"/>
      <c r="N617" s="29"/>
      <c r="O617" s="29"/>
      <c r="P617" s="29"/>
      <c r="Q617" s="29"/>
      <c r="R617" s="29"/>
      <c r="S617" s="29"/>
      <c r="T617" s="29"/>
      <c r="U617" s="29"/>
      <c r="V617" s="29"/>
      <c r="W617" s="29"/>
      <c r="X617" s="29"/>
      <c r="Y617" s="29"/>
      <c r="Z617" s="29"/>
      <c r="AA617" s="32"/>
      <c r="AB617" s="32"/>
      <c r="AC617" s="32"/>
      <c r="AD617" s="32"/>
      <c r="AE617" s="32"/>
      <c r="AF617" s="32"/>
      <c r="AG617" s="32"/>
      <c r="AH617" s="32"/>
    </row>
    <row r="618" spans="1:34" ht="12.75" customHeight="1">
      <c r="A618" s="21">
        <v>211309</v>
      </c>
      <c r="B618" s="7" t="s">
        <v>61</v>
      </c>
      <c r="C618" s="8">
        <f>+SUM(C619:C622)</f>
        <v>117360000</v>
      </c>
      <c r="D618" s="92"/>
      <c r="E618" s="20"/>
      <c r="F618" s="20"/>
      <c r="G618" s="32"/>
      <c r="H618" s="35"/>
      <c r="I618" s="32"/>
      <c r="J618" s="29"/>
      <c r="K618" s="29"/>
      <c r="L618" s="29"/>
      <c r="M618" s="29"/>
      <c r="N618" s="29"/>
      <c r="O618" s="29"/>
      <c r="P618" s="29"/>
      <c r="Q618" s="29"/>
      <c r="R618" s="29"/>
      <c r="S618" s="29"/>
      <c r="T618" s="29"/>
      <c r="U618" s="29"/>
      <c r="V618" s="29"/>
      <c r="W618" s="29"/>
      <c r="X618" s="29"/>
      <c r="Y618" s="29"/>
      <c r="Z618" s="29"/>
      <c r="AA618" s="32"/>
      <c r="AB618" s="32"/>
      <c r="AC618" s="32"/>
      <c r="AD618" s="32"/>
      <c r="AE618" s="32"/>
      <c r="AF618" s="32"/>
      <c r="AG618" s="32"/>
      <c r="AH618" s="32"/>
    </row>
    <row r="619" spans="1:34" ht="12.75" customHeight="1">
      <c r="A619" s="25">
        <v>21130901</v>
      </c>
      <c r="B619" s="32" t="s">
        <v>62</v>
      </c>
      <c r="C619" s="20">
        <f>53400000</f>
        <v>53400000</v>
      </c>
      <c r="D619" s="92"/>
      <c r="E619" s="20"/>
      <c r="F619" s="32"/>
      <c r="G619" s="32"/>
      <c r="H619" s="38"/>
      <c r="I619" s="38"/>
      <c r="J619" s="29"/>
      <c r="K619" s="29"/>
      <c r="L619" s="29"/>
      <c r="M619" s="29"/>
      <c r="N619" s="29"/>
      <c r="O619" s="29"/>
      <c r="P619" s="29"/>
      <c r="Q619" s="29"/>
      <c r="R619" s="29"/>
      <c r="S619" s="29"/>
      <c r="T619" s="29"/>
      <c r="U619" s="29"/>
      <c r="V619" s="29"/>
      <c r="W619" s="29"/>
      <c r="X619" s="29"/>
      <c r="Y619" s="29"/>
      <c r="Z619" s="29"/>
      <c r="AA619" s="32"/>
      <c r="AB619" s="32"/>
      <c r="AC619" s="32"/>
      <c r="AD619" s="32"/>
      <c r="AE619" s="32"/>
      <c r="AF619" s="32"/>
      <c r="AG619" s="32"/>
      <c r="AH619" s="32"/>
    </row>
    <row r="620" spans="1:34" ht="12.75" customHeight="1">
      <c r="A620" s="25">
        <v>21130903</v>
      </c>
      <c r="B620" s="32" t="s">
        <v>63</v>
      </c>
      <c r="C620" s="20">
        <v>400000</v>
      </c>
      <c r="D620" s="92"/>
      <c r="E620" s="32"/>
      <c r="F620" s="35"/>
      <c r="G620" s="20"/>
      <c r="H620" s="32"/>
      <c r="I620" s="32"/>
      <c r="J620" s="29"/>
      <c r="K620" s="29"/>
      <c r="L620" s="29"/>
      <c r="M620" s="29"/>
      <c r="N620" s="29"/>
      <c r="O620" s="29"/>
      <c r="P620" s="29"/>
      <c r="Q620" s="29"/>
      <c r="R620" s="29"/>
      <c r="S620" s="29"/>
      <c r="T620" s="29"/>
      <c r="U620" s="29"/>
      <c r="V620" s="29"/>
      <c r="W620" s="29"/>
      <c r="X620" s="29"/>
      <c r="Y620" s="29"/>
      <c r="Z620" s="29"/>
      <c r="AA620" s="32"/>
      <c r="AB620" s="32"/>
      <c r="AC620" s="32"/>
      <c r="AD620" s="32"/>
      <c r="AE620" s="32"/>
      <c r="AF620" s="32"/>
      <c r="AG620" s="32"/>
      <c r="AH620" s="32"/>
    </row>
    <row r="621" spans="1:34" ht="12.75" customHeight="1">
      <c r="A621" s="25">
        <v>21130906</v>
      </c>
      <c r="B621" s="26" t="s">
        <v>397</v>
      </c>
      <c r="C621" s="26">
        <v>30360000</v>
      </c>
      <c r="D621" s="92"/>
      <c r="E621" s="109"/>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c r="AH621" s="32"/>
    </row>
    <row r="622" spans="1:34" ht="12.75" customHeight="1">
      <c r="A622" s="25">
        <v>21130908</v>
      </c>
      <c r="B622" s="26" t="s">
        <v>64</v>
      </c>
      <c r="C622" s="26">
        <v>33200000</v>
      </c>
      <c r="D622" s="92"/>
      <c r="E622" s="125"/>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c r="AH622" s="32"/>
    </row>
    <row r="623" spans="1:34" ht="12.75" customHeight="1">
      <c r="A623" s="32"/>
      <c r="B623" s="25"/>
      <c r="C623" s="20"/>
      <c r="D623" s="92"/>
      <c r="E623" s="20"/>
      <c r="F623" s="35"/>
      <c r="G623" s="32"/>
      <c r="H623" s="32"/>
      <c r="I623" s="38"/>
      <c r="J623" s="29"/>
      <c r="K623" s="29"/>
      <c r="L623" s="29"/>
      <c r="M623" s="29"/>
      <c r="N623" s="29"/>
      <c r="O623" s="29"/>
      <c r="P623" s="29"/>
      <c r="Q623" s="29"/>
      <c r="R623" s="29"/>
      <c r="S623" s="29"/>
      <c r="T623" s="29"/>
      <c r="U623" s="29"/>
      <c r="V623" s="29"/>
      <c r="W623" s="29"/>
      <c r="X623" s="29"/>
      <c r="Y623" s="29"/>
      <c r="Z623" s="29"/>
      <c r="AA623" s="32"/>
      <c r="AB623" s="32"/>
      <c r="AC623" s="32"/>
      <c r="AD623" s="32"/>
      <c r="AE623" s="32"/>
      <c r="AF623" s="32"/>
      <c r="AG623" s="32"/>
      <c r="AH623" s="32"/>
    </row>
    <row r="624" spans="1:34" ht="12.75" customHeight="1">
      <c r="A624" s="660" t="s">
        <v>74</v>
      </c>
      <c r="B624" s="657"/>
      <c r="C624" s="53">
        <f>(C625+C628)</f>
        <v>5800000</v>
      </c>
      <c r="D624" s="92"/>
      <c r="E624" s="20"/>
      <c r="F624" s="35"/>
      <c r="G624" s="32"/>
      <c r="H624" s="32"/>
      <c r="I624" s="32"/>
      <c r="J624" s="29"/>
      <c r="K624" s="29"/>
      <c r="L624" s="29"/>
      <c r="M624" s="29"/>
      <c r="N624" s="29"/>
      <c r="O624" s="29"/>
      <c r="P624" s="29"/>
      <c r="Q624" s="29"/>
      <c r="R624" s="29"/>
      <c r="S624" s="29"/>
      <c r="T624" s="29"/>
      <c r="U624" s="29"/>
      <c r="V624" s="29"/>
      <c r="W624" s="29"/>
      <c r="X624" s="29"/>
      <c r="Y624" s="29"/>
      <c r="Z624" s="29"/>
      <c r="AA624" s="32"/>
      <c r="AB624" s="32"/>
      <c r="AC624" s="32"/>
      <c r="AD624" s="32"/>
      <c r="AE624" s="32"/>
      <c r="AF624" s="32"/>
      <c r="AG624" s="32"/>
      <c r="AH624" s="32"/>
    </row>
    <row r="625" spans="1:34" ht="12.75" customHeight="1">
      <c r="A625" s="21">
        <v>221104</v>
      </c>
      <c r="B625" s="21" t="s">
        <v>78</v>
      </c>
      <c r="C625" s="8">
        <f>SUM(C626:C627)</f>
        <v>3800000</v>
      </c>
      <c r="D625" s="92"/>
      <c r="E625" s="20"/>
      <c r="F625" s="35"/>
      <c r="G625" s="32"/>
      <c r="H625" s="32"/>
      <c r="I625" s="32"/>
      <c r="J625" s="29"/>
      <c r="K625" s="29"/>
      <c r="L625" s="29"/>
      <c r="M625" s="29"/>
      <c r="N625" s="29"/>
      <c r="O625" s="29"/>
      <c r="P625" s="29"/>
      <c r="Q625" s="29"/>
      <c r="R625" s="29"/>
      <c r="S625" s="29"/>
      <c r="T625" s="29"/>
      <c r="U625" s="29"/>
      <c r="V625" s="29"/>
      <c r="W625" s="29"/>
      <c r="X625" s="29"/>
      <c r="Y625" s="29"/>
      <c r="Z625" s="29"/>
      <c r="AA625" s="32"/>
      <c r="AB625" s="32"/>
      <c r="AC625" s="32"/>
      <c r="AD625" s="32"/>
      <c r="AE625" s="32"/>
      <c r="AF625" s="32"/>
      <c r="AG625" s="32"/>
      <c r="AH625" s="32"/>
    </row>
    <row r="626" spans="1:34" ht="12.75" customHeight="1">
      <c r="A626" s="25">
        <v>22110401</v>
      </c>
      <c r="B626" s="32" t="s">
        <v>79</v>
      </c>
      <c r="C626" s="20">
        <v>1700000</v>
      </c>
      <c r="D626" s="92"/>
      <c r="E626" s="20"/>
      <c r="F626" s="35"/>
      <c r="G626" s="32"/>
      <c r="H626" s="32"/>
      <c r="I626" s="32"/>
      <c r="J626" s="29"/>
      <c r="K626" s="29"/>
      <c r="L626" s="29"/>
      <c r="M626" s="29"/>
      <c r="N626" s="29"/>
      <c r="O626" s="29"/>
      <c r="P626" s="29"/>
      <c r="Q626" s="29"/>
      <c r="R626" s="29"/>
      <c r="S626" s="29"/>
      <c r="T626" s="29"/>
      <c r="U626" s="29"/>
      <c r="V626" s="29"/>
      <c r="W626" s="29"/>
      <c r="X626" s="29"/>
      <c r="Y626" s="29"/>
      <c r="Z626" s="29"/>
      <c r="AA626" s="32"/>
      <c r="AB626" s="32"/>
      <c r="AC626" s="32"/>
      <c r="AD626" s="32"/>
      <c r="AE626" s="32"/>
      <c r="AF626" s="32"/>
      <c r="AG626" s="32"/>
      <c r="AH626" s="32"/>
    </row>
    <row r="627" spans="1:34" ht="12.75" customHeight="1">
      <c r="A627" s="25">
        <v>22110409</v>
      </c>
      <c r="B627" s="26" t="s">
        <v>80</v>
      </c>
      <c r="C627" s="26">
        <v>2100000</v>
      </c>
      <c r="D627" s="92"/>
      <c r="E627" s="23"/>
      <c r="F627" s="35"/>
      <c r="G627" s="20"/>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row>
    <row r="628" spans="1:34" ht="12.75" customHeight="1">
      <c r="A628" s="21">
        <v>221107</v>
      </c>
      <c r="B628" s="23" t="s">
        <v>81</v>
      </c>
      <c r="C628" s="8">
        <f>SUM(C629)</f>
        <v>2000000</v>
      </c>
      <c r="D628" s="92"/>
      <c r="E628" s="20"/>
      <c r="F628" s="35"/>
      <c r="G628" s="32"/>
      <c r="H628" s="32"/>
      <c r="I628" s="32"/>
      <c r="J628" s="29"/>
      <c r="K628" s="29"/>
      <c r="L628" s="29"/>
      <c r="M628" s="29"/>
      <c r="N628" s="29"/>
      <c r="O628" s="29"/>
      <c r="P628" s="29"/>
      <c r="Q628" s="29"/>
      <c r="R628" s="29"/>
      <c r="S628" s="29"/>
      <c r="T628" s="29"/>
      <c r="U628" s="29"/>
      <c r="V628" s="29"/>
      <c r="W628" s="29"/>
      <c r="X628" s="29"/>
      <c r="Y628" s="29"/>
      <c r="Z628" s="29"/>
      <c r="AA628" s="32"/>
      <c r="AB628" s="32"/>
      <c r="AC628" s="32"/>
      <c r="AD628" s="32"/>
      <c r="AE628" s="32"/>
      <c r="AF628" s="32"/>
      <c r="AG628" s="32"/>
      <c r="AH628" s="32"/>
    </row>
    <row r="629" spans="1:34" ht="12.75" customHeight="1">
      <c r="A629" s="25">
        <v>22110702</v>
      </c>
      <c r="B629" s="32" t="s">
        <v>82</v>
      </c>
      <c r="C629" s="20">
        <v>2000000</v>
      </c>
      <c r="D629" s="92"/>
      <c r="E629" s="20"/>
      <c r="F629" s="35"/>
      <c r="G629" s="32"/>
      <c r="H629" s="32"/>
      <c r="I629" s="32"/>
      <c r="J629" s="29"/>
      <c r="K629" s="29"/>
      <c r="L629" s="29"/>
      <c r="M629" s="29"/>
      <c r="N629" s="29"/>
      <c r="O629" s="29"/>
      <c r="P629" s="29"/>
      <c r="Q629" s="29"/>
      <c r="R629" s="29"/>
      <c r="S629" s="29"/>
      <c r="T629" s="29"/>
      <c r="U629" s="29"/>
      <c r="V629" s="29"/>
      <c r="W629" s="29"/>
      <c r="X629" s="29"/>
      <c r="Y629" s="29"/>
      <c r="Z629" s="29"/>
      <c r="AA629" s="32"/>
      <c r="AB629" s="32"/>
      <c r="AC629" s="32"/>
      <c r="AD629" s="32"/>
      <c r="AE629" s="32"/>
      <c r="AF629" s="32"/>
      <c r="AG629" s="32"/>
      <c r="AH629" s="32"/>
    </row>
    <row r="630" spans="1:34" ht="12.75" customHeight="1">
      <c r="A630" s="25"/>
      <c r="B630" s="32"/>
      <c r="C630" s="20"/>
      <c r="D630" s="92"/>
      <c r="E630" s="20"/>
      <c r="F630" s="35"/>
      <c r="G630" s="32"/>
      <c r="H630" s="32"/>
      <c r="I630" s="32"/>
      <c r="J630" s="29"/>
      <c r="K630" s="29"/>
      <c r="L630" s="29"/>
      <c r="M630" s="29"/>
      <c r="N630" s="29"/>
      <c r="O630" s="29"/>
      <c r="P630" s="29"/>
      <c r="Q630" s="29"/>
      <c r="R630" s="29"/>
      <c r="S630" s="29"/>
      <c r="T630" s="29"/>
      <c r="U630" s="29"/>
      <c r="V630" s="29"/>
      <c r="W630" s="29"/>
      <c r="X630" s="29"/>
      <c r="Y630" s="29"/>
      <c r="Z630" s="29"/>
      <c r="AA630" s="32"/>
      <c r="AB630" s="32"/>
      <c r="AC630" s="32"/>
      <c r="AD630" s="32"/>
      <c r="AE630" s="32"/>
      <c r="AF630" s="32"/>
      <c r="AG630" s="32"/>
      <c r="AH630" s="32"/>
    </row>
    <row r="631" spans="1:34" ht="12.75" customHeight="1">
      <c r="A631" s="25"/>
      <c r="B631" s="32"/>
      <c r="C631" s="20"/>
      <c r="D631" s="92"/>
      <c r="E631" s="20"/>
      <c r="F631" s="35"/>
      <c r="G631" s="32"/>
      <c r="H631" s="32"/>
      <c r="I631" s="32"/>
      <c r="J631" s="29"/>
      <c r="K631" s="29"/>
      <c r="L631" s="29"/>
      <c r="M631" s="29"/>
      <c r="N631" s="29"/>
      <c r="O631" s="29"/>
      <c r="P631" s="29"/>
      <c r="Q631" s="29"/>
      <c r="R631" s="29"/>
      <c r="S631" s="29"/>
      <c r="T631" s="29"/>
      <c r="U631" s="29"/>
      <c r="V631" s="29"/>
      <c r="W631" s="29"/>
      <c r="X631" s="29"/>
      <c r="Y631" s="29"/>
      <c r="Z631" s="29"/>
      <c r="AA631" s="32"/>
      <c r="AB631" s="32"/>
      <c r="AC631" s="32"/>
      <c r="AD631" s="32"/>
      <c r="AE631" s="32"/>
      <c r="AF631" s="32"/>
      <c r="AG631" s="32"/>
      <c r="AH631" s="32"/>
    </row>
    <row r="632" spans="1:34" ht="12.75" customHeight="1">
      <c r="A632" s="25"/>
      <c r="B632" s="32"/>
      <c r="C632" s="20"/>
      <c r="D632" s="92"/>
      <c r="E632" s="20"/>
      <c r="F632" s="35"/>
      <c r="G632" s="32"/>
      <c r="H632" s="32"/>
      <c r="I632" s="32"/>
      <c r="J632" s="29"/>
      <c r="K632" s="29"/>
      <c r="L632" s="29"/>
      <c r="M632" s="29"/>
      <c r="N632" s="29"/>
      <c r="O632" s="29"/>
      <c r="P632" s="29"/>
      <c r="Q632" s="29"/>
      <c r="R632" s="29"/>
      <c r="S632" s="29"/>
      <c r="T632" s="29"/>
      <c r="U632" s="29"/>
      <c r="V632" s="29"/>
      <c r="W632" s="29"/>
      <c r="X632" s="29"/>
      <c r="Y632" s="29"/>
      <c r="Z632" s="29"/>
      <c r="AA632" s="32"/>
      <c r="AB632" s="32"/>
      <c r="AC632" s="32"/>
      <c r="AD632" s="32"/>
      <c r="AE632" s="32"/>
      <c r="AF632" s="32"/>
      <c r="AG632" s="32"/>
      <c r="AH632" s="32"/>
    </row>
    <row r="633" spans="1:34" ht="12.75" customHeight="1">
      <c r="A633" s="25"/>
      <c r="B633" s="32"/>
      <c r="C633" s="20"/>
      <c r="D633" s="92"/>
      <c r="E633" s="20"/>
      <c r="F633" s="35"/>
      <c r="G633" s="32"/>
      <c r="H633" s="32"/>
      <c r="I633" s="32"/>
      <c r="J633" s="29"/>
      <c r="K633" s="29"/>
      <c r="L633" s="29"/>
      <c r="M633" s="29"/>
      <c r="N633" s="29"/>
      <c r="O633" s="29"/>
      <c r="P633" s="29"/>
      <c r="Q633" s="29"/>
      <c r="R633" s="29"/>
      <c r="S633" s="29"/>
      <c r="T633" s="29"/>
      <c r="U633" s="29"/>
      <c r="V633" s="29"/>
      <c r="W633" s="29"/>
      <c r="X633" s="29"/>
      <c r="Y633" s="29"/>
      <c r="Z633" s="29"/>
      <c r="AA633" s="32"/>
      <c r="AB633" s="32"/>
      <c r="AC633" s="32"/>
      <c r="AD633" s="32"/>
      <c r="AE633" s="32"/>
      <c r="AF633" s="32"/>
      <c r="AG633" s="32"/>
      <c r="AH633" s="32"/>
    </row>
    <row r="634" spans="1:34" ht="12.75" customHeight="1">
      <c r="A634" s="25"/>
      <c r="B634" s="32"/>
      <c r="C634" s="20"/>
      <c r="D634" s="92"/>
      <c r="E634" s="20"/>
      <c r="F634" s="35"/>
      <c r="G634" s="32"/>
      <c r="H634" s="32"/>
      <c r="I634" s="32"/>
      <c r="J634" s="29"/>
      <c r="K634" s="29"/>
      <c r="L634" s="29"/>
      <c r="M634" s="29"/>
      <c r="N634" s="29"/>
      <c r="O634" s="29"/>
      <c r="P634" s="29"/>
      <c r="Q634" s="29"/>
      <c r="R634" s="29"/>
      <c r="S634" s="29"/>
      <c r="T634" s="29"/>
      <c r="U634" s="29"/>
      <c r="V634" s="29"/>
      <c r="W634" s="29"/>
      <c r="X634" s="29"/>
      <c r="Y634" s="29"/>
      <c r="Z634" s="29"/>
      <c r="AA634" s="32"/>
      <c r="AB634" s="32"/>
      <c r="AC634" s="32"/>
      <c r="AD634" s="32"/>
      <c r="AE634" s="32"/>
      <c r="AF634" s="32"/>
      <c r="AG634" s="32"/>
      <c r="AH634" s="32"/>
    </row>
    <row r="635" spans="1:34" ht="12.75" customHeight="1">
      <c r="A635" s="25"/>
      <c r="B635" s="32"/>
      <c r="C635" s="20"/>
      <c r="D635" s="92"/>
      <c r="E635" s="20"/>
      <c r="F635" s="35"/>
      <c r="G635" s="32"/>
      <c r="H635" s="32"/>
      <c r="I635" s="32"/>
      <c r="J635" s="29"/>
      <c r="K635" s="29"/>
      <c r="L635" s="29"/>
      <c r="M635" s="29"/>
      <c r="N635" s="29"/>
      <c r="O635" s="29"/>
      <c r="P635" s="29"/>
      <c r="Q635" s="29"/>
      <c r="R635" s="29"/>
      <c r="S635" s="29"/>
      <c r="T635" s="29"/>
      <c r="U635" s="29"/>
      <c r="V635" s="29"/>
      <c r="W635" s="29"/>
      <c r="X635" s="29"/>
      <c r="Y635" s="29"/>
      <c r="Z635" s="29"/>
      <c r="AA635" s="32"/>
      <c r="AB635" s="32"/>
      <c r="AC635" s="32"/>
      <c r="AD635" s="32"/>
      <c r="AE635" s="32"/>
      <c r="AF635" s="32"/>
      <c r="AG635" s="32"/>
      <c r="AH635" s="32"/>
    </row>
    <row r="636" spans="1:34" ht="12.75" customHeight="1">
      <c r="A636" s="25"/>
      <c r="B636" s="32"/>
      <c r="C636" s="20"/>
      <c r="D636" s="92"/>
      <c r="E636" s="20"/>
      <c r="F636" s="35"/>
      <c r="G636" s="32"/>
      <c r="H636" s="32"/>
      <c r="I636" s="32"/>
      <c r="J636" s="29"/>
      <c r="K636" s="29"/>
      <c r="L636" s="29"/>
      <c r="M636" s="29"/>
      <c r="N636" s="29"/>
      <c r="O636" s="29"/>
      <c r="P636" s="29"/>
      <c r="Q636" s="29"/>
      <c r="R636" s="29"/>
      <c r="S636" s="29"/>
      <c r="T636" s="29"/>
      <c r="U636" s="29"/>
      <c r="V636" s="29"/>
      <c r="W636" s="29"/>
      <c r="X636" s="29"/>
      <c r="Y636" s="29"/>
      <c r="Z636" s="29"/>
      <c r="AA636" s="32"/>
      <c r="AB636" s="32"/>
      <c r="AC636" s="32"/>
      <c r="AD636" s="32"/>
      <c r="AE636" s="32"/>
      <c r="AF636" s="32"/>
      <c r="AG636" s="32"/>
      <c r="AH636" s="32"/>
    </row>
    <row r="637" spans="1:34" ht="12.75" customHeight="1">
      <c r="A637" s="25"/>
      <c r="B637" s="32"/>
      <c r="C637" s="20"/>
      <c r="D637" s="92"/>
      <c r="E637" s="20"/>
      <c r="F637" s="35"/>
      <c r="G637" s="32"/>
      <c r="H637" s="32"/>
      <c r="I637" s="32"/>
      <c r="J637" s="29"/>
      <c r="K637" s="29"/>
      <c r="L637" s="29"/>
      <c r="M637" s="29"/>
      <c r="N637" s="29"/>
      <c r="O637" s="29"/>
      <c r="P637" s="29"/>
      <c r="Q637" s="29"/>
      <c r="R637" s="29"/>
      <c r="S637" s="29"/>
      <c r="T637" s="29"/>
      <c r="U637" s="29"/>
      <c r="V637" s="29"/>
      <c r="W637" s="29"/>
      <c r="X637" s="29"/>
      <c r="Y637" s="29"/>
      <c r="Z637" s="29"/>
      <c r="AA637" s="32"/>
      <c r="AB637" s="32"/>
      <c r="AC637" s="32"/>
      <c r="AD637" s="32"/>
      <c r="AE637" s="32"/>
      <c r="AF637" s="32"/>
      <c r="AG637" s="32"/>
      <c r="AH637" s="32"/>
    </row>
    <row r="638" spans="1:34" ht="12.75" customHeight="1">
      <c r="A638" s="25"/>
      <c r="B638" s="32"/>
      <c r="C638" s="20"/>
      <c r="D638" s="92"/>
      <c r="E638" s="20"/>
      <c r="F638" s="35"/>
      <c r="G638" s="32"/>
      <c r="H638" s="32"/>
      <c r="I638" s="32"/>
      <c r="J638" s="29"/>
      <c r="K638" s="29"/>
      <c r="L638" s="29"/>
      <c r="M638" s="29"/>
      <c r="N638" s="29"/>
      <c r="O638" s="29"/>
      <c r="P638" s="29"/>
      <c r="Q638" s="29"/>
      <c r="R638" s="29"/>
      <c r="S638" s="29"/>
      <c r="T638" s="29"/>
      <c r="U638" s="29"/>
      <c r="V638" s="29"/>
      <c r="W638" s="29"/>
      <c r="X638" s="29"/>
      <c r="Y638" s="29"/>
      <c r="Z638" s="29"/>
      <c r="AA638" s="32"/>
      <c r="AB638" s="32"/>
      <c r="AC638" s="32"/>
      <c r="AD638" s="32"/>
      <c r="AE638" s="32"/>
      <c r="AF638" s="32"/>
      <c r="AG638" s="32"/>
      <c r="AH638" s="32"/>
    </row>
    <row r="639" spans="1:34" ht="12.75" customHeight="1">
      <c r="A639" s="25"/>
      <c r="B639" s="32"/>
      <c r="C639" s="20"/>
      <c r="D639" s="92"/>
      <c r="E639" s="20"/>
      <c r="F639" s="35"/>
      <c r="G639" s="32"/>
      <c r="H639" s="32"/>
      <c r="I639" s="32"/>
      <c r="J639" s="29"/>
      <c r="K639" s="29"/>
      <c r="L639" s="29"/>
      <c r="M639" s="29"/>
      <c r="N639" s="29"/>
      <c r="O639" s="29"/>
      <c r="P639" s="29"/>
      <c r="Q639" s="29"/>
      <c r="R639" s="29"/>
      <c r="S639" s="29"/>
      <c r="T639" s="29"/>
      <c r="U639" s="29"/>
      <c r="V639" s="29"/>
      <c r="W639" s="29"/>
      <c r="X639" s="29"/>
      <c r="Y639" s="29"/>
      <c r="Z639" s="29"/>
      <c r="AA639" s="32"/>
      <c r="AB639" s="32"/>
      <c r="AC639" s="32"/>
      <c r="AD639" s="32"/>
      <c r="AE639" s="32"/>
      <c r="AF639" s="32"/>
      <c r="AG639" s="32"/>
      <c r="AH639" s="32"/>
    </row>
    <row r="640" spans="1:34" ht="12.75" customHeight="1">
      <c r="A640" s="25"/>
      <c r="B640" s="32"/>
      <c r="C640" s="20"/>
      <c r="D640" s="92"/>
      <c r="E640" s="20"/>
      <c r="F640" s="35"/>
      <c r="G640" s="32"/>
      <c r="H640" s="32"/>
      <c r="I640" s="32"/>
      <c r="J640" s="29"/>
      <c r="K640" s="29"/>
      <c r="L640" s="29"/>
      <c r="M640" s="29"/>
      <c r="N640" s="29"/>
      <c r="O640" s="29"/>
      <c r="P640" s="29"/>
      <c r="Q640" s="29"/>
      <c r="R640" s="29"/>
      <c r="S640" s="29"/>
      <c r="T640" s="29"/>
      <c r="U640" s="29"/>
      <c r="V640" s="29"/>
      <c r="W640" s="29"/>
      <c r="X640" s="29"/>
      <c r="Y640" s="29"/>
      <c r="Z640" s="29"/>
      <c r="AA640" s="32"/>
      <c r="AB640" s="32"/>
      <c r="AC640" s="32"/>
      <c r="AD640" s="32"/>
      <c r="AE640" s="32"/>
      <c r="AF640" s="32"/>
      <c r="AG640" s="32"/>
      <c r="AH640" s="32"/>
    </row>
    <row r="641" spans="1:34" ht="12.75" customHeight="1">
      <c r="A641" s="25"/>
      <c r="B641" s="32"/>
      <c r="C641" s="20"/>
      <c r="D641" s="92"/>
      <c r="E641" s="20"/>
      <c r="F641" s="35"/>
      <c r="G641" s="32"/>
      <c r="H641" s="32"/>
      <c r="I641" s="32"/>
      <c r="J641" s="29"/>
      <c r="K641" s="29"/>
      <c r="L641" s="29"/>
      <c r="M641" s="29"/>
      <c r="N641" s="29"/>
      <c r="O641" s="29"/>
      <c r="P641" s="29"/>
      <c r="Q641" s="29"/>
      <c r="R641" s="29"/>
      <c r="S641" s="29"/>
      <c r="T641" s="29"/>
      <c r="U641" s="29"/>
      <c r="V641" s="29"/>
      <c r="W641" s="29"/>
      <c r="X641" s="29"/>
      <c r="Y641" s="29"/>
      <c r="Z641" s="29"/>
      <c r="AA641" s="32"/>
      <c r="AB641" s="32"/>
      <c r="AC641" s="32"/>
      <c r="AD641" s="32"/>
      <c r="AE641" s="32"/>
      <c r="AF641" s="32"/>
      <c r="AG641" s="32"/>
      <c r="AH641" s="32"/>
    </row>
    <row r="642" spans="1:34" ht="12.75" customHeight="1">
      <c r="A642" s="25"/>
      <c r="B642" s="32"/>
      <c r="C642" s="20"/>
      <c r="D642" s="92"/>
      <c r="E642" s="20"/>
      <c r="F642" s="35"/>
      <c r="G642" s="32"/>
      <c r="H642" s="32"/>
      <c r="I642" s="32"/>
      <c r="J642" s="29"/>
      <c r="K642" s="29"/>
      <c r="L642" s="29"/>
      <c r="M642" s="29"/>
      <c r="N642" s="29"/>
      <c r="O642" s="29"/>
      <c r="P642" s="29"/>
      <c r="Q642" s="29"/>
      <c r="R642" s="29"/>
      <c r="S642" s="29"/>
      <c r="T642" s="29"/>
      <c r="U642" s="29"/>
      <c r="V642" s="29"/>
      <c r="W642" s="29"/>
      <c r="X642" s="29"/>
      <c r="Y642" s="29"/>
      <c r="Z642" s="29"/>
      <c r="AA642" s="32"/>
      <c r="AB642" s="32"/>
      <c r="AC642" s="32"/>
      <c r="AD642" s="32"/>
      <c r="AE642" s="32"/>
      <c r="AF642" s="32"/>
      <c r="AG642" s="32"/>
      <c r="AH642" s="32"/>
    </row>
    <row r="643" spans="1:34" ht="12.75" customHeight="1">
      <c r="A643" s="25"/>
      <c r="B643" s="32"/>
      <c r="C643" s="20"/>
      <c r="D643" s="92"/>
      <c r="E643" s="20"/>
      <c r="F643" s="35"/>
      <c r="G643" s="32"/>
      <c r="H643" s="32"/>
      <c r="I643" s="32"/>
      <c r="J643" s="29"/>
      <c r="K643" s="29"/>
      <c r="L643" s="29"/>
      <c r="M643" s="29"/>
      <c r="N643" s="29"/>
      <c r="O643" s="29"/>
      <c r="P643" s="29"/>
      <c r="Q643" s="29"/>
      <c r="R643" s="29"/>
      <c r="S643" s="29"/>
      <c r="T643" s="29"/>
      <c r="U643" s="29"/>
      <c r="V643" s="29"/>
      <c r="W643" s="29"/>
      <c r="X643" s="29"/>
      <c r="Y643" s="29"/>
      <c r="Z643" s="29"/>
      <c r="AA643" s="32"/>
      <c r="AB643" s="32"/>
      <c r="AC643" s="32"/>
      <c r="AD643" s="32"/>
      <c r="AE643" s="32"/>
      <c r="AF643" s="32"/>
      <c r="AG643" s="32"/>
      <c r="AH643" s="32"/>
    </row>
    <row r="644" spans="1:34" ht="12.75" customHeight="1">
      <c r="A644" s="25"/>
      <c r="B644" s="32"/>
      <c r="C644" s="20"/>
      <c r="D644" s="92"/>
      <c r="E644" s="20"/>
      <c r="F644" s="35"/>
      <c r="G644" s="32"/>
      <c r="H644" s="32"/>
      <c r="I644" s="32"/>
      <c r="J644" s="29"/>
      <c r="K644" s="29"/>
      <c r="L644" s="29"/>
      <c r="M644" s="29"/>
      <c r="N644" s="29"/>
      <c r="O644" s="29"/>
      <c r="P644" s="29"/>
      <c r="Q644" s="29"/>
      <c r="R644" s="29"/>
      <c r="S644" s="29"/>
      <c r="T644" s="29"/>
      <c r="U644" s="29"/>
      <c r="V644" s="29"/>
      <c r="W644" s="29"/>
      <c r="X644" s="29"/>
      <c r="Y644" s="29"/>
      <c r="Z644" s="29"/>
      <c r="AA644" s="32"/>
      <c r="AB644" s="32"/>
      <c r="AC644" s="32"/>
      <c r="AD644" s="32"/>
      <c r="AE644" s="32"/>
      <c r="AF644" s="32"/>
      <c r="AG644" s="32"/>
      <c r="AH644" s="32"/>
    </row>
    <row r="645" spans="1:34" ht="12.75" customHeight="1">
      <c r="A645" s="25"/>
      <c r="B645" s="32"/>
      <c r="C645" s="20"/>
      <c r="D645" s="92"/>
      <c r="E645" s="20"/>
      <c r="F645" s="35"/>
      <c r="G645" s="32"/>
      <c r="H645" s="32"/>
      <c r="I645" s="32"/>
      <c r="J645" s="29"/>
      <c r="K645" s="29"/>
      <c r="L645" s="29"/>
      <c r="M645" s="29"/>
      <c r="N645" s="29"/>
      <c r="O645" s="29"/>
      <c r="P645" s="29"/>
      <c r="Q645" s="29"/>
      <c r="R645" s="29"/>
      <c r="S645" s="29"/>
      <c r="T645" s="29"/>
      <c r="U645" s="29"/>
      <c r="V645" s="29"/>
      <c r="W645" s="29"/>
      <c r="X645" s="29"/>
      <c r="Y645" s="29"/>
      <c r="Z645" s="29"/>
      <c r="AA645" s="32"/>
      <c r="AB645" s="32"/>
      <c r="AC645" s="32"/>
      <c r="AD645" s="32"/>
      <c r="AE645" s="32"/>
      <c r="AF645" s="32"/>
      <c r="AG645" s="32"/>
      <c r="AH645" s="32"/>
    </row>
    <row r="646" spans="1:34" ht="12.75" customHeight="1">
      <c r="A646" s="25"/>
      <c r="B646" s="32"/>
      <c r="C646" s="20"/>
      <c r="D646" s="92"/>
      <c r="E646" s="20"/>
      <c r="F646" s="35"/>
      <c r="G646" s="32"/>
      <c r="H646" s="32"/>
      <c r="I646" s="32"/>
      <c r="J646" s="29"/>
      <c r="K646" s="29"/>
      <c r="L646" s="29"/>
      <c r="M646" s="29"/>
      <c r="N646" s="29"/>
      <c r="O646" s="29"/>
      <c r="P646" s="29"/>
      <c r="Q646" s="29"/>
      <c r="R646" s="29"/>
      <c r="S646" s="29"/>
      <c r="T646" s="29"/>
      <c r="U646" s="29"/>
      <c r="V646" s="29"/>
      <c r="W646" s="29"/>
      <c r="X646" s="29"/>
      <c r="Y646" s="29"/>
      <c r="Z646" s="29"/>
      <c r="AA646" s="32"/>
      <c r="AB646" s="32"/>
      <c r="AC646" s="32"/>
      <c r="AD646" s="32"/>
      <c r="AE646" s="32"/>
      <c r="AF646" s="32"/>
      <c r="AG646" s="32"/>
      <c r="AH646" s="32"/>
    </row>
    <row r="647" spans="1:34" ht="12.75" customHeight="1">
      <c r="A647" s="25"/>
      <c r="B647" s="32"/>
      <c r="C647" s="20"/>
      <c r="D647" s="92"/>
      <c r="E647" s="20"/>
      <c r="F647" s="35"/>
      <c r="G647" s="32"/>
      <c r="H647" s="32"/>
      <c r="I647" s="32"/>
      <c r="J647" s="29"/>
      <c r="K647" s="29"/>
      <c r="L647" s="29"/>
      <c r="M647" s="29"/>
      <c r="N647" s="29"/>
      <c r="O647" s="29"/>
      <c r="P647" s="29"/>
      <c r="Q647" s="29"/>
      <c r="R647" s="29"/>
      <c r="S647" s="29"/>
      <c r="T647" s="29"/>
      <c r="U647" s="29"/>
      <c r="V647" s="29"/>
      <c r="W647" s="29"/>
      <c r="X647" s="29"/>
      <c r="Y647" s="29"/>
      <c r="Z647" s="29"/>
      <c r="AA647" s="32"/>
      <c r="AB647" s="32"/>
      <c r="AC647" s="32"/>
      <c r="AD647" s="32"/>
      <c r="AE647" s="32"/>
      <c r="AF647" s="32"/>
      <c r="AG647" s="32"/>
      <c r="AH647" s="32"/>
    </row>
    <row r="648" spans="1:34" ht="12.75" customHeight="1">
      <c r="A648" s="25"/>
      <c r="B648" s="32"/>
      <c r="C648" s="20"/>
      <c r="D648" s="92"/>
      <c r="E648" s="20"/>
      <c r="F648" s="35"/>
      <c r="G648" s="32"/>
      <c r="H648" s="32"/>
      <c r="I648" s="32"/>
      <c r="J648" s="29"/>
      <c r="K648" s="29"/>
      <c r="L648" s="29"/>
      <c r="M648" s="29"/>
      <c r="N648" s="29"/>
      <c r="O648" s="29"/>
      <c r="P648" s="29"/>
      <c r="Q648" s="29"/>
      <c r="R648" s="29"/>
      <c r="S648" s="29"/>
      <c r="T648" s="29"/>
      <c r="U648" s="29"/>
      <c r="V648" s="29"/>
      <c r="W648" s="29"/>
      <c r="X648" s="29"/>
      <c r="Y648" s="29"/>
      <c r="Z648" s="29"/>
      <c r="AA648" s="32"/>
      <c r="AB648" s="32"/>
      <c r="AC648" s="32"/>
      <c r="AD648" s="32"/>
      <c r="AE648" s="32"/>
      <c r="AF648" s="32"/>
      <c r="AG648" s="32"/>
      <c r="AH648" s="32"/>
    </row>
    <row r="649" spans="1:34" ht="12.75" customHeight="1">
      <c r="A649" s="25"/>
      <c r="B649" s="32"/>
      <c r="C649" s="20"/>
      <c r="D649" s="92"/>
      <c r="E649" s="20"/>
      <c r="F649" s="35"/>
      <c r="G649" s="32"/>
      <c r="H649" s="32"/>
      <c r="I649" s="32"/>
      <c r="J649" s="29"/>
      <c r="K649" s="29"/>
      <c r="L649" s="29"/>
      <c r="M649" s="29"/>
      <c r="N649" s="29"/>
      <c r="O649" s="29"/>
      <c r="P649" s="29"/>
      <c r="Q649" s="29"/>
      <c r="R649" s="29"/>
      <c r="S649" s="29"/>
      <c r="T649" s="29"/>
      <c r="U649" s="29"/>
      <c r="V649" s="29"/>
      <c r="W649" s="29"/>
      <c r="X649" s="29"/>
      <c r="Y649" s="29"/>
      <c r="Z649" s="29"/>
      <c r="AA649" s="32"/>
      <c r="AB649" s="32"/>
      <c r="AC649" s="32"/>
      <c r="AD649" s="32"/>
      <c r="AE649" s="32"/>
      <c r="AF649" s="32"/>
      <c r="AG649" s="32"/>
      <c r="AH649" s="32"/>
    </row>
    <row r="650" spans="1:34" ht="12.75" customHeight="1">
      <c r="A650" s="25"/>
      <c r="B650" s="32"/>
      <c r="C650" s="20"/>
      <c r="D650" s="92"/>
      <c r="E650" s="20"/>
      <c r="F650" s="35"/>
      <c r="G650" s="32"/>
      <c r="H650" s="32"/>
      <c r="I650" s="32"/>
      <c r="J650" s="29"/>
      <c r="K650" s="29"/>
      <c r="L650" s="29"/>
      <c r="M650" s="29"/>
      <c r="N650" s="29"/>
      <c r="O650" s="29"/>
      <c r="P650" s="29"/>
      <c r="Q650" s="29"/>
      <c r="R650" s="29"/>
      <c r="S650" s="29"/>
      <c r="T650" s="29"/>
      <c r="U650" s="29"/>
      <c r="V650" s="29"/>
      <c r="W650" s="29"/>
      <c r="X650" s="29"/>
      <c r="Y650" s="29"/>
      <c r="Z650" s="29"/>
      <c r="AA650" s="32"/>
      <c r="AB650" s="32"/>
      <c r="AC650" s="32"/>
      <c r="AD650" s="32"/>
      <c r="AE650" s="32"/>
      <c r="AF650" s="32"/>
      <c r="AG650" s="32"/>
      <c r="AH650" s="32"/>
    </row>
    <row r="651" spans="1:34" ht="12.75" customHeight="1">
      <c r="A651" s="25"/>
      <c r="B651" s="32"/>
      <c r="C651" s="20"/>
      <c r="D651" s="92"/>
      <c r="E651" s="20"/>
      <c r="F651" s="35"/>
      <c r="G651" s="32"/>
      <c r="H651" s="32"/>
      <c r="I651" s="32"/>
      <c r="J651" s="29"/>
      <c r="K651" s="29"/>
      <c r="L651" s="29"/>
      <c r="M651" s="29"/>
      <c r="N651" s="29"/>
      <c r="O651" s="29"/>
      <c r="P651" s="29"/>
      <c r="Q651" s="29"/>
      <c r="R651" s="29"/>
      <c r="S651" s="29"/>
      <c r="T651" s="29"/>
      <c r="U651" s="29"/>
      <c r="V651" s="29"/>
      <c r="W651" s="29"/>
      <c r="X651" s="29"/>
      <c r="Y651" s="29"/>
      <c r="Z651" s="29"/>
      <c r="AA651" s="32"/>
      <c r="AB651" s="32"/>
      <c r="AC651" s="32"/>
      <c r="AD651" s="32"/>
      <c r="AE651" s="32"/>
      <c r="AF651" s="32"/>
      <c r="AG651" s="32"/>
      <c r="AH651" s="32"/>
    </row>
    <row r="652" spans="1:34" ht="12.75" customHeight="1">
      <c r="A652" s="25"/>
      <c r="B652" s="32"/>
      <c r="C652" s="20"/>
      <c r="D652" s="92"/>
      <c r="E652" s="20"/>
      <c r="F652" s="35"/>
      <c r="G652" s="32"/>
      <c r="H652" s="32"/>
      <c r="I652" s="32"/>
      <c r="J652" s="29"/>
      <c r="K652" s="29"/>
      <c r="L652" s="29"/>
      <c r="M652" s="29"/>
      <c r="N652" s="29"/>
      <c r="O652" s="29"/>
      <c r="P652" s="29"/>
      <c r="Q652" s="29"/>
      <c r="R652" s="29"/>
      <c r="S652" s="29"/>
      <c r="T652" s="29"/>
      <c r="U652" s="29"/>
      <c r="V652" s="29"/>
      <c r="W652" s="29"/>
      <c r="X652" s="29"/>
      <c r="Y652" s="29"/>
      <c r="Z652" s="29"/>
      <c r="AA652" s="32"/>
      <c r="AB652" s="32"/>
      <c r="AC652" s="32"/>
      <c r="AD652" s="32"/>
      <c r="AE652" s="32"/>
      <c r="AF652" s="32"/>
      <c r="AG652" s="32"/>
      <c r="AH652" s="32"/>
    </row>
    <row r="653" spans="1:34" ht="12.75" customHeight="1">
      <c r="A653" s="25"/>
      <c r="B653" s="32"/>
      <c r="C653" s="20"/>
      <c r="D653" s="92"/>
      <c r="E653" s="20"/>
      <c r="F653" s="35"/>
      <c r="G653" s="32"/>
      <c r="H653" s="32"/>
      <c r="I653" s="32"/>
      <c r="J653" s="29"/>
      <c r="K653" s="29"/>
      <c r="L653" s="29"/>
      <c r="M653" s="29"/>
      <c r="N653" s="29"/>
      <c r="O653" s="29"/>
      <c r="P653" s="29"/>
      <c r="Q653" s="29"/>
      <c r="R653" s="29"/>
      <c r="S653" s="29"/>
      <c r="T653" s="29"/>
      <c r="U653" s="29"/>
      <c r="V653" s="29"/>
      <c r="W653" s="29"/>
      <c r="X653" s="29"/>
      <c r="Y653" s="29"/>
      <c r="Z653" s="29"/>
      <c r="AA653" s="32"/>
      <c r="AB653" s="32"/>
      <c r="AC653" s="32"/>
      <c r="AD653" s="32"/>
      <c r="AE653" s="32"/>
      <c r="AF653" s="32"/>
      <c r="AG653" s="32"/>
      <c r="AH653" s="32"/>
    </row>
    <row r="654" spans="1:34" ht="12.75" customHeight="1">
      <c r="A654" s="25"/>
      <c r="B654" s="32"/>
      <c r="C654" s="20"/>
      <c r="D654" s="92"/>
      <c r="E654" s="20"/>
      <c r="F654" s="35"/>
      <c r="G654" s="32"/>
      <c r="H654" s="32"/>
      <c r="I654" s="32"/>
      <c r="J654" s="29"/>
      <c r="K654" s="29"/>
      <c r="L654" s="29"/>
      <c r="M654" s="29"/>
      <c r="N654" s="29"/>
      <c r="O654" s="29"/>
      <c r="P654" s="29"/>
      <c r="Q654" s="29"/>
      <c r="R654" s="29"/>
      <c r="S654" s="29"/>
      <c r="T654" s="29"/>
      <c r="U654" s="29"/>
      <c r="V654" s="29"/>
      <c r="W654" s="29"/>
      <c r="X654" s="29"/>
      <c r="Y654" s="29"/>
      <c r="Z654" s="29"/>
      <c r="AA654" s="32"/>
      <c r="AB654" s="32"/>
      <c r="AC654" s="32"/>
      <c r="AD654" s="32"/>
      <c r="AE654" s="32"/>
      <c r="AF654" s="32"/>
      <c r="AG654" s="32"/>
      <c r="AH654" s="32"/>
    </row>
    <row r="655" spans="1:34" ht="12.75" customHeight="1">
      <c r="A655" s="25"/>
      <c r="B655" s="32"/>
      <c r="C655" s="20"/>
      <c r="D655" s="92"/>
      <c r="E655" s="20"/>
      <c r="F655" s="35"/>
      <c r="G655" s="32"/>
      <c r="H655" s="32"/>
      <c r="I655" s="32"/>
      <c r="J655" s="29"/>
      <c r="K655" s="29"/>
      <c r="L655" s="29"/>
      <c r="M655" s="29"/>
      <c r="N655" s="29"/>
      <c r="O655" s="29"/>
      <c r="P655" s="29"/>
      <c r="Q655" s="29"/>
      <c r="R655" s="29"/>
      <c r="S655" s="29"/>
      <c r="T655" s="29"/>
      <c r="U655" s="29"/>
      <c r="V655" s="29"/>
      <c r="W655" s="29"/>
      <c r="X655" s="29"/>
      <c r="Y655" s="29"/>
      <c r="Z655" s="29"/>
      <c r="AA655" s="32"/>
      <c r="AB655" s="32"/>
      <c r="AC655" s="32"/>
      <c r="AD655" s="32"/>
      <c r="AE655" s="32"/>
      <c r="AF655" s="32"/>
      <c r="AG655" s="32"/>
      <c r="AH655" s="32"/>
    </row>
    <row r="656" spans="1:34" ht="12.75" customHeight="1">
      <c r="A656" s="25"/>
      <c r="B656" s="32"/>
      <c r="C656" s="20"/>
      <c r="D656" s="92"/>
      <c r="E656" s="20"/>
      <c r="F656" s="35"/>
      <c r="G656" s="32"/>
      <c r="H656" s="32"/>
      <c r="I656" s="32"/>
      <c r="J656" s="29"/>
      <c r="K656" s="29"/>
      <c r="L656" s="29"/>
      <c r="M656" s="29"/>
      <c r="N656" s="29"/>
      <c r="O656" s="29"/>
      <c r="P656" s="29"/>
      <c r="Q656" s="29"/>
      <c r="R656" s="29"/>
      <c r="S656" s="29"/>
      <c r="T656" s="29"/>
      <c r="U656" s="29"/>
      <c r="V656" s="29"/>
      <c r="W656" s="29"/>
      <c r="X656" s="29"/>
      <c r="Y656" s="29"/>
      <c r="Z656" s="29"/>
      <c r="AA656" s="32"/>
      <c r="AB656" s="32"/>
      <c r="AC656" s="32"/>
      <c r="AD656" s="32"/>
      <c r="AE656" s="32"/>
      <c r="AF656" s="32"/>
      <c r="AG656" s="32"/>
      <c r="AH656" s="32"/>
    </row>
    <row r="657" spans="1:34" ht="12.75" customHeight="1">
      <c r="A657" s="25"/>
      <c r="B657" s="32"/>
      <c r="C657" s="20"/>
      <c r="D657" s="92"/>
      <c r="E657" s="20"/>
      <c r="F657" s="35"/>
      <c r="G657" s="32"/>
      <c r="H657" s="32"/>
      <c r="I657" s="32"/>
      <c r="J657" s="29"/>
      <c r="K657" s="29"/>
      <c r="L657" s="29"/>
      <c r="M657" s="29"/>
      <c r="N657" s="29"/>
      <c r="O657" s="29"/>
      <c r="P657" s="29"/>
      <c r="Q657" s="29"/>
      <c r="R657" s="29"/>
      <c r="S657" s="29"/>
      <c r="T657" s="29"/>
      <c r="U657" s="29"/>
      <c r="V657" s="29"/>
      <c r="W657" s="29"/>
      <c r="X657" s="29"/>
      <c r="Y657" s="29"/>
      <c r="Z657" s="29"/>
      <c r="AA657" s="32"/>
      <c r="AB657" s="32"/>
      <c r="AC657" s="32"/>
      <c r="AD657" s="32"/>
      <c r="AE657" s="32"/>
      <c r="AF657" s="32"/>
      <c r="AG657" s="32"/>
      <c r="AH657" s="32"/>
    </row>
    <row r="658" spans="1:34" ht="12.75" customHeight="1">
      <c r="A658" s="25"/>
      <c r="B658" s="32"/>
      <c r="C658" s="20"/>
      <c r="D658" s="92"/>
      <c r="E658" s="20"/>
      <c r="F658" s="35"/>
      <c r="G658" s="32"/>
      <c r="H658" s="32"/>
      <c r="I658" s="32"/>
      <c r="J658" s="29"/>
      <c r="K658" s="29"/>
      <c r="L658" s="29"/>
      <c r="M658" s="29"/>
      <c r="N658" s="29"/>
      <c r="O658" s="29"/>
      <c r="P658" s="29"/>
      <c r="Q658" s="29"/>
      <c r="R658" s="29"/>
      <c r="S658" s="29"/>
      <c r="T658" s="29"/>
      <c r="U658" s="29"/>
      <c r="V658" s="29"/>
      <c r="W658" s="29"/>
      <c r="X658" s="29"/>
      <c r="Y658" s="29"/>
      <c r="Z658" s="29"/>
      <c r="AA658" s="32"/>
      <c r="AB658" s="32"/>
      <c r="AC658" s="32"/>
      <c r="AD658" s="32"/>
      <c r="AE658" s="32"/>
      <c r="AF658" s="32"/>
      <c r="AG658" s="32"/>
      <c r="AH658" s="32"/>
    </row>
    <row r="659" spans="1:34" ht="12.75" customHeight="1">
      <c r="A659" s="25"/>
      <c r="B659" s="32"/>
      <c r="C659" s="20"/>
      <c r="D659" s="92"/>
      <c r="E659" s="20"/>
      <c r="F659" s="35"/>
      <c r="G659" s="32"/>
      <c r="H659" s="32"/>
      <c r="I659" s="32"/>
      <c r="J659" s="29"/>
      <c r="K659" s="29"/>
      <c r="L659" s="29"/>
      <c r="M659" s="29"/>
      <c r="N659" s="29"/>
      <c r="O659" s="29"/>
      <c r="P659" s="29"/>
      <c r="Q659" s="29"/>
      <c r="R659" s="29"/>
      <c r="S659" s="29"/>
      <c r="T659" s="29"/>
      <c r="U659" s="29"/>
      <c r="V659" s="29"/>
      <c r="W659" s="29"/>
      <c r="X659" s="29"/>
      <c r="Y659" s="29"/>
      <c r="Z659" s="29"/>
      <c r="AA659" s="32"/>
      <c r="AB659" s="32"/>
      <c r="AC659" s="32"/>
      <c r="AD659" s="32"/>
      <c r="AE659" s="32"/>
      <c r="AF659" s="32"/>
      <c r="AG659" s="32"/>
      <c r="AH659" s="32"/>
    </row>
    <row r="660" spans="1:34" ht="12.75" customHeight="1">
      <c r="A660" s="25"/>
      <c r="B660" s="32"/>
      <c r="C660" s="20"/>
      <c r="D660" s="92"/>
      <c r="E660" s="20"/>
      <c r="F660" s="35"/>
      <c r="G660" s="32"/>
      <c r="H660" s="32"/>
      <c r="I660" s="32"/>
      <c r="J660" s="29"/>
      <c r="K660" s="29"/>
      <c r="L660" s="29"/>
      <c r="M660" s="29"/>
      <c r="N660" s="29"/>
      <c r="O660" s="29"/>
      <c r="P660" s="29"/>
      <c r="Q660" s="29"/>
      <c r="R660" s="29"/>
      <c r="S660" s="29"/>
      <c r="T660" s="29"/>
      <c r="U660" s="29"/>
      <c r="V660" s="29"/>
      <c r="W660" s="29"/>
      <c r="X660" s="29"/>
      <c r="Y660" s="29"/>
      <c r="Z660" s="29"/>
      <c r="AA660" s="32"/>
      <c r="AB660" s="32"/>
      <c r="AC660" s="32"/>
      <c r="AD660" s="32"/>
      <c r="AE660" s="32"/>
      <c r="AF660" s="32"/>
      <c r="AG660" s="32"/>
      <c r="AH660" s="32"/>
    </row>
    <row r="661" spans="1:34" ht="12.75" customHeight="1">
      <c r="A661" s="25"/>
      <c r="B661" s="32"/>
      <c r="C661" s="20"/>
      <c r="D661" s="92"/>
      <c r="E661" s="20"/>
      <c r="F661" s="35"/>
      <c r="G661" s="32"/>
      <c r="H661" s="32"/>
      <c r="I661" s="32"/>
      <c r="J661" s="29"/>
      <c r="K661" s="29"/>
      <c r="L661" s="29"/>
      <c r="M661" s="29"/>
      <c r="N661" s="29"/>
      <c r="O661" s="29"/>
      <c r="P661" s="29"/>
      <c r="Q661" s="29"/>
      <c r="R661" s="29"/>
      <c r="S661" s="29"/>
      <c r="T661" s="29"/>
      <c r="U661" s="29"/>
      <c r="V661" s="29"/>
      <c r="W661" s="29"/>
      <c r="X661" s="29"/>
      <c r="Y661" s="29"/>
      <c r="Z661" s="29"/>
      <c r="AA661" s="32"/>
      <c r="AB661" s="32"/>
      <c r="AC661" s="32"/>
      <c r="AD661" s="32"/>
      <c r="AE661" s="32"/>
      <c r="AF661" s="32"/>
      <c r="AG661" s="32"/>
      <c r="AH661" s="32"/>
    </row>
    <row r="662" spans="1:34" ht="12.75" customHeight="1">
      <c r="A662" s="25"/>
      <c r="B662" s="32"/>
      <c r="C662" s="20"/>
      <c r="D662" s="92"/>
      <c r="E662" s="20"/>
      <c r="F662" s="35"/>
      <c r="G662" s="32"/>
      <c r="H662" s="32"/>
      <c r="I662" s="32"/>
      <c r="J662" s="29"/>
      <c r="K662" s="29"/>
      <c r="L662" s="29"/>
      <c r="M662" s="29"/>
      <c r="N662" s="29"/>
      <c r="O662" s="29"/>
      <c r="P662" s="29"/>
      <c r="Q662" s="29"/>
      <c r="R662" s="29"/>
      <c r="S662" s="29"/>
      <c r="T662" s="29"/>
      <c r="U662" s="29"/>
      <c r="V662" s="29"/>
      <c r="W662" s="29"/>
      <c r="X662" s="29"/>
      <c r="Y662" s="29"/>
      <c r="Z662" s="29"/>
      <c r="AA662" s="32"/>
      <c r="AB662" s="32"/>
      <c r="AC662" s="32"/>
      <c r="AD662" s="32"/>
      <c r="AE662" s="32"/>
      <c r="AF662" s="32"/>
      <c r="AG662" s="32"/>
      <c r="AH662" s="32"/>
    </row>
    <row r="663" spans="1:34" ht="12.75" customHeight="1">
      <c r="A663" s="25"/>
      <c r="B663" s="32"/>
      <c r="C663" s="20"/>
      <c r="D663" s="92"/>
      <c r="E663" s="20"/>
      <c r="F663" s="35"/>
      <c r="G663" s="32"/>
      <c r="H663" s="32"/>
      <c r="I663" s="32"/>
      <c r="J663" s="29"/>
      <c r="K663" s="29"/>
      <c r="L663" s="29"/>
      <c r="M663" s="29"/>
      <c r="N663" s="29"/>
      <c r="O663" s="29"/>
      <c r="P663" s="29"/>
      <c r="Q663" s="29"/>
      <c r="R663" s="29"/>
      <c r="S663" s="29"/>
      <c r="T663" s="29"/>
      <c r="U663" s="29"/>
      <c r="V663" s="29"/>
      <c r="W663" s="29"/>
      <c r="X663" s="29"/>
      <c r="Y663" s="29"/>
      <c r="Z663" s="29"/>
      <c r="AA663" s="32"/>
      <c r="AB663" s="32"/>
      <c r="AC663" s="32"/>
      <c r="AD663" s="32"/>
      <c r="AE663" s="32"/>
      <c r="AF663" s="32"/>
      <c r="AG663" s="32"/>
      <c r="AH663" s="32"/>
    </row>
    <row r="664" spans="1:34" ht="12.75" customHeight="1">
      <c r="A664" s="25"/>
      <c r="B664" s="32"/>
      <c r="C664" s="20"/>
      <c r="D664" s="92"/>
      <c r="E664" s="20"/>
      <c r="F664" s="35"/>
      <c r="G664" s="32"/>
      <c r="H664" s="32"/>
      <c r="I664" s="32"/>
      <c r="J664" s="29"/>
      <c r="K664" s="29"/>
      <c r="L664" s="29"/>
      <c r="M664" s="29"/>
      <c r="N664" s="29"/>
      <c r="O664" s="29"/>
      <c r="P664" s="29"/>
      <c r="Q664" s="29"/>
      <c r="R664" s="29"/>
      <c r="S664" s="29"/>
      <c r="T664" s="29"/>
      <c r="U664" s="29"/>
      <c r="V664" s="29"/>
      <c r="W664" s="29"/>
      <c r="X664" s="29"/>
      <c r="Y664" s="29"/>
      <c r="Z664" s="29"/>
      <c r="AA664" s="32"/>
      <c r="AB664" s="32"/>
      <c r="AC664" s="32"/>
      <c r="AD664" s="32"/>
      <c r="AE664" s="32"/>
      <c r="AF664" s="32"/>
      <c r="AG664" s="32"/>
      <c r="AH664" s="32"/>
    </row>
    <row r="665" spans="1:34" ht="12.75" customHeight="1">
      <c r="A665" s="25"/>
      <c r="B665" s="32"/>
      <c r="C665" s="20"/>
      <c r="D665" s="92"/>
      <c r="E665" s="20"/>
      <c r="F665" s="35"/>
      <c r="G665" s="32"/>
      <c r="H665" s="32"/>
      <c r="I665" s="32"/>
      <c r="J665" s="29"/>
      <c r="K665" s="29"/>
      <c r="L665" s="29"/>
      <c r="M665" s="29"/>
      <c r="N665" s="29"/>
      <c r="O665" s="29"/>
      <c r="P665" s="29"/>
      <c r="Q665" s="29"/>
      <c r="R665" s="29"/>
      <c r="S665" s="29"/>
      <c r="T665" s="29"/>
      <c r="U665" s="29"/>
      <c r="V665" s="29"/>
      <c r="W665" s="29"/>
      <c r="X665" s="29"/>
      <c r="Y665" s="29"/>
      <c r="Z665" s="29"/>
      <c r="AA665" s="32"/>
      <c r="AB665" s="32"/>
      <c r="AC665" s="32"/>
      <c r="AD665" s="32"/>
      <c r="AE665" s="32"/>
      <c r="AF665" s="32"/>
      <c r="AG665" s="32"/>
      <c r="AH665" s="32"/>
    </row>
    <row r="666" spans="1:34" ht="12.75" customHeight="1">
      <c r="A666" s="25"/>
      <c r="B666" s="32"/>
      <c r="C666" s="20"/>
      <c r="D666" s="92"/>
      <c r="E666" s="20"/>
      <c r="F666" s="35"/>
      <c r="G666" s="32"/>
      <c r="H666" s="32"/>
      <c r="I666" s="32"/>
      <c r="J666" s="29"/>
      <c r="K666" s="29"/>
      <c r="L666" s="29"/>
      <c r="M666" s="29"/>
      <c r="N666" s="29"/>
      <c r="O666" s="29"/>
      <c r="P666" s="29"/>
      <c r="Q666" s="29"/>
      <c r="R666" s="29"/>
      <c r="S666" s="29"/>
      <c r="T666" s="29"/>
      <c r="U666" s="29"/>
      <c r="V666" s="29"/>
      <c r="W666" s="29"/>
      <c r="X666" s="29"/>
      <c r="Y666" s="29"/>
      <c r="Z666" s="29"/>
      <c r="AA666" s="32"/>
      <c r="AB666" s="32"/>
      <c r="AC666" s="32"/>
      <c r="AD666" s="32"/>
      <c r="AE666" s="32"/>
      <c r="AF666" s="32"/>
      <c r="AG666" s="32"/>
      <c r="AH666" s="32"/>
    </row>
    <row r="667" spans="1:34" ht="12.75" customHeight="1">
      <c r="A667" s="25"/>
      <c r="B667" s="32"/>
      <c r="C667" s="20"/>
      <c r="D667" s="92"/>
      <c r="E667" s="20"/>
      <c r="F667" s="35"/>
      <c r="G667" s="32"/>
      <c r="H667" s="32"/>
      <c r="I667" s="32"/>
      <c r="J667" s="29"/>
      <c r="K667" s="29"/>
      <c r="L667" s="29"/>
      <c r="M667" s="29"/>
      <c r="N667" s="29"/>
      <c r="O667" s="29"/>
      <c r="P667" s="29"/>
      <c r="Q667" s="29"/>
      <c r="R667" s="29"/>
      <c r="S667" s="29"/>
      <c r="T667" s="29"/>
      <c r="U667" s="29"/>
      <c r="V667" s="29"/>
      <c r="W667" s="29"/>
      <c r="X667" s="29"/>
      <c r="Y667" s="29"/>
      <c r="Z667" s="29"/>
      <c r="AA667" s="32"/>
      <c r="AB667" s="32"/>
      <c r="AC667" s="32"/>
      <c r="AD667" s="32"/>
      <c r="AE667" s="32"/>
      <c r="AF667" s="32"/>
      <c r="AG667" s="32"/>
      <c r="AH667" s="32"/>
    </row>
    <row r="668" spans="1:34" ht="12.75" customHeight="1">
      <c r="A668" s="25"/>
      <c r="B668" s="32"/>
      <c r="C668" s="20"/>
      <c r="D668" s="92"/>
      <c r="E668" s="20"/>
      <c r="F668" s="35"/>
      <c r="G668" s="32"/>
      <c r="H668" s="32"/>
      <c r="I668" s="32"/>
      <c r="J668" s="29"/>
      <c r="K668" s="29"/>
      <c r="L668" s="29"/>
      <c r="M668" s="29"/>
      <c r="N668" s="29"/>
      <c r="O668" s="29"/>
      <c r="P668" s="29"/>
      <c r="Q668" s="29"/>
      <c r="R668" s="29"/>
      <c r="S668" s="29"/>
      <c r="T668" s="29"/>
      <c r="U668" s="29"/>
      <c r="V668" s="29"/>
      <c r="W668" s="29"/>
      <c r="X668" s="29"/>
      <c r="Y668" s="29"/>
      <c r="Z668" s="29"/>
      <c r="AA668" s="32"/>
      <c r="AB668" s="32"/>
      <c r="AC668" s="32"/>
      <c r="AD668" s="32"/>
      <c r="AE668" s="32"/>
      <c r="AF668" s="32"/>
      <c r="AG668" s="32"/>
      <c r="AH668" s="32"/>
    </row>
    <row r="669" spans="1:34" ht="12.75" customHeight="1">
      <c r="A669" s="25"/>
      <c r="B669" s="32"/>
      <c r="C669" s="20"/>
      <c r="D669" s="92"/>
      <c r="E669" s="20"/>
      <c r="F669" s="35"/>
      <c r="G669" s="32"/>
      <c r="H669" s="32"/>
      <c r="I669" s="32"/>
      <c r="J669" s="29"/>
      <c r="K669" s="29"/>
      <c r="L669" s="29"/>
      <c r="M669" s="29"/>
      <c r="N669" s="29"/>
      <c r="O669" s="29"/>
      <c r="P669" s="29"/>
      <c r="Q669" s="29"/>
      <c r="R669" s="29"/>
      <c r="S669" s="29"/>
      <c r="T669" s="29"/>
      <c r="U669" s="29"/>
      <c r="V669" s="29"/>
      <c r="W669" s="29"/>
      <c r="X669" s="29"/>
      <c r="Y669" s="29"/>
      <c r="Z669" s="29"/>
      <c r="AA669" s="32"/>
      <c r="AB669" s="32"/>
      <c r="AC669" s="32"/>
      <c r="AD669" s="32"/>
      <c r="AE669" s="32"/>
      <c r="AF669" s="32"/>
      <c r="AG669" s="32"/>
      <c r="AH669" s="32"/>
    </row>
    <row r="670" spans="1:34" ht="12.75" customHeight="1">
      <c r="A670" s="25"/>
      <c r="B670" s="32"/>
      <c r="C670" s="20"/>
      <c r="D670" s="92"/>
      <c r="E670" s="20"/>
      <c r="F670" s="35"/>
      <c r="G670" s="32"/>
      <c r="H670" s="32"/>
      <c r="I670" s="32"/>
      <c r="J670" s="29"/>
      <c r="K670" s="29"/>
      <c r="L670" s="29"/>
      <c r="M670" s="29"/>
      <c r="N670" s="29"/>
      <c r="O670" s="29"/>
      <c r="P670" s="29"/>
      <c r="Q670" s="29"/>
      <c r="R670" s="29"/>
      <c r="S670" s="29"/>
      <c r="T670" s="29"/>
      <c r="U670" s="29"/>
      <c r="V670" s="29"/>
      <c r="W670" s="29"/>
      <c r="X670" s="29"/>
      <c r="Y670" s="29"/>
      <c r="Z670" s="29"/>
      <c r="AA670" s="32"/>
      <c r="AB670" s="32"/>
      <c r="AC670" s="32"/>
      <c r="AD670" s="32"/>
      <c r="AE670" s="32"/>
      <c r="AF670" s="32"/>
      <c r="AG670" s="32"/>
      <c r="AH670" s="32"/>
    </row>
    <row r="671" spans="1:34" ht="12.75" customHeight="1">
      <c r="A671" s="25"/>
      <c r="B671" s="32"/>
      <c r="C671" s="20"/>
      <c r="D671" s="92"/>
      <c r="E671" s="20"/>
      <c r="F671" s="35"/>
      <c r="G671" s="32"/>
      <c r="H671" s="32"/>
      <c r="I671" s="32"/>
      <c r="J671" s="29"/>
      <c r="K671" s="29"/>
      <c r="L671" s="29"/>
      <c r="M671" s="29"/>
      <c r="N671" s="29"/>
      <c r="O671" s="29"/>
      <c r="P671" s="29"/>
      <c r="Q671" s="29"/>
      <c r="R671" s="29"/>
      <c r="S671" s="29"/>
      <c r="T671" s="29"/>
      <c r="U671" s="29"/>
      <c r="V671" s="29"/>
      <c r="W671" s="29"/>
      <c r="X671" s="29"/>
      <c r="Y671" s="29"/>
      <c r="Z671" s="29"/>
      <c r="AA671" s="32"/>
      <c r="AB671" s="32"/>
      <c r="AC671" s="32"/>
      <c r="AD671" s="32"/>
      <c r="AE671" s="32"/>
      <c r="AF671" s="32"/>
      <c r="AG671" s="32"/>
      <c r="AH671" s="32"/>
    </row>
    <row r="672" spans="1:34" ht="12.75" customHeight="1">
      <c r="A672" s="25"/>
      <c r="B672" s="32"/>
      <c r="C672" s="20"/>
      <c r="D672" s="92"/>
      <c r="E672" s="20"/>
      <c r="F672" s="35"/>
      <c r="G672" s="32"/>
      <c r="H672" s="32"/>
      <c r="I672" s="32"/>
      <c r="J672" s="29"/>
      <c r="K672" s="29"/>
      <c r="L672" s="29"/>
      <c r="M672" s="29"/>
      <c r="N672" s="29"/>
      <c r="O672" s="29"/>
      <c r="P672" s="29"/>
      <c r="Q672" s="29"/>
      <c r="R672" s="29"/>
      <c r="S672" s="29"/>
      <c r="T672" s="29"/>
      <c r="U672" s="29"/>
      <c r="V672" s="29"/>
      <c r="W672" s="29"/>
      <c r="X672" s="29"/>
      <c r="Y672" s="29"/>
      <c r="Z672" s="29"/>
      <c r="AA672" s="32"/>
      <c r="AB672" s="32"/>
      <c r="AC672" s="32"/>
      <c r="AD672" s="32"/>
      <c r="AE672" s="32"/>
      <c r="AF672" s="32"/>
      <c r="AG672" s="32"/>
      <c r="AH672" s="32"/>
    </row>
    <row r="673" spans="1:34" ht="12.75" customHeight="1">
      <c r="A673" s="25"/>
      <c r="B673" s="32"/>
      <c r="C673" s="20"/>
      <c r="D673" s="92"/>
      <c r="E673" s="20"/>
      <c r="F673" s="35"/>
      <c r="G673" s="32"/>
      <c r="H673" s="32"/>
      <c r="I673" s="32"/>
      <c r="J673" s="29"/>
      <c r="K673" s="29"/>
      <c r="L673" s="29"/>
      <c r="M673" s="29"/>
      <c r="N673" s="29"/>
      <c r="O673" s="29"/>
      <c r="P673" s="29"/>
      <c r="Q673" s="29"/>
      <c r="R673" s="29"/>
      <c r="S673" s="29"/>
      <c r="T673" s="29"/>
      <c r="U673" s="29"/>
      <c r="V673" s="29"/>
      <c r="W673" s="29"/>
      <c r="X673" s="29"/>
      <c r="Y673" s="29"/>
      <c r="Z673" s="29"/>
      <c r="AA673" s="32"/>
      <c r="AB673" s="32"/>
      <c r="AC673" s="32"/>
      <c r="AD673" s="32"/>
      <c r="AE673" s="32"/>
      <c r="AF673" s="32"/>
      <c r="AG673" s="32"/>
      <c r="AH673" s="32"/>
    </row>
    <row r="674" spans="1:34" ht="12.75" customHeight="1">
      <c r="A674" s="25"/>
      <c r="B674" s="32"/>
      <c r="C674" s="20"/>
      <c r="D674" s="92"/>
      <c r="E674" s="20"/>
      <c r="F674" s="35"/>
      <c r="G674" s="32"/>
      <c r="H674" s="32"/>
      <c r="I674" s="32"/>
      <c r="J674" s="29"/>
      <c r="K674" s="29"/>
      <c r="L674" s="29"/>
      <c r="M674" s="29"/>
      <c r="N674" s="29"/>
      <c r="O674" s="29"/>
      <c r="P674" s="29"/>
      <c r="Q674" s="29"/>
      <c r="R674" s="29"/>
      <c r="S674" s="29"/>
      <c r="T674" s="29"/>
      <c r="U674" s="29"/>
      <c r="V674" s="29"/>
      <c r="W674" s="29"/>
      <c r="X674" s="29"/>
      <c r="Y674" s="29"/>
      <c r="Z674" s="29"/>
      <c r="AA674" s="32"/>
      <c r="AB674" s="32"/>
      <c r="AC674" s="32"/>
      <c r="AD674" s="32"/>
      <c r="AE674" s="32"/>
      <c r="AF674" s="32"/>
      <c r="AG674" s="32"/>
      <c r="AH674" s="32"/>
    </row>
    <row r="675" spans="1:34" ht="12.75" customHeight="1">
      <c r="A675" s="25"/>
      <c r="B675" s="32"/>
      <c r="C675" s="20"/>
      <c r="D675" s="92"/>
      <c r="E675" s="20"/>
      <c r="F675" s="35"/>
      <c r="G675" s="32"/>
      <c r="H675" s="32"/>
      <c r="I675" s="32"/>
      <c r="J675" s="29"/>
      <c r="K675" s="29"/>
      <c r="L675" s="29"/>
      <c r="M675" s="29"/>
      <c r="N675" s="29"/>
      <c r="O675" s="29"/>
      <c r="P675" s="29"/>
      <c r="Q675" s="29"/>
      <c r="R675" s="29"/>
      <c r="S675" s="29"/>
      <c r="T675" s="29"/>
      <c r="U675" s="29"/>
      <c r="V675" s="29"/>
      <c r="W675" s="29"/>
      <c r="X675" s="29"/>
      <c r="Y675" s="29"/>
      <c r="Z675" s="29"/>
      <c r="AA675" s="32"/>
      <c r="AB675" s="32"/>
      <c r="AC675" s="32"/>
      <c r="AD675" s="32"/>
      <c r="AE675" s="32"/>
      <c r="AF675" s="32"/>
      <c r="AG675" s="32"/>
      <c r="AH675" s="32"/>
    </row>
    <row r="676" spans="1:34" ht="12.75" customHeight="1">
      <c r="A676" s="25"/>
      <c r="B676" s="32"/>
      <c r="C676" s="20"/>
      <c r="D676" s="92"/>
      <c r="E676" s="20"/>
      <c r="F676" s="35"/>
      <c r="G676" s="32"/>
      <c r="H676" s="32"/>
      <c r="I676" s="32"/>
      <c r="J676" s="29"/>
      <c r="K676" s="29"/>
      <c r="L676" s="29"/>
      <c r="M676" s="29"/>
      <c r="N676" s="29"/>
      <c r="O676" s="29"/>
      <c r="P676" s="29"/>
      <c r="Q676" s="29"/>
      <c r="R676" s="29"/>
      <c r="S676" s="29"/>
      <c r="T676" s="29"/>
      <c r="U676" s="29"/>
      <c r="V676" s="29"/>
      <c r="W676" s="29"/>
      <c r="X676" s="29"/>
      <c r="Y676" s="29"/>
      <c r="Z676" s="29"/>
      <c r="AA676" s="32"/>
      <c r="AB676" s="32"/>
      <c r="AC676" s="32"/>
      <c r="AD676" s="32"/>
      <c r="AE676" s="32"/>
      <c r="AF676" s="32"/>
      <c r="AG676" s="32"/>
      <c r="AH676" s="32"/>
    </row>
    <row r="677" spans="1:34" ht="12.75" customHeight="1">
      <c r="A677" s="25"/>
      <c r="B677" s="32"/>
      <c r="C677" s="20"/>
      <c r="D677" s="92"/>
      <c r="E677" s="20"/>
      <c r="F677" s="35"/>
      <c r="G677" s="32"/>
      <c r="H677" s="32"/>
      <c r="I677" s="32"/>
      <c r="J677" s="29"/>
      <c r="K677" s="29"/>
      <c r="L677" s="29"/>
      <c r="M677" s="29"/>
      <c r="N677" s="29"/>
      <c r="O677" s="29"/>
      <c r="P677" s="29"/>
      <c r="Q677" s="29"/>
      <c r="R677" s="29"/>
      <c r="S677" s="29"/>
      <c r="T677" s="29"/>
      <c r="U677" s="29"/>
      <c r="V677" s="29"/>
      <c r="W677" s="29"/>
      <c r="X677" s="29"/>
      <c r="Y677" s="29"/>
      <c r="Z677" s="29"/>
      <c r="AA677" s="32"/>
      <c r="AB677" s="32"/>
      <c r="AC677" s="32"/>
      <c r="AD677" s="32"/>
      <c r="AE677" s="32"/>
      <c r="AF677" s="32"/>
      <c r="AG677" s="32"/>
      <c r="AH677" s="32"/>
    </row>
    <row r="678" spans="1:34" ht="12.75" customHeight="1">
      <c r="A678" s="25"/>
      <c r="B678" s="32"/>
      <c r="C678" s="20"/>
      <c r="D678" s="92"/>
      <c r="E678" s="20"/>
      <c r="F678" s="35"/>
      <c r="G678" s="32"/>
      <c r="H678" s="32"/>
      <c r="I678" s="32"/>
      <c r="J678" s="29"/>
      <c r="K678" s="29"/>
      <c r="L678" s="29"/>
      <c r="M678" s="29"/>
      <c r="N678" s="29"/>
      <c r="O678" s="29"/>
      <c r="P678" s="29"/>
      <c r="Q678" s="29"/>
      <c r="R678" s="29"/>
      <c r="S678" s="29"/>
      <c r="T678" s="29"/>
      <c r="U678" s="29"/>
      <c r="V678" s="29"/>
      <c r="W678" s="29"/>
      <c r="X678" s="29"/>
      <c r="Y678" s="29"/>
      <c r="Z678" s="29"/>
      <c r="AA678" s="32"/>
      <c r="AB678" s="32"/>
      <c r="AC678" s="32"/>
      <c r="AD678" s="32"/>
      <c r="AE678" s="32"/>
      <c r="AF678" s="32"/>
      <c r="AG678" s="32"/>
      <c r="AH678" s="32"/>
    </row>
    <row r="679" spans="1:34" ht="12.75" customHeight="1">
      <c r="A679" s="25"/>
      <c r="B679" s="32"/>
      <c r="C679" s="20"/>
      <c r="D679" s="92"/>
      <c r="E679" s="20"/>
      <c r="F679" s="35"/>
      <c r="G679" s="32"/>
      <c r="H679" s="32"/>
      <c r="I679" s="32"/>
      <c r="J679" s="29"/>
      <c r="K679" s="29"/>
      <c r="L679" s="29"/>
      <c r="M679" s="29"/>
      <c r="N679" s="29"/>
      <c r="O679" s="29"/>
      <c r="P679" s="29"/>
      <c r="Q679" s="29"/>
      <c r="R679" s="29"/>
      <c r="S679" s="29"/>
      <c r="T679" s="29"/>
      <c r="U679" s="29"/>
      <c r="V679" s="29"/>
      <c r="W679" s="29"/>
      <c r="X679" s="29"/>
      <c r="Y679" s="29"/>
      <c r="Z679" s="29"/>
      <c r="AA679" s="32"/>
      <c r="AB679" s="32"/>
      <c r="AC679" s="32"/>
      <c r="AD679" s="32"/>
      <c r="AE679" s="32"/>
      <c r="AF679" s="32"/>
      <c r="AG679" s="32"/>
      <c r="AH679" s="32"/>
    </row>
    <row r="680" spans="1:34" ht="12.75" customHeight="1">
      <c r="A680" s="25"/>
      <c r="B680" s="32"/>
      <c r="C680" s="20"/>
      <c r="D680" s="92"/>
      <c r="E680" s="20"/>
      <c r="F680" s="35"/>
      <c r="G680" s="32"/>
      <c r="H680" s="32"/>
      <c r="I680" s="32"/>
      <c r="J680" s="29"/>
      <c r="K680" s="29"/>
      <c r="L680" s="29"/>
      <c r="M680" s="29"/>
      <c r="N680" s="29"/>
      <c r="O680" s="29"/>
      <c r="P680" s="29"/>
      <c r="Q680" s="29"/>
      <c r="R680" s="29"/>
      <c r="S680" s="29"/>
      <c r="T680" s="29"/>
      <c r="U680" s="29"/>
      <c r="V680" s="29"/>
      <c r="W680" s="29"/>
      <c r="X680" s="29"/>
      <c r="Y680" s="29"/>
      <c r="Z680" s="29"/>
      <c r="AA680" s="32"/>
      <c r="AB680" s="32"/>
      <c r="AC680" s="32"/>
      <c r="AD680" s="32"/>
      <c r="AE680" s="32"/>
      <c r="AF680" s="32"/>
      <c r="AG680" s="32"/>
      <c r="AH680" s="32"/>
    </row>
    <row r="681" spans="1:34" ht="12.75" customHeight="1">
      <c r="A681" s="25"/>
      <c r="B681" s="32"/>
      <c r="C681" s="20"/>
      <c r="D681" s="92"/>
      <c r="E681" s="20"/>
      <c r="F681" s="35"/>
      <c r="G681" s="32"/>
      <c r="H681" s="32"/>
      <c r="I681" s="32"/>
      <c r="J681" s="29"/>
      <c r="K681" s="29"/>
      <c r="L681" s="29"/>
      <c r="M681" s="29"/>
      <c r="N681" s="29"/>
      <c r="O681" s="29"/>
      <c r="P681" s="29"/>
      <c r="Q681" s="29"/>
      <c r="R681" s="29"/>
      <c r="S681" s="29"/>
      <c r="T681" s="29"/>
      <c r="U681" s="29"/>
      <c r="V681" s="29"/>
      <c r="W681" s="29"/>
      <c r="X681" s="29"/>
      <c r="Y681" s="29"/>
      <c r="Z681" s="29"/>
      <c r="AA681" s="32"/>
      <c r="AB681" s="32"/>
      <c r="AC681" s="32"/>
      <c r="AD681" s="32"/>
      <c r="AE681" s="32"/>
      <c r="AF681" s="32"/>
      <c r="AG681" s="32"/>
      <c r="AH681" s="32"/>
    </row>
    <row r="682" spans="1:34" ht="12.75" customHeight="1">
      <c r="A682" s="25"/>
      <c r="B682" s="32"/>
      <c r="C682" s="20"/>
      <c r="D682" s="92"/>
      <c r="E682" s="20"/>
      <c r="F682" s="35"/>
      <c r="G682" s="32"/>
      <c r="H682" s="32"/>
      <c r="I682" s="32"/>
      <c r="J682" s="29"/>
      <c r="K682" s="29"/>
      <c r="L682" s="29"/>
      <c r="M682" s="29"/>
      <c r="N682" s="29"/>
      <c r="O682" s="29"/>
      <c r="P682" s="29"/>
      <c r="Q682" s="29"/>
      <c r="R682" s="29"/>
      <c r="S682" s="29"/>
      <c r="T682" s="29"/>
      <c r="U682" s="29"/>
      <c r="V682" s="29"/>
      <c r="W682" s="29"/>
      <c r="X682" s="29"/>
      <c r="Y682" s="29"/>
      <c r="Z682" s="29"/>
      <c r="AA682" s="32"/>
      <c r="AB682" s="32"/>
      <c r="AC682" s="32"/>
      <c r="AD682" s="32"/>
      <c r="AE682" s="32"/>
      <c r="AF682" s="32"/>
      <c r="AG682" s="32"/>
      <c r="AH682" s="32"/>
    </row>
    <row r="683" spans="1:34" ht="12.75" customHeight="1">
      <c r="A683" s="25"/>
      <c r="B683" s="32"/>
      <c r="C683" s="20"/>
      <c r="D683" s="92"/>
      <c r="E683" s="20"/>
      <c r="F683" s="35"/>
      <c r="G683" s="32"/>
      <c r="H683" s="32"/>
      <c r="I683" s="32"/>
      <c r="J683" s="29"/>
      <c r="K683" s="29"/>
      <c r="L683" s="29"/>
      <c r="M683" s="29"/>
      <c r="N683" s="29"/>
      <c r="O683" s="29"/>
      <c r="P683" s="29"/>
      <c r="Q683" s="29"/>
      <c r="R683" s="29"/>
      <c r="S683" s="29"/>
      <c r="T683" s="29"/>
      <c r="U683" s="29"/>
      <c r="V683" s="29"/>
      <c r="W683" s="29"/>
      <c r="X683" s="29"/>
      <c r="Y683" s="29"/>
      <c r="Z683" s="29"/>
      <c r="AA683" s="32"/>
      <c r="AB683" s="32"/>
      <c r="AC683" s="32"/>
      <c r="AD683" s="32"/>
      <c r="AE683" s="32"/>
      <c r="AF683" s="32"/>
      <c r="AG683" s="32"/>
      <c r="AH683" s="32"/>
    </row>
    <row r="684" spans="1:34" ht="12.75" customHeight="1">
      <c r="A684" s="25"/>
      <c r="B684" s="32"/>
      <c r="C684" s="20"/>
      <c r="D684" s="92"/>
      <c r="E684" s="20"/>
      <c r="F684" s="35"/>
      <c r="G684" s="32"/>
      <c r="H684" s="32"/>
      <c r="I684" s="32"/>
      <c r="J684" s="29"/>
      <c r="K684" s="29"/>
      <c r="L684" s="29"/>
      <c r="M684" s="29"/>
      <c r="N684" s="29"/>
      <c r="O684" s="29"/>
      <c r="P684" s="29"/>
      <c r="Q684" s="29"/>
      <c r="R684" s="29"/>
      <c r="S684" s="29"/>
      <c r="T684" s="29"/>
      <c r="U684" s="29"/>
      <c r="V684" s="29"/>
      <c r="W684" s="29"/>
      <c r="X684" s="29"/>
      <c r="Y684" s="29"/>
      <c r="Z684" s="29"/>
      <c r="AA684" s="32"/>
      <c r="AB684" s="32"/>
      <c r="AC684" s="32"/>
      <c r="AD684" s="32"/>
      <c r="AE684" s="32"/>
      <c r="AF684" s="32"/>
      <c r="AG684" s="32"/>
      <c r="AH684" s="32"/>
    </row>
    <row r="685" spans="1:34" ht="12.75" customHeight="1">
      <c r="A685" s="25"/>
      <c r="B685" s="32"/>
      <c r="C685" s="20"/>
      <c r="D685" s="92"/>
      <c r="E685" s="20"/>
      <c r="F685" s="35"/>
      <c r="G685" s="32"/>
      <c r="H685" s="32"/>
      <c r="I685" s="32"/>
      <c r="J685" s="29"/>
      <c r="K685" s="29"/>
      <c r="L685" s="29"/>
      <c r="M685" s="29"/>
      <c r="N685" s="29"/>
      <c r="O685" s="29"/>
      <c r="P685" s="29"/>
      <c r="Q685" s="29"/>
      <c r="R685" s="29"/>
      <c r="S685" s="29"/>
      <c r="T685" s="29"/>
      <c r="U685" s="29"/>
      <c r="V685" s="29"/>
      <c r="W685" s="29"/>
      <c r="X685" s="29"/>
      <c r="Y685" s="29"/>
      <c r="Z685" s="29"/>
      <c r="AA685" s="32"/>
      <c r="AB685" s="32"/>
      <c r="AC685" s="32"/>
      <c r="AD685" s="32"/>
      <c r="AE685" s="32"/>
      <c r="AF685" s="32"/>
      <c r="AG685" s="32"/>
      <c r="AH685" s="32"/>
    </row>
    <row r="686" spans="1:34" ht="12.75" customHeight="1">
      <c r="A686" s="25"/>
      <c r="B686" s="32"/>
      <c r="C686" s="20"/>
      <c r="D686" s="92"/>
      <c r="E686" s="20"/>
      <c r="F686" s="35"/>
      <c r="G686" s="32"/>
      <c r="H686" s="32"/>
      <c r="I686" s="32"/>
      <c r="J686" s="29"/>
      <c r="K686" s="29"/>
      <c r="L686" s="29"/>
      <c r="M686" s="29"/>
      <c r="N686" s="29"/>
      <c r="O686" s="29"/>
      <c r="P686" s="29"/>
      <c r="Q686" s="29"/>
      <c r="R686" s="29"/>
      <c r="S686" s="29"/>
      <c r="T686" s="29"/>
      <c r="U686" s="29"/>
      <c r="V686" s="29"/>
      <c r="W686" s="29"/>
      <c r="X686" s="29"/>
      <c r="Y686" s="29"/>
      <c r="Z686" s="29"/>
      <c r="AA686" s="32"/>
      <c r="AB686" s="32"/>
      <c r="AC686" s="32"/>
      <c r="AD686" s="32"/>
      <c r="AE686" s="32"/>
      <c r="AF686" s="32"/>
      <c r="AG686" s="32"/>
      <c r="AH686" s="32"/>
    </row>
    <row r="687" spans="1:34" ht="12.75" customHeight="1">
      <c r="A687" s="25"/>
      <c r="B687" s="32"/>
      <c r="C687" s="20"/>
      <c r="D687" s="92"/>
      <c r="E687" s="20"/>
      <c r="F687" s="35"/>
      <c r="G687" s="32"/>
      <c r="H687" s="32"/>
      <c r="I687" s="32"/>
      <c r="J687" s="29"/>
      <c r="K687" s="29"/>
      <c r="L687" s="29"/>
      <c r="M687" s="29"/>
      <c r="N687" s="29"/>
      <c r="O687" s="29"/>
      <c r="P687" s="29"/>
      <c r="Q687" s="29"/>
      <c r="R687" s="29"/>
      <c r="S687" s="29"/>
      <c r="T687" s="29"/>
      <c r="U687" s="29"/>
      <c r="V687" s="29"/>
      <c r="W687" s="29"/>
      <c r="X687" s="29"/>
      <c r="Y687" s="29"/>
      <c r="Z687" s="29"/>
      <c r="AA687" s="32"/>
      <c r="AB687" s="32"/>
      <c r="AC687" s="32"/>
      <c r="AD687" s="32"/>
      <c r="AE687" s="32"/>
      <c r="AF687" s="32"/>
      <c r="AG687" s="32"/>
      <c r="AH687" s="32"/>
    </row>
    <row r="688" spans="1:34" ht="12.75" customHeight="1">
      <c r="A688" s="25"/>
      <c r="B688" s="32"/>
      <c r="C688" s="20"/>
      <c r="D688" s="92"/>
      <c r="E688" s="20"/>
      <c r="F688" s="35"/>
      <c r="G688" s="32"/>
      <c r="H688" s="32"/>
      <c r="I688" s="32"/>
      <c r="J688" s="29"/>
      <c r="K688" s="29"/>
      <c r="L688" s="29"/>
      <c r="M688" s="29"/>
      <c r="N688" s="29"/>
      <c r="O688" s="29"/>
      <c r="P688" s="29"/>
      <c r="Q688" s="29"/>
      <c r="R688" s="29"/>
      <c r="S688" s="29"/>
      <c r="T688" s="29"/>
      <c r="U688" s="29"/>
      <c r="V688" s="29"/>
      <c r="W688" s="29"/>
      <c r="X688" s="29"/>
      <c r="Y688" s="29"/>
      <c r="Z688" s="29"/>
      <c r="AA688" s="32"/>
      <c r="AB688" s="32"/>
      <c r="AC688" s="32"/>
      <c r="AD688" s="32"/>
      <c r="AE688" s="32"/>
      <c r="AF688" s="32"/>
      <c r="AG688" s="32"/>
      <c r="AH688" s="32"/>
    </row>
    <row r="689" spans="1:34" ht="12.75" customHeight="1">
      <c r="A689" s="25"/>
      <c r="B689" s="32"/>
      <c r="C689" s="20"/>
      <c r="D689" s="92"/>
      <c r="E689" s="20"/>
      <c r="F689" s="35"/>
      <c r="G689" s="32"/>
      <c r="H689" s="32"/>
      <c r="I689" s="32"/>
      <c r="J689" s="29"/>
      <c r="K689" s="29"/>
      <c r="L689" s="29"/>
      <c r="M689" s="29"/>
      <c r="N689" s="29"/>
      <c r="O689" s="29"/>
      <c r="P689" s="29"/>
      <c r="Q689" s="29"/>
      <c r="R689" s="29"/>
      <c r="S689" s="29"/>
      <c r="T689" s="29"/>
      <c r="U689" s="29"/>
      <c r="V689" s="29"/>
      <c r="W689" s="29"/>
      <c r="X689" s="29"/>
      <c r="Y689" s="29"/>
      <c r="Z689" s="29"/>
      <c r="AA689" s="32"/>
      <c r="AB689" s="32"/>
      <c r="AC689" s="32"/>
      <c r="AD689" s="32"/>
      <c r="AE689" s="32"/>
      <c r="AF689" s="32"/>
      <c r="AG689" s="32"/>
      <c r="AH689" s="32"/>
    </row>
    <row r="690" spans="1:34" ht="12.75" customHeight="1">
      <c r="A690" s="25"/>
      <c r="B690" s="32"/>
      <c r="C690" s="20"/>
      <c r="D690" s="92"/>
      <c r="E690" s="20"/>
      <c r="F690" s="35"/>
      <c r="G690" s="32"/>
      <c r="H690" s="32"/>
      <c r="I690" s="32"/>
      <c r="J690" s="29"/>
      <c r="K690" s="29"/>
      <c r="L690" s="29"/>
      <c r="M690" s="29"/>
      <c r="N690" s="29"/>
      <c r="O690" s="29"/>
      <c r="P690" s="29"/>
      <c r="Q690" s="29"/>
      <c r="R690" s="29"/>
      <c r="S690" s="29"/>
      <c r="T690" s="29"/>
      <c r="U690" s="29"/>
      <c r="V690" s="29"/>
      <c r="W690" s="29"/>
      <c r="X690" s="29"/>
      <c r="Y690" s="29"/>
      <c r="Z690" s="29"/>
      <c r="AA690" s="32"/>
      <c r="AB690" s="32"/>
      <c r="AC690" s="32"/>
      <c r="AD690" s="32"/>
      <c r="AE690" s="32"/>
      <c r="AF690" s="32"/>
      <c r="AG690" s="32"/>
      <c r="AH690" s="32"/>
    </row>
    <row r="691" spans="1:34" ht="12.75" customHeight="1">
      <c r="A691" s="25"/>
      <c r="B691" s="32"/>
      <c r="C691" s="20"/>
      <c r="D691" s="92"/>
      <c r="E691" s="20"/>
      <c r="F691" s="35"/>
      <c r="G691" s="32"/>
      <c r="H691" s="32"/>
      <c r="I691" s="32"/>
      <c r="J691" s="29"/>
      <c r="K691" s="29"/>
      <c r="L691" s="29"/>
      <c r="M691" s="29"/>
      <c r="N691" s="29"/>
      <c r="O691" s="29"/>
      <c r="P691" s="29"/>
      <c r="Q691" s="29"/>
      <c r="R691" s="29"/>
      <c r="S691" s="29"/>
      <c r="T691" s="29"/>
      <c r="U691" s="29"/>
      <c r="V691" s="29"/>
      <c r="W691" s="29"/>
      <c r="X691" s="29"/>
      <c r="Y691" s="29"/>
      <c r="Z691" s="29"/>
      <c r="AA691" s="32"/>
      <c r="AB691" s="32"/>
      <c r="AC691" s="32"/>
      <c r="AD691" s="32"/>
      <c r="AE691" s="32"/>
      <c r="AF691" s="32"/>
      <c r="AG691" s="32"/>
      <c r="AH691" s="32"/>
    </row>
    <row r="692" spans="1:34" ht="12.75" customHeight="1">
      <c r="A692" s="25"/>
      <c r="B692" s="32"/>
      <c r="C692" s="20"/>
      <c r="D692" s="92"/>
      <c r="E692" s="20"/>
      <c r="F692" s="35"/>
      <c r="G692" s="32"/>
      <c r="H692" s="32"/>
      <c r="I692" s="32"/>
      <c r="J692" s="29"/>
      <c r="K692" s="29"/>
      <c r="L692" s="29"/>
      <c r="M692" s="29"/>
      <c r="N692" s="29"/>
      <c r="O692" s="29"/>
      <c r="P692" s="29"/>
      <c r="Q692" s="29"/>
      <c r="R692" s="29"/>
      <c r="S692" s="29"/>
      <c r="T692" s="29"/>
      <c r="U692" s="29"/>
      <c r="V692" s="29"/>
      <c r="W692" s="29"/>
      <c r="X692" s="29"/>
      <c r="Y692" s="29"/>
      <c r="Z692" s="29"/>
      <c r="AA692" s="32"/>
      <c r="AB692" s="32"/>
      <c r="AC692" s="32"/>
      <c r="AD692" s="32"/>
      <c r="AE692" s="32"/>
      <c r="AF692" s="32"/>
      <c r="AG692" s="32"/>
      <c r="AH692" s="32"/>
    </row>
    <row r="693" spans="1:34" ht="12.75" customHeight="1">
      <c r="A693" s="25"/>
      <c r="B693" s="32"/>
      <c r="C693" s="20"/>
      <c r="D693" s="92"/>
      <c r="E693" s="20"/>
      <c r="F693" s="35"/>
      <c r="G693" s="32"/>
      <c r="H693" s="32"/>
      <c r="I693" s="32"/>
      <c r="J693" s="29"/>
      <c r="K693" s="29"/>
      <c r="L693" s="29"/>
      <c r="M693" s="29"/>
      <c r="N693" s="29"/>
      <c r="O693" s="29"/>
      <c r="P693" s="29"/>
      <c r="Q693" s="29"/>
      <c r="R693" s="29"/>
      <c r="S693" s="29"/>
      <c r="T693" s="29"/>
      <c r="U693" s="29"/>
      <c r="V693" s="29"/>
      <c r="W693" s="29"/>
      <c r="X693" s="29"/>
      <c r="Y693" s="29"/>
      <c r="Z693" s="29"/>
      <c r="AA693" s="32"/>
      <c r="AB693" s="32"/>
      <c r="AC693" s="32"/>
      <c r="AD693" s="32"/>
      <c r="AE693" s="32"/>
      <c r="AF693" s="32"/>
      <c r="AG693" s="32"/>
      <c r="AH693" s="32"/>
    </row>
    <row r="694" spans="1:34" ht="12.75" customHeight="1">
      <c r="A694" s="25"/>
      <c r="B694" s="32"/>
      <c r="C694" s="20"/>
      <c r="D694" s="92"/>
      <c r="E694" s="20"/>
      <c r="F694" s="35"/>
      <c r="G694" s="32"/>
      <c r="H694" s="32"/>
      <c r="I694" s="32"/>
      <c r="J694" s="29"/>
      <c r="K694" s="29"/>
      <c r="L694" s="29"/>
      <c r="M694" s="29"/>
      <c r="N694" s="29"/>
      <c r="O694" s="29"/>
      <c r="P694" s="29"/>
      <c r="Q694" s="29"/>
      <c r="R694" s="29"/>
      <c r="S694" s="29"/>
      <c r="T694" s="29"/>
      <c r="U694" s="29"/>
      <c r="V694" s="29"/>
      <c r="W694" s="29"/>
      <c r="X694" s="29"/>
      <c r="Y694" s="29"/>
      <c r="Z694" s="29"/>
      <c r="AA694" s="32"/>
      <c r="AB694" s="32"/>
      <c r="AC694" s="32"/>
      <c r="AD694" s="32"/>
      <c r="AE694" s="32"/>
      <c r="AF694" s="32"/>
      <c r="AG694" s="32"/>
      <c r="AH694" s="32"/>
    </row>
    <row r="695" spans="1:34" ht="12.75" customHeight="1">
      <c r="A695" s="25"/>
      <c r="B695" s="32"/>
      <c r="C695" s="20"/>
      <c r="D695" s="92"/>
      <c r="E695" s="20"/>
      <c r="F695" s="35"/>
      <c r="G695" s="32"/>
      <c r="H695" s="32"/>
      <c r="I695" s="32"/>
      <c r="J695" s="29"/>
      <c r="K695" s="29"/>
      <c r="L695" s="29"/>
      <c r="M695" s="29"/>
      <c r="N695" s="29"/>
      <c r="O695" s="29"/>
      <c r="P695" s="29"/>
      <c r="Q695" s="29"/>
      <c r="R695" s="29"/>
      <c r="S695" s="29"/>
      <c r="T695" s="29"/>
      <c r="U695" s="29"/>
      <c r="V695" s="29"/>
      <c r="W695" s="29"/>
      <c r="X695" s="29"/>
      <c r="Y695" s="29"/>
      <c r="Z695" s="29"/>
      <c r="AA695" s="32"/>
      <c r="AB695" s="32"/>
      <c r="AC695" s="32"/>
      <c r="AD695" s="32"/>
      <c r="AE695" s="32"/>
      <c r="AF695" s="32"/>
      <c r="AG695" s="32"/>
      <c r="AH695" s="32"/>
    </row>
    <row r="696" spans="1:34" ht="12.75" customHeight="1">
      <c r="A696" s="25"/>
      <c r="B696" s="32"/>
      <c r="C696" s="20"/>
      <c r="D696" s="92"/>
      <c r="E696" s="20"/>
      <c r="F696" s="35"/>
      <c r="G696" s="32"/>
      <c r="H696" s="32"/>
      <c r="I696" s="32"/>
      <c r="J696" s="29"/>
      <c r="K696" s="29"/>
      <c r="L696" s="29"/>
      <c r="M696" s="29"/>
      <c r="N696" s="29"/>
      <c r="O696" s="29"/>
      <c r="P696" s="29"/>
      <c r="Q696" s="29"/>
      <c r="R696" s="29"/>
      <c r="S696" s="29"/>
      <c r="T696" s="29"/>
      <c r="U696" s="29"/>
      <c r="V696" s="29"/>
      <c r="W696" s="29"/>
      <c r="X696" s="29"/>
      <c r="Y696" s="29"/>
      <c r="Z696" s="29"/>
      <c r="AA696" s="32"/>
      <c r="AB696" s="32"/>
      <c r="AC696" s="32"/>
      <c r="AD696" s="32"/>
      <c r="AE696" s="32"/>
      <c r="AF696" s="32"/>
      <c r="AG696" s="32"/>
      <c r="AH696" s="32"/>
    </row>
    <row r="697" spans="1:34" ht="12.75" customHeight="1">
      <c r="A697" s="25"/>
      <c r="B697" s="32"/>
      <c r="C697" s="20"/>
      <c r="D697" s="92"/>
      <c r="E697" s="20"/>
      <c r="F697" s="35"/>
      <c r="G697" s="32"/>
      <c r="H697" s="32"/>
      <c r="I697" s="32"/>
      <c r="J697" s="29"/>
      <c r="K697" s="29"/>
      <c r="L697" s="29"/>
      <c r="M697" s="29"/>
      <c r="N697" s="29"/>
      <c r="O697" s="29"/>
      <c r="P697" s="29"/>
      <c r="Q697" s="29"/>
      <c r="R697" s="29"/>
      <c r="S697" s="29"/>
      <c r="T697" s="29"/>
      <c r="U697" s="29"/>
      <c r="V697" s="29"/>
      <c r="W697" s="29"/>
      <c r="X697" s="29"/>
      <c r="Y697" s="29"/>
      <c r="Z697" s="29"/>
      <c r="AA697" s="32"/>
      <c r="AB697" s="32"/>
      <c r="AC697" s="32"/>
      <c r="AD697" s="32"/>
      <c r="AE697" s="32"/>
      <c r="AF697" s="32"/>
      <c r="AG697" s="32"/>
      <c r="AH697" s="32"/>
    </row>
    <row r="698" spans="1:34" ht="12.75" customHeight="1">
      <c r="A698" s="25"/>
      <c r="B698" s="32"/>
      <c r="C698" s="20"/>
      <c r="D698" s="92"/>
      <c r="E698" s="20"/>
      <c r="F698" s="35"/>
      <c r="G698" s="32"/>
      <c r="H698" s="32"/>
      <c r="I698" s="32"/>
      <c r="J698" s="29"/>
      <c r="K698" s="29"/>
      <c r="L698" s="29"/>
      <c r="M698" s="29"/>
      <c r="N698" s="29"/>
      <c r="O698" s="29"/>
      <c r="P698" s="29"/>
      <c r="Q698" s="29"/>
      <c r="R698" s="29"/>
      <c r="S698" s="29"/>
      <c r="T698" s="29"/>
      <c r="U698" s="29"/>
      <c r="V698" s="29"/>
      <c r="W698" s="29"/>
      <c r="X698" s="29"/>
      <c r="Y698" s="29"/>
      <c r="Z698" s="29"/>
      <c r="AA698" s="32"/>
      <c r="AB698" s="32"/>
      <c r="AC698" s="32"/>
      <c r="AD698" s="32"/>
      <c r="AE698" s="32"/>
      <c r="AF698" s="32"/>
      <c r="AG698" s="32"/>
      <c r="AH698" s="32"/>
    </row>
    <row r="699" spans="1:34" ht="12.75" customHeight="1">
      <c r="A699" s="25"/>
      <c r="B699" s="32"/>
      <c r="C699" s="20"/>
      <c r="D699" s="92"/>
      <c r="E699" s="20"/>
      <c r="F699" s="35"/>
      <c r="G699" s="32"/>
      <c r="H699" s="32"/>
      <c r="I699" s="32"/>
      <c r="J699" s="29"/>
      <c r="K699" s="29"/>
      <c r="L699" s="29"/>
      <c r="M699" s="29"/>
      <c r="N699" s="29"/>
      <c r="O699" s="29"/>
      <c r="P699" s="29"/>
      <c r="Q699" s="29"/>
      <c r="R699" s="29"/>
      <c r="S699" s="29"/>
      <c r="T699" s="29"/>
      <c r="U699" s="29"/>
      <c r="V699" s="29"/>
      <c r="W699" s="29"/>
      <c r="X699" s="29"/>
      <c r="Y699" s="29"/>
      <c r="Z699" s="29"/>
      <c r="AA699" s="32"/>
      <c r="AB699" s="32"/>
      <c r="AC699" s="32"/>
      <c r="AD699" s="32"/>
      <c r="AE699" s="32"/>
      <c r="AF699" s="32"/>
      <c r="AG699" s="32"/>
      <c r="AH699" s="32"/>
    </row>
    <row r="700" spans="1:34" ht="12.75" customHeight="1">
      <c r="A700" s="25"/>
      <c r="B700" s="32"/>
      <c r="C700" s="20"/>
      <c r="D700" s="92"/>
      <c r="E700" s="20"/>
      <c r="F700" s="35"/>
      <c r="G700" s="32"/>
      <c r="H700" s="32"/>
      <c r="I700" s="32"/>
      <c r="J700" s="29"/>
      <c r="K700" s="29"/>
      <c r="L700" s="29"/>
      <c r="M700" s="29"/>
      <c r="N700" s="29"/>
      <c r="O700" s="29"/>
      <c r="P700" s="29"/>
      <c r="Q700" s="29"/>
      <c r="R700" s="29"/>
      <c r="S700" s="29"/>
      <c r="T700" s="29"/>
      <c r="U700" s="29"/>
      <c r="V700" s="29"/>
      <c r="W700" s="29"/>
      <c r="X700" s="29"/>
      <c r="Y700" s="29"/>
      <c r="Z700" s="29"/>
      <c r="AA700" s="32"/>
      <c r="AB700" s="32"/>
      <c r="AC700" s="32"/>
      <c r="AD700" s="32"/>
      <c r="AE700" s="32"/>
      <c r="AF700" s="32"/>
      <c r="AG700" s="32"/>
      <c r="AH700" s="32"/>
    </row>
    <row r="701" spans="1:34" ht="12.75" customHeight="1">
      <c r="A701" s="25"/>
      <c r="B701" s="32"/>
      <c r="C701" s="20"/>
      <c r="D701" s="92"/>
      <c r="E701" s="20"/>
      <c r="F701" s="35"/>
      <c r="G701" s="32"/>
      <c r="H701" s="32"/>
      <c r="I701" s="32"/>
      <c r="J701" s="29"/>
      <c r="K701" s="29"/>
      <c r="L701" s="29"/>
      <c r="M701" s="29"/>
      <c r="N701" s="29"/>
      <c r="O701" s="29"/>
      <c r="P701" s="29"/>
      <c r="Q701" s="29"/>
      <c r="R701" s="29"/>
      <c r="S701" s="29"/>
      <c r="T701" s="29"/>
      <c r="U701" s="29"/>
      <c r="V701" s="29"/>
      <c r="W701" s="29"/>
      <c r="X701" s="29"/>
      <c r="Y701" s="29"/>
      <c r="Z701" s="29"/>
      <c r="AA701" s="32"/>
      <c r="AB701" s="32"/>
      <c r="AC701" s="32"/>
      <c r="AD701" s="32"/>
      <c r="AE701" s="32"/>
      <c r="AF701" s="32"/>
      <c r="AG701" s="32"/>
      <c r="AH701" s="32"/>
    </row>
    <row r="702" spans="1:34" ht="12.75" customHeight="1">
      <c r="A702" s="25"/>
      <c r="B702" s="32"/>
      <c r="C702" s="20"/>
      <c r="D702" s="92"/>
      <c r="E702" s="20"/>
      <c r="F702" s="35"/>
      <c r="G702" s="32"/>
      <c r="H702" s="32"/>
      <c r="I702" s="32"/>
      <c r="J702" s="29"/>
      <c r="K702" s="29"/>
      <c r="L702" s="29"/>
      <c r="M702" s="29"/>
      <c r="N702" s="29"/>
      <c r="O702" s="29"/>
      <c r="P702" s="29"/>
      <c r="Q702" s="29"/>
      <c r="R702" s="29"/>
      <c r="S702" s="29"/>
      <c r="T702" s="29"/>
      <c r="U702" s="29"/>
      <c r="V702" s="29"/>
      <c r="W702" s="29"/>
      <c r="X702" s="29"/>
      <c r="Y702" s="29"/>
      <c r="Z702" s="29"/>
      <c r="AA702" s="32"/>
      <c r="AB702" s="32"/>
      <c r="AC702" s="32"/>
      <c r="AD702" s="32"/>
      <c r="AE702" s="32"/>
      <c r="AF702" s="32"/>
      <c r="AG702" s="32"/>
      <c r="AH702" s="32"/>
    </row>
    <row r="703" spans="1:34" ht="12.75" customHeight="1">
      <c r="A703" s="25"/>
      <c r="B703" s="32"/>
      <c r="C703" s="20"/>
      <c r="D703" s="92"/>
      <c r="E703" s="20"/>
      <c r="F703" s="35"/>
      <c r="G703" s="32"/>
      <c r="H703" s="32"/>
      <c r="I703" s="32"/>
      <c r="J703" s="29"/>
      <c r="K703" s="29"/>
      <c r="L703" s="29"/>
      <c r="M703" s="29"/>
      <c r="N703" s="29"/>
      <c r="O703" s="29"/>
      <c r="P703" s="29"/>
      <c r="Q703" s="29"/>
      <c r="R703" s="29"/>
      <c r="S703" s="29"/>
      <c r="T703" s="29"/>
      <c r="U703" s="29"/>
      <c r="V703" s="29"/>
      <c r="W703" s="29"/>
      <c r="X703" s="29"/>
      <c r="Y703" s="29"/>
      <c r="Z703" s="29"/>
      <c r="AA703" s="32"/>
      <c r="AB703" s="32"/>
      <c r="AC703" s="32"/>
      <c r="AD703" s="32"/>
      <c r="AE703" s="32"/>
      <c r="AF703" s="32"/>
      <c r="AG703" s="32"/>
      <c r="AH703" s="32"/>
    </row>
    <row r="704" spans="1:34" ht="12.75" customHeight="1">
      <c r="A704" s="25"/>
      <c r="B704" s="32"/>
      <c r="C704" s="20"/>
      <c r="D704" s="92"/>
      <c r="E704" s="20"/>
      <c r="F704" s="35"/>
      <c r="G704" s="32"/>
      <c r="H704" s="32"/>
      <c r="I704" s="32"/>
      <c r="J704" s="29"/>
      <c r="K704" s="29"/>
      <c r="L704" s="29"/>
      <c r="M704" s="29"/>
      <c r="N704" s="29"/>
      <c r="O704" s="29"/>
      <c r="P704" s="29"/>
      <c r="Q704" s="29"/>
      <c r="R704" s="29"/>
      <c r="S704" s="29"/>
      <c r="T704" s="29"/>
      <c r="U704" s="29"/>
      <c r="V704" s="29"/>
      <c r="W704" s="29"/>
      <c r="X704" s="29"/>
      <c r="Y704" s="29"/>
      <c r="Z704" s="29"/>
      <c r="AA704" s="32"/>
      <c r="AB704" s="32"/>
      <c r="AC704" s="32"/>
      <c r="AD704" s="32"/>
      <c r="AE704" s="32"/>
      <c r="AF704" s="32"/>
      <c r="AG704" s="32"/>
      <c r="AH704" s="32"/>
    </row>
    <row r="705" spans="1:34" ht="12.75" customHeight="1">
      <c r="A705" s="25"/>
      <c r="B705" s="32"/>
      <c r="C705" s="20"/>
      <c r="D705" s="92"/>
      <c r="E705" s="20"/>
      <c r="F705" s="35"/>
      <c r="G705" s="32"/>
      <c r="H705" s="32"/>
      <c r="I705" s="32"/>
      <c r="J705" s="29"/>
      <c r="K705" s="29"/>
      <c r="L705" s="29"/>
      <c r="M705" s="29"/>
      <c r="N705" s="29"/>
      <c r="O705" s="29"/>
      <c r="P705" s="29"/>
      <c r="Q705" s="29"/>
      <c r="R705" s="29"/>
      <c r="S705" s="29"/>
      <c r="T705" s="29"/>
      <c r="U705" s="29"/>
      <c r="V705" s="29"/>
      <c r="W705" s="29"/>
      <c r="X705" s="29"/>
      <c r="Y705" s="29"/>
      <c r="Z705" s="29"/>
      <c r="AA705" s="32"/>
      <c r="AB705" s="32"/>
      <c r="AC705" s="32"/>
      <c r="AD705" s="32"/>
      <c r="AE705" s="32"/>
      <c r="AF705" s="32"/>
      <c r="AG705" s="32"/>
      <c r="AH705" s="32"/>
    </row>
    <row r="706" spans="1:34" ht="12.75" customHeight="1">
      <c r="A706" s="25"/>
      <c r="B706" s="32"/>
      <c r="C706" s="20"/>
      <c r="D706" s="92"/>
      <c r="E706" s="20"/>
      <c r="F706" s="35"/>
      <c r="G706" s="32"/>
      <c r="H706" s="32"/>
      <c r="I706" s="32"/>
      <c r="J706" s="29"/>
      <c r="K706" s="29"/>
      <c r="L706" s="29"/>
      <c r="M706" s="29"/>
      <c r="N706" s="29"/>
      <c r="O706" s="29"/>
      <c r="P706" s="29"/>
      <c r="Q706" s="29"/>
      <c r="R706" s="29"/>
      <c r="S706" s="29"/>
      <c r="T706" s="29"/>
      <c r="U706" s="29"/>
      <c r="V706" s="29"/>
      <c r="W706" s="29"/>
      <c r="X706" s="29"/>
      <c r="Y706" s="29"/>
      <c r="Z706" s="29"/>
      <c r="AA706" s="32"/>
      <c r="AB706" s="32"/>
      <c r="AC706" s="32"/>
      <c r="AD706" s="32"/>
      <c r="AE706" s="32"/>
      <c r="AF706" s="32"/>
      <c r="AG706" s="32"/>
      <c r="AH706" s="32"/>
    </row>
    <row r="707" spans="1:34" ht="12.75" customHeight="1">
      <c r="A707" s="25"/>
      <c r="B707" s="32"/>
      <c r="C707" s="20"/>
      <c r="D707" s="92"/>
      <c r="E707" s="20"/>
      <c r="F707" s="35"/>
      <c r="G707" s="32"/>
      <c r="H707" s="32"/>
      <c r="I707" s="32"/>
      <c r="J707" s="29"/>
      <c r="K707" s="29"/>
      <c r="L707" s="29"/>
      <c r="M707" s="29"/>
      <c r="N707" s="29"/>
      <c r="O707" s="29"/>
      <c r="P707" s="29"/>
      <c r="Q707" s="29"/>
      <c r="R707" s="29"/>
      <c r="S707" s="29"/>
      <c r="T707" s="29"/>
      <c r="U707" s="29"/>
      <c r="V707" s="29"/>
      <c r="W707" s="29"/>
      <c r="X707" s="29"/>
      <c r="Y707" s="29"/>
      <c r="Z707" s="29"/>
      <c r="AA707" s="32"/>
      <c r="AB707" s="32"/>
      <c r="AC707" s="32"/>
      <c r="AD707" s="32"/>
      <c r="AE707" s="32"/>
      <c r="AF707" s="32"/>
      <c r="AG707" s="32"/>
      <c r="AH707" s="32"/>
    </row>
    <row r="708" spans="1:34" ht="12.75" customHeight="1">
      <c r="A708" s="25"/>
      <c r="B708" s="32"/>
      <c r="C708" s="20"/>
      <c r="D708" s="92"/>
      <c r="E708" s="20"/>
      <c r="F708" s="35"/>
      <c r="G708" s="32"/>
      <c r="H708" s="32"/>
      <c r="I708" s="32"/>
      <c r="J708" s="29"/>
      <c r="K708" s="29"/>
      <c r="L708" s="29"/>
      <c r="M708" s="29"/>
      <c r="N708" s="29"/>
      <c r="O708" s="29"/>
      <c r="P708" s="29"/>
      <c r="Q708" s="29"/>
      <c r="R708" s="29"/>
      <c r="S708" s="29"/>
      <c r="T708" s="29"/>
      <c r="U708" s="29"/>
      <c r="V708" s="29"/>
      <c r="W708" s="29"/>
      <c r="X708" s="29"/>
      <c r="Y708" s="29"/>
      <c r="Z708" s="29"/>
      <c r="AA708" s="32"/>
      <c r="AB708" s="32"/>
      <c r="AC708" s="32"/>
      <c r="AD708" s="32"/>
      <c r="AE708" s="32"/>
      <c r="AF708" s="32"/>
      <c r="AG708" s="32"/>
      <c r="AH708" s="32"/>
    </row>
    <row r="709" spans="1:34" ht="12.75" customHeight="1">
      <c r="A709" s="25"/>
      <c r="B709" s="32"/>
      <c r="C709" s="20"/>
      <c r="D709" s="92"/>
      <c r="E709" s="20"/>
      <c r="F709" s="35"/>
      <c r="G709" s="32"/>
      <c r="H709" s="32"/>
      <c r="I709" s="32"/>
      <c r="J709" s="29"/>
      <c r="K709" s="29"/>
      <c r="L709" s="29"/>
      <c r="M709" s="29"/>
      <c r="N709" s="29"/>
      <c r="O709" s="29"/>
      <c r="P709" s="29"/>
      <c r="Q709" s="29"/>
      <c r="R709" s="29"/>
      <c r="S709" s="29"/>
      <c r="T709" s="29"/>
      <c r="U709" s="29"/>
      <c r="V709" s="29"/>
      <c r="W709" s="29"/>
      <c r="X709" s="29"/>
      <c r="Y709" s="29"/>
      <c r="Z709" s="29"/>
      <c r="AA709" s="32"/>
      <c r="AB709" s="32"/>
      <c r="AC709" s="32"/>
      <c r="AD709" s="32"/>
      <c r="AE709" s="32"/>
      <c r="AF709" s="32"/>
      <c r="AG709" s="32"/>
      <c r="AH709" s="32"/>
    </row>
    <row r="710" spans="1:34" ht="12.75" customHeight="1">
      <c r="A710" s="25"/>
      <c r="B710" s="32"/>
      <c r="C710" s="20"/>
      <c r="D710" s="92"/>
      <c r="E710" s="20"/>
      <c r="F710" s="35"/>
      <c r="G710" s="32"/>
      <c r="H710" s="32"/>
      <c r="I710" s="32"/>
      <c r="J710" s="29"/>
      <c r="K710" s="29"/>
      <c r="L710" s="29"/>
      <c r="M710" s="29"/>
      <c r="N710" s="29"/>
      <c r="O710" s="29"/>
      <c r="P710" s="29"/>
      <c r="Q710" s="29"/>
      <c r="R710" s="29"/>
      <c r="S710" s="29"/>
      <c r="T710" s="29"/>
      <c r="U710" s="29"/>
      <c r="V710" s="29"/>
      <c r="W710" s="29"/>
      <c r="X710" s="29"/>
      <c r="Y710" s="29"/>
      <c r="Z710" s="29"/>
      <c r="AA710" s="32"/>
      <c r="AB710" s="32"/>
      <c r="AC710" s="32"/>
      <c r="AD710" s="32"/>
      <c r="AE710" s="32"/>
      <c r="AF710" s="32"/>
      <c r="AG710" s="32"/>
      <c r="AH710" s="32"/>
    </row>
    <row r="711" spans="1:34" ht="12.75" customHeight="1">
      <c r="A711" s="25"/>
      <c r="B711" s="32"/>
      <c r="C711" s="20"/>
      <c r="D711" s="92"/>
      <c r="E711" s="20"/>
      <c r="F711" s="35"/>
      <c r="G711" s="32"/>
      <c r="H711" s="32"/>
      <c r="I711" s="32"/>
      <c r="J711" s="29"/>
      <c r="K711" s="29"/>
      <c r="L711" s="29"/>
      <c r="M711" s="29"/>
      <c r="N711" s="29"/>
      <c r="O711" s="29"/>
      <c r="P711" s="29"/>
      <c r="Q711" s="29"/>
      <c r="R711" s="29"/>
      <c r="S711" s="29"/>
      <c r="T711" s="29"/>
      <c r="U711" s="29"/>
      <c r="V711" s="29"/>
      <c r="W711" s="29"/>
      <c r="X711" s="29"/>
      <c r="Y711" s="29"/>
      <c r="Z711" s="29"/>
      <c r="AA711" s="32"/>
      <c r="AB711" s="32"/>
      <c r="AC711" s="32"/>
      <c r="AD711" s="32"/>
      <c r="AE711" s="32"/>
      <c r="AF711" s="32"/>
      <c r="AG711" s="32"/>
      <c r="AH711" s="32"/>
    </row>
    <row r="712" spans="1:34" ht="12.75" customHeight="1">
      <c r="A712" s="25"/>
      <c r="B712" s="32"/>
      <c r="C712" s="20"/>
      <c r="D712" s="92"/>
      <c r="E712" s="20"/>
      <c r="F712" s="35"/>
      <c r="G712" s="32"/>
      <c r="H712" s="32"/>
      <c r="I712" s="32"/>
      <c r="J712" s="29"/>
      <c r="K712" s="29"/>
      <c r="L712" s="29"/>
      <c r="M712" s="29"/>
      <c r="N712" s="29"/>
      <c r="O712" s="29"/>
      <c r="P712" s="29"/>
      <c r="Q712" s="29"/>
      <c r="R712" s="29"/>
      <c r="S712" s="29"/>
      <c r="T712" s="29"/>
      <c r="U712" s="29"/>
      <c r="V712" s="29"/>
      <c r="W712" s="29"/>
      <c r="X712" s="29"/>
      <c r="Y712" s="29"/>
      <c r="Z712" s="29"/>
      <c r="AA712" s="32"/>
      <c r="AB712" s="32"/>
      <c r="AC712" s="32"/>
      <c r="AD712" s="32"/>
      <c r="AE712" s="32"/>
      <c r="AF712" s="32"/>
      <c r="AG712" s="32"/>
      <c r="AH712" s="32"/>
    </row>
    <row r="713" spans="1:34" ht="12.75" customHeight="1">
      <c r="A713" s="25"/>
      <c r="B713" s="32"/>
      <c r="C713" s="20"/>
      <c r="D713" s="92"/>
      <c r="E713" s="20"/>
      <c r="F713" s="35"/>
      <c r="G713" s="32"/>
      <c r="H713" s="32"/>
      <c r="I713" s="32"/>
      <c r="J713" s="29"/>
      <c r="K713" s="29"/>
      <c r="L713" s="29"/>
      <c r="M713" s="29"/>
      <c r="N713" s="29"/>
      <c r="O713" s="29"/>
      <c r="P713" s="29"/>
      <c r="Q713" s="29"/>
      <c r="R713" s="29"/>
      <c r="S713" s="29"/>
      <c r="T713" s="29"/>
      <c r="U713" s="29"/>
      <c r="V713" s="29"/>
      <c r="W713" s="29"/>
      <c r="X713" s="29"/>
      <c r="Y713" s="29"/>
      <c r="Z713" s="29"/>
      <c r="AA713" s="32"/>
      <c r="AB713" s="32"/>
      <c r="AC713" s="32"/>
      <c r="AD713" s="32"/>
      <c r="AE713" s="32"/>
      <c r="AF713" s="32"/>
      <c r="AG713" s="32"/>
      <c r="AH713" s="32"/>
    </row>
    <row r="714" spans="1:34" ht="12.75" customHeight="1">
      <c r="A714" s="25"/>
      <c r="B714" s="32"/>
      <c r="C714" s="20"/>
      <c r="D714" s="92"/>
      <c r="E714" s="20"/>
      <c r="F714" s="35"/>
      <c r="G714" s="32"/>
      <c r="H714" s="32"/>
      <c r="I714" s="32"/>
      <c r="J714" s="29"/>
      <c r="K714" s="29"/>
      <c r="L714" s="29"/>
      <c r="M714" s="29"/>
      <c r="N714" s="29"/>
      <c r="O714" s="29"/>
      <c r="P714" s="29"/>
      <c r="Q714" s="29"/>
      <c r="R714" s="29"/>
      <c r="S714" s="29"/>
      <c r="T714" s="29"/>
      <c r="U714" s="29"/>
      <c r="V714" s="29"/>
      <c r="W714" s="29"/>
      <c r="X714" s="29"/>
      <c r="Y714" s="29"/>
      <c r="Z714" s="29"/>
      <c r="AA714" s="32"/>
      <c r="AB714" s="32"/>
      <c r="AC714" s="32"/>
      <c r="AD714" s="32"/>
      <c r="AE714" s="32"/>
      <c r="AF714" s="32"/>
      <c r="AG714" s="32"/>
      <c r="AH714" s="32"/>
    </row>
    <row r="715" spans="1:34" ht="12.75" customHeight="1">
      <c r="A715" s="25"/>
      <c r="B715" s="32"/>
      <c r="C715" s="20"/>
      <c r="D715" s="92"/>
      <c r="E715" s="20"/>
      <c r="F715" s="35"/>
      <c r="G715" s="32"/>
      <c r="H715" s="32"/>
      <c r="I715" s="32"/>
      <c r="J715" s="29"/>
      <c r="K715" s="29"/>
      <c r="L715" s="29"/>
      <c r="M715" s="29"/>
      <c r="N715" s="29"/>
      <c r="O715" s="29"/>
      <c r="P715" s="29"/>
      <c r="Q715" s="29"/>
      <c r="R715" s="29"/>
      <c r="S715" s="29"/>
      <c r="T715" s="29"/>
      <c r="U715" s="29"/>
      <c r="V715" s="29"/>
      <c r="W715" s="29"/>
      <c r="X715" s="29"/>
      <c r="Y715" s="29"/>
      <c r="Z715" s="29"/>
      <c r="AA715" s="32"/>
      <c r="AB715" s="32"/>
      <c r="AC715" s="32"/>
      <c r="AD715" s="32"/>
      <c r="AE715" s="32"/>
      <c r="AF715" s="32"/>
      <c r="AG715" s="32"/>
      <c r="AH715" s="32"/>
    </row>
    <row r="716" spans="1:34" ht="12.75" customHeight="1">
      <c r="A716" s="25"/>
      <c r="B716" s="32"/>
      <c r="C716" s="20"/>
      <c r="D716" s="92"/>
      <c r="E716" s="20"/>
      <c r="F716" s="35"/>
      <c r="G716" s="32"/>
      <c r="H716" s="32"/>
      <c r="I716" s="32"/>
      <c r="J716" s="29"/>
      <c r="K716" s="29"/>
      <c r="L716" s="29"/>
      <c r="M716" s="29"/>
      <c r="N716" s="29"/>
      <c r="O716" s="29"/>
      <c r="P716" s="29"/>
      <c r="Q716" s="29"/>
      <c r="R716" s="29"/>
      <c r="S716" s="29"/>
      <c r="T716" s="29"/>
      <c r="U716" s="29"/>
      <c r="V716" s="29"/>
      <c r="W716" s="29"/>
      <c r="X716" s="29"/>
      <c r="Y716" s="29"/>
      <c r="Z716" s="29"/>
      <c r="AA716" s="32"/>
      <c r="AB716" s="32"/>
      <c r="AC716" s="32"/>
      <c r="AD716" s="32"/>
      <c r="AE716" s="32"/>
      <c r="AF716" s="32"/>
      <c r="AG716" s="32"/>
      <c r="AH716" s="32"/>
    </row>
    <row r="717" spans="1:34" ht="12.75" customHeight="1">
      <c r="A717" s="25"/>
      <c r="B717" s="32"/>
      <c r="C717" s="20"/>
      <c r="D717" s="92"/>
      <c r="E717" s="20"/>
      <c r="F717" s="35"/>
      <c r="G717" s="32"/>
      <c r="H717" s="32"/>
      <c r="I717" s="32"/>
      <c r="J717" s="29"/>
      <c r="K717" s="29"/>
      <c r="L717" s="29"/>
      <c r="M717" s="29"/>
      <c r="N717" s="29"/>
      <c r="O717" s="29"/>
      <c r="P717" s="29"/>
      <c r="Q717" s="29"/>
      <c r="R717" s="29"/>
      <c r="S717" s="29"/>
      <c r="T717" s="29"/>
      <c r="U717" s="29"/>
      <c r="V717" s="29"/>
      <c r="W717" s="29"/>
      <c r="X717" s="29"/>
      <c r="Y717" s="29"/>
      <c r="Z717" s="29"/>
      <c r="AA717" s="32"/>
      <c r="AB717" s="32"/>
      <c r="AC717" s="32"/>
      <c r="AD717" s="32"/>
      <c r="AE717" s="32"/>
      <c r="AF717" s="32"/>
      <c r="AG717" s="32"/>
      <c r="AH717" s="32"/>
    </row>
    <row r="718" spans="1:34" ht="12.75" customHeight="1">
      <c r="A718" s="25"/>
      <c r="B718" s="32"/>
      <c r="C718" s="20"/>
      <c r="D718" s="92"/>
      <c r="E718" s="20"/>
      <c r="F718" s="35"/>
      <c r="G718" s="32"/>
      <c r="H718" s="32"/>
      <c r="I718" s="32"/>
      <c r="J718" s="29"/>
      <c r="K718" s="29"/>
      <c r="L718" s="29"/>
      <c r="M718" s="29"/>
      <c r="N718" s="29"/>
      <c r="O718" s="29"/>
      <c r="P718" s="29"/>
      <c r="Q718" s="29"/>
      <c r="R718" s="29"/>
      <c r="S718" s="29"/>
      <c r="T718" s="29"/>
      <c r="U718" s="29"/>
      <c r="V718" s="29"/>
      <c r="W718" s="29"/>
      <c r="X718" s="29"/>
      <c r="Y718" s="29"/>
      <c r="Z718" s="29"/>
      <c r="AA718" s="32"/>
      <c r="AB718" s="32"/>
      <c r="AC718" s="32"/>
      <c r="AD718" s="32"/>
      <c r="AE718" s="32"/>
      <c r="AF718" s="32"/>
      <c r="AG718" s="32"/>
      <c r="AH718" s="32"/>
    </row>
    <row r="719" spans="1:34" ht="12.75" customHeight="1">
      <c r="A719" s="25"/>
      <c r="B719" s="32"/>
      <c r="C719" s="20"/>
      <c r="D719" s="92"/>
      <c r="E719" s="20"/>
      <c r="F719" s="35"/>
      <c r="G719" s="32"/>
      <c r="H719" s="32"/>
      <c r="I719" s="32"/>
      <c r="J719" s="29"/>
      <c r="K719" s="29"/>
      <c r="L719" s="29"/>
      <c r="M719" s="29"/>
      <c r="N719" s="29"/>
      <c r="O719" s="29"/>
      <c r="P719" s="29"/>
      <c r="Q719" s="29"/>
      <c r="R719" s="29"/>
      <c r="S719" s="29"/>
      <c r="T719" s="29"/>
      <c r="U719" s="29"/>
      <c r="V719" s="29"/>
      <c r="W719" s="29"/>
      <c r="X719" s="29"/>
      <c r="Y719" s="29"/>
      <c r="Z719" s="29"/>
      <c r="AA719" s="32"/>
      <c r="AB719" s="32"/>
      <c r="AC719" s="32"/>
      <c r="AD719" s="32"/>
      <c r="AE719" s="32"/>
      <c r="AF719" s="32"/>
      <c r="AG719" s="32"/>
      <c r="AH719" s="32"/>
    </row>
    <row r="720" spans="1:34" ht="12.75" customHeight="1">
      <c r="A720" s="25"/>
      <c r="B720" s="32"/>
      <c r="C720" s="20"/>
      <c r="D720" s="92"/>
      <c r="E720" s="20"/>
      <c r="F720" s="35"/>
      <c r="G720" s="32"/>
      <c r="H720" s="32"/>
      <c r="I720" s="32"/>
      <c r="J720" s="29"/>
      <c r="K720" s="29"/>
      <c r="L720" s="29"/>
      <c r="M720" s="29"/>
      <c r="N720" s="29"/>
      <c r="O720" s="29"/>
      <c r="P720" s="29"/>
      <c r="Q720" s="29"/>
      <c r="R720" s="29"/>
      <c r="S720" s="29"/>
      <c r="T720" s="29"/>
      <c r="U720" s="29"/>
      <c r="V720" s="29"/>
      <c r="W720" s="29"/>
      <c r="X720" s="29"/>
      <c r="Y720" s="29"/>
      <c r="Z720" s="29"/>
      <c r="AA720" s="32"/>
      <c r="AB720" s="32"/>
      <c r="AC720" s="32"/>
      <c r="AD720" s="32"/>
      <c r="AE720" s="32"/>
      <c r="AF720" s="32"/>
      <c r="AG720" s="32"/>
      <c r="AH720" s="32"/>
    </row>
    <row r="721" spans="1:34" ht="12.75" customHeight="1">
      <c r="A721" s="25"/>
      <c r="B721" s="32"/>
      <c r="C721" s="20"/>
      <c r="D721" s="92"/>
      <c r="E721" s="20"/>
      <c r="F721" s="35"/>
      <c r="G721" s="32"/>
      <c r="H721" s="32"/>
      <c r="I721" s="32"/>
      <c r="J721" s="29"/>
      <c r="K721" s="29"/>
      <c r="L721" s="29"/>
      <c r="M721" s="29"/>
      <c r="N721" s="29"/>
      <c r="O721" s="29"/>
      <c r="P721" s="29"/>
      <c r="Q721" s="29"/>
      <c r="R721" s="29"/>
      <c r="S721" s="29"/>
      <c r="T721" s="29"/>
      <c r="U721" s="29"/>
      <c r="V721" s="29"/>
      <c r="W721" s="29"/>
      <c r="X721" s="29"/>
      <c r="Y721" s="29"/>
      <c r="Z721" s="29"/>
      <c r="AA721" s="32"/>
      <c r="AB721" s="32"/>
      <c r="AC721" s="32"/>
      <c r="AD721" s="32"/>
      <c r="AE721" s="32"/>
      <c r="AF721" s="32"/>
      <c r="AG721" s="32"/>
      <c r="AH721" s="32"/>
    </row>
    <row r="722" spans="1:34" ht="12.75" customHeight="1">
      <c r="A722" s="25"/>
      <c r="B722" s="32"/>
      <c r="C722" s="20"/>
      <c r="D722" s="92"/>
      <c r="E722" s="20"/>
      <c r="F722" s="35"/>
      <c r="G722" s="32"/>
      <c r="H722" s="32"/>
      <c r="I722" s="32"/>
      <c r="J722" s="29"/>
      <c r="K722" s="29"/>
      <c r="L722" s="29"/>
      <c r="M722" s="29"/>
      <c r="N722" s="29"/>
      <c r="O722" s="29"/>
      <c r="P722" s="29"/>
      <c r="Q722" s="29"/>
      <c r="R722" s="29"/>
      <c r="S722" s="29"/>
      <c r="T722" s="29"/>
      <c r="U722" s="29"/>
      <c r="V722" s="29"/>
      <c r="W722" s="29"/>
      <c r="X722" s="29"/>
      <c r="Y722" s="29"/>
      <c r="Z722" s="29"/>
      <c r="AA722" s="32"/>
      <c r="AB722" s="32"/>
      <c r="AC722" s="32"/>
      <c r="AD722" s="32"/>
      <c r="AE722" s="32"/>
      <c r="AF722" s="32"/>
      <c r="AG722" s="32"/>
      <c r="AH722" s="32"/>
    </row>
    <row r="723" spans="1:34" ht="12.75" customHeight="1">
      <c r="A723" s="25"/>
      <c r="B723" s="32"/>
      <c r="C723" s="20"/>
      <c r="D723" s="92"/>
      <c r="E723" s="20"/>
      <c r="F723" s="35"/>
      <c r="G723" s="32"/>
      <c r="H723" s="32"/>
      <c r="I723" s="32"/>
      <c r="J723" s="29"/>
      <c r="K723" s="29"/>
      <c r="L723" s="29"/>
      <c r="M723" s="29"/>
      <c r="N723" s="29"/>
      <c r="O723" s="29"/>
      <c r="P723" s="29"/>
      <c r="Q723" s="29"/>
      <c r="R723" s="29"/>
      <c r="S723" s="29"/>
      <c r="T723" s="29"/>
      <c r="U723" s="29"/>
      <c r="V723" s="29"/>
      <c r="W723" s="29"/>
      <c r="X723" s="29"/>
      <c r="Y723" s="29"/>
      <c r="Z723" s="29"/>
      <c r="AA723" s="32"/>
      <c r="AB723" s="32"/>
      <c r="AC723" s="32"/>
      <c r="AD723" s="32"/>
      <c r="AE723" s="32"/>
      <c r="AF723" s="32"/>
      <c r="AG723" s="32"/>
      <c r="AH723" s="32"/>
    </row>
    <row r="724" spans="1:34" ht="12.75" customHeight="1">
      <c r="A724" s="25"/>
      <c r="B724" s="32"/>
      <c r="C724" s="20"/>
      <c r="D724" s="92"/>
      <c r="E724" s="20"/>
      <c r="F724" s="35"/>
      <c r="G724" s="32"/>
      <c r="H724" s="32"/>
      <c r="I724" s="32"/>
      <c r="J724" s="29"/>
      <c r="K724" s="29"/>
      <c r="L724" s="29"/>
      <c r="M724" s="29"/>
      <c r="N724" s="29"/>
      <c r="O724" s="29"/>
      <c r="P724" s="29"/>
      <c r="Q724" s="29"/>
      <c r="R724" s="29"/>
      <c r="S724" s="29"/>
      <c r="T724" s="29"/>
      <c r="U724" s="29"/>
      <c r="V724" s="29"/>
      <c r="W724" s="29"/>
      <c r="X724" s="29"/>
      <c r="Y724" s="29"/>
      <c r="Z724" s="29"/>
      <c r="AA724" s="32"/>
      <c r="AB724" s="32"/>
      <c r="AC724" s="32"/>
      <c r="AD724" s="32"/>
      <c r="AE724" s="32"/>
      <c r="AF724" s="32"/>
      <c r="AG724" s="32"/>
      <c r="AH724" s="32"/>
    </row>
    <row r="725" spans="1:34" ht="12.75" customHeight="1">
      <c r="A725" s="25"/>
      <c r="B725" s="32"/>
      <c r="C725" s="20"/>
      <c r="D725" s="92"/>
      <c r="E725" s="20"/>
      <c r="F725" s="35"/>
      <c r="G725" s="32"/>
      <c r="H725" s="32"/>
      <c r="I725" s="32"/>
      <c r="J725" s="29"/>
      <c r="K725" s="29"/>
      <c r="L725" s="29"/>
      <c r="M725" s="29"/>
      <c r="N725" s="29"/>
      <c r="O725" s="29"/>
      <c r="P725" s="29"/>
      <c r="Q725" s="29"/>
      <c r="R725" s="29"/>
      <c r="S725" s="29"/>
      <c r="T725" s="29"/>
      <c r="U725" s="29"/>
      <c r="V725" s="29"/>
      <c r="W725" s="29"/>
      <c r="X725" s="29"/>
      <c r="Y725" s="29"/>
      <c r="Z725" s="29"/>
      <c r="AA725" s="32"/>
      <c r="AB725" s="32"/>
      <c r="AC725" s="32"/>
      <c r="AD725" s="32"/>
      <c r="AE725" s="32"/>
      <c r="AF725" s="32"/>
      <c r="AG725" s="32"/>
      <c r="AH725" s="32"/>
    </row>
    <row r="726" spans="1:34" ht="12.75" customHeight="1">
      <c r="A726" s="25"/>
      <c r="B726" s="32"/>
      <c r="C726" s="20"/>
      <c r="D726" s="92"/>
      <c r="E726" s="20"/>
      <c r="F726" s="35"/>
      <c r="G726" s="32"/>
      <c r="H726" s="32"/>
      <c r="I726" s="32"/>
      <c r="J726" s="29"/>
      <c r="K726" s="29"/>
      <c r="L726" s="29"/>
      <c r="M726" s="29"/>
      <c r="N726" s="29"/>
      <c r="O726" s="29"/>
      <c r="P726" s="29"/>
      <c r="Q726" s="29"/>
      <c r="R726" s="29"/>
      <c r="S726" s="29"/>
      <c r="T726" s="29"/>
      <c r="U726" s="29"/>
      <c r="V726" s="29"/>
      <c r="W726" s="29"/>
      <c r="X726" s="29"/>
      <c r="Y726" s="29"/>
      <c r="Z726" s="29"/>
      <c r="AA726" s="32"/>
      <c r="AB726" s="32"/>
      <c r="AC726" s="32"/>
      <c r="AD726" s="32"/>
      <c r="AE726" s="32"/>
      <c r="AF726" s="32"/>
      <c r="AG726" s="32"/>
      <c r="AH726" s="32"/>
    </row>
    <row r="727" spans="1:34" ht="12.75" customHeight="1">
      <c r="A727" s="25"/>
      <c r="B727" s="32"/>
      <c r="C727" s="20"/>
      <c r="D727" s="92"/>
      <c r="E727" s="20"/>
      <c r="F727" s="35"/>
      <c r="G727" s="32"/>
      <c r="H727" s="32"/>
      <c r="I727" s="32"/>
      <c r="J727" s="29"/>
      <c r="K727" s="29"/>
      <c r="L727" s="29"/>
      <c r="M727" s="29"/>
      <c r="N727" s="29"/>
      <c r="O727" s="29"/>
      <c r="P727" s="29"/>
      <c r="Q727" s="29"/>
      <c r="R727" s="29"/>
      <c r="S727" s="29"/>
      <c r="T727" s="29"/>
      <c r="U727" s="29"/>
      <c r="V727" s="29"/>
      <c r="W727" s="29"/>
      <c r="X727" s="29"/>
      <c r="Y727" s="29"/>
      <c r="Z727" s="29"/>
      <c r="AA727" s="32"/>
      <c r="AB727" s="32"/>
      <c r="AC727" s="32"/>
      <c r="AD727" s="32"/>
      <c r="AE727" s="32"/>
      <c r="AF727" s="32"/>
      <c r="AG727" s="32"/>
      <c r="AH727" s="32"/>
    </row>
    <row r="728" spans="1:34" ht="12.75" customHeight="1">
      <c r="A728" s="25"/>
      <c r="B728" s="32"/>
      <c r="C728" s="20"/>
      <c r="D728" s="92"/>
      <c r="E728" s="20"/>
      <c r="F728" s="35"/>
      <c r="G728" s="32"/>
      <c r="H728" s="32"/>
      <c r="I728" s="32"/>
      <c r="J728" s="29"/>
      <c r="K728" s="29"/>
      <c r="L728" s="29"/>
      <c r="M728" s="29"/>
      <c r="N728" s="29"/>
      <c r="O728" s="29"/>
      <c r="P728" s="29"/>
      <c r="Q728" s="29"/>
      <c r="R728" s="29"/>
      <c r="S728" s="29"/>
      <c r="T728" s="29"/>
      <c r="U728" s="29"/>
      <c r="V728" s="29"/>
      <c r="W728" s="29"/>
      <c r="X728" s="29"/>
      <c r="Y728" s="29"/>
      <c r="Z728" s="29"/>
      <c r="AA728" s="32"/>
      <c r="AB728" s="32"/>
      <c r="AC728" s="32"/>
      <c r="AD728" s="32"/>
      <c r="AE728" s="32"/>
      <c r="AF728" s="32"/>
      <c r="AG728" s="32"/>
      <c r="AH728" s="32"/>
    </row>
    <row r="729" spans="1:34" ht="12.75" customHeight="1">
      <c r="A729" s="25"/>
      <c r="B729" s="32"/>
      <c r="C729" s="20"/>
      <c r="D729" s="92"/>
      <c r="E729" s="20"/>
      <c r="F729" s="35"/>
      <c r="G729" s="32"/>
      <c r="H729" s="32"/>
      <c r="I729" s="32"/>
      <c r="J729" s="29"/>
      <c r="K729" s="29"/>
      <c r="L729" s="29"/>
      <c r="M729" s="29"/>
      <c r="N729" s="29"/>
      <c r="O729" s="29"/>
      <c r="P729" s="29"/>
      <c r="Q729" s="29"/>
      <c r="R729" s="29"/>
      <c r="S729" s="29"/>
      <c r="T729" s="29"/>
      <c r="U729" s="29"/>
      <c r="V729" s="29"/>
      <c r="W729" s="29"/>
      <c r="X729" s="29"/>
      <c r="Y729" s="29"/>
      <c r="Z729" s="29"/>
      <c r="AA729" s="32"/>
      <c r="AB729" s="32"/>
      <c r="AC729" s="32"/>
      <c r="AD729" s="32"/>
      <c r="AE729" s="32"/>
      <c r="AF729" s="32"/>
      <c r="AG729" s="32"/>
      <c r="AH729" s="32"/>
    </row>
    <row r="730" spans="1:34" ht="12.75" customHeight="1">
      <c r="A730" s="25"/>
      <c r="B730" s="32"/>
      <c r="C730" s="20"/>
      <c r="D730" s="92"/>
      <c r="E730" s="20"/>
      <c r="F730" s="35"/>
      <c r="G730" s="32"/>
      <c r="H730" s="32"/>
      <c r="I730" s="32"/>
      <c r="J730" s="29"/>
      <c r="K730" s="29"/>
      <c r="L730" s="29"/>
      <c r="M730" s="29"/>
      <c r="N730" s="29"/>
      <c r="O730" s="29"/>
      <c r="P730" s="29"/>
      <c r="Q730" s="29"/>
      <c r="R730" s="29"/>
      <c r="S730" s="29"/>
      <c r="T730" s="29"/>
      <c r="U730" s="29"/>
      <c r="V730" s="29"/>
      <c r="W730" s="29"/>
      <c r="X730" s="29"/>
      <c r="Y730" s="29"/>
      <c r="Z730" s="29"/>
      <c r="AA730" s="32"/>
      <c r="AB730" s="32"/>
      <c r="AC730" s="32"/>
      <c r="AD730" s="32"/>
      <c r="AE730" s="32"/>
      <c r="AF730" s="32"/>
      <c r="AG730" s="32"/>
      <c r="AH730" s="32"/>
    </row>
    <row r="731" spans="1:34" ht="12.75" customHeight="1">
      <c r="A731" s="25"/>
      <c r="B731" s="32"/>
      <c r="C731" s="20"/>
      <c r="D731" s="92"/>
      <c r="E731" s="20"/>
      <c r="F731" s="35"/>
      <c r="G731" s="32"/>
      <c r="H731" s="32"/>
      <c r="I731" s="32"/>
      <c r="J731" s="29"/>
      <c r="K731" s="29"/>
      <c r="L731" s="29"/>
      <c r="M731" s="29"/>
      <c r="N731" s="29"/>
      <c r="O731" s="29"/>
      <c r="P731" s="29"/>
      <c r="Q731" s="29"/>
      <c r="R731" s="29"/>
      <c r="S731" s="29"/>
      <c r="T731" s="29"/>
      <c r="U731" s="29"/>
      <c r="V731" s="29"/>
      <c r="W731" s="29"/>
      <c r="X731" s="29"/>
      <c r="Y731" s="29"/>
      <c r="Z731" s="29"/>
      <c r="AA731" s="32"/>
      <c r="AB731" s="32"/>
      <c r="AC731" s="32"/>
      <c r="AD731" s="32"/>
      <c r="AE731" s="32"/>
      <c r="AF731" s="32"/>
      <c r="AG731" s="32"/>
      <c r="AH731" s="32"/>
    </row>
    <row r="732" spans="1:34" ht="12.75" customHeight="1">
      <c r="A732" s="25"/>
      <c r="B732" s="32"/>
      <c r="C732" s="20"/>
      <c r="D732" s="92"/>
      <c r="E732" s="20"/>
      <c r="F732" s="35"/>
      <c r="G732" s="32"/>
      <c r="H732" s="32"/>
      <c r="I732" s="32"/>
      <c r="J732" s="29"/>
      <c r="K732" s="29"/>
      <c r="L732" s="29"/>
      <c r="M732" s="29"/>
      <c r="N732" s="29"/>
      <c r="O732" s="29"/>
      <c r="P732" s="29"/>
      <c r="Q732" s="29"/>
      <c r="R732" s="29"/>
      <c r="S732" s="29"/>
      <c r="T732" s="29"/>
      <c r="U732" s="29"/>
      <c r="V732" s="29"/>
      <c r="W732" s="29"/>
      <c r="X732" s="29"/>
      <c r="Y732" s="29"/>
      <c r="Z732" s="29"/>
      <c r="AA732" s="32"/>
      <c r="AB732" s="32"/>
      <c r="AC732" s="32"/>
      <c r="AD732" s="32"/>
      <c r="AE732" s="32"/>
      <c r="AF732" s="32"/>
      <c r="AG732" s="32"/>
      <c r="AH732" s="32"/>
    </row>
    <row r="733" spans="1:34" ht="12.75" customHeight="1">
      <c r="A733" s="25"/>
      <c r="B733" s="32"/>
      <c r="C733" s="20"/>
      <c r="D733" s="92"/>
      <c r="E733" s="20"/>
      <c r="F733" s="35"/>
      <c r="G733" s="32"/>
      <c r="H733" s="32"/>
      <c r="I733" s="32"/>
      <c r="J733" s="29"/>
      <c r="K733" s="29"/>
      <c r="L733" s="29"/>
      <c r="M733" s="29"/>
      <c r="N733" s="29"/>
      <c r="O733" s="29"/>
      <c r="P733" s="29"/>
      <c r="Q733" s="29"/>
      <c r="R733" s="29"/>
      <c r="S733" s="29"/>
      <c r="T733" s="29"/>
      <c r="U733" s="29"/>
      <c r="V733" s="29"/>
      <c r="W733" s="29"/>
      <c r="X733" s="29"/>
      <c r="Y733" s="29"/>
      <c r="Z733" s="29"/>
      <c r="AA733" s="32"/>
      <c r="AB733" s="32"/>
      <c r="AC733" s="32"/>
      <c r="AD733" s="32"/>
      <c r="AE733" s="32"/>
      <c r="AF733" s="32"/>
      <c r="AG733" s="32"/>
      <c r="AH733" s="32"/>
    </row>
    <row r="734" spans="1:34" ht="12.75" customHeight="1">
      <c r="A734" s="25"/>
      <c r="B734" s="32"/>
      <c r="C734" s="20"/>
      <c r="D734" s="92"/>
      <c r="E734" s="20"/>
      <c r="F734" s="35"/>
      <c r="G734" s="32"/>
      <c r="H734" s="32"/>
      <c r="I734" s="32"/>
      <c r="J734" s="29"/>
      <c r="K734" s="29"/>
      <c r="L734" s="29"/>
      <c r="M734" s="29"/>
      <c r="N734" s="29"/>
      <c r="O734" s="29"/>
      <c r="P734" s="29"/>
      <c r="Q734" s="29"/>
      <c r="R734" s="29"/>
      <c r="S734" s="29"/>
      <c r="T734" s="29"/>
      <c r="U734" s="29"/>
      <c r="V734" s="29"/>
      <c r="W734" s="29"/>
      <c r="X734" s="29"/>
      <c r="Y734" s="29"/>
      <c r="Z734" s="29"/>
      <c r="AA734" s="32"/>
      <c r="AB734" s="32"/>
      <c r="AC734" s="32"/>
      <c r="AD734" s="32"/>
      <c r="AE734" s="32"/>
      <c r="AF734" s="32"/>
      <c r="AG734" s="32"/>
      <c r="AH734" s="32"/>
    </row>
    <row r="735" spans="1:34" ht="12.75" customHeight="1">
      <c r="A735" s="25"/>
      <c r="B735" s="32"/>
      <c r="C735" s="20"/>
      <c r="D735" s="92"/>
      <c r="E735" s="20"/>
      <c r="F735" s="35"/>
      <c r="G735" s="32"/>
      <c r="H735" s="32"/>
      <c r="I735" s="32"/>
      <c r="J735" s="29"/>
      <c r="K735" s="29"/>
      <c r="L735" s="29"/>
      <c r="M735" s="29"/>
      <c r="N735" s="29"/>
      <c r="O735" s="29"/>
      <c r="P735" s="29"/>
      <c r="Q735" s="29"/>
      <c r="R735" s="29"/>
      <c r="S735" s="29"/>
      <c r="T735" s="29"/>
      <c r="U735" s="29"/>
      <c r="V735" s="29"/>
      <c r="W735" s="29"/>
      <c r="X735" s="29"/>
      <c r="Y735" s="29"/>
      <c r="Z735" s="29"/>
      <c r="AA735" s="32"/>
      <c r="AB735" s="32"/>
      <c r="AC735" s="32"/>
      <c r="AD735" s="32"/>
      <c r="AE735" s="32"/>
      <c r="AF735" s="32"/>
      <c r="AG735" s="32"/>
      <c r="AH735" s="32"/>
    </row>
    <row r="736" spans="1:34" ht="12.75" customHeight="1">
      <c r="A736" s="25"/>
      <c r="B736" s="32"/>
      <c r="C736" s="20"/>
      <c r="D736" s="92"/>
      <c r="E736" s="20"/>
      <c r="F736" s="35"/>
      <c r="G736" s="32"/>
      <c r="H736" s="32"/>
      <c r="I736" s="32"/>
      <c r="J736" s="29"/>
      <c r="K736" s="29"/>
      <c r="L736" s="29"/>
      <c r="M736" s="29"/>
      <c r="N736" s="29"/>
      <c r="O736" s="29"/>
      <c r="P736" s="29"/>
      <c r="Q736" s="29"/>
      <c r="R736" s="29"/>
      <c r="S736" s="29"/>
      <c r="T736" s="29"/>
      <c r="U736" s="29"/>
      <c r="V736" s="29"/>
      <c r="W736" s="29"/>
      <c r="X736" s="29"/>
      <c r="Y736" s="29"/>
      <c r="Z736" s="29"/>
      <c r="AA736" s="32"/>
      <c r="AB736" s="32"/>
      <c r="AC736" s="32"/>
      <c r="AD736" s="32"/>
      <c r="AE736" s="32"/>
      <c r="AF736" s="32"/>
      <c r="AG736" s="32"/>
      <c r="AH736" s="32"/>
    </row>
    <row r="737" spans="1:34" ht="12.75" customHeight="1">
      <c r="A737" s="25"/>
      <c r="B737" s="32"/>
      <c r="C737" s="20"/>
      <c r="D737" s="92"/>
      <c r="E737" s="20"/>
      <c r="F737" s="35"/>
      <c r="G737" s="32"/>
      <c r="H737" s="32"/>
      <c r="I737" s="32"/>
      <c r="J737" s="29"/>
      <c r="K737" s="29"/>
      <c r="L737" s="29"/>
      <c r="M737" s="29"/>
      <c r="N737" s="29"/>
      <c r="O737" s="29"/>
      <c r="P737" s="29"/>
      <c r="Q737" s="29"/>
      <c r="R737" s="29"/>
      <c r="S737" s="29"/>
      <c r="T737" s="29"/>
      <c r="U737" s="29"/>
      <c r="V737" s="29"/>
      <c r="W737" s="29"/>
      <c r="X737" s="29"/>
      <c r="Y737" s="29"/>
      <c r="Z737" s="29"/>
      <c r="AA737" s="32"/>
      <c r="AB737" s="32"/>
      <c r="AC737" s="32"/>
      <c r="AD737" s="32"/>
      <c r="AE737" s="32"/>
      <c r="AF737" s="32"/>
      <c r="AG737" s="32"/>
      <c r="AH737" s="32"/>
    </row>
    <row r="738" spans="1:34" ht="12.75" customHeight="1">
      <c r="A738" s="25"/>
      <c r="B738" s="32"/>
      <c r="C738" s="20"/>
      <c r="D738" s="92"/>
      <c r="E738" s="20"/>
      <c r="F738" s="35"/>
      <c r="G738" s="32"/>
      <c r="H738" s="32"/>
      <c r="I738" s="32"/>
      <c r="J738" s="29"/>
      <c r="K738" s="29"/>
      <c r="L738" s="29"/>
      <c r="M738" s="29"/>
      <c r="N738" s="29"/>
      <c r="O738" s="29"/>
      <c r="P738" s="29"/>
      <c r="Q738" s="29"/>
      <c r="R738" s="29"/>
      <c r="S738" s="29"/>
      <c r="T738" s="29"/>
      <c r="U738" s="29"/>
      <c r="V738" s="29"/>
      <c r="W738" s="29"/>
      <c r="X738" s="29"/>
      <c r="Y738" s="29"/>
      <c r="Z738" s="29"/>
      <c r="AA738" s="32"/>
      <c r="AB738" s="32"/>
      <c r="AC738" s="32"/>
      <c r="AD738" s="32"/>
      <c r="AE738" s="32"/>
      <c r="AF738" s="32"/>
      <c r="AG738" s="32"/>
      <c r="AH738" s="32"/>
    </row>
    <row r="739" spans="1:34" ht="12.75" customHeight="1">
      <c r="A739" s="25"/>
      <c r="B739" s="32"/>
      <c r="C739" s="20"/>
      <c r="D739" s="92"/>
      <c r="E739" s="20"/>
      <c r="F739" s="35"/>
      <c r="G739" s="32"/>
      <c r="H739" s="32"/>
      <c r="I739" s="32"/>
      <c r="J739" s="29"/>
      <c r="K739" s="29"/>
      <c r="L739" s="29"/>
      <c r="M739" s="29"/>
      <c r="N739" s="29"/>
      <c r="O739" s="29"/>
      <c r="P739" s="29"/>
      <c r="Q739" s="29"/>
      <c r="R739" s="29"/>
      <c r="S739" s="29"/>
      <c r="T739" s="29"/>
      <c r="U739" s="29"/>
      <c r="V739" s="29"/>
      <c r="W739" s="29"/>
      <c r="X739" s="29"/>
      <c r="Y739" s="29"/>
      <c r="Z739" s="29"/>
      <c r="AA739" s="32"/>
      <c r="AB739" s="32"/>
      <c r="AC739" s="32"/>
      <c r="AD739" s="32"/>
      <c r="AE739" s="32"/>
      <c r="AF739" s="32"/>
      <c r="AG739" s="32"/>
      <c r="AH739" s="32"/>
    </row>
    <row r="740" spans="1:34" ht="12.75" customHeight="1">
      <c r="A740" s="25"/>
      <c r="B740" s="32"/>
      <c r="C740" s="20"/>
      <c r="D740" s="92"/>
      <c r="E740" s="20"/>
      <c r="F740" s="35"/>
      <c r="G740" s="32"/>
      <c r="H740" s="32"/>
      <c r="I740" s="32"/>
      <c r="J740" s="29"/>
      <c r="K740" s="29"/>
      <c r="L740" s="29"/>
      <c r="M740" s="29"/>
      <c r="N740" s="29"/>
      <c r="O740" s="29"/>
      <c r="P740" s="29"/>
      <c r="Q740" s="29"/>
      <c r="R740" s="29"/>
      <c r="S740" s="29"/>
      <c r="T740" s="29"/>
      <c r="U740" s="29"/>
      <c r="V740" s="29"/>
      <c r="W740" s="29"/>
      <c r="X740" s="29"/>
      <c r="Y740" s="29"/>
      <c r="Z740" s="29"/>
      <c r="AA740" s="32"/>
      <c r="AB740" s="32"/>
      <c r="AC740" s="32"/>
      <c r="AD740" s="32"/>
      <c r="AE740" s="32"/>
      <c r="AF740" s="32"/>
      <c r="AG740" s="32"/>
      <c r="AH740" s="32"/>
    </row>
    <row r="741" spans="1:34" ht="12.75" customHeight="1">
      <c r="A741" s="25"/>
      <c r="B741" s="32"/>
      <c r="C741" s="20"/>
      <c r="D741" s="92"/>
      <c r="E741" s="20"/>
      <c r="F741" s="35"/>
      <c r="G741" s="32"/>
      <c r="H741" s="32"/>
      <c r="I741" s="32"/>
      <c r="J741" s="29"/>
      <c r="K741" s="29"/>
      <c r="L741" s="29"/>
      <c r="M741" s="29"/>
      <c r="N741" s="29"/>
      <c r="O741" s="29"/>
      <c r="P741" s="29"/>
      <c r="Q741" s="29"/>
      <c r="R741" s="29"/>
      <c r="S741" s="29"/>
      <c r="T741" s="29"/>
      <c r="U741" s="29"/>
      <c r="V741" s="29"/>
      <c r="W741" s="29"/>
      <c r="X741" s="29"/>
      <c r="Y741" s="29"/>
      <c r="Z741" s="29"/>
      <c r="AA741" s="32"/>
      <c r="AB741" s="32"/>
      <c r="AC741" s="32"/>
      <c r="AD741" s="32"/>
      <c r="AE741" s="32"/>
      <c r="AF741" s="32"/>
      <c r="AG741" s="32"/>
      <c r="AH741" s="32"/>
    </row>
    <row r="742" spans="1:34" ht="12.75" customHeight="1">
      <c r="A742" s="25"/>
      <c r="B742" s="32"/>
      <c r="C742" s="20"/>
      <c r="D742" s="92"/>
      <c r="E742" s="20"/>
      <c r="F742" s="35"/>
      <c r="G742" s="32"/>
      <c r="H742" s="32"/>
      <c r="I742" s="32"/>
      <c r="J742" s="29"/>
      <c r="K742" s="29"/>
      <c r="L742" s="29"/>
      <c r="M742" s="29"/>
      <c r="N742" s="29"/>
      <c r="O742" s="29"/>
      <c r="P742" s="29"/>
      <c r="Q742" s="29"/>
      <c r="R742" s="29"/>
      <c r="S742" s="29"/>
      <c r="T742" s="29"/>
      <c r="U742" s="29"/>
      <c r="V742" s="29"/>
      <c r="W742" s="29"/>
      <c r="X742" s="29"/>
      <c r="Y742" s="29"/>
      <c r="Z742" s="29"/>
      <c r="AA742" s="32"/>
      <c r="AB742" s="32"/>
      <c r="AC742" s="32"/>
      <c r="AD742" s="32"/>
      <c r="AE742" s="32"/>
      <c r="AF742" s="32"/>
      <c r="AG742" s="32"/>
      <c r="AH742" s="32"/>
    </row>
    <row r="743" spans="1:34" ht="12.75" customHeight="1">
      <c r="A743" s="25"/>
      <c r="B743" s="32"/>
      <c r="C743" s="20"/>
      <c r="D743" s="92"/>
      <c r="E743" s="20"/>
      <c r="F743" s="35"/>
      <c r="G743" s="32"/>
      <c r="H743" s="32"/>
      <c r="I743" s="32"/>
      <c r="J743" s="29"/>
      <c r="K743" s="29"/>
      <c r="L743" s="29"/>
      <c r="M743" s="29"/>
      <c r="N743" s="29"/>
      <c r="O743" s="29"/>
      <c r="P743" s="29"/>
      <c r="Q743" s="29"/>
      <c r="R743" s="29"/>
      <c r="S743" s="29"/>
      <c r="T743" s="29"/>
      <c r="U743" s="29"/>
      <c r="V743" s="29"/>
      <c r="W743" s="29"/>
      <c r="X743" s="29"/>
      <c r="Y743" s="29"/>
      <c r="Z743" s="29"/>
      <c r="AA743" s="32"/>
      <c r="AB743" s="32"/>
      <c r="AC743" s="32"/>
      <c r="AD743" s="32"/>
      <c r="AE743" s="32"/>
      <c r="AF743" s="32"/>
      <c r="AG743" s="32"/>
      <c r="AH743" s="32"/>
    </row>
    <row r="744" spans="1:34" ht="12.75" customHeight="1">
      <c r="A744" s="25"/>
      <c r="B744" s="32"/>
      <c r="C744" s="20"/>
      <c r="D744" s="92"/>
      <c r="E744" s="20"/>
      <c r="F744" s="35"/>
      <c r="G744" s="32"/>
      <c r="H744" s="32"/>
      <c r="I744" s="32"/>
      <c r="J744" s="29"/>
      <c r="K744" s="29"/>
      <c r="L744" s="29"/>
      <c r="M744" s="29"/>
      <c r="N744" s="29"/>
      <c r="O744" s="29"/>
      <c r="P744" s="29"/>
      <c r="Q744" s="29"/>
      <c r="R744" s="29"/>
      <c r="S744" s="29"/>
      <c r="T744" s="29"/>
      <c r="U744" s="29"/>
      <c r="V744" s="29"/>
      <c r="W744" s="29"/>
      <c r="X744" s="29"/>
      <c r="Y744" s="29"/>
      <c r="Z744" s="29"/>
      <c r="AA744" s="32"/>
      <c r="AB744" s="32"/>
      <c r="AC744" s="32"/>
      <c r="AD744" s="32"/>
      <c r="AE744" s="32"/>
      <c r="AF744" s="32"/>
      <c r="AG744" s="32"/>
      <c r="AH744" s="32"/>
    </row>
    <row r="745" spans="1:34" ht="12.75" customHeight="1">
      <c r="A745" s="25"/>
      <c r="B745" s="32"/>
      <c r="C745" s="20"/>
      <c r="D745" s="92"/>
      <c r="E745" s="20"/>
      <c r="F745" s="35"/>
      <c r="G745" s="32"/>
      <c r="H745" s="32"/>
      <c r="I745" s="32"/>
      <c r="J745" s="29"/>
      <c r="K745" s="29"/>
      <c r="L745" s="29"/>
      <c r="M745" s="29"/>
      <c r="N745" s="29"/>
      <c r="O745" s="29"/>
      <c r="P745" s="29"/>
      <c r="Q745" s="29"/>
      <c r="R745" s="29"/>
      <c r="S745" s="29"/>
      <c r="T745" s="29"/>
      <c r="U745" s="29"/>
      <c r="V745" s="29"/>
      <c r="W745" s="29"/>
      <c r="X745" s="29"/>
      <c r="Y745" s="29"/>
      <c r="Z745" s="29"/>
      <c r="AA745" s="32"/>
      <c r="AB745" s="32"/>
      <c r="AC745" s="32"/>
      <c r="AD745" s="32"/>
      <c r="AE745" s="32"/>
      <c r="AF745" s="32"/>
      <c r="AG745" s="32"/>
      <c r="AH745" s="32"/>
    </row>
    <row r="746" spans="1:34" ht="12.75" customHeight="1">
      <c r="A746" s="25"/>
      <c r="B746" s="32"/>
      <c r="C746" s="20"/>
      <c r="D746" s="92"/>
      <c r="E746" s="20"/>
      <c r="F746" s="35"/>
      <c r="G746" s="32"/>
      <c r="H746" s="32"/>
      <c r="I746" s="32"/>
      <c r="J746" s="29"/>
      <c r="K746" s="29"/>
      <c r="L746" s="29"/>
      <c r="M746" s="29"/>
      <c r="N746" s="29"/>
      <c r="O746" s="29"/>
      <c r="P746" s="29"/>
      <c r="Q746" s="29"/>
      <c r="R746" s="29"/>
      <c r="S746" s="29"/>
      <c r="T746" s="29"/>
      <c r="U746" s="29"/>
      <c r="V746" s="29"/>
      <c r="W746" s="29"/>
      <c r="X746" s="29"/>
      <c r="Y746" s="29"/>
      <c r="Z746" s="29"/>
      <c r="AA746" s="32"/>
      <c r="AB746" s="32"/>
      <c r="AC746" s="32"/>
      <c r="AD746" s="32"/>
      <c r="AE746" s="32"/>
      <c r="AF746" s="32"/>
      <c r="AG746" s="32"/>
      <c r="AH746" s="32"/>
    </row>
    <row r="747" spans="1:34" ht="12.75" customHeight="1">
      <c r="A747" s="25"/>
      <c r="B747" s="32"/>
      <c r="C747" s="20"/>
      <c r="D747" s="92"/>
      <c r="E747" s="20"/>
      <c r="F747" s="35"/>
      <c r="G747" s="32"/>
      <c r="H747" s="32"/>
      <c r="I747" s="32"/>
      <c r="J747" s="29"/>
      <c r="K747" s="29"/>
      <c r="L747" s="29"/>
      <c r="M747" s="29"/>
      <c r="N747" s="29"/>
      <c r="O747" s="29"/>
      <c r="P747" s="29"/>
      <c r="Q747" s="29"/>
      <c r="R747" s="29"/>
      <c r="S747" s="29"/>
      <c r="T747" s="29"/>
      <c r="U747" s="29"/>
      <c r="V747" s="29"/>
      <c r="W747" s="29"/>
      <c r="X747" s="29"/>
      <c r="Y747" s="29"/>
      <c r="Z747" s="29"/>
      <c r="AA747" s="32"/>
      <c r="AB747" s="32"/>
      <c r="AC747" s="32"/>
      <c r="AD747" s="32"/>
      <c r="AE747" s="32"/>
      <c r="AF747" s="32"/>
      <c r="AG747" s="32"/>
      <c r="AH747" s="32"/>
    </row>
    <row r="748" spans="1:34" ht="12.75" customHeight="1">
      <c r="A748" s="25"/>
      <c r="B748" s="32"/>
      <c r="C748" s="20"/>
      <c r="D748" s="92"/>
      <c r="E748" s="20"/>
      <c r="F748" s="35"/>
      <c r="G748" s="32"/>
      <c r="H748" s="32"/>
      <c r="I748" s="32"/>
      <c r="J748" s="29"/>
      <c r="K748" s="29"/>
      <c r="L748" s="29"/>
      <c r="M748" s="29"/>
      <c r="N748" s="29"/>
      <c r="O748" s="29"/>
      <c r="P748" s="29"/>
      <c r="Q748" s="29"/>
      <c r="R748" s="29"/>
      <c r="S748" s="29"/>
      <c r="T748" s="29"/>
      <c r="U748" s="29"/>
      <c r="V748" s="29"/>
      <c r="W748" s="29"/>
      <c r="X748" s="29"/>
      <c r="Y748" s="29"/>
      <c r="Z748" s="29"/>
      <c r="AA748" s="32"/>
      <c r="AB748" s="32"/>
      <c r="AC748" s="32"/>
      <c r="AD748" s="32"/>
      <c r="AE748" s="32"/>
      <c r="AF748" s="32"/>
      <c r="AG748" s="32"/>
      <c r="AH748" s="32"/>
    </row>
    <row r="749" spans="1:34" ht="12.75" customHeight="1">
      <c r="A749" s="25"/>
      <c r="B749" s="32"/>
      <c r="C749" s="20"/>
      <c r="D749" s="92"/>
      <c r="E749" s="20"/>
      <c r="F749" s="35"/>
      <c r="G749" s="32"/>
      <c r="H749" s="32"/>
      <c r="I749" s="32"/>
      <c r="J749" s="29"/>
      <c r="K749" s="29"/>
      <c r="L749" s="29"/>
      <c r="M749" s="29"/>
      <c r="N749" s="29"/>
      <c r="O749" s="29"/>
      <c r="P749" s="29"/>
      <c r="Q749" s="29"/>
      <c r="R749" s="29"/>
      <c r="S749" s="29"/>
      <c r="T749" s="29"/>
      <c r="U749" s="29"/>
      <c r="V749" s="29"/>
      <c r="W749" s="29"/>
      <c r="X749" s="29"/>
      <c r="Y749" s="29"/>
      <c r="Z749" s="29"/>
      <c r="AA749" s="32"/>
      <c r="AB749" s="32"/>
      <c r="AC749" s="32"/>
      <c r="AD749" s="32"/>
      <c r="AE749" s="32"/>
      <c r="AF749" s="32"/>
      <c r="AG749" s="32"/>
      <c r="AH749" s="32"/>
    </row>
    <row r="750" spans="1:34" ht="12.75" customHeight="1">
      <c r="A750" s="25"/>
      <c r="B750" s="32"/>
      <c r="C750" s="20"/>
      <c r="D750" s="92"/>
      <c r="E750" s="20"/>
      <c r="F750" s="35"/>
      <c r="G750" s="32"/>
      <c r="H750" s="32"/>
      <c r="I750" s="32"/>
      <c r="J750" s="29"/>
      <c r="K750" s="29"/>
      <c r="L750" s="29"/>
      <c r="M750" s="29"/>
      <c r="N750" s="29"/>
      <c r="O750" s="29"/>
      <c r="P750" s="29"/>
      <c r="Q750" s="29"/>
      <c r="R750" s="29"/>
      <c r="S750" s="29"/>
      <c r="T750" s="29"/>
      <c r="U750" s="29"/>
      <c r="V750" s="29"/>
      <c r="W750" s="29"/>
      <c r="X750" s="29"/>
      <c r="Y750" s="29"/>
      <c r="Z750" s="29"/>
      <c r="AA750" s="32"/>
      <c r="AB750" s="32"/>
      <c r="AC750" s="32"/>
      <c r="AD750" s="32"/>
      <c r="AE750" s="32"/>
      <c r="AF750" s="32"/>
      <c r="AG750" s="32"/>
      <c r="AH750" s="32"/>
    </row>
    <row r="751" spans="1:34" ht="12.75" customHeight="1">
      <c r="A751" s="25"/>
      <c r="B751" s="32"/>
      <c r="C751" s="20"/>
      <c r="D751" s="92"/>
      <c r="E751" s="20"/>
      <c r="F751" s="35"/>
      <c r="G751" s="32"/>
      <c r="H751" s="32"/>
      <c r="I751" s="32"/>
      <c r="J751" s="29"/>
      <c r="K751" s="29"/>
      <c r="L751" s="29"/>
      <c r="M751" s="29"/>
      <c r="N751" s="29"/>
      <c r="O751" s="29"/>
      <c r="P751" s="29"/>
      <c r="Q751" s="29"/>
      <c r="R751" s="29"/>
      <c r="S751" s="29"/>
      <c r="T751" s="29"/>
      <c r="U751" s="29"/>
      <c r="V751" s="29"/>
      <c r="W751" s="29"/>
      <c r="X751" s="29"/>
      <c r="Y751" s="29"/>
      <c r="Z751" s="29"/>
      <c r="AA751" s="32"/>
      <c r="AB751" s="32"/>
      <c r="AC751" s="32"/>
      <c r="AD751" s="32"/>
      <c r="AE751" s="32"/>
      <c r="AF751" s="32"/>
      <c r="AG751" s="32"/>
      <c r="AH751" s="32"/>
    </row>
    <row r="752" spans="1:34" ht="12.75" customHeight="1">
      <c r="A752" s="25"/>
      <c r="B752" s="32"/>
      <c r="C752" s="20"/>
      <c r="D752" s="92"/>
      <c r="E752" s="20"/>
      <c r="F752" s="35"/>
      <c r="G752" s="32"/>
      <c r="H752" s="32"/>
      <c r="I752" s="32"/>
      <c r="J752" s="29"/>
      <c r="K752" s="29"/>
      <c r="L752" s="29"/>
      <c r="M752" s="29"/>
      <c r="N752" s="29"/>
      <c r="O752" s="29"/>
      <c r="P752" s="29"/>
      <c r="Q752" s="29"/>
      <c r="R752" s="29"/>
      <c r="S752" s="29"/>
      <c r="T752" s="29"/>
      <c r="U752" s="29"/>
      <c r="V752" s="29"/>
      <c r="W752" s="29"/>
      <c r="X752" s="29"/>
      <c r="Y752" s="29"/>
      <c r="Z752" s="29"/>
      <c r="AA752" s="32"/>
      <c r="AB752" s="32"/>
      <c r="AC752" s="32"/>
      <c r="AD752" s="32"/>
      <c r="AE752" s="32"/>
      <c r="AF752" s="32"/>
      <c r="AG752" s="32"/>
      <c r="AH752" s="32"/>
    </row>
    <row r="753" spans="1:34" ht="12.75" customHeight="1">
      <c r="A753" s="25"/>
      <c r="B753" s="32"/>
      <c r="C753" s="20"/>
      <c r="D753" s="92"/>
      <c r="E753" s="20"/>
      <c r="F753" s="35"/>
      <c r="G753" s="32"/>
      <c r="H753" s="32"/>
      <c r="I753" s="32"/>
      <c r="J753" s="29"/>
      <c r="K753" s="29"/>
      <c r="L753" s="29"/>
      <c r="M753" s="29"/>
      <c r="N753" s="29"/>
      <c r="O753" s="29"/>
      <c r="P753" s="29"/>
      <c r="Q753" s="29"/>
      <c r="R753" s="29"/>
      <c r="S753" s="29"/>
      <c r="T753" s="29"/>
      <c r="U753" s="29"/>
      <c r="V753" s="29"/>
      <c r="W753" s="29"/>
      <c r="X753" s="29"/>
      <c r="Y753" s="29"/>
      <c r="Z753" s="29"/>
      <c r="AA753" s="32"/>
      <c r="AB753" s="32"/>
      <c r="AC753" s="32"/>
      <c r="AD753" s="32"/>
      <c r="AE753" s="32"/>
      <c r="AF753" s="32"/>
      <c r="AG753" s="32"/>
      <c r="AH753" s="32"/>
    </row>
    <row r="754" spans="1:34" ht="12.75" customHeight="1">
      <c r="A754" s="25"/>
      <c r="B754" s="32"/>
      <c r="C754" s="20"/>
      <c r="D754" s="92"/>
      <c r="E754" s="20"/>
      <c r="F754" s="35"/>
      <c r="G754" s="32"/>
      <c r="H754" s="32"/>
      <c r="I754" s="32"/>
      <c r="J754" s="29"/>
      <c r="K754" s="29"/>
      <c r="L754" s="29"/>
      <c r="M754" s="29"/>
      <c r="N754" s="29"/>
      <c r="O754" s="29"/>
      <c r="P754" s="29"/>
      <c r="Q754" s="29"/>
      <c r="R754" s="29"/>
      <c r="S754" s="29"/>
      <c r="T754" s="29"/>
      <c r="U754" s="29"/>
      <c r="V754" s="29"/>
      <c r="W754" s="29"/>
      <c r="X754" s="29"/>
      <c r="Y754" s="29"/>
      <c r="Z754" s="29"/>
      <c r="AA754" s="32"/>
      <c r="AB754" s="32"/>
      <c r="AC754" s="32"/>
      <c r="AD754" s="32"/>
      <c r="AE754" s="32"/>
      <c r="AF754" s="32"/>
      <c r="AG754" s="32"/>
      <c r="AH754" s="32"/>
    </row>
    <row r="755" spans="1:34" ht="12.75" customHeight="1">
      <c r="A755" s="25"/>
      <c r="B755" s="32"/>
      <c r="C755" s="20"/>
      <c r="D755" s="92"/>
      <c r="E755" s="20"/>
      <c r="F755" s="35"/>
      <c r="G755" s="32"/>
      <c r="H755" s="32"/>
      <c r="I755" s="32"/>
      <c r="J755" s="29"/>
      <c r="K755" s="29"/>
      <c r="L755" s="29"/>
      <c r="M755" s="29"/>
      <c r="N755" s="29"/>
      <c r="O755" s="29"/>
      <c r="P755" s="29"/>
      <c r="Q755" s="29"/>
      <c r="R755" s="29"/>
      <c r="S755" s="29"/>
      <c r="T755" s="29"/>
      <c r="U755" s="29"/>
      <c r="V755" s="29"/>
      <c r="W755" s="29"/>
      <c r="X755" s="29"/>
      <c r="Y755" s="29"/>
      <c r="Z755" s="29"/>
      <c r="AA755" s="32"/>
      <c r="AB755" s="32"/>
      <c r="AC755" s="32"/>
      <c r="AD755" s="32"/>
      <c r="AE755" s="32"/>
      <c r="AF755" s="32"/>
      <c r="AG755" s="32"/>
      <c r="AH755" s="32"/>
    </row>
    <row r="756" spans="1:34" ht="12.75" customHeight="1">
      <c r="A756" s="25"/>
      <c r="B756" s="32"/>
      <c r="C756" s="20"/>
      <c r="D756" s="92"/>
      <c r="E756" s="20"/>
      <c r="F756" s="35"/>
      <c r="G756" s="32"/>
      <c r="H756" s="32"/>
      <c r="I756" s="32"/>
      <c r="J756" s="29"/>
      <c r="K756" s="29"/>
      <c r="L756" s="29"/>
      <c r="M756" s="29"/>
      <c r="N756" s="29"/>
      <c r="O756" s="29"/>
      <c r="P756" s="29"/>
      <c r="Q756" s="29"/>
      <c r="R756" s="29"/>
      <c r="S756" s="29"/>
      <c r="T756" s="29"/>
      <c r="U756" s="29"/>
      <c r="V756" s="29"/>
      <c r="W756" s="29"/>
      <c r="X756" s="29"/>
      <c r="Y756" s="29"/>
      <c r="Z756" s="29"/>
      <c r="AA756" s="32"/>
      <c r="AB756" s="32"/>
      <c r="AC756" s="32"/>
      <c r="AD756" s="32"/>
      <c r="AE756" s="32"/>
      <c r="AF756" s="32"/>
      <c r="AG756" s="32"/>
      <c r="AH756" s="32"/>
    </row>
    <row r="757" spans="1:34" ht="12.75" customHeight="1">
      <c r="A757" s="25"/>
      <c r="B757" s="32"/>
      <c r="C757" s="20"/>
      <c r="D757" s="92"/>
      <c r="E757" s="20"/>
      <c r="F757" s="35"/>
      <c r="G757" s="32"/>
      <c r="H757" s="32"/>
      <c r="I757" s="32"/>
      <c r="J757" s="29"/>
      <c r="K757" s="29"/>
      <c r="L757" s="29"/>
      <c r="M757" s="29"/>
      <c r="N757" s="29"/>
      <c r="O757" s="29"/>
      <c r="P757" s="29"/>
      <c r="Q757" s="29"/>
      <c r="R757" s="29"/>
      <c r="S757" s="29"/>
      <c r="T757" s="29"/>
      <c r="U757" s="29"/>
      <c r="V757" s="29"/>
      <c r="W757" s="29"/>
      <c r="X757" s="29"/>
      <c r="Y757" s="29"/>
      <c r="Z757" s="29"/>
      <c r="AA757" s="32"/>
      <c r="AB757" s="32"/>
      <c r="AC757" s="32"/>
      <c r="AD757" s="32"/>
      <c r="AE757" s="32"/>
      <c r="AF757" s="32"/>
      <c r="AG757" s="32"/>
      <c r="AH757" s="32"/>
    </row>
    <row r="758" spans="1:34" ht="12.75" customHeight="1">
      <c r="A758" s="25"/>
      <c r="B758" s="32"/>
      <c r="C758" s="20"/>
      <c r="D758" s="92"/>
      <c r="E758" s="20"/>
      <c r="F758" s="35"/>
      <c r="G758" s="32"/>
      <c r="H758" s="32"/>
      <c r="I758" s="32"/>
      <c r="J758" s="29"/>
      <c r="K758" s="29"/>
      <c r="L758" s="29"/>
      <c r="M758" s="29"/>
      <c r="N758" s="29"/>
      <c r="O758" s="29"/>
      <c r="P758" s="29"/>
      <c r="Q758" s="29"/>
      <c r="R758" s="29"/>
      <c r="S758" s="29"/>
      <c r="T758" s="29"/>
      <c r="U758" s="29"/>
      <c r="V758" s="29"/>
      <c r="W758" s="29"/>
      <c r="X758" s="29"/>
      <c r="Y758" s="29"/>
      <c r="Z758" s="29"/>
      <c r="AA758" s="32"/>
      <c r="AB758" s="32"/>
      <c r="AC758" s="32"/>
      <c r="AD758" s="32"/>
      <c r="AE758" s="32"/>
      <c r="AF758" s="32"/>
      <c r="AG758" s="32"/>
      <c r="AH758" s="32"/>
    </row>
    <row r="759" spans="1:34" ht="12.75" customHeight="1">
      <c r="A759" s="25"/>
      <c r="B759" s="32"/>
      <c r="C759" s="20"/>
      <c r="D759" s="92"/>
      <c r="E759" s="20"/>
      <c r="F759" s="35"/>
      <c r="G759" s="32"/>
      <c r="H759" s="32"/>
      <c r="I759" s="32"/>
      <c r="J759" s="29"/>
      <c r="K759" s="29"/>
      <c r="L759" s="29"/>
      <c r="M759" s="29"/>
      <c r="N759" s="29"/>
      <c r="O759" s="29"/>
      <c r="P759" s="29"/>
      <c r="Q759" s="29"/>
      <c r="R759" s="29"/>
      <c r="S759" s="29"/>
      <c r="T759" s="29"/>
      <c r="U759" s="29"/>
      <c r="V759" s="29"/>
      <c r="W759" s="29"/>
      <c r="X759" s="29"/>
      <c r="Y759" s="29"/>
      <c r="Z759" s="29"/>
      <c r="AA759" s="32"/>
      <c r="AB759" s="32"/>
      <c r="AC759" s="32"/>
      <c r="AD759" s="32"/>
      <c r="AE759" s="32"/>
      <c r="AF759" s="32"/>
      <c r="AG759" s="32"/>
      <c r="AH759" s="32"/>
    </row>
    <row r="760" spans="1:34" ht="12.75" customHeight="1">
      <c r="A760" s="25"/>
      <c r="B760" s="32"/>
      <c r="C760" s="20"/>
      <c r="D760" s="92"/>
      <c r="E760" s="20"/>
      <c r="F760" s="35"/>
      <c r="G760" s="32"/>
      <c r="H760" s="32"/>
      <c r="I760" s="32"/>
      <c r="J760" s="29"/>
      <c r="K760" s="29"/>
      <c r="L760" s="29"/>
      <c r="M760" s="29"/>
      <c r="N760" s="29"/>
      <c r="O760" s="29"/>
      <c r="P760" s="29"/>
      <c r="Q760" s="29"/>
      <c r="R760" s="29"/>
      <c r="S760" s="29"/>
      <c r="T760" s="29"/>
      <c r="U760" s="29"/>
      <c r="V760" s="29"/>
      <c r="W760" s="29"/>
      <c r="X760" s="29"/>
      <c r="Y760" s="29"/>
      <c r="Z760" s="29"/>
      <c r="AA760" s="32"/>
      <c r="AB760" s="32"/>
      <c r="AC760" s="32"/>
      <c r="AD760" s="32"/>
      <c r="AE760" s="32"/>
      <c r="AF760" s="32"/>
      <c r="AG760" s="32"/>
      <c r="AH760" s="32"/>
    </row>
    <row r="761" spans="1:34" ht="12.75" customHeight="1">
      <c r="A761" s="25"/>
      <c r="B761" s="32"/>
      <c r="C761" s="20"/>
      <c r="D761" s="92"/>
      <c r="E761" s="20"/>
      <c r="F761" s="35"/>
      <c r="G761" s="32"/>
      <c r="H761" s="32"/>
      <c r="I761" s="32"/>
      <c r="J761" s="29"/>
      <c r="K761" s="29"/>
      <c r="L761" s="29"/>
      <c r="M761" s="29"/>
      <c r="N761" s="29"/>
      <c r="O761" s="29"/>
      <c r="P761" s="29"/>
      <c r="Q761" s="29"/>
      <c r="R761" s="29"/>
      <c r="S761" s="29"/>
      <c r="T761" s="29"/>
      <c r="U761" s="29"/>
      <c r="V761" s="29"/>
      <c r="W761" s="29"/>
      <c r="X761" s="29"/>
      <c r="Y761" s="29"/>
      <c r="Z761" s="29"/>
      <c r="AA761" s="32"/>
      <c r="AB761" s="32"/>
      <c r="AC761" s="32"/>
      <c r="AD761" s="32"/>
      <c r="AE761" s="32"/>
      <c r="AF761" s="32"/>
      <c r="AG761" s="32"/>
      <c r="AH761" s="32"/>
    </row>
    <row r="762" spans="1:34" ht="12.75" customHeight="1">
      <c r="A762" s="25"/>
      <c r="B762" s="32"/>
      <c r="C762" s="20"/>
      <c r="D762" s="92"/>
      <c r="E762" s="20"/>
      <c r="F762" s="35"/>
      <c r="G762" s="32"/>
      <c r="H762" s="32"/>
      <c r="I762" s="32"/>
      <c r="J762" s="29"/>
      <c r="K762" s="29"/>
      <c r="L762" s="29"/>
      <c r="M762" s="29"/>
      <c r="N762" s="29"/>
      <c r="O762" s="29"/>
      <c r="P762" s="29"/>
      <c r="Q762" s="29"/>
      <c r="R762" s="29"/>
      <c r="S762" s="29"/>
      <c r="T762" s="29"/>
      <c r="U762" s="29"/>
      <c r="V762" s="29"/>
      <c r="W762" s="29"/>
      <c r="X762" s="29"/>
      <c r="Y762" s="29"/>
      <c r="Z762" s="29"/>
      <c r="AA762" s="32"/>
      <c r="AB762" s="32"/>
      <c r="AC762" s="32"/>
      <c r="AD762" s="32"/>
      <c r="AE762" s="32"/>
      <c r="AF762" s="32"/>
      <c r="AG762" s="32"/>
      <c r="AH762" s="32"/>
    </row>
    <row r="763" spans="1:34" ht="12.75" customHeight="1">
      <c r="A763" s="25"/>
      <c r="B763" s="32"/>
      <c r="C763" s="20"/>
      <c r="D763" s="92"/>
      <c r="E763" s="20"/>
      <c r="F763" s="35"/>
      <c r="G763" s="32"/>
      <c r="H763" s="32"/>
      <c r="I763" s="32"/>
      <c r="J763" s="29"/>
      <c r="K763" s="29"/>
      <c r="L763" s="29"/>
      <c r="M763" s="29"/>
      <c r="N763" s="29"/>
      <c r="O763" s="29"/>
      <c r="P763" s="29"/>
      <c r="Q763" s="29"/>
      <c r="R763" s="29"/>
      <c r="S763" s="29"/>
      <c r="T763" s="29"/>
      <c r="U763" s="29"/>
      <c r="V763" s="29"/>
      <c r="W763" s="29"/>
      <c r="X763" s="29"/>
      <c r="Y763" s="29"/>
      <c r="Z763" s="29"/>
      <c r="AA763" s="32"/>
      <c r="AB763" s="32"/>
      <c r="AC763" s="32"/>
      <c r="AD763" s="32"/>
      <c r="AE763" s="32"/>
      <c r="AF763" s="32"/>
      <c r="AG763" s="32"/>
      <c r="AH763" s="32"/>
    </row>
    <row r="764" spans="1:34" ht="12.75" customHeight="1">
      <c r="A764" s="25"/>
      <c r="B764" s="32"/>
      <c r="C764" s="20"/>
      <c r="D764" s="92"/>
      <c r="E764" s="20"/>
      <c r="F764" s="35"/>
      <c r="G764" s="32"/>
      <c r="H764" s="32"/>
      <c r="I764" s="32"/>
      <c r="J764" s="29"/>
      <c r="K764" s="29"/>
      <c r="L764" s="29"/>
      <c r="M764" s="29"/>
      <c r="N764" s="29"/>
      <c r="O764" s="29"/>
      <c r="P764" s="29"/>
      <c r="Q764" s="29"/>
      <c r="R764" s="29"/>
      <c r="S764" s="29"/>
      <c r="T764" s="29"/>
      <c r="U764" s="29"/>
      <c r="V764" s="29"/>
      <c r="W764" s="29"/>
      <c r="X764" s="29"/>
      <c r="Y764" s="29"/>
      <c r="Z764" s="29"/>
      <c r="AA764" s="32"/>
      <c r="AB764" s="32"/>
      <c r="AC764" s="32"/>
      <c r="AD764" s="32"/>
      <c r="AE764" s="32"/>
      <c r="AF764" s="32"/>
      <c r="AG764" s="32"/>
      <c r="AH764" s="32"/>
    </row>
    <row r="765" spans="1:34" ht="12.75" customHeight="1">
      <c r="A765" s="25"/>
      <c r="B765" s="32"/>
      <c r="C765" s="20"/>
      <c r="D765" s="92"/>
      <c r="E765" s="20"/>
      <c r="F765" s="35"/>
      <c r="G765" s="32"/>
      <c r="H765" s="32"/>
      <c r="I765" s="32"/>
      <c r="J765" s="29"/>
      <c r="K765" s="29"/>
      <c r="L765" s="29"/>
      <c r="M765" s="29"/>
      <c r="N765" s="29"/>
      <c r="O765" s="29"/>
      <c r="P765" s="29"/>
      <c r="Q765" s="29"/>
      <c r="R765" s="29"/>
      <c r="S765" s="29"/>
      <c r="T765" s="29"/>
      <c r="U765" s="29"/>
      <c r="V765" s="29"/>
      <c r="W765" s="29"/>
      <c r="X765" s="29"/>
      <c r="Y765" s="29"/>
      <c r="Z765" s="29"/>
      <c r="AA765" s="32"/>
      <c r="AB765" s="32"/>
      <c r="AC765" s="32"/>
      <c r="AD765" s="32"/>
      <c r="AE765" s="32"/>
      <c r="AF765" s="32"/>
      <c r="AG765" s="32"/>
      <c r="AH765" s="32"/>
    </row>
    <row r="766" spans="1:34" ht="12.75" customHeight="1">
      <c r="A766" s="25"/>
      <c r="B766" s="32"/>
      <c r="C766" s="20"/>
      <c r="D766" s="92"/>
      <c r="E766" s="20"/>
      <c r="F766" s="35"/>
      <c r="G766" s="32"/>
      <c r="H766" s="32"/>
      <c r="I766" s="32"/>
      <c r="J766" s="29"/>
      <c r="K766" s="29"/>
      <c r="L766" s="29"/>
      <c r="M766" s="29"/>
      <c r="N766" s="29"/>
      <c r="O766" s="29"/>
      <c r="P766" s="29"/>
      <c r="Q766" s="29"/>
      <c r="R766" s="29"/>
      <c r="S766" s="29"/>
      <c r="T766" s="29"/>
      <c r="U766" s="29"/>
      <c r="V766" s="29"/>
      <c r="W766" s="29"/>
      <c r="X766" s="29"/>
      <c r="Y766" s="29"/>
      <c r="Z766" s="29"/>
      <c r="AA766" s="32"/>
      <c r="AB766" s="32"/>
      <c r="AC766" s="32"/>
      <c r="AD766" s="32"/>
      <c r="AE766" s="32"/>
      <c r="AF766" s="32"/>
      <c r="AG766" s="32"/>
      <c r="AH766" s="32"/>
    </row>
    <row r="767" spans="1:34" ht="12.75" customHeight="1">
      <c r="A767" s="25"/>
      <c r="B767" s="32"/>
      <c r="C767" s="20"/>
      <c r="D767" s="92"/>
      <c r="E767" s="20"/>
      <c r="F767" s="35"/>
      <c r="G767" s="32"/>
      <c r="H767" s="32"/>
      <c r="I767" s="32"/>
      <c r="J767" s="29"/>
      <c r="K767" s="29"/>
      <c r="L767" s="29"/>
      <c r="M767" s="29"/>
      <c r="N767" s="29"/>
      <c r="O767" s="29"/>
      <c r="P767" s="29"/>
      <c r="Q767" s="29"/>
      <c r="R767" s="29"/>
      <c r="S767" s="29"/>
      <c r="T767" s="29"/>
      <c r="U767" s="29"/>
      <c r="V767" s="29"/>
      <c r="W767" s="29"/>
      <c r="X767" s="29"/>
      <c r="Y767" s="29"/>
      <c r="Z767" s="29"/>
      <c r="AA767" s="32"/>
      <c r="AB767" s="32"/>
      <c r="AC767" s="32"/>
      <c r="AD767" s="32"/>
      <c r="AE767" s="32"/>
      <c r="AF767" s="32"/>
      <c r="AG767" s="32"/>
      <c r="AH767" s="32"/>
    </row>
    <row r="768" spans="1:34" ht="12.75" customHeight="1">
      <c r="A768" s="25"/>
      <c r="B768" s="32"/>
      <c r="C768" s="20"/>
      <c r="D768" s="92"/>
      <c r="E768" s="20"/>
      <c r="F768" s="35"/>
      <c r="G768" s="32"/>
      <c r="H768" s="32"/>
      <c r="I768" s="32"/>
      <c r="J768" s="29"/>
      <c r="K768" s="29"/>
      <c r="L768" s="29"/>
      <c r="M768" s="29"/>
      <c r="N768" s="29"/>
      <c r="O768" s="29"/>
      <c r="P768" s="29"/>
      <c r="Q768" s="29"/>
      <c r="R768" s="29"/>
      <c r="S768" s="29"/>
      <c r="T768" s="29"/>
      <c r="U768" s="29"/>
      <c r="V768" s="29"/>
      <c r="W768" s="29"/>
      <c r="X768" s="29"/>
      <c r="Y768" s="29"/>
      <c r="Z768" s="29"/>
      <c r="AA768" s="32"/>
      <c r="AB768" s="32"/>
      <c r="AC768" s="32"/>
      <c r="AD768" s="32"/>
      <c r="AE768" s="32"/>
      <c r="AF768" s="32"/>
      <c r="AG768" s="32"/>
      <c r="AH768" s="32"/>
    </row>
    <row r="769" spans="1:34" ht="12.75" customHeight="1">
      <c r="A769" s="25"/>
      <c r="B769" s="32"/>
      <c r="C769" s="20"/>
      <c r="D769" s="92"/>
      <c r="E769" s="20"/>
      <c r="F769" s="35"/>
      <c r="G769" s="32"/>
      <c r="H769" s="32"/>
      <c r="I769" s="32"/>
      <c r="J769" s="29"/>
      <c r="K769" s="29"/>
      <c r="L769" s="29"/>
      <c r="M769" s="29"/>
      <c r="N769" s="29"/>
      <c r="O769" s="29"/>
      <c r="P769" s="29"/>
      <c r="Q769" s="29"/>
      <c r="R769" s="29"/>
      <c r="S769" s="29"/>
      <c r="T769" s="29"/>
      <c r="U769" s="29"/>
      <c r="V769" s="29"/>
      <c r="W769" s="29"/>
      <c r="X769" s="29"/>
      <c r="Y769" s="29"/>
      <c r="Z769" s="29"/>
      <c r="AA769" s="32"/>
      <c r="AB769" s="32"/>
      <c r="AC769" s="32"/>
      <c r="AD769" s="32"/>
      <c r="AE769" s="32"/>
      <c r="AF769" s="32"/>
      <c r="AG769" s="32"/>
      <c r="AH769" s="32"/>
    </row>
    <row r="770" spans="1:34" ht="12.75" customHeight="1">
      <c r="A770" s="25"/>
      <c r="B770" s="32"/>
      <c r="C770" s="20"/>
      <c r="D770" s="92"/>
      <c r="E770" s="20"/>
      <c r="F770" s="35"/>
      <c r="G770" s="32"/>
      <c r="H770" s="32"/>
      <c r="I770" s="32"/>
      <c r="J770" s="29"/>
      <c r="K770" s="29"/>
      <c r="L770" s="29"/>
      <c r="M770" s="29"/>
      <c r="N770" s="29"/>
      <c r="O770" s="29"/>
      <c r="P770" s="29"/>
      <c r="Q770" s="29"/>
      <c r="R770" s="29"/>
      <c r="S770" s="29"/>
      <c r="T770" s="29"/>
      <c r="U770" s="29"/>
      <c r="V770" s="29"/>
      <c r="W770" s="29"/>
      <c r="X770" s="29"/>
      <c r="Y770" s="29"/>
      <c r="Z770" s="29"/>
      <c r="AA770" s="32"/>
      <c r="AB770" s="32"/>
      <c r="AC770" s="32"/>
      <c r="AD770" s="32"/>
      <c r="AE770" s="32"/>
      <c r="AF770" s="32"/>
      <c r="AG770" s="32"/>
      <c r="AH770" s="32"/>
    </row>
    <row r="771" spans="1:34" ht="12.75" customHeight="1">
      <c r="A771" s="25"/>
      <c r="B771" s="32"/>
      <c r="C771" s="20"/>
      <c r="D771" s="92"/>
      <c r="E771" s="20"/>
      <c r="F771" s="35"/>
      <c r="G771" s="32"/>
      <c r="H771" s="32"/>
      <c r="I771" s="32"/>
      <c r="J771" s="29"/>
      <c r="K771" s="29"/>
      <c r="L771" s="29"/>
      <c r="M771" s="29"/>
      <c r="N771" s="29"/>
      <c r="O771" s="29"/>
      <c r="P771" s="29"/>
      <c r="Q771" s="29"/>
      <c r="R771" s="29"/>
      <c r="S771" s="29"/>
      <c r="T771" s="29"/>
      <c r="U771" s="29"/>
      <c r="V771" s="29"/>
      <c r="W771" s="29"/>
      <c r="X771" s="29"/>
      <c r="Y771" s="29"/>
      <c r="Z771" s="29"/>
      <c r="AA771" s="32"/>
      <c r="AB771" s="32"/>
      <c r="AC771" s="32"/>
      <c r="AD771" s="32"/>
      <c r="AE771" s="32"/>
      <c r="AF771" s="32"/>
      <c r="AG771" s="32"/>
      <c r="AH771" s="32"/>
    </row>
    <row r="772" spans="1:34" ht="12.75" customHeight="1">
      <c r="A772" s="25"/>
      <c r="B772" s="32"/>
      <c r="C772" s="20"/>
      <c r="D772" s="92"/>
      <c r="E772" s="20"/>
      <c r="F772" s="35"/>
      <c r="G772" s="32"/>
      <c r="H772" s="32"/>
      <c r="I772" s="32"/>
      <c r="J772" s="29"/>
      <c r="K772" s="29"/>
      <c r="L772" s="29"/>
      <c r="M772" s="29"/>
      <c r="N772" s="29"/>
      <c r="O772" s="29"/>
      <c r="P772" s="29"/>
      <c r="Q772" s="29"/>
      <c r="R772" s="29"/>
      <c r="S772" s="29"/>
      <c r="T772" s="29"/>
      <c r="U772" s="29"/>
      <c r="V772" s="29"/>
      <c r="W772" s="29"/>
      <c r="X772" s="29"/>
      <c r="Y772" s="29"/>
      <c r="Z772" s="29"/>
      <c r="AA772" s="32"/>
      <c r="AB772" s="32"/>
      <c r="AC772" s="32"/>
      <c r="AD772" s="32"/>
      <c r="AE772" s="32"/>
      <c r="AF772" s="32"/>
      <c r="AG772" s="32"/>
      <c r="AH772" s="32"/>
    </row>
    <row r="773" spans="1:34" ht="12.75" customHeight="1">
      <c r="A773" s="25"/>
      <c r="B773" s="32"/>
      <c r="C773" s="20"/>
      <c r="D773" s="92"/>
      <c r="E773" s="20"/>
      <c r="F773" s="35"/>
      <c r="G773" s="32"/>
      <c r="H773" s="32"/>
      <c r="I773" s="32"/>
      <c r="J773" s="29"/>
      <c r="K773" s="29"/>
      <c r="L773" s="29"/>
      <c r="M773" s="29"/>
      <c r="N773" s="29"/>
      <c r="O773" s="29"/>
      <c r="P773" s="29"/>
      <c r="Q773" s="29"/>
      <c r="R773" s="29"/>
      <c r="S773" s="29"/>
      <c r="T773" s="29"/>
      <c r="U773" s="29"/>
      <c r="V773" s="29"/>
      <c r="W773" s="29"/>
      <c r="X773" s="29"/>
      <c r="Y773" s="29"/>
      <c r="Z773" s="29"/>
      <c r="AA773" s="32"/>
      <c r="AB773" s="32"/>
      <c r="AC773" s="32"/>
      <c r="AD773" s="32"/>
      <c r="AE773" s="32"/>
      <c r="AF773" s="32"/>
      <c r="AG773" s="32"/>
      <c r="AH773" s="32"/>
    </row>
    <row r="774" spans="1:34" ht="12.75" customHeight="1">
      <c r="A774" s="25"/>
      <c r="B774" s="32"/>
      <c r="C774" s="20"/>
      <c r="D774" s="92"/>
      <c r="E774" s="20"/>
      <c r="F774" s="35"/>
      <c r="G774" s="32"/>
      <c r="H774" s="32"/>
      <c r="I774" s="32"/>
      <c r="J774" s="29"/>
      <c r="K774" s="29"/>
      <c r="L774" s="29"/>
      <c r="M774" s="29"/>
      <c r="N774" s="29"/>
      <c r="O774" s="29"/>
      <c r="P774" s="29"/>
      <c r="Q774" s="29"/>
      <c r="R774" s="29"/>
      <c r="S774" s="29"/>
      <c r="T774" s="29"/>
      <c r="U774" s="29"/>
      <c r="V774" s="29"/>
      <c r="W774" s="29"/>
      <c r="X774" s="29"/>
      <c r="Y774" s="29"/>
      <c r="Z774" s="29"/>
      <c r="AA774" s="32"/>
      <c r="AB774" s="32"/>
      <c r="AC774" s="32"/>
      <c r="AD774" s="32"/>
      <c r="AE774" s="32"/>
      <c r="AF774" s="32"/>
      <c r="AG774" s="32"/>
      <c r="AH774" s="32"/>
    </row>
    <row r="775" spans="1:34" ht="12.75" customHeight="1">
      <c r="A775" s="25"/>
      <c r="B775" s="32"/>
      <c r="C775" s="20"/>
      <c r="D775" s="92"/>
      <c r="E775" s="20"/>
      <c r="F775" s="35"/>
      <c r="G775" s="32"/>
      <c r="H775" s="32"/>
      <c r="I775" s="32"/>
      <c r="J775" s="29"/>
      <c r="K775" s="29"/>
      <c r="L775" s="29"/>
      <c r="M775" s="29"/>
      <c r="N775" s="29"/>
      <c r="O775" s="29"/>
      <c r="P775" s="29"/>
      <c r="Q775" s="29"/>
      <c r="R775" s="29"/>
      <c r="S775" s="29"/>
      <c r="T775" s="29"/>
      <c r="U775" s="29"/>
      <c r="V775" s="29"/>
      <c r="W775" s="29"/>
      <c r="X775" s="29"/>
      <c r="Y775" s="29"/>
      <c r="Z775" s="29"/>
      <c r="AA775" s="32"/>
      <c r="AB775" s="32"/>
      <c r="AC775" s="32"/>
      <c r="AD775" s="32"/>
      <c r="AE775" s="32"/>
      <c r="AF775" s="32"/>
      <c r="AG775" s="32"/>
      <c r="AH775" s="32"/>
    </row>
    <row r="776" spans="1:34" ht="12.75" customHeight="1">
      <c r="A776" s="25"/>
      <c r="B776" s="32"/>
      <c r="C776" s="20"/>
      <c r="D776" s="92"/>
      <c r="E776" s="20"/>
      <c r="F776" s="35"/>
      <c r="G776" s="32"/>
      <c r="H776" s="32"/>
      <c r="I776" s="32"/>
      <c r="J776" s="29"/>
      <c r="K776" s="29"/>
      <c r="L776" s="29"/>
      <c r="M776" s="29"/>
      <c r="N776" s="29"/>
      <c r="O776" s="29"/>
      <c r="P776" s="29"/>
      <c r="Q776" s="29"/>
      <c r="R776" s="29"/>
      <c r="S776" s="29"/>
      <c r="T776" s="29"/>
      <c r="U776" s="29"/>
      <c r="V776" s="29"/>
      <c r="W776" s="29"/>
      <c r="X776" s="29"/>
      <c r="Y776" s="29"/>
      <c r="Z776" s="29"/>
      <c r="AA776" s="32"/>
      <c r="AB776" s="32"/>
      <c r="AC776" s="32"/>
      <c r="AD776" s="32"/>
      <c r="AE776" s="32"/>
      <c r="AF776" s="32"/>
      <c r="AG776" s="32"/>
      <c r="AH776" s="32"/>
    </row>
    <row r="777" spans="1:34" ht="12.75" customHeight="1">
      <c r="A777" s="25"/>
      <c r="B777" s="32"/>
      <c r="C777" s="20"/>
      <c r="D777" s="92"/>
      <c r="E777" s="20"/>
      <c r="F777" s="35"/>
      <c r="G777" s="32"/>
      <c r="H777" s="32"/>
      <c r="I777" s="32"/>
      <c r="J777" s="29"/>
      <c r="K777" s="29"/>
      <c r="L777" s="29"/>
      <c r="M777" s="29"/>
      <c r="N777" s="29"/>
      <c r="O777" s="29"/>
      <c r="P777" s="29"/>
      <c r="Q777" s="29"/>
      <c r="R777" s="29"/>
      <c r="S777" s="29"/>
      <c r="T777" s="29"/>
      <c r="U777" s="29"/>
      <c r="V777" s="29"/>
      <c r="W777" s="29"/>
      <c r="X777" s="29"/>
      <c r="Y777" s="29"/>
      <c r="Z777" s="29"/>
      <c r="AA777" s="32"/>
      <c r="AB777" s="32"/>
      <c r="AC777" s="32"/>
      <c r="AD777" s="32"/>
      <c r="AE777" s="32"/>
      <c r="AF777" s="32"/>
      <c r="AG777" s="32"/>
      <c r="AH777" s="32"/>
    </row>
    <row r="778" spans="1:34" ht="12.75" customHeight="1">
      <c r="A778" s="25"/>
      <c r="B778" s="32"/>
      <c r="C778" s="20"/>
      <c r="D778" s="92"/>
      <c r="E778" s="20"/>
      <c r="F778" s="35"/>
      <c r="G778" s="32"/>
      <c r="H778" s="32"/>
      <c r="I778" s="32"/>
      <c r="J778" s="29"/>
      <c r="K778" s="29"/>
      <c r="L778" s="29"/>
      <c r="M778" s="29"/>
      <c r="N778" s="29"/>
      <c r="O778" s="29"/>
      <c r="P778" s="29"/>
      <c r="Q778" s="29"/>
      <c r="R778" s="29"/>
      <c r="S778" s="29"/>
      <c r="T778" s="29"/>
      <c r="U778" s="29"/>
      <c r="V778" s="29"/>
      <c r="W778" s="29"/>
      <c r="X778" s="29"/>
      <c r="Y778" s="29"/>
      <c r="Z778" s="29"/>
      <c r="AA778" s="32"/>
      <c r="AB778" s="32"/>
      <c r="AC778" s="32"/>
      <c r="AD778" s="32"/>
      <c r="AE778" s="32"/>
      <c r="AF778" s="32"/>
      <c r="AG778" s="32"/>
      <c r="AH778" s="32"/>
    </row>
    <row r="779" spans="1:34" ht="12.75" customHeight="1">
      <c r="A779" s="25"/>
      <c r="B779" s="32"/>
      <c r="C779" s="20"/>
      <c r="D779" s="92"/>
      <c r="E779" s="20"/>
      <c r="F779" s="35"/>
      <c r="G779" s="32"/>
      <c r="H779" s="32"/>
      <c r="I779" s="32"/>
      <c r="J779" s="29"/>
      <c r="K779" s="29"/>
      <c r="L779" s="29"/>
      <c r="M779" s="29"/>
      <c r="N779" s="29"/>
      <c r="O779" s="29"/>
      <c r="P779" s="29"/>
      <c r="Q779" s="29"/>
      <c r="R779" s="29"/>
      <c r="S779" s="29"/>
      <c r="T779" s="29"/>
      <c r="U779" s="29"/>
      <c r="V779" s="29"/>
      <c r="W779" s="29"/>
      <c r="X779" s="29"/>
      <c r="Y779" s="29"/>
      <c r="Z779" s="29"/>
      <c r="AA779" s="32"/>
      <c r="AB779" s="32"/>
      <c r="AC779" s="32"/>
      <c r="AD779" s="32"/>
      <c r="AE779" s="32"/>
      <c r="AF779" s="32"/>
      <c r="AG779" s="32"/>
      <c r="AH779" s="32"/>
    </row>
    <row r="780" spans="1:34" ht="12.75" customHeight="1">
      <c r="A780" s="25"/>
      <c r="B780" s="32"/>
      <c r="C780" s="20"/>
      <c r="D780" s="92"/>
      <c r="E780" s="20"/>
      <c r="F780" s="35"/>
      <c r="G780" s="32"/>
      <c r="H780" s="32"/>
      <c r="I780" s="32"/>
      <c r="J780" s="29"/>
      <c r="K780" s="29"/>
      <c r="L780" s="29"/>
      <c r="M780" s="29"/>
      <c r="N780" s="29"/>
      <c r="O780" s="29"/>
      <c r="P780" s="29"/>
      <c r="Q780" s="29"/>
      <c r="R780" s="29"/>
      <c r="S780" s="29"/>
      <c r="T780" s="29"/>
      <c r="U780" s="29"/>
      <c r="V780" s="29"/>
      <c r="W780" s="29"/>
      <c r="X780" s="29"/>
      <c r="Y780" s="29"/>
      <c r="Z780" s="29"/>
      <c r="AA780" s="32"/>
      <c r="AB780" s="32"/>
      <c r="AC780" s="32"/>
      <c r="AD780" s="32"/>
      <c r="AE780" s="32"/>
      <c r="AF780" s="32"/>
      <c r="AG780" s="32"/>
      <c r="AH780" s="32"/>
    </row>
    <row r="781" spans="1:34" ht="12.75" customHeight="1">
      <c r="A781" s="25"/>
      <c r="B781" s="32"/>
      <c r="C781" s="20"/>
      <c r="D781" s="92"/>
      <c r="E781" s="20"/>
      <c r="F781" s="35"/>
      <c r="G781" s="32"/>
      <c r="H781" s="32"/>
      <c r="I781" s="32"/>
      <c r="J781" s="29"/>
      <c r="K781" s="29"/>
      <c r="L781" s="29"/>
      <c r="M781" s="29"/>
      <c r="N781" s="29"/>
      <c r="O781" s="29"/>
      <c r="P781" s="29"/>
      <c r="Q781" s="29"/>
      <c r="R781" s="29"/>
      <c r="S781" s="29"/>
      <c r="T781" s="29"/>
      <c r="U781" s="29"/>
      <c r="V781" s="29"/>
      <c r="W781" s="29"/>
      <c r="X781" s="29"/>
      <c r="Y781" s="29"/>
      <c r="Z781" s="29"/>
      <c r="AA781" s="32"/>
      <c r="AB781" s="32"/>
      <c r="AC781" s="32"/>
      <c r="AD781" s="32"/>
      <c r="AE781" s="32"/>
      <c r="AF781" s="32"/>
      <c r="AG781" s="32"/>
      <c r="AH781" s="32"/>
    </row>
    <row r="782" spans="1:34" ht="12.75" customHeight="1">
      <c r="A782" s="25"/>
      <c r="B782" s="32"/>
      <c r="C782" s="20"/>
      <c r="D782" s="92"/>
      <c r="E782" s="20"/>
      <c r="F782" s="35"/>
      <c r="G782" s="32"/>
      <c r="H782" s="32"/>
      <c r="I782" s="32"/>
      <c r="J782" s="29"/>
      <c r="K782" s="29"/>
      <c r="L782" s="29"/>
      <c r="M782" s="29"/>
      <c r="N782" s="29"/>
      <c r="O782" s="29"/>
      <c r="P782" s="29"/>
      <c r="Q782" s="29"/>
      <c r="R782" s="29"/>
      <c r="S782" s="29"/>
      <c r="T782" s="29"/>
      <c r="U782" s="29"/>
      <c r="V782" s="29"/>
      <c r="W782" s="29"/>
      <c r="X782" s="29"/>
      <c r="Y782" s="29"/>
      <c r="Z782" s="29"/>
      <c r="AA782" s="32"/>
      <c r="AB782" s="32"/>
      <c r="AC782" s="32"/>
      <c r="AD782" s="32"/>
      <c r="AE782" s="32"/>
      <c r="AF782" s="32"/>
      <c r="AG782" s="32"/>
      <c r="AH782" s="32"/>
    </row>
    <row r="783" spans="1:34" ht="12.75" customHeight="1">
      <c r="A783" s="25"/>
      <c r="B783" s="32"/>
      <c r="C783" s="20"/>
      <c r="D783" s="92"/>
      <c r="E783" s="20"/>
      <c r="F783" s="35"/>
      <c r="G783" s="32"/>
      <c r="H783" s="32"/>
      <c r="I783" s="32"/>
      <c r="J783" s="29"/>
      <c r="K783" s="29"/>
      <c r="L783" s="29"/>
      <c r="M783" s="29"/>
      <c r="N783" s="29"/>
      <c r="O783" s="29"/>
      <c r="P783" s="29"/>
      <c r="Q783" s="29"/>
      <c r="R783" s="29"/>
      <c r="S783" s="29"/>
      <c r="T783" s="29"/>
      <c r="U783" s="29"/>
      <c r="V783" s="29"/>
      <c r="W783" s="29"/>
      <c r="X783" s="29"/>
      <c r="Y783" s="29"/>
      <c r="Z783" s="29"/>
      <c r="AA783" s="32"/>
      <c r="AB783" s="32"/>
      <c r="AC783" s="32"/>
      <c r="AD783" s="32"/>
      <c r="AE783" s="32"/>
      <c r="AF783" s="32"/>
      <c r="AG783" s="32"/>
      <c r="AH783" s="32"/>
    </row>
    <row r="784" spans="1:34" ht="12.75" customHeight="1">
      <c r="A784" s="25"/>
      <c r="B784" s="32"/>
      <c r="C784" s="20"/>
      <c r="D784" s="92"/>
      <c r="E784" s="20"/>
      <c r="F784" s="35"/>
      <c r="G784" s="32"/>
      <c r="H784" s="32"/>
      <c r="I784" s="32"/>
      <c r="J784" s="29"/>
      <c r="K784" s="29"/>
      <c r="L784" s="29"/>
      <c r="M784" s="29"/>
      <c r="N784" s="29"/>
      <c r="O784" s="29"/>
      <c r="P784" s="29"/>
      <c r="Q784" s="29"/>
      <c r="R784" s="29"/>
      <c r="S784" s="29"/>
      <c r="T784" s="29"/>
      <c r="U784" s="29"/>
      <c r="V784" s="29"/>
      <c r="W784" s="29"/>
      <c r="X784" s="29"/>
      <c r="Y784" s="29"/>
      <c r="Z784" s="29"/>
      <c r="AA784" s="32"/>
      <c r="AB784" s="32"/>
      <c r="AC784" s="32"/>
      <c r="AD784" s="32"/>
      <c r="AE784" s="32"/>
      <c r="AF784" s="32"/>
      <c r="AG784" s="32"/>
      <c r="AH784" s="32"/>
    </row>
    <row r="785" spans="1:34" ht="12.75" customHeight="1">
      <c r="A785" s="25"/>
      <c r="B785" s="32"/>
      <c r="C785" s="20"/>
      <c r="D785" s="92"/>
      <c r="E785" s="20"/>
      <c r="F785" s="35"/>
      <c r="G785" s="32"/>
      <c r="H785" s="32"/>
      <c r="I785" s="32"/>
      <c r="J785" s="29"/>
      <c r="K785" s="29"/>
      <c r="L785" s="29"/>
      <c r="M785" s="29"/>
      <c r="N785" s="29"/>
      <c r="O785" s="29"/>
      <c r="P785" s="29"/>
      <c r="Q785" s="29"/>
      <c r="R785" s="29"/>
      <c r="S785" s="29"/>
      <c r="T785" s="29"/>
      <c r="U785" s="29"/>
      <c r="V785" s="29"/>
      <c r="W785" s="29"/>
      <c r="X785" s="29"/>
      <c r="Y785" s="29"/>
      <c r="Z785" s="29"/>
      <c r="AA785" s="32"/>
      <c r="AB785" s="32"/>
      <c r="AC785" s="32"/>
      <c r="AD785" s="32"/>
      <c r="AE785" s="32"/>
      <c r="AF785" s="32"/>
      <c r="AG785" s="32"/>
      <c r="AH785" s="32"/>
    </row>
    <row r="786" spans="1:34" ht="12.75" customHeight="1">
      <c r="A786" s="25"/>
      <c r="B786" s="32"/>
      <c r="C786" s="20"/>
      <c r="D786" s="92"/>
      <c r="E786" s="20"/>
      <c r="F786" s="35"/>
      <c r="G786" s="32"/>
      <c r="H786" s="32"/>
      <c r="I786" s="32"/>
      <c r="J786" s="29"/>
      <c r="K786" s="29"/>
      <c r="L786" s="29"/>
      <c r="M786" s="29"/>
      <c r="N786" s="29"/>
      <c r="O786" s="29"/>
      <c r="P786" s="29"/>
      <c r="Q786" s="29"/>
      <c r="R786" s="29"/>
      <c r="S786" s="29"/>
      <c r="T786" s="29"/>
      <c r="U786" s="29"/>
      <c r="V786" s="29"/>
      <c r="W786" s="29"/>
      <c r="X786" s="29"/>
      <c r="Y786" s="29"/>
      <c r="Z786" s="29"/>
      <c r="AA786" s="32"/>
      <c r="AB786" s="32"/>
      <c r="AC786" s="32"/>
      <c r="AD786" s="32"/>
      <c r="AE786" s="32"/>
      <c r="AF786" s="32"/>
      <c r="AG786" s="32"/>
      <c r="AH786" s="32"/>
    </row>
    <row r="787" spans="1:34" ht="12.75" customHeight="1">
      <c r="A787" s="25"/>
      <c r="B787" s="32"/>
      <c r="C787" s="20"/>
      <c r="D787" s="92"/>
      <c r="E787" s="20"/>
      <c r="F787" s="35"/>
      <c r="G787" s="32"/>
      <c r="H787" s="32"/>
      <c r="I787" s="32"/>
      <c r="J787" s="29"/>
      <c r="K787" s="29"/>
      <c r="L787" s="29"/>
      <c r="M787" s="29"/>
      <c r="N787" s="29"/>
      <c r="O787" s="29"/>
      <c r="P787" s="29"/>
      <c r="Q787" s="29"/>
      <c r="R787" s="29"/>
      <c r="S787" s="29"/>
      <c r="T787" s="29"/>
      <c r="U787" s="29"/>
      <c r="V787" s="29"/>
      <c r="W787" s="29"/>
      <c r="X787" s="29"/>
      <c r="Y787" s="29"/>
      <c r="Z787" s="29"/>
      <c r="AA787" s="32"/>
      <c r="AB787" s="32"/>
      <c r="AC787" s="32"/>
      <c r="AD787" s="32"/>
      <c r="AE787" s="32"/>
      <c r="AF787" s="32"/>
      <c r="AG787" s="32"/>
      <c r="AH787" s="32"/>
    </row>
    <row r="788" spans="1:34" ht="12.75" customHeight="1">
      <c r="A788" s="25"/>
      <c r="B788" s="32"/>
      <c r="C788" s="20"/>
      <c r="D788" s="92"/>
      <c r="E788" s="20"/>
      <c r="F788" s="35"/>
      <c r="G788" s="32"/>
      <c r="H788" s="32"/>
      <c r="I788" s="32"/>
      <c r="J788" s="29"/>
      <c r="K788" s="29"/>
      <c r="L788" s="29"/>
      <c r="M788" s="29"/>
      <c r="N788" s="29"/>
      <c r="O788" s="29"/>
      <c r="P788" s="29"/>
      <c r="Q788" s="29"/>
      <c r="R788" s="29"/>
      <c r="S788" s="29"/>
      <c r="T788" s="29"/>
      <c r="U788" s="29"/>
      <c r="V788" s="29"/>
      <c r="W788" s="29"/>
      <c r="X788" s="29"/>
      <c r="Y788" s="29"/>
      <c r="Z788" s="29"/>
      <c r="AA788" s="32"/>
      <c r="AB788" s="32"/>
      <c r="AC788" s="32"/>
      <c r="AD788" s="32"/>
      <c r="AE788" s="32"/>
      <c r="AF788" s="32"/>
      <c r="AG788" s="32"/>
      <c r="AH788" s="32"/>
    </row>
    <row r="789" spans="1:34" ht="12.75" customHeight="1">
      <c r="A789" s="25"/>
      <c r="B789" s="32"/>
      <c r="C789" s="20"/>
      <c r="D789" s="92"/>
      <c r="E789" s="20"/>
      <c r="F789" s="35"/>
      <c r="G789" s="32"/>
      <c r="H789" s="32"/>
      <c r="I789" s="32"/>
      <c r="J789" s="29"/>
      <c r="K789" s="29"/>
      <c r="L789" s="29"/>
      <c r="M789" s="29"/>
      <c r="N789" s="29"/>
      <c r="O789" s="29"/>
      <c r="P789" s="29"/>
      <c r="Q789" s="29"/>
      <c r="R789" s="29"/>
      <c r="S789" s="29"/>
      <c r="T789" s="29"/>
      <c r="U789" s="29"/>
      <c r="V789" s="29"/>
      <c r="W789" s="29"/>
      <c r="X789" s="29"/>
      <c r="Y789" s="29"/>
      <c r="Z789" s="29"/>
      <c r="AA789" s="32"/>
      <c r="AB789" s="32"/>
      <c r="AC789" s="32"/>
      <c r="AD789" s="32"/>
      <c r="AE789" s="32"/>
      <c r="AF789" s="32"/>
      <c r="AG789" s="32"/>
      <c r="AH789" s="32"/>
    </row>
    <row r="790" spans="1:34" ht="12.75" customHeight="1">
      <c r="A790" s="25"/>
      <c r="B790" s="32"/>
      <c r="C790" s="20"/>
      <c r="D790" s="92"/>
      <c r="E790" s="20"/>
      <c r="F790" s="35"/>
      <c r="G790" s="32"/>
      <c r="H790" s="32"/>
      <c r="I790" s="32"/>
      <c r="J790" s="29"/>
      <c r="K790" s="29"/>
      <c r="L790" s="29"/>
      <c r="M790" s="29"/>
      <c r="N790" s="29"/>
      <c r="O790" s="29"/>
      <c r="P790" s="29"/>
      <c r="Q790" s="29"/>
      <c r="R790" s="29"/>
      <c r="S790" s="29"/>
      <c r="T790" s="29"/>
      <c r="U790" s="29"/>
      <c r="V790" s="29"/>
      <c r="W790" s="29"/>
      <c r="X790" s="29"/>
      <c r="Y790" s="29"/>
      <c r="Z790" s="29"/>
      <c r="AA790" s="32"/>
      <c r="AB790" s="32"/>
      <c r="AC790" s="32"/>
      <c r="AD790" s="32"/>
      <c r="AE790" s="32"/>
      <c r="AF790" s="32"/>
      <c r="AG790" s="32"/>
      <c r="AH790" s="32"/>
    </row>
    <row r="791" spans="1:34" ht="12.75" customHeight="1">
      <c r="A791" s="25"/>
      <c r="B791" s="32"/>
      <c r="C791" s="20"/>
      <c r="D791" s="92"/>
      <c r="E791" s="20"/>
      <c r="F791" s="35"/>
      <c r="G791" s="32"/>
      <c r="H791" s="32"/>
      <c r="I791" s="32"/>
      <c r="J791" s="29"/>
      <c r="K791" s="29"/>
      <c r="L791" s="29"/>
      <c r="M791" s="29"/>
      <c r="N791" s="29"/>
      <c r="O791" s="29"/>
      <c r="P791" s="29"/>
      <c r="Q791" s="29"/>
      <c r="R791" s="29"/>
      <c r="S791" s="29"/>
      <c r="T791" s="29"/>
      <c r="U791" s="29"/>
      <c r="V791" s="29"/>
      <c r="W791" s="29"/>
      <c r="X791" s="29"/>
      <c r="Y791" s="29"/>
      <c r="Z791" s="29"/>
      <c r="AA791" s="32"/>
      <c r="AB791" s="32"/>
      <c r="AC791" s="32"/>
      <c r="AD791" s="32"/>
      <c r="AE791" s="32"/>
      <c r="AF791" s="32"/>
      <c r="AG791" s="32"/>
      <c r="AH791" s="32"/>
    </row>
    <row r="792" spans="1:34" ht="12.75" customHeight="1">
      <c r="A792" s="25"/>
      <c r="B792" s="32"/>
      <c r="C792" s="20"/>
      <c r="D792" s="92"/>
      <c r="E792" s="20"/>
      <c r="F792" s="35"/>
      <c r="G792" s="32"/>
      <c r="H792" s="32"/>
      <c r="I792" s="32"/>
      <c r="J792" s="29"/>
      <c r="K792" s="29"/>
      <c r="L792" s="29"/>
      <c r="M792" s="29"/>
      <c r="N792" s="29"/>
      <c r="O792" s="29"/>
      <c r="P792" s="29"/>
      <c r="Q792" s="29"/>
      <c r="R792" s="29"/>
      <c r="S792" s="29"/>
      <c r="T792" s="29"/>
      <c r="U792" s="29"/>
      <c r="V792" s="29"/>
      <c r="W792" s="29"/>
      <c r="X792" s="29"/>
      <c r="Y792" s="29"/>
      <c r="Z792" s="29"/>
      <c r="AA792" s="32"/>
      <c r="AB792" s="32"/>
      <c r="AC792" s="32"/>
      <c r="AD792" s="32"/>
      <c r="AE792" s="32"/>
      <c r="AF792" s="32"/>
      <c r="AG792" s="32"/>
      <c r="AH792" s="32"/>
    </row>
    <row r="793" spans="1:34" ht="12.75" customHeight="1">
      <c r="A793" s="25"/>
      <c r="B793" s="32"/>
      <c r="C793" s="20"/>
      <c r="D793" s="92"/>
      <c r="E793" s="20"/>
      <c r="F793" s="35"/>
      <c r="G793" s="32"/>
      <c r="H793" s="32"/>
      <c r="I793" s="32"/>
      <c r="J793" s="29"/>
      <c r="K793" s="29"/>
      <c r="L793" s="29"/>
      <c r="M793" s="29"/>
      <c r="N793" s="29"/>
      <c r="O793" s="29"/>
      <c r="P793" s="29"/>
      <c r="Q793" s="29"/>
      <c r="R793" s="29"/>
      <c r="S793" s="29"/>
      <c r="T793" s="29"/>
      <c r="U793" s="29"/>
      <c r="V793" s="29"/>
      <c r="W793" s="29"/>
      <c r="X793" s="29"/>
      <c r="Y793" s="29"/>
      <c r="Z793" s="29"/>
      <c r="AA793" s="32"/>
      <c r="AB793" s="32"/>
      <c r="AC793" s="32"/>
      <c r="AD793" s="32"/>
      <c r="AE793" s="32"/>
      <c r="AF793" s="32"/>
      <c r="AG793" s="32"/>
      <c r="AH793" s="32"/>
    </row>
    <row r="794" spans="1:34" ht="12.75" customHeight="1">
      <c r="A794" s="25"/>
      <c r="B794" s="32"/>
      <c r="C794" s="20"/>
      <c r="D794" s="92"/>
      <c r="E794" s="20"/>
      <c r="F794" s="35"/>
      <c r="G794" s="32"/>
      <c r="H794" s="32"/>
      <c r="I794" s="32"/>
      <c r="J794" s="29"/>
      <c r="K794" s="29"/>
      <c r="L794" s="29"/>
      <c r="M794" s="29"/>
      <c r="N794" s="29"/>
      <c r="O794" s="29"/>
      <c r="P794" s="29"/>
      <c r="Q794" s="29"/>
      <c r="R794" s="29"/>
      <c r="S794" s="29"/>
      <c r="T794" s="29"/>
      <c r="U794" s="29"/>
      <c r="V794" s="29"/>
      <c r="W794" s="29"/>
      <c r="X794" s="29"/>
      <c r="Y794" s="29"/>
      <c r="Z794" s="29"/>
      <c r="AA794" s="32"/>
      <c r="AB794" s="32"/>
      <c r="AC794" s="32"/>
      <c r="AD794" s="32"/>
      <c r="AE794" s="32"/>
      <c r="AF794" s="32"/>
      <c r="AG794" s="32"/>
      <c r="AH794" s="32"/>
    </row>
    <row r="795" spans="1:34" ht="12.75" customHeight="1">
      <c r="A795" s="25"/>
      <c r="B795" s="32"/>
      <c r="C795" s="20"/>
      <c r="D795" s="92"/>
      <c r="E795" s="20"/>
      <c r="F795" s="35"/>
      <c r="G795" s="32"/>
      <c r="H795" s="32"/>
      <c r="I795" s="32"/>
      <c r="J795" s="29"/>
      <c r="K795" s="29"/>
      <c r="L795" s="29"/>
      <c r="M795" s="29"/>
      <c r="N795" s="29"/>
      <c r="O795" s="29"/>
      <c r="P795" s="29"/>
      <c r="Q795" s="29"/>
      <c r="R795" s="29"/>
      <c r="S795" s="29"/>
      <c r="T795" s="29"/>
      <c r="U795" s="29"/>
      <c r="V795" s="29"/>
      <c r="W795" s="29"/>
      <c r="X795" s="29"/>
      <c r="Y795" s="29"/>
      <c r="Z795" s="29"/>
      <c r="AA795" s="32"/>
      <c r="AB795" s="32"/>
      <c r="AC795" s="32"/>
      <c r="AD795" s="32"/>
      <c r="AE795" s="32"/>
      <c r="AF795" s="32"/>
      <c r="AG795" s="32"/>
      <c r="AH795" s="32"/>
    </row>
    <row r="796" spans="1:34" ht="12.75" customHeight="1">
      <c r="A796" s="25"/>
      <c r="B796" s="32"/>
      <c r="C796" s="20"/>
      <c r="D796" s="92"/>
      <c r="E796" s="20"/>
      <c r="F796" s="35"/>
      <c r="G796" s="32"/>
      <c r="H796" s="32"/>
      <c r="I796" s="32"/>
      <c r="J796" s="29"/>
      <c r="K796" s="29"/>
      <c r="L796" s="29"/>
      <c r="M796" s="29"/>
      <c r="N796" s="29"/>
      <c r="O796" s="29"/>
      <c r="P796" s="29"/>
      <c r="Q796" s="29"/>
      <c r="R796" s="29"/>
      <c r="S796" s="29"/>
      <c r="T796" s="29"/>
      <c r="U796" s="29"/>
      <c r="V796" s="29"/>
      <c r="W796" s="29"/>
      <c r="X796" s="29"/>
      <c r="Y796" s="29"/>
      <c r="Z796" s="29"/>
      <c r="AA796" s="32"/>
      <c r="AB796" s="32"/>
      <c r="AC796" s="32"/>
      <c r="AD796" s="32"/>
      <c r="AE796" s="32"/>
      <c r="AF796" s="32"/>
      <c r="AG796" s="32"/>
      <c r="AH796" s="32"/>
    </row>
    <row r="797" spans="1:34" ht="12.75" customHeight="1">
      <c r="A797" s="25"/>
      <c r="B797" s="32"/>
      <c r="C797" s="20"/>
      <c r="D797" s="92"/>
      <c r="E797" s="20"/>
      <c r="F797" s="35"/>
      <c r="G797" s="32"/>
      <c r="H797" s="32"/>
      <c r="I797" s="32"/>
      <c r="J797" s="29"/>
      <c r="K797" s="29"/>
      <c r="L797" s="29"/>
      <c r="M797" s="29"/>
      <c r="N797" s="29"/>
      <c r="O797" s="29"/>
      <c r="P797" s="29"/>
      <c r="Q797" s="29"/>
      <c r="R797" s="29"/>
      <c r="S797" s="29"/>
      <c r="T797" s="29"/>
      <c r="U797" s="29"/>
      <c r="V797" s="29"/>
      <c r="W797" s="29"/>
      <c r="X797" s="29"/>
      <c r="Y797" s="29"/>
      <c r="Z797" s="29"/>
      <c r="AA797" s="32"/>
      <c r="AB797" s="32"/>
      <c r="AC797" s="32"/>
      <c r="AD797" s="32"/>
      <c r="AE797" s="32"/>
      <c r="AF797" s="32"/>
      <c r="AG797" s="32"/>
      <c r="AH797" s="32"/>
    </row>
    <row r="798" spans="1:34" ht="12.75" customHeight="1">
      <c r="A798" s="25"/>
      <c r="B798" s="32"/>
      <c r="C798" s="20"/>
      <c r="D798" s="92"/>
      <c r="E798" s="20"/>
      <c r="F798" s="35"/>
      <c r="G798" s="32"/>
      <c r="H798" s="32"/>
      <c r="I798" s="32"/>
      <c r="J798" s="29"/>
      <c r="K798" s="29"/>
      <c r="L798" s="29"/>
      <c r="M798" s="29"/>
      <c r="N798" s="29"/>
      <c r="O798" s="29"/>
      <c r="P798" s="29"/>
      <c r="Q798" s="29"/>
      <c r="R798" s="29"/>
      <c r="S798" s="29"/>
      <c r="T798" s="29"/>
      <c r="U798" s="29"/>
      <c r="V798" s="29"/>
      <c r="W798" s="29"/>
      <c r="X798" s="29"/>
      <c r="Y798" s="29"/>
      <c r="Z798" s="29"/>
      <c r="AA798" s="32"/>
      <c r="AB798" s="32"/>
      <c r="AC798" s="32"/>
      <c r="AD798" s="32"/>
      <c r="AE798" s="32"/>
      <c r="AF798" s="32"/>
      <c r="AG798" s="32"/>
      <c r="AH798" s="32"/>
    </row>
    <row r="799" spans="1:34" ht="12.75" customHeight="1">
      <c r="A799" s="25"/>
      <c r="B799" s="32"/>
      <c r="C799" s="20"/>
      <c r="D799" s="92"/>
      <c r="E799" s="20"/>
      <c r="F799" s="35"/>
      <c r="G799" s="32"/>
      <c r="H799" s="32"/>
      <c r="I799" s="32"/>
      <c r="J799" s="29"/>
      <c r="K799" s="29"/>
      <c r="L799" s="29"/>
      <c r="M799" s="29"/>
      <c r="N799" s="29"/>
      <c r="O799" s="29"/>
      <c r="P799" s="29"/>
      <c r="Q799" s="29"/>
      <c r="R799" s="29"/>
      <c r="S799" s="29"/>
      <c r="T799" s="29"/>
      <c r="U799" s="29"/>
      <c r="V799" s="29"/>
      <c r="W799" s="29"/>
      <c r="X799" s="29"/>
      <c r="Y799" s="29"/>
      <c r="Z799" s="29"/>
      <c r="AA799" s="32"/>
      <c r="AB799" s="32"/>
      <c r="AC799" s="32"/>
      <c r="AD799" s="32"/>
      <c r="AE799" s="32"/>
      <c r="AF799" s="32"/>
      <c r="AG799" s="32"/>
      <c r="AH799" s="32"/>
    </row>
    <row r="800" spans="1:34" ht="12.75" customHeight="1">
      <c r="A800" s="25"/>
      <c r="B800" s="32"/>
      <c r="C800" s="20"/>
      <c r="D800" s="92"/>
      <c r="E800" s="20"/>
      <c r="F800" s="35"/>
      <c r="G800" s="32"/>
      <c r="H800" s="32"/>
      <c r="I800" s="32"/>
      <c r="J800" s="29"/>
      <c r="K800" s="29"/>
      <c r="L800" s="29"/>
      <c r="M800" s="29"/>
      <c r="N800" s="29"/>
      <c r="O800" s="29"/>
      <c r="P800" s="29"/>
      <c r="Q800" s="29"/>
      <c r="R800" s="29"/>
      <c r="S800" s="29"/>
      <c r="T800" s="29"/>
      <c r="U800" s="29"/>
      <c r="V800" s="29"/>
      <c r="W800" s="29"/>
      <c r="X800" s="29"/>
      <c r="Y800" s="29"/>
      <c r="Z800" s="29"/>
      <c r="AA800" s="32"/>
      <c r="AB800" s="32"/>
      <c r="AC800" s="32"/>
      <c r="AD800" s="32"/>
      <c r="AE800" s="32"/>
      <c r="AF800" s="32"/>
      <c r="AG800" s="32"/>
      <c r="AH800" s="32"/>
    </row>
    <row r="801" spans="1:34" ht="12.75" customHeight="1">
      <c r="A801" s="25"/>
      <c r="B801" s="32"/>
      <c r="C801" s="20"/>
      <c r="D801" s="92"/>
      <c r="E801" s="20"/>
      <c r="F801" s="35"/>
      <c r="G801" s="32"/>
      <c r="H801" s="32"/>
      <c r="I801" s="32"/>
      <c r="J801" s="29"/>
      <c r="K801" s="29"/>
      <c r="L801" s="29"/>
      <c r="M801" s="29"/>
      <c r="N801" s="29"/>
      <c r="O801" s="29"/>
      <c r="P801" s="29"/>
      <c r="Q801" s="29"/>
      <c r="R801" s="29"/>
      <c r="S801" s="29"/>
      <c r="T801" s="29"/>
      <c r="U801" s="29"/>
      <c r="V801" s="29"/>
      <c r="W801" s="29"/>
      <c r="X801" s="29"/>
      <c r="Y801" s="29"/>
      <c r="Z801" s="29"/>
      <c r="AA801" s="32"/>
      <c r="AB801" s="32"/>
      <c r="AC801" s="32"/>
      <c r="AD801" s="32"/>
      <c r="AE801" s="32"/>
      <c r="AF801" s="32"/>
      <c r="AG801" s="32"/>
      <c r="AH801" s="32"/>
    </row>
    <row r="802" spans="1:34" ht="12.75" customHeight="1">
      <c r="A802" s="25"/>
      <c r="B802" s="32"/>
      <c r="C802" s="20"/>
      <c r="D802" s="92"/>
      <c r="E802" s="20"/>
      <c r="F802" s="35"/>
      <c r="G802" s="32"/>
      <c r="H802" s="32"/>
      <c r="I802" s="32"/>
      <c r="J802" s="29"/>
      <c r="K802" s="29"/>
      <c r="L802" s="29"/>
      <c r="M802" s="29"/>
      <c r="N802" s="29"/>
      <c r="O802" s="29"/>
      <c r="P802" s="29"/>
      <c r="Q802" s="29"/>
      <c r="R802" s="29"/>
      <c r="S802" s="29"/>
      <c r="T802" s="29"/>
      <c r="U802" s="29"/>
      <c r="V802" s="29"/>
      <c r="W802" s="29"/>
      <c r="X802" s="29"/>
      <c r="Y802" s="29"/>
      <c r="Z802" s="29"/>
      <c r="AA802" s="32"/>
      <c r="AB802" s="32"/>
      <c r="AC802" s="32"/>
      <c r="AD802" s="32"/>
      <c r="AE802" s="32"/>
      <c r="AF802" s="32"/>
      <c r="AG802" s="32"/>
      <c r="AH802" s="32"/>
    </row>
    <row r="803" spans="1:34" ht="12.75" customHeight="1">
      <c r="A803" s="25"/>
      <c r="B803" s="32"/>
      <c r="C803" s="20"/>
      <c r="D803" s="92"/>
      <c r="E803" s="20"/>
      <c r="F803" s="35"/>
      <c r="G803" s="32"/>
      <c r="H803" s="32"/>
      <c r="I803" s="32"/>
      <c r="J803" s="29"/>
      <c r="K803" s="29"/>
      <c r="L803" s="29"/>
      <c r="M803" s="29"/>
      <c r="N803" s="29"/>
      <c r="O803" s="29"/>
      <c r="P803" s="29"/>
      <c r="Q803" s="29"/>
      <c r="R803" s="29"/>
      <c r="S803" s="29"/>
      <c r="T803" s="29"/>
      <c r="U803" s="29"/>
      <c r="V803" s="29"/>
      <c r="W803" s="29"/>
      <c r="X803" s="29"/>
      <c r="Y803" s="29"/>
      <c r="Z803" s="29"/>
      <c r="AA803" s="32"/>
      <c r="AB803" s="32"/>
      <c r="AC803" s="32"/>
      <c r="AD803" s="32"/>
      <c r="AE803" s="32"/>
      <c r="AF803" s="32"/>
      <c r="AG803" s="32"/>
      <c r="AH803" s="32"/>
    </row>
    <row r="804" spans="1:34" ht="12.75" customHeight="1">
      <c r="A804" s="25"/>
      <c r="B804" s="32"/>
      <c r="C804" s="20"/>
      <c r="D804" s="92"/>
      <c r="E804" s="20"/>
      <c r="F804" s="35"/>
      <c r="G804" s="32"/>
      <c r="H804" s="32"/>
      <c r="I804" s="32"/>
      <c r="J804" s="29"/>
      <c r="K804" s="29"/>
      <c r="L804" s="29"/>
      <c r="M804" s="29"/>
      <c r="N804" s="29"/>
      <c r="O804" s="29"/>
      <c r="P804" s="29"/>
      <c r="Q804" s="29"/>
      <c r="R804" s="29"/>
      <c r="S804" s="29"/>
      <c r="T804" s="29"/>
      <c r="U804" s="29"/>
      <c r="V804" s="29"/>
      <c r="W804" s="29"/>
      <c r="X804" s="29"/>
      <c r="Y804" s="29"/>
      <c r="Z804" s="29"/>
      <c r="AA804" s="32"/>
      <c r="AB804" s="32"/>
      <c r="AC804" s="32"/>
      <c r="AD804" s="32"/>
      <c r="AE804" s="32"/>
      <c r="AF804" s="32"/>
      <c r="AG804" s="32"/>
      <c r="AH804" s="32"/>
    </row>
    <row r="805" spans="1:34" ht="12.75" customHeight="1">
      <c r="A805" s="25"/>
      <c r="B805" s="32"/>
      <c r="C805" s="20"/>
      <c r="D805" s="92"/>
      <c r="E805" s="20"/>
      <c r="F805" s="35"/>
      <c r="G805" s="32"/>
      <c r="H805" s="32"/>
      <c r="I805" s="32"/>
      <c r="J805" s="29"/>
      <c r="K805" s="29"/>
      <c r="L805" s="29"/>
      <c r="M805" s="29"/>
      <c r="N805" s="29"/>
      <c r="O805" s="29"/>
      <c r="P805" s="29"/>
      <c r="Q805" s="29"/>
      <c r="R805" s="29"/>
      <c r="S805" s="29"/>
      <c r="T805" s="29"/>
      <c r="U805" s="29"/>
      <c r="V805" s="29"/>
      <c r="W805" s="29"/>
      <c r="X805" s="29"/>
      <c r="Y805" s="29"/>
      <c r="Z805" s="29"/>
      <c r="AA805" s="32"/>
      <c r="AB805" s="32"/>
      <c r="AC805" s="32"/>
      <c r="AD805" s="32"/>
      <c r="AE805" s="32"/>
      <c r="AF805" s="32"/>
      <c r="AG805" s="32"/>
      <c r="AH805" s="32"/>
    </row>
    <row r="806" spans="1:34" ht="12.75" customHeight="1">
      <c r="A806" s="25"/>
      <c r="B806" s="32"/>
      <c r="C806" s="20"/>
      <c r="D806" s="92"/>
      <c r="E806" s="20"/>
      <c r="F806" s="35"/>
      <c r="G806" s="32"/>
      <c r="H806" s="32"/>
      <c r="I806" s="32"/>
      <c r="J806" s="29"/>
      <c r="K806" s="29"/>
      <c r="L806" s="29"/>
      <c r="M806" s="29"/>
      <c r="N806" s="29"/>
      <c r="O806" s="29"/>
      <c r="P806" s="29"/>
      <c r="Q806" s="29"/>
      <c r="R806" s="29"/>
      <c r="S806" s="29"/>
      <c r="T806" s="29"/>
      <c r="U806" s="29"/>
      <c r="V806" s="29"/>
      <c r="W806" s="29"/>
      <c r="X806" s="29"/>
      <c r="Y806" s="29"/>
      <c r="Z806" s="29"/>
      <c r="AA806" s="32"/>
      <c r="AB806" s="32"/>
      <c r="AC806" s="32"/>
      <c r="AD806" s="32"/>
      <c r="AE806" s="32"/>
      <c r="AF806" s="32"/>
      <c r="AG806" s="32"/>
      <c r="AH806" s="32"/>
    </row>
    <row r="807" spans="1:34" ht="12.75" customHeight="1">
      <c r="A807" s="25"/>
      <c r="B807" s="32"/>
      <c r="C807" s="20"/>
      <c r="D807" s="92"/>
      <c r="E807" s="20"/>
      <c r="F807" s="35"/>
      <c r="G807" s="32"/>
      <c r="H807" s="32"/>
      <c r="I807" s="32"/>
      <c r="J807" s="29"/>
      <c r="K807" s="29"/>
      <c r="L807" s="29"/>
      <c r="M807" s="29"/>
      <c r="N807" s="29"/>
      <c r="O807" s="29"/>
      <c r="P807" s="29"/>
      <c r="Q807" s="29"/>
      <c r="R807" s="29"/>
      <c r="S807" s="29"/>
      <c r="T807" s="29"/>
      <c r="U807" s="29"/>
      <c r="V807" s="29"/>
      <c r="W807" s="29"/>
      <c r="X807" s="29"/>
      <c r="Y807" s="29"/>
      <c r="Z807" s="29"/>
      <c r="AA807" s="32"/>
      <c r="AB807" s="32"/>
      <c r="AC807" s="32"/>
      <c r="AD807" s="32"/>
      <c r="AE807" s="32"/>
      <c r="AF807" s="32"/>
      <c r="AG807" s="32"/>
      <c r="AH807" s="32"/>
    </row>
    <row r="808" spans="1:34" ht="12.75" customHeight="1">
      <c r="A808" s="25"/>
      <c r="B808" s="32"/>
      <c r="C808" s="20"/>
      <c r="D808" s="92"/>
      <c r="E808" s="20"/>
      <c r="F808" s="35"/>
      <c r="G808" s="32"/>
      <c r="H808" s="32"/>
      <c r="I808" s="32"/>
      <c r="J808" s="29"/>
      <c r="K808" s="29"/>
      <c r="L808" s="29"/>
      <c r="M808" s="29"/>
      <c r="N808" s="29"/>
      <c r="O808" s="29"/>
      <c r="P808" s="29"/>
      <c r="Q808" s="29"/>
      <c r="R808" s="29"/>
      <c r="S808" s="29"/>
      <c r="T808" s="29"/>
      <c r="U808" s="29"/>
      <c r="V808" s="29"/>
      <c r="W808" s="29"/>
      <c r="X808" s="29"/>
      <c r="Y808" s="29"/>
      <c r="Z808" s="29"/>
      <c r="AA808" s="32"/>
      <c r="AB808" s="32"/>
      <c r="AC808" s="32"/>
      <c r="AD808" s="32"/>
      <c r="AE808" s="32"/>
      <c r="AF808" s="32"/>
      <c r="AG808" s="32"/>
      <c r="AH808" s="32"/>
    </row>
    <row r="809" spans="1:34" ht="12.75" customHeight="1">
      <c r="A809" s="25"/>
      <c r="B809" s="32"/>
      <c r="C809" s="20"/>
      <c r="D809" s="92"/>
      <c r="E809" s="20"/>
      <c r="F809" s="35"/>
      <c r="G809" s="32"/>
      <c r="H809" s="32"/>
      <c r="I809" s="32"/>
      <c r="J809" s="29"/>
      <c r="K809" s="29"/>
      <c r="L809" s="29"/>
      <c r="M809" s="29"/>
      <c r="N809" s="29"/>
      <c r="O809" s="29"/>
      <c r="P809" s="29"/>
      <c r="Q809" s="29"/>
      <c r="R809" s="29"/>
      <c r="S809" s="29"/>
      <c r="T809" s="29"/>
      <c r="U809" s="29"/>
      <c r="V809" s="29"/>
      <c r="W809" s="29"/>
      <c r="X809" s="29"/>
      <c r="Y809" s="29"/>
      <c r="Z809" s="29"/>
      <c r="AA809" s="32"/>
      <c r="AB809" s="32"/>
      <c r="AC809" s="32"/>
      <c r="AD809" s="32"/>
      <c r="AE809" s="32"/>
      <c r="AF809" s="32"/>
      <c r="AG809" s="32"/>
      <c r="AH809" s="32"/>
    </row>
    <row r="810" spans="1:34" ht="12.75" customHeight="1">
      <c r="A810" s="25"/>
      <c r="B810" s="32"/>
      <c r="C810" s="20"/>
      <c r="D810" s="92"/>
      <c r="E810" s="20"/>
      <c r="F810" s="35"/>
      <c r="G810" s="32"/>
      <c r="H810" s="32"/>
      <c r="I810" s="32"/>
      <c r="J810" s="29"/>
      <c r="K810" s="29"/>
      <c r="L810" s="29"/>
      <c r="M810" s="29"/>
      <c r="N810" s="29"/>
      <c r="O810" s="29"/>
      <c r="P810" s="29"/>
      <c r="Q810" s="29"/>
      <c r="R810" s="29"/>
      <c r="S810" s="29"/>
      <c r="T810" s="29"/>
      <c r="U810" s="29"/>
      <c r="V810" s="29"/>
      <c r="W810" s="29"/>
      <c r="X810" s="29"/>
      <c r="Y810" s="29"/>
      <c r="Z810" s="29"/>
      <c r="AA810" s="32"/>
      <c r="AB810" s="32"/>
      <c r="AC810" s="32"/>
      <c r="AD810" s="32"/>
      <c r="AE810" s="32"/>
      <c r="AF810" s="32"/>
      <c r="AG810" s="32"/>
      <c r="AH810" s="32"/>
    </row>
    <row r="811" spans="1:34" ht="12.75" customHeight="1">
      <c r="A811" s="25"/>
      <c r="B811" s="32"/>
      <c r="C811" s="20"/>
      <c r="D811" s="92"/>
      <c r="E811" s="20"/>
      <c r="F811" s="35"/>
      <c r="G811" s="32"/>
      <c r="H811" s="32"/>
      <c r="I811" s="32"/>
      <c r="J811" s="29"/>
      <c r="K811" s="29"/>
      <c r="L811" s="29"/>
      <c r="M811" s="29"/>
      <c r="N811" s="29"/>
      <c r="O811" s="29"/>
      <c r="P811" s="29"/>
      <c r="Q811" s="29"/>
      <c r="R811" s="29"/>
      <c r="S811" s="29"/>
      <c r="T811" s="29"/>
      <c r="U811" s="29"/>
      <c r="V811" s="29"/>
      <c r="W811" s="29"/>
      <c r="X811" s="29"/>
      <c r="Y811" s="29"/>
      <c r="Z811" s="29"/>
      <c r="AA811" s="32"/>
      <c r="AB811" s="32"/>
      <c r="AC811" s="32"/>
      <c r="AD811" s="32"/>
      <c r="AE811" s="32"/>
      <c r="AF811" s="32"/>
      <c r="AG811" s="32"/>
      <c r="AH811" s="32"/>
    </row>
    <row r="812" spans="1:34" ht="12.75" customHeight="1">
      <c r="A812" s="25"/>
      <c r="B812" s="32"/>
      <c r="C812" s="20"/>
      <c r="D812" s="92"/>
      <c r="E812" s="20"/>
      <c r="F812" s="35"/>
      <c r="G812" s="32"/>
      <c r="H812" s="32"/>
      <c r="I812" s="32"/>
      <c r="J812" s="29"/>
      <c r="K812" s="29"/>
      <c r="L812" s="29"/>
      <c r="M812" s="29"/>
      <c r="N812" s="29"/>
      <c r="O812" s="29"/>
      <c r="P812" s="29"/>
      <c r="Q812" s="29"/>
      <c r="R812" s="29"/>
      <c r="S812" s="29"/>
      <c r="T812" s="29"/>
      <c r="U812" s="29"/>
      <c r="V812" s="29"/>
      <c r="W812" s="29"/>
      <c r="X812" s="29"/>
      <c r="Y812" s="29"/>
      <c r="Z812" s="29"/>
      <c r="AA812" s="32"/>
      <c r="AB812" s="32"/>
      <c r="AC812" s="32"/>
      <c r="AD812" s="32"/>
      <c r="AE812" s="32"/>
      <c r="AF812" s="32"/>
      <c r="AG812" s="32"/>
      <c r="AH812" s="32"/>
    </row>
    <row r="813" spans="1:34" ht="12.75" customHeight="1">
      <c r="A813" s="25"/>
      <c r="B813" s="32"/>
      <c r="C813" s="20"/>
      <c r="D813" s="92"/>
      <c r="E813" s="20"/>
      <c r="F813" s="35"/>
      <c r="G813" s="32"/>
      <c r="H813" s="32"/>
      <c r="I813" s="32"/>
      <c r="J813" s="29"/>
      <c r="K813" s="29"/>
      <c r="L813" s="29"/>
      <c r="M813" s="29"/>
      <c r="N813" s="29"/>
      <c r="O813" s="29"/>
      <c r="P813" s="29"/>
      <c r="Q813" s="29"/>
      <c r="R813" s="29"/>
      <c r="S813" s="29"/>
      <c r="T813" s="29"/>
      <c r="U813" s="29"/>
      <c r="V813" s="29"/>
      <c r="W813" s="29"/>
      <c r="X813" s="29"/>
      <c r="Y813" s="29"/>
      <c r="Z813" s="29"/>
      <c r="AA813" s="32"/>
      <c r="AB813" s="32"/>
      <c r="AC813" s="32"/>
      <c r="AD813" s="32"/>
      <c r="AE813" s="32"/>
      <c r="AF813" s="32"/>
      <c r="AG813" s="32"/>
      <c r="AH813" s="32"/>
    </row>
    <row r="814" spans="1:34" ht="12.75" customHeight="1">
      <c r="A814" s="25"/>
      <c r="B814" s="32"/>
      <c r="C814" s="20"/>
      <c r="D814" s="92"/>
      <c r="E814" s="20"/>
      <c r="F814" s="35"/>
      <c r="G814" s="32"/>
      <c r="H814" s="32"/>
      <c r="I814" s="32"/>
      <c r="J814" s="29"/>
      <c r="K814" s="29"/>
      <c r="L814" s="29"/>
      <c r="M814" s="29"/>
      <c r="N814" s="29"/>
      <c r="O814" s="29"/>
      <c r="P814" s="29"/>
      <c r="Q814" s="29"/>
      <c r="R814" s="29"/>
      <c r="S814" s="29"/>
      <c r="T814" s="29"/>
      <c r="U814" s="29"/>
      <c r="V814" s="29"/>
      <c r="W814" s="29"/>
      <c r="X814" s="29"/>
      <c r="Y814" s="29"/>
      <c r="Z814" s="29"/>
      <c r="AA814" s="32"/>
      <c r="AB814" s="32"/>
      <c r="AC814" s="32"/>
      <c r="AD814" s="32"/>
      <c r="AE814" s="32"/>
      <c r="AF814" s="32"/>
      <c r="AG814" s="32"/>
      <c r="AH814" s="32"/>
    </row>
    <row r="815" spans="1:34" ht="12.75" customHeight="1">
      <c r="A815" s="25"/>
      <c r="B815" s="32"/>
      <c r="C815" s="20"/>
      <c r="D815" s="92"/>
      <c r="E815" s="20"/>
      <c r="F815" s="35"/>
      <c r="G815" s="32"/>
      <c r="H815" s="32"/>
      <c r="I815" s="32"/>
      <c r="J815" s="29"/>
      <c r="K815" s="29"/>
      <c r="L815" s="29"/>
      <c r="M815" s="29"/>
      <c r="N815" s="29"/>
      <c r="O815" s="29"/>
      <c r="P815" s="29"/>
      <c r="Q815" s="29"/>
      <c r="R815" s="29"/>
      <c r="S815" s="29"/>
      <c r="T815" s="29"/>
      <c r="U815" s="29"/>
      <c r="V815" s="29"/>
      <c r="W815" s="29"/>
      <c r="X815" s="29"/>
      <c r="Y815" s="29"/>
      <c r="Z815" s="29"/>
      <c r="AA815" s="32"/>
      <c r="AB815" s="32"/>
      <c r="AC815" s="32"/>
      <c r="AD815" s="32"/>
      <c r="AE815" s="32"/>
      <c r="AF815" s="32"/>
      <c r="AG815" s="32"/>
      <c r="AH815" s="32"/>
    </row>
    <row r="816" spans="1:34" ht="12.75" customHeight="1">
      <c r="A816" s="25"/>
      <c r="B816" s="32"/>
      <c r="C816" s="20"/>
      <c r="D816" s="92"/>
      <c r="E816" s="20"/>
      <c r="F816" s="35"/>
      <c r="G816" s="32"/>
      <c r="H816" s="32"/>
      <c r="I816" s="32"/>
      <c r="J816" s="29"/>
      <c r="K816" s="29"/>
      <c r="L816" s="29"/>
      <c r="M816" s="29"/>
      <c r="N816" s="29"/>
      <c r="O816" s="29"/>
      <c r="P816" s="29"/>
      <c r="Q816" s="29"/>
      <c r="R816" s="29"/>
      <c r="S816" s="29"/>
      <c r="T816" s="29"/>
      <c r="U816" s="29"/>
      <c r="V816" s="29"/>
      <c r="W816" s="29"/>
      <c r="X816" s="29"/>
      <c r="Y816" s="29"/>
      <c r="Z816" s="29"/>
      <c r="AA816" s="32"/>
      <c r="AB816" s="32"/>
      <c r="AC816" s="32"/>
      <c r="AD816" s="32"/>
      <c r="AE816" s="32"/>
      <c r="AF816" s="32"/>
      <c r="AG816" s="32"/>
      <c r="AH816" s="32"/>
    </row>
    <row r="817" spans="1:34" ht="12.75" customHeight="1">
      <c r="A817" s="25"/>
      <c r="B817" s="32"/>
      <c r="C817" s="20"/>
      <c r="D817" s="92"/>
      <c r="E817" s="20"/>
      <c r="F817" s="35"/>
      <c r="G817" s="32"/>
      <c r="H817" s="32"/>
      <c r="I817" s="32"/>
      <c r="J817" s="29"/>
      <c r="K817" s="29"/>
      <c r="L817" s="29"/>
      <c r="M817" s="29"/>
      <c r="N817" s="29"/>
      <c r="O817" s="29"/>
      <c r="P817" s="29"/>
      <c r="Q817" s="29"/>
      <c r="R817" s="29"/>
      <c r="S817" s="29"/>
      <c r="T817" s="29"/>
      <c r="U817" s="29"/>
      <c r="V817" s="29"/>
      <c r="W817" s="29"/>
      <c r="X817" s="29"/>
      <c r="Y817" s="29"/>
      <c r="Z817" s="29"/>
      <c r="AA817" s="32"/>
      <c r="AB817" s="32"/>
      <c r="AC817" s="32"/>
      <c r="AD817" s="32"/>
      <c r="AE817" s="32"/>
      <c r="AF817" s="32"/>
      <c r="AG817" s="32"/>
      <c r="AH817" s="32"/>
    </row>
    <row r="818" spans="1:34" ht="12.75" customHeight="1">
      <c r="A818" s="25"/>
      <c r="B818" s="32"/>
      <c r="C818" s="20"/>
      <c r="D818" s="92"/>
      <c r="E818" s="20"/>
      <c r="F818" s="35"/>
      <c r="G818" s="32"/>
      <c r="H818" s="32"/>
      <c r="I818" s="32"/>
      <c r="J818" s="29"/>
      <c r="K818" s="29"/>
      <c r="L818" s="29"/>
      <c r="M818" s="29"/>
      <c r="N818" s="29"/>
      <c r="O818" s="29"/>
      <c r="P818" s="29"/>
      <c r="Q818" s="29"/>
      <c r="R818" s="29"/>
      <c r="S818" s="29"/>
      <c r="T818" s="29"/>
      <c r="U818" s="29"/>
      <c r="V818" s="29"/>
      <c r="W818" s="29"/>
      <c r="X818" s="29"/>
      <c r="Y818" s="29"/>
      <c r="Z818" s="29"/>
      <c r="AA818" s="32"/>
      <c r="AB818" s="32"/>
      <c r="AC818" s="32"/>
      <c r="AD818" s="32"/>
      <c r="AE818" s="32"/>
      <c r="AF818" s="32"/>
      <c r="AG818" s="32"/>
      <c r="AH818" s="32"/>
    </row>
    <row r="819" spans="1:34" ht="12.75" customHeight="1">
      <c r="A819" s="25"/>
      <c r="B819" s="32"/>
      <c r="C819" s="20"/>
      <c r="D819" s="92"/>
      <c r="E819" s="20"/>
      <c r="F819" s="35"/>
      <c r="G819" s="32"/>
      <c r="H819" s="32"/>
      <c r="I819" s="32"/>
      <c r="J819" s="29"/>
      <c r="K819" s="29"/>
      <c r="L819" s="29"/>
      <c r="M819" s="29"/>
      <c r="N819" s="29"/>
      <c r="O819" s="29"/>
      <c r="P819" s="29"/>
      <c r="Q819" s="29"/>
      <c r="R819" s="29"/>
      <c r="S819" s="29"/>
      <c r="T819" s="29"/>
      <c r="U819" s="29"/>
      <c r="V819" s="29"/>
      <c r="W819" s="29"/>
      <c r="X819" s="29"/>
      <c r="Y819" s="29"/>
      <c r="Z819" s="29"/>
      <c r="AA819" s="32"/>
      <c r="AB819" s="32"/>
      <c r="AC819" s="32"/>
      <c r="AD819" s="32"/>
      <c r="AE819" s="32"/>
      <c r="AF819" s="32"/>
      <c r="AG819" s="32"/>
      <c r="AH819" s="32"/>
    </row>
    <row r="820" spans="1:34" ht="12.75" customHeight="1">
      <c r="A820" s="25"/>
      <c r="B820" s="32"/>
      <c r="C820" s="20"/>
      <c r="D820" s="92"/>
      <c r="E820" s="20"/>
      <c r="F820" s="35"/>
      <c r="G820" s="32"/>
      <c r="H820" s="32"/>
      <c r="I820" s="32"/>
      <c r="J820" s="29"/>
      <c r="K820" s="29"/>
      <c r="L820" s="29"/>
      <c r="M820" s="29"/>
      <c r="N820" s="29"/>
      <c r="O820" s="29"/>
      <c r="P820" s="29"/>
      <c r="Q820" s="29"/>
      <c r="R820" s="29"/>
      <c r="S820" s="29"/>
      <c r="T820" s="29"/>
      <c r="U820" s="29"/>
      <c r="V820" s="29"/>
      <c r="W820" s="29"/>
      <c r="X820" s="29"/>
      <c r="Y820" s="29"/>
      <c r="Z820" s="29"/>
      <c r="AA820" s="32"/>
      <c r="AB820" s="32"/>
      <c r="AC820" s="32"/>
      <c r="AD820" s="32"/>
      <c r="AE820" s="32"/>
      <c r="AF820" s="32"/>
      <c r="AG820" s="32"/>
      <c r="AH820" s="32"/>
    </row>
    <row r="821" spans="1:34" ht="12.75" customHeight="1">
      <c r="A821" s="25"/>
      <c r="B821" s="32"/>
      <c r="C821" s="20"/>
      <c r="D821" s="92"/>
      <c r="E821" s="20"/>
      <c r="F821" s="35"/>
      <c r="G821" s="32"/>
      <c r="H821" s="32"/>
      <c r="I821" s="32"/>
      <c r="J821" s="29"/>
      <c r="K821" s="29"/>
      <c r="L821" s="29"/>
      <c r="M821" s="29"/>
      <c r="N821" s="29"/>
      <c r="O821" s="29"/>
      <c r="P821" s="29"/>
      <c r="Q821" s="29"/>
      <c r="R821" s="29"/>
      <c r="S821" s="29"/>
      <c r="T821" s="29"/>
      <c r="U821" s="29"/>
      <c r="V821" s="29"/>
      <c r="W821" s="29"/>
      <c r="X821" s="29"/>
      <c r="Y821" s="29"/>
      <c r="Z821" s="29"/>
      <c r="AA821" s="32"/>
      <c r="AB821" s="32"/>
      <c r="AC821" s="32"/>
      <c r="AD821" s="32"/>
      <c r="AE821" s="32"/>
      <c r="AF821" s="32"/>
      <c r="AG821" s="32"/>
      <c r="AH821" s="32"/>
    </row>
    <row r="822" spans="1:34" ht="12.75" customHeight="1">
      <c r="A822" s="25"/>
      <c r="B822" s="32"/>
      <c r="C822" s="20"/>
      <c r="D822" s="92"/>
      <c r="E822" s="20"/>
      <c r="F822" s="35"/>
      <c r="G822" s="32"/>
      <c r="H822" s="32"/>
      <c r="I822" s="32"/>
      <c r="J822" s="29"/>
      <c r="K822" s="29"/>
      <c r="L822" s="29"/>
      <c r="M822" s="29"/>
      <c r="N822" s="29"/>
      <c r="O822" s="29"/>
      <c r="P822" s="29"/>
      <c r="Q822" s="29"/>
      <c r="R822" s="29"/>
      <c r="S822" s="29"/>
      <c r="T822" s="29"/>
      <c r="U822" s="29"/>
      <c r="V822" s="29"/>
      <c r="W822" s="29"/>
      <c r="X822" s="29"/>
      <c r="Y822" s="29"/>
      <c r="Z822" s="29"/>
      <c r="AA822" s="32"/>
      <c r="AB822" s="32"/>
      <c r="AC822" s="32"/>
      <c r="AD822" s="32"/>
      <c r="AE822" s="32"/>
      <c r="AF822" s="32"/>
      <c r="AG822" s="32"/>
      <c r="AH822" s="32"/>
    </row>
    <row r="823" spans="1:34" ht="12.75" customHeight="1">
      <c r="A823" s="25"/>
      <c r="B823" s="32"/>
      <c r="C823" s="20"/>
      <c r="D823" s="92"/>
      <c r="E823" s="20"/>
      <c r="F823" s="35"/>
      <c r="G823" s="32"/>
      <c r="H823" s="32"/>
      <c r="I823" s="32"/>
      <c r="J823" s="29"/>
      <c r="K823" s="29"/>
      <c r="L823" s="29"/>
      <c r="M823" s="29"/>
      <c r="N823" s="29"/>
      <c r="O823" s="29"/>
      <c r="P823" s="29"/>
      <c r="Q823" s="29"/>
      <c r="R823" s="29"/>
      <c r="S823" s="29"/>
      <c r="T823" s="29"/>
      <c r="U823" s="29"/>
      <c r="V823" s="29"/>
      <c r="W823" s="29"/>
      <c r="X823" s="29"/>
      <c r="Y823" s="29"/>
      <c r="Z823" s="29"/>
      <c r="AA823" s="32"/>
      <c r="AB823" s="32"/>
      <c r="AC823" s="32"/>
      <c r="AD823" s="32"/>
      <c r="AE823" s="32"/>
      <c r="AF823" s="32"/>
      <c r="AG823" s="32"/>
      <c r="AH823" s="32"/>
    </row>
    <row r="824" spans="1:34" ht="12.75" customHeight="1">
      <c r="A824" s="25"/>
      <c r="B824" s="32"/>
      <c r="C824" s="20"/>
      <c r="D824" s="92"/>
      <c r="E824" s="20"/>
      <c r="F824" s="35"/>
      <c r="G824" s="32"/>
      <c r="H824" s="32"/>
      <c r="I824" s="32"/>
      <c r="J824" s="29"/>
      <c r="K824" s="29"/>
      <c r="L824" s="29"/>
      <c r="M824" s="29"/>
      <c r="N824" s="29"/>
      <c r="O824" s="29"/>
      <c r="P824" s="29"/>
      <c r="Q824" s="29"/>
      <c r="R824" s="29"/>
      <c r="S824" s="29"/>
      <c r="T824" s="29"/>
      <c r="U824" s="29"/>
      <c r="V824" s="29"/>
      <c r="W824" s="29"/>
      <c r="X824" s="29"/>
      <c r="Y824" s="29"/>
      <c r="Z824" s="29"/>
      <c r="AA824" s="32"/>
      <c r="AB824" s="32"/>
      <c r="AC824" s="32"/>
      <c r="AD824" s="32"/>
      <c r="AE824" s="32"/>
      <c r="AF824" s="32"/>
      <c r="AG824" s="32"/>
      <c r="AH824" s="32"/>
    </row>
    <row r="825" spans="1:34" ht="12.75" customHeight="1">
      <c r="A825" s="25"/>
      <c r="B825" s="32"/>
      <c r="C825" s="20"/>
      <c r="D825" s="92"/>
      <c r="E825" s="20"/>
      <c r="F825" s="35"/>
      <c r="G825" s="32"/>
      <c r="H825" s="32"/>
      <c r="I825" s="32"/>
      <c r="J825" s="29"/>
      <c r="K825" s="29"/>
      <c r="L825" s="29"/>
      <c r="M825" s="29"/>
      <c r="N825" s="29"/>
      <c r="O825" s="29"/>
      <c r="P825" s="29"/>
      <c r="Q825" s="29"/>
      <c r="R825" s="29"/>
      <c r="S825" s="29"/>
      <c r="T825" s="29"/>
      <c r="U825" s="29"/>
      <c r="V825" s="29"/>
      <c r="W825" s="29"/>
      <c r="X825" s="29"/>
      <c r="Y825" s="29"/>
      <c r="Z825" s="29"/>
      <c r="AA825" s="32"/>
      <c r="AB825" s="32"/>
      <c r="AC825" s="32"/>
      <c r="AD825" s="32"/>
      <c r="AE825" s="32"/>
      <c r="AF825" s="32"/>
      <c r="AG825" s="32"/>
      <c r="AH825" s="32"/>
    </row>
    <row r="826" spans="1:34" ht="12.75" customHeight="1">
      <c r="A826" s="25"/>
      <c r="B826" s="32"/>
      <c r="C826" s="20"/>
      <c r="D826" s="92"/>
      <c r="E826" s="20"/>
      <c r="F826" s="35"/>
      <c r="G826" s="32"/>
      <c r="H826" s="32"/>
      <c r="I826" s="32"/>
      <c r="J826" s="29"/>
      <c r="K826" s="29"/>
      <c r="L826" s="29"/>
      <c r="M826" s="29"/>
      <c r="N826" s="29"/>
      <c r="O826" s="29"/>
      <c r="P826" s="29"/>
      <c r="Q826" s="29"/>
      <c r="R826" s="29"/>
      <c r="S826" s="29"/>
      <c r="T826" s="29"/>
      <c r="U826" s="29"/>
      <c r="V826" s="29"/>
      <c r="W826" s="29"/>
      <c r="X826" s="29"/>
      <c r="Y826" s="29"/>
      <c r="Z826" s="29"/>
      <c r="AA826" s="32"/>
      <c r="AB826" s="32"/>
      <c r="AC826" s="32"/>
      <c r="AD826" s="32"/>
      <c r="AE826" s="32"/>
      <c r="AF826" s="32"/>
      <c r="AG826" s="32"/>
      <c r="AH826" s="32"/>
    </row>
    <row r="827" spans="1:34" ht="12.75" customHeight="1">
      <c r="A827" s="25"/>
      <c r="B827" s="32"/>
      <c r="C827" s="20"/>
      <c r="D827" s="92"/>
      <c r="E827" s="20"/>
      <c r="F827" s="35"/>
      <c r="G827" s="32"/>
      <c r="H827" s="32"/>
      <c r="I827" s="32"/>
      <c r="J827" s="29"/>
      <c r="K827" s="29"/>
      <c r="L827" s="29"/>
      <c r="M827" s="29"/>
      <c r="N827" s="29"/>
      <c r="O827" s="29"/>
      <c r="P827" s="29"/>
      <c r="Q827" s="29"/>
      <c r="R827" s="29"/>
      <c r="S827" s="29"/>
      <c r="T827" s="29"/>
      <c r="U827" s="29"/>
      <c r="V827" s="29"/>
      <c r="W827" s="29"/>
      <c r="X827" s="29"/>
      <c r="Y827" s="29"/>
      <c r="Z827" s="29"/>
      <c r="AA827" s="32"/>
      <c r="AB827" s="32"/>
      <c r="AC827" s="32"/>
      <c r="AD827" s="32"/>
      <c r="AE827" s="32"/>
      <c r="AF827" s="32"/>
      <c r="AG827" s="32"/>
      <c r="AH827" s="32"/>
    </row>
    <row r="828" spans="1:34" ht="12.75" customHeight="1">
      <c r="A828" s="25"/>
      <c r="B828" s="32"/>
      <c r="C828" s="20"/>
      <c r="D828" s="92"/>
      <c r="E828" s="20"/>
      <c r="F828" s="35"/>
      <c r="G828" s="32"/>
      <c r="H828" s="32"/>
      <c r="I828" s="32"/>
      <c r="J828" s="29"/>
      <c r="K828" s="29"/>
      <c r="L828" s="29"/>
      <c r="M828" s="29"/>
      <c r="N828" s="29"/>
      <c r="O828" s="29"/>
      <c r="P828" s="29"/>
      <c r="Q828" s="29"/>
      <c r="R828" s="29"/>
      <c r="S828" s="29"/>
      <c r="T828" s="29"/>
      <c r="U828" s="29"/>
      <c r="V828" s="29"/>
      <c r="W828" s="29"/>
      <c r="X828" s="29"/>
      <c r="Y828" s="29"/>
      <c r="Z828" s="29"/>
      <c r="AA828" s="32"/>
      <c r="AB828" s="32"/>
      <c r="AC828" s="32"/>
      <c r="AD828" s="32"/>
      <c r="AE828" s="32"/>
      <c r="AF828" s="32"/>
      <c r="AG828" s="32"/>
      <c r="AH828" s="32"/>
    </row>
    <row r="829" spans="1:34" ht="12.75" customHeight="1">
      <c r="A829" s="25"/>
      <c r="B829" s="32"/>
      <c r="C829" s="20"/>
      <c r="D829" s="92"/>
      <c r="E829" s="20"/>
      <c r="F829" s="35"/>
      <c r="G829" s="32"/>
      <c r="H829" s="32"/>
      <c r="I829" s="32"/>
      <c r="J829" s="29"/>
      <c r="K829" s="29"/>
      <c r="L829" s="29"/>
      <c r="M829" s="29"/>
      <c r="N829" s="29"/>
      <c r="O829" s="29"/>
      <c r="P829" s="29"/>
      <c r="Q829" s="29"/>
      <c r="R829" s="29"/>
      <c r="S829" s="29"/>
      <c r="T829" s="29"/>
      <c r="U829" s="29"/>
      <c r="V829" s="29"/>
      <c r="W829" s="29"/>
      <c r="X829" s="29"/>
      <c r="Y829" s="29"/>
      <c r="Z829" s="29"/>
      <c r="AA829" s="32"/>
      <c r="AB829" s="32"/>
      <c r="AC829" s="32"/>
      <c r="AD829" s="32"/>
      <c r="AE829" s="32"/>
      <c r="AF829" s="32"/>
      <c r="AG829" s="32"/>
      <c r="AH829" s="32"/>
    </row>
    <row r="830" spans="1:34" ht="12.75" customHeight="1">
      <c r="A830" s="25"/>
      <c r="B830" s="32"/>
      <c r="C830" s="20"/>
      <c r="D830" s="92"/>
      <c r="E830" s="20"/>
      <c r="F830" s="35"/>
      <c r="G830" s="32"/>
      <c r="H830" s="32"/>
      <c r="I830" s="32"/>
      <c r="J830" s="29"/>
      <c r="K830" s="29"/>
      <c r="L830" s="29"/>
      <c r="M830" s="29"/>
      <c r="N830" s="29"/>
      <c r="O830" s="29"/>
      <c r="P830" s="29"/>
      <c r="Q830" s="29"/>
      <c r="R830" s="29"/>
      <c r="S830" s="29"/>
      <c r="T830" s="29"/>
      <c r="U830" s="29"/>
      <c r="V830" s="29"/>
      <c r="W830" s="29"/>
      <c r="X830" s="29"/>
      <c r="Y830" s="29"/>
      <c r="Z830" s="29"/>
      <c r="AA830" s="32"/>
      <c r="AB830" s="32"/>
      <c r="AC830" s="32"/>
      <c r="AD830" s="32"/>
      <c r="AE830" s="32"/>
      <c r="AF830" s="32"/>
      <c r="AG830" s="32"/>
      <c r="AH830" s="32"/>
    </row>
    <row r="831" spans="1:34" ht="12.75" customHeight="1">
      <c r="A831" s="25"/>
      <c r="B831" s="32"/>
      <c r="C831" s="20"/>
      <c r="D831" s="92"/>
      <c r="E831" s="20"/>
      <c r="F831" s="35"/>
      <c r="G831" s="32"/>
      <c r="H831" s="32"/>
      <c r="I831" s="32"/>
      <c r="J831" s="29"/>
      <c r="K831" s="29"/>
      <c r="L831" s="29"/>
      <c r="M831" s="29"/>
      <c r="N831" s="29"/>
      <c r="O831" s="29"/>
      <c r="P831" s="29"/>
      <c r="Q831" s="29"/>
      <c r="R831" s="29"/>
      <c r="S831" s="29"/>
      <c r="T831" s="29"/>
      <c r="U831" s="29"/>
      <c r="V831" s="29"/>
      <c r="W831" s="29"/>
      <c r="X831" s="29"/>
      <c r="Y831" s="29"/>
      <c r="Z831" s="29"/>
      <c r="AA831" s="32"/>
      <c r="AB831" s="32"/>
      <c r="AC831" s="32"/>
      <c r="AD831" s="32"/>
      <c r="AE831" s="32"/>
      <c r="AF831" s="32"/>
      <c r="AG831" s="32"/>
      <c r="AH831" s="32"/>
    </row>
    <row r="832" spans="1:34" ht="12.75" customHeight="1">
      <c r="A832" s="25"/>
      <c r="B832" s="32"/>
      <c r="C832" s="20"/>
      <c r="D832" s="92"/>
      <c r="E832" s="20"/>
      <c r="F832" s="35"/>
      <c r="G832" s="32"/>
      <c r="H832" s="32"/>
      <c r="I832" s="32"/>
      <c r="J832" s="29"/>
      <c r="K832" s="29"/>
      <c r="L832" s="29"/>
      <c r="M832" s="29"/>
      <c r="N832" s="29"/>
      <c r="O832" s="29"/>
      <c r="P832" s="29"/>
      <c r="Q832" s="29"/>
      <c r="R832" s="29"/>
      <c r="S832" s="29"/>
      <c r="T832" s="29"/>
      <c r="U832" s="29"/>
      <c r="V832" s="29"/>
      <c r="W832" s="29"/>
      <c r="X832" s="29"/>
      <c r="Y832" s="29"/>
      <c r="Z832" s="29"/>
      <c r="AA832" s="32"/>
      <c r="AB832" s="32"/>
      <c r="AC832" s="32"/>
      <c r="AD832" s="32"/>
      <c r="AE832" s="32"/>
      <c r="AF832" s="32"/>
      <c r="AG832" s="32"/>
      <c r="AH832" s="32"/>
    </row>
    <row r="833" spans="1:34" ht="12.75" customHeight="1">
      <c r="A833" s="25"/>
      <c r="B833" s="32"/>
      <c r="C833" s="20"/>
      <c r="D833" s="92"/>
      <c r="E833" s="20"/>
      <c r="F833" s="35"/>
      <c r="G833" s="32"/>
      <c r="H833" s="32"/>
      <c r="I833" s="32"/>
      <c r="J833" s="29"/>
      <c r="K833" s="29"/>
      <c r="L833" s="29"/>
      <c r="M833" s="29"/>
      <c r="N833" s="29"/>
      <c r="O833" s="29"/>
      <c r="P833" s="29"/>
      <c r="Q833" s="29"/>
      <c r="R833" s="29"/>
      <c r="S833" s="29"/>
      <c r="T833" s="29"/>
      <c r="U833" s="29"/>
      <c r="V833" s="29"/>
      <c r="W833" s="29"/>
      <c r="X833" s="29"/>
      <c r="Y833" s="29"/>
      <c r="Z833" s="29"/>
      <c r="AA833" s="32"/>
      <c r="AB833" s="32"/>
      <c r="AC833" s="32"/>
      <c r="AD833" s="32"/>
      <c r="AE833" s="32"/>
      <c r="AF833" s="32"/>
      <c r="AG833" s="32"/>
      <c r="AH833" s="32"/>
    </row>
    <row r="834" spans="1:34" ht="12.75" customHeight="1">
      <c r="A834" s="25"/>
      <c r="B834" s="32"/>
      <c r="C834" s="20"/>
      <c r="D834" s="92"/>
      <c r="E834" s="20"/>
      <c r="F834" s="35"/>
      <c r="G834" s="32"/>
      <c r="H834" s="32"/>
      <c r="I834" s="32"/>
      <c r="J834" s="29"/>
      <c r="K834" s="29"/>
      <c r="L834" s="29"/>
      <c r="M834" s="29"/>
      <c r="N834" s="29"/>
      <c r="O834" s="29"/>
      <c r="P834" s="29"/>
      <c r="Q834" s="29"/>
      <c r="R834" s="29"/>
      <c r="S834" s="29"/>
      <c r="T834" s="29"/>
      <c r="U834" s="29"/>
      <c r="V834" s="29"/>
      <c r="W834" s="29"/>
      <c r="X834" s="29"/>
      <c r="Y834" s="29"/>
      <c r="Z834" s="29"/>
      <c r="AA834" s="32"/>
      <c r="AB834" s="32"/>
      <c r="AC834" s="32"/>
      <c r="AD834" s="32"/>
      <c r="AE834" s="32"/>
      <c r="AF834" s="32"/>
      <c r="AG834" s="32"/>
      <c r="AH834" s="32"/>
    </row>
    <row r="835" spans="1:34" ht="12.75" customHeight="1">
      <c r="A835" s="25"/>
      <c r="B835" s="32"/>
      <c r="C835" s="20"/>
      <c r="D835" s="92"/>
      <c r="E835" s="20"/>
      <c r="F835" s="35"/>
      <c r="G835" s="32"/>
      <c r="H835" s="32"/>
      <c r="I835" s="32"/>
      <c r="J835" s="29"/>
      <c r="K835" s="29"/>
      <c r="L835" s="29"/>
      <c r="M835" s="29"/>
      <c r="N835" s="29"/>
      <c r="O835" s="29"/>
      <c r="P835" s="29"/>
      <c r="Q835" s="29"/>
      <c r="R835" s="29"/>
      <c r="S835" s="29"/>
      <c r="T835" s="29"/>
      <c r="U835" s="29"/>
      <c r="V835" s="29"/>
      <c r="W835" s="29"/>
      <c r="X835" s="29"/>
      <c r="Y835" s="29"/>
      <c r="Z835" s="29"/>
      <c r="AA835" s="32"/>
      <c r="AB835" s="32"/>
      <c r="AC835" s="32"/>
      <c r="AD835" s="32"/>
      <c r="AE835" s="32"/>
      <c r="AF835" s="32"/>
      <c r="AG835" s="32"/>
      <c r="AH835" s="32"/>
    </row>
    <row r="836" spans="1:34" ht="12.75" customHeight="1">
      <c r="A836" s="25"/>
      <c r="B836" s="32"/>
      <c r="C836" s="20"/>
      <c r="D836" s="92"/>
      <c r="E836" s="20"/>
      <c r="F836" s="35"/>
      <c r="G836" s="32"/>
      <c r="H836" s="32"/>
      <c r="I836" s="32"/>
      <c r="J836" s="29"/>
      <c r="K836" s="29"/>
      <c r="L836" s="29"/>
      <c r="M836" s="29"/>
      <c r="N836" s="29"/>
      <c r="O836" s="29"/>
      <c r="P836" s="29"/>
      <c r="Q836" s="29"/>
      <c r="R836" s="29"/>
      <c r="S836" s="29"/>
      <c r="T836" s="29"/>
      <c r="U836" s="29"/>
      <c r="V836" s="29"/>
      <c r="W836" s="29"/>
      <c r="X836" s="29"/>
      <c r="Y836" s="29"/>
      <c r="Z836" s="29"/>
      <c r="AA836" s="32"/>
      <c r="AB836" s="32"/>
      <c r="AC836" s="32"/>
      <c r="AD836" s="32"/>
      <c r="AE836" s="32"/>
      <c r="AF836" s="32"/>
      <c r="AG836" s="32"/>
      <c r="AH836" s="32"/>
    </row>
    <row r="837" spans="1:34" ht="12.75" customHeight="1">
      <c r="A837" s="25"/>
      <c r="B837" s="32"/>
      <c r="C837" s="20"/>
      <c r="D837" s="92"/>
      <c r="E837" s="20"/>
      <c r="F837" s="35"/>
      <c r="G837" s="32"/>
      <c r="H837" s="32"/>
      <c r="I837" s="32"/>
      <c r="J837" s="29"/>
      <c r="K837" s="29"/>
      <c r="L837" s="29"/>
      <c r="M837" s="29"/>
      <c r="N837" s="29"/>
      <c r="O837" s="29"/>
      <c r="P837" s="29"/>
      <c r="Q837" s="29"/>
      <c r="R837" s="29"/>
      <c r="S837" s="29"/>
      <c r="T837" s="29"/>
      <c r="U837" s="29"/>
      <c r="V837" s="29"/>
      <c r="W837" s="29"/>
      <c r="X837" s="29"/>
      <c r="Y837" s="29"/>
      <c r="Z837" s="29"/>
      <c r="AA837" s="32"/>
      <c r="AB837" s="32"/>
      <c r="AC837" s="32"/>
      <c r="AD837" s="32"/>
      <c r="AE837" s="32"/>
      <c r="AF837" s="32"/>
      <c r="AG837" s="32"/>
      <c r="AH837" s="32"/>
    </row>
    <row r="838" spans="1:34" ht="12.75" customHeight="1">
      <c r="A838" s="25"/>
      <c r="B838" s="32"/>
      <c r="C838" s="20"/>
      <c r="D838" s="92"/>
      <c r="E838" s="20"/>
      <c r="F838" s="35"/>
      <c r="G838" s="32"/>
      <c r="H838" s="32"/>
      <c r="I838" s="32"/>
      <c r="J838" s="29"/>
      <c r="K838" s="29"/>
      <c r="L838" s="29"/>
      <c r="M838" s="29"/>
      <c r="N838" s="29"/>
      <c r="O838" s="29"/>
      <c r="P838" s="29"/>
      <c r="Q838" s="29"/>
      <c r="R838" s="29"/>
      <c r="S838" s="29"/>
      <c r="T838" s="29"/>
      <c r="U838" s="29"/>
      <c r="V838" s="29"/>
      <c r="W838" s="29"/>
      <c r="X838" s="29"/>
      <c r="Y838" s="29"/>
      <c r="Z838" s="29"/>
      <c r="AA838" s="32"/>
      <c r="AB838" s="32"/>
      <c r="AC838" s="32"/>
      <c r="AD838" s="32"/>
      <c r="AE838" s="32"/>
      <c r="AF838" s="32"/>
      <c r="AG838" s="32"/>
      <c r="AH838" s="32"/>
    </row>
    <row r="839" spans="1:34" ht="12.75" customHeight="1">
      <c r="A839" s="25"/>
      <c r="B839" s="32"/>
      <c r="C839" s="20"/>
      <c r="D839" s="92"/>
      <c r="E839" s="20"/>
      <c r="F839" s="35"/>
      <c r="G839" s="32"/>
      <c r="H839" s="32"/>
      <c r="I839" s="32"/>
      <c r="J839" s="29"/>
      <c r="K839" s="29"/>
      <c r="L839" s="29"/>
      <c r="M839" s="29"/>
      <c r="N839" s="29"/>
      <c r="O839" s="29"/>
      <c r="P839" s="29"/>
      <c r="Q839" s="29"/>
      <c r="R839" s="29"/>
      <c r="S839" s="29"/>
      <c r="T839" s="29"/>
      <c r="U839" s="29"/>
      <c r="V839" s="29"/>
      <c r="W839" s="29"/>
      <c r="X839" s="29"/>
      <c r="Y839" s="29"/>
      <c r="Z839" s="29"/>
      <c r="AA839" s="32"/>
      <c r="AB839" s="32"/>
      <c r="AC839" s="32"/>
      <c r="AD839" s="32"/>
      <c r="AE839" s="32"/>
      <c r="AF839" s="32"/>
      <c r="AG839" s="32"/>
      <c r="AH839" s="32"/>
    </row>
    <row r="840" spans="1:34" ht="12.75" customHeight="1">
      <c r="A840" s="25"/>
      <c r="B840" s="32"/>
      <c r="C840" s="20"/>
      <c r="D840" s="92"/>
      <c r="E840" s="20"/>
      <c r="F840" s="35"/>
      <c r="G840" s="32"/>
      <c r="H840" s="32"/>
      <c r="I840" s="32"/>
      <c r="J840" s="29"/>
      <c r="K840" s="29"/>
      <c r="L840" s="29"/>
      <c r="M840" s="29"/>
      <c r="N840" s="29"/>
      <c r="O840" s="29"/>
      <c r="P840" s="29"/>
      <c r="Q840" s="29"/>
      <c r="R840" s="29"/>
      <c r="S840" s="29"/>
      <c r="T840" s="29"/>
      <c r="U840" s="29"/>
      <c r="V840" s="29"/>
      <c r="W840" s="29"/>
      <c r="X840" s="29"/>
      <c r="Y840" s="29"/>
      <c r="Z840" s="29"/>
      <c r="AA840" s="32"/>
      <c r="AB840" s="32"/>
      <c r="AC840" s="32"/>
      <c r="AD840" s="32"/>
      <c r="AE840" s="32"/>
      <c r="AF840" s="32"/>
      <c r="AG840" s="32"/>
      <c r="AH840" s="32"/>
    </row>
    <row r="841" spans="1:34" ht="12.75" customHeight="1">
      <c r="A841" s="25"/>
      <c r="B841" s="32"/>
      <c r="C841" s="20"/>
      <c r="D841" s="92"/>
      <c r="E841" s="20"/>
      <c r="F841" s="35"/>
      <c r="G841" s="32"/>
      <c r="H841" s="32"/>
      <c r="I841" s="32"/>
      <c r="J841" s="29"/>
      <c r="K841" s="29"/>
      <c r="L841" s="29"/>
      <c r="M841" s="29"/>
      <c r="N841" s="29"/>
      <c r="O841" s="29"/>
      <c r="P841" s="29"/>
      <c r="Q841" s="29"/>
      <c r="R841" s="29"/>
      <c r="S841" s="29"/>
      <c r="T841" s="29"/>
      <c r="U841" s="29"/>
      <c r="V841" s="29"/>
      <c r="W841" s="29"/>
      <c r="X841" s="29"/>
      <c r="Y841" s="29"/>
      <c r="Z841" s="29"/>
      <c r="AA841" s="32"/>
      <c r="AB841" s="32"/>
      <c r="AC841" s="32"/>
      <c r="AD841" s="32"/>
      <c r="AE841" s="32"/>
      <c r="AF841" s="32"/>
      <c r="AG841" s="32"/>
      <c r="AH841" s="32"/>
    </row>
    <row r="842" spans="1:34" ht="12.75" customHeight="1">
      <c r="A842" s="25"/>
      <c r="B842" s="32"/>
      <c r="C842" s="20"/>
      <c r="D842" s="92"/>
      <c r="E842" s="20"/>
      <c r="F842" s="35"/>
      <c r="G842" s="32"/>
      <c r="H842" s="32"/>
      <c r="I842" s="32"/>
      <c r="J842" s="29"/>
      <c r="K842" s="29"/>
      <c r="L842" s="29"/>
      <c r="M842" s="29"/>
      <c r="N842" s="29"/>
      <c r="O842" s="29"/>
      <c r="P842" s="29"/>
      <c r="Q842" s="29"/>
      <c r="R842" s="29"/>
      <c r="S842" s="29"/>
      <c r="T842" s="29"/>
      <c r="U842" s="29"/>
      <c r="V842" s="29"/>
      <c r="W842" s="29"/>
      <c r="X842" s="29"/>
      <c r="Y842" s="29"/>
      <c r="Z842" s="29"/>
      <c r="AA842" s="32"/>
      <c r="AB842" s="32"/>
      <c r="AC842" s="32"/>
      <c r="AD842" s="32"/>
      <c r="AE842" s="32"/>
      <c r="AF842" s="32"/>
      <c r="AG842" s="32"/>
      <c r="AH842" s="32"/>
    </row>
    <row r="843" spans="1:34" ht="12.75" customHeight="1">
      <c r="A843" s="25"/>
      <c r="B843" s="32"/>
      <c r="C843" s="20"/>
      <c r="D843" s="92"/>
      <c r="E843" s="20"/>
      <c r="F843" s="35"/>
      <c r="G843" s="32"/>
      <c r="H843" s="32"/>
      <c r="I843" s="32"/>
      <c r="J843" s="29"/>
      <c r="K843" s="29"/>
      <c r="L843" s="29"/>
      <c r="M843" s="29"/>
      <c r="N843" s="29"/>
      <c r="O843" s="29"/>
      <c r="P843" s="29"/>
      <c r="Q843" s="29"/>
      <c r="R843" s="29"/>
      <c r="S843" s="29"/>
      <c r="T843" s="29"/>
      <c r="U843" s="29"/>
      <c r="V843" s="29"/>
      <c r="W843" s="29"/>
      <c r="X843" s="29"/>
      <c r="Y843" s="29"/>
      <c r="Z843" s="29"/>
      <c r="AA843" s="32"/>
      <c r="AB843" s="32"/>
      <c r="AC843" s="32"/>
      <c r="AD843" s="32"/>
      <c r="AE843" s="32"/>
      <c r="AF843" s="32"/>
      <c r="AG843" s="32"/>
      <c r="AH843" s="32"/>
    </row>
    <row r="844" spans="1:34" ht="12.75" customHeight="1">
      <c r="A844" s="25"/>
      <c r="B844" s="32"/>
      <c r="C844" s="20"/>
      <c r="D844" s="92"/>
      <c r="E844" s="20"/>
      <c r="F844" s="35"/>
      <c r="G844" s="32"/>
      <c r="H844" s="32"/>
      <c r="I844" s="32"/>
      <c r="J844" s="29"/>
      <c r="K844" s="29"/>
      <c r="L844" s="29"/>
      <c r="M844" s="29"/>
      <c r="N844" s="29"/>
      <c r="O844" s="29"/>
      <c r="P844" s="29"/>
      <c r="Q844" s="29"/>
      <c r="R844" s="29"/>
      <c r="S844" s="29"/>
      <c r="T844" s="29"/>
      <c r="U844" s="29"/>
      <c r="V844" s="29"/>
      <c r="W844" s="29"/>
      <c r="X844" s="29"/>
      <c r="Y844" s="29"/>
      <c r="Z844" s="29"/>
      <c r="AA844" s="32"/>
      <c r="AB844" s="32"/>
      <c r="AC844" s="32"/>
      <c r="AD844" s="32"/>
      <c r="AE844" s="32"/>
      <c r="AF844" s="32"/>
      <c r="AG844" s="32"/>
      <c r="AH844" s="32"/>
    </row>
    <row r="845" spans="1:34" ht="12.75" customHeight="1">
      <c r="A845" s="25"/>
      <c r="B845" s="32"/>
      <c r="C845" s="20"/>
      <c r="D845" s="92"/>
      <c r="E845" s="20"/>
      <c r="F845" s="35"/>
      <c r="G845" s="32"/>
      <c r="H845" s="32"/>
      <c r="I845" s="32"/>
      <c r="J845" s="29"/>
      <c r="K845" s="29"/>
      <c r="L845" s="29"/>
      <c r="M845" s="29"/>
      <c r="N845" s="29"/>
      <c r="O845" s="29"/>
      <c r="P845" s="29"/>
      <c r="Q845" s="29"/>
      <c r="R845" s="29"/>
      <c r="S845" s="29"/>
      <c r="T845" s="29"/>
      <c r="U845" s="29"/>
      <c r="V845" s="29"/>
      <c r="W845" s="29"/>
      <c r="X845" s="29"/>
      <c r="Y845" s="29"/>
      <c r="Z845" s="29"/>
      <c r="AA845" s="32"/>
      <c r="AB845" s="32"/>
      <c r="AC845" s="32"/>
      <c r="AD845" s="32"/>
      <c r="AE845" s="32"/>
      <c r="AF845" s="32"/>
      <c r="AG845" s="32"/>
      <c r="AH845" s="32"/>
    </row>
    <row r="846" spans="1:34" ht="12.75" customHeight="1">
      <c r="A846" s="25"/>
      <c r="B846" s="32"/>
      <c r="C846" s="20"/>
      <c r="D846" s="92"/>
      <c r="E846" s="20"/>
      <c r="F846" s="35"/>
      <c r="G846" s="32"/>
      <c r="H846" s="32"/>
      <c r="I846" s="32"/>
      <c r="J846" s="29"/>
      <c r="K846" s="29"/>
      <c r="L846" s="29"/>
      <c r="M846" s="29"/>
      <c r="N846" s="29"/>
      <c r="O846" s="29"/>
      <c r="P846" s="29"/>
      <c r="Q846" s="29"/>
      <c r="R846" s="29"/>
      <c r="S846" s="29"/>
      <c r="T846" s="29"/>
      <c r="U846" s="29"/>
      <c r="V846" s="29"/>
      <c r="W846" s="29"/>
      <c r="X846" s="29"/>
      <c r="Y846" s="29"/>
      <c r="Z846" s="29"/>
      <c r="AA846" s="32"/>
      <c r="AB846" s="32"/>
      <c r="AC846" s="32"/>
      <c r="AD846" s="32"/>
      <c r="AE846" s="32"/>
      <c r="AF846" s="32"/>
      <c r="AG846" s="32"/>
      <c r="AH846" s="32"/>
    </row>
    <row r="847" spans="1:34" ht="12.75" customHeight="1">
      <c r="A847" s="25"/>
      <c r="B847" s="32"/>
      <c r="C847" s="20"/>
      <c r="D847" s="92"/>
      <c r="E847" s="20"/>
      <c r="F847" s="35"/>
      <c r="G847" s="32"/>
      <c r="H847" s="32"/>
      <c r="I847" s="32"/>
      <c r="J847" s="29"/>
      <c r="K847" s="29"/>
      <c r="L847" s="29"/>
      <c r="M847" s="29"/>
      <c r="N847" s="29"/>
      <c r="O847" s="29"/>
      <c r="P847" s="29"/>
      <c r="Q847" s="29"/>
      <c r="R847" s="29"/>
      <c r="S847" s="29"/>
      <c r="T847" s="29"/>
      <c r="U847" s="29"/>
      <c r="V847" s="29"/>
      <c r="W847" s="29"/>
      <c r="X847" s="29"/>
      <c r="Y847" s="29"/>
      <c r="Z847" s="29"/>
      <c r="AA847" s="32"/>
      <c r="AB847" s="32"/>
      <c r="AC847" s="32"/>
      <c r="AD847" s="32"/>
      <c r="AE847" s="32"/>
      <c r="AF847" s="32"/>
      <c r="AG847" s="32"/>
      <c r="AH847" s="32"/>
    </row>
    <row r="848" spans="1:34" ht="12.75" customHeight="1">
      <c r="A848" s="25"/>
      <c r="B848" s="32"/>
      <c r="C848" s="20"/>
      <c r="D848" s="92"/>
      <c r="E848" s="20"/>
      <c r="F848" s="35"/>
      <c r="G848" s="32"/>
      <c r="H848" s="32"/>
      <c r="I848" s="32"/>
      <c r="J848" s="29"/>
      <c r="K848" s="29"/>
      <c r="L848" s="29"/>
      <c r="M848" s="29"/>
      <c r="N848" s="29"/>
      <c r="O848" s="29"/>
      <c r="P848" s="29"/>
      <c r="Q848" s="29"/>
      <c r="R848" s="29"/>
      <c r="S848" s="29"/>
      <c r="T848" s="29"/>
      <c r="U848" s="29"/>
      <c r="V848" s="29"/>
      <c r="W848" s="29"/>
      <c r="X848" s="29"/>
      <c r="Y848" s="29"/>
      <c r="Z848" s="29"/>
      <c r="AA848" s="32"/>
      <c r="AB848" s="32"/>
      <c r="AC848" s="32"/>
      <c r="AD848" s="32"/>
      <c r="AE848" s="32"/>
      <c r="AF848" s="32"/>
      <c r="AG848" s="32"/>
      <c r="AH848" s="32"/>
    </row>
    <row r="849" spans="1:34" ht="12.75" customHeight="1">
      <c r="A849" s="25"/>
      <c r="B849" s="32"/>
      <c r="C849" s="20"/>
      <c r="D849" s="92"/>
      <c r="E849" s="20"/>
      <c r="F849" s="35"/>
      <c r="G849" s="32"/>
      <c r="H849" s="32"/>
      <c r="I849" s="32"/>
      <c r="J849" s="29"/>
      <c r="K849" s="29"/>
      <c r="L849" s="29"/>
      <c r="M849" s="29"/>
      <c r="N849" s="29"/>
      <c r="O849" s="29"/>
      <c r="P849" s="29"/>
      <c r="Q849" s="29"/>
      <c r="R849" s="29"/>
      <c r="S849" s="29"/>
      <c r="T849" s="29"/>
      <c r="U849" s="29"/>
      <c r="V849" s="29"/>
      <c r="W849" s="29"/>
      <c r="X849" s="29"/>
      <c r="Y849" s="29"/>
      <c r="Z849" s="29"/>
      <c r="AA849" s="32"/>
      <c r="AB849" s="32"/>
      <c r="AC849" s="32"/>
      <c r="AD849" s="32"/>
      <c r="AE849" s="32"/>
      <c r="AF849" s="32"/>
      <c r="AG849" s="32"/>
      <c r="AH849" s="32"/>
    </row>
    <row r="850" spans="1:34" ht="12.75" customHeight="1">
      <c r="A850" s="25"/>
      <c r="B850" s="32"/>
      <c r="C850" s="20"/>
      <c r="D850" s="92"/>
      <c r="E850" s="20"/>
      <c r="F850" s="35"/>
      <c r="G850" s="32"/>
      <c r="H850" s="32"/>
      <c r="I850" s="32"/>
      <c r="J850" s="29"/>
      <c r="K850" s="29"/>
      <c r="L850" s="29"/>
      <c r="M850" s="29"/>
      <c r="N850" s="29"/>
      <c r="O850" s="29"/>
      <c r="P850" s="29"/>
      <c r="Q850" s="29"/>
      <c r="R850" s="29"/>
      <c r="S850" s="29"/>
      <c r="T850" s="29"/>
      <c r="U850" s="29"/>
      <c r="V850" s="29"/>
      <c r="W850" s="29"/>
      <c r="X850" s="29"/>
      <c r="Y850" s="29"/>
      <c r="Z850" s="29"/>
      <c r="AA850" s="32"/>
      <c r="AB850" s="32"/>
      <c r="AC850" s="32"/>
      <c r="AD850" s="32"/>
      <c r="AE850" s="32"/>
      <c r="AF850" s="32"/>
      <c r="AG850" s="32"/>
      <c r="AH850" s="32"/>
    </row>
    <row r="851" spans="1:34" ht="12.75" customHeight="1">
      <c r="A851" s="25"/>
      <c r="B851" s="32"/>
      <c r="C851" s="20"/>
      <c r="D851" s="92"/>
      <c r="E851" s="20"/>
      <c r="F851" s="35"/>
      <c r="G851" s="32"/>
      <c r="H851" s="32"/>
      <c r="I851" s="32"/>
      <c r="J851" s="29"/>
      <c r="K851" s="29"/>
      <c r="L851" s="29"/>
      <c r="M851" s="29"/>
      <c r="N851" s="29"/>
      <c r="O851" s="29"/>
      <c r="P851" s="29"/>
      <c r="Q851" s="29"/>
      <c r="R851" s="29"/>
      <c r="S851" s="29"/>
      <c r="T851" s="29"/>
      <c r="U851" s="29"/>
      <c r="V851" s="29"/>
      <c r="W851" s="29"/>
      <c r="X851" s="29"/>
      <c r="Y851" s="29"/>
      <c r="Z851" s="29"/>
      <c r="AA851" s="32"/>
      <c r="AB851" s="32"/>
      <c r="AC851" s="32"/>
      <c r="AD851" s="32"/>
      <c r="AE851" s="32"/>
      <c r="AF851" s="32"/>
      <c r="AG851" s="32"/>
      <c r="AH851" s="32"/>
    </row>
    <row r="852" spans="1:34" ht="12.75" customHeight="1">
      <c r="A852" s="25"/>
      <c r="B852" s="32"/>
      <c r="C852" s="20"/>
      <c r="D852" s="92"/>
      <c r="E852" s="20"/>
      <c r="F852" s="35"/>
      <c r="G852" s="32"/>
      <c r="H852" s="32"/>
      <c r="I852" s="32"/>
      <c r="J852" s="29"/>
      <c r="K852" s="29"/>
      <c r="L852" s="29"/>
      <c r="M852" s="29"/>
      <c r="N852" s="29"/>
      <c r="O852" s="29"/>
      <c r="P852" s="29"/>
      <c r="Q852" s="29"/>
      <c r="R852" s="29"/>
      <c r="S852" s="29"/>
      <c r="T852" s="29"/>
      <c r="U852" s="29"/>
      <c r="V852" s="29"/>
      <c r="W852" s="29"/>
      <c r="X852" s="29"/>
      <c r="Y852" s="29"/>
      <c r="Z852" s="29"/>
      <c r="AA852" s="32"/>
      <c r="AB852" s="32"/>
      <c r="AC852" s="32"/>
      <c r="AD852" s="32"/>
      <c r="AE852" s="32"/>
      <c r="AF852" s="32"/>
      <c r="AG852" s="32"/>
      <c r="AH852" s="32"/>
    </row>
    <row r="853" spans="1:34" ht="12.75" customHeight="1">
      <c r="A853" s="25"/>
      <c r="B853" s="32"/>
      <c r="C853" s="20"/>
      <c r="D853" s="92"/>
      <c r="E853" s="20"/>
      <c r="F853" s="35"/>
      <c r="G853" s="32"/>
      <c r="H853" s="32"/>
      <c r="I853" s="32"/>
      <c r="J853" s="29"/>
      <c r="K853" s="29"/>
      <c r="L853" s="29"/>
      <c r="M853" s="29"/>
      <c r="N853" s="29"/>
      <c r="O853" s="29"/>
      <c r="P853" s="29"/>
      <c r="Q853" s="29"/>
      <c r="R853" s="29"/>
      <c r="S853" s="29"/>
      <c r="T853" s="29"/>
      <c r="U853" s="29"/>
      <c r="V853" s="29"/>
      <c r="W853" s="29"/>
      <c r="X853" s="29"/>
      <c r="Y853" s="29"/>
      <c r="Z853" s="29"/>
      <c r="AA853" s="32"/>
      <c r="AB853" s="32"/>
      <c r="AC853" s="32"/>
      <c r="AD853" s="32"/>
      <c r="AE853" s="32"/>
      <c r="AF853" s="32"/>
      <c r="AG853" s="32"/>
      <c r="AH853" s="32"/>
    </row>
    <row r="854" spans="1:34" ht="12.75" customHeight="1">
      <c r="A854" s="25"/>
      <c r="B854" s="32"/>
      <c r="C854" s="20"/>
      <c r="D854" s="92"/>
      <c r="E854" s="20"/>
      <c r="F854" s="35"/>
      <c r="G854" s="32"/>
      <c r="H854" s="32"/>
      <c r="I854" s="32"/>
      <c r="J854" s="29"/>
      <c r="K854" s="29"/>
      <c r="L854" s="29"/>
      <c r="M854" s="29"/>
      <c r="N854" s="29"/>
      <c r="O854" s="29"/>
      <c r="P854" s="29"/>
      <c r="Q854" s="29"/>
      <c r="R854" s="29"/>
      <c r="S854" s="29"/>
      <c r="T854" s="29"/>
      <c r="U854" s="29"/>
      <c r="V854" s="29"/>
      <c r="W854" s="29"/>
      <c r="X854" s="29"/>
      <c r="Y854" s="29"/>
      <c r="Z854" s="29"/>
      <c r="AA854" s="32"/>
      <c r="AB854" s="32"/>
      <c r="AC854" s="32"/>
      <c r="AD854" s="32"/>
      <c r="AE854" s="32"/>
      <c r="AF854" s="32"/>
      <c r="AG854" s="32"/>
      <c r="AH854" s="32"/>
    </row>
    <row r="855" spans="1:34" ht="12.75" customHeight="1">
      <c r="A855" s="25"/>
      <c r="B855" s="32"/>
      <c r="C855" s="20"/>
      <c r="D855" s="92"/>
      <c r="E855" s="20"/>
      <c r="F855" s="35"/>
      <c r="G855" s="32"/>
      <c r="H855" s="32"/>
      <c r="I855" s="32"/>
      <c r="J855" s="29"/>
      <c r="K855" s="29"/>
      <c r="L855" s="29"/>
      <c r="M855" s="29"/>
      <c r="N855" s="29"/>
      <c r="O855" s="29"/>
      <c r="P855" s="29"/>
      <c r="Q855" s="29"/>
      <c r="R855" s="29"/>
      <c r="S855" s="29"/>
      <c r="T855" s="29"/>
      <c r="U855" s="29"/>
      <c r="V855" s="29"/>
      <c r="W855" s="29"/>
      <c r="X855" s="29"/>
      <c r="Y855" s="29"/>
      <c r="Z855" s="29"/>
      <c r="AA855" s="32"/>
      <c r="AB855" s="32"/>
      <c r="AC855" s="32"/>
      <c r="AD855" s="32"/>
      <c r="AE855" s="32"/>
      <c r="AF855" s="32"/>
      <c r="AG855" s="32"/>
      <c r="AH855" s="32"/>
    </row>
    <row r="856" spans="1:34" ht="12.75" customHeight="1">
      <c r="A856" s="25"/>
      <c r="B856" s="32"/>
      <c r="C856" s="20"/>
      <c r="D856" s="92"/>
      <c r="E856" s="20"/>
      <c r="F856" s="35"/>
      <c r="G856" s="32"/>
      <c r="H856" s="32"/>
      <c r="I856" s="32"/>
      <c r="J856" s="29"/>
      <c r="K856" s="29"/>
      <c r="L856" s="29"/>
      <c r="M856" s="29"/>
      <c r="N856" s="29"/>
      <c r="O856" s="29"/>
      <c r="P856" s="29"/>
      <c r="Q856" s="29"/>
      <c r="R856" s="29"/>
      <c r="S856" s="29"/>
      <c r="T856" s="29"/>
      <c r="U856" s="29"/>
      <c r="V856" s="29"/>
      <c r="W856" s="29"/>
      <c r="X856" s="29"/>
      <c r="Y856" s="29"/>
      <c r="Z856" s="29"/>
      <c r="AA856" s="32"/>
      <c r="AB856" s="32"/>
      <c r="AC856" s="32"/>
      <c r="AD856" s="32"/>
      <c r="AE856" s="32"/>
      <c r="AF856" s="32"/>
      <c r="AG856" s="32"/>
      <c r="AH856" s="32"/>
    </row>
    <row r="857" spans="1:34" ht="12.75" customHeight="1">
      <c r="A857" s="25"/>
      <c r="B857" s="32"/>
      <c r="C857" s="20"/>
      <c r="D857" s="92"/>
      <c r="E857" s="20"/>
      <c r="F857" s="35"/>
      <c r="G857" s="32"/>
      <c r="H857" s="32"/>
      <c r="I857" s="32"/>
      <c r="J857" s="29"/>
      <c r="K857" s="29"/>
      <c r="L857" s="29"/>
      <c r="M857" s="29"/>
      <c r="N857" s="29"/>
      <c r="O857" s="29"/>
      <c r="P857" s="29"/>
      <c r="Q857" s="29"/>
      <c r="R857" s="29"/>
      <c r="S857" s="29"/>
      <c r="T857" s="29"/>
      <c r="U857" s="29"/>
      <c r="V857" s="29"/>
      <c r="W857" s="29"/>
      <c r="X857" s="29"/>
      <c r="Y857" s="29"/>
      <c r="Z857" s="29"/>
      <c r="AA857" s="32"/>
      <c r="AB857" s="32"/>
      <c r="AC857" s="32"/>
      <c r="AD857" s="32"/>
      <c r="AE857" s="32"/>
      <c r="AF857" s="32"/>
      <c r="AG857" s="32"/>
      <c r="AH857" s="32"/>
    </row>
    <row r="858" spans="1:34" ht="12.75" customHeight="1">
      <c r="A858" s="25"/>
      <c r="B858" s="32"/>
      <c r="C858" s="20"/>
      <c r="D858" s="92"/>
      <c r="E858" s="20"/>
      <c r="F858" s="35"/>
      <c r="G858" s="32"/>
      <c r="H858" s="32"/>
      <c r="I858" s="32"/>
      <c r="J858" s="29"/>
      <c r="K858" s="29"/>
      <c r="L858" s="29"/>
      <c r="M858" s="29"/>
      <c r="N858" s="29"/>
      <c r="O858" s="29"/>
      <c r="P858" s="29"/>
      <c r="Q858" s="29"/>
      <c r="R858" s="29"/>
      <c r="S858" s="29"/>
      <c r="T858" s="29"/>
      <c r="U858" s="29"/>
      <c r="V858" s="29"/>
      <c r="W858" s="29"/>
      <c r="X858" s="29"/>
      <c r="Y858" s="29"/>
      <c r="Z858" s="29"/>
      <c r="AA858" s="32"/>
      <c r="AB858" s="32"/>
      <c r="AC858" s="32"/>
      <c r="AD858" s="32"/>
      <c r="AE858" s="32"/>
      <c r="AF858" s="32"/>
      <c r="AG858" s="32"/>
      <c r="AH858" s="32"/>
    </row>
    <row r="859" spans="1:34" ht="12.75" customHeight="1">
      <c r="A859" s="25"/>
      <c r="B859" s="32"/>
      <c r="C859" s="20"/>
      <c r="D859" s="92"/>
      <c r="E859" s="20"/>
      <c r="F859" s="35"/>
      <c r="G859" s="32"/>
      <c r="H859" s="32"/>
      <c r="I859" s="32"/>
      <c r="J859" s="29"/>
      <c r="K859" s="29"/>
      <c r="L859" s="29"/>
      <c r="M859" s="29"/>
      <c r="N859" s="29"/>
      <c r="O859" s="29"/>
      <c r="P859" s="29"/>
      <c r="Q859" s="29"/>
      <c r="R859" s="29"/>
      <c r="S859" s="29"/>
      <c r="T859" s="29"/>
      <c r="U859" s="29"/>
      <c r="V859" s="29"/>
      <c r="W859" s="29"/>
      <c r="X859" s="29"/>
      <c r="Y859" s="29"/>
      <c r="Z859" s="29"/>
      <c r="AA859" s="32"/>
      <c r="AB859" s="32"/>
      <c r="AC859" s="32"/>
      <c r="AD859" s="32"/>
      <c r="AE859" s="32"/>
      <c r="AF859" s="32"/>
      <c r="AG859" s="32"/>
      <c r="AH859" s="32"/>
    </row>
    <row r="860" spans="1:34" ht="12.75" customHeight="1">
      <c r="A860" s="25"/>
      <c r="B860" s="32"/>
      <c r="C860" s="20"/>
      <c r="D860" s="92"/>
      <c r="E860" s="20"/>
      <c r="F860" s="35"/>
      <c r="G860" s="32"/>
      <c r="H860" s="32"/>
      <c r="I860" s="32"/>
      <c r="J860" s="29"/>
      <c r="K860" s="29"/>
      <c r="L860" s="29"/>
      <c r="M860" s="29"/>
      <c r="N860" s="29"/>
      <c r="O860" s="29"/>
      <c r="P860" s="29"/>
      <c r="Q860" s="29"/>
      <c r="R860" s="29"/>
      <c r="S860" s="29"/>
      <c r="T860" s="29"/>
      <c r="U860" s="29"/>
      <c r="V860" s="29"/>
      <c r="W860" s="29"/>
      <c r="X860" s="29"/>
      <c r="Y860" s="29"/>
      <c r="Z860" s="29"/>
      <c r="AA860" s="32"/>
      <c r="AB860" s="32"/>
      <c r="AC860" s="32"/>
      <c r="AD860" s="32"/>
      <c r="AE860" s="32"/>
      <c r="AF860" s="32"/>
      <c r="AG860" s="32"/>
      <c r="AH860" s="32"/>
    </row>
    <row r="861" spans="1:34" ht="12.75" customHeight="1">
      <c r="A861" s="25"/>
      <c r="B861" s="32"/>
      <c r="C861" s="20"/>
      <c r="D861" s="92"/>
      <c r="E861" s="20"/>
      <c r="F861" s="35"/>
      <c r="G861" s="32"/>
      <c r="H861" s="32"/>
      <c r="I861" s="32"/>
      <c r="J861" s="29"/>
      <c r="K861" s="29"/>
      <c r="L861" s="29"/>
      <c r="M861" s="29"/>
      <c r="N861" s="29"/>
      <c r="O861" s="29"/>
      <c r="P861" s="29"/>
      <c r="Q861" s="29"/>
      <c r="R861" s="29"/>
      <c r="S861" s="29"/>
      <c r="T861" s="29"/>
      <c r="U861" s="29"/>
      <c r="V861" s="29"/>
      <c r="W861" s="29"/>
      <c r="X861" s="29"/>
      <c r="Y861" s="29"/>
      <c r="Z861" s="29"/>
      <c r="AA861" s="32"/>
      <c r="AB861" s="32"/>
      <c r="AC861" s="32"/>
      <c r="AD861" s="32"/>
      <c r="AE861" s="32"/>
      <c r="AF861" s="32"/>
      <c r="AG861" s="32"/>
      <c r="AH861" s="32"/>
    </row>
    <row r="862" spans="1:34" ht="12.75" customHeight="1">
      <c r="A862" s="25"/>
      <c r="B862" s="32"/>
      <c r="C862" s="20"/>
      <c r="D862" s="92"/>
      <c r="E862" s="20"/>
      <c r="F862" s="35"/>
      <c r="G862" s="32"/>
      <c r="H862" s="32"/>
      <c r="I862" s="32"/>
      <c r="J862" s="29"/>
      <c r="K862" s="29"/>
      <c r="L862" s="29"/>
      <c r="M862" s="29"/>
      <c r="N862" s="29"/>
      <c r="O862" s="29"/>
      <c r="P862" s="29"/>
      <c r="Q862" s="29"/>
      <c r="R862" s="29"/>
      <c r="S862" s="29"/>
      <c r="T862" s="29"/>
      <c r="U862" s="29"/>
      <c r="V862" s="29"/>
      <c r="W862" s="29"/>
      <c r="X862" s="29"/>
      <c r="Y862" s="29"/>
      <c r="Z862" s="29"/>
      <c r="AA862" s="32"/>
      <c r="AB862" s="32"/>
      <c r="AC862" s="32"/>
      <c r="AD862" s="32"/>
      <c r="AE862" s="32"/>
      <c r="AF862" s="32"/>
      <c r="AG862" s="32"/>
      <c r="AH862" s="32"/>
    </row>
    <row r="863" spans="1:34" ht="12.75" customHeight="1">
      <c r="A863" s="25"/>
      <c r="B863" s="32"/>
      <c r="C863" s="20"/>
      <c r="D863" s="92"/>
      <c r="E863" s="20"/>
      <c r="F863" s="35"/>
      <c r="G863" s="32"/>
      <c r="H863" s="32"/>
      <c r="I863" s="32"/>
      <c r="J863" s="29"/>
      <c r="K863" s="29"/>
      <c r="L863" s="29"/>
      <c r="M863" s="29"/>
      <c r="N863" s="29"/>
      <c r="O863" s="29"/>
      <c r="P863" s="29"/>
      <c r="Q863" s="29"/>
      <c r="R863" s="29"/>
      <c r="S863" s="29"/>
      <c r="T863" s="29"/>
      <c r="U863" s="29"/>
      <c r="V863" s="29"/>
      <c r="W863" s="29"/>
      <c r="X863" s="29"/>
      <c r="Y863" s="29"/>
      <c r="Z863" s="29"/>
      <c r="AA863" s="32"/>
      <c r="AB863" s="32"/>
      <c r="AC863" s="32"/>
      <c r="AD863" s="32"/>
      <c r="AE863" s="32"/>
      <c r="AF863" s="32"/>
      <c r="AG863" s="32"/>
      <c r="AH863" s="32"/>
    </row>
    <row r="864" spans="1:34" ht="12.75" customHeight="1">
      <c r="A864" s="25"/>
      <c r="B864" s="32"/>
      <c r="C864" s="20"/>
      <c r="D864" s="92"/>
      <c r="E864" s="20"/>
      <c r="F864" s="35"/>
      <c r="G864" s="32"/>
      <c r="H864" s="32"/>
      <c r="I864" s="32"/>
      <c r="J864" s="29"/>
      <c r="K864" s="29"/>
      <c r="L864" s="29"/>
      <c r="M864" s="29"/>
      <c r="N864" s="29"/>
      <c r="O864" s="29"/>
      <c r="P864" s="29"/>
      <c r="Q864" s="29"/>
      <c r="R864" s="29"/>
      <c r="S864" s="29"/>
      <c r="T864" s="29"/>
      <c r="U864" s="29"/>
      <c r="V864" s="29"/>
      <c r="W864" s="29"/>
      <c r="X864" s="29"/>
      <c r="Y864" s="29"/>
      <c r="Z864" s="29"/>
      <c r="AA864" s="32"/>
      <c r="AB864" s="32"/>
      <c r="AC864" s="32"/>
      <c r="AD864" s="32"/>
      <c r="AE864" s="32"/>
      <c r="AF864" s="32"/>
      <c r="AG864" s="32"/>
      <c r="AH864" s="32"/>
    </row>
    <row r="865" spans="1:34" ht="12.75" customHeight="1">
      <c r="A865" s="25"/>
      <c r="B865" s="32"/>
      <c r="C865" s="20"/>
      <c r="D865" s="92"/>
      <c r="E865" s="20"/>
      <c r="F865" s="35"/>
      <c r="G865" s="32"/>
      <c r="H865" s="32"/>
      <c r="I865" s="32"/>
      <c r="J865" s="29"/>
      <c r="K865" s="29"/>
      <c r="L865" s="29"/>
      <c r="M865" s="29"/>
      <c r="N865" s="29"/>
      <c r="O865" s="29"/>
      <c r="P865" s="29"/>
      <c r="Q865" s="29"/>
      <c r="R865" s="29"/>
      <c r="S865" s="29"/>
      <c r="T865" s="29"/>
      <c r="U865" s="29"/>
      <c r="V865" s="29"/>
      <c r="W865" s="29"/>
      <c r="X865" s="29"/>
      <c r="Y865" s="29"/>
      <c r="Z865" s="29"/>
      <c r="AA865" s="32"/>
      <c r="AB865" s="32"/>
      <c r="AC865" s="32"/>
      <c r="AD865" s="32"/>
      <c r="AE865" s="32"/>
      <c r="AF865" s="32"/>
      <c r="AG865" s="32"/>
      <c r="AH865" s="32"/>
    </row>
    <row r="866" spans="1:34" ht="12.75" customHeight="1">
      <c r="A866" s="25"/>
      <c r="B866" s="32"/>
      <c r="C866" s="20"/>
      <c r="D866" s="92"/>
      <c r="E866" s="20"/>
      <c r="F866" s="35"/>
      <c r="G866" s="32"/>
      <c r="H866" s="32"/>
      <c r="I866" s="32"/>
      <c r="J866" s="29"/>
      <c r="K866" s="29"/>
      <c r="L866" s="29"/>
      <c r="M866" s="29"/>
      <c r="N866" s="29"/>
      <c r="O866" s="29"/>
      <c r="P866" s="29"/>
      <c r="Q866" s="29"/>
      <c r="R866" s="29"/>
      <c r="S866" s="29"/>
      <c r="T866" s="29"/>
      <c r="U866" s="29"/>
      <c r="V866" s="29"/>
      <c r="W866" s="29"/>
      <c r="X866" s="29"/>
      <c r="Y866" s="29"/>
      <c r="Z866" s="29"/>
      <c r="AA866" s="32"/>
      <c r="AB866" s="32"/>
      <c r="AC866" s="32"/>
      <c r="AD866" s="32"/>
      <c r="AE866" s="32"/>
      <c r="AF866" s="32"/>
      <c r="AG866" s="32"/>
      <c r="AH866" s="32"/>
    </row>
    <row r="867" spans="1:34" ht="12.75" customHeight="1">
      <c r="A867" s="25"/>
      <c r="B867" s="32"/>
      <c r="C867" s="20"/>
      <c r="D867" s="92"/>
      <c r="E867" s="20"/>
      <c r="F867" s="35"/>
      <c r="G867" s="32"/>
      <c r="H867" s="32"/>
      <c r="I867" s="32"/>
      <c r="J867" s="29"/>
      <c r="K867" s="29"/>
      <c r="L867" s="29"/>
      <c r="M867" s="29"/>
      <c r="N867" s="29"/>
      <c r="O867" s="29"/>
      <c r="P867" s="29"/>
      <c r="Q867" s="29"/>
      <c r="R867" s="29"/>
      <c r="S867" s="29"/>
      <c r="T867" s="29"/>
      <c r="U867" s="29"/>
      <c r="V867" s="29"/>
      <c r="W867" s="29"/>
      <c r="X867" s="29"/>
      <c r="Y867" s="29"/>
      <c r="Z867" s="29"/>
      <c r="AA867" s="32"/>
      <c r="AB867" s="32"/>
      <c r="AC867" s="32"/>
      <c r="AD867" s="32"/>
      <c r="AE867" s="32"/>
      <c r="AF867" s="32"/>
      <c r="AG867" s="32"/>
      <c r="AH867" s="32"/>
    </row>
    <row r="868" spans="1:34" ht="12.75" customHeight="1">
      <c r="A868" s="25"/>
      <c r="B868" s="32"/>
      <c r="C868" s="20"/>
      <c r="D868" s="92"/>
      <c r="E868" s="20"/>
      <c r="F868" s="35"/>
      <c r="G868" s="32"/>
      <c r="H868" s="32"/>
      <c r="I868" s="32"/>
      <c r="J868" s="29"/>
      <c r="K868" s="29"/>
      <c r="L868" s="29"/>
      <c r="M868" s="29"/>
      <c r="N868" s="29"/>
      <c r="O868" s="29"/>
      <c r="P868" s="29"/>
      <c r="Q868" s="29"/>
      <c r="R868" s="29"/>
      <c r="S868" s="29"/>
      <c r="T868" s="29"/>
      <c r="U868" s="29"/>
      <c r="V868" s="29"/>
      <c r="W868" s="29"/>
      <c r="X868" s="29"/>
      <c r="Y868" s="29"/>
      <c r="Z868" s="29"/>
      <c r="AA868" s="32"/>
      <c r="AB868" s="32"/>
      <c r="AC868" s="32"/>
      <c r="AD868" s="32"/>
      <c r="AE868" s="32"/>
      <c r="AF868" s="32"/>
      <c r="AG868" s="32"/>
      <c r="AH868" s="32"/>
    </row>
    <row r="869" spans="1:34" ht="12.75" customHeight="1">
      <c r="A869" s="25"/>
      <c r="B869" s="32"/>
      <c r="C869" s="20"/>
      <c r="D869" s="92"/>
      <c r="E869" s="20"/>
      <c r="F869" s="35"/>
      <c r="G869" s="32"/>
      <c r="H869" s="32"/>
      <c r="I869" s="32"/>
      <c r="J869" s="29"/>
      <c r="K869" s="29"/>
      <c r="L869" s="29"/>
      <c r="M869" s="29"/>
      <c r="N869" s="29"/>
      <c r="O869" s="29"/>
      <c r="P869" s="29"/>
      <c r="Q869" s="29"/>
      <c r="R869" s="29"/>
      <c r="S869" s="29"/>
      <c r="T869" s="29"/>
      <c r="U869" s="29"/>
      <c r="V869" s="29"/>
      <c r="W869" s="29"/>
      <c r="X869" s="29"/>
      <c r="Y869" s="29"/>
      <c r="Z869" s="29"/>
      <c r="AA869" s="32"/>
      <c r="AB869" s="32"/>
      <c r="AC869" s="32"/>
      <c r="AD869" s="32"/>
      <c r="AE869" s="32"/>
      <c r="AF869" s="32"/>
      <c r="AG869" s="32"/>
      <c r="AH869" s="32"/>
    </row>
    <row r="870" spans="1:34" ht="12.75" customHeight="1">
      <c r="A870" s="25"/>
      <c r="B870" s="32"/>
      <c r="C870" s="20"/>
      <c r="D870" s="92"/>
      <c r="E870" s="20"/>
      <c r="F870" s="35"/>
      <c r="G870" s="32"/>
      <c r="H870" s="32"/>
      <c r="I870" s="32"/>
      <c r="J870" s="29"/>
      <c r="K870" s="29"/>
      <c r="L870" s="29"/>
      <c r="M870" s="29"/>
      <c r="N870" s="29"/>
      <c r="O870" s="29"/>
      <c r="P870" s="29"/>
      <c r="Q870" s="29"/>
      <c r="R870" s="29"/>
      <c r="S870" s="29"/>
      <c r="T870" s="29"/>
      <c r="U870" s="29"/>
      <c r="V870" s="29"/>
      <c r="W870" s="29"/>
      <c r="X870" s="29"/>
      <c r="Y870" s="29"/>
      <c r="Z870" s="29"/>
      <c r="AA870" s="32"/>
      <c r="AB870" s="32"/>
      <c r="AC870" s="32"/>
      <c r="AD870" s="32"/>
      <c r="AE870" s="32"/>
      <c r="AF870" s="32"/>
      <c r="AG870" s="32"/>
      <c r="AH870" s="32"/>
    </row>
    <row r="871" spans="1:34" ht="12.75" customHeight="1">
      <c r="A871" s="25"/>
      <c r="B871" s="32"/>
      <c r="C871" s="20"/>
      <c r="D871" s="92"/>
      <c r="E871" s="20"/>
      <c r="F871" s="35"/>
      <c r="G871" s="32"/>
      <c r="H871" s="32"/>
      <c r="I871" s="32"/>
      <c r="J871" s="29"/>
      <c r="K871" s="29"/>
      <c r="L871" s="29"/>
      <c r="M871" s="29"/>
      <c r="N871" s="29"/>
      <c r="O871" s="29"/>
      <c r="P871" s="29"/>
      <c r="Q871" s="29"/>
      <c r="R871" s="29"/>
      <c r="S871" s="29"/>
      <c r="T871" s="29"/>
      <c r="U871" s="29"/>
      <c r="V871" s="29"/>
      <c r="W871" s="29"/>
      <c r="X871" s="29"/>
      <c r="Y871" s="29"/>
      <c r="Z871" s="29"/>
      <c r="AA871" s="32"/>
      <c r="AB871" s="32"/>
      <c r="AC871" s="32"/>
      <c r="AD871" s="32"/>
      <c r="AE871" s="32"/>
      <c r="AF871" s="32"/>
      <c r="AG871" s="32"/>
      <c r="AH871" s="32"/>
    </row>
    <row r="872" spans="1:34" ht="12.75" customHeight="1">
      <c r="A872" s="25"/>
      <c r="B872" s="32"/>
      <c r="C872" s="20"/>
      <c r="D872" s="92"/>
      <c r="E872" s="20"/>
      <c r="F872" s="35"/>
      <c r="G872" s="32"/>
      <c r="H872" s="32"/>
      <c r="I872" s="32"/>
      <c r="J872" s="29"/>
      <c r="K872" s="29"/>
      <c r="L872" s="29"/>
      <c r="M872" s="29"/>
      <c r="N872" s="29"/>
      <c r="O872" s="29"/>
      <c r="P872" s="29"/>
      <c r="Q872" s="29"/>
      <c r="R872" s="29"/>
      <c r="S872" s="29"/>
      <c r="T872" s="29"/>
      <c r="U872" s="29"/>
      <c r="V872" s="29"/>
      <c r="W872" s="29"/>
      <c r="X872" s="29"/>
      <c r="Y872" s="29"/>
      <c r="Z872" s="29"/>
      <c r="AA872" s="32"/>
      <c r="AB872" s="32"/>
      <c r="AC872" s="32"/>
      <c r="AD872" s="32"/>
      <c r="AE872" s="32"/>
      <c r="AF872" s="32"/>
      <c r="AG872" s="32"/>
      <c r="AH872" s="32"/>
    </row>
    <row r="873" spans="1:34" ht="12.75" customHeight="1">
      <c r="A873" s="25"/>
      <c r="B873" s="32"/>
      <c r="C873" s="20"/>
      <c r="D873" s="92"/>
      <c r="E873" s="20"/>
      <c r="F873" s="35"/>
      <c r="G873" s="32"/>
      <c r="H873" s="32"/>
      <c r="I873" s="32"/>
      <c r="J873" s="29"/>
      <c r="K873" s="29"/>
      <c r="L873" s="29"/>
      <c r="M873" s="29"/>
      <c r="N873" s="29"/>
      <c r="O873" s="29"/>
      <c r="P873" s="29"/>
      <c r="Q873" s="29"/>
      <c r="R873" s="29"/>
      <c r="S873" s="29"/>
      <c r="T873" s="29"/>
      <c r="U873" s="29"/>
      <c r="V873" s="29"/>
      <c r="W873" s="29"/>
      <c r="X873" s="29"/>
      <c r="Y873" s="29"/>
      <c r="Z873" s="29"/>
      <c r="AA873" s="32"/>
      <c r="AB873" s="32"/>
      <c r="AC873" s="32"/>
      <c r="AD873" s="32"/>
      <c r="AE873" s="32"/>
      <c r="AF873" s="32"/>
      <c r="AG873" s="32"/>
      <c r="AH873" s="32"/>
    </row>
    <row r="874" spans="1:34" ht="12.75" customHeight="1">
      <c r="A874" s="25"/>
      <c r="B874" s="32"/>
      <c r="C874" s="20"/>
      <c r="D874" s="92"/>
      <c r="E874" s="20"/>
      <c r="F874" s="35"/>
      <c r="G874" s="32"/>
      <c r="H874" s="32"/>
      <c r="I874" s="32"/>
      <c r="J874" s="29"/>
      <c r="K874" s="29"/>
      <c r="L874" s="29"/>
      <c r="M874" s="29"/>
      <c r="N874" s="29"/>
      <c r="O874" s="29"/>
      <c r="P874" s="29"/>
      <c r="Q874" s="29"/>
      <c r="R874" s="29"/>
      <c r="S874" s="29"/>
      <c r="T874" s="29"/>
      <c r="U874" s="29"/>
      <c r="V874" s="29"/>
      <c r="W874" s="29"/>
      <c r="X874" s="29"/>
      <c r="Y874" s="29"/>
      <c r="Z874" s="29"/>
      <c r="AA874" s="32"/>
      <c r="AB874" s="32"/>
      <c r="AC874" s="32"/>
      <c r="AD874" s="32"/>
      <c r="AE874" s="32"/>
      <c r="AF874" s="32"/>
      <c r="AG874" s="32"/>
      <c r="AH874" s="32"/>
    </row>
    <row r="875" spans="1:34" ht="12.75" customHeight="1">
      <c r="A875" s="25"/>
      <c r="B875" s="32"/>
      <c r="C875" s="20"/>
      <c r="D875" s="92"/>
      <c r="E875" s="20"/>
      <c r="F875" s="35"/>
      <c r="G875" s="32"/>
      <c r="H875" s="32"/>
      <c r="I875" s="32"/>
      <c r="J875" s="29"/>
      <c r="K875" s="29"/>
      <c r="L875" s="29"/>
      <c r="M875" s="29"/>
      <c r="N875" s="29"/>
      <c r="O875" s="29"/>
      <c r="P875" s="29"/>
      <c r="Q875" s="29"/>
      <c r="R875" s="29"/>
      <c r="S875" s="29"/>
      <c r="T875" s="29"/>
      <c r="U875" s="29"/>
      <c r="V875" s="29"/>
      <c r="W875" s="29"/>
      <c r="X875" s="29"/>
      <c r="Y875" s="29"/>
      <c r="Z875" s="29"/>
      <c r="AA875" s="32"/>
      <c r="AB875" s="32"/>
      <c r="AC875" s="32"/>
      <c r="AD875" s="32"/>
      <c r="AE875" s="32"/>
      <c r="AF875" s="32"/>
      <c r="AG875" s="32"/>
      <c r="AH875" s="32"/>
    </row>
    <row r="876" spans="1:34" ht="12.75" customHeight="1">
      <c r="A876" s="25"/>
      <c r="B876" s="32"/>
      <c r="C876" s="20"/>
      <c r="D876" s="92"/>
      <c r="E876" s="20"/>
      <c r="F876" s="35"/>
      <c r="G876" s="32"/>
      <c r="H876" s="32"/>
      <c r="I876" s="32"/>
      <c r="J876" s="29"/>
      <c r="K876" s="29"/>
      <c r="L876" s="29"/>
      <c r="M876" s="29"/>
      <c r="N876" s="29"/>
      <c r="O876" s="29"/>
      <c r="P876" s="29"/>
      <c r="Q876" s="29"/>
      <c r="R876" s="29"/>
      <c r="S876" s="29"/>
      <c r="T876" s="29"/>
      <c r="U876" s="29"/>
      <c r="V876" s="29"/>
      <c r="W876" s="29"/>
      <c r="X876" s="29"/>
      <c r="Y876" s="29"/>
      <c r="Z876" s="29"/>
      <c r="AA876" s="32"/>
      <c r="AB876" s="32"/>
      <c r="AC876" s="32"/>
      <c r="AD876" s="32"/>
      <c r="AE876" s="32"/>
      <c r="AF876" s="32"/>
      <c r="AG876" s="32"/>
      <c r="AH876" s="32"/>
    </row>
    <row r="877" spans="1:34" ht="12.75" customHeight="1">
      <c r="A877" s="25"/>
      <c r="B877" s="32"/>
      <c r="C877" s="20"/>
      <c r="D877" s="92"/>
      <c r="E877" s="20"/>
      <c r="F877" s="35"/>
      <c r="G877" s="32"/>
      <c r="H877" s="32"/>
      <c r="I877" s="32"/>
      <c r="J877" s="29"/>
      <c r="K877" s="29"/>
      <c r="L877" s="29"/>
      <c r="M877" s="29"/>
      <c r="N877" s="29"/>
      <c r="O877" s="29"/>
      <c r="P877" s="29"/>
      <c r="Q877" s="29"/>
      <c r="R877" s="29"/>
      <c r="S877" s="29"/>
      <c r="T877" s="29"/>
      <c r="U877" s="29"/>
      <c r="V877" s="29"/>
      <c r="W877" s="29"/>
      <c r="X877" s="29"/>
      <c r="Y877" s="29"/>
      <c r="Z877" s="29"/>
      <c r="AA877" s="32"/>
      <c r="AB877" s="32"/>
      <c r="AC877" s="32"/>
      <c r="AD877" s="32"/>
      <c r="AE877" s="32"/>
      <c r="AF877" s="32"/>
      <c r="AG877" s="32"/>
      <c r="AH877" s="32"/>
    </row>
    <row r="878" spans="1:34" ht="12.75" customHeight="1">
      <c r="A878" s="25"/>
      <c r="B878" s="32"/>
      <c r="C878" s="20"/>
      <c r="D878" s="92"/>
      <c r="E878" s="20"/>
      <c r="F878" s="35"/>
      <c r="G878" s="32"/>
      <c r="H878" s="32"/>
      <c r="I878" s="32"/>
      <c r="J878" s="29"/>
      <c r="K878" s="29"/>
      <c r="L878" s="29"/>
      <c r="M878" s="29"/>
      <c r="N878" s="29"/>
      <c r="O878" s="29"/>
      <c r="P878" s="29"/>
      <c r="Q878" s="29"/>
      <c r="R878" s="29"/>
      <c r="S878" s="29"/>
      <c r="T878" s="29"/>
      <c r="U878" s="29"/>
      <c r="V878" s="29"/>
      <c r="W878" s="29"/>
      <c r="X878" s="29"/>
      <c r="Y878" s="29"/>
      <c r="Z878" s="29"/>
      <c r="AA878" s="32"/>
      <c r="AB878" s="32"/>
      <c r="AC878" s="32"/>
      <c r="AD878" s="32"/>
      <c r="AE878" s="32"/>
      <c r="AF878" s="32"/>
      <c r="AG878" s="32"/>
      <c r="AH878" s="32"/>
    </row>
    <row r="879" spans="1:34" ht="12.75" customHeight="1">
      <c r="A879" s="25"/>
      <c r="B879" s="32"/>
      <c r="C879" s="20"/>
      <c r="D879" s="92"/>
      <c r="E879" s="20"/>
      <c r="F879" s="35"/>
      <c r="G879" s="32"/>
      <c r="H879" s="32"/>
      <c r="I879" s="32"/>
      <c r="J879" s="29"/>
      <c r="K879" s="29"/>
      <c r="L879" s="29"/>
      <c r="M879" s="29"/>
      <c r="N879" s="29"/>
      <c r="O879" s="29"/>
      <c r="P879" s="29"/>
      <c r="Q879" s="29"/>
      <c r="R879" s="29"/>
      <c r="S879" s="29"/>
      <c r="T879" s="29"/>
      <c r="U879" s="29"/>
      <c r="V879" s="29"/>
      <c r="W879" s="29"/>
      <c r="X879" s="29"/>
      <c r="Y879" s="29"/>
      <c r="Z879" s="29"/>
      <c r="AA879" s="32"/>
      <c r="AB879" s="32"/>
      <c r="AC879" s="32"/>
      <c r="AD879" s="32"/>
      <c r="AE879" s="32"/>
      <c r="AF879" s="32"/>
      <c r="AG879" s="32"/>
      <c r="AH879" s="32"/>
    </row>
    <row r="880" spans="1:34" ht="12.75" customHeight="1">
      <c r="A880" s="25"/>
      <c r="B880" s="32"/>
      <c r="C880" s="20"/>
      <c r="D880" s="92"/>
      <c r="E880" s="20"/>
      <c r="F880" s="35"/>
      <c r="G880" s="32"/>
      <c r="H880" s="32"/>
      <c r="I880" s="32"/>
      <c r="J880" s="29"/>
      <c r="K880" s="29"/>
      <c r="L880" s="29"/>
      <c r="M880" s="29"/>
      <c r="N880" s="29"/>
      <c r="O880" s="29"/>
      <c r="P880" s="29"/>
      <c r="Q880" s="29"/>
      <c r="R880" s="29"/>
      <c r="S880" s="29"/>
      <c r="T880" s="29"/>
      <c r="U880" s="29"/>
      <c r="V880" s="29"/>
      <c r="W880" s="29"/>
      <c r="X880" s="29"/>
      <c r="Y880" s="29"/>
      <c r="Z880" s="29"/>
      <c r="AA880" s="32"/>
      <c r="AB880" s="32"/>
      <c r="AC880" s="32"/>
      <c r="AD880" s="32"/>
      <c r="AE880" s="32"/>
      <c r="AF880" s="32"/>
      <c r="AG880" s="32"/>
      <c r="AH880" s="32"/>
    </row>
    <row r="881" spans="1:34" ht="12.75" customHeight="1">
      <c r="A881" s="25"/>
      <c r="B881" s="32"/>
      <c r="C881" s="20"/>
      <c r="D881" s="92"/>
      <c r="E881" s="20"/>
      <c r="F881" s="35"/>
      <c r="G881" s="32"/>
      <c r="H881" s="32"/>
      <c r="I881" s="32"/>
      <c r="J881" s="29"/>
      <c r="K881" s="29"/>
      <c r="L881" s="29"/>
      <c r="M881" s="29"/>
      <c r="N881" s="29"/>
      <c r="O881" s="29"/>
      <c r="P881" s="29"/>
      <c r="Q881" s="29"/>
      <c r="R881" s="29"/>
      <c r="S881" s="29"/>
      <c r="T881" s="29"/>
      <c r="U881" s="29"/>
      <c r="V881" s="29"/>
      <c r="W881" s="29"/>
      <c r="X881" s="29"/>
      <c r="Y881" s="29"/>
      <c r="Z881" s="29"/>
      <c r="AA881" s="32"/>
      <c r="AB881" s="32"/>
      <c r="AC881" s="32"/>
      <c r="AD881" s="32"/>
      <c r="AE881" s="32"/>
      <c r="AF881" s="32"/>
      <c r="AG881" s="32"/>
      <c r="AH881" s="32"/>
    </row>
    <row r="882" spans="1:34" ht="12.75" customHeight="1">
      <c r="A882" s="25"/>
      <c r="B882" s="32"/>
      <c r="C882" s="20"/>
      <c r="D882" s="92"/>
      <c r="E882" s="20"/>
      <c r="F882" s="35"/>
      <c r="G882" s="32"/>
      <c r="H882" s="32"/>
      <c r="I882" s="32"/>
      <c r="J882" s="29"/>
      <c r="K882" s="29"/>
      <c r="L882" s="29"/>
      <c r="M882" s="29"/>
      <c r="N882" s="29"/>
      <c r="O882" s="29"/>
      <c r="P882" s="29"/>
      <c r="Q882" s="29"/>
      <c r="R882" s="29"/>
      <c r="S882" s="29"/>
      <c r="T882" s="29"/>
      <c r="U882" s="29"/>
      <c r="V882" s="29"/>
      <c r="W882" s="29"/>
      <c r="X882" s="29"/>
      <c r="Y882" s="29"/>
      <c r="Z882" s="29"/>
      <c r="AA882" s="32"/>
      <c r="AB882" s="32"/>
      <c r="AC882" s="32"/>
      <c r="AD882" s="32"/>
      <c r="AE882" s="32"/>
      <c r="AF882" s="32"/>
      <c r="AG882" s="32"/>
      <c r="AH882" s="32"/>
    </row>
    <row r="883" spans="1:34" ht="12.75" customHeight="1">
      <c r="A883" s="25"/>
      <c r="B883" s="32"/>
      <c r="C883" s="20"/>
      <c r="D883" s="92"/>
      <c r="E883" s="20"/>
      <c r="F883" s="35"/>
      <c r="G883" s="32"/>
      <c r="H883" s="32"/>
      <c r="I883" s="32"/>
      <c r="J883" s="29"/>
      <c r="K883" s="29"/>
      <c r="L883" s="29"/>
      <c r="M883" s="29"/>
      <c r="N883" s="29"/>
      <c r="O883" s="29"/>
      <c r="P883" s="29"/>
      <c r="Q883" s="29"/>
      <c r="R883" s="29"/>
      <c r="S883" s="29"/>
      <c r="T883" s="29"/>
      <c r="U883" s="29"/>
      <c r="V883" s="29"/>
      <c r="W883" s="29"/>
      <c r="X883" s="29"/>
      <c r="Y883" s="29"/>
      <c r="Z883" s="29"/>
      <c r="AA883" s="32"/>
      <c r="AB883" s="32"/>
      <c r="AC883" s="32"/>
      <c r="AD883" s="32"/>
      <c r="AE883" s="32"/>
      <c r="AF883" s="32"/>
      <c r="AG883" s="32"/>
      <c r="AH883" s="32"/>
    </row>
    <row r="884" spans="1:34" ht="12.75" customHeight="1">
      <c r="A884" s="25"/>
      <c r="B884" s="32"/>
      <c r="C884" s="20"/>
      <c r="D884" s="92"/>
      <c r="E884" s="20"/>
      <c r="F884" s="35"/>
      <c r="G884" s="32"/>
      <c r="H884" s="32"/>
      <c r="I884" s="32"/>
      <c r="J884" s="29"/>
      <c r="K884" s="29"/>
      <c r="L884" s="29"/>
      <c r="M884" s="29"/>
      <c r="N884" s="29"/>
      <c r="O884" s="29"/>
      <c r="P884" s="29"/>
      <c r="Q884" s="29"/>
      <c r="R884" s="29"/>
      <c r="S884" s="29"/>
      <c r="T884" s="29"/>
      <c r="U884" s="29"/>
      <c r="V884" s="29"/>
      <c r="W884" s="29"/>
      <c r="X884" s="29"/>
      <c r="Y884" s="29"/>
      <c r="Z884" s="29"/>
      <c r="AA884" s="32"/>
      <c r="AB884" s="32"/>
      <c r="AC884" s="32"/>
      <c r="AD884" s="32"/>
      <c r="AE884" s="32"/>
      <c r="AF884" s="32"/>
      <c r="AG884" s="32"/>
      <c r="AH884" s="32"/>
    </row>
    <row r="885" spans="1:34" ht="12.75" customHeight="1">
      <c r="A885" s="25"/>
      <c r="B885" s="32"/>
      <c r="C885" s="20"/>
      <c r="D885" s="92"/>
      <c r="E885" s="20"/>
      <c r="F885" s="35"/>
      <c r="G885" s="32"/>
      <c r="H885" s="32"/>
      <c r="I885" s="32"/>
      <c r="J885" s="29"/>
      <c r="K885" s="29"/>
      <c r="L885" s="29"/>
      <c r="M885" s="29"/>
      <c r="N885" s="29"/>
      <c r="O885" s="29"/>
      <c r="P885" s="29"/>
      <c r="Q885" s="29"/>
      <c r="R885" s="29"/>
      <c r="S885" s="29"/>
      <c r="T885" s="29"/>
      <c r="U885" s="29"/>
      <c r="V885" s="29"/>
      <c r="W885" s="29"/>
      <c r="X885" s="29"/>
      <c r="Y885" s="29"/>
      <c r="Z885" s="29"/>
      <c r="AA885" s="32"/>
      <c r="AB885" s="32"/>
      <c r="AC885" s="32"/>
      <c r="AD885" s="32"/>
      <c r="AE885" s="32"/>
      <c r="AF885" s="32"/>
      <c r="AG885" s="32"/>
      <c r="AH885" s="32"/>
    </row>
    <row r="886" spans="1:34" ht="12.75" customHeight="1">
      <c r="A886" s="25"/>
      <c r="B886" s="32"/>
      <c r="C886" s="20"/>
      <c r="D886" s="92"/>
      <c r="E886" s="20"/>
      <c r="F886" s="35"/>
      <c r="G886" s="32"/>
      <c r="H886" s="32"/>
      <c r="I886" s="32"/>
      <c r="J886" s="29"/>
      <c r="K886" s="29"/>
      <c r="L886" s="29"/>
      <c r="M886" s="29"/>
      <c r="N886" s="29"/>
      <c r="O886" s="29"/>
      <c r="P886" s="29"/>
      <c r="Q886" s="29"/>
      <c r="R886" s="29"/>
      <c r="S886" s="29"/>
      <c r="T886" s="29"/>
      <c r="U886" s="29"/>
      <c r="V886" s="29"/>
      <c r="W886" s="29"/>
      <c r="X886" s="29"/>
      <c r="Y886" s="29"/>
      <c r="Z886" s="29"/>
      <c r="AA886" s="32"/>
      <c r="AB886" s="32"/>
      <c r="AC886" s="32"/>
      <c r="AD886" s="32"/>
      <c r="AE886" s="32"/>
      <c r="AF886" s="32"/>
      <c r="AG886" s="32"/>
      <c r="AH886" s="32"/>
    </row>
    <row r="887" spans="1:34" ht="12.75" customHeight="1">
      <c r="A887" s="25"/>
      <c r="B887" s="32"/>
      <c r="C887" s="20"/>
      <c r="D887" s="92"/>
      <c r="E887" s="20"/>
      <c r="F887" s="35"/>
      <c r="G887" s="32"/>
      <c r="H887" s="32"/>
      <c r="I887" s="32"/>
      <c r="J887" s="29"/>
      <c r="K887" s="29"/>
      <c r="L887" s="29"/>
      <c r="M887" s="29"/>
      <c r="N887" s="29"/>
      <c r="O887" s="29"/>
      <c r="P887" s="29"/>
      <c r="Q887" s="29"/>
      <c r="R887" s="29"/>
      <c r="S887" s="29"/>
      <c r="T887" s="29"/>
      <c r="U887" s="29"/>
      <c r="V887" s="29"/>
      <c r="W887" s="29"/>
      <c r="X887" s="29"/>
      <c r="Y887" s="29"/>
      <c r="Z887" s="29"/>
      <c r="AA887" s="32"/>
      <c r="AB887" s="32"/>
      <c r="AC887" s="32"/>
      <c r="AD887" s="32"/>
      <c r="AE887" s="32"/>
      <c r="AF887" s="32"/>
      <c r="AG887" s="32"/>
      <c r="AH887" s="32"/>
    </row>
    <row r="888" spans="1:34" ht="12.75" customHeight="1">
      <c r="A888" s="25"/>
      <c r="B888" s="32"/>
      <c r="C888" s="20"/>
      <c r="D888" s="92"/>
      <c r="E888" s="20"/>
      <c r="F888" s="35"/>
      <c r="G888" s="32"/>
      <c r="H888" s="32"/>
      <c r="I888" s="32"/>
      <c r="J888" s="29"/>
      <c r="K888" s="29"/>
      <c r="L888" s="29"/>
      <c r="M888" s="29"/>
      <c r="N888" s="29"/>
      <c r="O888" s="29"/>
      <c r="P888" s="29"/>
      <c r="Q888" s="29"/>
      <c r="R888" s="29"/>
      <c r="S888" s="29"/>
      <c r="T888" s="29"/>
      <c r="U888" s="29"/>
      <c r="V888" s="29"/>
      <c r="W888" s="29"/>
      <c r="X888" s="29"/>
      <c r="Y888" s="29"/>
      <c r="Z888" s="29"/>
      <c r="AA888" s="32"/>
      <c r="AB888" s="32"/>
      <c r="AC888" s="32"/>
      <c r="AD888" s="32"/>
      <c r="AE888" s="32"/>
      <c r="AF888" s="32"/>
      <c r="AG888" s="32"/>
      <c r="AH888" s="32"/>
    </row>
    <row r="889" spans="1:34" ht="12.75" customHeight="1">
      <c r="A889" s="25"/>
      <c r="B889" s="32"/>
      <c r="C889" s="20"/>
      <c r="D889" s="92"/>
      <c r="E889" s="20"/>
      <c r="F889" s="35"/>
      <c r="G889" s="32"/>
      <c r="H889" s="32"/>
      <c r="I889" s="32"/>
      <c r="J889" s="29"/>
      <c r="K889" s="29"/>
      <c r="L889" s="29"/>
      <c r="M889" s="29"/>
      <c r="N889" s="29"/>
      <c r="O889" s="29"/>
      <c r="P889" s="29"/>
      <c r="Q889" s="29"/>
      <c r="R889" s="29"/>
      <c r="S889" s="29"/>
      <c r="T889" s="29"/>
      <c r="U889" s="29"/>
      <c r="V889" s="29"/>
      <c r="W889" s="29"/>
      <c r="X889" s="29"/>
      <c r="Y889" s="29"/>
      <c r="Z889" s="29"/>
      <c r="AA889" s="32"/>
      <c r="AB889" s="32"/>
      <c r="AC889" s="32"/>
      <c r="AD889" s="32"/>
      <c r="AE889" s="32"/>
      <c r="AF889" s="32"/>
      <c r="AG889" s="32"/>
      <c r="AH889" s="32"/>
    </row>
    <row r="890" spans="1:34" ht="12.75" customHeight="1">
      <c r="A890" s="25"/>
      <c r="B890" s="32"/>
      <c r="C890" s="20"/>
      <c r="D890" s="92"/>
      <c r="E890" s="20"/>
      <c r="F890" s="35"/>
      <c r="G890" s="32"/>
      <c r="H890" s="32"/>
      <c r="I890" s="32"/>
      <c r="J890" s="29"/>
      <c r="K890" s="29"/>
      <c r="L890" s="29"/>
      <c r="M890" s="29"/>
      <c r="N890" s="29"/>
      <c r="O890" s="29"/>
      <c r="P890" s="29"/>
      <c r="Q890" s="29"/>
      <c r="R890" s="29"/>
      <c r="S890" s="29"/>
      <c r="T890" s="29"/>
      <c r="U890" s="29"/>
      <c r="V890" s="29"/>
      <c r="W890" s="29"/>
      <c r="X890" s="29"/>
      <c r="Y890" s="29"/>
      <c r="Z890" s="29"/>
      <c r="AA890" s="32"/>
      <c r="AB890" s="32"/>
      <c r="AC890" s="32"/>
      <c r="AD890" s="32"/>
      <c r="AE890" s="32"/>
      <c r="AF890" s="32"/>
      <c r="AG890" s="32"/>
      <c r="AH890" s="32"/>
    </row>
    <row r="891" spans="1:34" ht="12.75" customHeight="1">
      <c r="A891" s="25"/>
      <c r="B891" s="32"/>
      <c r="C891" s="20"/>
      <c r="D891" s="92"/>
      <c r="E891" s="20"/>
      <c r="F891" s="35"/>
      <c r="G891" s="32"/>
      <c r="H891" s="32"/>
      <c r="I891" s="32"/>
      <c r="J891" s="29"/>
      <c r="K891" s="29"/>
      <c r="L891" s="29"/>
      <c r="M891" s="29"/>
      <c r="N891" s="29"/>
      <c r="O891" s="29"/>
      <c r="P891" s="29"/>
      <c r="Q891" s="29"/>
      <c r="R891" s="29"/>
      <c r="S891" s="29"/>
      <c r="T891" s="29"/>
      <c r="U891" s="29"/>
      <c r="V891" s="29"/>
      <c r="W891" s="29"/>
      <c r="X891" s="29"/>
      <c r="Y891" s="29"/>
      <c r="Z891" s="29"/>
      <c r="AA891" s="32"/>
      <c r="AB891" s="32"/>
      <c r="AC891" s="32"/>
      <c r="AD891" s="32"/>
      <c r="AE891" s="32"/>
      <c r="AF891" s="32"/>
      <c r="AG891" s="32"/>
      <c r="AH891" s="32"/>
    </row>
    <row r="892" spans="1:34" ht="12.75" customHeight="1">
      <c r="A892" s="25"/>
      <c r="B892" s="32"/>
      <c r="C892" s="20"/>
      <c r="D892" s="92"/>
      <c r="E892" s="20"/>
      <c r="F892" s="35"/>
      <c r="G892" s="32"/>
      <c r="H892" s="32"/>
      <c r="I892" s="32"/>
      <c r="J892" s="29"/>
      <c r="K892" s="29"/>
      <c r="L892" s="29"/>
      <c r="M892" s="29"/>
      <c r="N892" s="29"/>
      <c r="O892" s="29"/>
      <c r="P892" s="29"/>
      <c r="Q892" s="29"/>
      <c r="R892" s="29"/>
      <c r="S892" s="29"/>
      <c r="T892" s="29"/>
      <c r="U892" s="29"/>
      <c r="V892" s="29"/>
      <c r="W892" s="29"/>
      <c r="X892" s="29"/>
      <c r="Y892" s="29"/>
      <c r="Z892" s="29"/>
      <c r="AA892" s="32"/>
      <c r="AB892" s="32"/>
      <c r="AC892" s="32"/>
      <c r="AD892" s="32"/>
      <c r="AE892" s="32"/>
      <c r="AF892" s="32"/>
      <c r="AG892" s="32"/>
      <c r="AH892" s="32"/>
    </row>
    <row r="893" spans="1:34" ht="12.75" customHeight="1">
      <c r="A893" s="25"/>
      <c r="B893" s="32"/>
      <c r="C893" s="20"/>
      <c r="D893" s="92"/>
      <c r="E893" s="20"/>
      <c r="F893" s="35"/>
      <c r="G893" s="32"/>
      <c r="H893" s="32"/>
      <c r="I893" s="32"/>
      <c r="J893" s="29"/>
      <c r="K893" s="29"/>
      <c r="L893" s="29"/>
      <c r="M893" s="29"/>
      <c r="N893" s="29"/>
      <c r="O893" s="29"/>
      <c r="P893" s="29"/>
      <c r="Q893" s="29"/>
      <c r="R893" s="29"/>
      <c r="S893" s="29"/>
      <c r="T893" s="29"/>
      <c r="U893" s="29"/>
      <c r="V893" s="29"/>
      <c r="W893" s="29"/>
      <c r="X893" s="29"/>
      <c r="Y893" s="29"/>
      <c r="Z893" s="29"/>
      <c r="AA893" s="32"/>
      <c r="AB893" s="32"/>
      <c r="AC893" s="32"/>
      <c r="AD893" s="32"/>
      <c r="AE893" s="32"/>
      <c r="AF893" s="32"/>
      <c r="AG893" s="32"/>
      <c r="AH893" s="32"/>
    </row>
    <row r="894" spans="1:34" ht="12.75" customHeight="1">
      <c r="A894" s="25"/>
      <c r="B894" s="32"/>
      <c r="C894" s="20"/>
      <c r="D894" s="92"/>
      <c r="E894" s="20"/>
      <c r="F894" s="35"/>
      <c r="G894" s="32"/>
      <c r="H894" s="32"/>
      <c r="I894" s="32"/>
      <c r="J894" s="29"/>
      <c r="K894" s="29"/>
      <c r="L894" s="29"/>
      <c r="M894" s="29"/>
      <c r="N894" s="29"/>
      <c r="O894" s="29"/>
      <c r="P894" s="29"/>
      <c r="Q894" s="29"/>
      <c r="R894" s="29"/>
      <c r="S894" s="29"/>
      <c r="T894" s="29"/>
      <c r="U894" s="29"/>
      <c r="V894" s="29"/>
      <c r="W894" s="29"/>
      <c r="X894" s="29"/>
      <c r="Y894" s="29"/>
      <c r="Z894" s="29"/>
      <c r="AA894" s="32"/>
      <c r="AB894" s="32"/>
      <c r="AC894" s="32"/>
      <c r="AD894" s="32"/>
      <c r="AE894" s="32"/>
      <c r="AF894" s="32"/>
      <c r="AG894" s="32"/>
      <c r="AH894" s="32"/>
    </row>
    <row r="895" spans="1:34" ht="12.75" customHeight="1">
      <c r="A895" s="25"/>
      <c r="B895" s="32"/>
      <c r="C895" s="20"/>
      <c r="D895" s="92"/>
      <c r="E895" s="20"/>
      <c r="F895" s="35"/>
      <c r="G895" s="32"/>
      <c r="H895" s="32"/>
      <c r="I895" s="32"/>
      <c r="J895" s="29"/>
      <c r="K895" s="29"/>
      <c r="L895" s="29"/>
      <c r="M895" s="29"/>
      <c r="N895" s="29"/>
      <c r="O895" s="29"/>
      <c r="P895" s="29"/>
      <c r="Q895" s="29"/>
      <c r="R895" s="29"/>
      <c r="S895" s="29"/>
      <c r="T895" s="29"/>
      <c r="U895" s="29"/>
      <c r="V895" s="29"/>
      <c r="W895" s="29"/>
      <c r="X895" s="29"/>
      <c r="Y895" s="29"/>
      <c r="Z895" s="29"/>
      <c r="AA895" s="32"/>
      <c r="AB895" s="32"/>
      <c r="AC895" s="32"/>
      <c r="AD895" s="32"/>
      <c r="AE895" s="32"/>
      <c r="AF895" s="32"/>
      <c r="AG895" s="32"/>
      <c r="AH895" s="32"/>
    </row>
    <row r="896" spans="1:34" ht="12.75" customHeight="1">
      <c r="A896" s="25"/>
      <c r="B896" s="32"/>
      <c r="C896" s="20"/>
      <c r="D896" s="92"/>
      <c r="E896" s="20"/>
      <c r="F896" s="35"/>
      <c r="G896" s="32"/>
      <c r="H896" s="32"/>
      <c r="I896" s="32"/>
      <c r="J896" s="29"/>
      <c r="K896" s="29"/>
      <c r="L896" s="29"/>
      <c r="M896" s="29"/>
      <c r="N896" s="29"/>
      <c r="O896" s="29"/>
      <c r="P896" s="29"/>
      <c r="Q896" s="29"/>
      <c r="R896" s="29"/>
      <c r="S896" s="29"/>
      <c r="T896" s="29"/>
      <c r="U896" s="29"/>
      <c r="V896" s="29"/>
      <c r="W896" s="29"/>
      <c r="X896" s="29"/>
      <c r="Y896" s="29"/>
      <c r="Z896" s="29"/>
      <c r="AA896" s="32"/>
      <c r="AB896" s="32"/>
      <c r="AC896" s="32"/>
      <c r="AD896" s="32"/>
      <c r="AE896" s="32"/>
      <c r="AF896" s="32"/>
      <c r="AG896" s="32"/>
      <c r="AH896" s="32"/>
    </row>
    <row r="897" spans="1:34" ht="12.75" customHeight="1">
      <c r="A897" s="25"/>
      <c r="B897" s="32"/>
      <c r="C897" s="20"/>
      <c r="D897" s="92"/>
      <c r="E897" s="20"/>
      <c r="F897" s="35"/>
      <c r="G897" s="32"/>
      <c r="H897" s="32"/>
      <c r="I897" s="32"/>
      <c r="J897" s="29"/>
      <c r="K897" s="29"/>
      <c r="L897" s="29"/>
      <c r="M897" s="29"/>
      <c r="N897" s="29"/>
      <c r="O897" s="29"/>
      <c r="P897" s="29"/>
      <c r="Q897" s="29"/>
      <c r="R897" s="29"/>
      <c r="S897" s="29"/>
      <c r="T897" s="29"/>
      <c r="U897" s="29"/>
      <c r="V897" s="29"/>
      <c r="W897" s="29"/>
      <c r="X897" s="29"/>
      <c r="Y897" s="29"/>
      <c r="Z897" s="29"/>
      <c r="AA897" s="32"/>
      <c r="AB897" s="32"/>
      <c r="AC897" s="32"/>
      <c r="AD897" s="32"/>
      <c r="AE897" s="32"/>
      <c r="AF897" s="32"/>
      <c r="AG897" s="32"/>
      <c r="AH897" s="32"/>
    </row>
    <row r="898" spans="1:34" ht="12.75" customHeight="1">
      <c r="A898" s="25"/>
      <c r="B898" s="32"/>
      <c r="C898" s="20"/>
      <c r="D898" s="92"/>
      <c r="E898" s="20"/>
      <c r="F898" s="35"/>
      <c r="G898" s="32"/>
      <c r="H898" s="32"/>
      <c r="I898" s="32"/>
      <c r="J898" s="29"/>
      <c r="K898" s="29"/>
      <c r="L898" s="29"/>
      <c r="M898" s="29"/>
      <c r="N898" s="29"/>
      <c r="O898" s="29"/>
      <c r="P898" s="29"/>
      <c r="Q898" s="29"/>
      <c r="R898" s="29"/>
      <c r="S898" s="29"/>
      <c r="T898" s="29"/>
      <c r="U898" s="29"/>
      <c r="V898" s="29"/>
      <c r="W898" s="29"/>
      <c r="X898" s="29"/>
      <c r="Y898" s="29"/>
      <c r="Z898" s="29"/>
      <c r="AA898" s="32"/>
      <c r="AB898" s="32"/>
      <c r="AC898" s="32"/>
      <c r="AD898" s="32"/>
      <c r="AE898" s="32"/>
      <c r="AF898" s="32"/>
      <c r="AG898" s="32"/>
      <c r="AH898" s="32"/>
    </row>
    <row r="899" spans="1:34" ht="12.75" customHeight="1">
      <c r="A899" s="25"/>
      <c r="B899" s="32"/>
      <c r="C899" s="20"/>
      <c r="D899" s="92"/>
      <c r="E899" s="20"/>
      <c r="F899" s="35"/>
      <c r="G899" s="32"/>
      <c r="H899" s="32"/>
      <c r="I899" s="32"/>
      <c r="J899" s="29"/>
      <c r="K899" s="29"/>
      <c r="L899" s="29"/>
      <c r="M899" s="29"/>
      <c r="N899" s="29"/>
      <c r="O899" s="29"/>
      <c r="P899" s="29"/>
      <c r="Q899" s="29"/>
      <c r="R899" s="29"/>
      <c r="S899" s="29"/>
      <c r="T899" s="29"/>
      <c r="U899" s="29"/>
      <c r="V899" s="29"/>
      <c r="W899" s="29"/>
      <c r="X899" s="29"/>
      <c r="Y899" s="29"/>
      <c r="Z899" s="29"/>
      <c r="AA899" s="32"/>
      <c r="AB899" s="32"/>
      <c r="AC899" s="32"/>
      <c r="AD899" s="32"/>
      <c r="AE899" s="32"/>
      <c r="AF899" s="32"/>
      <c r="AG899" s="32"/>
      <c r="AH899" s="32"/>
    </row>
    <row r="900" spans="1:34" ht="12.75" customHeight="1">
      <c r="A900" s="25"/>
      <c r="B900" s="32"/>
      <c r="C900" s="20"/>
      <c r="D900" s="92"/>
      <c r="E900" s="20"/>
      <c r="F900" s="35"/>
      <c r="G900" s="32"/>
      <c r="H900" s="32"/>
      <c r="I900" s="32"/>
      <c r="J900" s="29"/>
      <c r="K900" s="29"/>
      <c r="L900" s="29"/>
      <c r="M900" s="29"/>
      <c r="N900" s="29"/>
      <c r="O900" s="29"/>
      <c r="P900" s="29"/>
      <c r="Q900" s="29"/>
      <c r="R900" s="29"/>
      <c r="S900" s="29"/>
      <c r="T900" s="29"/>
      <c r="U900" s="29"/>
      <c r="V900" s="29"/>
      <c r="W900" s="29"/>
      <c r="X900" s="29"/>
      <c r="Y900" s="29"/>
      <c r="Z900" s="29"/>
      <c r="AA900" s="32"/>
      <c r="AB900" s="32"/>
      <c r="AC900" s="32"/>
      <c r="AD900" s="32"/>
      <c r="AE900" s="32"/>
      <c r="AF900" s="32"/>
      <c r="AG900" s="32"/>
      <c r="AH900" s="32"/>
    </row>
    <row r="901" spans="1:34" ht="12.75" customHeight="1">
      <c r="A901" s="25"/>
      <c r="B901" s="32"/>
      <c r="C901" s="20"/>
      <c r="D901" s="92"/>
      <c r="E901" s="20"/>
      <c r="F901" s="35"/>
      <c r="G901" s="32"/>
      <c r="H901" s="32"/>
      <c r="I901" s="32"/>
      <c r="J901" s="29"/>
      <c r="K901" s="29"/>
      <c r="L901" s="29"/>
      <c r="M901" s="29"/>
      <c r="N901" s="29"/>
      <c r="O901" s="29"/>
      <c r="P901" s="29"/>
      <c r="Q901" s="29"/>
      <c r="R901" s="29"/>
      <c r="S901" s="29"/>
      <c r="T901" s="29"/>
      <c r="U901" s="29"/>
      <c r="V901" s="29"/>
      <c r="W901" s="29"/>
      <c r="X901" s="29"/>
      <c r="Y901" s="29"/>
      <c r="Z901" s="29"/>
      <c r="AA901" s="32"/>
      <c r="AB901" s="32"/>
      <c r="AC901" s="32"/>
      <c r="AD901" s="32"/>
      <c r="AE901" s="32"/>
      <c r="AF901" s="32"/>
      <c r="AG901" s="32"/>
      <c r="AH901" s="32"/>
    </row>
    <row r="902" spans="1:34" ht="12.75" customHeight="1">
      <c r="A902" s="25"/>
      <c r="B902" s="32"/>
      <c r="C902" s="20"/>
      <c r="D902" s="92"/>
      <c r="E902" s="20"/>
      <c r="F902" s="35"/>
      <c r="G902" s="32"/>
      <c r="H902" s="32"/>
      <c r="I902" s="32"/>
      <c r="J902" s="29"/>
      <c r="K902" s="29"/>
      <c r="L902" s="29"/>
      <c r="M902" s="29"/>
      <c r="N902" s="29"/>
      <c r="O902" s="29"/>
      <c r="P902" s="29"/>
      <c r="Q902" s="29"/>
      <c r="R902" s="29"/>
      <c r="S902" s="29"/>
      <c r="T902" s="29"/>
      <c r="U902" s="29"/>
      <c r="V902" s="29"/>
      <c r="W902" s="29"/>
      <c r="X902" s="29"/>
      <c r="Y902" s="29"/>
      <c r="Z902" s="29"/>
      <c r="AA902" s="32"/>
      <c r="AB902" s="32"/>
      <c r="AC902" s="32"/>
      <c r="AD902" s="32"/>
      <c r="AE902" s="32"/>
      <c r="AF902" s="32"/>
      <c r="AG902" s="32"/>
      <c r="AH902" s="32"/>
    </row>
    <row r="903" spans="1:34" ht="12.75" customHeight="1">
      <c r="A903" s="25"/>
      <c r="B903" s="32"/>
      <c r="C903" s="20"/>
      <c r="D903" s="92"/>
      <c r="E903" s="20"/>
      <c r="F903" s="35"/>
      <c r="G903" s="32"/>
      <c r="H903" s="32"/>
      <c r="I903" s="32"/>
      <c r="J903" s="29"/>
      <c r="K903" s="29"/>
      <c r="L903" s="29"/>
      <c r="M903" s="29"/>
      <c r="N903" s="29"/>
      <c r="O903" s="29"/>
      <c r="P903" s="29"/>
      <c r="Q903" s="29"/>
      <c r="R903" s="29"/>
      <c r="S903" s="29"/>
      <c r="T903" s="29"/>
      <c r="U903" s="29"/>
      <c r="V903" s="29"/>
      <c r="W903" s="29"/>
      <c r="X903" s="29"/>
      <c r="Y903" s="29"/>
      <c r="Z903" s="29"/>
      <c r="AA903" s="32"/>
      <c r="AB903" s="32"/>
      <c r="AC903" s="32"/>
      <c r="AD903" s="32"/>
      <c r="AE903" s="32"/>
      <c r="AF903" s="32"/>
      <c r="AG903" s="32"/>
      <c r="AH903" s="32"/>
    </row>
    <row r="904" spans="1:34" ht="12.75" customHeight="1">
      <c r="A904" s="25"/>
      <c r="B904" s="32"/>
      <c r="C904" s="20"/>
      <c r="D904" s="92"/>
      <c r="E904" s="20"/>
      <c r="F904" s="35"/>
      <c r="G904" s="32"/>
      <c r="H904" s="32"/>
      <c r="I904" s="32"/>
      <c r="J904" s="29"/>
      <c r="K904" s="29"/>
      <c r="L904" s="29"/>
      <c r="M904" s="29"/>
      <c r="N904" s="29"/>
      <c r="O904" s="29"/>
      <c r="P904" s="29"/>
      <c r="Q904" s="29"/>
      <c r="R904" s="29"/>
      <c r="S904" s="29"/>
      <c r="T904" s="29"/>
      <c r="U904" s="29"/>
      <c r="V904" s="29"/>
      <c r="W904" s="29"/>
      <c r="X904" s="29"/>
      <c r="Y904" s="29"/>
      <c r="Z904" s="29"/>
      <c r="AA904" s="32"/>
      <c r="AB904" s="32"/>
      <c r="AC904" s="32"/>
      <c r="AD904" s="32"/>
      <c r="AE904" s="32"/>
      <c r="AF904" s="32"/>
      <c r="AG904" s="32"/>
      <c r="AH904" s="32"/>
    </row>
    <row r="905" spans="1:34" ht="12.75" customHeight="1">
      <c r="A905" s="25"/>
      <c r="B905" s="32"/>
      <c r="C905" s="20"/>
      <c r="D905" s="92"/>
      <c r="E905" s="20"/>
      <c r="F905" s="35"/>
      <c r="G905" s="32"/>
      <c r="H905" s="32"/>
      <c r="I905" s="32"/>
      <c r="J905" s="29"/>
      <c r="K905" s="29"/>
      <c r="L905" s="29"/>
      <c r="M905" s="29"/>
      <c r="N905" s="29"/>
      <c r="O905" s="29"/>
      <c r="P905" s="29"/>
      <c r="Q905" s="29"/>
      <c r="R905" s="29"/>
      <c r="S905" s="29"/>
      <c r="T905" s="29"/>
      <c r="U905" s="29"/>
      <c r="V905" s="29"/>
      <c r="W905" s="29"/>
      <c r="X905" s="29"/>
      <c r="Y905" s="29"/>
      <c r="Z905" s="29"/>
      <c r="AA905" s="32"/>
      <c r="AB905" s="32"/>
      <c r="AC905" s="32"/>
      <c r="AD905" s="32"/>
      <c r="AE905" s="32"/>
      <c r="AF905" s="32"/>
      <c r="AG905" s="32"/>
      <c r="AH905" s="32"/>
    </row>
    <row r="906" spans="1:34" ht="12.75" customHeight="1">
      <c r="A906" s="25"/>
      <c r="B906" s="32"/>
      <c r="C906" s="20"/>
      <c r="D906" s="92"/>
      <c r="E906" s="20"/>
      <c r="F906" s="35"/>
      <c r="G906" s="32"/>
      <c r="H906" s="32"/>
      <c r="I906" s="32"/>
      <c r="J906" s="29"/>
      <c r="K906" s="29"/>
      <c r="L906" s="29"/>
      <c r="M906" s="29"/>
      <c r="N906" s="29"/>
      <c r="O906" s="29"/>
      <c r="P906" s="29"/>
      <c r="Q906" s="29"/>
      <c r="R906" s="29"/>
      <c r="S906" s="29"/>
      <c r="T906" s="29"/>
      <c r="U906" s="29"/>
      <c r="V906" s="29"/>
      <c r="W906" s="29"/>
      <c r="X906" s="29"/>
      <c r="Y906" s="29"/>
      <c r="Z906" s="29"/>
      <c r="AA906" s="32"/>
      <c r="AB906" s="32"/>
      <c r="AC906" s="32"/>
      <c r="AD906" s="32"/>
      <c r="AE906" s="32"/>
      <c r="AF906" s="32"/>
      <c r="AG906" s="32"/>
      <c r="AH906" s="32"/>
    </row>
    <row r="907" spans="1:34" ht="12.75" customHeight="1">
      <c r="A907" s="25"/>
      <c r="B907" s="32"/>
      <c r="C907" s="20"/>
      <c r="D907" s="92"/>
      <c r="E907" s="20"/>
      <c r="F907" s="35"/>
      <c r="G907" s="32"/>
      <c r="H907" s="32"/>
      <c r="I907" s="32"/>
      <c r="J907" s="29"/>
      <c r="K907" s="29"/>
      <c r="L907" s="29"/>
      <c r="M907" s="29"/>
      <c r="N907" s="29"/>
      <c r="O907" s="29"/>
      <c r="P907" s="29"/>
      <c r="Q907" s="29"/>
      <c r="R907" s="29"/>
      <c r="S907" s="29"/>
      <c r="T907" s="29"/>
      <c r="U907" s="29"/>
      <c r="V907" s="29"/>
      <c r="W907" s="29"/>
      <c r="X907" s="29"/>
      <c r="Y907" s="29"/>
      <c r="Z907" s="29"/>
      <c r="AA907" s="32"/>
      <c r="AB907" s="32"/>
      <c r="AC907" s="32"/>
      <c r="AD907" s="32"/>
      <c r="AE907" s="32"/>
      <c r="AF907" s="32"/>
      <c r="AG907" s="32"/>
      <c r="AH907" s="32"/>
    </row>
    <row r="908" spans="1:34" ht="12.75" customHeight="1">
      <c r="A908" s="25"/>
      <c r="B908" s="32"/>
      <c r="C908" s="20"/>
      <c r="D908" s="92"/>
      <c r="E908" s="20"/>
      <c r="F908" s="35"/>
      <c r="G908" s="32"/>
      <c r="H908" s="32"/>
      <c r="I908" s="32"/>
      <c r="J908" s="29"/>
      <c r="K908" s="29"/>
      <c r="L908" s="29"/>
      <c r="M908" s="29"/>
      <c r="N908" s="29"/>
      <c r="O908" s="29"/>
      <c r="P908" s="29"/>
      <c r="Q908" s="29"/>
      <c r="R908" s="29"/>
      <c r="S908" s="29"/>
      <c r="T908" s="29"/>
      <c r="U908" s="29"/>
      <c r="V908" s="29"/>
      <c r="W908" s="29"/>
      <c r="X908" s="29"/>
      <c r="Y908" s="29"/>
      <c r="Z908" s="29"/>
      <c r="AA908" s="32"/>
      <c r="AB908" s="32"/>
      <c r="AC908" s="32"/>
      <c r="AD908" s="32"/>
      <c r="AE908" s="32"/>
      <c r="AF908" s="32"/>
      <c r="AG908" s="32"/>
      <c r="AH908" s="32"/>
    </row>
    <row r="909" spans="1:34" ht="12.75" customHeight="1">
      <c r="A909" s="25"/>
      <c r="B909" s="32"/>
      <c r="C909" s="20"/>
      <c r="D909" s="92"/>
      <c r="E909" s="20"/>
      <c r="F909" s="35"/>
      <c r="G909" s="32"/>
      <c r="H909" s="32"/>
      <c r="I909" s="32"/>
      <c r="J909" s="29"/>
      <c r="K909" s="29"/>
      <c r="L909" s="29"/>
      <c r="M909" s="29"/>
      <c r="N909" s="29"/>
      <c r="O909" s="29"/>
      <c r="P909" s="29"/>
      <c r="Q909" s="29"/>
      <c r="R909" s="29"/>
      <c r="S909" s="29"/>
      <c r="T909" s="29"/>
      <c r="U909" s="29"/>
      <c r="V909" s="29"/>
      <c r="W909" s="29"/>
      <c r="X909" s="29"/>
      <c r="Y909" s="29"/>
      <c r="Z909" s="29"/>
      <c r="AA909" s="32"/>
      <c r="AB909" s="32"/>
      <c r="AC909" s="32"/>
      <c r="AD909" s="32"/>
      <c r="AE909" s="32"/>
      <c r="AF909" s="32"/>
      <c r="AG909" s="32"/>
      <c r="AH909" s="32"/>
    </row>
    <row r="910" spans="1:34" ht="12.75" customHeight="1">
      <c r="A910" s="25"/>
      <c r="B910" s="32"/>
      <c r="C910" s="20"/>
      <c r="D910" s="92"/>
      <c r="E910" s="20"/>
      <c r="F910" s="35"/>
      <c r="G910" s="32"/>
      <c r="H910" s="32"/>
      <c r="I910" s="32"/>
      <c r="J910" s="29"/>
      <c r="K910" s="29"/>
      <c r="L910" s="29"/>
      <c r="M910" s="29"/>
      <c r="N910" s="29"/>
      <c r="O910" s="29"/>
      <c r="P910" s="29"/>
      <c r="Q910" s="29"/>
      <c r="R910" s="29"/>
      <c r="S910" s="29"/>
      <c r="T910" s="29"/>
      <c r="U910" s="29"/>
      <c r="V910" s="29"/>
      <c r="W910" s="29"/>
      <c r="X910" s="29"/>
      <c r="Y910" s="29"/>
      <c r="Z910" s="29"/>
      <c r="AA910" s="32"/>
      <c r="AB910" s="32"/>
      <c r="AC910" s="32"/>
      <c r="AD910" s="32"/>
      <c r="AE910" s="32"/>
      <c r="AF910" s="32"/>
      <c r="AG910" s="32"/>
      <c r="AH910" s="32"/>
    </row>
    <row r="911" spans="1:34" ht="12.75" customHeight="1">
      <c r="A911" s="25"/>
      <c r="B911" s="32"/>
      <c r="C911" s="20"/>
      <c r="D911" s="92"/>
      <c r="E911" s="20"/>
      <c r="F911" s="35"/>
      <c r="G911" s="32"/>
      <c r="H911" s="32"/>
      <c r="I911" s="32"/>
      <c r="J911" s="29"/>
      <c r="K911" s="29"/>
      <c r="L911" s="29"/>
      <c r="M911" s="29"/>
      <c r="N911" s="29"/>
      <c r="O911" s="29"/>
      <c r="P911" s="29"/>
      <c r="Q911" s="29"/>
      <c r="R911" s="29"/>
      <c r="S911" s="29"/>
      <c r="T911" s="29"/>
      <c r="U911" s="29"/>
      <c r="V911" s="29"/>
      <c r="W911" s="29"/>
      <c r="X911" s="29"/>
      <c r="Y911" s="29"/>
      <c r="Z911" s="29"/>
      <c r="AA911" s="32"/>
      <c r="AB911" s="32"/>
      <c r="AC911" s="32"/>
      <c r="AD911" s="32"/>
      <c r="AE911" s="32"/>
      <c r="AF911" s="32"/>
      <c r="AG911" s="32"/>
      <c r="AH911" s="32"/>
    </row>
    <row r="912" spans="1:34" ht="12.75" customHeight="1">
      <c r="A912" s="25"/>
      <c r="B912" s="32"/>
      <c r="C912" s="20"/>
      <c r="D912" s="92"/>
      <c r="E912" s="20"/>
      <c r="F912" s="35"/>
      <c r="G912" s="32"/>
      <c r="H912" s="32"/>
      <c r="I912" s="32"/>
      <c r="J912" s="29"/>
      <c r="K912" s="29"/>
      <c r="L912" s="29"/>
      <c r="M912" s="29"/>
      <c r="N912" s="29"/>
      <c r="O912" s="29"/>
      <c r="P912" s="29"/>
      <c r="Q912" s="29"/>
      <c r="R912" s="29"/>
      <c r="S912" s="29"/>
      <c r="T912" s="29"/>
      <c r="U912" s="29"/>
      <c r="V912" s="29"/>
      <c r="W912" s="29"/>
      <c r="X912" s="29"/>
      <c r="Y912" s="29"/>
      <c r="Z912" s="29"/>
      <c r="AA912" s="32"/>
      <c r="AB912" s="32"/>
      <c r="AC912" s="32"/>
      <c r="AD912" s="32"/>
      <c r="AE912" s="32"/>
      <c r="AF912" s="32"/>
      <c r="AG912" s="32"/>
      <c r="AH912" s="32"/>
    </row>
    <row r="913" spans="1:34" ht="12.75" customHeight="1">
      <c r="A913" s="25"/>
      <c r="B913" s="32"/>
      <c r="C913" s="20"/>
      <c r="D913" s="92"/>
      <c r="E913" s="20"/>
      <c r="F913" s="35"/>
      <c r="G913" s="32"/>
      <c r="H913" s="32"/>
      <c r="I913" s="32"/>
      <c r="J913" s="29"/>
      <c r="K913" s="29"/>
      <c r="L913" s="29"/>
      <c r="M913" s="29"/>
      <c r="N913" s="29"/>
      <c r="O913" s="29"/>
      <c r="P913" s="29"/>
      <c r="Q913" s="29"/>
      <c r="R913" s="29"/>
      <c r="S913" s="29"/>
      <c r="T913" s="29"/>
      <c r="U913" s="29"/>
      <c r="V913" s="29"/>
      <c r="W913" s="29"/>
      <c r="X913" s="29"/>
      <c r="Y913" s="29"/>
      <c r="Z913" s="29"/>
      <c r="AA913" s="32"/>
      <c r="AB913" s="32"/>
      <c r="AC913" s="32"/>
      <c r="AD913" s="32"/>
      <c r="AE913" s="32"/>
      <c r="AF913" s="32"/>
      <c r="AG913" s="32"/>
      <c r="AH913" s="32"/>
    </row>
    <row r="914" spans="1:34" ht="12.75" customHeight="1">
      <c r="A914" s="25"/>
      <c r="B914" s="32"/>
      <c r="C914" s="20"/>
      <c r="D914" s="92"/>
      <c r="E914" s="20"/>
      <c r="F914" s="35"/>
      <c r="G914" s="32"/>
      <c r="H914" s="32"/>
      <c r="I914" s="32"/>
      <c r="J914" s="29"/>
      <c r="K914" s="29"/>
      <c r="L914" s="29"/>
      <c r="M914" s="29"/>
      <c r="N914" s="29"/>
      <c r="O914" s="29"/>
      <c r="P914" s="29"/>
      <c r="Q914" s="29"/>
      <c r="R914" s="29"/>
      <c r="S914" s="29"/>
      <c r="T914" s="29"/>
      <c r="U914" s="29"/>
      <c r="V914" s="29"/>
      <c r="W914" s="29"/>
      <c r="X914" s="29"/>
      <c r="Y914" s="29"/>
      <c r="Z914" s="29"/>
      <c r="AA914" s="32"/>
      <c r="AB914" s="32"/>
      <c r="AC914" s="32"/>
      <c r="AD914" s="32"/>
      <c r="AE914" s="32"/>
      <c r="AF914" s="32"/>
      <c r="AG914" s="32"/>
      <c r="AH914" s="32"/>
    </row>
    <row r="915" spans="1:34" ht="12.75" customHeight="1">
      <c r="A915" s="25"/>
      <c r="B915" s="32"/>
      <c r="C915" s="20"/>
      <c r="D915" s="92"/>
      <c r="E915" s="20"/>
      <c r="F915" s="35"/>
      <c r="G915" s="32"/>
      <c r="H915" s="32"/>
      <c r="I915" s="32"/>
      <c r="J915" s="29"/>
      <c r="K915" s="29"/>
      <c r="L915" s="29"/>
      <c r="M915" s="29"/>
      <c r="N915" s="29"/>
      <c r="O915" s="29"/>
      <c r="P915" s="29"/>
      <c r="Q915" s="29"/>
      <c r="R915" s="29"/>
      <c r="S915" s="29"/>
      <c r="T915" s="29"/>
      <c r="U915" s="29"/>
      <c r="V915" s="29"/>
      <c r="W915" s="29"/>
      <c r="X915" s="29"/>
      <c r="Y915" s="29"/>
      <c r="Z915" s="29"/>
      <c r="AA915" s="32"/>
      <c r="AB915" s="32"/>
      <c r="AC915" s="32"/>
      <c r="AD915" s="32"/>
      <c r="AE915" s="32"/>
      <c r="AF915" s="32"/>
      <c r="AG915" s="32"/>
      <c r="AH915" s="32"/>
    </row>
    <row r="916" spans="1:34" ht="12.75" customHeight="1">
      <c r="A916" s="25"/>
      <c r="B916" s="32"/>
      <c r="C916" s="20"/>
      <c r="D916" s="92"/>
      <c r="E916" s="20"/>
      <c r="F916" s="35"/>
      <c r="G916" s="32"/>
      <c r="H916" s="32"/>
      <c r="I916" s="32"/>
      <c r="J916" s="29"/>
      <c r="K916" s="29"/>
      <c r="L916" s="29"/>
      <c r="M916" s="29"/>
      <c r="N916" s="29"/>
      <c r="O916" s="29"/>
      <c r="P916" s="29"/>
      <c r="Q916" s="29"/>
      <c r="R916" s="29"/>
      <c r="S916" s="29"/>
      <c r="T916" s="29"/>
      <c r="U916" s="29"/>
      <c r="V916" s="29"/>
      <c r="W916" s="29"/>
      <c r="X916" s="29"/>
      <c r="Y916" s="29"/>
      <c r="Z916" s="29"/>
      <c r="AA916" s="32"/>
      <c r="AB916" s="32"/>
      <c r="AC916" s="32"/>
      <c r="AD916" s="32"/>
      <c r="AE916" s="32"/>
      <c r="AF916" s="32"/>
      <c r="AG916" s="32"/>
      <c r="AH916" s="32"/>
    </row>
    <row r="917" spans="1:34" ht="12.75" customHeight="1">
      <c r="A917" s="25"/>
      <c r="B917" s="32"/>
      <c r="C917" s="20"/>
      <c r="D917" s="92"/>
      <c r="E917" s="20"/>
      <c r="F917" s="35"/>
      <c r="G917" s="32"/>
      <c r="H917" s="32"/>
      <c r="I917" s="32"/>
      <c r="J917" s="29"/>
      <c r="K917" s="29"/>
      <c r="L917" s="29"/>
      <c r="M917" s="29"/>
      <c r="N917" s="29"/>
      <c r="O917" s="29"/>
      <c r="P917" s="29"/>
      <c r="Q917" s="29"/>
      <c r="R917" s="29"/>
      <c r="S917" s="29"/>
      <c r="T917" s="29"/>
      <c r="U917" s="29"/>
      <c r="V917" s="29"/>
      <c r="W917" s="29"/>
      <c r="X917" s="29"/>
      <c r="Y917" s="29"/>
      <c r="Z917" s="29"/>
      <c r="AA917" s="32"/>
      <c r="AB917" s="32"/>
      <c r="AC917" s="32"/>
      <c r="AD917" s="32"/>
      <c r="AE917" s="32"/>
      <c r="AF917" s="32"/>
      <c r="AG917" s="32"/>
      <c r="AH917" s="32"/>
    </row>
    <row r="918" spans="1:34" ht="12.75" customHeight="1">
      <c r="A918" s="25"/>
      <c r="B918" s="32"/>
      <c r="C918" s="20"/>
      <c r="D918" s="92"/>
      <c r="E918" s="20"/>
      <c r="F918" s="35"/>
      <c r="G918" s="32"/>
      <c r="H918" s="32"/>
      <c r="I918" s="32"/>
      <c r="J918" s="29"/>
      <c r="K918" s="29"/>
      <c r="L918" s="29"/>
      <c r="M918" s="29"/>
      <c r="N918" s="29"/>
      <c r="O918" s="29"/>
      <c r="P918" s="29"/>
      <c r="Q918" s="29"/>
      <c r="R918" s="29"/>
      <c r="S918" s="29"/>
      <c r="T918" s="29"/>
      <c r="U918" s="29"/>
      <c r="V918" s="29"/>
      <c r="W918" s="29"/>
      <c r="X918" s="29"/>
      <c r="Y918" s="29"/>
      <c r="Z918" s="29"/>
      <c r="AA918" s="32"/>
      <c r="AB918" s="32"/>
      <c r="AC918" s="32"/>
      <c r="AD918" s="32"/>
      <c r="AE918" s="32"/>
      <c r="AF918" s="32"/>
      <c r="AG918" s="32"/>
      <c r="AH918" s="32"/>
    </row>
    <row r="919" spans="1:34" ht="12.75" customHeight="1">
      <c r="A919" s="25"/>
      <c r="B919" s="32"/>
      <c r="C919" s="20"/>
      <c r="D919" s="92"/>
      <c r="E919" s="20"/>
      <c r="F919" s="35"/>
      <c r="G919" s="32"/>
      <c r="H919" s="32"/>
      <c r="I919" s="32"/>
      <c r="J919" s="29"/>
      <c r="K919" s="29"/>
      <c r="L919" s="29"/>
      <c r="M919" s="29"/>
      <c r="N919" s="29"/>
      <c r="O919" s="29"/>
      <c r="P919" s="29"/>
      <c r="Q919" s="29"/>
      <c r="R919" s="29"/>
      <c r="S919" s="29"/>
      <c r="T919" s="29"/>
      <c r="U919" s="29"/>
      <c r="V919" s="29"/>
      <c r="W919" s="29"/>
      <c r="X919" s="29"/>
      <c r="Y919" s="29"/>
      <c r="Z919" s="29"/>
      <c r="AA919" s="32"/>
      <c r="AB919" s="32"/>
      <c r="AC919" s="32"/>
      <c r="AD919" s="32"/>
      <c r="AE919" s="32"/>
      <c r="AF919" s="32"/>
      <c r="AG919" s="32"/>
      <c r="AH919" s="32"/>
    </row>
    <row r="920" spans="1:34" ht="12.75" customHeight="1">
      <c r="A920" s="25"/>
      <c r="B920" s="32"/>
      <c r="C920" s="20"/>
      <c r="D920" s="92"/>
      <c r="E920" s="20"/>
      <c r="F920" s="35"/>
      <c r="G920" s="32"/>
      <c r="H920" s="32"/>
      <c r="I920" s="32"/>
      <c r="J920" s="29"/>
      <c r="K920" s="29"/>
      <c r="L920" s="29"/>
      <c r="M920" s="29"/>
      <c r="N920" s="29"/>
      <c r="O920" s="29"/>
      <c r="P920" s="29"/>
      <c r="Q920" s="29"/>
      <c r="R920" s="29"/>
      <c r="S920" s="29"/>
      <c r="T920" s="29"/>
      <c r="U920" s="29"/>
      <c r="V920" s="29"/>
      <c r="W920" s="29"/>
      <c r="X920" s="29"/>
      <c r="Y920" s="29"/>
      <c r="Z920" s="29"/>
      <c r="AA920" s="32"/>
      <c r="AB920" s="32"/>
      <c r="AC920" s="32"/>
      <c r="AD920" s="32"/>
      <c r="AE920" s="32"/>
      <c r="AF920" s="32"/>
      <c r="AG920" s="32"/>
      <c r="AH920" s="32"/>
    </row>
    <row r="921" spans="1:34" ht="12.75" customHeight="1">
      <c r="A921" s="25"/>
      <c r="B921" s="32"/>
      <c r="C921" s="20"/>
      <c r="D921" s="92"/>
      <c r="E921" s="20"/>
      <c r="F921" s="35"/>
      <c r="G921" s="32"/>
      <c r="H921" s="32"/>
      <c r="I921" s="32"/>
      <c r="J921" s="29"/>
      <c r="K921" s="29"/>
      <c r="L921" s="29"/>
      <c r="M921" s="29"/>
      <c r="N921" s="29"/>
      <c r="O921" s="29"/>
      <c r="P921" s="29"/>
      <c r="Q921" s="29"/>
      <c r="R921" s="29"/>
      <c r="S921" s="29"/>
      <c r="T921" s="29"/>
      <c r="U921" s="29"/>
      <c r="V921" s="29"/>
      <c r="W921" s="29"/>
      <c r="X921" s="29"/>
      <c r="Y921" s="29"/>
      <c r="Z921" s="29"/>
      <c r="AA921" s="32"/>
      <c r="AB921" s="32"/>
      <c r="AC921" s="32"/>
      <c r="AD921" s="32"/>
      <c r="AE921" s="32"/>
      <c r="AF921" s="32"/>
      <c r="AG921" s="32"/>
      <c r="AH921" s="32"/>
    </row>
    <row r="922" spans="1:34" ht="12.75" customHeight="1">
      <c r="A922" s="25"/>
      <c r="B922" s="32"/>
      <c r="C922" s="20"/>
      <c r="D922" s="92"/>
      <c r="E922" s="20"/>
      <c r="F922" s="35"/>
      <c r="G922" s="32"/>
      <c r="H922" s="32"/>
      <c r="I922" s="32"/>
      <c r="J922" s="29"/>
      <c r="K922" s="29"/>
      <c r="L922" s="29"/>
      <c r="M922" s="29"/>
      <c r="N922" s="29"/>
      <c r="O922" s="29"/>
      <c r="P922" s="29"/>
      <c r="Q922" s="29"/>
      <c r="R922" s="29"/>
      <c r="S922" s="29"/>
      <c r="T922" s="29"/>
      <c r="U922" s="29"/>
      <c r="V922" s="29"/>
      <c r="W922" s="29"/>
      <c r="X922" s="29"/>
      <c r="Y922" s="29"/>
      <c r="Z922" s="29"/>
      <c r="AA922" s="32"/>
      <c r="AB922" s="32"/>
      <c r="AC922" s="32"/>
      <c r="AD922" s="32"/>
      <c r="AE922" s="32"/>
      <c r="AF922" s="32"/>
      <c r="AG922" s="32"/>
      <c r="AH922" s="32"/>
    </row>
    <row r="923" spans="1:34" ht="12.75" customHeight="1">
      <c r="A923" s="25"/>
      <c r="B923" s="32"/>
      <c r="C923" s="20"/>
      <c r="D923" s="92"/>
      <c r="E923" s="20"/>
      <c r="F923" s="35"/>
      <c r="G923" s="32"/>
      <c r="H923" s="32"/>
      <c r="I923" s="32"/>
      <c r="J923" s="29"/>
      <c r="K923" s="29"/>
      <c r="L923" s="29"/>
      <c r="M923" s="29"/>
      <c r="N923" s="29"/>
      <c r="O923" s="29"/>
      <c r="P923" s="29"/>
      <c r="Q923" s="29"/>
      <c r="R923" s="29"/>
      <c r="S923" s="29"/>
      <c r="T923" s="29"/>
      <c r="U923" s="29"/>
      <c r="V923" s="29"/>
      <c r="W923" s="29"/>
      <c r="X923" s="29"/>
      <c r="Y923" s="29"/>
      <c r="Z923" s="29"/>
      <c r="AA923" s="32"/>
      <c r="AB923" s="32"/>
      <c r="AC923" s="32"/>
      <c r="AD923" s="32"/>
      <c r="AE923" s="32"/>
      <c r="AF923" s="32"/>
      <c r="AG923" s="32"/>
      <c r="AH923" s="32"/>
    </row>
    <row r="924" spans="1:34" ht="12.75" customHeight="1">
      <c r="A924" s="25"/>
      <c r="B924" s="32"/>
      <c r="C924" s="20"/>
      <c r="D924" s="92"/>
      <c r="E924" s="20"/>
      <c r="F924" s="35"/>
      <c r="G924" s="32"/>
      <c r="H924" s="32"/>
      <c r="I924" s="32"/>
      <c r="J924" s="29"/>
      <c r="K924" s="29"/>
      <c r="L924" s="29"/>
      <c r="M924" s="29"/>
      <c r="N924" s="29"/>
      <c r="O924" s="29"/>
      <c r="P924" s="29"/>
      <c r="Q924" s="29"/>
      <c r="R924" s="29"/>
      <c r="S924" s="29"/>
      <c r="T924" s="29"/>
      <c r="U924" s="29"/>
      <c r="V924" s="29"/>
      <c r="W924" s="29"/>
      <c r="X924" s="29"/>
      <c r="Y924" s="29"/>
      <c r="Z924" s="29"/>
      <c r="AA924" s="32"/>
      <c r="AB924" s="32"/>
      <c r="AC924" s="32"/>
      <c r="AD924" s="32"/>
      <c r="AE924" s="32"/>
      <c r="AF924" s="32"/>
      <c r="AG924" s="32"/>
      <c r="AH924" s="32"/>
    </row>
    <row r="925" spans="1:34" ht="12.75" customHeight="1">
      <c r="A925" s="25"/>
      <c r="B925" s="32"/>
      <c r="C925" s="20"/>
      <c r="D925" s="92"/>
      <c r="E925" s="20"/>
      <c r="F925" s="35"/>
      <c r="G925" s="32"/>
      <c r="H925" s="32"/>
      <c r="I925" s="32"/>
      <c r="J925" s="29"/>
      <c r="K925" s="29"/>
      <c r="L925" s="29"/>
      <c r="M925" s="29"/>
      <c r="N925" s="29"/>
      <c r="O925" s="29"/>
      <c r="P925" s="29"/>
      <c r="Q925" s="29"/>
      <c r="R925" s="29"/>
      <c r="S925" s="29"/>
      <c r="T925" s="29"/>
      <c r="U925" s="29"/>
      <c r="V925" s="29"/>
      <c r="W925" s="29"/>
      <c r="X925" s="29"/>
      <c r="Y925" s="29"/>
      <c r="Z925" s="29"/>
      <c r="AA925" s="32"/>
      <c r="AB925" s="32"/>
      <c r="AC925" s="32"/>
      <c r="AD925" s="32"/>
      <c r="AE925" s="32"/>
      <c r="AF925" s="32"/>
      <c r="AG925" s="32"/>
      <c r="AH925" s="32"/>
    </row>
    <row r="926" spans="1:34" ht="12.75" customHeight="1">
      <c r="A926" s="25"/>
      <c r="B926" s="32"/>
      <c r="C926" s="20"/>
      <c r="D926" s="92"/>
      <c r="E926" s="20"/>
      <c r="F926" s="35"/>
      <c r="G926" s="32"/>
      <c r="H926" s="32"/>
      <c r="I926" s="32"/>
      <c r="J926" s="29"/>
      <c r="K926" s="29"/>
      <c r="L926" s="29"/>
      <c r="M926" s="29"/>
      <c r="N926" s="29"/>
      <c r="O926" s="29"/>
      <c r="P926" s="29"/>
      <c r="Q926" s="29"/>
      <c r="R926" s="29"/>
      <c r="S926" s="29"/>
      <c r="T926" s="29"/>
      <c r="U926" s="29"/>
      <c r="V926" s="29"/>
      <c r="W926" s="29"/>
      <c r="X926" s="29"/>
      <c r="Y926" s="29"/>
      <c r="Z926" s="29"/>
      <c r="AA926" s="32"/>
      <c r="AB926" s="32"/>
      <c r="AC926" s="32"/>
      <c r="AD926" s="32"/>
      <c r="AE926" s="32"/>
      <c r="AF926" s="32"/>
      <c r="AG926" s="32"/>
      <c r="AH926" s="32"/>
    </row>
    <row r="927" spans="1:34" ht="12.75" customHeight="1">
      <c r="A927" s="25"/>
      <c r="B927" s="32"/>
      <c r="C927" s="20"/>
      <c r="D927" s="92"/>
      <c r="E927" s="20"/>
      <c r="F927" s="35"/>
      <c r="G927" s="32"/>
      <c r="H927" s="32"/>
      <c r="I927" s="32"/>
      <c r="J927" s="29"/>
      <c r="K927" s="29"/>
      <c r="L927" s="29"/>
      <c r="M927" s="29"/>
      <c r="N927" s="29"/>
      <c r="O927" s="29"/>
      <c r="P927" s="29"/>
      <c r="Q927" s="29"/>
      <c r="R927" s="29"/>
      <c r="S927" s="29"/>
      <c r="T927" s="29"/>
      <c r="U927" s="29"/>
      <c r="V927" s="29"/>
      <c r="W927" s="29"/>
      <c r="X927" s="29"/>
      <c r="Y927" s="29"/>
      <c r="Z927" s="29"/>
      <c r="AA927" s="32"/>
      <c r="AB927" s="32"/>
      <c r="AC927" s="32"/>
      <c r="AD927" s="32"/>
      <c r="AE927" s="32"/>
      <c r="AF927" s="32"/>
      <c r="AG927" s="32"/>
      <c r="AH927" s="32"/>
    </row>
    <row r="928" spans="1:34" ht="12.75" customHeight="1">
      <c r="A928" s="25"/>
      <c r="B928" s="32"/>
      <c r="C928" s="20"/>
      <c r="D928" s="92"/>
      <c r="E928" s="20"/>
      <c r="F928" s="35"/>
      <c r="G928" s="32"/>
      <c r="H928" s="32"/>
      <c r="I928" s="32"/>
      <c r="J928" s="29"/>
      <c r="K928" s="29"/>
      <c r="L928" s="29"/>
      <c r="M928" s="29"/>
      <c r="N928" s="29"/>
      <c r="O928" s="29"/>
      <c r="P928" s="29"/>
      <c r="Q928" s="29"/>
      <c r="R928" s="29"/>
      <c r="S928" s="29"/>
      <c r="T928" s="29"/>
      <c r="U928" s="29"/>
      <c r="V928" s="29"/>
      <c r="W928" s="29"/>
      <c r="X928" s="29"/>
      <c r="Y928" s="29"/>
      <c r="Z928" s="29"/>
      <c r="AA928" s="32"/>
      <c r="AB928" s="32"/>
      <c r="AC928" s="32"/>
      <c r="AD928" s="32"/>
      <c r="AE928" s="32"/>
      <c r="AF928" s="32"/>
      <c r="AG928" s="32"/>
      <c r="AH928" s="32"/>
    </row>
    <row r="929" spans="1:34" ht="12.75" customHeight="1">
      <c r="A929" s="25"/>
      <c r="B929" s="32"/>
      <c r="C929" s="20"/>
      <c r="D929" s="92"/>
      <c r="E929" s="20"/>
      <c r="F929" s="35"/>
      <c r="G929" s="32"/>
      <c r="H929" s="32"/>
      <c r="I929" s="32"/>
      <c r="J929" s="29"/>
      <c r="K929" s="29"/>
      <c r="L929" s="29"/>
      <c r="M929" s="29"/>
      <c r="N929" s="29"/>
      <c r="O929" s="29"/>
      <c r="P929" s="29"/>
      <c r="Q929" s="29"/>
      <c r="R929" s="29"/>
      <c r="S929" s="29"/>
      <c r="T929" s="29"/>
      <c r="U929" s="29"/>
      <c r="V929" s="29"/>
      <c r="W929" s="29"/>
      <c r="X929" s="29"/>
      <c r="Y929" s="29"/>
      <c r="Z929" s="29"/>
      <c r="AA929" s="32"/>
      <c r="AB929" s="32"/>
      <c r="AC929" s="32"/>
      <c r="AD929" s="32"/>
      <c r="AE929" s="32"/>
      <c r="AF929" s="32"/>
      <c r="AG929" s="32"/>
      <c r="AH929" s="32"/>
    </row>
    <row r="930" spans="1:34" ht="12.75" customHeight="1">
      <c r="A930" s="25"/>
      <c r="B930" s="32"/>
      <c r="C930" s="20"/>
      <c r="D930" s="92"/>
      <c r="E930" s="20"/>
      <c r="F930" s="35"/>
      <c r="G930" s="32"/>
      <c r="H930" s="32"/>
      <c r="I930" s="32"/>
      <c r="J930" s="29"/>
      <c r="K930" s="29"/>
      <c r="L930" s="29"/>
      <c r="M930" s="29"/>
      <c r="N930" s="29"/>
      <c r="O930" s="29"/>
      <c r="P930" s="29"/>
      <c r="Q930" s="29"/>
      <c r="R930" s="29"/>
      <c r="S930" s="29"/>
      <c r="T930" s="29"/>
      <c r="U930" s="29"/>
      <c r="V930" s="29"/>
      <c r="W930" s="29"/>
      <c r="X930" s="29"/>
      <c r="Y930" s="29"/>
      <c r="Z930" s="29"/>
      <c r="AA930" s="32"/>
      <c r="AB930" s="32"/>
      <c r="AC930" s="32"/>
      <c r="AD930" s="32"/>
      <c r="AE930" s="32"/>
      <c r="AF930" s="32"/>
      <c r="AG930" s="32"/>
      <c r="AH930" s="32"/>
    </row>
    <row r="931" spans="1:34" ht="12.75" customHeight="1">
      <c r="A931" s="25"/>
      <c r="B931" s="32"/>
      <c r="C931" s="20"/>
      <c r="D931" s="92"/>
      <c r="E931" s="20"/>
      <c r="F931" s="35"/>
      <c r="G931" s="32"/>
      <c r="H931" s="32"/>
      <c r="I931" s="32"/>
      <c r="J931" s="29"/>
      <c r="K931" s="29"/>
      <c r="L931" s="29"/>
      <c r="M931" s="29"/>
      <c r="N931" s="29"/>
      <c r="O931" s="29"/>
      <c r="P931" s="29"/>
      <c r="Q931" s="29"/>
      <c r="R931" s="29"/>
      <c r="S931" s="29"/>
      <c r="T931" s="29"/>
      <c r="U931" s="29"/>
      <c r="V931" s="29"/>
      <c r="W931" s="29"/>
      <c r="X931" s="29"/>
      <c r="Y931" s="29"/>
      <c r="Z931" s="29"/>
      <c r="AA931" s="32"/>
      <c r="AB931" s="32"/>
      <c r="AC931" s="32"/>
      <c r="AD931" s="32"/>
      <c r="AE931" s="32"/>
      <c r="AF931" s="32"/>
      <c r="AG931" s="32"/>
      <c r="AH931" s="32"/>
    </row>
    <row r="932" spans="1:34" ht="12.75" customHeight="1">
      <c r="A932" s="25"/>
      <c r="B932" s="32"/>
      <c r="C932" s="20"/>
      <c r="D932" s="92"/>
      <c r="E932" s="20"/>
      <c r="F932" s="35"/>
      <c r="G932" s="32"/>
      <c r="H932" s="32"/>
      <c r="I932" s="32"/>
      <c r="J932" s="29"/>
      <c r="K932" s="29"/>
      <c r="L932" s="29"/>
      <c r="M932" s="29"/>
      <c r="N932" s="29"/>
      <c r="O932" s="29"/>
      <c r="P932" s="29"/>
      <c r="Q932" s="29"/>
      <c r="R932" s="29"/>
      <c r="S932" s="29"/>
      <c r="T932" s="29"/>
      <c r="U932" s="29"/>
      <c r="V932" s="29"/>
      <c r="W932" s="29"/>
      <c r="X932" s="29"/>
      <c r="Y932" s="29"/>
      <c r="Z932" s="29"/>
      <c r="AA932" s="32"/>
      <c r="AB932" s="32"/>
      <c r="AC932" s="32"/>
      <c r="AD932" s="32"/>
      <c r="AE932" s="32"/>
      <c r="AF932" s="32"/>
      <c r="AG932" s="32"/>
      <c r="AH932" s="32"/>
    </row>
    <row r="933" spans="1:34" ht="12.75" customHeight="1">
      <c r="A933" s="25"/>
      <c r="B933" s="32"/>
      <c r="C933" s="20"/>
      <c r="D933" s="92"/>
      <c r="E933" s="20"/>
      <c r="F933" s="35"/>
      <c r="G933" s="32"/>
      <c r="H933" s="32"/>
      <c r="I933" s="32"/>
      <c r="J933" s="29"/>
      <c r="K933" s="29"/>
      <c r="L933" s="29"/>
      <c r="M933" s="29"/>
      <c r="N933" s="29"/>
      <c r="O933" s="29"/>
      <c r="P933" s="29"/>
      <c r="Q933" s="29"/>
      <c r="R933" s="29"/>
      <c r="S933" s="29"/>
      <c r="T933" s="29"/>
      <c r="U933" s="29"/>
      <c r="V933" s="29"/>
      <c r="W933" s="29"/>
      <c r="X933" s="29"/>
      <c r="Y933" s="29"/>
      <c r="Z933" s="29"/>
      <c r="AA933" s="32"/>
      <c r="AB933" s="32"/>
      <c r="AC933" s="32"/>
      <c r="AD933" s="32"/>
      <c r="AE933" s="32"/>
      <c r="AF933" s="32"/>
      <c r="AG933" s="32"/>
      <c r="AH933" s="32"/>
    </row>
    <row r="934" spans="1:34" ht="12.75" customHeight="1">
      <c r="A934" s="25"/>
      <c r="B934" s="32"/>
      <c r="C934" s="20"/>
      <c r="D934" s="92"/>
      <c r="E934" s="20"/>
      <c r="F934" s="35"/>
      <c r="G934" s="32"/>
      <c r="H934" s="32"/>
      <c r="I934" s="32"/>
      <c r="J934" s="29"/>
      <c r="K934" s="29"/>
      <c r="L934" s="29"/>
      <c r="M934" s="29"/>
      <c r="N934" s="29"/>
      <c r="O934" s="29"/>
      <c r="P934" s="29"/>
      <c r="Q934" s="29"/>
      <c r="R934" s="29"/>
      <c r="S934" s="29"/>
      <c r="T934" s="29"/>
      <c r="U934" s="29"/>
      <c r="V934" s="29"/>
      <c r="W934" s="29"/>
      <c r="X934" s="29"/>
      <c r="Y934" s="29"/>
      <c r="Z934" s="29"/>
      <c r="AA934" s="32"/>
      <c r="AB934" s="32"/>
      <c r="AC934" s="32"/>
      <c r="AD934" s="32"/>
      <c r="AE934" s="32"/>
      <c r="AF934" s="32"/>
      <c r="AG934" s="32"/>
      <c r="AH934" s="32"/>
    </row>
    <row r="935" spans="1:34" ht="12.75" customHeight="1">
      <c r="A935" s="25"/>
      <c r="B935" s="32"/>
      <c r="C935" s="20"/>
      <c r="D935" s="92"/>
      <c r="E935" s="20"/>
      <c r="F935" s="35"/>
      <c r="G935" s="32"/>
      <c r="H935" s="32"/>
      <c r="I935" s="32"/>
      <c r="J935" s="29"/>
      <c r="K935" s="29"/>
      <c r="L935" s="29"/>
      <c r="M935" s="29"/>
      <c r="N935" s="29"/>
      <c r="O935" s="29"/>
      <c r="P935" s="29"/>
      <c r="Q935" s="29"/>
      <c r="R935" s="29"/>
      <c r="S935" s="29"/>
      <c r="T935" s="29"/>
      <c r="U935" s="29"/>
      <c r="V935" s="29"/>
      <c r="W935" s="29"/>
      <c r="X935" s="29"/>
      <c r="Y935" s="29"/>
      <c r="Z935" s="29"/>
      <c r="AA935" s="32"/>
      <c r="AB935" s="32"/>
      <c r="AC935" s="32"/>
      <c r="AD935" s="32"/>
      <c r="AE935" s="32"/>
      <c r="AF935" s="32"/>
      <c r="AG935" s="32"/>
      <c r="AH935" s="32"/>
    </row>
    <row r="936" spans="1:34" ht="12.75" customHeight="1">
      <c r="A936" s="25"/>
      <c r="B936" s="32"/>
      <c r="C936" s="20"/>
      <c r="D936" s="92"/>
      <c r="E936" s="20"/>
      <c r="F936" s="35"/>
      <c r="G936" s="32"/>
      <c r="H936" s="32"/>
      <c r="I936" s="32"/>
      <c r="J936" s="29"/>
      <c r="K936" s="29"/>
      <c r="L936" s="29"/>
      <c r="M936" s="29"/>
      <c r="N936" s="29"/>
      <c r="O936" s="29"/>
      <c r="P936" s="29"/>
      <c r="Q936" s="29"/>
      <c r="R936" s="29"/>
      <c r="S936" s="29"/>
      <c r="T936" s="29"/>
      <c r="U936" s="29"/>
      <c r="V936" s="29"/>
      <c r="W936" s="29"/>
      <c r="X936" s="29"/>
      <c r="Y936" s="29"/>
      <c r="Z936" s="29"/>
      <c r="AA936" s="32"/>
      <c r="AB936" s="32"/>
      <c r="AC936" s="32"/>
      <c r="AD936" s="32"/>
      <c r="AE936" s="32"/>
      <c r="AF936" s="32"/>
      <c r="AG936" s="32"/>
      <c r="AH936" s="32"/>
    </row>
    <row r="937" spans="1:34" ht="12.75" customHeight="1">
      <c r="A937" s="25"/>
      <c r="B937" s="32"/>
      <c r="C937" s="20"/>
      <c r="D937" s="92"/>
      <c r="E937" s="20"/>
      <c r="F937" s="35"/>
      <c r="G937" s="32"/>
      <c r="H937" s="32"/>
      <c r="I937" s="32"/>
      <c r="J937" s="29"/>
      <c r="K937" s="29"/>
      <c r="L937" s="29"/>
      <c r="M937" s="29"/>
      <c r="N937" s="29"/>
      <c r="O937" s="29"/>
      <c r="P937" s="29"/>
      <c r="Q937" s="29"/>
      <c r="R937" s="29"/>
      <c r="S937" s="29"/>
      <c r="T937" s="29"/>
      <c r="U937" s="29"/>
      <c r="V937" s="29"/>
      <c r="W937" s="29"/>
      <c r="X937" s="29"/>
      <c r="Y937" s="29"/>
      <c r="Z937" s="29"/>
      <c r="AA937" s="32"/>
      <c r="AB937" s="32"/>
      <c r="AC937" s="32"/>
      <c r="AD937" s="32"/>
      <c r="AE937" s="32"/>
      <c r="AF937" s="32"/>
      <c r="AG937" s="32"/>
      <c r="AH937" s="32"/>
    </row>
    <row r="938" spans="1:34" ht="12.75" customHeight="1">
      <c r="A938" s="25"/>
      <c r="B938" s="32"/>
      <c r="C938" s="20"/>
      <c r="D938" s="92"/>
      <c r="E938" s="20"/>
      <c r="F938" s="35"/>
      <c r="G938" s="32"/>
      <c r="H938" s="32"/>
      <c r="I938" s="32"/>
      <c r="J938" s="29"/>
      <c r="K938" s="29"/>
      <c r="L938" s="29"/>
      <c r="M938" s="29"/>
      <c r="N938" s="29"/>
      <c r="O938" s="29"/>
      <c r="P938" s="29"/>
      <c r="Q938" s="29"/>
      <c r="R938" s="29"/>
      <c r="S938" s="29"/>
      <c r="T938" s="29"/>
      <c r="U938" s="29"/>
      <c r="V938" s="29"/>
      <c r="W938" s="29"/>
      <c r="X938" s="29"/>
      <c r="Y938" s="29"/>
      <c r="Z938" s="29"/>
      <c r="AA938" s="32"/>
      <c r="AB938" s="32"/>
      <c r="AC938" s="32"/>
      <c r="AD938" s="32"/>
      <c r="AE938" s="32"/>
      <c r="AF938" s="32"/>
      <c r="AG938" s="32"/>
      <c r="AH938" s="32"/>
    </row>
    <row r="939" spans="1:34" ht="12.75" customHeight="1">
      <c r="A939" s="25"/>
      <c r="B939" s="32"/>
      <c r="C939" s="20"/>
      <c r="D939" s="92"/>
      <c r="E939" s="20"/>
      <c r="F939" s="35"/>
      <c r="G939" s="32"/>
      <c r="H939" s="32"/>
      <c r="I939" s="32"/>
      <c r="J939" s="29"/>
      <c r="K939" s="29"/>
      <c r="L939" s="29"/>
      <c r="M939" s="29"/>
      <c r="N939" s="29"/>
      <c r="O939" s="29"/>
      <c r="P939" s="29"/>
      <c r="Q939" s="29"/>
      <c r="R939" s="29"/>
      <c r="S939" s="29"/>
      <c r="T939" s="29"/>
      <c r="U939" s="29"/>
      <c r="V939" s="29"/>
      <c r="W939" s="29"/>
      <c r="X939" s="29"/>
      <c r="Y939" s="29"/>
      <c r="Z939" s="29"/>
      <c r="AA939" s="32"/>
      <c r="AB939" s="32"/>
      <c r="AC939" s="32"/>
      <c r="AD939" s="32"/>
      <c r="AE939" s="32"/>
      <c r="AF939" s="32"/>
      <c r="AG939" s="32"/>
      <c r="AH939" s="32"/>
    </row>
    <row r="940" spans="1:34" ht="12.75" customHeight="1">
      <c r="A940" s="25"/>
      <c r="B940" s="32"/>
      <c r="C940" s="20"/>
      <c r="D940" s="92"/>
      <c r="E940" s="20"/>
      <c r="F940" s="35"/>
      <c r="G940" s="32"/>
      <c r="H940" s="32"/>
      <c r="I940" s="32"/>
      <c r="J940" s="29"/>
      <c r="K940" s="29"/>
      <c r="L940" s="29"/>
      <c r="M940" s="29"/>
      <c r="N940" s="29"/>
      <c r="O940" s="29"/>
      <c r="P940" s="29"/>
      <c r="Q940" s="29"/>
      <c r="R940" s="29"/>
      <c r="S940" s="29"/>
      <c r="T940" s="29"/>
      <c r="U940" s="29"/>
      <c r="V940" s="29"/>
      <c r="W940" s="29"/>
      <c r="X940" s="29"/>
      <c r="Y940" s="29"/>
      <c r="Z940" s="29"/>
      <c r="AA940" s="32"/>
      <c r="AB940" s="32"/>
      <c r="AC940" s="32"/>
      <c r="AD940" s="32"/>
      <c r="AE940" s="32"/>
      <c r="AF940" s="32"/>
      <c r="AG940" s="32"/>
      <c r="AH940" s="32"/>
    </row>
    <row r="941" spans="1:34" ht="12.75" customHeight="1">
      <c r="A941" s="25"/>
      <c r="B941" s="32"/>
      <c r="C941" s="20"/>
      <c r="D941" s="92"/>
      <c r="E941" s="20"/>
      <c r="F941" s="35"/>
      <c r="G941" s="32"/>
      <c r="H941" s="32"/>
      <c r="I941" s="32"/>
      <c r="J941" s="29"/>
      <c r="K941" s="29"/>
      <c r="L941" s="29"/>
      <c r="M941" s="29"/>
      <c r="N941" s="29"/>
      <c r="O941" s="29"/>
      <c r="P941" s="29"/>
      <c r="Q941" s="29"/>
      <c r="R941" s="29"/>
      <c r="S941" s="29"/>
      <c r="T941" s="29"/>
      <c r="U941" s="29"/>
      <c r="V941" s="29"/>
      <c r="W941" s="29"/>
      <c r="X941" s="29"/>
      <c r="Y941" s="29"/>
      <c r="Z941" s="29"/>
      <c r="AA941" s="32"/>
      <c r="AB941" s="32"/>
      <c r="AC941" s="32"/>
      <c r="AD941" s="32"/>
      <c r="AE941" s="32"/>
      <c r="AF941" s="32"/>
      <c r="AG941" s="32"/>
      <c r="AH941" s="32"/>
    </row>
    <row r="942" spans="1:34" ht="12.75" customHeight="1">
      <c r="A942" s="25"/>
      <c r="B942" s="32"/>
      <c r="C942" s="20"/>
      <c r="D942" s="92"/>
      <c r="E942" s="20"/>
      <c r="F942" s="35"/>
      <c r="G942" s="32"/>
      <c r="H942" s="32"/>
      <c r="I942" s="32"/>
      <c r="J942" s="29"/>
      <c r="K942" s="29"/>
      <c r="L942" s="29"/>
      <c r="M942" s="29"/>
      <c r="N942" s="29"/>
      <c r="O942" s="29"/>
      <c r="P942" s="29"/>
      <c r="Q942" s="29"/>
      <c r="R942" s="29"/>
      <c r="S942" s="29"/>
      <c r="T942" s="29"/>
      <c r="U942" s="29"/>
      <c r="V942" s="29"/>
      <c r="W942" s="29"/>
      <c r="X942" s="29"/>
      <c r="Y942" s="29"/>
      <c r="Z942" s="29"/>
      <c r="AA942" s="32"/>
      <c r="AB942" s="32"/>
      <c r="AC942" s="32"/>
      <c r="AD942" s="32"/>
      <c r="AE942" s="32"/>
      <c r="AF942" s="32"/>
      <c r="AG942" s="32"/>
      <c r="AH942" s="32"/>
    </row>
    <row r="943" spans="1:34" ht="12.75" customHeight="1">
      <c r="A943" s="25"/>
      <c r="B943" s="32"/>
      <c r="C943" s="20"/>
      <c r="D943" s="92"/>
      <c r="E943" s="20"/>
      <c r="F943" s="35"/>
      <c r="G943" s="32"/>
      <c r="H943" s="32"/>
      <c r="I943" s="32"/>
      <c r="J943" s="29"/>
      <c r="K943" s="29"/>
      <c r="L943" s="29"/>
      <c r="M943" s="29"/>
      <c r="N943" s="29"/>
      <c r="O943" s="29"/>
      <c r="P943" s="29"/>
      <c r="Q943" s="29"/>
      <c r="R943" s="29"/>
      <c r="S943" s="29"/>
      <c r="T943" s="29"/>
      <c r="U943" s="29"/>
      <c r="V943" s="29"/>
      <c r="W943" s="29"/>
      <c r="X943" s="29"/>
      <c r="Y943" s="29"/>
      <c r="Z943" s="29"/>
      <c r="AA943" s="32"/>
      <c r="AB943" s="32"/>
      <c r="AC943" s="32"/>
      <c r="AD943" s="32"/>
      <c r="AE943" s="32"/>
      <c r="AF943" s="32"/>
      <c r="AG943" s="32"/>
      <c r="AH943" s="32"/>
    </row>
    <row r="944" spans="1:34" ht="12.75" customHeight="1">
      <c r="A944" s="25"/>
      <c r="B944" s="32"/>
      <c r="C944" s="20"/>
      <c r="D944" s="92"/>
      <c r="E944" s="20"/>
      <c r="F944" s="35"/>
      <c r="G944" s="32"/>
      <c r="H944" s="32"/>
      <c r="I944" s="32"/>
      <c r="J944" s="29"/>
      <c r="K944" s="29"/>
      <c r="L944" s="29"/>
      <c r="M944" s="29"/>
      <c r="N944" s="29"/>
      <c r="O944" s="29"/>
      <c r="P944" s="29"/>
      <c r="Q944" s="29"/>
      <c r="R944" s="29"/>
      <c r="S944" s="29"/>
      <c r="T944" s="29"/>
      <c r="U944" s="29"/>
      <c r="V944" s="29"/>
      <c r="W944" s="29"/>
      <c r="X944" s="29"/>
      <c r="Y944" s="29"/>
      <c r="Z944" s="29"/>
      <c r="AA944" s="32"/>
      <c r="AB944" s="32"/>
      <c r="AC944" s="32"/>
      <c r="AD944" s="32"/>
      <c r="AE944" s="32"/>
      <c r="AF944" s="32"/>
      <c r="AG944" s="32"/>
      <c r="AH944" s="32"/>
    </row>
    <row r="945" spans="1:34" ht="12.75" customHeight="1">
      <c r="A945" s="25"/>
      <c r="B945" s="32"/>
      <c r="C945" s="20"/>
      <c r="D945" s="92"/>
      <c r="E945" s="20"/>
      <c r="F945" s="35"/>
      <c r="G945" s="32"/>
      <c r="H945" s="32"/>
      <c r="I945" s="32"/>
      <c r="J945" s="29"/>
      <c r="K945" s="29"/>
      <c r="L945" s="29"/>
      <c r="M945" s="29"/>
      <c r="N945" s="29"/>
      <c r="O945" s="29"/>
      <c r="P945" s="29"/>
      <c r="Q945" s="29"/>
      <c r="R945" s="29"/>
      <c r="S945" s="29"/>
      <c r="T945" s="29"/>
      <c r="U945" s="29"/>
      <c r="V945" s="29"/>
      <c r="W945" s="29"/>
      <c r="X945" s="29"/>
      <c r="Y945" s="29"/>
      <c r="Z945" s="29"/>
      <c r="AA945" s="32"/>
      <c r="AB945" s="32"/>
      <c r="AC945" s="32"/>
      <c r="AD945" s="32"/>
      <c r="AE945" s="32"/>
      <c r="AF945" s="32"/>
      <c r="AG945" s="32"/>
      <c r="AH945" s="32"/>
    </row>
    <row r="946" spans="1:34" ht="12.75" customHeight="1">
      <c r="A946" s="25"/>
      <c r="B946" s="32"/>
      <c r="C946" s="20"/>
      <c r="D946" s="92"/>
      <c r="E946" s="20"/>
      <c r="F946" s="35"/>
      <c r="G946" s="32"/>
      <c r="H946" s="32"/>
      <c r="I946" s="32"/>
      <c r="J946" s="29"/>
      <c r="K946" s="29"/>
      <c r="L946" s="29"/>
      <c r="M946" s="29"/>
      <c r="N946" s="29"/>
      <c r="O946" s="29"/>
      <c r="P946" s="29"/>
      <c r="Q946" s="29"/>
      <c r="R946" s="29"/>
      <c r="S946" s="29"/>
      <c r="T946" s="29"/>
      <c r="U946" s="29"/>
      <c r="V946" s="29"/>
      <c r="W946" s="29"/>
      <c r="X946" s="29"/>
      <c r="Y946" s="29"/>
      <c r="Z946" s="29"/>
      <c r="AA946" s="32"/>
      <c r="AB946" s="32"/>
      <c r="AC946" s="32"/>
      <c r="AD946" s="32"/>
      <c r="AE946" s="32"/>
      <c r="AF946" s="32"/>
      <c r="AG946" s="32"/>
      <c r="AH946" s="32"/>
    </row>
    <row r="947" spans="1:34" ht="12.75" customHeight="1">
      <c r="A947" s="25"/>
      <c r="B947" s="32"/>
      <c r="C947" s="20"/>
      <c r="D947" s="92"/>
      <c r="E947" s="20"/>
      <c r="F947" s="35"/>
      <c r="G947" s="32"/>
      <c r="H947" s="32"/>
      <c r="I947" s="32"/>
      <c r="J947" s="29"/>
      <c r="K947" s="29"/>
      <c r="L947" s="29"/>
      <c r="M947" s="29"/>
      <c r="N947" s="29"/>
      <c r="O947" s="29"/>
      <c r="P947" s="29"/>
      <c r="Q947" s="29"/>
      <c r="R947" s="29"/>
      <c r="S947" s="29"/>
      <c r="T947" s="29"/>
      <c r="U947" s="29"/>
      <c r="V947" s="29"/>
      <c r="W947" s="29"/>
      <c r="X947" s="29"/>
      <c r="Y947" s="29"/>
      <c r="Z947" s="29"/>
      <c r="AA947" s="32"/>
      <c r="AB947" s="32"/>
      <c r="AC947" s="32"/>
      <c r="AD947" s="32"/>
      <c r="AE947" s="32"/>
      <c r="AF947" s="32"/>
      <c r="AG947" s="32"/>
      <c r="AH947" s="32"/>
    </row>
    <row r="948" spans="1:34" ht="12.75" customHeight="1">
      <c r="A948" s="25"/>
      <c r="B948" s="32"/>
      <c r="C948" s="20"/>
      <c r="D948" s="92"/>
      <c r="E948" s="20"/>
      <c r="F948" s="35"/>
      <c r="G948" s="32"/>
      <c r="H948" s="32"/>
      <c r="I948" s="32"/>
      <c r="J948" s="29"/>
      <c r="K948" s="29"/>
      <c r="L948" s="29"/>
      <c r="M948" s="29"/>
      <c r="N948" s="29"/>
      <c r="O948" s="29"/>
      <c r="P948" s="29"/>
      <c r="Q948" s="29"/>
      <c r="R948" s="29"/>
      <c r="S948" s="29"/>
      <c r="T948" s="29"/>
      <c r="U948" s="29"/>
      <c r="V948" s="29"/>
      <c r="W948" s="29"/>
      <c r="X948" s="29"/>
      <c r="Y948" s="29"/>
      <c r="Z948" s="29"/>
      <c r="AA948" s="32"/>
      <c r="AB948" s="32"/>
      <c r="AC948" s="32"/>
      <c r="AD948" s="32"/>
      <c r="AE948" s="32"/>
      <c r="AF948" s="32"/>
      <c r="AG948" s="32"/>
      <c r="AH948" s="32"/>
    </row>
    <row r="949" spans="1:34" ht="12.75" customHeight="1">
      <c r="A949" s="25"/>
      <c r="B949" s="32"/>
      <c r="C949" s="20"/>
      <c r="D949" s="92"/>
      <c r="E949" s="20"/>
      <c r="F949" s="35"/>
      <c r="G949" s="32"/>
      <c r="H949" s="32"/>
      <c r="I949" s="32"/>
      <c r="J949" s="29"/>
      <c r="K949" s="29"/>
      <c r="L949" s="29"/>
      <c r="M949" s="29"/>
      <c r="N949" s="29"/>
      <c r="O949" s="29"/>
      <c r="P949" s="29"/>
      <c r="Q949" s="29"/>
      <c r="R949" s="29"/>
      <c r="S949" s="29"/>
      <c r="T949" s="29"/>
      <c r="U949" s="29"/>
      <c r="V949" s="29"/>
      <c r="W949" s="29"/>
      <c r="X949" s="29"/>
      <c r="Y949" s="29"/>
      <c r="Z949" s="29"/>
      <c r="AA949" s="32"/>
      <c r="AB949" s="32"/>
      <c r="AC949" s="32"/>
      <c r="AD949" s="32"/>
      <c r="AE949" s="32"/>
      <c r="AF949" s="32"/>
      <c r="AG949" s="32"/>
      <c r="AH949" s="32"/>
    </row>
    <row r="950" spans="1:34" ht="12.75" customHeight="1">
      <c r="A950" s="25"/>
      <c r="B950" s="32"/>
      <c r="C950" s="20"/>
      <c r="D950" s="92"/>
      <c r="E950" s="20"/>
      <c r="F950" s="35"/>
      <c r="G950" s="32"/>
      <c r="H950" s="32"/>
      <c r="I950" s="32"/>
      <c r="J950" s="29"/>
      <c r="K950" s="29"/>
      <c r="L950" s="29"/>
      <c r="M950" s="29"/>
      <c r="N950" s="29"/>
      <c r="O950" s="29"/>
      <c r="P950" s="29"/>
      <c r="Q950" s="29"/>
      <c r="R950" s="29"/>
      <c r="S950" s="29"/>
      <c r="T950" s="29"/>
      <c r="U950" s="29"/>
      <c r="V950" s="29"/>
      <c r="W950" s="29"/>
      <c r="X950" s="29"/>
      <c r="Y950" s="29"/>
      <c r="Z950" s="29"/>
      <c r="AA950" s="32"/>
      <c r="AB950" s="32"/>
      <c r="AC950" s="32"/>
      <c r="AD950" s="32"/>
      <c r="AE950" s="32"/>
      <c r="AF950" s="32"/>
      <c r="AG950" s="32"/>
      <c r="AH950" s="32"/>
    </row>
    <row r="951" spans="1:34" ht="12.75" customHeight="1">
      <c r="A951" s="25"/>
      <c r="B951" s="32"/>
      <c r="C951" s="20"/>
      <c r="D951" s="92"/>
      <c r="E951" s="20"/>
      <c r="F951" s="35"/>
      <c r="G951" s="32"/>
      <c r="H951" s="32"/>
      <c r="I951" s="32"/>
      <c r="J951" s="29"/>
      <c r="K951" s="29"/>
      <c r="L951" s="29"/>
      <c r="M951" s="29"/>
      <c r="N951" s="29"/>
      <c r="O951" s="29"/>
      <c r="P951" s="29"/>
      <c r="Q951" s="29"/>
      <c r="R951" s="29"/>
      <c r="S951" s="29"/>
      <c r="T951" s="29"/>
      <c r="U951" s="29"/>
      <c r="V951" s="29"/>
      <c r="W951" s="29"/>
      <c r="X951" s="29"/>
      <c r="Y951" s="29"/>
      <c r="Z951" s="29"/>
      <c r="AA951" s="32"/>
      <c r="AB951" s="32"/>
      <c r="AC951" s="32"/>
      <c r="AD951" s="32"/>
      <c r="AE951" s="32"/>
      <c r="AF951" s="32"/>
      <c r="AG951" s="32"/>
      <c r="AH951" s="32"/>
    </row>
    <row r="952" spans="1:34" ht="12.75" customHeight="1">
      <c r="A952" s="25"/>
      <c r="B952" s="32"/>
      <c r="C952" s="20"/>
      <c r="D952" s="92"/>
      <c r="E952" s="20"/>
      <c r="F952" s="35"/>
      <c r="G952" s="32"/>
      <c r="H952" s="32"/>
      <c r="I952" s="32"/>
      <c r="J952" s="29"/>
      <c r="K952" s="29"/>
      <c r="L952" s="29"/>
      <c r="M952" s="29"/>
      <c r="N952" s="29"/>
      <c r="O952" s="29"/>
      <c r="P952" s="29"/>
      <c r="Q952" s="29"/>
      <c r="R952" s="29"/>
      <c r="S952" s="29"/>
      <c r="T952" s="29"/>
      <c r="U952" s="29"/>
      <c r="V952" s="29"/>
      <c r="W952" s="29"/>
      <c r="X952" s="29"/>
      <c r="Y952" s="29"/>
      <c r="Z952" s="29"/>
      <c r="AA952" s="32"/>
      <c r="AB952" s="32"/>
      <c r="AC952" s="32"/>
      <c r="AD952" s="32"/>
      <c r="AE952" s="32"/>
      <c r="AF952" s="32"/>
      <c r="AG952" s="32"/>
      <c r="AH952" s="32"/>
    </row>
    <row r="953" spans="1:34" ht="12.75" customHeight="1">
      <c r="A953" s="25"/>
      <c r="B953" s="32"/>
      <c r="C953" s="20"/>
      <c r="D953" s="92"/>
      <c r="E953" s="20"/>
      <c r="F953" s="35"/>
      <c r="G953" s="32"/>
      <c r="H953" s="32"/>
      <c r="I953" s="32"/>
      <c r="J953" s="29"/>
      <c r="K953" s="29"/>
      <c r="L953" s="29"/>
      <c r="M953" s="29"/>
      <c r="N953" s="29"/>
      <c r="O953" s="29"/>
      <c r="P953" s="29"/>
      <c r="Q953" s="29"/>
      <c r="R953" s="29"/>
      <c r="S953" s="29"/>
      <c r="T953" s="29"/>
      <c r="U953" s="29"/>
      <c r="V953" s="29"/>
      <c r="W953" s="29"/>
      <c r="X953" s="29"/>
      <c r="Y953" s="29"/>
      <c r="Z953" s="29"/>
      <c r="AA953" s="32"/>
      <c r="AB953" s="32"/>
      <c r="AC953" s="32"/>
      <c r="AD953" s="32"/>
      <c r="AE953" s="32"/>
      <c r="AF953" s="32"/>
      <c r="AG953" s="32"/>
      <c r="AH953" s="32"/>
    </row>
    <row r="954" spans="1:34" ht="12.75" customHeight="1">
      <c r="A954" s="25"/>
      <c r="B954" s="32"/>
      <c r="C954" s="20"/>
      <c r="D954" s="92"/>
      <c r="E954" s="20"/>
      <c r="F954" s="35"/>
      <c r="G954" s="32"/>
      <c r="H954" s="32"/>
      <c r="I954" s="32"/>
      <c r="J954" s="29"/>
      <c r="K954" s="29"/>
      <c r="L954" s="29"/>
      <c r="M954" s="29"/>
      <c r="N954" s="29"/>
      <c r="O954" s="29"/>
      <c r="P954" s="29"/>
      <c r="Q954" s="29"/>
      <c r="R954" s="29"/>
      <c r="S954" s="29"/>
      <c r="T954" s="29"/>
      <c r="U954" s="29"/>
      <c r="V954" s="29"/>
      <c r="W954" s="29"/>
      <c r="X954" s="29"/>
      <c r="Y954" s="29"/>
      <c r="Z954" s="29"/>
      <c r="AA954" s="32"/>
      <c r="AB954" s="32"/>
      <c r="AC954" s="32"/>
      <c r="AD954" s="32"/>
      <c r="AE954" s="32"/>
      <c r="AF954" s="32"/>
      <c r="AG954" s="32"/>
      <c r="AH954" s="32"/>
    </row>
    <row r="955" spans="1:34" ht="12.75" customHeight="1">
      <c r="A955" s="25"/>
      <c r="B955" s="32"/>
      <c r="C955" s="20"/>
      <c r="D955" s="92"/>
      <c r="E955" s="20"/>
      <c r="F955" s="35"/>
      <c r="G955" s="32"/>
      <c r="H955" s="32"/>
      <c r="I955" s="32"/>
      <c r="J955" s="29"/>
      <c r="K955" s="29"/>
      <c r="L955" s="29"/>
      <c r="M955" s="29"/>
      <c r="N955" s="29"/>
      <c r="O955" s="29"/>
      <c r="P955" s="29"/>
      <c r="Q955" s="29"/>
      <c r="R955" s="29"/>
      <c r="S955" s="29"/>
      <c r="T955" s="29"/>
      <c r="U955" s="29"/>
      <c r="V955" s="29"/>
      <c r="W955" s="29"/>
      <c r="X955" s="29"/>
      <c r="Y955" s="29"/>
      <c r="Z955" s="29"/>
      <c r="AA955" s="32"/>
      <c r="AB955" s="32"/>
      <c r="AC955" s="32"/>
      <c r="AD955" s="32"/>
      <c r="AE955" s="32"/>
      <c r="AF955" s="32"/>
      <c r="AG955" s="32"/>
      <c r="AH955" s="32"/>
    </row>
    <row r="956" spans="1:34" ht="12.75" customHeight="1">
      <c r="A956" s="25"/>
      <c r="B956" s="32"/>
      <c r="C956" s="20"/>
      <c r="D956" s="92"/>
      <c r="E956" s="20"/>
      <c r="F956" s="35"/>
      <c r="G956" s="32"/>
      <c r="H956" s="32"/>
      <c r="I956" s="32"/>
      <c r="J956" s="29"/>
      <c r="K956" s="29"/>
      <c r="L956" s="29"/>
      <c r="M956" s="29"/>
      <c r="N956" s="29"/>
      <c r="O956" s="29"/>
      <c r="P956" s="29"/>
      <c r="Q956" s="29"/>
      <c r="R956" s="29"/>
      <c r="S956" s="29"/>
      <c r="T956" s="29"/>
      <c r="U956" s="29"/>
      <c r="V956" s="29"/>
      <c r="W956" s="29"/>
      <c r="X956" s="29"/>
      <c r="Y956" s="29"/>
      <c r="Z956" s="29"/>
      <c r="AA956" s="32"/>
      <c r="AB956" s="32"/>
      <c r="AC956" s="32"/>
      <c r="AD956" s="32"/>
      <c r="AE956" s="32"/>
      <c r="AF956" s="32"/>
      <c r="AG956" s="32"/>
      <c r="AH956" s="32"/>
    </row>
    <row r="957" spans="1:34" ht="12.75" customHeight="1">
      <c r="A957" s="25"/>
      <c r="B957" s="32"/>
      <c r="C957" s="20"/>
      <c r="D957" s="92"/>
      <c r="E957" s="20"/>
      <c r="F957" s="35"/>
      <c r="G957" s="32"/>
      <c r="H957" s="32"/>
      <c r="I957" s="32"/>
      <c r="J957" s="29"/>
      <c r="K957" s="29"/>
      <c r="L957" s="29"/>
      <c r="M957" s="29"/>
      <c r="N957" s="29"/>
      <c r="O957" s="29"/>
      <c r="P957" s="29"/>
      <c r="Q957" s="29"/>
      <c r="R957" s="29"/>
      <c r="S957" s="29"/>
      <c r="T957" s="29"/>
      <c r="U957" s="29"/>
      <c r="V957" s="29"/>
      <c r="W957" s="29"/>
      <c r="X957" s="29"/>
      <c r="Y957" s="29"/>
      <c r="Z957" s="29"/>
      <c r="AA957" s="32"/>
      <c r="AB957" s="32"/>
      <c r="AC957" s="32"/>
      <c r="AD957" s="32"/>
      <c r="AE957" s="32"/>
      <c r="AF957" s="32"/>
      <c r="AG957" s="32"/>
      <c r="AH957" s="32"/>
    </row>
    <row r="958" spans="1:34" ht="12.75" customHeight="1">
      <c r="A958" s="25"/>
      <c r="B958" s="32"/>
      <c r="C958" s="20"/>
      <c r="D958" s="92"/>
      <c r="E958" s="20"/>
      <c r="F958" s="35"/>
      <c r="G958" s="32"/>
      <c r="H958" s="32"/>
      <c r="I958" s="32"/>
      <c r="J958" s="29"/>
      <c r="K958" s="29"/>
      <c r="L958" s="29"/>
      <c r="M958" s="29"/>
      <c r="N958" s="29"/>
      <c r="O958" s="29"/>
      <c r="P958" s="29"/>
      <c r="Q958" s="29"/>
      <c r="R958" s="29"/>
      <c r="S958" s="29"/>
      <c r="T958" s="29"/>
      <c r="U958" s="29"/>
      <c r="V958" s="29"/>
      <c r="W958" s="29"/>
      <c r="X958" s="29"/>
      <c r="Y958" s="29"/>
      <c r="Z958" s="29"/>
      <c r="AA958" s="32"/>
      <c r="AB958" s="32"/>
      <c r="AC958" s="32"/>
      <c r="AD958" s="32"/>
      <c r="AE958" s="32"/>
      <c r="AF958" s="32"/>
      <c r="AG958" s="32"/>
      <c r="AH958" s="32"/>
    </row>
    <row r="959" spans="1:34" ht="12.75" customHeight="1">
      <c r="A959" s="25"/>
      <c r="B959" s="32"/>
      <c r="C959" s="20"/>
      <c r="D959" s="92"/>
      <c r="E959" s="20"/>
      <c r="F959" s="35"/>
      <c r="G959" s="32"/>
      <c r="H959" s="32"/>
      <c r="I959" s="32"/>
      <c r="J959" s="29"/>
      <c r="K959" s="29"/>
      <c r="L959" s="29"/>
      <c r="M959" s="29"/>
      <c r="N959" s="29"/>
      <c r="O959" s="29"/>
      <c r="P959" s="29"/>
      <c r="Q959" s="29"/>
      <c r="R959" s="29"/>
      <c r="S959" s="29"/>
      <c r="T959" s="29"/>
      <c r="U959" s="29"/>
      <c r="V959" s="29"/>
      <c r="W959" s="29"/>
      <c r="X959" s="29"/>
      <c r="Y959" s="29"/>
      <c r="Z959" s="29"/>
      <c r="AA959" s="32"/>
      <c r="AB959" s="32"/>
      <c r="AC959" s="32"/>
      <c r="AD959" s="32"/>
      <c r="AE959" s="32"/>
      <c r="AF959" s="32"/>
      <c r="AG959" s="32"/>
      <c r="AH959" s="32"/>
    </row>
    <row r="960" spans="1:34" ht="12.75" customHeight="1">
      <c r="A960" s="25"/>
      <c r="B960" s="32"/>
      <c r="C960" s="20"/>
      <c r="D960" s="92"/>
      <c r="E960" s="20"/>
      <c r="F960" s="35"/>
      <c r="G960" s="32"/>
      <c r="H960" s="32"/>
      <c r="I960" s="32"/>
      <c r="J960" s="29"/>
      <c r="K960" s="29"/>
      <c r="L960" s="29"/>
      <c r="M960" s="29"/>
      <c r="N960" s="29"/>
      <c r="O960" s="29"/>
      <c r="P960" s="29"/>
      <c r="Q960" s="29"/>
      <c r="R960" s="29"/>
      <c r="S960" s="29"/>
      <c r="T960" s="29"/>
      <c r="U960" s="29"/>
      <c r="V960" s="29"/>
      <c r="W960" s="29"/>
      <c r="X960" s="29"/>
      <c r="Y960" s="29"/>
      <c r="Z960" s="29"/>
      <c r="AA960" s="32"/>
      <c r="AB960" s="32"/>
      <c r="AC960" s="32"/>
      <c r="AD960" s="32"/>
      <c r="AE960" s="32"/>
      <c r="AF960" s="32"/>
      <c r="AG960" s="32"/>
      <c r="AH960" s="32"/>
    </row>
    <row r="961" spans="1:34" ht="12.75" customHeight="1">
      <c r="A961" s="25"/>
      <c r="B961" s="32"/>
      <c r="C961" s="20"/>
      <c r="D961" s="92"/>
      <c r="E961" s="20"/>
      <c r="F961" s="35"/>
      <c r="G961" s="32"/>
      <c r="H961" s="32"/>
      <c r="I961" s="32"/>
      <c r="J961" s="29"/>
      <c r="K961" s="29"/>
      <c r="L961" s="29"/>
      <c r="M961" s="29"/>
      <c r="N961" s="29"/>
      <c r="O961" s="29"/>
      <c r="P961" s="29"/>
      <c r="Q961" s="29"/>
      <c r="R961" s="29"/>
      <c r="S961" s="29"/>
      <c r="T961" s="29"/>
      <c r="U961" s="29"/>
      <c r="V961" s="29"/>
      <c r="W961" s="29"/>
      <c r="X961" s="29"/>
      <c r="Y961" s="29"/>
      <c r="Z961" s="29"/>
      <c r="AA961" s="32"/>
      <c r="AB961" s="32"/>
      <c r="AC961" s="32"/>
      <c r="AD961" s="32"/>
      <c r="AE961" s="32"/>
      <c r="AF961" s="32"/>
      <c r="AG961" s="32"/>
      <c r="AH961" s="32"/>
    </row>
    <row r="962" spans="1:34" ht="12.75" customHeight="1">
      <c r="A962" s="25"/>
      <c r="B962" s="32"/>
      <c r="C962" s="20"/>
      <c r="D962" s="92"/>
      <c r="E962" s="20"/>
      <c r="F962" s="35"/>
      <c r="G962" s="32"/>
      <c r="H962" s="32"/>
      <c r="I962" s="32"/>
      <c r="J962" s="29"/>
      <c r="K962" s="29"/>
      <c r="L962" s="29"/>
      <c r="M962" s="29"/>
      <c r="N962" s="29"/>
      <c r="O962" s="29"/>
      <c r="P962" s="29"/>
      <c r="Q962" s="29"/>
      <c r="R962" s="29"/>
      <c r="S962" s="29"/>
      <c r="T962" s="29"/>
      <c r="U962" s="29"/>
      <c r="V962" s="29"/>
      <c r="W962" s="29"/>
      <c r="X962" s="29"/>
      <c r="Y962" s="29"/>
      <c r="Z962" s="29"/>
      <c r="AA962" s="32"/>
      <c r="AB962" s="32"/>
      <c r="AC962" s="32"/>
      <c r="AD962" s="32"/>
      <c r="AE962" s="32"/>
      <c r="AF962" s="32"/>
      <c r="AG962" s="32"/>
      <c r="AH962" s="32"/>
    </row>
    <row r="963" spans="1:34" ht="12.75" customHeight="1">
      <c r="A963" s="25"/>
      <c r="B963" s="32"/>
      <c r="C963" s="20"/>
      <c r="D963" s="92"/>
      <c r="E963" s="20"/>
      <c r="F963" s="35"/>
      <c r="G963" s="32"/>
      <c r="H963" s="32"/>
      <c r="I963" s="32"/>
      <c r="J963" s="29"/>
      <c r="K963" s="29"/>
      <c r="L963" s="29"/>
      <c r="M963" s="29"/>
      <c r="N963" s="29"/>
      <c r="O963" s="29"/>
      <c r="P963" s="29"/>
      <c r="Q963" s="29"/>
      <c r="R963" s="29"/>
      <c r="S963" s="29"/>
      <c r="T963" s="29"/>
      <c r="U963" s="29"/>
      <c r="V963" s="29"/>
      <c r="W963" s="29"/>
      <c r="X963" s="29"/>
      <c r="Y963" s="29"/>
      <c r="Z963" s="29"/>
      <c r="AA963" s="32"/>
      <c r="AB963" s="32"/>
      <c r="AC963" s="32"/>
      <c r="AD963" s="32"/>
      <c r="AE963" s="32"/>
      <c r="AF963" s="32"/>
      <c r="AG963" s="32"/>
      <c r="AH963" s="32"/>
    </row>
    <row r="964" spans="1:34" ht="12.75" customHeight="1">
      <c r="A964" s="25"/>
      <c r="B964" s="32"/>
      <c r="C964" s="20"/>
      <c r="D964" s="92"/>
      <c r="E964" s="20"/>
      <c r="F964" s="35"/>
      <c r="G964" s="32"/>
      <c r="H964" s="32"/>
      <c r="I964" s="32"/>
      <c r="J964" s="29"/>
      <c r="K964" s="29"/>
      <c r="L964" s="29"/>
      <c r="M964" s="29"/>
      <c r="N964" s="29"/>
      <c r="O964" s="29"/>
      <c r="P964" s="29"/>
      <c r="Q964" s="29"/>
      <c r="R964" s="29"/>
      <c r="S964" s="29"/>
      <c r="T964" s="29"/>
      <c r="U964" s="29"/>
      <c r="V964" s="29"/>
      <c r="W964" s="29"/>
      <c r="X964" s="29"/>
      <c r="Y964" s="29"/>
      <c r="Z964" s="29"/>
      <c r="AA964" s="32"/>
      <c r="AB964" s="32"/>
      <c r="AC964" s="32"/>
      <c r="AD964" s="32"/>
      <c r="AE964" s="32"/>
      <c r="AF964" s="32"/>
      <c r="AG964" s="32"/>
      <c r="AH964" s="32"/>
    </row>
    <row r="965" spans="1:34" ht="12.75" customHeight="1">
      <c r="A965" s="25"/>
      <c r="B965" s="32"/>
      <c r="C965" s="20"/>
      <c r="D965" s="92"/>
      <c r="E965" s="20"/>
      <c r="F965" s="35"/>
      <c r="G965" s="32"/>
      <c r="H965" s="32"/>
      <c r="I965" s="32"/>
      <c r="J965" s="29"/>
      <c r="K965" s="29"/>
      <c r="L965" s="29"/>
      <c r="M965" s="29"/>
      <c r="N965" s="29"/>
      <c r="O965" s="29"/>
      <c r="P965" s="29"/>
      <c r="Q965" s="29"/>
      <c r="R965" s="29"/>
      <c r="S965" s="29"/>
      <c r="T965" s="29"/>
      <c r="U965" s="29"/>
      <c r="V965" s="29"/>
      <c r="W965" s="29"/>
      <c r="X965" s="29"/>
      <c r="Y965" s="29"/>
      <c r="Z965" s="29"/>
      <c r="AA965" s="32"/>
      <c r="AB965" s="32"/>
      <c r="AC965" s="32"/>
      <c r="AD965" s="32"/>
      <c r="AE965" s="32"/>
      <c r="AF965" s="32"/>
      <c r="AG965" s="32"/>
      <c r="AH965" s="32"/>
    </row>
    <row r="966" spans="1:34" ht="12.75" customHeight="1">
      <c r="A966" s="25"/>
      <c r="B966" s="32"/>
      <c r="C966" s="20"/>
      <c r="D966" s="92"/>
      <c r="E966" s="20"/>
      <c r="F966" s="35"/>
      <c r="G966" s="32"/>
      <c r="H966" s="32"/>
      <c r="I966" s="32"/>
      <c r="J966" s="29"/>
      <c r="K966" s="29"/>
      <c r="L966" s="29"/>
      <c r="M966" s="29"/>
      <c r="N966" s="29"/>
      <c r="O966" s="29"/>
      <c r="P966" s="29"/>
      <c r="Q966" s="29"/>
      <c r="R966" s="29"/>
      <c r="S966" s="29"/>
      <c r="T966" s="29"/>
      <c r="U966" s="29"/>
      <c r="V966" s="29"/>
      <c r="W966" s="29"/>
      <c r="X966" s="29"/>
      <c r="Y966" s="29"/>
      <c r="Z966" s="29"/>
      <c r="AA966" s="32"/>
      <c r="AB966" s="32"/>
      <c r="AC966" s="32"/>
      <c r="AD966" s="32"/>
      <c r="AE966" s="32"/>
      <c r="AF966" s="32"/>
      <c r="AG966" s="32"/>
      <c r="AH966" s="32"/>
    </row>
    <row r="967" spans="1:34" ht="12.75" customHeight="1">
      <c r="A967" s="25"/>
      <c r="B967" s="32"/>
      <c r="C967" s="20"/>
      <c r="D967" s="92"/>
      <c r="E967" s="20"/>
      <c r="F967" s="35"/>
      <c r="G967" s="32"/>
      <c r="H967" s="32"/>
      <c r="I967" s="32"/>
      <c r="J967" s="29"/>
      <c r="K967" s="29"/>
      <c r="L967" s="29"/>
      <c r="M967" s="29"/>
      <c r="N967" s="29"/>
      <c r="O967" s="29"/>
      <c r="P967" s="29"/>
      <c r="Q967" s="29"/>
      <c r="R967" s="29"/>
      <c r="S967" s="29"/>
      <c r="T967" s="29"/>
      <c r="U967" s="29"/>
      <c r="V967" s="29"/>
      <c r="W967" s="29"/>
      <c r="X967" s="29"/>
      <c r="Y967" s="29"/>
      <c r="Z967" s="29"/>
      <c r="AA967" s="32"/>
      <c r="AB967" s="32"/>
      <c r="AC967" s="32"/>
      <c r="AD967" s="32"/>
      <c r="AE967" s="32"/>
      <c r="AF967" s="32"/>
      <c r="AG967" s="32"/>
      <c r="AH967" s="32"/>
    </row>
    <row r="968" spans="1:34" ht="12.75" customHeight="1">
      <c r="A968" s="25"/>
      <c r="B968" s="32"/>
      <c r="C968" s="20"/>
      <c r="D968" s="92"/>
      <c r="E968" s="20"/>
      <c r="F968" s="35"/>
      <c r="G968" s="32"/>
      <c r="H968" s="32"/>
      <c r="I968" s="32"/>
      <c r="J968" s="29"/>
      <c r="K968" s="29"/>
      <c r="L968" s="29"/>
      <c r="M968" s="29"/>
      <c r="N968" s="29"/>
      <c r="O968" s="29"/>
      <c r="P968" s="29"/>
      <c r="Q968" s="29"/>
      <c r="R968" s="29"/>
      <c r="S968" s="29"/>
      <c r="T968" s="29"/>
      <c r="U968" s="29"/>
      <c r="V968" s="29"/>
      <c r="W968" s="29"/>
      <c r="X968" s="29"/>
      <c r="Y968" s="29"/>
      <c r="Z968" s="29"/>
      <c r="AA968" s="32"/>
      <c r="AB968" s="32"/>
      <c r="AC968" s="32"/>
      <c r="AD968" s="32"/>
      <c r="AE968" s="32"/>
      <c r="AF968" s="32"/>
      <c r="AG968" s="32"/>
      <c r="AH968" s="32"/>
    </row>
    <row r="969" spans="1:34" ht="12.75" customHeight="1">
      <c r="A969" s="25"/>
      <c r="B969" s="32"/>
      <c r="C969" s="20"/>
      <c r="D969" s="92"/>
      <c r="E969" s="20"/>
      <c r="F969" s="35"/>
      <c r="G969" s="32"/>
      <c r="H969" s="32"/>
      <c r="I969" s="32"/>
      <c r="J969" s="29"/>
      <c r="K969" s="29"/>
      <c r="L969" s="29"/>
      <c r="M969" s="29"/>
      <c r="N969" s="29"/>
      <c r="O969" s="29"/>
      <c r="P969" s="29"/>
      <c r="Q969" s="29"/>
      <c r="R969" s="29"/>
      <c r="S969" s="29"/>
      <c r="T969" s="29"/>
      <c r="U969" s="29"/>
      <c r="V969" s="29"/>
      <c r="W969" s="29"/>
      <c r="X969" s="29"/>
      <c r="Y969" s="29"/>
      <c r="Z969" s="29"/>
      <c r="AA969" s="32"/>
      <c r="AB969" s="32"/>
      <c r="AC969" s="32"/>
      <c r="AD969" s="32"/>
      <c r="AE969" s="32"/>
      <c r="AF969" s="32"/>
      <c r="AG969" s="32"/>
      <c r="AH969" s="32"/>
    </row>
    <row r="970" spans="1:34" ht="12.75" customHeight="1">
      <c r="A970" s="25"/>
      <c r="B970" s="32"/>
      <c r="C970" s="20"/>
      <c r="D970" s="92"/>
      <c r="E970" s="20"/>
      <c r="F970" s="35"/>
      <c r="G970" s="32"/>
      <c r="H970" s="32"/>
      <c r="I970" s="32"/>
      <c r="J970" s="29"/>
      <c r="K970" s="29"/>
      <c r="L970" s="29"/>
      <c r="M970" s="29"/>
      <c r="N970" s="29"/>
      <c r="O970" s="29"/>
      <c r="P970" s="29"/>
      <c r="Q970" s="29"/>
      <c r="R970" s="29"/>
      <c r="S970" s="29"/>
      <c r="T970" s="29"/>
      <c r="U970" s="29"/>
      <c r="V970" s="29"/>
      <c r="W970" s="29"/>
      <c r="X970" s="29"/>
      <c r="Y970" s="29"/>
      <c r="Z970" s="29"/>
      <c r="AA970" s="32"/>
      <c r="AB970" s="32"/>
      <c r="AC970" s="32"/>
      <c r="AD970" s="32"/>
      <c r="AE970" s="32"/>
      <c r="AF970" s="32"/>
      <c r="AG970" s="32"/>
      <c r="AH970" s="32"/>
    </row>
    <row r="971" spans="1:34" ht="12.75" customHeight="1">
      <c r="A971" s="25"/>
      <c r="B971" s="32"/>
      <c r="C971" s="20"/>
      <c r="D971" s="92"/>
      <c r="E971" s="20"/>
      <c r="F971" s="35"/>
      <c r="G971" s="32"/>
      <c r="H971" s="32"/>
      <c r="I971" s="32"/>
      <c r="J971" s="29"/>
      <c r="K971" s="29"/>
      <c r="L971" s="29"/>
      <c r="M971" s="29"/>
      <c r="N971" s="29"/>
      <c r="O971" s="29"/>
      <c r="P971" s="29"/>
      <c r="Q971" s="29"/>
      <c r="R971" s="29"/>
      <c r="S971" s="29"/>
      <c r="T971" s="29"/>
      <c r="U971" s="29"/>
      <c r="V971" s="29"/>
      <c r="W971" s="29"/>
      <c r="X971" s="29"/>
      <c r="Y971" s="29"/>
      <c r="Z971" s="29"/>
      <c r="AA971" s="32"/>
      <c r="AB971" s="32"/>
      <c r="AC971" s="32"/>
      <c r="AD971" s="32"/>
      <c r="AE971" s="32"/>
      <c r="AF971" s="32"/>
      <c r="AG971" s="32"/>
      <c r="AH971" s="32"/>
    </row>
    <row r="972" spans="1:34" ht="12.75" customHeight="1">
      <c r="A972" s="25"/>
      <c r="B972" s="32"/>
      <c r="C972" s="20"/>
      <c r="D972" s="92"/>
      <c r="E972" s="20"/>
      <c r="F972" s="35"/>
      <c r="G972" s="32"/>
      <c r="H972" s="32"/>
      <c r="I972" s="32"/>
      <c r="J972" s="29"/>
      <c r="K972" s="29"/>
      <c r="L972" s="29"/>
      <c r="M972" s="29"/>
      <c r="N972" s="29"/>
      <c r="O972" s="29"/>
      <c r="P972" s="29"/>
      <c r="Q972" s="29"/>
      <c r="R972" s="29"/>
      <c r="S972" s="29"/>
      <c r="T972" s="29"/>
      <c r="U972" s="29"/>
      <c r="V972" s="29"/>
      <c r="W972" s="29"/>
      <c r="X972" s="29"/>
      <c r="Y972" s="29"/>
      <c r="Z972" s="29"/>
      <c r="AA972" s="32"/>
      <c r="AB972" s="32"/>
      <c r="AC972" s="32"/>
      <c r="AD972" s="32"/>
      <c r="AE972" s="32"/>
      <c r="AF972" s="32"/>
      <c r="AG972" s="32"/>
      <c r="AH972" s="32"/>
    </row>
    <row r="973" spans="1:34" ht="12.75" customHeight="1">
      <c r="A973" s="25"/>
      <c r="B973" s="32"/>
      <c r="C973" s="20"/>
      <c r="D973" s="92"/>
      <c r="E973" s="20"/>
      <c r="F973" s="35"/>
      <c r="G973" s="32"/>
      <c r="H973" s="32"/>
      <c r="I973" s="32"/>
      <c r="J973" s="29"/>
      <c r="K973" s="29"/>
      <c r="L973" s="29"/>
      <c r="M973" s="29"/>
      <c r="N973" s="29"/>
      <c r="O973" s="29"/>
      <c r="P973" s="29"/>
      <c r="Q973" s="29"/>
      <c r="R973" s="29"/>
      <c r="S973" s="29"/>
      <c r="T973" s="29"/>
      <c r="U973" s="29"/>
      <c r="V973" s="29"/>
      <c r="W973" s="29"/>
      <c r="X973" s="29"/>
      <c r="Y973" s="29"/>
      <c r="Z973" s="29"/>
      <c r="AA973" s="32"/>
      <c r="AB973" s="32"/>
      <c r="AC973" s="32"/>
      <c r="AD973" s="32"/>
      <c r="AE973" s="32"/>
      <c r="AF973" s="32"/>
      <c r="AG973" s="32"/>
      <c r="AH973" s="32"/>
    </row>
    <row r="974" spans="1:34" ht="12.75" customHeight="1">
      <c r="A974" s="25"/>
      <c r="B974" s="32"/>
      <c r="C974" s="20"/>
      <c r="D974" s="92"/>
      <c r="E974" s="20"/>
      <c r="F974" s="35"/>
      <c r="G974" s="32"/>
      <c r="H974" s="32"/>
      <c r="I974" s="32"/>
      <c r="J974" s="29"/>
      <c r="K974" s="29"/>
      <c r="L974" s="29"/>
      <c r="M974" s="29"/>
      <c r="N974" s="29"/>
      <c r="O974" s="29"/>
      <c r="P974" s="29"/>
      <c r="Q974" s="29"/>
      <c r="R974" s="29"/>
      <c r="S974" s="29"/>
      <c r="T974" s="29"/>
      <c r="U974" s="29"/>
      <c r="V974" s="29"/>
      <c r="W974" s="29"/>
      <c r="X974" s="29"/>
      <c r="Y974" s="29"/>
      <c r="Z974" s="29"/>
      <c r="AA974" s="32"/>
      <c r="AB974" s="32"/>
      <c r="AC974" s="32"/>
      <c r="AD974" s="32"/>
      <c r="AE974" s="32"/>
      <c r="AF974" s="32"/>
      <c r="AG974" s="32"/>
      <c r="AH974" s="32"/>
    </row>
    <row r="975" spans="1:34" ht="12.75" customHeight="1">
      <c r="A975" s="25"/>
      <c r="B975" s="32"/>
      <c r="C975" s="20"/>
      <c r="D975" s="92"/>
      <c r="E975" s="20"/>
      <c r="F975" s="35"/>
      <c r="G975" s="32"/>
      <c r="H975" s="32"/>
      <c r="I975" s="32"/>
      <c r="J975" s="29"/>
      <c r="K975" s="29"/>
      <c r="L975" s="29"/>
      <c r="M975" s="29"/>
      <c r="N975" s="29"/>
      <c r="O975" s="29"/>
      <c r="P975" s="29"/>
      <c r="Q975" s="29"/>
      <c r="R975" s="29"/>
      <c r="S975" s="29"/>
      <c r="T975" s="29"/>
      <c r="U975" s="29"/>
      <c r="V975" s="29"/>
      <c r="W975" s="29"/>
      <c r="X975" s="29"/>
      <c r="Y975" s="29"/>
      <c r="Z975" s="29"/>
      <c r="AA975" s="32"/>
      <c r="AB975" s="32"/>
      <c r="AC975" s="32"/>
      <c r="AD975" s="32"/>
      <c r="AE975" s="32"/>
      <c r="AF975" s="32"/>
      <c r="AG975" s="32"/>
      <c r="AH975" s="32"/>
    </row>
    <row r="976" spans="1:34" ht="12.75" customHeight="1">
      <c r="A976" s="25"/>
      <c r="B976" s="32"/>
      <c r="C976" s="20"/>
      <c r="D976" s="92"/>
      <c r="E976" s="20"/>
      <c r="F976" s="35"/>
      <c r="G976" s="32"/>
      <c r="H976" s="32"/>
      <c r="I976" s="32"/>
      <c r="J976" s="29"/>
      <c r="K976" s="29"/>
      <c r="L976" s="29"/>
      <c r="M976" s="29"/>
      <c r="N976" s="29"/>
      <c r="O976" s="29"/>
      <c r="P976" s="29"/>
      <c r="Q976" s="29"/>
      <c r="R976" s="29"/>
      <c r="S976" s="29"/>
      <c r="T976" s="29"/>
      <c r="U976" s="29"/>
      <c r="V976" s="29"/>
      <c r="W976" s="29"/>
      <c r="X976" s="29"/>
      <c r="Y976" s="29"/>
      <c r="Z976" s="29"/>
      <c r="AA976" s="32"/>
      <c r="AB976" s="32"/>
      <c r="AC976" s="32"/>
      <c r="AD976" s="32"/>
      <c r="AE976" s="32"/>
      <c r="AF976" s="32"/>
      <c r="AG976" s="32"/>
      <c r="AH976" s="32"/>
    </row>
    <row r="977" spans="1:34" ht="12.75" customHeight="1">
      <c r="A977" s="25"/>
      <c r="B977" s="32"/>
      <c r="C977" s="20"/>
      <c r="D977" s="92"/>
      <c r="E977" s="20"/>
      <c r="F977" s="35"/>
      <c r="G977" s="32"/>
      <c r="H977" s="32"/>
      <c r="I977" s="32"/>
      <c r="J977" s="29"/>
      <c r="K977" s="29"/>
      <c r="L977" s="29"/>
      <c r="M977" s="29"/>
      <c r="N977" s="29"/>
      <c r="O977" s="29"/>
      <c r="P977" s="29"/>
      <c r="Q977" s="29"/>
      <c r="R977" s="29"/>
      <c r="S977" s="29"/>
      <c r="T977" s="29"/>
      <c r="U977" s="29"/>
      <c r="V977" s="29"/>
      <c r="W977" s="29"/>
      <c r="X977" s="29"/>
      <c r="Y977" s="29"/>
      <c r="Z977" s="29"/>
      <c r="AA977" s="32"/>
      <c r="AB977" s="32"/>
      <c r="AC977" s="32"/>
      <c r="AD977" s="32"/>
      <c r="AE977" s="32"/>
      <c r="AF977" s="32"/>
      <c r="AG977" s="32"/>
      <c r="AH977" s="32"/>
    </row>
    <row r="978" spans="1:34" ht="12.75" customHeight="1">
      <c r="A978" s="25"/>
      <c r="B978" s="32"/>
      <c r="C978" s="20"/>
      <c r="D978" s="92"/>
      <c r="E978" s="20"/>
      <c r="F978" s="35"/>
      <c r="G978" s="32"/>
      <c r="H978" s="32"/>
      <c r="I978" s="32"/>
      <c r="J978" s="29"/>
      <c r="K978" s="29"/>
      <c r="L978" s="29"/>
      <c r="M978" s="29"/>
      <c r="N978" s="29"/>
      <c r="O978" s="29"/>
      <c r="P978" s="29"/>
      <c r="Q978" s="29"/>
      <c r="R978" s="29"/>
      <c r="S978" s="29"/>
      <c r="T978" s="29"/>
      <c r="U978" s="29"/>
      <c r="V978" s="29"/>
      <c r="W978" s="29"/>
      <c r="X978" s="29"/>
      <c r="Y978" s="29"/>
      <c r="Z978" s="29"/>
      <c r="AA978" s="32"/>
      <c r="AB978" s="32"/>
      <c r="AC978" s="32"/>
      <c r="AD978" s="32"/>
      <c r="AE978" s="32"/>
      <c r="AF978" s="32"/>
      <c r="AG978" s="32"/>
      <c r="AH978" s="32"/>
    </row>
    <row r="979" spans="1:34" ht="12.75" customHeight="1">
      <c r="A979" s="25"/>
      <c r="B979" s="32"/>
      <c r="C979" s="20"/>
      <c r="D979" s="92"/>
      <c r="E979" s="20"/>
      <c r="F979" s="35"/>
      <c r="G979" s="32"/>
      <c r="H979" s="32"/>
      <c r="I979" s="32"/>
      <c r="J979" s="29"/>
      <c r="K979" s="29"/>
      <c r="L979" s="29"/>
      <c r="M979" s="29"/>
      <c r="N979" s="29"/>
      <c r="O979" s="29"/>
      <c r="P979" s="29"/>
      <c r="Q979" s="29"/>
      <c r="R979" s="29"/>
      <c r="S979" s="29"/>
      <c r="T979" s="29"/>
      <c r="U979" s="29"/>
      <c r="V979" s="29"/>
      <c r="W979" s="29"/>
      <c r="X979" s="29"/>
      <c r="Y979" s="29"/>
      <c r="Z979" s="29"/>
      <c r="AA979" s="32"/>
      <c r="AB979" s="32"/>
      <c r="AC979" s="32"/>
      <c r="AD979" s="32"/>
      <c r="AE979" s="32"/>
      <c r="AF979" s="32"/>
      <c r="AG979" s="32"/>
      <c r="AH979" s="32"/>
    </row>
    <row r="980" spans="1:34" ht="12.75" customHeight="1">
      <c r="A980" s="25"/>
      <c r="B980" s="32"/>
      <c r="C980" s="20"/>
      <c r="D980" s="92"/>
      <c r="E980" s="20"/>
      <c r="F980" s="35"/>
      <c r="G980" s="32"/>
      <c r="H980" s="32"/>
      <c r="I980" s="32"/>
      <c r="J980" s="29"/>
      <c r="K980" s="29"/>
      <c r="L980" s="29"/>
      <c r="M980" s="29"/>
      <c r="N980" s="29"/>
      <c r="O980" s="29"/>
      <c r="P980" s="29"/>
      <c r="Q980" s="29"/>
      <c r="R980" s="29"/>
      <c r="S980" s="29"/>
      <c r="T980" s="29"/>
      <c r="U980" s="29"/>
      <c r="V980" s="29"/>
      <c r="W980" s="29"/>
      <c r="X980" s="29"/>
      <c r="Y980" s="29"/>
      <c r="Z980" s="29"/>
      <c r="AA980" s="32"/>
      <c r="AB980" s="32"/>
      <c r="AC980" s="32"/>
      <c r="AD980" s="32"/>
      <c r="AE980" s="32"/>
      <c r="AF980" s="32"/>
      <c r="AG980" s="32"/>
      <c r="AH980" s="32"/>
    </row>
    <row r="981" spans="1:34" ht="12.75" customHeight="1">
      <c r="A981" s="25"/>
      <c r="B981" s="32"/>
      <c r="C981" s="20"/>
      <c r="D981" s="92"/>
      <c r="E981" s="20"/>
      <c r="F981" s="35"/>
      <c r="G981" s="32"/>
      <c r="H981" s="32"/>
      <c r="I981" s="32"/>
      <c r="J981" s="29"/>
      <c r="K981" s="29"/>
      <c r="L981" s="29"/>
      <c r="M981" s="29"/>
      <c r="N981" s="29"/>
      <c r="O981" s="29"/>
      <c r="P981" s="29"/>
      <c r="Q981" s="29"/>
      <c r="R981" s="29"/>
      <c r="S981" s="29"/>
      <c r="T981" s="29"/>
      <c r="U981" s="29"/>
      <c r="V981" s="29"/>
      <c r="W981" s="29"/>
      <c r="X981" s="29"/>
      <c r="Y981" s="29"/>
      <c r="Z981" s="29"/>
      <c r="AA981" s="32"/>
      <c r="AB981" s="32"/>
      <c r="AC981" s="32"/>
      <c r="AD981" s="32"/>
      <c r="AE981" s="32"/>
      <c r="AF981" s="32"/>
      <c r="AG981" s="32"/>
      <c r="AH981" s="32"/>
    </row>
    <row r="982" spans="1:34" ht="12.75" customHeight="1">
      <c r="A982" s="25"/>
      <c r="B982" s="32"/>
      <c r="C982" s="20"/>
      <c r="D982" s="92"/>
      <c r="E982" s="20"/>
      <c r="F982" s="35"/>
      <c r="G982" s="32"/>
      <c r="H982" s="32"/>
      <c r="I982" s="32"/>
      <c r="J982" s="29"/>
      <c r="K982" s="29"/>
      <c r="L982" s="29"/>
      <c r="M982" s="29"/>
      <c r="N982" s="29"/>
      <c r="O982" s="29"/>
      <c r="P982" s="29"/>
      <c r="Q982" s="29"/>
      <c r="R982" s="29"/>
      <c r="S982" s="29"/>
      <c r="T982" s="29"/>
      <c r="U982" s="29"/>
      <c r="V982" s="29"/>
      <c r="W982" s="29"/>
      <c r="X982" s="29"/>
      <c r="Y982" s="29"/>
      <c r="Z982" s="29"/>
      <c r="AA982" s="32"/>
      <c r="AB982" s="32"/>
      <c r="AC982" s="32"/>
      <c r="AD982" s="32"/>
      <c r="AE982" s="32"/>
      <c r="AF982" s="32"/>
      <c r="AG982" s="32"/>
      <c r="AH982" s="32"/>
    </row>
    <row r="983" spans="1:34" ht="12.75" customHeight="1">
      <c r="A983" s="25"/>
      <c r="B983" s="32"/>
      <c r="C983" s="20"/>
      <c r="D983" s="92"/>
      <c r="E983" s="20"/>
      <c r="F983" s="35"/>
      <c r="G983" s="32"/>
      <c r="H983" s="32"/>
      <c r="I983" s="32"/>
      <c r="J983" s="29"/>
      <c r="K983" s="29"/>
      <c r="L983" s="29"/>
      <c r="M983" s="29"/>
      <c r="N983" s="29"/>
      <c r="O983" s="29"/>
      <c r="P983" s="29"/>
      <c r="Q983" s="29"/>
      <c r="R983" s="29"/>
      <c r="S983" s="29"/>
      <c r="T983" s="29"/>
      <c r="U983" s="29"/>
      <c r="V983" s="29"/>
      <c r="W983" s="29"/>
      <c r="X983" s="29"/>
      <c r="Y983" s="29"/>
      <c r="Z983" s="29"/>
      <c r="AA983" s="32"/>
      <c r="AB983" s="32"/>
      <c r="AC983" s="32"/>
      <c r="AD983" s="32"/>
      <c r="AE983" s="32"/>
      <c r="AF983" s="32"/>
      <c r="AG983" s="32"/>
      <c r="AH983" s="32"/>
    </row>
    <row r="984" spans="1:34" ht="12.75" customHeight="1">
      <c r="A984" s="25"/>
      <c r="B984" s="32"/>
      <c r="C984" s="20"/>
      <c r="D984" s="92"/>
      <c r="E984" s="20"/>
      <c r="F984" s="35"/>
      <c r="G984" s="32"/>
      <c r="H984" s="32"/>
      <c r="I984" s="32"/>
      <c r="J984" s="29"/>
      <c r="K984" s="29"/>
      <c r="L984" s="29"/>
      <c r="M984" s="29"/>
      <c r="N984" s="29"/>
      <c r="O984" s="29"/>
      <c r="P984" s="29"/>
      <c r="Q984" s="29"/>
      <c r="R984" s="29"/>
      <c r="S984" s="29"/>
      <c r="T984" s="29"/>
      <c r="U984" s="29"/>
      <c r="V984" s="29"/>
      <c r="W984" s="29"/>
      <c r="X984" s="29"/>
      <c r="Y984" s="29"/>
      <c r="Z984" s="29"/>
      <c r="AA984" s="32"/>
      <c r="AB984" s="32"/>
      <c r="AC984" s="32"/>
      <c r="AD984" s="32"/>
      <c r="AE984" s="32"/>
      <c r="AF984" s="32"/>
      <c r="AG984" s="32"/>
      <c r="AH984" s="32"/>
    </row>
    <row r="985" spans="1:34" ht="12.75" customHeight="1">
      <c r="A985" s="25"/>
      <c r="B985" s="32"/>
      <c r="C985" s="20"/>
      <c r="D985" s="92"/>
      <c r="E985" s="20"/>
      <c r="F985" s="35"/>
      <c r="G985" s="32"/>
      <c r="H985" s="32"/>
      <c r="I985" s="32"/>
      <c r="J985" s="29"/>
      <c r="K985" s="29"/>
      <c r="L985" s="29"/>
      <c r="M985" s="29"/>
      <c r="N985" s="29"/>
      <c r="O985" s="29"/>
      <c r="P985" s="29"/>
      <c r="Q985" s="29"/>
      <c r="R985" s="29"/>
      <c r="S985" s="29"/>
      <c r="T985" s="29"/>
      <c r="U985" s="29"/>
      <c r="V985" s="29"/>
      <c r="W985" s="29"/>
      <c r="X985" s="29"/>
      <c r="Y985" s="29"/>
      <c r="Z985" s="29"/>
      <c r="AA985" s="32"/>
      <c r="AB985" s="32"/>
      <c r="AC985" s="32"/>
      <c r="AD985" s="32"/>
      <c r="AE985" s="32"/>
      <c r="AF985" s="32"/>
      <c r="AG985" s="32"/>
      <c r="AH985" s="32"/>
    </row>
    <row r="986" spans="1:34" ht="12.75" customHeight="1">
      <c r="A986" s="25"/>
      <c r="B986" s="32"/>
      <c r="C986" s="20"/>
      <c r="D986" s="92"/>
      <c r="E986" s="20"/>
      <c r="F986" s="35"/>
      <c r="G986" s="32"/>
      <c r="H986" s="32"/>
      <c r="I986" s="32"/>
      <c r="J986" s="29"/>
      <c r="K986" s="29"/>
      <c r="L986" s="29"/>
      <c r="M986" s="29"/>
      <c r="N986" s="29"/>
      <c r="O986" s="29"/>
      <c r="P986" s="29"/>
      <c r="Q986" s="29"/>
      <c r="R986" s="29"/>
      <c r="S986" s="29"/>
      <c r="T986" s="29"/>
      <c r="U986" s="29"/>
      <c r="V986" s="29"/>
      <c r="W986" s="29"/>
      <c r="X986" s="29"/>
      <c r="Y986" s="29"/>
      <c r="Z986" s="29"/>
      <c r="AA986" s="32"/>
      <c r="AB986" s="32"/>
      <c r="AC986" s="32"/>
      <c r="AD986" s="32"/>
      <c r="AE986" s="32"/>
      <c r="AF986" s="32"/>
      <c r="AG986" s="32"/>
      <c r="AH986" s="32"/>
    </row>
    <row r="987" spans="1:34" ht="12.75" customHeight="1">
      <c r="A987" s="25"/>
      <c r="B987" s="32"/>
      <c r="C987" s="20"/>
      <c r="D987" s="92"/>
      <c r="E987" s="20"/>
      <c r="F987" s="35"/>
      <c r="G987" s="32"/>
      <c r="H987" s="32"/>
      <c r="I987" s="32"/>
      <c r="J987" s="29"/>
      <c r="K987" s="29"/>
      <c r="L987" s="29"/>
      <c r="M987" s="29"/>
      <c r="N987" s="29"/>
      <c r="O987" s="29"/>
      <c r="P987" s="29"/>
      <c r="Q987" s="29"/>
      <c r="R987" s="29"/>
      <c r="S987" s="29"/>
      <c r="T987" s="29"/>
      <c r="U987" s="29"/>
      <c r="V987" s="29"/>
      <c r="W987" s="29"/>
      <c r="X987" s="29"/>
      <c r="Y987" s="29"/>
      <c r="Z987" s="29"/>
      <c r="AA987" s="32"/>
      <c r="AB987" s="32"/>
      <c r="AC987" s="32"/>
      <c r="AD987" s="32"/>
      <c r="AE987" s="32"/>
      <c r="AF987" s="32"/>
      <c r="AG987" s="32"/>
      <c r="AH987" s="32"/>
    </row>
    <row r="988" spans="1:34" ht="12.75" customHeight="1">
      <c r="A988" s="25"/>
      <c r="B988" s="32"/>
      <c r="C988" s="20"/>
      <c r="D988" s="92"/>
      <c r="E988" s="20"/>
      <c r="F988" s="35"/>
      <c r="G988" s="32"/>
      <c r="H988" s="32"/>
      <c r="I988" s="32"/>
      <c r="J988" s="29"/>
      <c r="K988" s="29"/>
      <c r="L988" s="29"/>
      <c r="M988" s="29"/>
      <c r="N988" s="29"/>
      <c r="O988" s="29"/>
      <c r="P988" s="29"/>
      <c r="Q988" s="29"/>
      <c r="R988" s="29"/>
      <c r="S988" s="29"/>
      <c r="T988" s="29"/>
      <c r="U988" s="29"/>
      <c r="V988" s="29"/>
      <c r="W988" s="29"/>
      <c r="X988" s="29"/>
      <c r="Y988" s="29"/>
      <c r="Z988" s="29"/>
      <c r="AA988" s="32"/>
      <c r="AB988" s="32"/>
      <c r="AC988" s="32"/>
      <c r="AD988" s="32"/>
      <c r="AE988" s="32"/>
      <c r="AF988" s="32"/>
      <c r="AG988" s="32"/>
      <c r="AH988" s="32"/>
    </row>
    <row r="989" spans="1:34" ht="12.75" customHeight="1">
      <c r="A989" s="25"/>
      <c r="B989" s="32"/>
      <c r="C989" s="20"/>
      <c r="D989" s="92"/>
      <c r="E989" s="20"/>
      <c r="F989" s="35"/>
      <c r="G989" s="32"/>
      <c r="H989" s="32"/>
      <c r="I989" s="32"/>
      <c r="J989" s="29"/>
      <c r="K989" s="29"/>
      <c r="L989" s="29"/>
      <c r="M989" s="29"/>
      <c r="N989" s="29"/>
      <c r="O989" s="29"/>
      <c r="P989" s="29"/>
      <c r="Q989" s="29"/>
      <c r="R989" s="29"/>
      <c r="S989" s="29"/>
      <c r="T989" s="29"/>
      <c r="U989" s="29"/>
      <c r="V989" s="29"/>
      <c r="W989" s="29"/>
      <c r="X989" s="29"/>
      <c r="Y989" s="29"/>
      <c r="Z989" s="29"/>
      <c r="AA989" s="32"/>
      <c r="AB989" s="32"/>
      <c r="AC989" s="32"/>
      <c r="AD989" s="32"/>
      <c r="AE989" s="32"/>
      <c r="AF989" s="32"/>
      <c r="AG989" s="32"/>
      <c r="AH989" s="32"/>
    </row>
    <row r="990" spans="1:34" ht="12.75" customHeight="1">
      <c r="A990" s="25"/>
      <c r="B990" s="32"/>
      <c r="C990" s="20"/>
      <c r="D990" s="92"/>
      <c r="E990" s="20"/>
      <c r="F990" s="35"/>
      <c r="G990" s="32"/>
      <c r="H990" s="32"/>
      <c r="I990" s="32"/>
      <c r="J990" s="29"/>
      <c r="K990" s="29"/>
      <c r="L990" s="29"/>
      <c r="M990" s="29"/>
      <c r="N990" s="29"/>
      <c r="O990" s="29"/>
      <c r="P990" s="29"/>
      <c r="Q990" s="29"/>
      <c r="R990" s="29"/>
      <c r="S990" s="29"/>
      <c r="T990" s="29"/>
      <c r="U990" s="29"/>
      <c r="V990" s="29"/>
      <c r="W990" s="29"/>
      <c r="X990" s="29"/>
      <c r="Y990" s="29"/>
      <c r="Z990" s="29"/>
      <c r="AA990" s="32"/>
      <c r="AB990" s="32"/>
      <c r="AC990" s="32"/>
      <c r="AD990" s="32"/>
      <c r="AE990" s="32"/>
      <c r="AF990" s="32"/>
      <c r="AG990" s="32"/>
      <c r="AH990" s="32"/>
    </row>
    <row r="991" spans="1:34" ht="12.75" customHeight="1">
      <c r="A991" s="25"/>
      <c r="B991" s="32"/>
      <c r="C991" s="20"/>
      <c r="D991" s="92"/>
      <c r="E991" s="20"/>
      <c r="F991" s="35"/>
      <c r="G991" s="32"/>
      <c r="H991" s="32"/>
      <c r="I991" s="32"/>
      <c r="J991" s="29"/>
      <c r="K991" s="29"/>
      <c r="L991" s="29"/>
      <c r="M991" s="29"/>
      <c r="N991" s="29"/>
      <c r="O991" s="29"/>
      <c r="P991" s="29"/>
      <c r="Q991" s="29"/>
      <c r="R991" s="29"/>
      <c r="S991" s="29"/>
      <c r="T991" s="29"/>
      <c r="U991" s="29"/>
      <c r="V991" s="29"/>
      <c r="W991" s="29"/>
      <c r="X991" s="29"/>
      <c r="Y991" s="29"/>
      <c r="Z991" s="29"/>
      <c r="AA991" s="32"/>
      <c r="AB991" s="32"/>
      <c r="AC991" s="32"/>
      <c r="AD991" s="32"/>
      <c r="AE991" s="32"/>
      <c r="AF991" s="32"/>
      <c r="AG991" s="32"/>
      <c r="AH991" s="32"/>
    </row>
    <row r="992" spans="1:34" ht="12.75" customHeight="1">
      <c r="A992" s="25"/>
      <c r="B992" s="32"/>
      <c r="C992" s="20"/>
      <c r="D992" s="92"/>
      <c r="E992" s="20"/>
      <c r="F992" s="35"/>
      <c r="G992" s="32"/>
      <c r="H992" s="32"/>
      <c r="I992" s="32"/>
      <c r="J992" s="29"/>
      <c r="K992" s="29"/>
      <c r="L992" s="29"/>
      <c r="M992" s="29"/>
      <c r="N992" s="29"/>
      <c r="O992" s="29"/>
      <c r="P992" s="29"/>
      <c r="Q992" s="29"/>
      <c r="R992" s="29"/>
      <c r="S992" s="29"/>
      <c r="T992" s="29"/>
      <c r="U992" s="29"/>
      <c r="V992" s="29"/>
      <c r="W992" s="29"/>
      <c r="X992" s="29"/>
      <c r="Y992" s="29"/>
      <c r="Z992" s="29"/>
      <c r="AA992" s="32"/>
      <c r="AB992" s="32"/>
      <c r="AC992" s="32"/>
      <c r="AD992" s="32"/>
      <c r="AE992" s="32"/>
      <c r="AF992" s="32"/>
      <c r="AG992" s="32"/>
      <c r="AH992" s="32"/>
    </row>
    <row r="993" spans="1:34" ht="12.75" customHeight="1">
      <c r="A993" s="25"/>
      <c r="B993" s="32"/>
      <c r="C993" s="20"/>
      <c r="D993" s="92"/>
      <c r="E993" s="20"/>
      <c r="F993" s="35"/>
      <c r="G993" s="32"/>
      <c r="H993" s="32"/>
      <c r="I993" s="32"/>
      <c r="J993" s="29"/>
      <c r="K993" s="29"/>
      <c r="L993" s="29"/>
      <c r="M993" s="29"/>
      <c r="N993" s="29"/>
      <c r="O993" s="29"/>
      <c r="P993" s="29"/>
      <c r="Q993" s="29"/>
      <c r="R993" s="29"/>
      <c r="S993" s="29"/>
      <c r="T993" s="29"/>
      <c r="U993" s="29"/>
      <c r="V993" s="29"/>
      <c r="W993" s="29"/>
      <c r="X993" s="29"/>
      <c r="Y993" s="29"/>
      <c r="Z993" s="29"/>
      <c r="AA993" s="32"/>
      <c r="AB993" s="32"/>
      <c r="AC993" s="32"/>
      <c r="AD993" s="32"/>
      <c r="AE993" s="32"/>
      <c r="AF993" s="32"/>
      <c r="AG993" s="32"/>
      <c r="AH993" s="32"/>
    </row>
    <row r="994" spans="1:34" ht="12.75" customHeight="1">
      <c r="A994" s="25"/>
      <c r="B994" s="32"/>
      <c r="C994" s="20"/>
      <c r="D994" s="92"/>
      <c r="E994" s="20"/>
      <c r="F994" s="35"/>
      <c r="G994" s="32"/>
      <c r="H994" s="32"/>
      <c r="I994" s="32"/>
      <c r="J994" s="29"/>
      <c r="K994" s="29"/>
      <c r="L994" s="29"/>
      <c r="M994" s="29"/>
      <c r="N994" s="29"/>
      <c r="O994" s="29"/>
      <c r="P994" s="29"/>
      <c r="Q994" s="29"/>
      <c r="R994" s="29"/>
      <c r="S994" s="29"/>
      <c r="T994" s="29"/>
      <c r="U994" s="29"/>
      <c r="V994" s="29"/>
      <c r="W994" s="29"/>
      <c r="X994" s="29"/>
      <c r="Y994" s="29"/>
      <c r="Z994" s="29"/>
      <c r="AA994" s="32"/>
      <c r="AB994" s="32"/>
      <c r="AC994" s="32"/>
      <c r="AD994" s="32"/>
      <c r="AE994" s="32"/>
      <c r="AF994" s="32"/>
      <c r="AG994" s="32"/>
      <c r="AH994" s="32"/>
    </row>
    <row r="995" spans="1:34" ht="12.75" customHeight="1">
      <c r="A995" s="25"/>
      <c r="B995" s="32"/>
      <c r="C995" s="20"/>
      <c r="D995" s="92"/>
      <c r="E995" s="20"/>
      <c r="F995" s="35"/>
      <c r="G995" s="32"/>
      <c r="H995" s="32"/>
      <c r="I995" s="32"/>
      <c r="J995" s="29"/>
      <c r="K995" s="29"/>
      <c r="L995" s="29"/>
      <c r="M995" s="29"/>
      <c r="N995" s="29"/>
      <c r="O995" s="29"/>
      <c r="P995" s="29"/>
      <c r="Q995" s="29"/>
      <c r="R995" s="29"/>
      <c r="S995" s="29"/>
      <c r="T995" s="29"/>
      <c r="U995" s="29"/>
      <c r="V995" s="29"/>
      <c r="W995" s="29"/>
      <c r="X995" s="29"/>
      <c r="Y995" s="29"/>
      <c r="Z995" s="29"/>
      <c r="AA995" s="32"/>
      <c r="AB995" s="32"/>
      <c r="AC995" s="32"/>
      <c r="AD995" s="32"/>
      <c r="AE995" s="32"/>
      <c r="AF995" s="32"/>
      <c r="AG995" s="32"/>
      <c r="AH995" s="32"/>
    </row>
    <row r="996" spans="1:34" ht="12.75" customHeight="1">
      <c r="A996" s="25"/>
      <c r="B996" s="32"/>
      <c r="C996" s="20"/>
      <c r="D996" s="92"/>
      <c r="E996" s="20"/>
      <c r="F996" s="35"/>
      <c r="G996" s="32"/>
      <c r="H996" s="32"/>
      <c r="I996" s="32"/>
      <c r="J996" s="29"/>
      <c r="K996" s="29"/>
      <c r="L996" s="29"/>
      <c r="M996" s="29"/>
      <c r="N996" s="29"/>
      <c r="O996" s="29"/>
      <c r="P996" s="29"/>
      <c r="Q996" s="29"/>
      <c r="R996" s="29"/>
      <c r="S996" s="29"/>
      <c r="T996" s="29"/>
      <c r="U996" s="29"/>
      <c r="V996" s="29"/>
      <c r="W996" s="29"/>
      <c r="X996" s="29"/>
      <c r="Y996" s="29"/>
      <c r="Z996" s="29"/>
      <c r="AA996" s="32"/>
      <c r="AB996" s="32"/>
      <c r="AC996" s="32"/>
      <c r="AD996" s="32"/>
      <c r="AE996" s="32"/>
      <c r="AF996" s="32"/>
      <c r="AG996" s="32"/>
      <c r="AH996" s="32"/>
    </row>
    <row r="997" spans="1:34" ht="12.75" customHeight="1">
      <c r="A997" s="25"/>
      <c r="B997" s="32"/>
      <c r="C997" s="20"/>
      <c r="D997" s="92"/>
      <c r="E997" s="20"/>
      <c r="F997" s="35"/>
      <c r="G997" s="32"/>
      <c r="H997" s="32"/>
      <c r="I997" s="32"/>
      <c r="J997" s="29"/>
      <c r="K997" s="29"/>
      <c r="L997" s="29"/>
      <c r="M997" s="29"/>
      <c r="N997" s="29"/>
      <c r="O997" s="29"/>
      <c r="P997" s="29"/>
      <c r="Q997" s="29"/>
      <c r="R997" s="29"/>
      <c r="S997" s="29"/>
      <c r="T997" s="29"/>
      <c r="U997" s="29"/>
      <c r="V997" s="29"/>
      <c r="W997" s="29"/>
      <c r="X997" s="29"/>
      <c r="Y997" s="29"/>
      <c r="Z997" s="29"/>
      <c r="AA997" s="32"/>
      <c r="AB997" s="32"/>
      <c r="AC997" s="32"/>
      <c r="AD997" s="32"/>
      <c r="AE997" s="32"/>
      <c r="AF997" s="32"/>
      <c r="AG997" s="32"/>
      <c r="AH997" s="32"/>
    </row>
    <row r="998" spans="1:34" ht="12.75" customHeight="1">
      <c r="A998" s="25"/>
      <c r="B998" s="32"/>
      <c r="C998" s="20"/>
      <c r="D998" s="92"/>
      <c r="E998" s="20"/>
      <c r="F998" s="35"/>
      <c r="G998" s="32"/>
      <c r="H998" s="32"/>
      <c r="I998" s="32"/>
      <c r="J998" s="29"/>
      <c r="K998" s="29"/>
      <c r="L998" s="29"/>
      <c r="M998" s="29"/>
      <c r="N998" s="29"/>
      <c r="O998" s="29"/>
      <c r="P998" s="29"/>
      <c r="Q998" s="29"/>
      <c r="R998" s="29"/>
      <c r="S998" s="29"/>
      <c r="T998" s="29"/>
      <c r="U998" s="29"/>
      <c r="V998" s="29"/>
      <c r="W998" s="29"/>
      <c r="X998" s="29"/>
      <c r="Y998" s="29"/>
      <c r="Z998" s="29"/>
      <c r="AA998" s="32"/>
      <c r="AB998" s="32"/>
      <c r="AC998" s="32"/>
      <c r="AD998" s="32"/>
      <c r="AE998" s="32"/>
      <c r="AF998" s="32"/>
      <c r="AG998" s="32"/>
      <c r="AH998" s="32"/>
    </row>
    <row r="999" spans="1:34" ht="12.75" customHeight="1">
      <c r="A999" s="25"/>
      <c r="B999" s="32"/>
      <c r="C999" s="20"/>
      <c r="D999" s="92"/>
      <c r="E999" s="20"/>
      <c r="F999" s="35"/>
      <c r="G999" s="32"/>
      <c r="H999" s="32"/>
      <c r="I999" s="32"/>
      <c r="J999" s="29"/>
      <c r="K999" s="29"/>
      <c r="L999" s="29"/>
      <c r="M999" s="29"/>
      <c r="N999" s="29"/>
      <c r="O999" s="29"/>
      <c r="P999" s="29"/>
      <c r="Q999" s="29"/>
      <c r="R999" s="29"/>
      <c r="S999" s="29"/>
      <c r="T999" s="29"/>
      <c r="U999" s="29"/>
      <c r="V999" s="29"/>
      <c r="W999" s="29"/>
      <c r="X999" s="29"/>
      <c r="Y999" s="29"/>
      <c r="Z999" s="29"/>
      <c r="AA999" s="32"/>
      <c r="AB999" s="32"/>
      <c r="AC999" s="32"/>
      <c r="AD999" s="32"/>
      <c r="AE999" s="32"/>
      <c r="AF999" s="32"/>
      <c r="AG999" s="32"/>
      <c r="AH999" s="32"/>
    </row>
    <row r="1000" spans="1:34" ht="12.75" customHeight="1">
      <c r="A1000" s="25"/>
      <c r="B1000" s="32"/>
      <c r="C1000" s="20"/>
      <c r="D1000" s="92"/>
      <c r="E1000" s="20"/>
      <c r="F1000" s="35"/>
      <c r="G1000" s="32"/>
      <c r="H1000" s="32"/>
      <c r="I1000" s="32"/>
      <c r="J1000" s="29"/>
      <c r="K1000" s="29"/>
      <c r="L1000" s="29"/>
      <c r="M1000" s="29"/>
      <c r="N1000" s="29"/>
      <c r="O1000" s="29"/>
      <c r="P1000" s="29"/>
      <c r="Q1000" s="29"/>
      <c r="R1000" s="29"/>
      <c r="S1000" s="29"/>
      <c r="T1000" s="29"/>
      <c r="U1000" s="29"/>
      <c r="V1000" s="29"/>
      <c r="W1000" s="29"/>
      <c r="X1000" s="29"/>
      <c r="Y1000" s="29"/>
      <c r="Z1000" s="29"/>
      <c r="AA1000" s="32"/>
      <c r="AB1000" s="32"/>
      <c r="AC1000" s="32"/>
      <c r="AD1000" s="32"/>
      <c r="AE1000" s="32"/>
      <c r="AF1000" s="32"/>
      <c r="AG1000" s="32"/>
      <c r="AH1000" s="32"/>
    </row>
    <row r="1001" spans="1:34" ht="12.75" customHeight="1">
      <c r="A1001" s="25"/>
      <c r="B1001" s="32"/>
      <c r="C1001" s="20"/>
      <c r="D1001" s="92"/>
      <c r="E1001" s="20"/>
      <c r="F1001" s="35"/>
      <c r="G1001" s="32"/>
      <c r="H1001" s="32"/>
      <c r="I1001" s="32"/>
      <c r="J1001" s="29"/>
      <c r="K1001" s="29"/>
      <c r="L1001" s="29"/>
      <c r="M1001" s="29"/>
      <c r="N1001" s="29"/>
      <c r="O1001" s="29"/>
      <c r="P1001" s="29"/>
      <c r="Q1001" s="29"/>
      <c r="R1001" s="29"/>
      <c r="S1001" s="29"/>
      <c r="T1001" s="29"/>
      <c r="U1001" s="29"/>
      <c r="V1001" s="29"/>
      <c r="W1001" s="29"/>
      <c r="X1001" s="29"/>
      <c r="Y1001" s="29"/>
      <c r="Z1001" s="29"/>
      <c r="AA1001" s="32"/>
      <c r="AB1001" s="32"/>
      <c r="AC1001" s="32"/>
      <c r="AD1001" s="32"/>
      <c r="AE1001" s="32"/>
      <c r="AF1001" s="32"/>
      <c r="AG1001" s="32"/>
      <c r="AH1001" s="32"/>
    </row>
    <row r="1002" spans="1:34" ht="12.75" customHeight="1">
      <c r="A1002" s="25"/>
      <c r="B1002" s="32"/>
      <c r="C1002" s="20"/>
      <c r="D1002" s="92"/>
      <c r="E1002" s="20"/>
      <c r="F1002" s="35"/>
      <c r="G1002" s="32"/>
      <c r="H1002" s="32"/>
      <c r="I1002" s="32"/>
      <c r="J1002" s="29"/>
      <c r="K1002" s="29"/>
      <c r="L1002" s="29"/>
      <c r="M1002" s="29"/>
      <c r="N1002" s="29"/>
      <c r="O1002" s="29"/>
      <c r="P1002" s="29"/>
      <c r="Q1002" s="29"/>
      <c r="R1002" s="29"/>
      <c r="S1002" s="29"/>
      <c r="T1002" s="29"/>
      <c r="U1002" s="29"/>
      <c r="V1002" s="29"/>
      <c r="W1002" s="29"/>
      <c r="X1002" s="29"/>
      <c r="Y1002" s="29"/>
      <c r="Z1002" s="29"/>
      <c r="AA1002" s="32"/>
      <c r="AB1002" s="32"/>
      <c r="AC1002" s="32"/>
      <c r="AD1002" s="32"/>
      <c r="AE1002" s="32"/>
      <c r="AF1002" s="32"/>
      <c r="AG1002" s="32"/>
      <c r="AH1002" s="32"/>
    </row>
    <row r="1003" spans="1:34" ht="12.75" customHeight="1">
      <c r="A1003" s="25"/>
      <c r="B1003" s="32"/>
      <c r="C1003" s="20"/>
      <c r="D1003" s="92"/>
      <c r="E1003" s="20"/>
      <c r="F1003" s="35"/>
      <c r="G1003" s="32"/>
      <c r="H1003" s="32"/>
      <c r="I1003" s="32"/>
      <c r="J1003" s="29"/>
      <c r="K1003" s="29"/>
      <c r="L1003" s="29"/>
      <c r="M1003" s="29"/>
      <c r="N1003" s="29"/>
      <c r="O1003" s="29"/>
      <c r="P1003" s="29"/>
      <c r="Q1003" s="29"/>
      <c r="R1003" s="29"/>
      <c r="S1003" s="29"/>
      <c r="T1003" s="29"/>
      <c r="U1003" s="29"/>
      <c r="V1003" s="29"/>
      <c r="W1003" s="29"/>
      <c r="X1003" s="29"/>
      <c r="Y1003" s="29"/>
      <c r="Z1003" s="29"/>
      <c r="AA1003" s="32"/>
      <c r="AB1003" s="32"/>
      <c r="AC1003" s="32"/>
      <c r="AD1003" s="32"/>
      <c r="AE1003" s="32"/>
      <c r="AF1003" s="32"/>
      <c r="AG1003" s="32"/>
      <c r="AH1003" s="32"/>
    </row>
    <row r="1004" spans="1:34" ht="12.75" customHeight="1">
      <c r="A1004" s="25"/>
      <c r="B1004" s="32"/>
      <c r="C1004" s="20"/>
      <c r="D1004" s="92"/>
      <c r="E1004" s="20"/>
      <c r="F1004" s="35"/>
      <c r="G1004" s="32"/>
      <c r="H1004" s="32"/>
      <c r="I1004" s="32"/>
      <c r="J1004" s="29"/>
      <c r="K1004" s="29"/>
      <c r="L1004" s="29"/>
      <c r="M1004" s="29"/>
      <c r="N1004" s="29"/>
      <c r="O1004" s="29"/>
      <c r="P1004" s="29"/>
      <c r="Q1004" s="29"/>
      <c r="R1004" s="29"/>
      <c r="S1004" s="29"/>
      <c r="T1004" s="29"/>
      <c r="U1004" s="29"/>
      <c r="V1004" s="29"/>
      <c r="W1004" s="29"/>
      <c r="X1004" s="29"/>
      <c r="Y1004" s="29"/>
      <c r="Z1004" s="29"/>
      <c r="AA1004" s="32"/>
      <c r="AB1004" s="32"/>
      <c r="AC1004" s="32"/>
      <c r="AD1004" s="32"/>
      <c r="AE1004" s="32"/>
      <c r="AF1004" s="32"/>
      <c r="AG1004" s="32"/>
      <c r="AH1004" s="32"/>
    </row>
    <row r="1005" spans="1:34" ht="12.75" customHeight="1">
      <c r="A1005" s="25"/>
      <c r="B1005" s="32"/>
      <c r="C1005" s="20"/>
      <c r="D1005" s="92"/>
      <c r="E1005" s="20"/>
      <c r="F1005" s="35"/>
      <c r="G1005" s="32"/>
      <c r="H1005" s="32"/>
      <c r="I1005" s="32"/>
      <c r="J1005" s="29"/>
      <c r="K1005" s="29"/>
      <c r="L1005" s="29"/>
      <c r="M1005" s="29"/>
      <c r="N1005" s="29"/>
      <c r="O1005" s="29"/>
      <c r="P1005" s="29"/>
      <c r="Q1005" s="29"/>
      <c r="R1005" s="29"/>
      <c r="S1005" s="29"/>
      <c r="T1005" s="29"/>
      <c r="U1005" s="29"/>
      <c r="V1005" s="29"/>
      <c r="W1005" s="29"/>
      <c r="X1005" s="29"/>
      <c r="Y1005" s="29"/>
      <c r="Z1005" s="29"/>
      <c r="AA1005" s="32"/>
      <c r="AB1005" s="32"/>
      <c r="AC1005" s="32"/>
      <c r="AD1005" s="32"/>
      <c r="AE1005" s="32"/>
      <c r="AF1005" s="32"/>
      <c r="AG1005" s="32"/>
      <c r="AH1005" s="32"/>
    </row>
    <row r="1006" spans="1:34" ht="12.75" customHeight="1">
      <c r="A1006" s="25"/>
      <c r="B1006" s="32"/>
      <c r="C1006" s="20"/>
      <c r="D1006" s="92"/>
      <c r="E1006" s="20"/>
      <c r="F1006" s="35"/>
      <c r="G1006" s="32"/>
      <c r="H1006" s="32"/>
      <c r="I1006" s="32"/>
      <c r="J1006" s="29"/>
      <c r="K1006" s="29"/>
      <c r="L1006" s="29"/>
      <c r="M1006" s="29"/>
      <c r="N1006" s="29"/>
      <c r="O1006" s="29"/>
      <c r="P1006" s="29"/>
      <c r="Q1006" s="29"/>
      <c r="R1006" s="29"/>
      <c r="S1006" s="29"/>
      <c r="T1006" s="29"/>
      <c r="U1006" s="29"/>
      <c r="V1006" s="29"/>
      <c r="W1006" s="29"/>
      <c r="X1006" s="29"/>
      <c r="Y1006" s="29"/>
      <c r="Z1006" s="29"/>
      <c r="AA1006" s="32"/>
      <c r="AB1006" s="32"/>
      <c r="AC1006" s="32"/>
      <c r="AD1006" s="32"/>
      <c r="AE1006" s="32"/>
      <c r="AF1006" s="32"/>
      <c r="AG1006" s="32"/>
      <c r="AH1006" s="32"/>
    </row>
    <row r="1007" spans="1:34" ht="12.75" customHeight="1">
      <c r="A1007" s="25"/>
      <c r="B1007" s="32"/>
      <c r="C1007" s="20"/>
      <c r="D1007" s="92"/>
      <c r="E1007" s="20"/>
      <c r="F1007" s="35"/>
      <c r="G1007" s="32"/>
      <c r="H1007" s="32"/>
      <c r="I1007" s="32"/>
      <c r="J1007" s="29"/>
      <c r="K1007" s="29"/>
      <c r="L1007" s="29"/>
      <c r="M1007" s="29"/>
      <c r="N1007" s="29"/>
      <c r="O1007" s="29"/>
      <c r="P1007" s="29"/>
      <c r="Q1007" s="29"/>
      <c r="R1007" s="29"/>
      <c r="S1007" s="29"/>
      <c r="T1007" s="29"/>
      <c r="U1007" s="29"/>
      <c r="V1007" s="29"/>
      <c r="W1007" s="29"/>
      <c r="X1007" s="29"/>
      <c r="Y1007" s="29"/>
      <c r="Z1007" s="29"/>
      <c r="AA1007" s="32"/>
      <c r="AB1007" s="32"/>
      <c r="AC1007" s="32"/>
      <c r="AD1007" s="32"/>
      <c r="AE1007" s="32"/>
      <c r="AF1007" s="32"/>
      <c r="AG1007" s="32"/>
      <c r="AH1007" s="32"/>
    </row>
    <row r="1008" spans="1:34" ht="12.75" customHeight="1">
      <c r="A1008" s="25"/>
      <c r="B1008" s="32"/>
      <c r="C1008" s="20"/>
      <c r="D1008" s="92"/>
      <c r="E1008" s="20"/>
      <c r="F1008" s="35"/>
      <c r="G1008" s="32"/>
      <c r="H1008" s="32"/>
      <c r="I1008" s="32"/>
      <c r="J1008" s="29"/>
      <c r="K1008" s="29"/>
      <c r="L1008" s="29"/>
      <c r="M1008" s="29"/>
      <c r="N1008" s="29"/>
      <c r="O1008" s="29"/>
      <c r="P1008" s="29"/>
      <c r="Q1008" s="29"/>
      <c r="R1008" s="29"/>
      <c r="S1008" s="29"/>
      <c r="T1008" s="29"/>
      <c r="U1008" s="29"/>
      <c r="V1008" s="29"/>
      <c r="W1008" s="29"/>
      <c r="X1008" s="29"/>
      <c r="Y1008" s="29"/>
      <c r="Z1008" s="29"/>
      <c r="AA1008" s="32"/>
      <c r="AB1008" s="32"/>
      <c r="AC1008" s="32"/>
      <c r="AD1008" s="32"/>
      <c r="AE1008" s="32"/>
      <c r="AF1008" s="32"/>
      <c r="AG1008" s="32"/>
      <c r="AH1008" s="32"/>
    </row>
    <row r="1009" spans="1:34" ht="12.75" customHeight="1">
      <c r="A1009" s="25"/>
      <c r="B1009" s="32"/>
      <c r="C1009" s="20"/>
      <c r="D1009" s="92"/>
      <c r="E1009" s="20"/>
      <c r="F1009" s="35"/>
      <c r="G1009" s="32"/>
      <c r="H1009" s="32"/>
      <c r="I1009" s="32"/>
      <c r="J1009" s="29"/>
      <c r="K1009" s="29"/>
      <c r="L1009" s="29"/>
      <c r="M1009" s="29"/>
      <c r="N1009" s="29"/>
      <c r="O1009" s="29"/>
      <c r="P1009" s="29"/>
      <c r="Q1009" s="29"/>
      <c r="R1009" s="29"/>
      <c r="S1009" s="29"/>
      <c r="T1009" s="29"/>
      <c r="U1009" s="29"/>
      <c r="V1009" s="29"/>
      <c r="W1009" s="29"/>
      <c r="X1009" s="29"/>
      <c r="Y1009" s="29"/>
      <c r="Z1009" s="29"/>
      <c r="AA1009" s="32"/>
      <c r="AB1009" s="32"/>
      <c r="AC1009" s="32"/>
      <c r="AD1009" s="32"/>
      <c r="AE1009" s="32"/>
      <c r="AF1009" s="32"/>
      <c r="AG1009" s="32"/>
      <c r="AH1009" s="32"/>
    </row>
    <row r="1010" spans="1:34" ht="12.75" customHeight="1">
      <c r="A1010" s="25"/>
      <c r="B1010" s="32"/>
      <c r="C1010" s="20"/>
      <c r="D1010" s="92"/>
      <c r="E1010" s="20"/>
      <c r="F1010" s="35"/>
      <c r="G1010" s="32"/>
      <c r="H1010" s="32"/>
      <c r="I1010" s="32"/>
      <c r="J1010" s="29"/>
      <c r="K1010" s="29"/>
      <c r="L1010" s="29"/>
      <c r="M1010" s="29"/>
      <c r="N1010" s="29"/>
      <c r="O1010" s="29"/>
      <c r="P1010" s="29"/>
      <c r="Q1010" s="29"/>
      <c r="R1010" s="29"/>
      <c r="S1010" s="29"/>
      <c r="T1010" s="29"/>
      <c r="U1010" s="29"/>
      <c r="V1010" s="29"/>
      <c r="W1010" s="29"/>
      <c r="X1010" s="29"/>
      <c r="Y1010" s="29"/>
      <c r="Z1010" s="29"/>
      <c r="AA1010" s="32"/>
      <c r="AB1010" s="32"/>
      <c r="AC1010" s="32"/>
      <c r="AD1010" s="32"/>
      <c r="AE1010" s="32"/>
      <c r="AF1010" s="32"/>
      <c r="AG1010" s="32"/>
      <c r="AH1010" s="32"/>
    </row>
    <row r="1011" spans="1:34" ht="12.75" customHeight="1">
      <c r="A1011" s="25"/>
      <c r="B1011" s="32"/>
      <c r="C1011" s="20"/>
      <c r="D1011" s="92"/>
      <c r="E1011" s="20"/>
      <c r="F1011" s="35"/>
      <c r="G1011" s="32"/>
      <c r="H1011" s="32"/>
      <c r="I1011" s="32"/>
      <c r="J1011" s="29"/>
      <c r="K1011" s="29"/>
      <c r="L1011" s="29"/>
      <c r="M1011" s="29"/>
      <c r="N1011" s="29"/>
      <c r="O1011" s="29"/>
      <c r="P1011" s="29"/>
      <c r="Q1011" s="29"/>
      <c r="R1011" s="29"/>
      <c r="S1011" s="29"/>
      <c r="T1011" s="29"/>
      <c r="U1011" s="29"/>
      <c r="V1011" s="29"/>
      <c r="W1011" s="29"/>
      <c r="X1011" s="29"/>
      <c r="Y1011" s="29"/>
      <c r="Z1011" s="29"/>
      <c r="AA1011" s="32"/>
      <c r="AB1011" s="32"/>
      <c r="AC1011" s="32"/>
      <c r="AD1011" s="32"/>
      <c r="AE1011" s="32"/>
      <c r="AF1011" s="32"/>
      <c r="AG1011" s="32"/>
      <c r="AH1011" s="32"/>
    </row>
    <row r="1012" spans="1:34" ht="12.75" customHeight="1">
      <c r="A1012" s="25"/>
      <c r="B1012" s="32"/>
      <c r="C1012" s="20"/>
      <c r="D1012" s="92"/>
      <c r="E1012" s="20"/>
      <c r="F1012" s="35"/>
      <c r="G1012" s="32"/>
      <c r="H1012" s="32"/>
      <c r="I1012" s="32"/>
      <c r="J1012" s="29"/>
      <c r="K1012" s="29"/>
      <c r="L1012" s="29"/>
      <c r="M1012" s="29"/>
      <c r="N1012" s="29"/>
      <c r="O1012" s="29"/>
      <c r="P1012" s="29"/>
      <c r="Q1012" s="29"/>
      <c r="R1012" s="29"/>
      <c r="S1012" s="29"/>
      <c r="T1012" s="29"/>
      <c r="U1012" s="29"/>
      <c r="V1012" s="29"/>
      <c r="W1012" s="29"/>
      <c r="X1012" s="29"/>
      <c r="Y1012" s="29"/>
      <c r="Z1012" s="29"/>
      <c r="AA1012" s="32"/>
      <c r="AB1012" s="32"/>
      <c r="AC1012" s="32"/>
      <c r="AD1012" s="32"/>
      <c r="AE1012" s="32"/>
      <c r="AF1012" s="32"/>
      <c r="AG1012" s="32"/>
      <c r="AH1012" s="32"/>
    </row>
    <row r="1013" spans="1:34" ht="12.75" customHeight="1">
      <c r="A1013" s="25"/>
      <c r="B1013" s="32"/>
      <c r="C1013" s="20"/>
      <c r="D1013" s="92"/>
      <c r="E1013" s="20"/>
      <c r="F1013" s="35"/>
      <c r="G1013" s="32"/>
      <c r="H1013" s="32"/>
      <c r="I1013" s="32"/>
      <c r="J1013" s="29"/>
      <c r="K1013" s="29"/>
      <c r="L1013" s="29"/>
      <c r="M1013" s="29"/>
      <c r="N1013" s="29"/>
      <c r="O1013" s="29"/>
      <c r="P1013" s="29"/>
      <c r="Q1013" s="29"/>
      <c r="R1013" s="29"/>
      <c r="S1013" s="29"/>
      <c r="T1013" s="29"/>
      <c r="U1013" s="29"/>
      <c r="V1013" s="29"/>
      <c r="W1013" s="29"/>
      <c r="X1013" s="29"/>
      <c r="Y1013" s="29"/>
      <c r="Z1013" s="29"/>
      <c r="AA1013" s="32"/>
      <c r="AB1013" s="32"/>
      <c r="AC1013" s="32"/>
      <c r="AD1013" s="32"/>
      <c r="AE1013" s="32"/>
      <c r="AF1013" s="32"/>
      <c r="AG1013" s="32"/>
      <c r="AH1013" s="32"/>
    </row>
    <row r="1014" spans="1:34" ht="12.75" customHeight="1">
      <c r="A1014" s="25"/>
      <c r="B1014" s="32"/>
      <c r="C1014" s="20"/>
      <c r="D1014" s="92"/>
      <c r="E1014" s="20"/>
      <c r="F1014" s="35"/>
      <c r="G1014" s="32"/>
      <c r="H1014" s="32"/>
      <c r="I1014" s="32"/>
      <c r="J1014" s="29"/>
      <c r="K1014" s="29"/>
      <c r="L1014" s="29"/>
      <c r="M1014" s="29"/>
      <c r="N1014" s="29"/>
      <c r="O1014" s="29"/>
      <c r="P1014" s="29"/>
      <c r="Q1014" s="29"/>
      <c r="R1014" s="29"/>
      <c r="S1014" s="29"/>
      <c r="T1014" s="29"/>
      <c r="U1014" s="29"/>
      <c r="V1014" s="29"/>
      <c r="W1014" s="29"/>
      <c r="X1014" s="29"/>
      <c r="Y1014" s="29"/>
      <c r="Z1014" s="29"/>
      <c r="AA1014" s="32"/>
      <c r="AB1014" s="32"/>
      <c r="AC1014" s="32"/>
      <c r="AD1014" s="32"/>
      <c r="AE1014" s="32"/>
      <c r="AF1014" s="32"/>
      <c r="AG1014" s="32"/>
      <c r="AH1014" s="32"/>
    </row>
    <row r="1015" spans="1:34" ht="12.75" customHeight="1">
      <c r="A1015" s="25"/>
      <c r="B1015" s="32"/>
      <c r="C1015" s="20"/>
      <c r="D1015" s="92"/>
      <c r="E1015" s="20"/>
      <c r="F1015" s="35"/>
      <c r="G1015" s="32"/>
      <c r="H1015" s="32"/>
      <c r="I1015" s="32"/>
      <c r="J1015" s="29"/>
      <c r="K1015" s="29"/>
      <c r="L1015" s="29"/>
      <c r="M1015" s="29"/>
      <c r="N1015" s="29"/>
      <c r="O1015" s="29"/>
      <c r="P1015" s="29"/>
      <c r="Q1015" s="29"/>
      <c r="R1015" s="29"/>
      <c r="S1015" s="29"/>
      <c r="T1015" s="29"/>
      <c r="U1015" s="29"/>
      <c r="V1015" s="29"/>
      <c r="W1015" s="29"/>
      <c r="X1015" s="29"/>
      <c r="Y1015" s="29"/>
      <c r="Z1015" s="29"/>
      <c r="AA1015" s="32"/>
      <c r="AB1015" s="32"/>
      <c r="AC1015" s="32"/>
      <c r="AD1015" s="32"/>
      <c r="AE1015" s="32"/>
      <c r="AF1015" s="32"/>
      <c r="AG1015" s="32"/>
      <c r="AH1015" s="32"/>
    </row>
    <row r="1016" spans="1:34" ht="12.75" customHeight="1">
      <c r="A1016" s="25"/>
      <c r="B1016" s="32"/>
      <c r="C1016" s="20"/>
      <c r="D1016" s="92"/>
      <c r="E1016" s="20"/>
      <c r="F1016" s="35"/>
      <c r="G1016" s="32"/>
      <c r="H1016" s="32"/>
      <c r="I1016" s="32"/>
      <c r="J1016" s="29"/>
      <c r="K1016" s="29"/>
      <c r="L1016" s="29"/>
      <c r="M1016" s="29"/>
      <c r="N1016" s="29"/>
      <c r="O1016" s="29"/>
      <c r="P1016" s="29"/>
      <c r="Q1016" s="29"/>
      <c r="R1016" s="29"/>
      <c r="S1016" s="29"/>
      <c r="T1016" s="29"/>
      <c r="U1016" s="29"/>
      <c r="V1016" s="29"/>
      <c r="W1016" s="29"/>
      <c r="X1016" s="29"/>
      <c r="Y1016" s="29"/>
      <c r="Z1016" s="29"/>
      <c r="AA1016" s="32"/>
      <c r="AB1016" s="32"/>
      <c r="AC1016" s="32"/>
      <c r="AD1016" s="32"/>
      <c r="AE1016" s="32"/>
      <c r="AF1016" s="32"/>
      <c r="AG1016" s="32"/>
      <c r="AH1016" s="32"/>
    </row>
    <row r="1017" spans="1:34" ht="12.75" customHeight="1">
      <c r="A1017" s="25"/>
      <c r="B1017" s="32"/>
      <c r="C1017" s="20"/>
      <c r="D1017" s="92"/>
      <c r="E1017" s="20"/>
      <c r="F1017" s="35"/>
      <c r="G1017" s="32"/>
      <c r="H1017" s="32"/>
      <c r="I1017" s="32"/>
      <c r="J1017" s="29"/>
      <c r="K1017" s="29"/>
      <c r="L1017" s="29"/>
      <c r="M1017" s="29"/>
      <c r="N1017" s="29"/>
      <c r="O1017" s="29"/>
      <c r="P1017" s="29"/>
      <c r="Q1017" s="29"/>
      <c r="R1017" s="29"/>
      <c r="S1017" s="29"/>
      <c r="T1017" s="29"/>
      <c r="U1017" s="29"/>
      <c r="V1017" s="29"/>
      <c r="W1017" s="29"/>
      <c r="X1017" s="29"/>
      <c r="Y1017" s="29"/>
      <c r="Z1017" s="29"/>
      <c r="AA1017" s="32"/>
      <c r="AB1017" s="32"/>
      <c r="AC1017" s="32"/>
      <c r="AD1017" s="32"/>
      <c r="AE1017" s="32"/>
      <c r="AF1017" s="32"/>
      <c r="AG1017" s="32"/>
      <c r="AH1017" s="32"/>
    </row>
    <row r="1018" spans="1:34" ht="12.75" customHeight="1">
      <c r="A1018" s="25"/>
      <c r="B1018" s="32"/>
      <c r="C1018" s="20"/>
      <c r="D1018" s="92"/>
      <c r="E1018" s="20"/>
      <c r="F1018" s="35"/>
      <c r="G1018" s="32"/>
      <c r="H1018" s="32"/>
      <c r="I1018" s="32"/>
      <c r="J1018" s="29"/>
      <c r="K1018" s="29"/>
      <c r="L1018" s="29"/>
      <c r="M1018" s="29"/>
      <c r="N1018" s="29"/>
      <c r="O1018" s="29"/>
      <c r="P1018" s="29"/>
      <c r="Q1018" s="29"/>
      <c r="R1018" s="29"/>
      <c r="S1018" s="29"/>
      <c r="T1018" s="29"/>
      <c r="U1018" s="29"/>
      <c r="V1018" s="29"/>
      <c r="W1018" s="29"/>
      <c r="X1018" s="29"/>
      <c r="Y1018" s="29"/>
      <c r="Z1018" s="29"/>
      <c r="AA1018" s="32"/>
      <c r="AB1018" s="32"/>
      <c r="AC1018" s="32"/>
      <c r="AD1018" s="32"/>
      <c r="AE1018" s="32"/>
      <c r="AF1018" s="32"/>
      <c r="AG1018" s="32"/>
      <c r="AH1018" s="32"/>
    </row>
    <row r="1019" spans="1:34" ht="12.75" customHeight="1">
      <c r="A1019" s="25"/>
      <c r="B1019" s="32"/>
      <c r="C1019" s="20"/>
      <c r="D1019" s="92"/>
      <c r="E1019" s="20"/>
      <c r="F1019" s="35"/>
      <c r="G1019" s="32"/>
      <c r="H1019" s="32"/>
      <c r="I1019" s="32"/>
      <c r="J1019" s="29"/>
      <c r="K1019" s="29"/>
      <c r="L1019" s="29"/>
      <c r="M1019" s="29"/>
      <c r="N1019" s="29"/>
      <c r="O1019" s="29"/>
      <c r="P1019" s="29"/>
      <c r="Q1019" s="29"/>
      <c r="R1019" s="29"/>
      <c r="S1019" s="29"/>
      <c r="T1019" s="29"/>
      <c r="U1019" s="29"/>
      <c r="V1019" s="29"/>
      <c r="W1019" s="29"/>
      <c r="X1019" s="29"/>
      <c r="Y1019" s="29"/>
      <c r="Z1019" s="29"/>
      <c r="AA1019" s="32"/>
      <c r="AB1019" s="32"/>
      <c r="AC1019" s="32"/>
      <c r="AD1019" s="32"/>
      <c r="AE1019" s="32"/>
      <c r="AF1019" s="32"/>
      <c r="AG1019" s="32"/>
      <c r="AH1019" s="32"/>
    </row>
    <row r="1020" spans="1:34" ht="12.75" customHeight="1">
      <c r="A1020" s="25"/>
      <c r="B1020" s="32"/>
      <c r="C1020" s="20"/>
      <c r="D1020" s="92"/>
      <c r="E1020" s="20"/>
      <c r="F1020" s="35"/>
      <c r="G1020" s="32"/>
      <c r="H1020" s="32"/>
      <c r="I1020" s="32"/>
      <c r="J1020" s="29"/>
      <c r="K1020" s="29"/>
      <c r="L1020" s="29"/>
      <c r="M1020" s="29"/>
      <c r="N1020" s="29"/>
      <c r="O1020" s="29"/>
      <c r="P1020" s="29"/>
      <c r="Q1020" s="29"/>
      <c r="R1020" s="29"/>
      <c r="S1020" s="29"/>
      <c r="T1020" s="29"/>
      <c r="U1020" s="29"/>
      <c r="V1020" s="29"/>
      <c r="W1020" s="29"/>
      <c r="X1020" s="29"/>
      <c r="Y1020" s="29"/>
      <c r="Z1020" s="29"/>
      <c r="AA1020" s="32"/>
      <c r="AB1020" s="32"/>
      <c r="AC1020" s="32"/>
      <c r="AD1020" s="32"/>
      <c r="AE1020" s="32"/>
      <c r="AF1020" s="32"/>
      <c r="AG1020" s="32"/>
      <c r="AH1020" s="32"/>
    </row>
    <row r="1021" spans="1:34" ht="12.75" customHeight="1">
      <c r="A1021" s="25"/>
      <c r="B1021" s="32"/>
      <c r="C1021" s="20"/>
      <c r="D1021" s="92"/>
      <c r="E1021" s="20"/>
      <c r="F1021" s="35"/>
      <c r="G1021" s="32"/>
      <c r="H1021" s="32"/>
      <c r="I1021" s="32"/>
      <c r="J1021" s="29"/>
      <c r="K1021" s="29"/>
      <c r="L1021" s="29"/>
      <c r="M1021" s="29"/>
      <c r="N1021" s="29"/>
      <c r="O1021" s="29"/>
      <c r="P1021" s="29"/>
      <c r="Q1021" s="29"/>
      <c r="R1021" s="29"/>
      <c r="S1021" s="29"/>
      <c r="T1021" s="29"/>
      <c r="U1021" s="29"/>
      <c r="V1021" s="29"/>
      <c r="W1021" s="29"/>
      <c r="X1021" s="29"/>
      <c r="Y1021" s="29"/>
      <c r="Z1021" s="29"/>
      <c r="AA1021" s="32"/>
      <c r="AB1021" s="32"/>
      <c r="AC1021" s="32"/>
      <c r="AD1021" s="32"/>
      <c r="AE1021" s="32"/>
      <c r="AF1021" s="32"/>
      <c r="AG1021" s="32"/>
      <c r="AH1021" s="32"/>
    </row>
    <row r="1022" spans="1:34" ht="12.75" customHeight="1">
      <c r="A1022" s="25"/>
      <c r="B1022" s="32"/>
      <c r="C1022" s="20"/>
      <c r="D1022" s="92"/>
      <c r="E1022" s="20"/>
      <c r="F1022" s="35"/>
      <c r="G1022" s="32"/>
      <c r="H1022" s="32"/>
      <c r="I1022" s="32"/>
      <c r="J1022" s="29"/>
      <c r="K1022" s="29"/>
      <c r="L1022" s="29"/>
      <c r="M1022" s="29"/>
      <c r="N1022" s="29"/>
      <c r="O1022" s="29"/>
      <c r="P1022" s="29"/>
      <c r="Q1022" s="29"/>
      <c r="R1022" s="29"/>
      <c r="S1022" s="29"/>
      <c r="T1022" s="29"/>
      <c r="U1022" s="29"/>
      <c r="V1022" s="29"/>
      <c r="W1022" s="29"/>
      <c r="X1022" s="29"/>
      <c r="Y1022" s="29"/>
      <c r="Z1022" s="29"/>
      <c r="AA1022" s="32"/>
      <c r="AB1022" s="32"/>
      <c r="AC1022" s="32"/>
      <c r="AD1022" s="32"/>
      <c r="AE1022" s="32"/>
      <c r="AF1022" s="32"/>
      <c r="AG1022" s="32"/>
      <c r="AH1022" s="32"/>
    </row>
    <row r="1023" spans="1:34" ht="12.75" customHeight="1">
      <c r="A1023" s="25"/>
      <c r="B1023" s="32"/>
      <c r="C1023" s="20"/>
      <c r="D1023" s="92"/>
      <c r="E1023" s="20"/>
      <c r="F1023" s="35"/>
      <c r="G1023" s="32"/>
      <c r="H1023" s="32"/>
      <c r="I1023" s="32"/>
      <c r="J1023" s="29"/>
      <c r="K1023" s="29"/>
      <c r="L1023" s="29"/>
      <c r="M1023" s="29"/>
      <c r="N1023" s="29"/>
      <c r="O1023" s="29"/>
      <c r="P1023" s="29"/>
      <c r="Q1023" s="29"/>
      <c r="R1023" s="29"/>
      <c r="S1023" s="29"/>
      <c r="T1023" s="29"/>
      <c r="U1023" s="29"/>
      <c r="V1023" s="29"/>
      <c r="W1023" s="29"/>
      <c r="X1023" s="29"/>
      <c r="Y1023" s="29"/>
      <c r="Z1023" s="29"/>
      <c r="AA1023" s="32"/>
      <c r="AB1023" s="32"/>
      <c r="AC1023" s="32"/>
      <c r="AD1023" s="32"/>
      <c r="AE1023" s="32"/>
      <c r="AF1023" s="32"/>
      <c r="AG1023" s="32"/>
      <c r="AH1023" s="32"/>
    </row>
    <row r="1024" spans="1:34" ht="12.75" customHeight="1">
      <c r="A1024" s="25"/>
      <c r="B1024" s="32"/>
      <c r="C1024" s="20"/>
      <c r="D1024" s="92"/>
      <c r="E1024" s="20"/>
      <c r="F1024" s="35"/>
      <c r="G1024" s="32"/>
      <c r="H1024" s="32"/>
      <c r="I1024" s="32"/>
      <c r="J1024" s="29"/>
      <c r="K1024" s="29"/>
      <c r="L1024" s="29"/>
      <c r="M1024" s="29"/>
      <c r="N1024" s="29"/>
      <c r="O1024" s="29"/>
      <c r="P1024" s="29"/>
      <c r="Q1024" s="29"/>
      <c r="R1024" s="29"/>
      <c r="S1024" s="29"/>
      <c r="T1024" s="29"/>
      <c r="U1024" s="29"/>
      <c r="V1024" s="29"/>
      <c r="W1024" s="29"/>
      <c r="X1024" s="29"/>
      <c r="Y1024" s="29"/>
      <c r="Z1024" s="29"/>
      <c r="AA1024" s="32"/>
      <c r="AB1024" s="32"/>
      <c r="AC1024" s="32"/>
      <c r="AD1024" s="32"/>
      <c r="AE1024" s="32"/>
      <c r="AF1024" s="32"/>
      <c r="AG1024" s="32"/>
      <c r="AH1024" s="32"/>
    </row>
    <row r="1025" spans="1:34" ht="12.75" customHeight="1">
      <c r="A1025" s="25"/>
      <c r="B1025" s="32"/>
      <c r="C1025" s="20"/>
      <c r="D1025" s="92"/>
      <c r="E1025" s="20"/>
      <c r="F1025" s="35"/>
      <c r="G1025" s="32"/>
      <c r="H1025" s="32"/>
      <c r="I1025" s="32"/>
      <c r="J1025" s="29"/>
      <c r="K1025" s="29"/>
      <c r="L1025" s="29"/>
      <c r="M1025" s="29"/>
      <c r="N1025" s="29"/>
      <c r="O1025" s="29"/>
      <c r="P1025" s="29"/>
      <c r="Q1025" s="29"/>
      <c r="R1025" s="29"/>
      <c r="S1025" s="29"/>
      <c r="T1025" s="29"/>
      <c r="U1025" s="29"/>
      <c r="V1025" s="29"/>
      <c r="W1025" s="29"/>
      <c r="X1025" s="29"/>
      <c r="Y1025" s="29"/>
      <c r="Z1025" s="29"/>
      <c r="AA1025" s="32"/>
      <c r="AB1025" s="32"/>
      <c r="AC1025" s="32"/>
      <c r="AD1025" s="32"/>
      <c r="AE1025" s="32"/>
      <c r="AF1025" s="32"/>
      <c r="AG1025" s="32"/>
      <c r="AH1025" s="32"/>
    </row>
    <row r="1026" spans="1:34" ht="12.75" customHeight="1">
      <c r="A1026" s="25"/>
      <c r="B1026" s="32"/>
      <c r="C1026" s="20"/>
      <c r="D1026" s="92"/>
      <c r="E1026" s="20"/>
      <c r="F1026" s="35"/>
      <c r="G1026" s="32"/>
      <c r="H1026" s="32"/>
      <c r="I1026" s="32"/>
      <c r="J1026" s="29"/>
      <c r="K1026" s="29"/>
      <c r="L1026" s="29"/>
      <c r="M1026" s="29"/>
      <c r="N1026" s="29"/>
      <c r="O1026" s="29"/>
      <c r="P1026" s="29"/>
      <c r="Q1026" s="29"/>
      <c r="R1026" s="29"/>
      <c r="S1026" s="29"/>
      <c r="T1026" s="29"/>
      <c r="U1026" s="29"/>
      <c r="V1026" s="29"/>
      <c r="W1026" s="29"/>
      <c r="X1026" s="29"/>
      <c r="Y1026" s="29"/>
      <c r="Z1026" s="29"/>
      <c r="AA1026" s="32"/>
      <c r="AB1026" s="32"/>
      <c r="AC1026" s="32"/>
      <c r="AD1026" s="32"/>
      <c r="AE1026" s="32"/>
      <c r="AF1026" s="32"/>
      <c r="AG1026" s="32"/>
      <c r="AH1026" s="32"/>
    </row>
    <row r="1027" spans="1:34" ht="12.75" customHeight="1">
      <c r="A1027" s="25"/>
      <c r="B1027" s="32"/>
      <c r="C1027" s="20"/>
      <c r="D1027" s="92"/>
      <c r="E1027" s="20"/>
      <c r="F1027" s="35"/>
      <c r="G1027" s="32"/>
      <c r="H1027" s="32"/>
      <c r="I1027" s="32"/>
      <c r="J1027" s="29"/>
      <c r="K1027" s="29"/>
      <c r="L1027" s="29"/>
      <c r="M1027" s="29"/>
      <c r="N1027" s="29"/>
      <c r="O1027" s="29"/>
      <c r="P1027" s="29"/>
      <c r="Q1027" s="29"/>
      <c r="R1027" s="29"/>
      <c r="S1027" s="29"/>
      <c r="T1027" s="29"/>
      <c r="U1027" s="29"/>
      <c r="V1027" s="29"/>
      <c r="W1027" s="29"/>
      <c r="X1027" s="29"/>
      <c r="Y1027" s="29"/>
      <c r="Z1027" s="29"/>
      <c r="AA1027" s="32"/>
      <c r="AB1027" s="32"/>
      <c r="AC1027" s="32"/>
      <c r="AD1027" s="32"/>
      <c r="AE1027" s="32"/>
      <c r="AF1027" s="32"/>
      <c r="AG1027" s="32"/>
      <c r="AH1027" s="32"/>
    </row>
    <row r="1028" spans="1:34" ht="12.75" customHeight="1">
      <c r="A1028" s="25"/>
      <c r="B1028" s="32"/>
      <c r="C1028" s="20"/>
      <c r="D1028" s="92"/>
      <c r="E1028" s="20"/>
      <c r="F1028" s="35"/>
      <c r="G1028" s="32"/>
      <c r="H1028" s="32"/>
      <c r="I1028" s="32"/>
      <c r="J1028" s="29"/>
      <c r="K1028" s="29"/>
      <c r="L1028" s="29"/>
      <c r="M1028" s="29"/>
      <c r="N1028" s="29"/>
      <c r="O1028" s="29"/>
      <c r="P1028" s="29"/>
      <c r="Q1028" s="29"/>
      <c r="R1028" s="29"/>
      <c r="S1028" s="29"/>
      <c r="T1028" s="29"/>
      <c r="U1028" s="29"/>
      <c r="V1028" s="29"/>
      <c r="W1028" s="29"/>
      <c r="X1028" s="29"/>
      <c r="Y1028" s="29"/>
      <c r="Z1028" s="29"/>
      <c r="AA1028" s="32"/>
      <c r="AB1028" s="32"/>
      <c r="AC1028" s="32"/>
      <c r="AD1028" s="32"/>
      <c r="AE1028" s="32"/>
      <c r="AF1028" s="32"/>
      <c r="AG1028" s="32"/>
      <c r="AH1028" s="32"/>
    </row>
    <row r="1029" spans="1:34" ht="12.75" customHeight="1">
      <c r="A1029" s="25"/>
      <c r="B1029" s="32"/>
      <c r="C1029" s="20"/>
      <c r="D1029" s="92"/>
      <c r="E1029" s="20"/>
      <c r="F1029" s="35"/>
      <c r="G1029" s="32"/>
      <c r="H1029" s="32"/>
      <c r="I1029" s="32"/>
      <c r="J1029" s="29"/>
      <c r="K1029" s="29"/>
      <c r="L1029" s="29"/>
      <c r="M1029" s="29"/>
      <c r="N1029" s="29"/>
      <c r="O1029" s="29"/>
      <c r="P1029" s="29"/>
      <c r="Q1029" s="29"/>
      <c r="R1029" s="29"/>
      <c r="S1029" s="29"/>
      <c r="T1029" s="29"/>
      <c r="U1029" s="29"/>
      <c r="V1029" s="29"/>
      <c r="W1029" s="29"/>
      <c r="X1029" s="29"/>
      <c r="Y1029" s="29"/>
      <c r="Z1029" s="29"/>
      <c r="AA1029" s="32"/>
      <c r="AB1029" s="32"/>
      <c r="AC1029" s="32"/>
      <c r="AD1029" s="32"/>
      <c r="AE1029" s="32"/>
      <c r="AF1029" s="32"/>
      <c r="AG1029" s="32"/>
      <c r="AH1029" s="32"/>
    </row>
    <row r="1030" spans="1:34" ht="12.75" customHeight="1">
      <c r="A1030" s="25"/>
      <c r="B1030" s="32"/>
      <c r="C1030" s="20"/>
      <c r="D1030" s="92"/>
      <c r="E1030" s="20"/>
      <c r="F1030" s="35"/>
      <c r="G1030" s="32"/>
      <c r="H1030" s="32"/>
      <c r="I1030" s="32"/>
      <c r="J1030" s="29"/>
      <c r="K1030" s="29"/>
      <c r="L1030" s="29"/>
      <c r="M1030" s="29"/>
      <c r="N1030" s="29"/>
      <c r="O1030" s="29"/>
      <c r="P1030" s="29"/>
      <c r="Q1030" s="29"/>
      <c r="R1030" s="29"/>
      <c r="S1030" s="29"/>
      <c r="T1030" s="29"/>
      <c r="U1030" s="29"/>
      <c r="V1030" s="29"/>
      <c r="W1030" s="29"/>
      <c r="X1030" s="29"/>
      <c r="Y1030" s="29"/>
      <c r="Z1030" s="29"/>
      <c r="AA1030" s="32"/>
      <c r="AB1030" s="32"/>
      <c r="AC1030" s="32"/>
      <c r="AD1030" s="32"/>
      <c r="AE1030" s="32"/>
      <c r="AF1030" s="32"/>
      <c r="AG1030" s="32"/>
      <c r="AH1030" s="32"/>
    </row>
    <row r="1031" spans="1:34" ht="12.75" customHeight="1">
      <c r="A1031" s="25"/>
      <c r="B1031" s="32"/>
      <c r="C1031" s="20"/>
      <c r="D1031" s="92"/>
      <c r="E1031" s="20"/>
      <c r="F1031" s="35"/>
      <c r="G1031" s="32"/>
      <c r="H1031" s="32"/>
      <c r="I1031" s="32"/>
      <c r="J1031" s="29"/>
      <c r="K1031" s="29"/>
      <c r="L1031" s="29"/>
      <c r="M1031" s="29"/>
      <c r="N1031" s="29"/>
      <c r="O1031" s="29"/>
      <c r="P1031" s="29"/>
      <c r="Q1031" s="29"/>
      <c r="R1031" s="29"/>
      <c r="S1031" s="29"/>
      <c r="T1031" s="29"/>
      <c r="U1031" s="29"/>
      <c r="V1031" s="29"/>
      <c r="W1031" s="29"/>
      <c r="X1031" s="29"/>
      <c r="Y1031" s="29"/>
      <c r="Z1031" s="29"/>
      <c r="AA1031" s="32"/>
      <c r="AB1031" s="32"/>
      <c r="AC1031" s="32"/>
      <c r="AD1031" s="32"/>
      <c r="AE1031" s="32"/>
      <c r="AF1031" s="32"/>
      <c r="AG1031" s="32"/>
      <c r="AH1031" s="32"/>
    </row>
    <row r="1032" spans="1:34" ht="12.75" customHeight="1">
      <c r="A1032" s="25"/>
      <c r="B1032" s="32"/>
      <c r="C1032" s="20"/>
      <c r="D1032" s="92"/>
      <c r="E1032" s="20"/>
      <c r="F1032" s="35"/>
      <c r="G1032" s="32"/>
      <c r="H1032" s="32"/>
      <c r="I1032" s="32"/>
      <c r="J1032" s="29"/>
      <c r="K1032" s="29"/>
      <c r="L1032" s="29"/>
      <c r="M1032" s="29"/>
      <c r="N1032" s="29"/>
      <c r="O1032" s="29"/>
      <c r="P1032" s="29"/>
      <c r="Q1032" s="29"/>
      <c r="R1032" s="29"/>
      <c r="S1032" s="29"/>
      <c r="T1032" s="29"/>
      <c r="U1032" s="29"/>
      <c r="V1032" s="29"/>
      <c r="W1032" s="29"/>
      <c r="X1032" s="29"/>
      <c r="Y1032" s="29"/>
      <c r="Z1032" s="29"/>
      <c r="AA1032" s="32"/>
      <c r="AB1032" s="32"/>
      <c r="AC1032" s="32"/>
      <c r="AD1032" s="32"/>
      <c r="AE1032" s="32"/>
      <c r="AF1032" s="32"/>
      <c r="AG1032" s="32"/>
      <c r="AH1032" s="32"/>
    </row>
    <row r="1033" spans="1:34" ht="12.75" customHeight="1">
      <c r="A1033" s="25"/>
      <c r="B1033" s="32"/>
      <c r="C1033" s="20"/>
      <c r="D1033" s="92"/>
      <c r="E1033" s="20"/>
      <c r="F1033" s="35"/>
      <c r="G1033" s="32"/>
      <c r="H1033" s="32"/>
      <c r="I1033" s="32"/>
      <c r="J1033" s="29"/>
      <c r="K1033" s="29"/>
      <c r="L1033" s="29"/>
      <c r="M1033" s="29"/>
      <c r="N1033" s="29"/>
      <c r="O1033" s="29"/>
      <c r="P1033" s="29"/>
      <c r="Q1033" s="29"/>
      <c r="R1033" s="29"/>
      <c r="S1033" s="29"/>
      <c r="T1033" s="29"/>
      <c r="U1033" s="29"/>
      <c r="V1033" s="29"/>
      <c r="W1033" s="29"/>
      <c r="X1033" s="29"/>
      <c r="Y1033" s="29"/>
      <c r="Z1033" s="29"/>
      <c r="AA1033" s="32"/>
      <c r="AB1033" s="32"/>
      <c r="AC1033" s="32"/>
      <c r="AD1033" s="32"/>
      <c r="AE1033" s="32"/>
      <c r="AF1033" s="32"/>
      <c r="AG1033" s="32"/>
      <c r="AH1033" s="32"/>
    </row>
    <row r="1034" spans="1:34" ht="12.75" customHeight="1">
      <c r="A1034" s="25"/>
      <c r="B1034" s="32"/>
      <c r="C1034" s="20"/>
      <c r="D1034" s="92"/>
      <c r="E1034" s="20"/>
      <c r="F1034" s="35"/>
      <c r="G1034" s="32"/>
      <c r="H1034" s="32"/>
      <c r="I1034" s="32"/>
      <c r="J1034" s="29"/>
      <c r="K1034" s="29"/>
      <c r="L1034" s="29"/>
      <c r="M1034" s="29"/>
      <c r="N1034" s="29"/>
      <c r="O1034" s="29"/>
      <c r="P1034" s="29"/>
      <c r="Q1034" s="29"/>
      <c r="R1034" s="29"/>
      <c r="S1034" s="29"/>
      <c r="T1034" s="29"/>
      <c r="U1034" s="29"/>
      <c r="V1034" s="29"/>
      <c r="W1034" s="29"/>
      <c r="X1034" s="29"/>
      <c r="Y1034" s="29"/>
      <c r="Z1034" s="29"/>
      <c r="AA1034" s="32"/>
      <c r="AB1034" s="32"/>
      <c r="AC1034" s="32"/>
      <c r="AD1034" s="32"/>
      <c r="AE1034" s="32"/>
      <c r="AF1034" s="32"/>
      <c r="AG1034" s="32"/>
      <c r="AH1034" s="32"/>
    </row>
    <row r="1035" spans="1:34" ht="12.75" customHeight="1">
      <c r="A1035" s="25"/>
      <c r="B1035" s="32"/>
      <c r="C1035" s="20"/>
      <c r="D1035" s="92"/>
      <c r="E1035" s="20"/>
      <c r="F1035" s="35"/>
      <c r="G1035" s="32"/>
      <c r="H1035" s="32"/>
      <c r="I1035" s="32"/>
      <c r="J1035" s="29"/>
      <c r="K1035" s="29"/>
      <c r="L1035" s="29"/>
      <c r="M1035" s="29"/>
      <c r="N1035" s="29"/>
      <c r="O1035" s="29"/>
      <c r="P1035" s="29"/>
      <c r="Q1035" s="29"/>
      <c r="R1035" s="29"/>
      <c r="S1035" s="29"/>
      <c r="T1035" s="29"/>
      <c r="U1035" s="29"/>
      <c r="V1035" s="29"/>
      <c r="W1035" s="29"/>
      <c r="X1035" s="29"/>
      <c r="Y1035" s="29"/>
      <c r="Z1035" s="29"/>
      <c r="AA1035" s="32"/>
      <c r="AB1035" s="32"/>
      <c r="AC1035" s="32"/>
      <c r="AD1035" s="32"/>
      <c r="AE1035" s="32"/>
      <c r="AF1035" s="32"/>
      <c r="AG1035" s="32"/>
      <c r="AH1035" s="32"/>
    </row>
    <row r="1036" spans="1:34" ht="12.75" customHeight="1">
      <c r="A1036" s="25"/>
      <c r="B1036" s="32"/>
      <c r="C1036" s="20"/>
      <c r="D1036" s="92"/>
      <c r="E1036" s="20"/>
      <c r="F1036" s="35"/>
      <c r="G1036" s="32"/>
      <c r="H1036" s="32"/>
      <c r="I1036" s="32"/>
      <c r="J1036" s="29"/>
      <c r="K1036" s="29"/>
      <c r="L1036" s="29"/>
      <c r="M1036" s="29"/>
      <c r="N1036" s="29"/>
      <c r="O1036" s="29"/>
      <c r="P1036" s="29"/>
      <c r="Q1036" s="29"/>
      <c r="R1036" s="29"/>
      <c r="S1036" s="29"/>
      <c r="T1036" s="29"/>
      <c r="U1036" s="29"/>
      <c r="V1036" s="29"/>
      <c r="W1036" s="29"/>
      <c r="X1036" s="29"/>
      <c r="Y1036" s="29"/>
      <c r="Z1036" s="29"/>
      <c r="AA1036" s="32"/>
      <c r="AB1036" s="32"/>
      <c r="AC1036" s="32"/>
      <c r="AD1036" s="32"/>
      <c r="AE1036" s="32"/>
      <c r="AF1036" s="32"/>
      <c r="AG1036" s="32"/>
      <c r="AH1036" s="32"/>
    </row>
    <row r="1037" spans="1:34" ht="12.75" customHeight="1">
      <c r="A1037" s="25"/>
      <c r="B1037" s="32"/>
      <c r="C1037" s="20"/>
      <c r="D1037" s="92"/>
      <c r="E1037" s="20"/>
      <c r="F1037" s="35"/>
      <c r="G1037" s="32"/>
      <c r="H1037" s="32"/>
      <c r="I1037" s="32"/>
      <c r="J1037" s="29"/>
      <c r="K1037" s="29"/>
      <c r="L1037" s="29"/>
      <c r="M1037" s="29"/>
      <c r="N1037" s="29"/>
      <c r="O1037" s="29"/>
      <c r="P1037" s="29"/>
      <c r="Q1037" s="29"/>
      <c r="R1037" s="29"/>
      <c r="S1037" s="29"/>
      <c r="T1037" s="29"/>
      <c r="U1037" s="29"/>
      <c r="V1037" s="29"/>
      <c r="W1037" s="29"/>
      <c r="X1037" s="29"/>
      <c r="Y1037" s="29"/>
      <c r="Z1037" s="29"/>
      <c r="AA1037" s="32"/>
      <c r="AB1037" s="32"/>
      <c r="AC1037" s="32"/>
      <c r="AD1037" s="32"/>
      <c r="AE1037" s="32"/>
      <c r="AF1037" s="32"/>
      <c r="AG1037" s="32"/>
      <c r="AH1037" s="32"/>
    </row>
    <row r="1038" spans="1:34" ht="12.75" customHeight="1">
      <c r="A1038" s="25"/>
      <c r="B1038" s="32"/>
      <c r="C1038" s="20"/>
      <c r="D1038" s="92"/>
      <c r="E1038" s="20"/>
      <c r="F1038" s="35"/>
      <c r="G1038" s="32"/>
      <c r="H1038" s="32"/>
      <c r="I1038" s="32"/>
      <c r="J1038" s="29"/>
      <c r="K1038" s="29"/>
      <c r="L1038" s="29"/>
      <c r="M1038" s="29"/>
      <c r="N1038" s="29"/>
      <c r="O1038" s="29"/>
      <c r="P1038" s="29"/>
      <c r="Q1038" s="29"/>
      <c r="R1038" s="29"/>
      <c r="S1038" s="29"/>
      <c r="T1038" s="29"/>
      <c r="U1038" s="29"/>
      <c r="V1038" s="29"/>
      <c r="W1038" s="29"/>
      <c r="X1038" s="29"/>
      <c r="Y1038" s="29"/>
      <c r="Z1038" s="29"/>
      <c r="AA1038" s="32"/>
      <c r="AB1038" s="32"/>
      <c r="AC1038" s="32"/>
      <c r="AD1038" s="32"/>
      <c r="AE1038" s="32"/>
      <c r="AF1038" s="32"/>
      <c r="AG1038" s="32"/>
      <c r="AH1038" s="32"/>
    </row>
    <row r="1039" spans="1:34" ht="12.75" customHeight="1">
      <c r="A1039" s="25"/>
      <c r="B1039" s="32"/>
      <c r="C1039" s="20"/>
      <c r="D1039" s="92"/>
      <c r="E1039" s="20"/>
      <c r="F1039" s="35"/>
      <c r="G1039" s="32"/>
      <c r="H1039" s="32"/>
      <c r="I1039" s="32"/>
      <c r="J1039" s="29"/>
      <c r="K1039" s="29"/>
      <c r="L1039" s="29"/>
      <c r="M1039" s="29"/>
      <c r="N1039" s="29"/>
      <c r="O1039" s="29"/>
      <c r="P1039" s="29"/>
      <c r="Q1039" s="29"/>
      <c r="R1039" s="29"/>
      <c r="S1039" s="29"/>
      <c r="T1039" s="29"/>
      <c r="U1039" s="29"/>
      <c r="V1039" s="29"/>
      <c r="W1039" s="29"/>
      <c r="X1039" s="29"/>
      <c r="Y1039" s="29"/>
      <c r="Z1039" s="29"/>
      <c r="AA1039" s="32"/>
      <c r="AB1039" s="32"/>
      <c r="AC1039" s="32"/>
      <c r="AD1039" s="32"/>
      <c r="AE1039" s="32"/>
      <c r="AF1039" s="32"/>
      <c r="AG1039" s="32"/>
      <c r="AH1039" s="32"/>
    </row>
    <row r="1040" spans="1:34" ht="12.75" customHeight="1">
      <c r="A1040" s="25"/>
      <c r="B1040" s="32"/>
      <c r="C1040" s="20"/>
      <c r="D1040" s="92"/>
      <c r="E1040" s="20"/>
      <c r="F1040" s="35"/>
      <c r="G1040" s="32"/>
      <c r="H1040" s="32"/>
      <c r="I1040" s="32"/>
      <c r="J1040" s="29"/>
      <c r="K1040" s="29"/>
      <c r="L1040" s="29"/>
      <c r="M1040" s="29"/>
      <c r="N1040" s="29"/>
      <c r="O1040" s="29"/>
      <c r="P1040" s="29"/>
      <c r="Q1040" s="29"/>
      <c r="R1040" s="29"/>
      <c r="S1040" s="29"/>
      <c r="T1040" s="29"/>
      <c r="U1040" s="29"/>
      <c r="V1040" s="29"/>
      <c r="W1040" s="29"/>
      <c r="X1040" s="29"/>
      <c r="Y1040" s="29"/>
      <c r="Z1040" s="29"/>
      <c r="AA1040" s="32"/>
      <c r="AB1040" s="32"/>
      <c r="AC1040" s="32"/>
      <c r="AD1040" s="32"/>
      <c r="AE1040" s="32"/>
      <c r="AF1040" s="32"/>
      <c r="AG1040" s="32"/>
      <c r="AH1040" s="32"/>
    </row>
    <row r="1041" spans="1:34" ht="12.75" customHeight="1">
      <c r="A1041" s="25"/>
      <c r="B1041" s="32"/>
      <c r="C1041" s="20"/>
      <c r="D1041" s="92"/>
      <c r="E1041" s="20"/>
      <c r="F1041" s="35"/>
      <c r="G1041" s="32"/>
      <c r="H1041" s="32"/>
      <c r="I1041" s="32"/>
      <c r="J1041" s="29"/>
      <c r="K1041" s="29"/>
      <c r="L1041" s="29"/>
      <c r="M1041" s="29"/>
      <c r="N1041" s="29"/>
      <c r="O1041" s="29"/>
      <c r="P1041" s="29"/>
      <c r="Q1041" s="29"/>
      <c r="R1041" s="29"/>
      <c r="S1041" s="29"/>
      <c r="T1041" s="29"/>
      <c r="U1041" s="29"/>
      <c r="V1041" s="29"/>
      <c r="W1041" s="29"/>
      <c r="X1041" s="29"/>
      <c r="Y1041" s="29"/>
      <c r="Z1041" s="29"/>
      <c r="AA1041" s="32"/>
      <c r="AB1041" s="32"/>
      <c r="AC1041" s="32"/>
      <c r="AD1041" s="32"/>
      <c r="AE1041" s="32"/>
      <c r="AF1041" s="32"/>
      <c r="AG1041" s="32"/>
      <c r="AH1041" s="32"/>
    </row>
    <row r="1042" spans="1:34" ht="12.75" customHeight="1">
      <c r="A1042" s="25"/>
      <c r="B1042" s="32"/>
      <c r="C1042" s="20"/>
      <c r="D1042" s="92"/>
      <c r="E1042" s="20"/>
      <c r="F1042" s="35"/>
      <c r="G1042" s="32"/>
      <c r="H1042" s="32"/>
      <c r="I1042" s="32"/>
      <c r="J1042" s="29"/>
      <c r="K1042" s="29"/>
      <c r="L1042" s="29"/>
      <c r="M1042" s="29"/>
      <c r="N1042" s="29"/>
      <c r="O1042" s="29"/>
      <c r="P1042" s="29"/>
      <c r="Q1042" s="29"/>
      <c r="R1042" s="29"/>
      <c r="S1042" s="29"/>
      <c r="T1042" s="29"/>
      <c r="U1042" s="29"/>
      <c r="V1042" s="29"/>
      <c r="W1042" s="29"/>
      <c r="X1042" s="29"/>
      <c r="Y1042" s="29"/>
      <c r="Z1042" s="29"/>
      <c r="AA1042" s="32"/>
      <c r="AB1042" s="32"/>
      <c r="AC1042" s="32"/>
      <c r="AD1042" s="32"/>
      <c r="AE1042" s="32"/>
      <c r="AF1042" s="32"/>
      <c r="AG1042" s="32"/>
      <c r="AH1042" s="32"/>
    </row>
    <row r="1043" spans="1:34" ht="12.75" customHeight="1">
      <c r="A1043" s="25"/>
      <c r="B1043" s="32"/>
      <c r="C1043" s="20"/>
      <c r="D1043" s="92"/>
      <c r="E1043" s="20"/>
      <c r="F1043" s="35"/>
      <c r="G1043" s="32"/>
      <c r="H1043" s="32"/>
      <c r="I1043" s="32"/>
      <c r="J1043" s="29"/>
      <c r="K1043" s="29"/>
      <c r="L1043" s="29"/>
      <c r="M1043" s="29"/>
      <c r="N1043" s="29"/>
      <c r="O1043" s="29"/>
      <c r="P1043" s="29"/>
      <c r="Q1043" s="29"/>
      <c r="R1043" s="29"/>
      <c r="S1043" s="29"/>
      <c r="T1043" s="29"/>
      <c r="U1043" s="29"/>
      <c r="V1043" s="29"/>
      <c r="W1043" s="29"/>
      <c r="X1043" s="29"/>
      <c r="Y1043" s="29"/>
      <c r="Z1043" s="29"/>
      <c r="AA1043" s="32"/>
      <c r="AB1043" s="32"/>
      <c r="AC1043" s="32"/>
      <c r="AD1043" s="32"/>
      <c r="AE1043" s="32"/>
      <c r="AF1043" s="32"/>
      <c r="AG1043" s="32"/>
      <c r="AH1043" s="32"/>
    </row>
    <row r="1044" spans="1:34" ht="12.75" customHeight="1">
      <c r="A1044" s="25"/>
      <c r="B1044" s="32"/>
      <c r="C1044" s="20"/>
      <c r="D1044" s="92"/>
      <c r="E1044" s="20"/>
      <c r="F1044" s="35"/>
      <c r="G1044" s="32"/>
      <c r="H1044" s="32"/>
      <c r="I1044" s="32"/>
      <c r="J1044" s="29"/>
      <c r="K1044" s="29"/>
      <c r="L1044" s="29"/>
      <c r="M1044" s="29"/>
      <c r="N1044" s="29"/>
      <c r="O1044" s="29"/>
      <c r="P1044" s="29"/>
      <c r="Q1044" s="29"/>
      <c r="R1044" s="29"/>
      <c r="S1044" s="29"/>
      <c r="T1044" s="29"/>
      <c r="U1044" s="29"/>
      <c r="V1044" s="29"/>
      <c r="W1044" s="29"/>
      <c r="X1044" s="29"/>
      <c r="Y1044" s="29"/>
      <c r="Z1044" s="29"/>
      <c r="AA1044" s="32"/>
      <c r="AB1044" s="32"/>
      <c r="AC1044" s="32"/>
      <c r="AD1044" s="32"/>
      <c r="AE1044" s="32"/>
      <c r="AF1044" s="32"/>
      <c r="AG1044" s="32"/>
      <c r="AH1044" s="32"/>
    </row>
    <row r="1045" spans="1:34" ht="12.75" customHeight="1">
      <c r="A1045" s="25"/>
      <c r="B1045" s="32"/>
      <c r="C1045" s="20"/>
      <c r="D1045" s="92"/>
      <c r="E1045" s="20"/>
      <c r="F1045" s="35"/>
      <c r="G1045" s="32"/>
      <c r="H1045" s="32"/>
      <c r="I1045" s="32"/>
      <c r="J1045" s="29"/>
      <c r="K1045" s="29"/>
      <c r="L1045" s="29"/>
      <c r="M1045" s="29"/>
      <c r="N1045" s="29"/>
      <c r="O1045" s="29"/>
      <c r="P1045" s="29"/>
      <c r="Q1045" s="29"/>
      <c r="R1045" s="29"/>
      <c r="S1045" s="29"/>
      <c r="T1045" s="29"/>
      <c r="U1045" s="29"/>
      <c r="V1045" s="29"/>
      <c r="W1045" s="29"/>
      <c r="X1045" s="29"/>
      <c r="Y1045" s="29"/>
      <c r="Z1045" s="29"/>
      <c r="AA1045" s="32"/>
      <c r="AB1045" s="32"/>
      <c r="AC1045" s="32"/>
      <c r="AD1045" s="32"/>
      <c r="AE1045" s="32"/>
      <c r="AF1045" s="32"/>
      <c r="AG1045" s="32"/>
      <c r="AH1045" s="32"/>
    </row>
    <row r="1046" spans="1:34" ht="12.75" customHeight="1">
      <c r="A1046" s="25"/>
      <c r="B1046" s="32"/>
      <c r="C1046" s="20"/>
      <c r="D1046" s="92"/>
      <c r="E1046" s="20"/>
      <c r="F1046" s="35"/>
      <c r="G1046" s="32"/>
      <c r="H1046" s="32"/>
      <c r="I1046" s="32"/>
      <c r="J1046" s="29"/>
      <c r="K1046" s="29"/>
      <c r="L1046" s="29"/>
      <c r="M1046" s="29"/>
      <c r="N1046" s="29"/>
      <c r="O1046" s="29"/>
      <c r="P1046" s="29"/>
      <c r="Q1046" s="29"/>
      <c r="R1046" s="29"/>
      <c r="S1046" s="29"/>
      <c r="T1046" s="29"/>
      <c r="U1046" s="29"/>
      <c r="V1046" s="29"/>
      <c r="W1046" s="29"/>
      <c r="X1046" s="29"/>
      <c r="Y1046" s="29"/>
      <c r="Z1046" s="29"/>
      <c r="AA1046" s="32"/>
      <c r="AB1046" s="32"/>
      <c r="AC1046" s="32"/>
      <c r="AD1046" s="32"/>
      <c r="AE1046" s="32"/>
      <c r="AF1046" s="32"/>
      <c r="AG1046" s="32"/>
      <c r="AH1046" s="32"/>
    </row>
    <row r="1047" spans="1:34" ht="12.75" customHeight="1">
      <c r="A1047" s="25"/>
      <c r="B1047" s="32"/>
      <c r="C1047" s="20"/>
      <c r="D1047" s="92"/>
      <c r="E1047" s="20"/>
      <c r="F1047" s="35"/>
      <c r="G1047" s="32"/>
      <c r="H1047" s="32"/>
      <c r="I1047" s="32"/>
      <c r="J1047" s="29"/>
      <c r="K1047" s="29"/>
      <c r="L1047" s="29"/>
      <c r="M1047" s="29"/>
      <c r="N1047" s="29"/>
      <c r="O1047" s="29"/>
      <c r="P1047" s="29"/>
      <c r="Q1047" s="29"/>
      <c r="R1047" s="29"/>
      <c r="S1047" s="29"/>
      <c r="T1047" s="29"/>
      <c r="U1047" s="29"/>
      <c r="V1047" s="29"/>
      <c r="W1047" s="29"/>
      <c r="X1047" s="29"/>
      <c r="Y1047" s="29"/>
      <c r="Z1047" s="29"/>
      <c r="AA1047" s="32"/>
      <c r="AB1047" s="32"/>
      <c r="AC1047" s="32"/>
      <c r="AD1047" s="32"/>
      <c r="AE1047" s="32"/>
      <c r="AF1047" s="32"/>
      <c r="AG1047" s="32"/>
      <c r="AH1047" s="32"/>
    </row>
    <row r="1048" spans="1:34" ht="12.75" customHeight="1">
      <c r="A1048" s="25"/>
      <c r="B1048" s="32"/>
      <c r="C1048" s="20"/>
      <c r="D1048" s="92"/>
      <c r="E1048" s="20"/>
      <c r="F1048" s="35"/>
      <c r="G1048" s="32"/>
      <c r="H1048" s="32"/>
      <c r="I1048" s="32"/>
      <c r="J1048" s="29"/>
      <c r="K1048" s="29"/>
      <c r="L1048" s="29"/>
      <c r="M1048" s="29"/>
      <c r="N1048" s="29"/>
      <c r="O1048" s="29"/>
      <c r="P1048" s="29"/>
      <c r="Q1048" s="29"/>
      <c r="R1048" s="29"/>
      <c r="S1048" s="29"/>
      <c r="T1048" s="29"/>
      <c r="U1048" s="29"/>
      <c r="V1048" s="29"/>
      <c r="W1048" s="29"/>
      <c r="X1048" s="29"/>
      <c r="Y1048" s="29"/>
      <c r="Z1048" s="29"/>
      <c r="AA1048" s="32"/>
      <c r="AB1048" s="32"/>
      <c r="AC1048" s="32"/>
      <c r="AD1048" s="32"/>
      <c r="AE1048" s="32"/>
      <c r="AF1048" s="32"/>
      <c r="AG1048" s="32"/>
      <c r="AH1048" s="32"/>
    </row>
    <row r="1049" spans="1:34" ht="12.75" customHeight="1">
      <c r="A1049" s="25"/>
      <c r="B1049" s="32"/>
      <c r="C1049" s="20"/>
      <c r="D1049" s="92"/>
      <c r="E1049" s="20"/>
      <c r="F1049" s="35"/>
      <c r="G1049" s="32"/>
      <c r="H1049" s="32"/>
      <c r="I1049" s="32"/>
      <c r="J1049" s="29"/>
      <c r="K1049" s="29"/>
      <c r="L1049" s="29"/>
      <c r="M1049" s="29"/>
      <c r="N1049" s="29"/>
      <c r="O1049" s="29"/>
      <c r="P1049" s="29"/>
      <c r="Q1049" s="29"/>
      <c r="R1049" s="29"/>
      <c r="S1049" s="29"/>
      <c r="T1049" s="29"/>
      <c r="U1049" s="29"/>
      <c r="V1049" s="29"/>
      <c r="W1049" s="29"/>
      <c r="X1049" s="29"/>
      <c r="Y1049" s="29"/>
      <c r="Z1049" s="29"/>
      <c r="AA1049" s="32"/>
      <c r="AB1049" s="32"/>
      <c r="AC1049" s="32"/>
      <c r="AD1049" s="32"/>
      <c r="AE1049" s="32"/>
      <c r="AF1049" s="32"/>
      <c r="AG1049" s="32"/>
      <c r="AH1049" s="32"/>
    </row>
    <row r="1050" spans="1:34" ht="12.75" customHeight="1">
      <c r="A1050" s="25"/>
      <c r="B1050" s="32"/>
      <c r="C1050" s="20"/>
      <c r="D1050" s="92"/>
      <c r="E1050" s="20"/>
      <c r="F1050" s="35"/>
      <c r="G1050" s="32"/>
      <c r="H1050" s="32"/>
      <c r="I1050" s="32"/>
      <c r="J1050" s="29"/>
      <c r="K1050" s="29"/>
      <c r="L1050" s="29"/>
      <c r="M1050" s="29"/>
      <c r="N1050" s="29"/>
      <c r="O1050" s="29"/>
      <c r="P1050" s="29"/>
      <c r="Q1050" s="29"/>
      <c r="R1050" s="29"/>
      <c r="S1050" s="29"/>
      <c r="T1050" s="29"/>
      <c r="U1050" s="29"/>
      <c r="V1050" s="29"/>
      <c r="W1050" s="29"/>
      <c r="X1050" s="29"/>
      <c r="Y1050" s="29"/>
      <c r="Z1050" s="29"/>
      <c r="AA1050" s="32"/>
      <c r="AB1050" s="32"/>
      <c r="AC1050" s="32"/>
      <c r="AD1050" s="32"/>
      <c r="AE1050" s="32"/>
      <c r="AF1050" s="32"/>
      <c r="AG1050" s="32"/>
      <c r="AH1050" s="32"/>
    </row>
    <row r="1051" spans="1:34" ht="12.75" customHeight="1">
      <c r="A1051" s="25"/>
      <c r="B1051" s="32"/>
      <c r="C1051" s="20"/>
      <c r="D1051" s="92"/>
      <c r="E1051" s="20"/>
      <c r="F1051" s="35"/>
      <c r="G1051" s="32"/>
      <c r="H1051" s="32"/>
      <c r="I1051" s="32"/>
      <c r="J1051" s="29"/>
      <c r="K1051" s="29"/>
      <c r="L1051" s="29"/>
      <c r="M1051" s="29"/>
      <c r="N1051" s="29"/>
      <c r="O1051" s="29"/>
      <c r="P1051" s="29"/>
      <c r="Q1051" s="29"/>
      <c r="R1051" s="29"/>
      <c r="S1051" s="29"/>
      <c r="T1051" s="29"/>
      <c r="U1051" s="29"/>
      <c r="V1051" s="29"/>
      <c r="W1051" s="29"/>
      <c r="X1051" s="29"/>
      <c r="Y1051" s="29"/>
      <c r="Z1051" s="29"/>
      <c r="AA1051" s="32"/>
      <c r="AB1051" s="32"/>
      <c r="AC1051" s="32"/>
      <c r="AD1051" s="32"/>
      <c r="AE1051" s="32"/>
      <c r="AF1051" s="32"/>
      <c r="AG1051" s="32"/>
      <c r="AH1051" s="32"/>
    </row>
    <row r="1052" spans="1:34" ht="12.75" customHeight="1">
      <c r="A1052" s="25"/>
      <c r="B1052" s="32"/>
      <c r="C1052" s="20"/>
      <c r="D1052" s="92"/>
      <c r="E1052" s="20"/>
      <c r="F1052" s="35"/>
      <c r="G1052" s="32"/>
      <c r="H1052" s="32"/>
      <c r="I1052" s="32"/>
      <c r="J1052" s="29"/>
      <c r="K1052" s="29"/>
      <c r="L1052" s="29"/>
      <c r="M1052" s="29"/>
      <c r="N1052" s="29"/>
      <c r="O1052" s="29"/>
      <c r="P1052" s="29"/>
      <c r="Q1052" s="29"/>
      <c r="R1052" s="29"/>
      <c r="S1052" s="29"/>
      <c r="T1052" s="29"/>
      <c r="U1052" s="29"/>
      <c r="V1052" s="29"/>
      <c r="W1052" s="29"/>
      <c r="X1052" s="29"/>
      <c r="Y1052" s="29"/>
      <c r="Z1052" s="29"/>
      <c r="AA1052" s="32"/>
      <c r="AB1052" s="32"/>
      <c r="AC1052" s="32"/>
      <c r="AD1052" s="32"/>
      <c r="AE1052" s="32"/>
      <c r="AF1052" s="32"/>
      <c r="AG1052" s="32"/>
      <c r="AH1052" s="32"/>
    </row>
    <row r="1053" spans="1:34" ht="12.75" customHeight="1">
      <c r="A1053" s="25"/>
      <c r="B1053" s="32"/>
      <c r="C1053" s="20"/>
      <c r="D1053" s="92"/>
      <c r="E1053" s="20"/>
      <c r="F1053" s="35"/>
      <c r="G1053" s="32"/>
      <c r="H1053" s="32"/>
      <c r="I1053" s="32"/>
      <c r="J1053" s="29"/>
      <c r="K1053" s="29"/>
      <c r="L1053" s="29"/>
      <c r="M1053" s="29"/>
      <c r="N1053" s="29"/>
      <c r="O1053" s="29"/>
      <c r="P1053" s="29"/>
      <c r="Q1053" s="29"/>
      <c r="R1053" s="29"/>
      <c r="S1053" s="29"/>
      <c r="T1053" s="29"/>
      <c r="U1053" s="29"/>
      <c r="V1053" s="29"/>
      <c r="W1053" s="29"/>
      <c r="X1053" s="29"/>
      <c r="Y1053" s="29"/>
      <c r="Z1053" s="29"/>
      <c r="AA1053" s="32"/>
      <c r="AB1053" s="32"/>
      <c r="AC1053" s="32"/>
      <c r="AD1053" s="32"/>
      <c r="AE1053" s="32"/>
      <c r="AF1053" s="32"/>
      <c r="AG1053" s="32"/>
      <c r="AH1053" s="32"/>
    </row>
    <row r="1054" spans="1:34" ht="12.75" customHeight="1">
      <c r="A1054" s="25"/>
      <c r="B1054" s="32"/>
      <c r="C1054" s="20"/>
      <c r="D1054" s="92"/>
      <c r="E1054" s="20"/>
      <c r="F1054" s="35"/>
      <c r="G1054" s="32"/>
      <c r="H1054" s="32"/>
      <c r="I1054" s="32"/>
      <c r="J1054" s="29"/>
      <c r="K1054" s="29"/>
      <c r="L1054" s="29"/>
      <c r="M1054" s="29"/>
      <c r="N1054" s="29"/>
      <c r="O1054" s="29"/>
      <c r="P1054" s="29"/>
      <c r="Q1054" s="29"/>
      <c r="R1054" s="29"/>
      <c r="S1054" s="29"/>
      <c r="T1054" s="29"/>
      <c r="U1054" s="29"/>
      <c r="V1054" s="29"/>
      <c r="W1054" s="29"/>
      <c r="X1054" s="29"/>
      <c r="Y1054" s="29"/>
      <c r="Z1054" s="29"/>
      <c r="AA1054" s="32"/>
      <c r="AB1054" s="32"/>
      <c r="AC1054" s="32"/>
      <c r="AD1054" s="32"/>
      <c r="AE1054" s="32"/>
      <c r="AF1054" s="32"/>
      <c r="AG1054" s="32"/>
      <c r="AH1054" s="32"/>
    </row>
    <row r="1055" spans="1:34" ht="12.75" customHeight="1">
      <c r="A1055" s="25"/>
      <c r="B1055" s="32"/>
      <c r="C1055" s="20"/>
      <c r="D1055" s="92"/>
      <c r="E1055" s="20"/>
      <c r="F1055" s="35"/>
      <c r="G1055" s="32"/>
      <c r="H1055" s="32"/>
      <c r="I1055" s="32"/>
      <c r="J1055" s="29"/>
      <c r="K1055" s="29"/>
      <c r="L1055" s="29"/>
      <c r="M1055" s="29"/>
      <c r="N1055" s="29"/>
      <c r="O1055" s="29"/>
      <c r="P1055" s="29"/>
      <c r="Q1055" s="29"/>
      <c r="R1055" s="29"/>
      <c r="S1055" s="29"/>
      <c r="T1055" s="29"/>
      <c r="U1055" s="29"/>
      <c r="V1055" s="29"/>
      <c r="W1055" s="29"/>
      <c r="X1055" s="29"/>
      <c r="Y1055" s="29"/>
      <c r="Z1055" s="29"/>
      <c r="AA1055" s="32"/>
      <c r="AB1055" s="32"/>
      <c r="AC1055" s="32"/>
      <c r="AD1055" s="32"/>
      <c r="AE1055" s="32"/>
      <c r="AF1055" s="32"/>
      <c r="AG1055" s="32"/>
      <c r="AH1055" s="32"/>
    </row>
    <row r="1056" spans="1:34" ht="12.75" customHeight="1">
      <c r="A1056" s="25"/>
      <c r="B1056" s="32"/>
      <c r="C1056" s="20"/>
      <c r="D1056" s="92"/>
      <c r="E1056" s="20"/>
      <c r="F1056" s="35"/>
      <c r="G1056" s="32"/>
      <c r="H1056" s="32"/>
      <c r="I1056" s="32"/>
      <c r="J1056" s="29"/>
      <c r="K1056" s="29"/>
      <c r="L1056" s="29"/>
      <c r="M1056" s="29"/>
      <c r="N1056" s="29"/>
      <c r="O1056" s="29"/>
      <c r="P1056" s="29"/>
      <c r="Q1056" s="29"/>
      <c r="R1056" s="29"/>
      <c r="S1056" s="29"/>
      <c r="T1056" s="29"/>
      <c r="U1056" s="29"/>
      <c r="V1056" s="29"/>
      <c r="W1056" s="29"/>
      <c r="X1056" s="29"/>
      <c r="Y1056" s="29"/>
      <c r="Z1056" s="29"/>
      <c r="AA1056" s="32"/>
      <c r="AB1056" s="32"/>
      <c r="AC1056" s="32"/>
      <c r="AD1056" s="32"/>
      <c r="AE1056" s="32"/>
      <c r="AF1056" s="32"/>
      <c r="AG1056" s="32"/>
      <c r="AH1056" s="32"/>
    </row>
    <row r="1057" spans="1:34" ht="12.75" customHeight="1">
      <c r="A1057" s="25"/>
      <c r="B1057" s="32"/>
      <c r="C1057" s="20"/>
      <c r="D1057" s="92"/>
      <c r="E1057" s="20"/>
      <c r="F1057" s="35"/>
      <c r="G1057" s="32"/>
      <c r="H1057" s="32"/>
      <c r="I1057" s="32"/>
      <c r="J1057" s="29"/>
      <c r="K1057" s="29"/>
      <c r="L1057" s="29"/>
      <c r="M1057" s="29"/>
      <c r="N1057" s="29"/>
      <c r="O1057" s="29"/>
      <c r="P1057" s="29"/>
      <c r="Q1057" s="29"/>
      <c r="R1057" s="29"/>
      <c r="S1057" s="29"/>
      <c r="T1057" s="29"/>
      <c r="U1057" s="29"/>
      <c r="V1057" s="29"/>
      <c r="W1057" s="29"/>
      <c r="X1057" s="29"/>
      <c r="Y1057" s="29"/>
      <c r="Z1057" s="29"/>
      <c r="AA1057" s="32"/>
      <c r="AB1057" s="32"/>
      <c r="AC1057" s="32"/>
      <c r="AD1057" s="32"/>
      <c r="AE1057" s="32"/>
      <c r="AF1057" s="32"/>
      <c r="AG1057" s="32"/>
      <c r="AH1057" s="32"/>
    </row>
    <row r="1058" spans="1:34" ht="12.75" customHeight="1">
      <c r="A1058" s="25"/>
      <c r="B1058" s="32"/>
      <c r="C1058" s="20"/>
      <c r="D1058" s="92"/>
      <c r="E1058" s="20"/>
      <c r="F1058" s="35"/>
      <c r="G1058" s="32"/>
      <c r="H1058" s="32"/>
      <c r="I1058" s="32"/>
      <c r="J1058" s="29"/>
      <c r="K1058" s="29"/>
      <c r="L1058" s="29"/>
      <c r="M1058" s="29"/>
      <c r="N1058" s="29"/>
      <c r="O1058" s="29"/>
      <c r="P1058" s="29"/>
      <c r="Q1058" s="29"/>
      <c r="R1058" s="29"/>
      <c r="S1058" s="29"/>
      <c r="T1058" s="29"/>
      <c r="U1058" s="29"/>
      <c r="V1058" s="29"/>
      <c r="W1058" s="29"/>
      <c r="X1058" s="29"/>
      <c r="Y1058" s="29"/>
      <c r="Z1058" s="29"/>
      <c r="AA1058" s="32"/>
      <c r="AB1058" s="32"/>
      <c r="AC1058" s="32"/>
      <c r="AD1058" s="32"/>
      <c r="AE1058" s="32"/>
      <c r="AF1058" s="32"/>
      <c r="AG1058" s="32"/>
      <c r="AH1058" s="32"/>
    </row>
    <row r="1059" spans="1:34" ht="12.75" customHeight="1">
      <c r="A1059" s="25"/>
      <c r="B1059" s="32"/>
      <c r="C1059" s="20"/>
      <c r="D1059" s="92"/>
      <c r="E1059" s="20"/>
      <c r="F1059" s="35"/>
      <c r="G1059" s="32"/>
      <c r="H1059" s="32"/>
      <c r="I1059" s="32"/>
      <c r="J1059" s="29"/>
      <c r="K1059" s="29"/>
      <c r="L1059" s="29"/>
      <c r="M1059" s="29"/>
      <c r="N1059" s="29"/>
      <c r="O1059" s="29"/>
      <c r="P1059" s="29"/>
      <c r="Q1059" s="29"/>
      <c r="R1059" s="29"/>
      <c r="S1059" s="29"/>
      <c r="T1059" s="29"/>
      <c r="U1059" s="29"/>
      <c r="V1059" s="29"/>
      <c r="W1059" s="29"/>
      <c r="X1059" s="29"/>
      <c r="Y1059" s="29"/>
      <c r="Z1059" s="29"/>
      <c r="AA1059" s="32"/>
      <c r="AB1059" s="32"/>
      <c r="AC1059" s="32"/>
      <c r="AD1059" s="32"/>
      <c r="AE1059" s="32"/>
      <c r="AF1059" s="32"/>
      <c r="AG1059" s="32"/>
      <c r="AH1059" s="32"/>
    </row>
    <row r="1060" spans="1:34" ht="12.75" customHeight="1">
      <c r="A1060" s="25"/>
      <c r="B1060" s="32"/>
      <c r="C1060" s="20"/>
      <c r="D1060" s="92"/>
      <c r="E1060" s="20"/>
      <c r="F1060" s="35"/>
      <c r="G1060" s="32"/>
      <c r="H1060" s="32"/>
      <c r="I1060" s="32"/>
      <c r="J1060" s="29"/>
      <c r="K1060" s="29"/>
      <c r="L1060" s="29"/>
      <c r="M1060" s="29"/>
      <c r="N1060" s="29"/>
      <c r="O1060" s="29"/>
      <c r="P1060" s="29"/>
      <c r="Q1060" s="29"/>
      <c r="R1060" s="29"/>
      <c r="S1060" s="29"/>
      <c r="T1060" s="29"/>
      <c r="U1060" s="29"/>
      <c r="V1060" s="29"/>
      <c r="W1060" s="29"/>
      <c r="X1060" s="29"/>
      <c r="Y1060" s="29"/>
      <c r="Z1060" s="29"/>
      <c r="AA1060" s="32"/>
      <c r="AB1060" s="32"/>
      <c r="AC1060" s="32"/>
      <c r="AD1060" s="32"/>
      <c r="AE1060" s="32"/>
      <c r="AF1060" s="32"/>
      <c r="AG1060" s="32"/>
      <c r="AH1060" s="32"/>
    </row>
    <row r="1061" spans="1:34" ht="12.75" customHeight="1">
      <c r="A1061" s="25"/>
      <c r="B1061" s="32"/>
      <c r="C1061" s="20"/>
      <c r="D1061" s="92"/>
      <c r="E1061" s="20"/>
      <c r="F1061" s="35"/>
      <c r="G1061" s="32"/>
      <c r="H1061" s="32"/>
      <c r="I1061" s="32"/>
      <c r="J1061" s="29"/>
      <c r="K1061" s="29"/>
      <c r="L1061" s="29"/>
      <c r="M1061" s="29"/>
      <c r="N1061" s="29"/>
      <c r="O1061" s="29"/>
      <c r="P1061" s="29"/>
      <c r="Q1061" s="29"/>
      <c r="R1061" s="29"/>
      <c r="S1061" s="29"/>
      <c r="T1061" s="29"/>
      <c r="U1061" s="29"/>
      <c r="V1061" s="29"/>
      <c r="W1061" s="29"/>
      <c r="X1061" s="29"/>
      <c r="Y1061" s="29"/>
      <c r="Z1061" s="29"/>
      <c r="AA1061" s="32"/>
      <c r="AB1061" s="32"/>
      <c r="AC1061" s="32"/>
      <c r="AD1061" s="32"/>
      <c r="AE1061" s="32"/>
      <c r="AF1061" s="32"/>
      <c r="AG1061" s="32"/>
      <c r="AH1061" s="32"/>
    </row>
    <row r="1062" spans="1:34" ht="12.75" customHeight="1">
      <c r="A1062" s="25"/>
      <c r="B1062" s="32"/>
      <c r="C1062" s="20"/>
      <c r="D1062" s="92"/>
      <c r="E1062" s="20"/>
      <c r="F1062" s="35"/>
      <c r="G1062" s="32"/>
      <c r="H1062" s="32"/>
      <c r="I1062" s="32"/>
      <c r="J1062" s="29"/>
      <c r="K1062" s="29"/>
      <c r="L1062" s="29"/>
      <c r="M1062" s="29"/>
      <c r="N1062" s="29"/>
      <c r="O1062" s="29"/>
      <c r="P1062" s="29"/>
      <c r="Q1062" s="29"/>
      <c r="R1062" s="29"/>
      <c r="S1062" s="29"/>
      <c r="T1062" s="29"/>
      <c r="U1062" s="29"/>
      <c r="V1062" s="29"/>
      <c r="W1062" s="29"/>
      <c r="X1062" s="29"/>
      <c r="Y1062" s="29"/>
      <c r="Z1062" s="29"/>
      <c r="AA1062" s="32"/>
      <c r="AB1062" s="32"/>
      <c r="AC1062" s="32"/>
      <c r="AD1062" s="32"/>
      <c r="AE1062" s="32"/>
      <c r="AF1062" s="32"/>
      <c r="AG1062" s="32"/>
      <c r="AH1062" s="32"/>
    </row>
    <row r="1063" spans="1:34" ht="12.75" customHeight="1">
      <c r="A1063" s="25"/>
      <c r="B1063" s="32"/>
      <c r="C1063" s="20"/>
      <c r="D1063" s="92"/>
      <c r="E1063" s="20"/>
      <c r="F1063" s="35"/>
      <c r="G1063" s="32"/>
      <c r="H1063" s="32"/>
      <c r="I1063" s="32"/>
      <c r="J1063" s="29"/>
      <c r="K1063" s="29"/>
      <c r="L1063" s="29"/>
      <c r="M1063" s="29"/>
      <c r="N1063" s="29"/>
      <c r="O1063" s="29"/>
      <c r="P1063" s="29"/>
      <c r="Q1063" s="29"/>
      <c r="R1063" s="29"/>
      <c r="S1063" s="29"/>
      <c r="T1063" s="29"/>
      <c r="U1063" s="29"/>
      <c r="V1063" s="29"/>
      <c r="W1063" s="29"/>
      <c r="X1063" s="29"/>
      <c r="Y1063" s="29"/>
      <c r="Z1063" s="29"/>
      <c r="AA1063" s="32"/>
      <c r="AB1063" s="32"/>
      <c r="AC1063" s="32"/>
      <c r="AD1063" s="32"/>
      <c r="AE1063" s="32"/>
      <c r="AF1063" s="32"/>
      <c r="AG1063" s="32"/>
      <c r="AH1063" s="32"/>
    </row>
    <row r="1064" spans="1:34" ht="12.75" customHeight="1">
      <c r="A1064" s="25"/>
      <c r="B1064" s="32"/>
      <c r="C1064" s="20"/>
      <c r="D1064" s="92"/>
      <c r="E1064" s="20"/>
      <c r="F1064" s="35"/>
      <c r="G1064" s="32"/>
      <c r="H1064" s="32"/>
      <c r="I1064" s="32"/>
      <c r="J1064" s="29"/>
      <c r="K1064" s="29"/>
      <c r="L1064" s="29"/>
      <c r="M1064" s="29"/>
      <c r="N1064" s="29"/>
      <c r="O1064" s="29"/>
      <c r="P1064" s="29"/>
      <c r="Q1064" s="29"/>
      <c r="R1064" s="29"/>
      <c r="S1064" s="29"/>
      <c r="T1064" s="29"/>
      <c r="U1064" s="29"/>
      <c r="V1064" s="29"/>
      <c r="W1064" s="29"/>
      <c r="X1064" s="29"/>
      <c r="Y1064" s="29"/>
      <c r="Z1064" s="29"/>
      <c r="AA1064" s="32"/>
      <c r="AB1064" s="32"/>
      <c r="AC1064" s="32"/>
      <c r="AD1064" s="32"/>
      <c r="AE1064" s="32"/>
      <c r="AF1064" s="32"/>
      <c r="AG1064" s="32"/>
      <c r="AH1064" s="32"/>
    </row>
    <row r="1065" spans="1:34" ht="12.75" customHeight="1">
      <c r="A1065" s="25"/>
      <c r="B1065" s="32"/>
      <c r="C1065" s="20"/>
      <c r="D1065" s="92"/>
      <c r="E1065" s="20"/>
      <c r="F1065" s="35"/>
      <c r="G1065" s="32"/>
      <c r="H1065" s="32"/>
      <c r="I1065" s="32"/>
      <c r="J1065" s="29"/>
      <c r="K1065" s="29"/>
      <c r="L1065" s="29"/>
      <c r="M1065" s="29"/>
      <c r="N1065" s="29"/>
      <c r="O1065" s="29"/>
      <c r="P1065" s="29"/>
      <c r="Q1065" s="29"/>
      <c r="R1065" s="29"/>
      <c r="S1065" s="29"/>
      <c r="T1065" s="29"/>
      <c r="U1065" s="29"/>
      <c r="V1065" s="29"/>
      <c r="W1065" s="29"/>
      <c r="X1065" s="29"/>
      <c r="Y1065" s="29"/>
      <c r="Z1065" s="29"/>
      <c r="AA1065" s="32"/>
      <c r="AB1065" s="32"/>
      <c r="AC1065" s="32"/>
      <c r="AD1065" s="32"/>
      <c r="AE1065" s="32"/>
      <c r="AF1065" s="32"/>
      <c r="AG1065" s="32"/>
      <c r="AH1065" s="32"/>
    </row>
    <row r="1066" spans="1:34" ht="12.75" customHeight="1">
      <c r="A1066" s="25"/>
      <c r="B1066" s="32"/>
      <c r="C1066" s="20"/>
      <c r="D1066" s="92"/>
      <c r="E1066" s="20"/>
      <c r="F1066" s="35"/>
      <c r="G1066" s="32"/>
      <c r="H1066" s="32"/>
      <c r="I1066" s="32"/>
      <c r="J1066" s="29"/>
      <c r="K1066" s="29"/>
      <c r="L1066" s="29"/>
      <c r="M1066" s="29"/>
      <c r="N1066" s="29"/>
      <c r="O1066" s="29"/>
      <c r="P1066" s="29"/>
      <c r="Q1066" s="29"/>
      <c r="R1066" s="29"/>
      <c r="S1066" s="29"/>
      <c r="T1066" s="29"/>
      <c r="U1066" s="29"/>
      <c r="V1066" s="29"/>
      <c r="W1066" s="29"/>
      <c r="X1066" s="29"/>
      <c r="Y1066" s="29"/>
      <c r="Z1066" s="29"/>
      <c r="AA1066" s="32"/>
      <c r="AB1066" s="32"/>
      <c r="AC1066" s="32"/>
      <c r="AD1066" s="32"/>
      <c r="AE1066" s="32"/>
      <c r="AF1066" s="32"/>
      <c r="AG1066" s="32"/>
      <c r="AH1066" s="32"/>
    </row>
    <row r="1067" spans="1:34" ht="12.75" customHeight="1">
      <c r="A1067" s="25"/>
      <c r="B1067" s="32"/>
      <c r="C1067" s="20"/>
      <c r="D1067" s="92"/>
      <c r="E1067" s="20"/>
      <c r="F1067" s="35"/>
      <c r="G1067" s="32"/>
      <c r="H1067" s="32"/>
      <c r="I1067" s="32"/>
      <c r="J1067" s="29"/>
      <c r="K1067" s="29"/>
      <c r="L1067" s="29"/>
      <c r="M1067" s="29"/>
      <c r="N1067" s="29"/>
      <c r="O1067" s="29"/>
      <c r="P1067" s="29"/>
      <c r="Q1067" s="29"/>
      <c r="R1067" s="29"/>
      <c r="S1067" s="29"/>
      <c r="T1067" s="29"/>
      <c r="U1067" s="29"/>
      <c r="V1067" s="29"/>
      <c r="W1067" s="29"/>
      <c r="X1067" s="29"/>
      <c r="Y1067" s="29"/>
      <c r="Z1067" s="29"/>
      <c r="AA1067" s="32"/>
      <c r="AB1067" s="32"/>
      <c r="AC1067" s="32"/>
      <c r="AD1067" s="32"/>
      <c r="AE1067" s="32"/>
      <c r="AF1067" s="32"/>
      <c r="AG1067" s="32"/>
      <c r="AH1067" s="32"/>
    </row>
    <row r="1068" spans="1:34" ht="12.75" customHeight="1">
      <c r="A1068" s="25"/>
      <c r="B1068" s="32"/>
      <c r="C1068" s="20"/>
      <c r="D1068" s="92"/>
      <c r="E1068" s="20"/>
      <c r="F1068" s="35"/>
      <c r="G1068" s="32"/>
      <c r="H1068" s="32"/>
      <c r="I1068" s="32"/>
      <c r="J1068" s="29"/>
      <c r="K1068" s="29"/>
      <c r="L1068" s="29"/>
      <c r="M1068" s="29"/>
      <c r="N1068" s="29"/>
      <c r="O1068" s="29"/>
      <c r="P1068" s="29"/>
      <c r="Q1068" s="29"/>
      <c r="R1068" s="29"/>
      <c r="S1068" s="29"/>
      <c r="T1068" s="29"/>
      <c r="U1068" s="29"/>
      <c r="V1068" s="29"/>
      <c r="W1068" s="29"/>
      <c r="X1068" s="29"/>
      <c r="Y1068" s="29"/>
      <c r="Z1068" s="29"/>
      <c r="AA1068" s="32"/>
      <c r="AB1068" s="32"/>
      <c r="AC1068" s="32"/>
      <c r="AD1068" s="32"/>
      <c r="AE1068" s="32"/>
      <c r="AF1068" s="32"/>
      <c r="AG1068" s="32"/>
      <c r="AH1068" s="32"/>
    </row>
    <row r="1069" spans="1:34" ht="12.75" customHeight="1">
      <c r="A1069" s="25"/>
      <c r="B1069" s="32"/>
      <c r="C1069" s="20"/>
      <c r="D1069" s="92"/>
      <c r="E1069" s="20"/>
      <c r="F1069" s="35"/>
      <c r="G1069" s="32"/>
      <c r="H1069" s="32"/>
      <c r="I1069" s="32"/>
      <c r="J1069" s="29"/>
      <c r="K1069" s="29"/>
      <c r="L1069" s="29"/>
      <c r="M1069" s="29"/>
      <c r="N1069" s="29"/>
      <c r="O1069" s="29"/>
      <c r="P1069" s="29"/>
      <c r="Q1069" s="29"/>
      <c r="R1069" s="29"/>
      <c r="S1069" s="29"/>
      <c r="T1069" s="29"/>
      <c r="U1069" s="29"/>
      <c r="V1069" s="29"/>
      <c r="W1069" s="29"/>
      <c r="X1069" s="29"/>
      <c r="Y1069" s="29"/>
      <c r="Z1069" s="29"/>
      <c r="AA1069" s="32"/>
      <c r="AB1069" s="32"/>
      <c r="AC1069" s="32"/>
      <c r="AD1069" s="32"/>
      <c r="AE1069" s="32"/>
      <c r="AF1069" s="32"/>
      <c r="AG1069" s="32"/>
      <c r="AH1069" s="32"/>
    </row>
    <row r="1070" spans="1:34" ht="12.75" customHeight="1">
      <c r="A1070" s="25"/>
      <c r="B1070" s="32"/>
      <c r="C1070" s="20"/>
      <c r="D1070" s="92"/>
      <c r="E1070" s="20"/>
      <c r="F1070" s="35"/>
      <c r="G1070" s="32"/>
      <c r="H1070" s="32"/>
      <c r="I1070" s="32"/>
      <c r="J1070" s="29"/>
      <c r="K1070" s="29"/>
      <c r="L1070" s="29"/>
      <c r="M1070" s="29"/>
      <c r="N1070" s="29"/>
      <c r="O1070" s="29"/>
      <c r="P1070" s="29"/>
      <c r="Q1070" s="29"/>
      <c r="R1070" s="29"/>
      <c r="S1070" s="29"/>
      <c r="T1070" s="29"/>
      <c r="U1070" s="29"/>
      <c r="V1070" s="29"/>
      <c r="W1070" s="29"/>
      <c r="X1070" s="29"/>
      <c r="Y1070" s="29"/>
      <c r="Z1070" s="29"/>
      <c r="AA1070" s="32"/>
      <c r="AB1070" s="32"/>
      <c r="AC1070" s="32"/>
      <c r="AD1070" s="32"/>
      <c r="AE1070" s="32"/>
      <c r="AF1070" s="32"/>
      <c r="AG1070" s="32"/>
      <c r="AH1070" s="32"/>
    </row>
    <row r="1071" spans="1:34" ht="12.75" customHeight="1">
      <c r="A1071" s="25"/>
      <c r="B1071" s="32"/>
      <c r="C1071" s="20"/>
      <c r="D1071" s="92"/>
      <c r="E1071" s="20"/>
      <c r="F1071" s="35"/>
      <c r="G1071" s="32"/>
      <c r="H1071" s="32"/>
      <c r="I1071" s="32"/>
      <c r="J1071" s="29"/>
      <c r="K1071" s="29"/>
      <c r="L1071" s="29"/>
      <c r="M1071" s="29"/>
      <c r="N1071" s="29"/>
      <c r="O1071" s="29"/>
      <c r="P1071" s="29"/>
      <c r="Q1071" s="29"/>
      <c r="R1071" s="29"/>
      <c r="S1071" s="29"/>
      <c r="T1071" s="29"/>
      <c r="U1071" s="29"/>
      <c r="V1071" s="29"/>
      <c r="W1071" s="29"/>
      <c r="X1071" s="29"/>
      <c r="Y1071" s="29"/>
      <c r="Z1071" s="29"/>
      <c r="AA1071" s="32"/>
      <c r="AB1071" s="32"/>
      <c r="AC1071" s="32"/>
      <c r="AD1071" s="32"/>
      <c r="AE1071" s="32"/>
      <c r="AF1071" s="32"/>
      <c r="AG1071" s="32"/>
      <c r="AH1071" s="32"/>
    </row>
    <row r="1072" spans="1:34" ht="12.75" customHeight="1">
      <c r="A1072" s="25"/>
      <c r="B1072" s="32"/>
      <c r="C1072" s="20"/>
      <c r="D1072" s="92"/>
      <c r="E1072" s="20"/>
      <c r="F1072" s="35"/>
      <c r="G1072" s="32"/>
      <c r="H1072" s="32"/>
      <c r="I1072" s="32"/>
      <c r="J1072" s="29"/>
      <c r="K1072" s="29"/>
      <c r="L1072" s="29"/>
      <c r="M1072" s="29"/>
      <c r="N1072" s="29"/>
      <c r="O1072" s="29"/>
      <c r="P1072" s="29"/>
      <c r="Q1072" s="29"/>
      <c r="R1072" s="29"/>
      <c r="S1072" s="29"/>
      <c r="T1072" s="29"/>
      <c r="U1072" s="29"/>
      <c r="V1072" s="29"/>
      <c r="W1072" s="29"/>
      <c r="X1072" s="29"/>
      <c r="Y1072" s="29"/>
      <c r="Z1072" s="29"/>
      <c r="AA1072" s="32"/>
      <c r="AB1072" s="32"/>
      <c r="AC1072" s="32"/>
      <c r="AD1072" s="32"/>
      <c r="AE1072" s="32"/>
      <c r="AF1072" s="32"/>
      <c r="AG1072" s="32"/>
      <c r="AH1072" s="32"/>
    </row>
    <row r="1073" spans="1:34" ht="12.75" customHeight="1">
      <c r="A1073" s="25"/>
      <c r="B1073" s="32"/>
      <c r="C1073" s="20"/>
      <c r="D1073" s="92"/>
      <c r="E1073" s="20"/>
      <c r="F1073" s="35"/>
      <c r="G1073" s="32"/>
      <c r="H1073" s="32"/>
      <c r="I1073" s="32"/>
      <c r="J1073" s="29"/>
      <c r="K1073" s="29"/>
      <c r="L1073" s="29"/>
      <c r="M1073" s="29"/>
      <c r="N1073" s="29"/>
      <c r="O1073" s="29"/>
      <c r="P1073" s="29"/>
      <c r="Q1073" s="29"/>
      <c r="R1073" s="29"/>
      <c r="S1073" s="29"/>
      <c r="T1073" s="29"/>
      <c r="U1073" s="29"/>
      <c r="V1073" s="29"/>
      <c r="W1073" s="29"/>
      <c r="X1073" s="29"/>
      <c r="Y1073" s="29"/>
      <c r="Z1073" s="29"/>
      <c r="AA1073" s="32"/>
      <c r="AB1073" s="32"/>
      <c r="AC1073" s="32"/>
      <c r="AD1073" s="32"/>
      <c r="AE1073" s="32"/>
      <c r="AF1073" s="32"/>
      <c r="AG1073" s="32"/>
      <c r="AH1073" s="32"/>
    </row>
    <row r="1074" spans="1:34" ht="12.75" customHeight="1">
      <c r="A1074" s="25"/>
      <c r="B1074" s="32"/>
      <c r="C1074" s="20"/>
      <c r="D1074" s="92"/>
      <c r="E1074" s="20"/>
      <c r="F1074" s="35"/>
      <c r="G1074" s="32"/>
      <c r="H1074" s="32"/>
      <c r="I1074" s="32"/>
      <c r="J1074" s="29"/>
      <c r="K1074" s="29"/>
      <c r="L1074" s="29"/>
      <c r="M1074" s="29"/>
      <c r="N1074" s="29"/>
      <c r="O1074" s="29"/>
      <c r="P1074" s="29"/>
      <c r="Q1074" s="29"/>
      <c r="R1074" s="29"/>
      <c r="S1074" s="29"/>
      <c r="T1074" s="29"/>
      <c r="U1074" s="29"/>
      <c r="V1074" s="29"/>
      <c r="W1074" s="29"/>
      <c r="X1074" s="29"/>
      <c r="Y1074" s="29"/>
      <c r="Z1074" s="29"/>
      <c r="AA1074" s="32"/>
      <c r="AB1074" s="32"/>
      <c r="AC1074" s="32"/>
      <c r="AD1074" s="32"/>
      <c r="AE1074" s="32"/>
      <c r="AF1074" s="32"/>
      <c r="AG1074" s="32"/>
      <c r="AH1074" s="32"/>
    </row>
    <row r="1075" spans="1:34" ht="12.75" customHeight="1">
      <c r="A1075" s="25"/>
      <c r="B1075" s="32"/>
      <c r="C1075" s="20"/>
      <c r="D1075" s="92"/>
      <c r="E1075" s="20"/>
      <c r="F1075" s="35"/>
      <c r="G1075" s="32"/>
      <c r="H1075" s="32"/>
      <c r="I1075" s="32"/>
      <c r="J1075" s="29"/>
      <c r="K1075" s="29"/>
      <c r="L1075" s="29"/>
      <c r="M1075" s="29"/>
      <c r="N1075" s="29"/>
      <c r="O1075" s="29"/>
      <c r="P1075" s="29"/>
      <c r="Q1075" s="29"/>
      <c r="R1075" s="29"/>
      <c r="S1075" s="29"/>
      <c r="T1075" s="29"/>
      <c r="U1075" s="29"/>
      <c r="V1075" s="29"/>
      <c r="W1075" s="29"/>
      <c r="X1075" s="29"/>
      <c r="Y1075" s="29"/>
      <c r="Z1075" s="29"/>
      <c r="AA1075" s="32"/>
      <c r="AB1075" s="32"/>
      <c r="AC1075" s="32"/>
      <c r="AD1075" s="32"/>
      <c r="AE1075" s="32"/>
      <c r="AF1075" s="32"/>
      <c r="AG1075" s="32"/>
      <c r="AH1075" s="32"/>
    </row>
    <row r="1076" spans="1:34" ht="12.75" customHeight="1">
      <c r="A1076" s="25"/>
      <c r="B1076" s="32"/>
      <c r="C1076" s="20"/>
      <c r="D1076" s="92"/>
      <c r="E1076" s="20"/>
      <c r="F1076" s="35"/>
      <c r="G1076" s="32"/>
      <c r="H1076" s="32"/>
      <c r="I1076" s="32"/>
      <c r="J1076" s="29"/>
      <c r="K1076" s="29"/>
      <c r="L1076" s="29"/>
      <c r="M1076" s="29"/>
      <c r="N1076" s="29"/>
      <c r="O1076" s="29"/>
      <c r="P1076" s="29"/>
      <c r="Q1076" s="29"/>
      <c r="R1076" s="29"/>
      <c r="S1076" s="29"/>
      <c r="T1076" s="29"/>
      <c r="U1076" s="29"/>
      <c r="V1076" s="29"/>
      <c r="W1076" s="29"/>
      <c r="X1076" s="29"/>
      <c r="Y1076" s="29"/>
      <c r="Z1076" s="29"/>
      <c r="AA1076" s="32"/>
      <c r="AB1076" s="32"/>
      <c r="AC1076" s="32"/>
      <c r="AD1076" s="32"/>
      <c r="AE1076" s="32"/>
      <c r="AF1076" s="32"/>
      <c r="AG1076" s="32"/>
      <c r="AH1076" s="32"/>
    </row>
    <row r="1077" spans="1:34" ht="12.75" customHeight="1">
      <c r="A1077" s="25"/>
      <c r="B1077" s="32"/>
      <c r="C1077" s="20"/>
      <c r="D1077" s="92"/>
      <c r="E1077" s="20"/>
      <c r="F1077" s="35"/>
      <c r="G1077" s="32"/>
      <c r="H1077" s="32"/>
      <c r="I1077" s="32"/>
      <c r="J1077" s="29"/>
      <c r="K1077" s="29"/>
      <c r="L1077" s="29"/>
      <c r="M1077" s="29"/>
      <c r="N1077" s="29"/>
      <c r="O1077" s="29"/>
      <c r="P1077" s="29"/>
      <c r="Q1077" s="29"/>
      <c r="R1077" s="29"/>
      <c r="S1077" s="29"/>
      <c r="T1077" s="29"/>
      <c r="U1077" s="29"/>
      <c r="V1077" s="29"/>
      <c r="W1077" s="29"/>
      <c r="X1077" s="29"/>
      <c r="Y1077" s="29"/>
      <c r="Z1077" s="29"/>
      <c r="AA1077" s="32"/>
      <c r="AB1077" s="32"/>
      <c r="AC1077" s="32"/>
      <c r="AD1077" s="32"/>
      <c r="AE1077" s="32"/>
      <c r="AF1077" s="32"/>
      <c r="AG1077" s="32"/>
      <c r="AH1077" s="32"/>
    </row>
    <row r="1078" spans="1:34" ht="12.75" customHeight="1">
      <c r="A1078" s="25"/>
      <c r="B1078" s="32"/>
      <c r="C1078" s="20"/>
      <c r="D1078" s="92"/>
      <c r="E1078" s="20"/>
      <c r="F1078" s="35"/>
      <c r="G1078" s="32"/>
      <c r="H1078" s="32"/>
      <c r="I1078" s="32"/>
      <c r="J1078" s="29"/>
      <c r="K1078" s="29"/>
      <c r="L1078" s="29"/>
      <c r="M1078" s="29"/>
      <c r="N1078" s="29"/>
      <c r="O1078" s="29"/>
      <c r="P1078" s="29"/>
      <c r="Q1078" s="29"/>
      <c r="R1078" s="29"/>
      <c r="S1078" s="29"/>
      <c r="T1078" s="29"/>
      <c r="U1078" s="29"/>
      <c r="V1078" s="29"/>
      <c r="W1078" s="29"/>
      <c r="X1078" s="29"/>
      <c r="Y1078" s="29"/>
      <c r="Z1078" s="29"/>
      <c r="AA1078" s="32"/>
      <c r="AB1078" s="32"/>
      <c r="AC1078" s="32"/>
      <c r="AD1078" s="32"/>
      <c r="AE1078" s="32"/>
      <c r="AF1078" s="32"/>
      <c r="AG1078" s="32"/>
      <c r="AH1078" s="32"/>
    </row>
    <row r="1079" spans="1:34" ht="12.75" customHeight="1">
      <c r="A1079" s="25"/>
      <c r="B1079" s="32"/>
      <c r="C1079" s="20"/>
      <c r="D1079" s="92"/>
      <c r="E1079" s="20"/>
      <c r="F1079" s="35"/>
      <c r="G1079" s="32"/>
      <c r="H1079" s="32"/>
      <c r="I1079" s="32"/>
      <c r="J1079" s="29"/>
      <c r="K1079" s="29"/>
      <c r="L1079" s="29"/>
      <c r="M1079" s="29"/>
      <c r="N1079" s="29"/>
      <c r="O1079" s="29"/>
      <c r="P1079" s="29"/>
      <c r="Q1079" s="29"/>
      <c r="R1079" s="29"/>
      <c r="S1079" s="29"/>
      <c r="T1079" s="29"/>
      <c r="U1079" s="29"/>
      <c r="V1079" s="29"/>
      <c r="W1079" s="29"/>
      <c r="X1079" s="29"/>
      <c r="Y1079" s="29"/>
      <c r="Z1079" s="29"/>
      <c r="AA1079" s="32"/>
      <c r="AB1079" s="32"/>
      <c r="AC1079" s="32"/>
      <c r="AD1079" s="32"/>
      <c r="AE1079" s="32"/>
      <c r="AF1079" s="32"/>
      <c r="AG1079" s="32"/>
      <c r="AH1079" s="32"/>
    </row>
    <row r="1080" spans="1:34" ht="12.75" customHeight="1">
      <c r="A1080" s="25"/>
      <c r="B1080" s="32"/>
      <c r="C1080" s="20"/>
      <c r="D1080" s="92"/>
      <c r="E1080" s="20"/>
      <c r="F1080" s="35"/>
      <c r="G1080" s="32"/>
      <c r="H1080" s="32"/>
      <c r="I1080" s="32"/>
      <c r="J1080" s="29"/>
      <c r="K1080" s="29"/>
      <c r="L1080" s="29"/>
      <c r="M1080" s="29"/>
      <c r="N1080" s="29"/>
      <c r="O1080" s="29"/>
      <c r="P1080" s="29"/>
      <c r="Q1080" s="29"/>
      <c r="R1080" s="29"/>
      <c r="S1080" s="29"/>
      <c r="T1080" s="29"/>
      <c r="U1080" s="29"/>
      <c r="V1080" s="29"/>
      <c r="W1080" s="29"/>
      <c r="X1080" s="29"/>
      <c r="Y1080" s="29"/>
      <c r="Z1080" s="29"/>
      <c r="AA1080" s="32"/>
      <c r="AB1080" s="32"/>
      <c r="AC1080" s="32"/>
      <c r="AD1080" s="32"/>
      <c r="AE1080" s="32"/>
      <c r="AF1080" s="32"/>
      <c r="AG1080" s="32"/>
      <c r="AH1080" s="32"/>
    </row>
    <row r="1081" spans="1:34" ht="12.75" customHeight="1">
      <c r="A1081" s="25"/>
      <c r="B1081" s="32"/>
      <c r="C1081" s="20"/>
      <c r="D1081" s="92"/>
      <c r="E1081" s="20"/>
      <c r="F1081" s="35"/>
      <c r="G1081" s="32"/>
      <c r="H1081" s="32"/>
      <c r="I1081" s="32"/>
      <c r="J1081" s="29"/>
      <c r="K1081" s="29"/>
      <c r="L1081" s="29"/>
      <c r="M1081" s="29"/>
      <c r="N1081" s="29"/>
      <c r="O1081" s="29"/>
      <c r="P1081" s="29"/>
      <c r="Q1081" s="29"/>
      <c r="R1081" s="29"/>
      <c r="S1081" s="29"/>
      <c r="T1081" s="29"/>
      <c r="U1081" s="29"/>
      <c r="V1081" s="29"/>
      <c r="W1081" s="29"/>
      <c r="X1081" s="29"/>
      <c r="Y1081" s="29"/>
      <c r="Z1081" s="29"/>
      <c r="AA1081" s="32"/>
      <c r="AB1081" s="32"/>
      <c r="AC1081" s="32"/>
      <c r="AD1081" s="32"/>
      <c r="AE1081" s="32"/>
      <c r="AF1081" s="32"/>
      <c r="AG1081" s="32"/>
      <c r="AH1081" s="32"/>
    </row>
    <row r="1082" spans="1:34" ht="12.75" customHeight="1">
      <c r="A1082" s="25"/>
      <c r="B1082" s="32"/>
      <c r="C1082" s="20"/>
      <c r="D1082" s="92"/>
      <c r="E1082" s="20"/>
      <c r="F1082" s="35"/>
      <c r="G1082" s="32"/>
      <c r="H1082" s="32"/>
      <c r="I1082" s="32"/>
      <c r="J1082" s="29"/>
      <c r="K1082" s="29"/>
      <c r="L1082" s="29"/>
      <c r="M1082" s="29"/>
      <c r="N1082" s="29"/>
      <c r="O1082" s="29"/>
      <c r="P1082" s="29"/>
      <c r="Q1082" s="29"/>
      <c r="R1082" s="29"/>
      <c r="S1082" s="29"/>
      <c r="T1082" s="29"/>
      <c r="U1082" s="29"/>
      <c r="V1082" s="29"/>
      <c r="W1082" s="29"/>
      <c r="X1082" s="29"/>
      <c r="Y1082" s="29"/>
      <c r="Z1082" s="29"/>
      <c r="AA1082" s="32"/>
      <c r="AB1082" s="32"/>
      <c r="AC1082" s="32"/>
      <c r="AD1082" s="32"/>
      <c r="AE1082" s="32"/>
      <c r="AF1082" s="32"/>
      <c r="AG1082" s="32"/>
      <c r="AH1082" s="32"/>
    </row>
    <row r="1083" spans="1:34" ht="12.75" customHeight="1">
      <c r="A1083" s="25"/>
      <c r="B1083" s="32"/>
      <c r="C1083" s="20"/>
      <c r="D1083" s="92"/>
      <c r="E1083" s="20"/>
      <c r="F1083" s="35"/>
      <c r="G1083" s="32"/>
      <c r="H1083" s="32"/>
      <c r="I1083" s="32"/>
      <c r="J1083" s="29"/>
      <c r="K1083" s="29"/>
      <c r="L1083" s="29"/>
      <c r="M1083" s="29"/>
      <c r="N1083" s="29"/>
      <c r="O1083" s="29"/>
      <c r="P1083" s="29"/>
      <c r="Q1083" s="29"/>
      <c r="R1083" s="29"/>
      <c r="S1083" s="29"/>
      <c r="T1083" s="29"/>
      <c r="U1083" s="29"/>
      <c r="V1083" s="29"/>
      <c r="W1083" s="29"/>
      <c r="X1083" s="29"/>
      <c r="Y1083" s="29"/>
      <c r="Z1083" s="29"/>
      <c r="AA1083" s="32"/>
      <c r="AB1083" s="32"/>
      <c r="AC1083" s="32"/>
      <c r="AD1083" s="32"/>
      <c r="AE1083" s="32"/>
      <c r="AF1083" s="32"/>
      <c r="AG1083" s="32"/>
      <c r="AH1083" s="32"/>
    </row>
    <row r="1084" spans="1:34" ht="12.75" customHeight="1">
      <c r="A1084" s="25"/>
      <c r="B1084" s="32"/>
      <c r="C1084" s="20"/>
      <c r="D1084" s="92"/>
      <c r="E1084" s="20"/>
      <c r="F1084" s="35"/>
      <c r="G1084" s="32"/>
      <c r="H1084" s="32"/>
      <c r="I1084" s="32"/>
      <c r="J1084" s="29"/>
      <c r="K1084" s="29"/>
      <c r="L1084" s="29"/>
      <c r="M1084" s="29"/>
      <c r="N1084" s="29"/>
      <c r="O1084" s="29"/>
      <c r="P1084" s="29"/>
      <c r="Q1084" s="29"/>
      <c r="R1084" s="29"/>
      <c r="S1084" s="29"/>
      <c r="T1084" s="29"/>
      <c r="U1084" s="29"/>
      <c r="V1084" s="29"/>
      <c r="W1084" s="29"/>
      <c r="X1084" s="29"/>
      <c r="Y1084" s="29"/>
      <c r="Z1084" s="29"/>
      <c r="AA1084" s="32"/>
      <c r="AB1084" s="32"/>
      <c r="AC1084" s="32"/>
      <c r="AD1084" s="32"/>
      <c r="AE1084" s="32"/>
      <c r="AF1084" s="32"/>
      <c r="AG1084" s="32"/>
      <c r="AH1084" s="32"/>
    </row>
    <row r="1085" spans="1:34" ht="12.75" customHeight="1">
      <c r="A1085" s="25"/>
      <c r="B1085" s="32"/>
      <c r="C1085" s="20"/>
      <c r="D1085" s="92"/>
      <c r="E1085" s="20"/>
      <c r="F1085" s="35"/>
      <c r="G1085" s="32"/>
      <c r="H1085" s="32"/>
      <c r="I1085" s="32"/>
      <c r="J1085" s="29"/>
      <c r="K1085" s="29"/>
      <c r="L1085" s="29"/>
      <c r="M1085" s="29"/>
      <c r="N1085" s="29"/>
      <c r="O1085" s="29"/>
      <c r="P1085" s="29"/>
      <c r="Q1085" s="29"/>
      <c r="R1085" s="29"/>
      <c r="S1085" s="29"/>
      <c r="T1085" s="29"/>
      <c r="U1085" s="29"/>
      <c r="V1085" s="29"/>
      <c r="W1085" s="29"/>
      <c r="X1085" s="29"/>
      <c r="Y1085" s="29"/>
      <c r="Z1085" s="29"/>
      <c r="AA1085" s="32"/>
      <c r="AB1085" s="32"/>
      <c r="AC1085" s="32"/>
      <c r="AD1085" s="32"/>
      <c r="AE1085" s="32"/>
      <c r="AF1085" s="32"/>
      <c r="AG1085" s="32"/>
      <c r="AH1085" s="32"/>
    </row>
    <row r="1086" spans="1:34" ht="12.75" customHeight="1">
      <c r="A1086" s="25"/>
      <c r="B1086" s="32"/>
      <c r="C1086" s="20"/>
      <c r="D1086" s="92"/>
      <c r="E1086" s="20"/>
      <c r="F1086" s="35"/>
      <c r="G1086" s="32"/>
      <c r="H1086" s="32"/>
      <c r="I1086" s="32"/>
      <c r="J1086" s="29"/>
      <c r="K1086" s="29"/>
      <c r="L1086" s="29"/>
      <c r="M1086" s="29"/>
      <c r="N1086" s="29"/>
      <c r="O1086" s="29"/>
      <c r="P1086" s="29"/>
      <c r="Q1086" s="29"/>
      <c r="R1086" s="29"/>
      <c r="S1086" s="29"/>
      <c r="T1086" s="29"/>
      <c r="U1086" s="29"/>
      <c r="V1086" s="29"/>
      <c r="W1086" s="29"/>
      <c r="X1086" s="29"/>
      <c r="Y1086" s="29"/>
      <c r="Z1086" s="29"/>
      <c r="AA1086" s="32"/>
      <c r="AB1086" s="32"/>
      <c r="AC1086" s="32"/>
      <c r="AD1086" s="32"/>
      <c r="AE1086" s="32"/>
      <c r="AF1086" s="32"/>
      <c r="AG1086" s="32"/>
      <c r="AH1086" s="32"/>
    </row>
    <row r="1087" spans="1:34" ht="12.75" customHeight="1">
      <c r="A1087" s="25"/>
      <c r="B1087" s="32"/>
      <c r="C1087" s="20"/>
      <c r="D1087" s="92"/>
      <c r="E1087" s="20"/>
      <c r="F1087" s="35"/>
      <c r="G1087" s="32"/>
      <c r="H1087" s="32"/>
      <c r="I1087" s="32"/>
      <c r="J1087" s="29"/>
      <c r="K1087" s="29"/>
      <c r="L1087" s="29"/>
      <c r="M1087" s="29"/>
      <c r="N1087" s="29"/>
      <c r="O1087" s="29"/>
      <c r="P1087" s="29"/>
      <c r="Q1087" s="29"/>
      <c r="R1087" s="29"/>
      <c r="S1087" s="29"/>
      <c r="T1087" s="29"/>
      <c r="U1087" s="29"/>
      <c r="V1087" s="29"/>
      <c r="W1087" s="29"/>
      <c r="X1087" s="29"/>
      <c r="Y1087" s="29"/>
      <c r="Z1087" s="29"/>
      <c r="AA1087" s="32"/>
      <c r="AB1087" s="32"/>
      <c r="AC1087" s="32"/>
      <c r="AD1087" s="32"/>
      <c r="AE1087" s="32"/>
      <c r="AF1087" s="32"/>
      <c r="AG1087" s="32"/>
      <c r="AH1087" s="32"/>
    </row>
    <row r="1088" spans="1:34" ht="12.75" customHeight="1">
      <c r="A1088" s="25"/>
      <c r="B1088" s="32"/>
      <c r="C1088" s="20"/>
      <c r="D1088" s="92"/>
      <c r="E1088" s="20"/>
      <c r="F1088" s="35"/>
      <c r="G1088" s="32"/>
      <c r="H1088" s="32"/>
      <c r="I1088" s="32"/>
      <c r="J1088" s="29"/>
      <c r="K1088" s="29"/>
      <c r="L1088" s="29"/>
      <c r="M1088" s="29"/>
      <c r="N1088" s="29"/>
      <c r="O1088" s="29"/>
      <c r="P1088" s="29"/>
      <c r="Q1088" s="29"/>
      <c r="R1088" s="29"/>
      <c r="S1088" s="29"/>
      <c r="T1088" s="29"/>
      <c r="U1088" s="29"/>
      <c r="V1088" s="29"/>
      <c r="W1088" s="29"/>
      <c r="X1088" s="29"/>
      <c r="Y1088" s="29"/>
      <c r="Z1088" s="29"/>
      <c r="AA1088" s="32"/>
      <c r="AB1088" s="32"/>
      <c r="AC1088" s="32"/>
      <c r="AD1088" s="32"/>
      <c r="AE1088" s="32"/>
      <c r="AF1088" s="32"/>
      <c r="AG1088" s="32"/>
      <c r="AH1088" s="32"/>
    </row>
    <row r="1089" spans="1:34" ht="12.75" customHeight="1">
      <c r="A1089" s="25"/>
      <c r="B1089" s="32"/>
      <c r="C1089" s="20"/>
      <c r="D1089" s="92"/>
      <c r="E1089" s="20"/>
      <c r="F1089" s="35"/>
      <c r="G1089" s="32"/>
      <c r="H1089" s="32"/>
      <c r="I1089" s="32"/>
      <c r="J1089" s="29"/>
      <c r="K1089" s="29"/>
      <c r="L1089" s="29"/>
      <c r="M1089" s="29"/>
      <c r="N1089" s="29"/>
      <c r="O1089" s="29"/>
      <c r="P1089" s="29"/>
      <c r="Q1089" s="29"/>
      <c r="R1089" s="29"/>
      <c r="S1089" s="29"/>
      <c r="T1089" s="29"/>
      <c r="U1089" s="29"/>
      <c r="V1089" s="29"/>
      <c r="W1089" s="29"/>
      <c r="X1089" s="29"/>
      <c r="Y1089" s="29"/>
      <c r="Z1089" s="29"/>
      <c r="AA1089" s="32"/>
      <c r="AB1089" s="32"/>
      <c r="AC1089" s="32"/>
      <c r="AD1089" s="32"/>
      <c r="AE1089" s="32"/>
      <c r="AF1089" s="32"/>
      <c r="AG1089" s="32"/>
      <c r="AH1089" s="32"/>
    </row>
    <row r="1090" spans="1:34" ht="12.75" customHeight="1">
      <c r="A1090" s="25"/>
      <c r="B1090" s="32"/>
      <c r="C1090" s="20"/>
      <c r="D1090" s="92"/>
      <c r="E1090" s="20"/>
      <c r="F1090" s="35"/>
      <c r="G1090" s="32"/>
      <c r="H1090" s="32"/>
      <c r="I1090" s="32"/>
      <c r="J1090" s="29"/>
      <c r="K1090" s="29"/>
      <c r="L1090" s="29"/>
      <c r="M1090" s="29"/>
      <c r="N1090" s="29"/>
      <c r="O1090" s="29"/>
      <c r="P1090" s="29"/>
      <c r="Q1090" s="29"/>
      <c r="R1090" s="29"/>
      <c r="S1090" s="29"/>
      <c r="T1090" s="29"/>
      <c r="U1090" s="29"/>
      <c r="V1090" s="29"/>
      <c r="W1090" s="29"/>
      <c r="X1090" s="29"/>
      <c r="Y1090" s="29"/>
      <c r="Z1090" s="29"/>
      <c r="AA1090" s="32"/>
      <c r="AB1090" s="32"/>
      <c r="AC1090" s="32"/>
      <c r="AD1090" s="32"/>
      <c r="AE1090" s="32"/>
      <c r="AF1090" s="32"/>
      <c r="AG1090" s="32"/>
      <c r="AH1090" s="32"/>
    </row>
    <row r="1091" spans="1:34" ht="12.75" customHeight="1">
      <c r="A1091" s="25"/>
      <c r="B1091" s="32"/>
      <c r="C1091" s="20"/>
      <c r="D1091" s="92"/>
      <c r="E1091" s="20"/>
      <c r="F1091" s="35"/>
      <c r="G1091" s="32"/>
      <c r="H1091" s="32"/>
      <c r="I1091" s="32"/>
      <c r="J1091" s="29"/>
      <c r="K1091" s="29"/>
      <c r="L1091" s="29"/>
      <c r="M1091" s="29"/>
      <c r="N1091" s="29"/>
      <c r="O1091" s="29"/>
      <c r="P1091" s="29"/>
      <c r="Q1091" s="29"/>
      <c r="R1091" s="29"/>
      <c r="S1091" s="29"/>
      <c r="T1091" s="29"/>
      <c r="U1091" s="29"/>
      <c r="V1091" s="29"/>
      <c r="W1091" s="29"/>
      <c r="X1091" s="29"/>
      <c r="Y1091" s="29"/>
      <c r="Z1091" s="29"/>
      <c r="AA1091" s="32"/>
      <c r="AB1091" s="32"/>
      <c r="AC1091" s="32"/>
      <c r="AD1091" s="32"/>
      <c r="AE1091" s="32"/>
      <c r="AF1091" s="32"/>
      <c r="AG1091" s="32"/>
      <c r="AH1091" s="32"/>
    </row>
    <row r="1092" spans="1:34" ht="12.75" customHeight="1">
      <c r="A1092" s="25"/>
      <c r="B1092" s="32"/>
      <c r="C1092" s="20"/>
      <c r="D1092" s="92"/>
      <c r="E1092" s="20"/>
      <c r="F1092" s="35"/>
      <c r="G1092" s="32"/>
      <c r="H1092" s="32"/>
      <c r="I1092" s="32"/>
      <c r="J1092" s="29"/>
      <c r="K1092" s="29"/>
      <c r="L1092" s="29"/>
      <c r="M1092" s="29"/>
      <c r="N1092" s="29"/>
      <c r="O1092" s="29"/>
      <c r="P1092" s="29"/>
      <c r="Q1092" s="29"/>
      <c r="R1092" s="29"/>
      <c r="S1092" s="29"/>
      <c r="T1092" s="29"/>
      <c r="U1092" s="29"/>
      <c r="V1092" s="29"/>
      <c r="W1092" s="29"/>
      <c r="X1092" s="29"/>
      <c r="Y1092" s="29"/>
      <c r="Z1092" s="29"/>
      <c r="AA1092" s="32"/>
      <c r="AB1092" s="32"/>
      <c r="AC1092" s="32"/>
      <c r="AD1092" s="32"/>
      <c r="AE1092" s="32"/>
      <c r="AF1092" s="32"/>
      <c r="AG1092" s="32"/>
      <c r="AH1092" s="32"/>
    </row>
    <row r="1093" spans="1:34" ht="12.75" customHeight="1">
      <c r="A1093" s="25"/>
      <c r="B1093" s="32"/>
      <c r="C1093" s="20"/>
      <c r="D1093" s="92"/>
      <c r="E1093" s="20"/>
      <c r="F1093" s="35"/>
      <c r="G1093" s="32"/>
      <c r="H1093" s="32"/>
      <c r="I1093" s="32"/>
      <c r="J1093" s="29"/>
      <c r="K1093" s="29"/>
      <c r="L1093" s="29"/>
      <c r="M1093" s="29"/>
      <c r="N1093" s="29"/>
      <c r="O1093" s="29"/>
      <c r="P1093" s="29"/>
      <c r="Q1093" s="29"/>
      <c r="R1093" s="29"/>
      <c r="S1093" s="29"/>
      <c r="T1093" s="29"/>
      <c r="U1093" s="29"/>
      <c r="V1093" s="29"/>
      <c r="W1093" s="29"/>
      <c r="X1093" s="29"/>
      <c r="Y1093" s="29"/>
      <c r="Z1093" s="29"/>
      <c r="AA1093" s="32"/>
      <c r="AB1093" s="32"/>
      <c r="AC1093" s="32"/>
      <c r="AD1093" s="32"/>
      <c r="AE1093" s="32"/>
      <c r="AF1093" s="32"/>
      <c r="AG1093" s="32"/>
      <c r="AH1093" s="32"/>
    </row>
    <row r="1094" spans="1:34" ht="12.75" customHeight="1">
      <c r="A1094" s="25"/>
      <c r="B1094" s="32"/>
      <c r="C1094" s="20"/>
      <c r="D1094" s="92"/>
      <c r="E1094" s="20"/>
      <c r="F1094" s="35"/>
      <c r="G1094" s="32"/>
      <c r="H1094" s="32"/>
      <c r="I1094" s="32"/>
      <c r="J1094" s="29"/>
      <c r="K1094" s="29"/>
      <c r="L1094" s="29"/>
      <c r="M1094" s="29"/>
      <c r="N1094" s="29"/>
      <c r="O1094" s="29"/>
      <c r="P1094" s="29"/>
      <c r="Q1094" s="29"/>
      <c r="R1094" s="29"/>
      <c r="S1094" s="29"/>
      <c r="T1094" s="29"/>
      <c r="U1094" s="29"/>
      <c r="V1094" s="29"/>
      <c r="W1094" s="29"/>
      <c r="X1094" s="29"/>
      <c r="Y1094" s="29"/>
      <c r="Z1094" s="29"/>
      <c r="AA1094" s="32"/>
      <c r="AB1094" s="32"/>
      <c r="AC1094" s="32"/>
      <c r="AD1094" s="32"/>
      <c r="AE1094" s="32"/>
      <c r="AF1094" s="32"/>
      <c r="AG1094" s="32"/>
      <c r="AH1094" s="32"/>
    </row>
    <row r="1095" spans="1:34" ht="12.75" customHeight="1">
      <c r="A1095" s="25"/>
      <c r="B1095" s="32"/>
      <c r="C1095" s="20"/>
      <c r="D1095" s="92"/>
      <c r="E1095" s="20"/>
      <c r="F1095" s="35"/>
      <c r="G1095" s="32"/>
      <c r="H1095" s="32"/>
      <c r="I1095" s="32"/>
      <c r="J1095" s="29"/>
      <c r="K1095" s="29"/>
      <c r="L1095" s="29"/>
      <c r="M1095" s="29"/>
      <c r="N1095" s="29"/>
      <c r="O1095" s="29"/>
      <c r="P1095" s="29"/>
      <c r="Q1095" s="29"/>
      <c r="R1095" s="29"/>
      <c r="S1095" s="29"/>
      <c r="T1095" s="29"/>
      <c r="U1095" s="29"/>
      <c r="V1095" s="29"/>
      <c r="W1095" s="29"/>
      <c r="X1095" s="29"/>
      <c r="Y1095" s="29"/>
      <c r="Z1095" s="29"/>
      <c r="AA1095" s="32"/>
      <c r="AB1095" s="32"/>
      <c r="AC1095" s="32"/>
      <c r="AD1095" s="32"/>
      <c r="AE1095" s="32"/>
      <c r="AF1095" s="32"/>
      <c r="AG1095" s="32"/>
      <c r="AH1095" s="32"/>
    </row>
    <row r="1096" spans="1:34" ht="12.75" customHeight="1">
      <c r="A1096" s="25"/>
      <c r="B1096" s="32"/>
      <c r="C1096" s="20"/>
      <c r="D1096" s="92"/>
      <c r="E1096" s="20"/>
      <c r="F1096" s="35"/>
      <c r="G1096" s="32"/>
      <c r="H1096" s="32"/>
      <c r="I1096" s="32"/>
      <c r="J1096" s="29"/>
      <c r="K1096" s="29"/>
      <c r="L1096" s="29"/>
      <c r="M1096" s="29"/>
      <c r="N1096" s="29"/>
      <c r="O1096" s="29"/>
      <c r="P1096" s="29"/>
      <c r="Q1096" s="29"/>
      <c r="R1096" s="29"/>
      <c r="S1096" s="29"/>
      <c r="T1096" s="29"/>
      <c r="U1096" s="29"/>
      <c r="V1096" s="29"/>
      <c r="W1096" s="29"/>
      <c r="X1096" s="29"/>
      <c r="Y1096" s="29"/>
      <c r="Z1096" s="29"/>
      <c r="AA1096" s="32"/>
      <c r="AB1096" s="32"/>
      <c r="AC1096" s="32"/>
      <c r="AD1096" s="32"/>
      <c r="AE1096" s="32"/>
      <c r="AF1096" s="32"/>
      <c r="AG1096" s="32"/>
      <c r="AH1096" s="32"/>
    </row>
    <row r="1097" spans="1:34" ht="12.75" customHeight="1">
      <c r="A1097" s="25"/>
      <c r="B1097" s="32"/>
      <c r="C1097" s="20"/>
      <c r="D1097" s="92"/>
      <c r="E1097" s="20"/>
      <c r="F1097" s="35"/>
      <c r="G1097" s="32"/>
      <c r="H1097" s="32"/>
      <c r="I1097" s="32"/>
      <c r="J1097" s="29"/>
      <c r="K1097" s="29"/>
      <c r="L1097" s="29"/>
      <c r="M1097" s="29"/>
      <c r="N1097" s="29"/>
      <c r="O1097" s="29"/>
      <c r="P1097" s="29"/>
      <c r="Q1097" s="29"/>
      <c r="R1097" s="29"/>
      <c r="S1097" s="29"/>
      <c r="T1097" s="29"/>
      <c r="U1097" s="29"/>
      <c r="V1097" s="29"/>
      <c r="W1097" s="29"/>
      <c r="X1097" s="29"/>
      <c r="Y1097" s="29"/>
      <c r="Z1097" s="29"/>
      <c r="AA1097" s="32"/>
      <c r="AB1097" s="32"/>
      <c r="AC1097" s="32"/>
      <c r="AD1097" s="32"/>
      <c r="AE1097" s="32"/>
      <c r="AF1097" s="32"/>
      <c r="AG1097" s="32"/>
      <c r="AH1097" s="32"/>
    </row>
    <row r="1098" spans="1:34" ht="12.75" customHeight="1">
      <c r="A1098" s="25"/>
      <c r="B1098" s="32"/>
      <c r="C1098" s="20"/>
      <c r="D1098" s="92"/>
      <c r="E1098" s="20"/>
      <c r="F1098" s="35"/>
      <c r="G1098" s="32"/>
      <c r="H1098" s="32"/>
      <c r="I1098" s="32"/>
      <c r="J1098" s="29"/>
      <c r="K1098" s="29"/>
      <c r="L1098" s="29"/>
      <c r="M1098" s="29"/>
      <c r="N1098" s="29"/>
      <c r="O1098" s="29"/>
      <c r="P1098" s="29"/>
      <c r="Q1098" s="29"/>
      <c r="R1098" s="29"/>
      <c r="S1098" s="29"/>
      <c r="T1098" s="29"/>
      <c r="U1098" s="29"/>
      <c r="V1098" s="29"/>
      <c r="W1098" s="29"/>
      <c r="X1098" s="29"/>
      <c r="Y1098" s="29"/>
      <c r="Z1098" s="29"/>
      <c r="AA1098" s="32"/>
      <c r="AB1098" s="32"/>
      <c r="AC1098" s="32"/>
      <c r="AD1098" s="32"/>
      <c r="AE1098" s="32"/>
      <c r="AF1098" s="32"/>
      <c r="AG1098" s="32"/>
      <c r="AH1098" s="32"/>
    </row>
    <row r="1099" spans="1:34" ht="12.75" customHeight="1">
      <c r="A1099" s="25"/>
      <c r="B1099" s="32"/>
      <c r="C1099" s="20"/>
      <c r="D1099" s="92"/>
      <c r="E1099" s="20"/>
      <c r="F1099" s="35"/>
      <c r="G1099" s="32"/>
      <c r="H1099" s="32"/>
      <c r="I1099" s="32"/>
      <c r="J1099" s="29"/>
      <c r="K1099" s="29"/>
      <c r="L1099" s="29"/>
      <c r="M1099" s="29"/>
      <c r="N1099" s="29"/>
      <c r="O1099" s="29"/>
      <c r="P1099" s="29"/>
      <c r="Q1099" s="29"/>
      <c r="R1099" s="29"/>
      <c r="S1099" s="29"/>
      <c r="T1099" s="29"/>
      <c r="U1099" s="29"/>
      <c r="V1099" s="29"/>
      <c r="W1099" s="29"/>
      <c r="X1099" s="29"/>
      <c r="Y1099" s="29"/>
      <c r="Z1099" s="29"/>
      <c r="AA1099" s="32"/>
      <c r="AB1099" s="32"/>
      <c r="AC1099" s="32"/>
      <c r="AD1099" s="32"/>
      <c r="AE1099" s="32"/>
      <c r="AF1099" s="32"/>
      <c r="AG1099" s="32"/>
      <c r="AH1099" s="32"/>
    </row>
    <row r="1100" spans="1:34" ht="12.75" customHeight="1">
      <c r="A1100" s="25"/>
      <c r="B1100" s="32"/>
      <c r="C1100" s="20"/>
      <c r="D1100" s="92"/>
      <c r="E1100" s="20"/>
      <c r="F1100" s="35"/>
      <c r="G1100" s="32"/>
      <c r="H1100" s="32"/>
      <c r="I1100" s="32"/>
      <c r="J1100" s="29"/>
      <c r="K1100" s="29"/>
      <c r="L1100" s="29"/>
      <c r="M1100" s="29"/>
      <c r="N1100" s="29"/>
      <c r="O1100" s="29"/>
      <c r="P1100" s="29"/>
      <c r="Q1100" s="29"/>
      <c r="R1100" s="29"/>
      <c r="S1100" s="29"/>
      <c r="T1100" s="29"/>
      <c r="U1100" s="29"/>
      <c r="V1100" s="29"/>
      <c r="W1100" s="29"/>
      <c r="X1100" s="29"/>
      <c r="Y1100" s="29"/>
      <c r="Z1100" s="29"/>
      <c r="AA1100" s="32"/>
      <c r="AB1100" s="32"/>
      <c r="AC1100" s="32"/>
      <c r="AD1100" s="32"/>
      <c r="AE1100" s="32"/>
      <c r="AF1100" s="32"/>
      <c r="AG1100" s="32"/>
      <c r="AH1100" s="32"/>
    </row>
    <row r="1101" spans="1:34" ht="12.75" customHeight="1">
      <c r="A1101" s="25"/>
      <c r="B1101" s="32"/>
      <c r="C1101" s="20"/>
      <c r="D1101" s="92"/>
      <c r="E1101" s="20"/>
      <c r="F1101" s="35"/>
      <c r="G1101" s="32"/>
      <c r="H1101" s="32"/>
      <c r="I1101" s="32"/>
      <c r="J1101" s="29"/>
      <c r="K1101" s="29"/>
      <c r="L1101" s="29"/>
      <c r="M1101" s="29"/>
      <c r="N1101" s="29"/>
      <c r="O1101" s="29"/>
      <c r="P1101" s="29"/>
      <c r="Q1101" s="29"/>
      <c r="R1101" s="29"/>
      <c r="S1101" s="29"/>
      <c r="T1101" s="29"/>
      <c r="U1101" s="29"/>
      <c r="V1101" s="29"/>
      <c r="W1101" s="29"/>
      <c r="X1101" s="29"/>
      <c r="Y1101" s="29"/>
      <c r="Z1101" s="29"/>
      <c r="AA1101" s="32"/>
      <c r="AB1101" s="32"/>
      <c r="AC1101" s="32"/>
      <c r="AD1101" s="32"/>
      <c r="AE1101" s="32"/>
      <c r="AF1101" s="32"/>
      <c r="AG1101" s="32"/>
      <c r="AH1101" s="32"/>
    </row>
    <row r="1102" spans="1:34" ht="12.75" customHeight="1">
      <c r="A1102" s="25"/>
      <c r="B1102" s="32"/>
      <c r="C1102" s="20"/>
      <c r="D1102" s="92"/>
      <c r="E1102" s="20"/>
      <c r="F1102" s="35"/>
      <c r="G1102" s="32"/>
      <c r="H1102" s="32"/>
      <c r="I1102" s="32"/>
      <c r="J1102" s="29"/>
      <c r="K1102" s="29"/>
      <c r="L1102" s="29"/>
      <c r="M1102" s="29"/>
      <c r="N1102" s="29"/>
      <c r="O1102" s="29"/>
      <c r="P1102" s="29"/>
      <c r="Q1102" s="29"/>
      <c r="R1102" s="29"/>
      <c r="S1102" s="29"/>
      <c r="T1102" s="29"/>
      <c r="U1102" s="29"/>
      <c r="V1102" s="29"/>
      <c r="W1102" s="29"/>
      <c r="X1102" s="29"/>
      <c r="Y1102" s="29"/>
      <c r="Z1102" s="29"/>
      <c r="AA1102" s="32"/>
      <c r="AB1102" s="32"/>
      <c r="AC1102" s="32"/>
      <c r="AD1102" s="32"/>
      <c r="AE1102" s="32"/>
      <c r="AF1102" s="32"/>
      <c r="AG1102" s="32"/>
      <c r="AH1102" s="32"/>
    </row>
    <row r="1103" spans="1:34" ht="12.75" customHeight="1">
      <c r="A1103" s="25"/>
      <c r="B1103" s="32"/>
      <c r="C1103" s="20"/>
      <c r="D1103" s="92"/>
      <c r="E1103" s="20"/>
      <c r="F1103" s="35"/>
      <c r="G1103" s="32"/>
      <c r="H1103" s="32"/>
      <c r="I1103" s="32"/>
      <c r="J1103" s="29"/>
      <c r="K1103" s="29"/>
      <c r="L1103" s="29"/>
      <c r="M1103" s="29"/>
      <c r="N1103" s="29"/>
      <c r="O1103" s="29"/>
      <c r="P1103" s="29"/>
      <c r="Q1103" s="29"/>
      <c r="R1103" s="29"/>
      <c r="S1103" s="29"/>
      <c r="T1103" s="29"/>
      <c r="U1103" s="29"/>
      <c r="V1103" s="29"/>
      <c r="W1103" s="29"/>
      <c r="X1103" s="29"/>
      <c r="Y1103" s="29"/>
      <c r="Z1103" s="29"/>
      <c r="AA1103" s="32"/>
      <c r="AB1103" s="32"/>
      <c r="AC1103" s="32"/>
      <c r="AD1103" s="32"/>
      <c r="AE1103" s="32"/>
      <c r="AF1103" s="32"/>
      <c r="AG1103" s="32"/>
      <c r="AH1103" s="32"/>
    </row>
    <row r="1104" spans="1:34" ht="12.75" customHeight="1">
      <c r="A1104" s="25"/>
      <c r="B1104" s="32"/>
      <c r="C1104" s="20"/>
      <c r="D1104" s="92"/>
      <c r="E1104" s="20"/>
      <c r="F1104" s="35"/>
      <c r="G1104" s="32"/>
      <c r="H1104" s="32"/>
      <c r="I1104" s="32"/>
      <c r="J1104" s="29"/>
      <c r="K1104" s="29"/>
      <c r="L1104" s="29"/>
      <c r="M1104" s="29"/>
      <c r="N1104" s="29"/>
      <c r="O1104" s="29"/>
      <c r="P1104" s="29"/>
      <c r="Q1104" s="29"/>
      <c r="R1104" s="29"/>
      <c r="S1104" s="29"/>
      <c r="T1104" s="29"/>
      <c r="U1104" s="29"/>
      <c r="V1104" s="29"/>
      <c r="W1104" s="29"/>
      <c r="X1104" s="29"/>
      <c r="Y1104" s="29"/>
      <c r="Z1104" s="29"/>
      <c r="AA1104" s="32"/>
      <c r="AB1104" s="32"/>
      <c r="AC1104" s="32"/>
      <c r="AD1104" s="32"/>
      <c r="AE1104" s="32"/>
      <c r="AF1104" s="32"/>
      <c r="AG1104" s="32"/>
      <c r="AH1104" s="32"/>
    </row>
    <row r="1105" spans="1:34" ht="12.75" customHeight="1">
      <c r="A1105" s="25"/>
      <c r="B1105" s="32"/>
      <c r="C1105" s="20"/>
      <c r="D1105" s="92"/>
      <c r="E1105" s="20"/>
      <c r="F1105" s="35"/>
      <c r="G1105" s="32"/>
      <c r="H1105" s="32"/>
      <c r="I1105" s="32"/>
      <c r="J1105" s="29"/>
      <c r="K1105" s="29"/>
      <c r="L1105" s="29"/>
      <c r="M1105" s="29"/>
      <c r="N1105" s="29"/>
      <c r="O1105" s="29"/>
      <c r="P1105" s="29"/>
      <c r="Q1105" s="29"/>
      <c r="R1105" s="29"/>
      <c r="S1105" s="29"/>
      <c r="T1105" s="29"/>
      <c r="U1105" s="29"/>
      <c r="V1105" s="29"/>
      <c r="W1105" s="29"/>
      <c r="X1105" s="29"/>
      <c r="Y1105" s="29"/>
      <c r="Z1105" s="29"/>
      <c r="AA1105" s="32"/>
      <c r="AB1105" s="32"/>
      <c r="AC1105" s="32"/>
      <c r="AD1105" s="32"/>
      <c r="AE1105" s="32"/>
      <c r="AF1105" s="32"/>
      <c r="AG1105" s="32"/>
      <c r="AH1105" s="32"/>
    </row>
    <row r="1106" spans="1:34" ht="12.75" customHeight="1">
      <c r="A1106" s="25"/>
      <c r="B1106" s="32"/>
      <c r="C1106" s="20"/>
      <c r="D1106" s="92"/>
      <c r="E1106" s="20"/>
      <c r="F1106" s="35"/>
      <c r="G1106" s="32"/>
      <c r="H1106" s="32"/>
      <c r="I1106" s="32"/>
      <c r="J1106" s="29"/>
      <c r="K1106" s="29"/>
      <c r="L1106" s="29"/>
      <c r="M1106" s="29"/>
      <c r="N1106" s="29"/>
      <c r="O1106" s="29"/>
      <c r="P1106" s="29"/>
      <c r="Q1106" s="29"/>
      <c r="R1106" s="29"/>
      <c r="S1106" s="29"/>
      <c r="T1106" s="29"/>
      <c r="U1106" s="29"/>
      <c r="V1106" s="29"/>
      <c r="W1106" s="29"/>
      <c r="X1106" s="29"/>
      <c r="Y1106" s="29"/>
      <c r="Z1106" s="29"/>
      <c r="AA1106" s="32"/>
      <c r="AB1106" s="32"/>
      <c r="AC1106" s="32"/>
      <c r="AD1106" s="32"/>
      <c r="AE1106" s="32"/>
      <c r="AF1106" s="32"/>
      <c r="AG1106" s="32"/>
      <c r="AH1106" s="32"/>
    </row>
    <row r="1107" spans="1:34" ht="12.75" customHeight="1">
      <c r="A1107" s="25"/>
      <c r="B1107" s="32"/>
      <c r="C1107" s="20"/>
      <c r="D1107" s="92"/>
      <c r="E1107" s="20"/>
      <c r="F1107" s="35"/>
      <c r="G1107" s="32"/>
      <c r="H1107" s="32"/>
      <c r="I1107" s="32"/>
      <c r="J1107" s="29"/>
      <c r="K1107" s="29"/>
      <c r="L1107" s="29"/>
      <c r="M1107" s="29"/>
      <c r="N1107" s="29"/>
      <c r="O1107" s="29"/>
      <c r="P1107" s="29"/>
      <c r="Q1107" s="29"/>
      <c r="R1107" s="29"/>
      <c r="S1107" s="29"/>
      <c r="T1107" s="29"/>
      <c r="U1107" s="29"/>
      <c r="V1107" s="29"/>
      <c r="W1107" s="29"/>
      <c r="X1107" s="29"/>
      <c r="Y1107" s="29"/>
      <c r="Z1107" s="29"/>
      <c r="AA1107" s="32"/>
      <c r="AB1107" s="32"/>
      <c r="AC1107" s="32"/>
      <c r="AD1107" s="32"/>
      <c r="AE1107" s="32"/>
      <c r="AF1107" s="32"/>
      <c r="AG1107" s="32"/>
      <c r="AH1107" s="32"/>
    </row>
    <row r="1108" spans="1:34" ht="12.75" customHeight="1">
      <c r="A1108" s="25"/>
      <c r="B1108" s="32"/>
      <c r="C1108" s="20"/>
      <c r="D1108" s="92"/>
      <c r="E1108" s="20"/>
      <c r="F1108" s="35"/>
      <c r="G1108" s="32"/>
      <c r="H1108" s="32"/>
      <c r="I1108" s="32"/>
      <c r="J1108" s="29"/>
      <c r="K1108" s="29"/>
      <c r="L1108" s="29"/>
      <c r="M1108" s="29"/>
      <c r="N1108" s="29"/>
      <c r="O1108" s="29"/>
      <c r="P1108" s="29"/>
      <c r="Q1108" s="29"/>
      <c r="R1108" s="29"/>
      <c r="S1108" s="29"/>
      <c r="T1108" s="29"/>
      <c r="U1108" s="29"/>
      <c r="V1108" s="29"/>
      <c r="W1108" s="29"/>
      <c r="X1108" s="29"/>
      <c r="Y1108" s="29"/>
      <c r="Z1108" s="29"/>
      <c r="AA1108" s="32"/>
      <c r="AB1108" s="32"/>
      <c r="AC1108" s="32"/>
      <c r="AD1108" s="32"/>
      <c r="AE1108" s="32"/>
      <c r="AF1108" s="32"/>
      <c r="AG1108" s="32"/>
      <c r="AH1108" s="32"/>
    </row>
    <row r="1109" spans="1:34" ht="12.75" customHeight="1">
      <c r="A1109" s="25"/>
      <c r="B1109" s="32"/>
      <c r="C1109" s="20"/>
      <c r="D1109" s="92"/>
      <c r="E1109" s="20"/>
      <c r="F1109" s="35"/>
      <c r="G1109" s="32"/>
      <c r="H1109" s="32"/>
      <c r="I1109" s="32"/>
      <c r="J1109" s="29"/>
      <c r="K1109" s="29"/>
      <c r="L1109" s="29"/>
      <c r="M1109" s="29"/>
      <c r="N1109" s="29"/>
      <c r="O1109" s="29"/>
      <c r="P1109" s="29"/>
      <c r="Q1109" s="29"/>
      <c r="R1109" s="29"/>
      <c r="S1109" s="29"/>
      <c r="T1109" s="29"/>
      <c r="U1109" s="29"/>
      <c r="V1109" s="29"/>
      <c r="W1109" s="29"/>
      <c r="X1109" s="29"/>
      <c r="Y1109" s="29"/>
      <c r="Z1109" s="29"/>
      <c r="AA1109" s="32"/>
      <c r="AB1109" s="32"/>
      <c r="AC1109" s="32"/>
      <c r="AD1109" s="32"/>
      <c r="AE1109" s="32"/>
      <c r="AF1109" s="32"/>
      <c r="AG1109" s="32"/>
      <c r="AH1109" s="32"/>
    </row>
    <row r="1110" spans="1:34" ht="12.75" customHeight="1">
      <c r="A1110" s="25"/>
      <c r="B1110" s="32"/>
      <c r="C1110" s="20"/>
      <c r="D1110" s="92"/>
      <c r="E1110" s="20"/>
      <c r="F1110" s="35"/>
      <c r="G1110" s="32"/>
      <c r="H1110" s="32"/>
      <c r="I1110" s="32"/>
      <c r="J1110" s="29"/>
      <c r="K1110" s="29"/>
      <c r="L1110" s="29"/>
      <c r="M1110" s="29"/>
      <c r="N1110" s="29"/>
      <c r="O1110" s="29"/>
      <c r="P1110" s="29"/>
      <c r="Q1110" s="29"/>
      <c r="R1110" s="29"/>
      <c r="S1110" s="29"/>
      <c r="T1110" s="29"/>
      <c r="U1110" s="29"/>
      <c r="V1110" s="29"/>
      <c r="W1110" s="29"/>
      <c r="X1110" s="29"/>
      <c r="Y1110" s="29"/>
      <c r="Z1110" s="29"/>
      <c r="AA1110" s="32"/>
      <c r="AB1110" s="32"/>
      <c r="AC1110" s="32"/>
      <c r="AD1110" s="32"/>
      <c r="AE1110" s="32"/>
      <c r="AF1110" s="32"/>
      <c r="AG1110" s="32"/>
      <c r="AH1110" s="32"/>
    </row>
    <row r="1111" spans="1:34" ht="12.75" customHeight="1">
      <c r="A1111" s="25"/>
      <c r="B1111" s="32"/>
      <c r="C1111" s="20"/>
      <c r="D1111" s="92"/>
      <c r="E1111" s="20"/>
      <c r="F1111" s="35"/>
      <c r="G1111" s="32"/>
      <c r="H1111" s="32"/>
      <c r="I1111" s="32"/>
      <c r="J1111" s="29"/>
      <c r="K1111" s="29"/>
      <c r="L1111" s="29"/>
      <c r="M1111" s="29"/>
      <c r="N1111" s="29"/>
      <c r="O1111" s="29"/>
      <c r="P1111" s="29"/>
      <c r="Q1111" s="29"/>
      <c r="R1111" s="29"/>
      <c r="S1111" s="29"/>
      <c r="T1111" s="29"/>
      <c r="U1111" s="29"/>
      <c r="V1111" s="29"/>
      <c r="W1111" s="29"/>
      <c r="X1111" s="29"/>
      <c r="Y1111" s="29"/>
      <c r="Z1111" s="29"/>
      <c r="AA1111" s="32"/>
      <c r="AB1111" s="32"/>
      <c r="AC1111" s="32"/>
      <c r="AD1111" s="32"/>
      <c r="AE1111" s="32"/>
      <c r="AF1111" s="32"/>
      <c r="AG1111" s="32"/>
      <c r="AH1111" s="32"/>
    </row>
    <row r="1112" spans="1:34" ht="12.75" customHeight="1">
      <c r="A1112" s="25"/>
      <c r="B1112" s="32"/>
      <c r="C1112" s="20"/>
      <c r="D1112" s="92"/>
      <c r="E1112" s="20"/>
      <c r="F1112" s="35"/>
      <c r="G1112" s="32"/>
      <c r="H1112" s="32"/>
      <c r="I1112" s="32"/>
      <c r="J1112" s="29"/>
      <c r="K1112" s="29"/>
      <c r="L1112" s="29"/>
      <c r="M1112" s="29"/>
      <c r="N1112" s="29"/>
      <c r="O1112" s="29"/>
      <c r="P1112" s="29"/>
      <c r="Q1112" s="29"/>
      <c r="R1112" s="29"/>
      <c r="S1112" s="29"/>
      <c r="T1112" s="29"/>
      <c r="U1112" s="29"/>
      <c r="V1112" s="29"/>
      <c r="W1112" s="29"/>
      <c r="X1112" s="29"/>
      <c r="Y1112" s="29"/>
      <c r="Z1112" s="29"/>
      <c r="AA1112" s="32"/>
      <c r="AB1112" s="32"/>
      <c r="AC1112" s="32"/>
      <c r="AD1112" s="32"/>
      <c r="AE1112" s="32"/>
      <c r="AF1112" s="32"/>
      <c r="AG1112" s="32"/>
      <c r="AH1112" s="32"/>
    </row>
    <row r="1113" spans="1:34" ht="12.75" customHeight="1">
      <c r="A1113" s="25"/>
      <c r="B1113" s="32"/>
      <c r="C1113" s="20"/>
      <c r="D1113" s="92"/>
      <c r="E1113" s="20"/>
      <c r="F1113" s="35"/>
      <c r="G1113" s="32"/>
      <c r="H1113" s="32"/>
      <c r="I1113" s="32"/>
      <c r="J1113" s="29"/>
      <c r="K1113" s="29"/>
      <c r="L1113" s="29"/>
      <c r="M1113" s="29"/>
      <c r="N1113" s="29"/>
      <c r="O1113" s="29"/>
      <c r="P1113" s="29"/>
      <c r="Q1113" s="29"/>
      <c r="R1113" s="29"/>
      <c r="S1113" s="29"/>
      <c r="T1113" s="29"/>
      <c r="U1113" s="29"/>
      <c r="V1113" s="29"/>
      <c r="W1113" s="29"/>
      <c r="X1113" s="29"/>
      <c r="Y1113" s="29"/>
      <c r="Z1113" s="29"/>
      <c r="AA1113" s="32"/>
      <c r="AB1113" s="32"/>
      <c r="AC1113" s="32"/>
      <c r="AD1113" s="32"/>
      <c r="AE1113" s="32"/>
      <c r="AF1113" s="32"/>
      <c r="AG1113" s="32"/>
      <c r="AH1113" s="32"/>
    </row>
    <row r="1114" spans="1:34" ht="12.75" customHeight="1">
      <c r="A1114" s="25"/>
      <c r="B1114" s="32"/>
      <c r="C1114" s="20"/>
      <c r="D1114" s="92"/>
      <c r="E1114" s="20"/>
      <c r="F1114" s="35"/>
      <c r="G1114" s="32"/>
      <c r="H1114" s="32"/>
      <c r="I1114" s="32"/>
      <c r="J1114" s="29"/>
      <c r="K1114" s="29"/>
      <c r="L1114" s="29"/>
      <c r="M1114" s="29"/>
      <c r="N1114" s="29"/>
      <c r="O1114" s="29"/>
      <c r="P1114" s="29"/>
      <c r="Q1114" s="29"/>
      <c r="R1114" s="29"/>
      <c r="S1114" s="29"/>
      <c r="T1114" s="29"/>
      <c r="U1114" s="29"/>
      <c r="V1114" s="29"/>
      <c r="W1114" s="29"/>
      <c r="X1114" s="29"/>
      <c r="Y1114" s="29"/>
      <c r="Z1114" s="29"/>
      <c r="AA1114" s="32"/>
      <c r="AB1114" s="32"/>
      <c r="AC1114" s="32"/>
      <c r="AD1114" s="32"/>
      <c r="AE1114" s="32"/>
      <c r="AF1114" s="32"/>
      <c r="AG1114" s="32"/>
      <c r="AH1114" s="32"/>
    </row>
    <row r="1115" spans="1:34" ht="12.75" customHeight="1">
      <c r="A1115" s="25"/>
      <c r="B1115" s="32"/>
      <c r="C1115" s="20"/>
      <c r="D1115" s="92"/>
      <c r="E1115" s="20"/>
      <c r="F1115" s="35"/>
      <c r="G1115" s="32"/>
      <c r="H1115" s="32"/>
      <c r="I1115" s="32"/>
      <c r="J1115" s="29"/>
      <c r="K1115" s="29"/>
      <c r="L1115" s="29"/>
      <c r="M1115" s="29"/>
      <c r="N1115" s="29"/>
      <c r="O1115" s="29"/>
      <c r="P1115" s="29"/>
      <c r="Q1115" s="29"/>
      <c r="R1115" s="29"/>
      <c r="S1115" s="29"/>
      <c r="T1115" s="29"/>
      <c r="U1115" s="29"/>
      <c r="V1115" s="29"/>
      <c r="W1115" s="29"/>
      <c r="X1115" s="29"/>
      <c r="Y1115" s="29"/>
      <c r="Z1115" s="29"/>
      <c r="AA1115" s="32"/>
      <c r="AB1115" s="32"/>
      <c r="AC1115" s="32"/>
      <c r="AD1115" s="32"/>
      <c r="AE1115" s="32"/>
      <c r="AF1115" s="32"/>
      <c r="AG1115" s="32"/>
      <c r="AH1115" s="32"/>
    </row>
    <row r="1116" spans="1:34" ht="12.75" customHeight="1">
      <c r="A1116" s="25"/>
      <c r="B1116" s="32"/>
      <c r="C1116" s="20"/>
      <c r="D1116" s="92"/>
      <c r="E1116" s="20"/>
      <c r="F1116" s="35"/>
      <c r="G1116" s="32"/>
      <c r="H1116" s="32"/>
      <c r="I1116" s="32"/>
      <c r="J1116" s="29"/>
      <c r="K1116" s="29"/>
      <c r="L1116" s="29"/>
      <c r="M1116" s="29"/>
      <c r="N1116" s="29"/>
      <c r="O1116" s="29"/>
      <c r="P1116" s="29"/>
      <c r="Q1116" s="29"/>
      <c r="R1116" s="29"/>
      <c r="S1116" s="29"/>
      <c r="T1116" s="29"/>
      <c r="U1116" s="29"/>
      <c r="V1116" s="29"/>
      <c r="W1116" s="29"/>
      <c r="X1116" s="29"/>
      <c r="Y1116" s="29"/>
      <c r="Z1116" s="29"/>
      <c r="AA1116" s="32"/>
      <c r="AB1116" s="32"/>
      <c r="AC1116" s="32"/>
      <c r="AD1116" s="32"/>
      <c r="AE1116" s="32"/>
      <c r="AF1116" s="32"/>
      <c r="AG1116" s="32"/>
      <c r="AH1116" s="32"/>
    </row>
    <row r="1117" spans="1:34" ht="12.75" customHeight="1">
      <c r="A1117" s="25"/>
      <c r="B1117" s="32"/>
      <c r="C1117" s="20"/>
      <c r="D1117" s="92"/>
      <c r="E1117" s="20"/>
      <c r="F1117" s="35"/>
      <c r="G1117" s="32"/>
      <c r="H1117" s="32"/>
      <c r="I1117" s="32"/>
      <c r="J1117" s="29"/>
      <c r="K1117" s="29"/>
      <c r="L1117" s="29"/>
      <c r="M1117" s="29"/>
      <c r="N1117" s="29"/>
      <c r="O1117" s="29"/>
      <c r="P1117" s="29"/>
      <c r="Q1117" s="29"/>
      <c r="R1117" s="29"/>
      <c r="S1117" s="29"/>
      <c r="T1117" s="29"/>
      <c r="U1117" s="29"/>
      <c r="V1117" s="29"/>
      <c r="W1117" s="29"/>
      <c r="X1117" s="29"/>
      <c r="Y1117" s="29"/>
      <c r="Z1117" s="29"/>
      <c r="AA1117" s="32"/>
      <c r="AB1117" s="32"/>
      <c r="AC1117" s="32"/>
      <c r="AD1117" s="32"/>
      <c r="AE1117" s="32"/>
      <c r="AF1117" s="32"/>
      <c r="AG1117" s="32"/>
      <c r="AH1117" s="32"/>
    </row>
    <row r="1118" spans="1:34" ht="12.75" customHeight="1">
      <c r="A1118" s="25"/>
      <c r="B1118" s="32"/>
      <c r="C1118" s="20"/>
      <c r="D1118" s="92"/>
      <c r="E1118" s="20"/>
      <c r="F1118" s="35"/>
      <c r="G1118" s="32"/>
      <c r="H1118" s="32"/>
      <c r="I1118" s="32"/>
      <c r="J1118" s="29"/>
      <c r="K1118" s="29"/>
      <c r="L1118" s="29"/>
      <c r="M1118" s="29"/>
      <c r="N1118" s="29"/>
      <c r="O1118" s="29"/>
      <c r="P1118" s="29"/>
      <c r="Q1118" s="29"/>
      <c r="R1118" s="29"/>
      <c r="S1118" s="29"/>
      <c r="T1118" s="29"/>
      <c r="U1118" s="29"/>
      <c r="V1118" s="29"/>
      <c r="W1118" s="29"/>
      <c r="X1118" s="29"/>
      <c r="Y1118" s="29"/>
      <c r="Z1118" s="29"/>
      <c r="AA1118" s="32"/>
      <c r="AB1118" s="32"/>
      <c r="AC1118" s="32"/>
      <c r="AD1118" s="32"/>
      <c r="AE1118" s="32"/>
      <c r="AF1118" s="32"/>
      <c r="AG1118" s="32"/>
      <c r="AH1118" s="32"/>
    </row>
    <row r="1119" spans="1:34" ht="12.75" customHeight="1">
      <c r="A1119" s="25"/>
      <c r="B1119" s="32"/>
      <c r="C1119" s="20"/>
      <c r="D1119" s="92"/>
      <c r="E1119" s="20"/>
      <c r="F1119" s="35"/>
      <c r="G1119" s="32"/>
      <c r="H1119" s="32"/>
      <c r="I1119" s="32"/>
      <c r="J1119" s="29"/>
      <c r="K1119" s="29"/>
      <c r="L1119" s="29"/>
      <c r="M1119" s="29"/>
      <c r="N1119" s="29"/>
      <c r="O1119" s="29"/>
      <c r="P1119" s="29"/>
      <c r="Q1119" s="29"/>
      <c r="R1119" s="29"/>
      <c r="S1119" s="29"/>
      <c r="T1119" s="29"/>
      <c r="U1119" s="29"/>
      <c r="V1119" s="29"/>
      <c r="W1119" s="29"/>
      <c r="X1119" s="29"/>
      <c r="Y1119" s="29"/>
      <c r="Z1119" s="29"/>
      <c r="AA1119" s="32"/>
      <c r="AB1119" s="32"/>
      <c r="AC1119" s="32"/>
      <c r="AD1119" s="32"/>
      <c r="AE1119" s="32"/>
      <c r="AF1119" s="32"/>
      <c r="AG1119" s="32"/>
      <c r="AH1119" s="32"/>
    </row>
    <row r="1120" spans="1:34" ht="12.75" customHeight="1">
      <c r="A1120" s="25"/>
      <c r="B1120" s="32"/>
      <c r="C1120" s="20"/>
      <c r="D1120" s="92"/>
      <c r="E1120" s="20"/>
      <c r="F1120" s="35"/>
      <c r="G1120" s="32"/>
      <c r="H1120" s="32"/>
      <c r="I1120" s="32"/>
      <c r="J1120" s="29"/>
      <c r="K1120" s="29"/>
      <c r="L1120" s="29"/>
      <c r="M1120" s="29"/>
      <c r="N1120" s="29"/>
      <c r="O1120" s="29"/>
      <c r="P1120" s="29"/>
      <c r="Q1120" s="29"/>
      <c r="R1120" s="29"/>
      <c r="S1120" s="29"/>
      <c r="T1120" s="29"/>
      <c r="U1120" s="29"/>
      <c r="V1120" s="29"/>
      <c r="W1120" s="29"/>
      <c r="X1120" s="29"/>
      <c r="Y1120" s="29"/>
      <c r="Z1120" s="29"/>
      <c r="AA1120" s="32"/>
      <c r="AB1120" s="32"/>
      <c r="AC1120" s="32"/>
      <c r="AD1120" s="32"/>
      <c r="AE1120" s="32"/>
      <c r="AF1120" s="32"/>
      <c r="AG1120" s="32"/>
      <c r="AH1120" s="32"/>
    </row>
    <row r="1121" spans="1:34" ht="12.75" customHeight="1">
      <c r="A1121" s="25"/>
      <c r="B1121" s="32"/>
      <c r="C1121" s="20"/>
      <c r="D1121" s="92"/>
      <c r="E1121" s="20"/>
      <c r="F1121" s="35"/>
      <c r="G1121" s="32"/>
      <c r="H1121" s="32"/>
      <c r="I1121" s="32"/>
      <c r="J1121" s="29"/>
      <c r="K1121" s="29"/>
      <c r="L1121" s="29"/>
      <c r="M1121" s="29"/>
      <c r="N1121" s="29"/>
      <c r="O1121" s="29"/>
      <c r="P1121" s="29"/>
      <c r="Q1121" s="29"/>
      <c r="R1121" s="29"/>
      <c r="S1121" s="29"/>
      <c r="T1121" s="29"/>
      <c r="U1121" s="29"/>
      <c r="V1121" s="29"/>
      <c r="W1121" s="29"/>
      <c r="X1121" s="29"/>
      <c r="Y1121" s="29"/>
      <c r="Z1121" s="29"/>
      <c r="AA1121" s="32"/>
      <c r="AB1121" s="32"/>
      <c r="AC1121" s="32"/>
      <c r="AD1121" s="32"/>
      <c r="AE1121" s="32"/>
      <c r="AF1121" s="32"/>
      <c r="AG1121" s="32"/>
      <c r="AH1121" s="32"/>
    </row>
    <row r="1122" spans="1:34" ht="12.75" customHeight="1">
      <c r="A1122" s="25"/>
      <c r="B1122" s="32"/>
      <c r="C1122" s="20"/>
      <c r="D1122" s="92"/>
      <c r="E1122" s="20"/>
      <c r="F1122" s="35"/>
      <c r="G1122" s="32"/>
      <c r="H1122" s="32"/>
      <c r="I1122" s="32"/>
      <c r="J1122" s="29"/>
      <c r="K1122" s="29"/>
      <c r="L1122" s="29"/>
      <c r="M1122" s="29"/>
      <c r="N1122" s="29"/>
      <c r="O1122" s="29"/>
      <c r="P1122" s="29"/>
      <c r="Q1122" s="29"/>
      <c r="R1122" s="29"/>
      <c r="S1122" s="29"/>
      <c r="T1122" s="29"/>
      <c r="U1122" s="29"/>
      <c r="V1122" s="29"/>
      <c r="W1122" s="29"/>
      <c r="X1122" s="29"/>
      <c r="Y1122" s="29"/>
      <c r="Z1122" s="29"/>
      <c r="AA1122" s="32"/>
      <c r="AB1122" s="32"/>
      <c r="AC1122" s="32"/>
      <c r="AD1122" s="32"/>
      <c r="AE1122" s="32"/>
      <c r="AF1122" s="32"/>
      <c r="AG1122" s="32"/>
      <c r="AH1122" s="32"/>
    </row>
    <row r="1123" spans="1:34" ht="12.75" customHeight="1">
      <c r="A1123" s="25"/>
      <c r="B1123" s="32"/>
      <c r="C1123" s="20"/>
      <c r="D1123" s="92"/>
      <c r="E1123" s="20"/>
      <c r="F1123" s="35"/>
      <c r="G1123" s="32"/>
      <c r="H1123" s="32"/>
      <c r="I1123" s="32"/>
      <c r="J1123" s="29"/>
      <c r="K1123" s="29"/>
      <c r="L1123" s="29"/>
      <c r="M1123" s="29"/>
      <c r="N1123" s="29"/>
      <c r="O1123" s="29"/>
      <c r="P1123" s="29"/>
      <c r="Q1123" s="29"/>
      <c r="R1123" s="29"/>
      <c r="S1123" s="29"/>
      <c r="T1123" s="29"/>
      <c r="U1123" s="29"/>
      <c r="V1123" s="29"/>
      <c r="W1123" s="29"/>
      <c r="X1123" s="29"/>
      <c r="Y1123" s="29"/>
      <c r="Z1123" s="29"/>
      <c r="AA1123" s="32"/>
      <c r="AB1123" s="32"/>
      <c r="AC1123" s="32"/>
      <c r="AD1123" s="32"/>
      <c r="AE1123" s="32"/>
      <c r="AF1123" s="32"/>
      <c r="AG1123" s="32"/>
      <c r="AH1123" s="32"/>
    </row>
    <row r="1124" spans="1:34" ht="12.75" customHeight="1">
      <c r="A1124" s="25"/>
      <c r="B1124" s="32"/>
      <c r="C1124" s="20"/>
      <c r="D1124" s="92"/>
      <c r="E1124" s="20"/>
      <c r="F1124" s="35"/>
      <c r="G1124" s="32"/>
      <c r="H1124" s="32"/>
      <c r="I1124" s="32"/>
      <c r="J1124" s="29"/>
      <c r="K1124" s="29"/>
      <c r="L1124" s="29"/>
      <c r="M1124" s="29"/>
      <c r="N1124" s="29"/>
      <c r="O1124" s="29"/>
      <c r="P1124" s="29"/>
      <c r="Q1124" s="29"/>
      <c r="R1124" s="29"/>
      <c r="S1124" s="29"/>
      <c r="T1124" s="29"/>
      <c r="U1124" s="29"/>
      <c r="V1124" s="29"/>
      <c r="W1124" s="29"/>
      <c r="X1124" s="29"/>
      <c r="Y1124" s="29"/>
      <c r="Z1124" s="29"/>
      <c r="AA1124" s="32"/>
      <c r="AB1124" s="32"/>
      <c r="AC1124" s="32"/>
      <c r="AD1124" s="32"/>
      <c r="AE1124" s="32"/>
      <c r="AF1124" s="32"/>
      <c r="AG1124" s="32"/>
      <c r="AH1124" s="32"/>
    </row>
    <row r="1125" spans="1:34" ht="12.75" customHeight="1">
      <c r="A1125" s="25"/>
      <c r="B1125" s="32"/>
      <c r="C1125" s="20"/>
      <c r="D1125" s="92"/>
      <c r="E1125" s="20"/>
      <c r="F1125" s="35"/>
      <c r="G1125" s="32"/>
      <c r="H1125" s="32"/>
      <c r="I1125" s="32"/>
      <c r="J1125" s="29"/>
      <c r="K1125" s="29"/>
      <c r="L1125" s="29"/>
      <c r="M1125" s="29"/>
      <c r="N1125" s="29"/>
      <c r="O1125" s="29"/>
      <c r="P1125" s="29"/>
      <c r="Q1125" s="29"/>
      <c r="R1125" s="29"/>
      <c r="S1125" s="29"/>
      <c r="T1125" s="29"/>
      <c r="U1125" s="29"/>
      <c r="V1125" s="29"/>
      <c r="W1125" s="29"/>
      <c r="X1125" s="29"/>
      <c r="Y1125" s="29"/>
      <c r="Z1125" s="29"/>
      <c r="AA1125" s="32"/>
      <c r="AB1125" s="32"/>
      <c r="AC1125" s="32"/>
      <c r="AD1125" s="32"/>
      <c r="AE1125" s="32"/>
      <c r="AF1125" s="32"/>
      <c r="AG1125" s="32"/>
      <c r="AH1125" s="32"/>
    </row>
    <row r="1126" spans="1:34" ht="12.75" customHeight="1">
      <c r="A1126" s="25"/>
      <c r="B1126" s="32"/>
      <c r="C1126" s="20"/>
      <c r="D1126" s="92"/>
      <c r="E1126" s="20"/>
      <c r="F1126" s="35"/>
      <c r="G1126" s="32"/>
      <c r="H1126" s="32"/>
      <c r="I1126" s="32"/>
      <c r="J1126" s="29"/>
      <c r="K1126" s="29"/>
      <c r="L1126" s="29"/>
      <c r="M1126" s="29"/>
      <c r="N1126" s="29"/>
      <c r="O1126" s="29"/>
      <c r="P1126" s="29"/>
      <c r="Q1126" s="29"/>
      <c r="R1126" s="29"/>
      <c r="S1126" s="29"/>
      <c r="T1126" s="29"/>
      <c r="U1126" s="29"/>
      <c r="V1126" s="29"/>
      <c r="W1126" s="29"/>
      <c r="X1126" s="29"/>
      <c r="Y1126" s="29"/>
      <c r="Z1126" s="29"/>
      <c r="AA1126" s="32"/>
      <c r="AB1126" s="32"/>
      <c r="AC1126" s="32"/>
      <c r="AD1126" s="32"/>
      <c r="AE1126" s="32"/>
      <c r="AF1126" s="32"/>
      <c r="AG1126" s="32"/>
      <c r="AH1126" s="32"/>
    </row>
    <row r="1127" spans="1:34" ht="12.75" customHeight="1">
      <c r="A1127" s="25"/>
      <c r="B1127" s="32"/>
      <c r="C1127" s="20"/>
      <c r="D1127" s="92"/>
      <c r="E1127" s="20"/>
      <c r="F1127" s="35"/>
      <c r="G1127" s="32"/>
      <c r="H1127" s="32"/>
      <c r="I1127" s="32"/>
      <c r="J1127" s="29"/>
      <c r="K1127" s="29"/>
      <c r="L1127" s="29"/>
      <c r="M1127" s="29"/>
      <c r="N1127" s="29"/>
      <c r="O1127" s="29"/>
      <c r="P1127" s="29"/>
      <c r="Q1127" s="29"/>
      <c r="R1127" s="29"/>
      <c r="S1127" s="29"/>
      <c r="T1127" s="29"/>
      <c r="U1127" s="29"/>
      <c r="V1127" s="29"/>
      <c r="W1127" s="29"/>
      <c r="X1127" s="29"/>
      <c r="Y1127" s="29"/>
      <c r="Z1127" s="29"/>
      <c r="AA1127" s="32"/>
      <c r="AB1127" s="32"/>
      <c r="AC1127" s="32"/>
      <c r="AD1127" s="32"/>
      <c r="AE1127" s="32"/>
      <c r="AF1127" s="32"/>
      <c r="AG1127" s="32"/>
      <c r="AH1127" s="32"/>
    </row>
    <row r="1128" spans="1:34" ht="12.75" customHeight="1">
      <c r="A1128" s="25"/>
      <c r="B1128" s="32"/>
      <c r="C1128" s="20"/>
      <c r="D1128" s="92"/>
      <c r="E1128" s="20"/>
      <c r="F1128" s="35"/>
      <c r="G1128" s="32"/>
      <c r="H1128" s="32"/>
      <c r="I1128" s="32"/>
      <c r="J1128" s="29"/>
      <c r="K1128" s="29"/>
      <c r="L1128" s="29"/>
      <c r="M1128" s="29"/>
      <c r="N1128" s="29"/>
      <c r="O1128" s="29"/>
      <c r="P1128" s="29"/>
      <c r="Q1128" s="29"/>
      <c r="R1128" s="29"/>
      <c r="S1128" s="29"/>
      <c r="T1128" s="29"/>
      <c r="U1128" s="29"/>
      <c r="V1128" s="29"/>
      <c r="W1128" s="29"/>
      <c r="X1128" s="29"/>
      <c r="Y1128" s="29"/>
      <c r="Z1128" s="29"/>
      <c r="AA1128" s="32"/>
      <c r="AB1128" s="32"/>
      <c r="AC1128" s="32"/>
      <c r="AD1128" s="32"/>
      <c r="AE1128" s="32"/>
      <c r="AF1128" s="32"/>
      <c r="AG1128" s="32"/>
      <c r="AH1128" s="32"/>
    </row>
    <row r="1129" spans="1:34" ht="12.75" customHeight="1">
      <c r="A1129" s="25"/>
      <c r="B1129" s="32"/>
      <c r="C1129" s="20"/>
      <c r="D1129" s="92"/>
      <c r="E1129" s="20"/>
      <c r="F1129" s="35"/>
      <c r="G1129" s="32"/>
      <c r="H1129" s="32"/>
      <c r="I1129" s="32"/>
      <c r="J1129" s="29"/>
      <c r="K1129" s="29"/>
      <c r="L1129" s="29"/>
      <c r="M1129" s="29"/>
      <c r="N1129" s="29"/>
      <c r="O1129" s="29"/>
      <c r="P1129" s="29"/>
      <c r="Q1129" s="29"/>
      <c r="R1129" s="29"/>
      <c r="S1129" s="29"/>
      <c r="T1129" s="29"/>
      <c r="U1129" s="29"/>
      <c r="V1129" s="29"/>
      <c r="W1129" s="29"/>
      <c r="X1129" s="29"/>
      <c r="Y1129" s="29"/>
      <c r="Z1129" s="29"/>
      <c r="AA1129" s="32"/>
      <c r="AB1129" s="32"/>
      <c r="AC1129" s="32"/>
      <c r="AD1129" s="32"/>
      <c r="AE1129" s="32"/>
      <c r="AF1129" s="32"/>
      <c r="AG1129" s="32"/>
      <c r="AH1129" s="32"/>
    </row>
    <row r="1130" spans="1:34" ht="12.75" customHeight="1">
      <c r="A1130" s="25"/>
      <c r="B1130" s="32"/>
      <c r="C1130" s="20"/>
      <c r="D1130" s="92"/>
      <c r="E1130" s="20"/>
      <c r="F1130" s="35"/>
      <c r="G1130" s="32"/>
      <c r="H1130" s="32"/>
      <c r="I1130" s="32"/>
      <c r="J1130" s="29"/>
      <c r="K1130" s="29"/>
      <c r="L1130" s="29"/>
      <c r="M1130" s="29"/>
      <c r="N1130" s="29"/>
      <c r="O1130" s="29"/>
      <c r="P1130" s="29"/>
      <c r="Q1130" s="29"/>
      <c r="R1130" s="29"/>
      <c r="S1130" s="29"/>
      <c r="T1130" s="29"/>
      <c r="U1130" s="29"/>
      <c r="V1130" s="29"/>
      <c r="W1130" s="29"/>
      <c r="X1130" s="29"/>
      <c r="Y1130" s="29"/>
      <c r="Z1130" s="29"/>
      <c r="AA1130" s="32"/>
      <c r="AB1130" s="32"/>
      <c r="AC1130" s="32"/>
      <c r="AD1130" s="32"/>
      <c r="AE1130" s="32"/>
      <c r="AF1130" s="32"/>
      <c r="AG1130" s="32"/>
      <c r="AH1130" s="32"/>
    </row>
    <row r="1131" spans="1:34" ht="12.75" customHeight="1">
      <c r="A1131" s="25"/>
      <c r="B1131" s="32"/>
      <c r="C1131" s="20"/>
      <c r="D1131" s="92"/>
      <c r="E1131" s="20"/>
      <c r="F1131" s="35"/>
      <c r="G1131" s="32"/>
      <c r="H1131" s="32"/>
      <c r="I1131" s="32"/>
      <c r="J1131" s="29"/>
      <c r="K1131" s="29"/>
      <c r="L1131" s="29"/>
      <c r="M1131" s="29"/>
      <c r="N1131" s="29"/>
      <c r="O1131" s="29"/>
      <c r="P1131" s="29"/>
      <c r="Q1131" s="29"/>
      <c r="R1131" s="29"/>
      <c r="S1131" s="29"/>
      <c r="T1131" s="29"/>
      <c r="U1131" s="29"/>
      <c r="V1131" s="29"/>
      <c r="W1131" s="29"/>
      <c r="X1131" s="29"/>
      <c r="Y1131" s="29"/>
      <c r="Z1131" s="29"/>
      <c r="AA1131" s="32"/>
      <c r="AB1131" s="32"/>
      <c r="AC1131" s="32"/>
      <c r="AD1131" s="32"/>
      <c r="AE1131" s="32"/>
      <c r="AF1131" s="32"/>
      <c r="AG1131" s="32"/>
      <c r="AH1131" s="32"/>
    </row>
    <row r="1132" spans="1:34" ht="12.75" customHeight="1">
      <c r="A1132" s="25"/>
      <c r="B1132" s="32"/>
      <c r="C1132" s="20"/>
      <c r="D1132" s="92"/>
      <c r="E1132" s="20"/>
      <c r="F1132" s="35"/>
      <c r="G1132" s="32"/>
      <c r="H1132" s="32"/>
      <c r="I1132" s="32"/>
      <c r="J1132" s="29"/>
      <c r="K1132" s="29"/>
      <c r="L1132" s="29"/>
      <c r="M1132" s="29"/>
      <c r="N1132" s="29"/>
      <c r="O1132" s="29"/>
      <c r="P1132" s="29"/>
      <c r="Q1132" s="29"/>
      <c r="R1132" s="29"/>
      <c r="S1132" s="29"/>
      <c r="T1132" s="29"/>
      <c r="U1132" s="29"/>
      <c r="V1132" s="29"/>
      <c r="W1132" s="29"/>
      <c r="X1132" s="29"/>
      <c r="Y1132" s="29"/>
      <c r="Z1132" s="29"/>
      <c r="AA1132" s="32"/>
      <c r="AB1132" s="32"/>
      <c r="AC1132" s="32"/>
      <c r="AD1132" s="32"/>
      <c r="AE1132" s="32"/>
      <c r="AF1132" s="32"/>
      <c r="AG1132" s="32"/>
      <c r="AH1132" s="32"/>
    </row>
    <row r="1133" spans="1:34" ht="12.75" customHeight="1">
      <c r="A1133" s="25"/>
      <c r="B1133" s="32"/>
      <c r="C1133" s="20"/>
      <c r="D1133" s="92"/>
      <c r="E1133" s="20"/>
      <c r="F1133" s="35"/>
      <c r="G1133" s="32"/>
      <c r="H1133" s="32"/>
      <c r="I1133" s="32"/>
      <c r="J1133" s="29"/>
      <c r="K1133" s="29"/>
      <c r="L1133" s="29"/>
      <c r="M1133" s="29"/>
      <c r="N1133" s="29"/>
      <c r="O1133" s="29"/>
      <c r="P1133" s="29"/>
      <c r="Q1133" s="29"/>
      <c r="R1133" s="29"/>
      <c r="S1133" s="29"/>
      <c r="T1133" s="29"/>
      <c r="U1133" s="29"/>
      <c r="V1133" s="29"/>
      <c r="W1133" s="29"/>
      <c r="X1133" s="29"/>
      <c r="Y1133" s="29"/>
      <c r="Z1133" s="29"/>
      <c r="AA1133" s="32"/>
      <c r="AB1133" s="32"/>
      <c r="AC1133" s="32"/>
      <c r="AD1133" s="32"/>
      <c r="AE1133" s="32"/>
      <c r="AF1133" s="32"/>
      <c r="AG1133" s="32"/>
      <c r="AH1133" s="32"/>
    </row>
    <row r="1134" spans="1:34" ht="12.75" customHeight="1">
      <c r="A1134" s="25"/>
      <c r="B1134" s="32"/>
      <c r="C1134" s="20"/>
      <c r="D1134" s="92"/>
      <c r="E1134" s="20"/>
      <c r="F1134" s="35"/>
      <c r="G1134" s="32"/>
      <c r="H1134" s="32"/>
      <c r="I1134" s="32"/>
      <c r="J1134" s="29"/>
      <c r="K1134" s="29"/>
      <c r="L1134" s="29"/>
      <c r="M1134" s="29"/>
      <c r="N1134" s="29"/>
      <c r="O1134" s="29"/>
      <c r="P1134" s="29"/>
      <c r="Q1134" s="29"/>
      <c r="R1134" s="29"/>
      <c r="S1134" s="29"/>
      <c r="T1134" s="29"/>
      <c r="U1134" s="29"/>
      <c r="V1134" s="29"/>
      <c r="W1134" s="29"/>
      <c r="X1134" s="29"/>
      <c r="Y1134" s="29"/>
      <c r="Z1134" s="29"/>
      <c r="AA1134" s="32"/>
      <c r="AB1134" s="32"/>
      <c r="AC1134" s="32"/>
      <c r="AD1134" s="32"/>
      <c r="AE1134" s="32"/>
      <c r="AF1134" s="32"/>
      <c r="AG1134" s="32"/>
      <c r="AH1134" s="32"/>
    </row>
    <row r="1135" spans="1:34" ht="12.75" customHeight="1">
      <c r="A1135" s="25"/>
      <c r="B1135" s="32"/>
      <c r="C1135" s="20"/>
      <c r="D1135" s="92"/>
      <c r="E1135" s="20"/>
      <c r="F1135" s="35"/>
      <c r="G1135" s="32"/>
      <c r="H1135" s="32"/>
      <c r="I1135" s="32"/>
      <c r="J1135" s="29"/>
      <c r="K1135" s="29"/>
      <c r="L1135" s="29"/>
      <c r="M1135" s="29"/>
      <c r="N1135" s="29"/>
      <c r="O1135" s="29"/>
      <c r="P1135" s="29"/>
      <c r="Q1135" s="29"/>
      <c r="R1135" s="29"/>
      <c r="S1135" s="29"/>
      <c r="T1135" s="29"/>
      <c r="U1135" s="29"/>
      <c r="V1135" s="29"/>
      <c r="W1135" s="29"/>
      <c r="X1135" s="29"/>
      <c r="Y1135" s="29"/>
      <c r="Z1135" s="29"/>
      <c r="AA1135" s="32"/>
      <c r="AB1135" s="32"/>
      <c r="AC1135" s="32"/>
      <c r="AD1135" s="32"/>
      <c r="AE1135" s="32"/>
      <c r="AF1135" s="32"/>
      <c r="AG1135" s="32"/>
      <c r="AH1135" s="32"/>
    </row>
    <row r="1136" spans="1:34" ht="12.75" customHeight="1">
      <c r="A1136" s="25"/>
      <c r="B1136" s="32"/>
      <c r="C1136" s="20"/>
      <c r="D1136" s="92"/>
      <c r="E1136" s="20"/>
      <c r="F1136" s="35"/>
      <c r="G1136" s="32"/>
      <c r="H1136" s="32"/>
      <c r="I1136" s="32"/>
      <c r="J1136" s="29"/>
      <c r="K1136" s="29"/>
      <c r="L1136" s="29"/>
      <c r="M1136" s="29"/>
      <c r="N1136" s="29"/>
      <c r="O1136" s="29"/>
      <c r="P1136" s="29"/>
      <c r="Q1136" s="29"/>
      <c r="R1136" s="29"/>
      <c r="S1136" s="29"/>
      <c r="T1136" s="29"/>
      <c r="U1136" s="29"/>
      <c r="V1136" s="29"/>
      <c r="W1136" s="29"/>
      <c r="X1136" s="29"/>
      <c r="Y1136" s="29"/>
      <c r="Z1136" s="29"/>
      <c r="AA1136" s="32"/>
      <c r="AB1136" s="32"/>
      <c r="AC1136" s="32"/>
      <c r="AD1136" s="32"/>
      <c r="AE1136" s="32"/>
      <c r="AF1136" s="32"/>
      <c r="AG1136" s="32"/>
      <c r="AH1136" s="32"/>
    </row>
    <row r="1137" spans="1:34" ht="12.75" customHeight="1">
      <c r="A1137" s="25"/>
      <c r="B1137" s="32"/>
      <c r="C1137" s="20"/>
      <c r="D1137" s="92"/>
      <c r="E1137" s="20"/>
      <c r="F1137" s="35"/>
      <c r="G1137" s="32"/>
      <c r="H1137" s="32"/>
      <c r="I1137" s="32"/>
      <c r="J1137" s="29"/>
      <c r="K1137" s="29"/>
      <c r="L1137" s="29"/>
      <c r="M1137" s="29"/>
      <c r="N1137" s="29"/>
      <c r="O1137" s="29"/>
      <c r="P1137" s="29"/>
      <c r="Q1137" s="29"/>
      <c r="R1137" s="29"/>
      <c r="S1137" s="29"/>
      <c r="T1137" s="29"/>
      <c r="U1137" s="29"/>
      <c r="V1137" s="29"/>
      <c r="W1137" s="29"/>
      <c r="X1137" s="29"/>
      <c r="Y1137" s="29"/>
      <c r="Z1137" s="29"/>
      <c r="AA1137" s="32"/>
      <c r="AB1137" s="32"/>
      <c r="AC1137" s="32"/>
      <c r="AD1137" s="32"/>
      <c r="AE1137" s="32"/>
      <c r="AF1137" s="32"/>
      <c r="AG1137" s="32"/>
      <c r="AH1137" s="32"/>
    </row>
    <row r="1138" spans="1:34" ht="12.75" customHeight="1">
      <c r="A1138" s="25"/>
      <c r="B1138" s="32"/>
      <c r="C1138" s="20"/>
      <c r="D1138" s="92"/>
      <c r="E1138" s="20"/>
      <c r="F1138" s="35"/>
      <c r="G1138" s="32"/>
      <c r="H1138" s="32"/>
      <c r="I1138" s="32"/>
      <c r="J1138" s="29"/>
      <c r="K1138" s="29"/>
      <c r="L1138" s="29"/>
      <c r="M1138" s="29"/>
      <c r="N1138" s="29"/>
      <c r="O1138" s="29"/>
      <c r="P1138" s="29"/>
      <c r="Q1138" s="29"/>
      <c r="R1138" s="29"/>
      <c r="S1138" s="29"/>
      <c r="T1138" s="29"/>
      <c r="U1138" s="29"/>
      <c r="V1138" s="29"/>
      <c r="W1138" s="29"/>
      <c r="X1138" s="29"/>
      <c r="Y1138" s="29"/>
      <c r="Z1138" s="29"/>
      <c r="AA1138" s="32"/>
      <c r="AB1138" s="32"/>
      <c r="AC1138" s="32"/>
      <c r="AD1138" s="32"/>
      <c r="AE1138" s="32"/>
      <c r="AF1138" s="32"/>
      <c r="AG1138" s="32"/>
      <c r="AH1138" s="32"/>
    </row>
    <row r="1139" spans="1:34" ht="12.75" customHeight="1">
      <c r="A1139" s="25"/>
      <c r="B1139" s="32"/>
      <c r="C1139" s="20"/>
      <c r="D1139" s="92"/>
      <c r="E1139" s="20"/>
      <c r="F1139" s="35"/>
      <c r="G1139" s="32"/>
      <c r="H1139" s="32"/>
      <c r="I1139" s="32"/>
      <c r="J1139" s="29"/>
      <c r="K1139" s="29"/>
      <c r="L1139" s="29"/>
      <c r="M1139" s="29"/>
      <c r="N1139" s="29"/>
      <c r="O1139" s="29"/>
      <c r="P1139" s="29"/>
      <c r="Q1139" s="29"/>
      <c r="R1139" s="29"/>
      <c r="S1139" s="29"/>
      <c r="T1139" s="29"/>
      <c r="U1139" s="29"/>
      <c r="V1139" s="29"/>
      <c r="W1139" s="29"/>
      <c r="X1139" s="29"/>
      <c r="Y1139" s="29"/>
      <c r="Z1139" s="29"/>
      <c r="AA1139" s="32"/>
      <c r="AB1139" s="32"/>
      <c r="AC1139" s="32"/>
      <c r="AD1139" s="32"/>
      <c r="AE1139" s="32"/>
      <c r="AF1139" s="32"/>
      <c r="AG1139" s="32"/>
      <c r="AH1139" s="32"/>
    </row>
    <row r="1140" spans="1:34" ht="12.75" customHeight="1">
      <c r="A1140" s="25"/>
      <c r="B1140" s="32"/>
      <c r="C1140" s="20"/>
      <c r="D1140" s="92"/>
      <c r="E1140" s="20"/>
      <c r="F1140" s="35"/>
      <c r="G1140" s="32"/>
      <c r="H1140" s="32"/>
      <c r="I1140" s="32"/>
      <c r="J1140" s="29"/>
      <c r="K1140" s="29"/>
      <c r="L1140" s="29"/>
      <c r="M1140" s="29"/>
      <c r="N1140" s="29"/>
      <c r="O1140" s="29"/>
      <c r="P1140" s="29"/>
      <c r="Q1140" s="29"/>
      <c r="R1140" s="29"/>
      <c r="S1140" s="29"/>
      <c r="T1140" s="29"/>
      <c r="U1140" s="29"/>
      <c r="V1140" s="29"/>
      <c r="W1140" s="29"/>
      <c r="X1140" s="29"/>
      <c r="Y1140" s="29"/>
      <c r="Z1140" s="29"/>
      <c r="AA1140" s="32"/>
      <c r="AB1140" s="32"/>
      <c r="AC1140" s="32"/>
      <c r="AD1140" s="32"/>
      <c r="AE1140" s="32"/>
      <c r="AF1140" s="32"/>
      <c r="AG1140" s="32"/>
      <c r="AH1140" s="32"/>
    </row>
    <row r="1141" spans="1:34" ht="12.75" customHeight="1">
      <c r="A1141" s="25"/>
      <c r="B1141" s="32"/>
      <c r="C1141" s="20"/>
      <c r="D1141" s="92"/>
      <c r="E1141" s="20"/>
      <c r="F1141" s="35"/>
      <c r="G1141" s="32"/>
      <c r="H1141" s="32"/>
      <c r="I1141" s="32"/>
      <c r="J1141" s="29"/>
      <c r="K1141" s="29"/>
      <c r="L1141" s="29"/>
      <c r="M1141" s="29"/>
      <c r="N1141" s="29"/>
      <c r="O1141" s="29"/>
      <c r="P1141" s="29"/>
      <c r="Q1141" s="29"/>
      <c r="R1141" s="29"/>
      <c r="S1141" s="29"/>
      <c r="T1141" s="29"/>
      <c r="U1141" s="29"/>
      <c r="V1141" s="29"/>
      <c r="W1141" s="29"/>
      <c r="X1141" s="29"/>
      <c r="Y1141" s="29"/>
      <c r="Z1141" s="29"/>
      <c r="AA1141" s="32"/>
      <c r="AB1141" s="32"/>
      <c r="AC1141" s="32"/>
      <c r="AD1141" s="32"/>
      <c r="AE1141" s="32"/>
      <c r="AF1141" s="32"/>
      <c r="AG1141" s="32"/>
      <c r="AH1141" s="32"/>
    </row>
    <row r="1142" spans="1:34" ht="12.75" customHeight="1">
      <c r="A1142" s="25"/>
      <c r="B1142" s="32"/>
      <c r="C1142" s="20"/>
      <c r="D1142" s="92"/>
      <c r="E1142" s="20"/>
      <c r="F1142" s="35"/>
      <c r="G1142" s="32"/>
      <c r="H1142" s="32"/>
      <c r="I1142" s="32"/>
      <c r="J1142" s="29"/>
      <c r="K1142" s="29"/>
      <c r="L1142" s="29"/>
      <c r="M1142" s="29"/>
      <c r="N1142" s="29"/>
      <c r="O1142" s="29"/>
      <c r="P1142" s="29"/>
      <c r="Q1142" s="29"/>
      <c r="R1142" s="29"/>
      <c r="S1142" s="29"/>
      <c r="T1142" s="29"/>
      <c r="U1142" s="29"/>
      <c r="V1142" s="29"/>
      <c r="W1142" s="29"/>
      <c r="X1142" s="29"/>
      <c r="Y1142" s="29"/>
      <c r="Z1142" s="29"/>
      <c r="AA1142" s="32"/>
      <c r="AB1142" s="32"/>
      <c r="AC1142" s="32"/>
      <c r="AD1142" s="32"/>
      <c r="AE1142" s="32"/>
      <c r="AF1142" s="32"/>
      <c r="AG1142" s="32"/>
      <c r="AH1142" s="32"/>
    </row>
    <row r="1143" spans="1:34" ht="12.75" customHeight="1">
      <c r="A1143" s="25"/>
      <c r="B1143" s="32"/>
      <c r="C1143" s="20"/>
      <c r="D1143" s="92"/>
      <c r="E1143" s="20"/>
      <c r="F1143" s="35"/>
      <c r="G1143" s="32"/>
      <c r="H1143" s="32"/>
      <c r="I1143" s="32"/>
      <c r="J1143" s="29"/>
      <c r="K1143" s="29"/>
      <c r="L1143" s="29"/>
      <c r="M1143" s="29"/>
      <c r="N1143" s="29"/>
      <c r="O1143" s="29"/>
      <c r="P1143" s="29"/>
      <c r="Q1143" s="29"/>
      <c r="R1143" s="29"/>
      <c r="S1143" s="29"/>
      <c r="T1143" s="29"/>
      <c r="U1143" s="29"/>
      <c r="V1143" s="29"/>
      <c r="W1143" s="29"/>
      <c r="X1143" s="29"/>
      <c r="Y1143" s="29"/>
      <c r="Z1143" s="29"/>
      <c r="AA1143" s="32"/>
      <c r="AB1143" s="32"/>
      <c r="AC1143" s="32"/>
      <c r="AD1143" s="32"/>
      <c r="AE1143" s="32"/>
      <c r="AF1143" s="32"/>
      <c r="AG1143" s="32"/>
      <c r="AH1143" s="32"/>
    </row>
    <row r="1144" spans="1:34" ht="12.75" customHeight="1">
      <c r="A1144" s="25"/>
      <c r="B1144" s="32"/>
      <c r="C1144" s="20"/>
      <c r="D1144" s="92"/>
      <c r="E1144" s="20"/>
      <c r="F1144" s="35"/>
      <c r="G1144" s="32"/>
      <c r="H1144" s="32"/>
      <c r="I1144" s="32"/>
      <c r="J1144" s="29"/>
      <c r="K1144" s="29"/>
      <c r="L1144" s="29"/>
      <c r="M1144" s="29"/>
      <c r="N1144" s="29"/>
      <c r="O1144" s="29"/>
      <c r="P1144" s="29"/>
      <c r="Q1144" s="29"/>
      <c r="R1144" s="29"/>
      <c r="S1144" s="29"/>
      <c r="T1144" s="29"/>
      <c r="U1144" s="29"/>
      <c r="V1144" s="29"/>
      <c r="W1144" s="29"/>
      <c r="X1144" s="29"/>
      <c r="Y1144" s="29"/>
      <c r="Z1144" s="29"/>
      <c r="AA1144" s="32"/>
      <c r="AB1144" s="32"/>
      <c r="AC1144" s="32"/>
      <c r="AD1144" s="32"/>
      <c r="AE1144" s="32"/>
      <c r="AF1144" s="32"/>
      <c r="AG1144" s="32"/>
      <c r="AH1144" s="32"/>
    </row>
    <row r="1145" spans="1:34" ht="12.75" customHeight="1">
      <c r="A1145" s="25"/>
      <c r="B1145" s="32"/>
      <c r="C1145" s="20"/>
      <c r="D1145" s="92"/>
      <c r="E1145" s="20"/>
      <c r="F1145" s="35"/>
      <c r="G1145" s="32"/>
      <c r="H1145" s="32"/>
      <c r="I1145" s="32"/>
      <c r="J1145" s="29"/>
      <c r="K1145" s="29"/>
      <c r="L1145" s="29"/>
      <c r="M1145" s="29"/>
      <c r="N1145" s="29"/>
      <c r="O1145" s="29"/>
      <c r="P1145" s="29"/>
      <c r="Q1145" s="29"/>
      <c r="R1145" s="29"/>
      <c r="S1145" s="29"/>
      <c r="T1145" s="29"/>
      <c r="U1145" s="29"/>
      <c r="V1145" s="29"/>
      <c r="W1145" s="29"/>
      <c r="X1145" s="29"/>
      <c r="Y1145" s="29"/>
      <c r="Z1145" s="29"/>
      <c r="AA1145" s="32"/>
      <c r="AB1145" s="32"/>
      <c r="AC1145" s="32"/>
      <c r="AD1145" s="32"/>
      <c r="AE1145" s="32"/>
      <c r="AF1145" s="32"/>
      <c r="AG1145" s="32"/>
      <c r="AH1145" s="32"/>
    </row>
    <row r="1146" spans="1:34" ht="12.75" customHeight="1">
      <c r="A1146" s="25"/>
      <c r="B1146" s="32"/>
      <c r="C1146" s="20"/>
      <c r="D1146" s="92"/>
      <c r="E1146" s="20"/>
      <c r="F1146" s="35"/>
      <c r="G1146" s="32"/>
      <c r="H1146" s="32"/>
      <c r="I1146" s="32"/>
      <c r="J1146" s="29"/>
      <c r="K1146" s="29"/>
      <c r="L1146" s="29"/>
      <c r="M1146" s="29"/>
      <c r="N1146" s="29"/>
      <c r="O1146" s="29"/>
      <c r="P1146" s="29"/>
      <c r="Q1146" s="29"/>
      <c r="R1146" s="29"/>
      <c r="S1146" s="29"/>
      <c r="T1146" s="29"/>
      <c r="U1146" s="29"/>
      <c r="V1146" s="29"/>
      <c r="W1146" s="29"/>
      <c r="X1146" s="29"/>
      <c r="Y1146" s="29"/>
      <c r="Z1146" s="29"/>
      <c r="AA1146" s="32"/>
      <c r="AB1146" s="32"/>
      <c r="AC1146" s="32"/>
      <c r="AD1146" s="32"/>
      <c r="AE1146" s="32"/>
      <c r="AF1146" s="32"/>
      <c r="AG1146" s="32"/>
      <c r="AH1146" s="32"/>
    </row>
    <row r="1147" spans="1:34" ht="12.75" customHeight="1">
      <c r="A1147" s="25"/>
      <c r="B1147" s="32"/>
      <c r="C1147" s="20"/>
      <c r="D1147" s="92"/>
      <c r="E1147" s="20"/>
      <c r="F1147" s="35"/>
      <c r="G1147" s="32"/>
      <c r="H1147" s="32"/>
      <c r="I1147" s="32"/>
      <c r="J1147" s="29"/>
      <c r="K1147" s="29"/>
      <c r="L1147" s="29"/>
      <c r="M1147" s="29"/>
      <c r="N1147" s="29"/>
      <c r="O1147" s="29"/>
      <c r="P1147" s="29"/>
      <c r="Q1147" s="29"/>
      <c r="R1147" s="29"/>
      <c r="S1147" s="29"/>
      <c r="T1147" s="29"/>
      <c r="U1147" s="29"/>
      <c r="V1147" s="29"/>
      <c r="W1147" s="29"/>
      <c r="X1147" s="29"/>
      <c r="Y1147" s="29"/>
      <c r="Z1147" s="29"/>
      <c r="AA1147" s="32"/>
      <c r="AB1147" s="32"/>
      <c r="AC1147" s="32"/>
      <c r="AD1147" s="32"/>
      <c r="AE1147" s="32"/>
      <c r="AF1147" s="32"/>
      <c r="AG1147" s="32"/>
      <c r="AH1147" s="32"/>
    </row>
    <row r="1148" spans="1:34" ht="12.75" customHeight="1">
      <c r="A1148" s="25"/>
      <c r="B1148" s="32"/>
      <c r="C1148" s="20"/>
      <c r="D1148" s="92"/>
      <c r="E1148" s="20"/>
      <c r="F1148" s="35"/>
      <c r="G1148" s="32"/>
      <c r="H1148" s="32"/>
      <c r="I1148" s="32"/>
      <c r="J1148" s="29"/>
      <c r="K1148" s="29"/>
      <c r="L1148" s="29"/>
      <c r="M1148" s="29"/>
      <c r="N1148" s="29"/>
      <c r="O1148" s="29"/>
      <c r="P1148" s="29"/>
      <c r="Q1148" s="29"/>
      <c r="R1148" s="29"/>
      <c r="S1148" s="29"/>
      <c r="T1148" s="29"/>
      <c r="U1148" s="29"/>
      <c r="V1148" s="29"/>
      <c r="W1148" s="29"/>
      <c r="X1148" s="29"/>
      <c r="Y1148" s="29"/>
      <c r="Z1148" s="29"/>
      <c r="AA1148" s="32"/>
      <c r="AB1148" s="32"/>
      <c r="AC1148" s="32"/>
      <c r="AD1148" s="32"/>
      <c r="AE1148" s="32"/>
      <c r="AF1148" s="32"/>
      <c r="AG1148" s="32"/>
      <c r="AH1148" s="32"/>
    </row>
    <row r="1149" spans="1:34" ht="12.75" customHeight="1">
      <c r="A1149" s="25"/>
      <c r="B1149" s="32"/>
      <c r="C1149" s="20"/>
      <c r="D1149" s="92"/>
      <c r="E1149" s="20"/>
      <c r="F1149" s="35"/>
      <c r="G1149" s="32"/>
      <c r="H1149" s="32"/>
      <c r="I1149" s="32"/>
      <c r="J1149" s="29"/>
      <c r="K1149" s="29"/>
      <c r="L1149" s="29"/>
      <c r="M1149" s="29"/>
      <c r="N1149" s="29"/>
      <c r="O1149" s="29"/>
      <c r="P1149" s="29"/>
      <c r="Q1149" s="29"/>
      <c r="R1149" s="29"/>
      <c r="S1149" s="29"/>
      <c r="T1149" s="29"/>
      <c r="U1149" s="29"/>
      <c r="V1149" s="29"/>
      <c r="W1149" s="29"/>
      <c r="X1149" s="29"/>
      <c r="Y1149" s="29"/>
      <c r="Z1149" s="29"/>
      <c r="AA1149" s="32"/>
      <c r="AB1149" s="32"/>
      <c r="AC1149" s="32"/>
      <c r="AD1149" s="32"/>
      <c r="AE1149" s="32"/>
      <c r="AF1149" s="32"/>
      <c r="AG1149" s="32"/>
      <c r="AH1149" s="32"/>
    </row>
    <row r="1150" spans="1:34" ht="12.75" customHeight="1">
      <c r="A1150" s="25"/>
      <c r="B1150" s="32"/>
      <c r="C1150" s="20"/>
      <c r="D1150" s="92"/>
      <c r="E1150" s="20"/>
      <c r="F1150" s="35"/>
      <c r="G1150" s="32"/>
      <c r="H1150" s="32"/>
      <c r="I1150" s="32"/>
      <c r="J1150" s="29"/>
      <c r="K1150" s="29"/>
      <c r="L1150" s="29"/>
      <c r="M1150" s="29"/>
      <c r="N1150" s="29"/>
      <c r="O1150" s="29"/>
      <c r="P1150" s="29"/>
      <c r="Q1150" s="29"/>
      <c r="R1150" s="29"/>
      <c r="S1150" s="29"/>
      <c r="T1150" s="29"/>
      <c r="U1150" s="29"/>
      <c r="V1150" s="29"/>
      <c r="W1150" s="29"/>
      <c r="X1150" s="29"/>
      <c r="Y1150" s="29"/>
      <c r="Z1150" s="29"/>
      <c r="AA1150" s="32"/>
      <c r="AB1150" s="32"/>
      <c r="AC1150" s="32"/>
      <c r="AD1150" s="32"/>
      <c r="AE1150" s="32"/>
      <c r="AF1150" s="32"/>
      <c r="AG1150" s="32"/>
      <c r="AH1150" s="32"/>
    </row>
    <row r="1151" spans="1:34" ht="12.75" customHeight="1">
      <c r="A1151" s="25"/>
      <c r="B1151" s="32"/>
      <c r="C1151" s="20"/>
      <c r="D1151" s="92"/>
      <c r="E1151" s="20"/>
      <c r="F1151" s="35"/>
      <c r="G1151" s="32"/>
      <c r="H1151" s="32"/>
      <c r="I1151" s="32"/>
      <c r="J1151" s="29"/>
      <c r="K1151" s="29"/>
      <c r="L1151" s="29"/>
      <c r="M1151" s="29"/>
      <c r="N1151" s="29"/>
      <c r="O1151" s="29"/>
      <c r="P1151" s="29"/>
      <c r="Q1151" s="29"/>
      <c r="R1151" s="29"/>
      <c r="S1151" s="29"/>
      <c r="T1151" s="29"/>
      <c r="U1151" s="29"/>
      <c r="V1151" s="29"/>
      <c r="W1151" s="29"/>
      <c r="X1151" s="29"/>
      <c r="Y1151" s="29"/>
      <c r="Z1151" s="29"/>
      <c r="AA1151" s="32"/>
      <c r="AB1151" s="32"/>
      <c r="AC1151" s="32"/>
      <c r="AD1151" s="32"/>
      <c r="AE1151" s="32"/>
      <c r="AF1151" s="32"/>
      <c r="AG1151" s="32"/>
      <c r="AH1151" s="32"/>
    </row>
    <row r="1152" spans="1:34" ht="12.75" customHeight="1">
      <c r="A1152" s="25"/>
      <c r="B1152" s="32"/>
      <c r="C1152" s="20"/>
      <c r="D1152" s="92"/>
      <c r="E1152" s="20"/>
      <c r="F1152" s="35"/>
      <c r="G1152" s="32"/>
      <c r="H1152" s="32"/>
      <c r="I1152" s="32"/>
      <c r="J1152" s="29"/>
      <c r="K1152" s="29"/>
      <c r="L1152" s="29"/>
      <c r="M1152" s="29"/>
      <c r="N1152" s="29"/>
      <c r="O1152" s="29"/>
      <c r="P1152" s="29"/>
      <c r="Q1152" s="29"/>
      <c r="R1152" s="29"/>
      <c r="S1152" s="29"/>
      <c r="T1152" s="29"/>
      <c r="U1152" s="29"/>
      <c r="V1152" s="29"/>
      <c r="W1152" s="29"/>
      <c r="X1152" s="29"/>
      <c r="Y1152" s="29"/>
      <c r="Z1152" s="29"/>
      <c r="AA1152" s="32"/>
      <c r="AB1152" s="32"/>
      <c r="AC1152" s="32"/>
      <c r="AD1152" s="32"/>
      <c r="AE1152" s="32"/>
      <c r="AF1152" s="32"/>
      <c r="AG1152" s="32"/>
      <c r="AH1152" s="32"/>
    </row>
    <row r="1153" spans="1:34" ht="12.75" customHeight="1">
      <c r="A1153" s="25"/>
      <c r="B1153" s="32"/>
      <c r="C1153" s="20"/>
      <c r="D1153" s="92"/>
      <c r="E1153" s="20"/>
      <c r="F1153" s="35"/>
      <c r="G1153" s="32"/>
      <c r="H1153" s="32"/>
      <c r="I1153" s="32"/>
      <c r="J1153" s="29"/>
      <c r="K1153" s="29"/>
      <c r="L1153" s="29"/>
      <c r="M1153" s="29"/>
      <c r="N1153" s="29"/>
      <c r="O1153" s="29"/>
      <c r="P1153" s="29"/>
      <c r="Q1153" s="29"/>
      <c r="R1153" s="29"/>
      <c r="S1153" s="29"/>
      <c r="T1153" s="29"/>
      <c r="U1153" s="29"/>
      <c r="V1153" s="29"/>
      <c r="W1153" s="29"/>
      <c r="X1153" s="29"/>
      <c r="Y1153" s="29"/>
      <c r="Z1153" s="29"/>
      <c r="AA1153" s="32"/>
      <c r="AB1153" s="32"/>
      <c r="AC1153" s="32"/>
      <c r="AD1153" s="32"/>
      <c r="AE1153" s="32"/>
      <c r="AF1153" s="32"/>
      <c r="AG1153" s="32"/>
      <c r="AH1153" s="32"/>
    </row>
    <row r="1154" spans="1:34" ht="12.75" customHeight="1">
      <c r="A1154" s="25"/>
      <c r="B1154" s="32"/>
      <c r="C1154" s="20"/>
      <c r="D1154" s="92"/>
      <c r="E1154" s="20"/>
      <c r="F1154" s="35"/>
      <c r="G1154" s="32"/>
      <c r="H1154" s="32"/>
      <c r="I1154" s="32"/>
      <c r="J1154" s="29"/>
      <c r="K1154" s="29"/>
      <c r="L1154" s="29"/>
      <c r="M1154" s="29"/>
      <c r="N1154" s="29"/>
      <c r="O1154" s="29"/>
      <c r="P1154" s="29"/>
      <c r="Q1154" s="29"/>
      <c r="R1154" s="29"/>
      <c r="S1154" s="29"/>
      <c r="T1154" s="29"/>
      <c r="U1154" s="29"/>
      <c r="V1154" s="29"/>
      <c r="W1154" s="29"/>
      <c r="X1154" s="29"/>
      <c r="Y1154" s="29"/>
      <c r="Z1154" s="29"/>
      <c r="AA1154" s="32"/>
      <c r="AB1154" s="32"/>
      <c r="AC1154" s="32"/>
      <c r="AD1154" s="32"/>
      <c r="AE1154" s="32"/>
      <c r="AF1154" s="32"/>
      <c r="AG1154" s="32"/>
      <c r="AH1154" s="32"/>
    </row>
    <row r="1155" spans="1:34" ht="12.75" customHeight="1">
      <c r="A1155" s="25"/>
      <c r="B1155" s="32"/>
      <c r="C1155" s="20"/>
      <c r="D1155" s="92"/>
      <c r="E1155" s="20"/>
      <c r="F1155" s="35"/>
      <c r="G1155" s="32"/>
      <c r="H1155" s="32"/>
      <c r="I1155" s="32"/>
      <c r="J1155" s="29"/>
      <c r="K1155" s="29"/>
      <c r="L1155" s="29"/>
      <c r="M1155" s="29"/>
      <c r="N1155" s="29"/>
      <c r="O1155" s="29"/>
      <c r="P1155" s="29"/>
      <c r="Q1155" s="29"/>
      <c r="R1155" s="29"/>
      <c r="S1155" s="29"/>
      <c r="T1155" s="29"/>
      <c r="U1155" s="29"/>
      <c r="V1155" s="29"/>
      <c r="W1155" s="29"/>
      <c r="X1155" s="29"/>
      <c r="Y1155" s="29"/>
      <c r="Z1155" s="29"/>
      <c r="AA1155" s="32"/>
      <c r="AB1155" s="32"/>
      <c r="AC1155" s="32"/>
      <c r="AD1155" s="32"/>
      <c r="AE1155" s="32"/>
      <c r="AF1155" s="32"/>
      <c r="AG1155" s="32"/>
      <c r="AH1155" s="32"/>
    </row>
    <row r="1156" spans="1:34" ht="12.75" customHeight="1">
      <c r="A1156" s="25"/>
      <c r="B1156" s="32"/>
      <c r="C1156" s="20"/>
      <c r="D1156" s="92"/>
      <c r="E1156" s="20"/>
      <c r="F1156" s="35"/>
      <c r="G1156" s="32"/>
      <c r="H1156" s="32"/>
      <c r="I1156" s="32"/>
      <c r="J1156" s="29"/>
      <c r="K1156" s="29"/>
      <c r="L1156" s="29"/>
      <c r="M1156" s="29"/>
      <c r="N1156" s="29"/>
      <c r="O1156" s="29"/>
      <c r="P1156" s="29"/>
      <c r="Q1156" s="29"/>
      <c r="R1156" s="29"/>
      <c r="S1156" s="29"/>
      <c r="T1156" s="29"/>
      <c r="U1156" s="29"/>
      <c r="V1156" s="29"/>
      <c r="W1156" s="29"/>
      <c r="X1156" s="29"/>
      <c r="Y1156" s="29"/>
      <c r="Z1156" s="29"/>
      <c r="AA1156" s="32"/>
      <c r="AB1156" s="32"/>
      <c r="AC1156" s="32"/>
      <c r="AD1156" s="32"/>
      <c r="AE1156" s="32"/>
      <c r="AF1156" s="32"/>
      <c r="AG1156" s="32"/>
      <c r="AH1156" s="32"/>
    </row>
    <row r="1157" spans="1:34" ht="12.75" customHeight="1">
      <c r="A1157" s="25"/>
      <c r="B1157" s="32"/>
      <c r="C1157" s="20"/>
      <c r="D1157" s="92"/>
      <c r="E1157" s="20"/>
      <c r="F1157" s="35"/>
      <c r="G1157" s="32"/>
      <c r="H1157" s="32"/>
      <c r="I1157" s="32"/>
      <c r="J1157" s="29"/>
      <c r="K1157" s="29"/>
      <c r="L1157" s="29"/>
      <c r="M1157" s="29"/>
      <c r="N1157" s="29"/>
      <c r="O1157" s="29"/>
      <c r="P1157" s="29"/>
      <c r="Q1157" s="29"/>
      <c r="R1157" s="29"/>
      <c r="S1157" s="29"/>
      <c r="T1157" s="29"/>
      <c r="U1157" s="29"/>
      <c r="V1157" s="29"/>
      <c r="W1157" s="29"/>
      <c r="X1157" s="29"/>
      <c r="Y1157" s="29"/>
      <c r="Z1157" s="29"/>
      <c r="AA1157" s="32"/>
      <c r="AB1157" s="32"/>
      <c r="AC1157" s="32"/>
      <c r="AD1157" s="32"/>
      <c r="AE1157" s="32"/>
      <c r="AF1157" s="32"/>
      <c r="AG1157" s="32"/>
      <c r="AH1157" s="32"/>
    </row>
    <row r="1158" spans="1:34" ht="12.75" customHeight="1">
      <c r="A1158" s="25"/>
      <c r="B1158" s="32"/>
      <c r="C1158" s="20"/>
      <c r="D1158" s="92"/>
      <c r="E1158" s="20"/>
      <c r="F1158" s="35"/>
      <c r="G1158" s="32"/>
      <c r="H1158" s="32"/>
      <c r="I1158" s="32"/>
      <c r="J1158" s="29"/>
      <c r="K1158" s="29"/>
      <c r="L1158" s="29"/>
      <c r="M1158" s="29"/>
      <c r="N1158" s="29"/>
      <c r="O1158" s="29"/>
      <c r="P1158" s="29"/>
      <c r="Q1158" s="29"/>
      <c r="R1158" s="29"/>
      <c r="S1158" s="29"/>
      <c r="T1158" s="29"/>
      <c r="U1158" s="29"/>
      <c r="V1158" s="29"/>
      <c r="W1158" s="29"/>
      <c r="X1158" s="29"/>
      <c r="Y1158" s="29"/>
      <c r="Z1158" s="29"/>
      <c r="AA1158" s="32"/>
      <c r="AB1158" s="32"/>
      <c r="AC1158" s="32"/>
      <c r="AD1158" s="32"/>
      <c r="AE1158" s="32"/>
      <c r="AF1158" s="32"/>
      <c r="AG1158" s="32"/>
      <c r="AH1158" s="32"/>
    </row>
    <row r="1159" spans="1:34" ht="12.75" customHeight="1">
      <c r="A1159" s="25"/>
      <c r="B1159" s="32"/>
      <c r="C1159" s="20"/>
      <c r="D1159" s="92"/>
      <c r="E1159" s="20"/>
      <c r="F1159" s="35"/>
      <c r="G1159" s="32"/>
      <c r="H1159" s="32"/>
      <c r="I1159" s="32"/>
      <c r="J1159" s="29"/>
      <c r="K1159" s="29"/>
      <c r="L1159" s="29"/>
      <c r="M1159" s="29"/>
      <c r="N1159" s="29"/>
      <c r="O1159" s="29"/>
      <c r="P1159" s="29"/>
      <c r="Q1159" s="29"/>
      <c r="R1159" s="29"/>
      <c r="S1159" s="29"/>
      <c r="T1159" s="29"/>
      <c r="U1159" s="29"/>
      <c r="V1159" s="29"/>
      <c r="W1159" s="29"/>
      <c r="X1159" s="29"/>
      <c r="Y1159" s="29"/>
      <c r="Z1159" s="29"/>
      <c r="AA1159" s="32"/>
      <c r="AB1159" s="32"/>
      <c r="AC1159" s="32"/>
      <c r="AD1159" s="32"/>
      <c r="AE1159" s="32"/>
      <c r="AF1159" s="32"/>
      <c r="AG1159" s="32"/>
      <c r="AH1159" s="32"/>
    </row>
    <row r="1160" spans="1:34" ht="12.75" customHeight="1">
      <c r="A1160" s="25"/>
      <c r="B1160" s="32"/>
      <c r="C1160" s="20"/>
      <c r="D1160" s="92"/>
      <c r="E1160" s="20"/>
      <c r="F1160" s="35"/>
      <c r="G1160" s="32"/>
      <c r="H1160" s="32"/>
      <c r="I1160" s="32"/>
      <c r="J1160" s="29"/>
      <c r="K1160" s="29"/>
      <c r="L1160" s="29"/>
      <c r="M1160" s="29"/>
      <c r="N1160" s="29"/>
      <c r="O1160" s="29"/>
      <c r="P1160" s="29"/>
      <c r="Q1160" s="29"/>
      <c r="R1160" s="29"/>
      <c r="S1160" s="29"/>
      <c r="T1160" s="29"/>
      <c r="U1160" s="29"/>
      <c r="V1160" s="29"/>
      <c r="W1160" s="29"/>
      <c r="X1160" s="29"/>
      <c r="Y1160" s="29"/>
      <c r="Z1160" s="29"/>
      <c r="AA1160" s="32"/>
      <c r="AB1160" s="32"/>
      <c r="AC1160" s="32"/>
      <c r="AD1160" s="32"/>
      <c r="AE1160" s="32"/>
      <c r="AF1160" s="32"/>
      <c r="AG1160" s="32"/>
      <c r="AH1160" s="32"/>
    </row>
    <row r="1161" spans="1:34" ht="12.75" customHeight="1">
      <c r="A1161" s="25"/>
      <c r="B1161" s="32"/>
      <c r="C1161" s="20"/>
      <c r="D1161" s="92"/>
      <c r="E1161" s="20"/>
      <c r="F1161" s="35"/>
      <c r="G1161" s="32"/>
      <c r="H1161" s="32"/>
      <c r="I1161" s="32"/>
      <c r="J1161" s="29"/>
      <c r="K1161" s="29"/>
      <c r="L1161" s="29"/>
      <c r="M1161" s="29"/>
      <c r="N1161" s="29"/>
      <c r="O1161" s="29"/>
      <c r="P1161" s="29"/>
      <c r="Q1161" s="29"/>
      <c r="R1161" s="29"/>
      <c r="S1161" s="29"/>
      <c r="T1161" s="29"/>
      <c r="U1161" s="29"/>
      <c r="V1161" s="29"/>
      <c r="W1161" s="29"/>
      <c r="X1161" s="29"/>
      <c r="Y1161" s="29"/>
      <c r="Z1161" s="29"/>
      <c r="AA1161" s="32"/>
      <c r="AB1161" s="32"/>
      <c r="AC1161" s="32"/>
      <c r="AD1161" s="32"/>
      <c r="AE1161" s="32"/>
      <c r="AF1161" s="32"/>
      <c r="AG1161" s="32"/>
      <c r="AH1161" s="32"/>
    </row>
    <row r="1162" spans="1:34" ht="12.75" customHeight="1">
      <c r="A1162" s="25"/>
      <c r="B1162" s="32"/>
      <c r="C1162" s="20"/>
      <c r="D1162" s="92"/>
      <c r="E1162" s="20"/>
      <c r="F1162" s="35"/>
      <c r="G1162" s="32"/>
      <c r="H1162" s="32"/>
      <c r="I1162" s="32"/>
      <c r="J1162" s="29"/>
      <c r="K1162" s="29"/>
      <c r="L1162" s="29"/>
      <c r="M1162" s="29"/>
      <c r="N1162" s="29"/>
      <c r="O1162" s="29"/>
      <c r="P1162" s="29"/>
      <c r="Q1162" s="29"/>
      <c r="R1162" s="29"/>
      <c r="S1162" s="29"/>
      <c r="T1162" s="29"/>
      <c r="U1162" s="29"/>
      <c r="V1162" s="29"/>
      <c r="W1162" s="29"/>
      <c r="X1162" s="29"/>
      <c r="Y1162" s="29"/>
      <c r="Z1162" s="29"/>
      <c r="AA1162" s="32"/>
      <c r="AB1162" s="32"/>
      <c r="AC1162" s="32"/>
      <c r="AD1162" s="32"/>
      <c r="AE1162" s="32"/>
      <c r="AF1162" s="32"/>
      <c r="AG1162" s="32"/>
      <c r="AH1162" s="32"/>
    </row>
    <row r="1163" spans="1:34" ht="12.75" customHeight="1">
      <c r="A1163" s="25"/>
      <c r="B1163" s="32"/>
      <c r="C1163" s="20"/>
      <c r="D1163" s="92"/>
      <c r="E1163" s="20"/>
      <c r="F1163" s="35"/>
      <c r="G1163" s="32"/>
      <c r="H1163" s="32"/>
      <c r="I1163" s="32"/>
      <c r="J1163" s="29"/>
      <c r="K1163" s="29"/>
      <c r="L1163" s="29"/>
      <c r="M1163" s="29"/>
      <c r="N1163" s="29"/>
      <c r="O1163" s="29"/>
      <c r="P1163" s="29"/>
      <c r="Q1163" s="29"/>
      <c r="R1163" s="29"/>
      <c r="S1163" s="29"/>
      <c r="T1163" s="29"/>
      <c r="U1163" s="29"/>
      <c r="V1163" s="29"/>
      <c r="W1163" s="29"/>
      <c r="X1163" s="29"/>
      <c r="Y1163" s="29"/>
      <c r="Z1163" s="29"/>
      <c r="AA1163" s="32"/>
      <c r="AB1163" s="32"/>
      <c r="AC1163" s="32"/>
      <c r="AD1163" s="32"/>
      <c r="AE1163" s="32"/>
      <c r="AF1163" s="32"/>
      <c r="AG1163" s="32"/>
      <c r="AH1163" s="32"/>
    </row>
    <row r="1164" spans="1:34" ht="12.75" customHeight="1">
      <c r="A1164" s="25"/>
      <c r="B1164" s="32"/>
      <c r="C1164" s="20"/>
      <c r="D1164" s="92"/>
      <c r="E1164" s="20"/>
      <c r="F1164" s="35"/>
      <c r="G1164" s="32"/>
      <c r="H1164" s="32"/>
      <c r="I1164" s="32"/>
      <c r="J1164" s="29"/>
      <c r="K1164" s="29"/>
      <c r="L1164" s="29"/>
      <c r="M1164" s="29"/>
      <c r="N1164" s="29"/>
      <c r="O1164" s="29"/>
      <c r="P1164" s="29"/>
      <c r="Q1164" s="29"/>
      <c r="R1164" s="29"/>
      <c r="S1164" s="29"/>
      <c r="T1164" s="29"/>
      <c r="U1164" s="29"/>
      <c r="V1164" s="29"/>
      <c r="W1164" s="29"/>
      <c r="X1164" s="29"/>
      <c r="Y1164" s="29"/>
      <c r="Z1164" s="29"/>
      <c r="AA1164" s="32"/>
      <c r="AB1164" s="32"/>
      <c r="AC1164" s="32"/>
      <c r="AD1164" s="32"/>
      <c r="AE1164" s="32"/>
      <c r="AF1164" s="32"/>
      <c r="AG1164" s="32"/>
      <c r="AH1164" s="32"/>
    </row>
    <row r="1165" spans="1:34" ht="12.75" customHeight="1">
      <c r="A1165" s="25"/>
      <c r="B1165" s="32"/>
      <c r="C1165" s="20"/>
      <c r="D1165" s="92"/>
      <c r="E1165" s="20"/>
      <c r="F1165" s="35"/>
      <c r="G1165" s="32"/>
      <c r="H1165" s="32"/>
      <c r="I1165" s="32"/>
      <c r="J1165" s="29"/>
      <c r="K1165" s="29"/>
      <c r="L1165" s="29"/>
      <c r="M1165" s="29"/>
      <c r="N1165" s="29"/>
      <c r="O1165" s="29"/>
      <c r="P1165" s="29"/>
      <c r="Q1165" s="29"/>
      <c r="R1165" s="29"/>
      <c r="S1165" s="29"/>
      <c r="T1165" s="29"/>
      <c r="U1165" s="29"/>
      <c r="V1165" s="29"/>
      <c r="W1165" s="29"/>
      <c r="X1165" s="29"/>
      <c r="Y1165" s="29"/>
      <c r="Z1165" s="29"/>
      <c r="AA1165" s="32"/>
      <c r="AB1165" s="32"/>
      <c r="AC1165" s="32"/>
      <c r="AD1165" s="32"/>
      <c r="AE1165" s="32"/>
      <c r="AF1165" s="32"/>
      <c r="AG1165" s="32"/>
      <c r="AH1165" s="32"/>
    </row>
    <row r="1166" spans="1:34" ht="12.75" customHeight="1">
      <c r="A1166" s="25"/>
      <c r="B1166" s="32"/>
      <c r="C1166" s="20"/>
      <c r="D1166" s="92"/>
      <c r="E1166" s="20"/>
      <c r="F1166" s="35"/>
      <c r="G1166" s="32"/>
      <c r="H1166" s="32"/>
      <c r="I1166" s="32"/>
      <c r="J1166" s="29"/>
      <c r="K1166" s="29"/>
      <c r="L1166" s="29"/>
      <c r="M1166" s="29"/>
      <c r="N1166" s="29"/>
      <c r="O1166" s="29"/>
      <c r="P1166" s="29"/>
      <c r="Q1166" s="29"/>
      <c r="R1166" s="29"/>
      <c r="S1166" s="29"/>
      <c r="T1166" s="29"/>
      <c r="U1166" s="29"/>
      <c r="V1166" s="29"/>
      <c r="W1166" s="29"/>
      <c r="X1166" s="29"/>
      <c r="Y1166" s="29"/>
      <c r="Z1166" s="29"/>
      <c r="AA1166" s="32"/>
      <c r="AB1166" s="32"/>
      <c r="AC1166" s="32"/>
      <c r="AD1166" s="32"/>
      <c r="AE1166" s="32"/>
      <c r="AF1166" s="32"/>
      <c r="AG1166" s="32"/>
      <c r="AH1166" s="32"/>
    </row>
    <row r="1167" spans="1:34" ht="12.75" customHeight="1">
      <c r="A1167" s="25"/>
      <c r="B1167" s="32"/>
      <c r="C1167" s="20"/>
      <c r="D1167" s="92"/>
      <c r="E1167" s="20"/>
      <c r="F1167" s="35"/>
      <c r="G1167" s="32"/>
      <c r="H1167" s="32"/>
      <c r="I1167" s="32"/>
      <c r="J1167" s="29"/>
      <c r="K1167" s="29"/>
      <c r="L1167" s="29"/>
      <c r="M1167" s="29"/>
      <c r="N1167" s="29"/>
      <c r="O1167" s="29"/>
      <c r="P1167" s="29"/>
      <c r="Q1167" s="29"/>
      <c r="R1167" s="29"/>
      <c r="S1167" s="29"/>
      <c r="T1167" s="29"/>
      <c r="U1167" s="29"/>
      <c r="V1167" s="29"/>
      <c r="W1167" s="29"/>
      <c r="X1167" s="29"/>
      <c r="Y1167" s="29"/>
      <c r="Z1167" s="29"/>
      <c r="AA1167" s="32"/>
      <c r="AB1167" s="32"/>
      <c r="AC1167" s="32"/>
      <c r="AD1167" s="32"/>
      <c r="AE1167" s="32"/>
      <c r="AF1167" s="32"/>
      <c r="AG1167" s="32"/>
      <c r="AH1167" s="32"/>
    </row>
    <row r="1168" spans="1:34" ht="12.75" customHeight="1">
      <c r="A1168" s="25"/>
      <c r="B1168" s="32"/>
      <c r="C1168" s="20"/>
      <c r="D1168" s="92"/>
      <c r="E1168" s="20"/>
      <c r="F1168" s="35"/>
      <c r="G1168" s="32"/>
      <c r="H1168" s="32"/>
      <c r="I1168" s="32"/>
      <c r="J1168" s="29"/>
      <c r="K1168" s="29"/>
      <c r="L1168" s="29"/>
      <c r="M1168" s="29"/>
      <c r="N1168" s="29"/>
      <c r="O1168" s="29"/>
      <c r="P1168" s="29"/>
      <c r="Q1168" s="29"/>
      <c r="R1168" s="29"/>
      <c r="S1168" s="29"/>
      <c r="T1168" s="29"/>
      <c r="U1168" s="29"/>
      <c r="V1168" s="29"/>
      <c r="W1168" s="29"/>
      <c r="X1168" s="29"/>
      <c r="Y1168" s="29"/>
      <c r="Z1168" s="29"/>
      <c r="AA1168" s="32"/>
      <c r="AB1168" s="32"/>
      <c r="AC1168" s="32"/>
      <c r="AD1168" s="32"/>
      <c r="AE1168" s="32"/>
      <c r="AF1168" s="32"/>
      <c r="AG1168" s="32"/>
      <c r="AH1168" s="32"/>
    </row>
    <row r="1169" spans="1:34" ht="12.75" customHeight="1">
      <c r="A1169" s="25"/>
      <c r="B1169" s="32"/>
      <c r="C1169" s="20"/>
      <c r="D1169" s="92"/>
      <c r="E1169" s="20"/>
      <c r="F1169" s="35"/>
      <c r="G1169" s="32"/>
      <c r="H1169" s="32"/>
      <c r="I1169" s="32"/>
      <c r="J1169" s="29"/>
      <c r="K1169" s="29"/>
      <c r="L1169" s="29"/>
      <c r="M1169" s="29"/>
      <c r="N1169" s="29"/>
      <c r="O1169" s="29"/>
      <c r="P1169" s="29"/>
      <c r="Q1169" s="29"/>
      <c r="R1169" s="29"/>
      <c r="S1169" s="29"/>
      <c r="T1169" s="29"/>
      <c r="U1169" s="29"/>
      <c r="V1169" s="29"/>
      <c r="W1169" s="29"/>
      <c r="X1169" s="29"/>
      <c r="Y1169" s="29"/>
      <c r="Z1169" s="29"/>
      <c r="AA1169" s="32"/>
      <c r="AB1169" s="32"/>
      <c r="AC1169" s="32"/>
      <c r="AD1169" s="32"/>
      <c r="AE1169" s="32"/>
      <c r="AF1169" s="32"/>
      <c r="AG1169" s="32"/>
      <c r="AH1169" s="32"/>
    </row>
    <row r="1170" spans="1:34" ht="12.75" customHeight="1">
      <c r="A1170" s="25"/>
      <c r="B1170" s="32"/>
      <c r="C1170" s="20"/>
      <c r="D1170" s="92"/>
      <c r="E1170" s="20"/>
      <c r="F1170" s="35"/>
      <c r="G1170" s="32"/>
      <c r="H1170" s="32"/>
      <c r="I1170" s="32"/>
      <c r="J1170" s="29"/>
      <c r="K1170" s="29"/>
      <c r="L1170" s="29"/>
      <c r="M1170" s="29"/>
      <c r="N1170" s="29"/>
      <c r="O1170" s="29"/>
      <c r="P1170" s="29"/>
      <c r="Q1170" s="29"/>
      <c r="R1170" s="29"/>
      <c r="S1170" s="29"/>
      <c r="T1170" s="29"/>
      <c r="U1170" s="29"/>
      <c r="V1170" s="29"/>
      <c r="W1170" s="29"/>
      <c r="X1170" s="29"/>
      <c r="Y1170" s="29"/>
      <c r="Z1170" s="29"/>
      <c r="AA1170" s="32"/>
      <c r="AB1170" s="32"/>
      <c r="AC1170" s="32"/>
      <c r="AD1170" s="32"/>
      <c r="AE1170" s="32"/>
      <c r="AF1170" s="32"/>
      <c r="AG1170" s="32"/>
      <c r="AH1170" s="32"/>
    </row>
    <row r="1171" spans="1:34" ht="12.75" customHeight="1">
      <c r="A1171" s="25"/>
      <c r="B1171" s="32"/>
      <c r="C1171" s="20"/>
      <c r="D1171" s="92"/>
      <c r="E1171" s="20"/>
      <c r="F1171" s="35"/>
      <c r="G1171" s="32"/>
      <c r="H1171" s="32"/>
      <c r="I1171" s="32"/>
      <c r="J1171" s="29"/>
      <c r="K1171" s="29"/>
      <c r="L1171" s="29"/>
      <c r="M1171" s="29"/>
      <c r="N1171" s="29"/>
      <c r="O1171" s="29"/>
      <c r="P1171" s="29"/>
      <c r="Q1171" s="29"/>
      <c r="R1171" s="29"/>
      <c r="S1171" s="29"/>
      <c r="T1171" s="29"/>
      <c r="U1171" s="29"/>
      <c r="V1171" s="29"/>
      <c r="W1171" s="29"/>
      <c r="X1171" s="29"/>
      <c r="Y1171" s="29"/>
      <c r="Z1171" s="29"/>
      <c r="AA1171" s="32"/>
      <c r="AB1171" s="32"/>
      <c r="AC1171" s="32"/>
      <c r="AD1171" s="32"/>
      <c r="AE1171" s="32"/>
      <c r="AF1171" s="32"/>
      <c r="AG1171" s="32"/>
      <c r="AH1171" s="32"/>
    </row>
    <row r="1172" spans="1:34" ht="12.75" customHeight="1">
      <c r="A1172" s="25"/>
      <c r="B1172" s="32"/>
      <c r="C1172" s="20"/>
      <c r="D1172" s="92"/>
      <c r="E1172" s="20"/>
      <c r="F1172" s="35"/>
      <c r="G1172" s="32"/>
      <c r="H1172" s="32"/>
      <c r="I1172" s="32"/>
      <c r="J1172" s="29"/>
      <c r="K1172" s="29"/>
      <c r="L1172" s="29"/>
      <c r="M1172" s="29"/>
      <c r="N1172" s="29"/>
      <c r="O1172" s="29"/>
      <c r="P1172" s="29"/>
      <c r="Q1172" s="29"/>
      <c r="R1172" s="29"/>
      <c r="S1172" s="29"/>
      <c r="T1172" s="29"/>
      <c r="U1172" s="29"/>
      <c r="V1172" s="29"/>
      <c r="W1172" s="29"/>
      <c r="X1172" s="29"/>
      <c r="Y1172" s="29"/>
      <c r="Z1172" s="29"/>
      <c r="AA1172" s="32"/>
      <c r="AB1172" s="32"/>
      <c r="AC1172" s="32"/>
      <c r="AD1172" s="32"/>
      <c r="AE1172" s="32"/>
      <c r="AF1172" s="32"/>
      <c r="AG1172" s="32"/>
      <c r="AH1172" s="32"/>
    </row>
    <row r="1173" spans="1:34" ht="12.75" customHeight="1">
      <c r="A1173" s="25"/>
      <c r="B1173" s="32"/>
      <c r="C1173" s="20"/>
      <c r="D1173" s="92"/>
      <c r="E1173" s="20"/>
      <c r="F1173" s="35"/>
      <c r="G1173" s="32"/>
      <c r="H1173" s="32"/>
      <c r="I1173" s="32"/>
      <c r="J1173" s="29"/>
      <c r="K1173" s="29"/>
      <c r="L1173" s="29"/>
      <c r="M1173" s="29"/>
      <c r="N1173" s="29"/>
      <c r="O1173" s="29"/>
      <c r="P1173" s="29"/>
      <c r="Q1173" s="29"/>
      <c r="R1173" s="29"/>
      <c r="S1173" s="29"/>
      <c r="T1173" s="29"/>
      <c r="U1173" s="29"/>
      <c r="V1173" s="29"/>
      <c r="W1173" s="29"/>
      <c r="X1173" s="29"/>
      <c r="Y1173" s="29"/>
      <c r="Z1173" s="29"/>
      <c r="AA1173" s="32"/>
      <c r="AB1173" s="32"/>
      <c r="AC1173" s="32"/>
      <c r="AD1173" s="32"/>
      <c r="AE1173" s="32"/>
      <c r="AF1173" s="32"/>
      <c r="AG1173" s="32"/>
      <c r="AH1173" s="32"/>
    </row>
    <row r="1174" spans="1:34" ht="12.75" customHeight="1">
      <c r="A1174" s="25"/>
      <c r="B1174" s="32"/>
      <c r="C1174" s="20"/>
      <c r="D1174" s="92"/>
      <c r="E1174" s="20"/>
      <c r="F1174" s="35"/>
      <c r="G1174" s="32"/>
      <c r="H1174" s="32"/>
      <c r="I1174" s="32"/>
      <c r="J1174" s="29"/>
      <c r="K1174" s="29"/>
      <c r="L1174" s="29"/>
      <c r="M1174" s="29"/>
      <c r="N1174" s="29"/>
      <c r="O1174" s="29"/>
      <c r="P1174" s="29"/>
      <c r="Q1174" s="29"/>
      <c r="R1174" s="29"/>
      <c r="S1174" s="29"/>
      <c r="T1174" s="29"/>
      <c r="U1174" s="29"/>
      <c r="V1174" s="29"/>
      <c r="W1174" s="29"/>
      <c r="X1174" s="29"/>
      <c r="Y1174" s="29"/>
      <c r="Z1174" s="29"/>
      <c r="AA1174" s="32"/>
      <c r="AB1174" s="32"/>
      <c r="AC1174" s="32"/>
      <c r="AD1174" s="32"/>
      <c r="AE1174" s="32"/>
      <c r="AF1174" s="32"/>
      <c r="AG1174" s="32"/>
      <c r="AH1174" s="32"/>
    </row>
    <row r="1175" spans="1:34" ht="12.75" customHeight="1">
      <c r="A1175" s="25"/>
      <c r="B1175" s="32"/>
      <c r="C1175" s="20"/>
      <c r="D1175" s="92"/>
      <c r="E1175" s="20"/>
      <c r="F1175" s="35"/>
      <c r="G1175" s="32"/>
      <c r="H1175" s="32"/>
      <c r="I1175" s="32"/>
      <c r="J1175" s="29"/>
      <c r="K1175" s="29"/>
      <c r="L1175" s="29"/>
      <c r="M1175" s="29"/>
      <c r="N1175" s="29"/>
      <c r="O1175" s="29"/>
      <c r="P1175" s="29"/>
      <c r="Q1175" s="29"/>
      <c r="R1175" s="29"/>
      <c r="S1175" s="29"/>
      <c r="T1175" s="29"/>
      <c r="U1175" s="29"/>
      <c r="V1175" s="29"/>
      <c r="W1175" s="29"/>
      <c r="X1175" s="29"/>
      <c r="Y1175" s="29"/>
      <c r="Z1175" s="29"/>
      <c r="AA1175" s="32"/>
      <c r="AB1175" s="32"/>
      <c r="AC1175" s="32"/>
      <c r="AD1175" s="32"/>
      <c r="AE1175" s="32"/>
      <c r="AF1175" s="32"/>
      <c r="AG1175" s="32"/>
      <c r="AH1175" s="32"/>
    </row>
    <row r="1176" spans="1:34" ht="12.75" customHeight="1">
      <c r="A1176" s="25"/>
      <c r="B1176" s="32"/>
      <c r="C1176" s="20"/>
      <c r="D1176" s="92"/>
      <c r="E1176" s="20"/>
      <c r="F1176" s="35"/>
      <c r="G1176" s="32"/>
      <c r="H1176" s="32"/>
      <c r="I1176" s="32"/>
      <c r="J1176" s="29"/>
      <c r="K1176" s="29"/>
      <c r="L1176" s="29"/>
      <c r="M1176" s="29"/>
      <c r="N1176" s="29"/>
      <c r="O1176" s="29"/>
      <c r="P1176" s="29"/>
      <c r="Q1176" s="29"/>
      <c r="R1176" s="29"/>
      <c r="S1176" s="29"/>
      <c r="T1176" s="29"/>
      <c r="U1176" s="29"/>
      <c r="V1176" s="29"/>
      <c r="W1176" s="29"/>
      <c r="X1176" s="29"/>
      <c r="Y1176" s="29"/>
      <c r="Z1176" s="29"/>
      <c r="AA1176" s="32"/>
      <c r="AB1176" s="32"/>
      <c r="AC1176" s="32"/>
      <c r="AD1176" s="32"/>
      <c r="AE1176" s="32"/>
      <c r="AF1176" s="32"/>
      <c r="AG1176" s="32"/>
      <c r="AH1176" s="32"/>
    </row>
    <row r="1177" spans="1:34" ht="12.75" customHeight="1">
      <c r="A1177" s="25"/>
      <c r="B1177" s="32"/>
      <c r="C1177" s="20"/>
      <c r="D1177" s="92"/>
      <c r="E1177" s="20"/>
      <c r="F1177" s="35"/>
      <c r="G1177" s="32"/>
      <c r="H1177" s="32"/>
      <c r="I1177" s="32"/>
      <c r="J1177" s="29"/>
      <c r="K1177" s="29"/>
      <c r="L1177" s="29"/>
      <c r="M1177" s="29"/>
      <c r="N1177" s="29"/>
      <c r="O1177" s="29"/>
      <c r="P1177" s="29"/>
      <c r="Q1177" s="29"/>
      <c r="R1177" s="29"/>
      <c r="S1177" s="29"/>
      <c r="T1177" s="29"/>
      <c r="U1177" s="29"/>
      <c r="V1177" s="29"/>
      <c r="W1177" s="29"/>
      <c r="X1177" s="29"/>
      <c r="Y1177" s="29"/>
      <c r="Z1177" s="29"/>
      <c r="AA1177" s="32"/>
      <c r="AB1177" s="32"/>
      <c r="AC1177" s="32"/>
      <c r="AD1177" s="32"/>
      <c r="AE1177" s="32"/>
      <c r="AF1177" s="32"/>
      <c r="AG1177" s="32"/>
      <c r="AH1177" s="32"/>
    </row>
    <row r="1178" spans="1:34" ht="12.75" customHeight="1">
      <c r="A1178" s="25"/>
      <c r="B1178" s="32"/>
      <c r="C1178" s="20"/>
      <c r="D1178" s="92"/>
      <c r="E1178" s="20"/>
      <c r="F1178" s="35"/>
      <c r="G1178" s="32"/>
      <c r="H1178" s="32"/>
      <c r="I1178" s="32"/>
      <c r="J1178" s="29"/>
      <c r="K1178" s="29"/>
      <c r="L1178" s="29"/>
      <c r="M1178" s="29"/>
      <c r="N1178" s="29"/>
      <c r="O1178" s="29"/>
      <c r="P1178" s="29"/>
      <c r="Q1178" s="29"/>
      <c r="R1178" s="29"/>
      <c r="S1178" s="29"/>
      <c r="T1178" s="29"/>
      <c r="U1178" s="29"/>
      <c r="V1178" s="29"/>
      <c r="W1178" s="29"/>
      <c r="X1178" s="29"/>
      <c r="Y1178" s="29"/>
      <c r="Z1178" s="29"/>
      <c r="AA1178" s="32"/>
      <c r="AB1178" s="32"/>
      <c r="AC1178" s="32"/>
      <c r="AD1178" s="32"/>
      <c r="AE1178" s="32"/>
      <c r="AF1178" s="32"/>
      <c r="AG1178" s="32"/>
      <c r="AH1178" s="32"/>
    </row>
    <row r="1179" spans="1:34" ht="12.75" customHeight="1">
      <c r="A1179" s="25"/>
      <c r="B1179" s="32"/>
      <c r="C1179" s="20"/>
      <c r="D1179" s="92"/>
      <c r="E1179" s="20"/>
      <c r="F1179" s="35"/>
      <c r="G1179" s="32"/>
      <c r="H1179" s="32"/>
      <c r="I1179" s="32"/>
      <c r="J1179" s="29"/>
      <c r="K1179" s="29"/>
      <c r="L1179" s="29"/>
      <c r="M1179" s="29"/>
      <c r="N1179" s="29"/>
      <c r="O1179" s="29"/>
      <c r="P1179" s="29"/>
      <c r="Q1179" s="29"/>
      <c r="R1179" s="29"/>
      <c r="S1179" s="29"/>
      <c r="T1179" s="29"/>
      <c r="U1179" s="29"/>
      <c r="V1179" s="29"/>
      <c r="W1179" s="29"/>
      <c r="X1179" s="29"/>
      <c r="Y1179" s="29"/>
      <c r="Z1179" s="29"/>
      <c r="AA1179" s="32"/>
      <c r="AB1179" s="32"/>
      <c r="AC1179" s="32"/>
      <c r="AD1179" s="32"/>
      <c r="AE1179" s="32"/>
      <c r="AF1179" s="32"/>
      <c r="AG1179" s="32"/>
      <c r="AH1179" s="32"/>
    </row>
    <row r="1180" spans="1:34" ht="12.75" customHeight="1">
      <c r="A1180" s="25"/>
      <c r="B1180" s="32"/>
      <c r="C1180" s="20"/>
      <c r="D1180" s="92"/>
      <c r="E1180" s="20"/>
      <c r="F1180" s="35"/>
      <c r="G1180" s="32"/>
      <c r="H1180" s="32"/>
      <c r="I1180" s="32"/>
      <c r="J1180" s="29"/>
      <c r="K1180" s="29"/>
      <c r="L1180" s="29"/>
      <c r="M1180" s="29"/>
      <c r="N1180" s="29"/>
      <c r="O1180" s="29"/>
      <c r="P1180" s="29"/>
      <c r="Q1180" s="29"/>
      <c r="R1180" s="29"/>
      <c r="S1180" s="29"/>
      <c r="T1180" s="29"/>
      <c r="U1180" s="29"/>
      <c r="V1180" s="29"/>
      <c r="W1180" s="29"/>
      <c r="X1180" s="29"/>
      <c r="Y1180" s="29"/>
      <c r="Z1180" s="29"/>
      <c r="AA1180" s="32"/>
      <c r="AB1180" s="32"/>
      <c r="AC1180" s="32"/>
      <c r="AD1180" s="32"/>
      <c r="AE1180" s="32"/>
      <c r="AF1180" s="32"/>
      <c r="AG1180" s="32"/>
      <c r="AH1180" s="32"/>
    </row>
    <row r="1181" spans="1:34" ht="12.75" customHeight="1">
      <c r="A1181" s="25"/>
      <c r="B1181" s="32"/>
      <c r="C1181" s="20"/>
      <c r="D1181" s="92"/>
      <c r="E1181" s="20"/>
      <c r="F1181" s="35"/>
      <c r="G1181" s="32"/>
      <c r="H1181" s="32"/>
      <c r="I1181" s="32"/>
      <c r="J1181" s="29"/>
      <c r="K1181" s="29"/>
      <c r="L1181" s="29"/>
      <c r="M1181" s="29"/>
      <c r="N1181" s="29"/>
      <c r="O1181" s="29"/>
      <c r="P1181" s="29"/>
      <c r="Q1181" s="29"/>
      <c r="R1181" s="29"/>
      <c r="S1181" s="29"/>
      <c r="T1181" s="29"/>
      <c r="U1181" s="29"/>
      <c r="V1181" s="29"/>
      <c r="W1181" s="29"/>
      <c r="X1181" s="29"/>
      <c r="Y1181" s="29"/>
      <c r="Z1181" s="29"/>
      <c r="AA1181" s="32"/>
      <c r="AB1181" s="32"/>
      <c r="AC1181" s="32"/>
      <c r="AD1181" s="32"/>
      <c r="AE1181" s="32"/>
      <c r="AF1181" s="32"/>
      <c r="AG1181" s="32"/>
      <c r="AH1181" s="32"/>
    </row>
    <row r="1182" spans="1:34" ht="12.75" customHeight="1">
      <c r="A1182" s="25"/>
      <c r="B1182" s="32"/>
      <c r="C1182" s="20"/>
      <c r="D1182" s="92"/>
      <c r="E1182" s="20"/>
      <c r="F1182" s="35"/>
      <c r="G1182" s="32"/>
      <c r="H1182" s="32"/>
      <c r="I1182" s="32"/>
      <c r="J1182" s="29"/>
      <c r="K1182" s="29"/>
      <c r="L1182" s="29"/>
      <c r="M1182" s="29"/>
      <c r="N1182" s="29"/>
      <c r="O1182" s="29"/>
      <c r="P1182" s="29"/>
      <c r="Q1182" s="29"/>
      <c r="R1182" s="29"/>
      <c r="S1182" s="29"/>
      <c r="T1182" s="29"/>
      <c r="U1182" s="29"/>
      <c r="V1182" s="29"/>
      <c r="W1182" s="29"/>
      <c r="X1182" s="29"/>
      <c r="Y1182" s="29"/>
      <c r="Z1182" s="29"/>
      <c r="AA1182" s="32"/>
      <c r="AB1182" s="32"/>
      <c r="AC1182" s="32"/>
      <c r="AD1182" s="32"/>
      <c r="AE1182" s="32"/>
      <c r="AF1182" s="32"/>
      <c r="AG1182" s="32"/>
      <c r="AH1182" s="32"/>
    </row>
    <row r="1183" spans="1:34" ht="12.75" customHeight="1">
      <c r="A1183" s="25"/>
      <c r="B1183" s="32"/>
      <c r="C1183" s="20"/>
      <c r="D1183" s="92"/>
      <c r="E1183" s="20"/>
      <c r="F1183" s="35"/>
      <c r="G1183" s="32"/>
      <c r="H1183" s="32"/>
      <c r="I1183" s="32"/>
      <c r="J1183" s="29"/>
      <c r="K1183" s="29"/>
      <c r="L1183" s="29"/>
      <c r="M1183" s="29"/>
      <c r="N1183" s="29"/>
      <c r="O1183" s="29"/>
      <c r="P1183" s="29"/>
      <c r="Q1183" s="29"/>
      <c r="R1183" s="29"/>
      <c r="S1183" s="29"/>
      <c r="T1183" s="29"/>
      <c r="U1183" s="29"/>
      <c r="V1183" s="29"/>
      <c r="W1183" s="29"/>
      <c r="X1183" s="29"/>
      <c r="Y1183" s="29"/>
      <c r="Z1183" s="29"/>
      <c r="AA1183" s="32"/>
      <c r="AB1183" s="32"/>
      <c r="AC1183" s="32"/>
      <c r="AD1183" s="32"/>
      <c r="AE1183" s="32"/>
      <c r="AF1183" s="32"/>
      <c r="AG1183" s="32"/>
      <c r="AH1183" s="32"/>
    </row>
    <row r="1184" spans="1:34" ht="12.75" customHeight="1">
      <c r="A1184" s="25"/>
      <c r="B1184" s="32"/>
      <c r="C1184" s="20"/>
      <c r="D1184" s="92"/>
      <c r="E1184" s="20"/>
      <c r="F1184" s="35"/>
      <c r="G1184" s="32"/>
      <c r="H1184" s="32"/>
      <c r="I1184" s="32"/>
      <c r="J1184" s="29"/>
      <c r="K1184" s="29"/>
      <c r="L1184" s="29"/>
      <c r="M1184" s="29"/>
      <c r="N1184" s="29"/>
      <c r="O1184" s="29"/>
      <c r="P1184" s="29"/>
      <c r="Q1184" s="29"/>
      <c r="R1184" s="29"/>
      <c r="S1184" s="29"/>
      <c r="T1184" s="29"/>
      <c r="U1184" s="29"/>
      <c r="V1184" s="29"/>
      <c r="W1184" s="29"/>
      <c r="X1184" s="29"/>
      <c r="Y1184" s="29"/>
      <c r="Z1184" s="29"/>
      <c r="AA1184" s="32"/>
      <c r="AB1184" s="32"/>
      <c r="AC1184" s="32"/>
      <c r="AD1184" s="32"/>
      <c r="AE1184" s="32"/>
      <c r="AF1184" s="32"/>
      <c r="AG1184" s="32"/>
      <c r="AH1184" s="32"/>
    </row>
    <row r="1185" spans="1:34" ht="12.75" customHeight="1">
      <c r="A1185" s="25"/>
      <c r="B1185" s="32"/>
      <c r="C1185" s="20"/>
      <c r="D1185" s="92"/>
      <c r="E1185" s="20"/>
      <c r="F1185" s="35"/>
      <c r="G1185" s="32"/>
      <c r="H1185" s="32"/>
      <c r="I1185" s="32"/>
      <c r="J1185" s="29"/>
      <c r="K1185" s="29"/>
      <c r="L1185" s="29"/>
      <c r="M1185" s="29"/>
      <c r="N1185" s="29"/>
      <c r="O1185" s="29"/>
      <c r="P1185" s="29"/>
      <c r="Q1185" s="29"/>
      <c r="R1185" s="29"/>
      <c r="S1185" s="29"/>
      <c r="T1185" s="29"/>
      <c r="U1185" s="29"/>
      <c r="V1185" s="29"/>
      <c r="W1185" s="29"/>
      <c r="X1185" s="29"/>
      <c r="Y1185" s="29"/>
      <c r="Z1185" s="29"/>
      <c r="AA1185" s="32"/>
      <c r="AB1185" s="32"/>
      <c r="AC1185" s="32"/>
      <c r="AD1185" s="32"/>
      <c r="AE1185" s="32"/>
      <c r="AF1185" s="32"/>
      <c r="AG1185" s="32"/>
      <c r="AH1185" s="32"/>
    </row>
    <row r="1186" spans="1:34" ht="12.75" customHeight="1">
      <c r="A1186" s="25"/>
      <c r="B1186" s="32"/>
      <c r="C1186" s="20"/>
      <c r="D1186" s="92"/>
      <c r="E1186" s="20"/>
      <c r="F1186" s="35"/>
      <c r="G1186" s="32"/>
      <c r="H1186" s="32"/>
      <c r="I1186" s="32"/>
      <c r="J1186" s="29"/>
      <c r="K1186" s="29"/>
      <c r="L1186" s="29"/>
      <c r="M1186" s="29"/>
      <c r="N1186" s="29"/>
      <c r="O1186" s="29"/>
      <c r="P1186" s="29"/>
      <c r="Q1186" s="29"/>
      <c r="R1186" s="29"/>
      <c r="S1186" s="29"/>
      <c r="T1186" s="29"/>
      <c r="U1186" s="29"/>
      <c r="V1186" s="29"/>
      <c r="W1186" s="29"/>
      <c r="X1186" s="29"/>
      <c r="Y1186" s="29"/>
      <c r="Z1186" s="29"/>
      <c r="AA1186" s="32"/>
      <c r="AB1186" s="32"/>
      <c r="AC1186" s="32"/>
      <c r="AD1186" s="32"/>
      <c r="AE1186" s="32"/>
      <c r="AF1186" s="32"/>
      <c r="AG1186" s="32"/>
      <c r="AH1186" s="32"/>
    </row>
    <row r="1187" spans="1:34" ht="12.75" customHeight="1">
      <c r="A1187" s="25"/>
      <c r="B1187" s="32"/>
      <c r="C1187" s="20"/>
      <c r="D1187" s="92"/>
      <c r="E1187" s="20"/>
      <c r="F1187" s="35"/>
      <c r="G1187" s="32"/>
      <c r="H1187" s="32"/>
      <c r="I1187" s="32"/>
      <c r="J1187" s="29"/>
      <c r="K1187" s="29"/>
      <c r="L1187" s="29"/>
      <c r="M1187" s="29"/>
      <c r="N1187" s="29"/>
      <c r="O1187" s="29"/>
      <c r="P1187" s="29"/>
      <c r="Q1187" s="29"/>
      <c r="R1187" s="29"/>
      <c r="S1187" s="29"/>
      <c r="T1187" s="29"/>
      <c r="U1187" s="29"/>
      <c r="V1187" s="29"/>
      <c r="W1187" s="29"/>
      <c r="X1187" s="29"/>
      <c r="Y1187" s="29"/>
      <c r="Z1187" s="29"/>
      <c r="AA1187" s="32"/>
      <c r="AB1187" s="32"/>
      <c r="AC1187" s="32"/>
      <c r="AD1187" s="32"/>
      <c r="AE1187" s="32"/>
      <c r="AF1187" s="32"/>
      <c r="AG1187" s="32"/>
      <c r="AH1187" s="32"/>
    </row>
    <row r="1188" spans="1:34" ht="12.75" customHeight="1">
      <c r="A1188" s="25"/>
      <c r="B1188" s="32"/>
      <c r="C1188" s="20"/>
      <c r="D1188" s="92"/>
      <c r="E1188" s="20"/>
      <c r="F1188" s="35"/>
      <c r="G1188" s="32"/>
      <c r="H1188" s="32"/>
      <c r="I1188" s="32"/>
      <c r="J1188" s="29"/>
      <c r="K1188" s="29"/>
      <c r="L1188" s="29"/>
      <c r="M1188" s="29"/>
      <c r="N1188" s="29"/>
      <c r="O1188" s="29"/>
      <c r="P1188" s="29"/>
      <c r="Q1188" s="29"/>
      <c r="R1188" s="29"/>
      <c r="S1188" s="29"/>
      <c r="T1188" s="29"/>
      <c r="U1188" s="29"/>
      <c r="V1188" s="29"/>
      <c r="W1188" s="29"/>
      <c r="X1188" s="29"/>
      <c r="Y1188" s="29"/>
      <c r="Z1188" s="29"/>
      <c r="AA1188" s="32"/>
      <c r="AB1188" s="32"/>
      <c r="AC1188" s="32"/>
      <c r="AD1188" s="32"/>
      <c r="AE1188" s="32"/>
      <c r="AF1188" s="32"/>
      <c r="AG1188" s="32"/>
      <c r="AH1188" s="32"/>
    </row>
    <row r="1189" spans="1:34" ht="12.75" customHeight="1">
      <c r="A1189" s="25"/>
      <c r="B1189" s="32"/>
      <c r="C1189" s="20"/>
      <c r="D1189" s="92"/>
      <c r="E1189" s="20"/>
      <c r="F1189" s="35"/>
      <c r="G1189" s="32"/>
      <c r="H1189" s="32"/>
      <c r="I1189" s="32"/>
      <c r="J1189" s="29"/>
      <c r="K1189" s="29"/>
      <c r="L1189" s="29"/>
      <c r="M1189" s="29"/>
      <c r="N1189" s="29"/>
      <c r="O1189" s="29"/>
      <c r="P1189" s="29"/>
      <c r="Q1189" s="29"/>
      <c r="R1189" s="29"/>
      <c r="S1189" s="29"/>
      <c r="T1189" s="29"/>
      <c r="U1189" s="29"/>
      <c r="V1189" s="29"/>
      <c r="W1189" s="29"/>
      <c r="X1189" s="29"/>
      <c r="Y1189" s="29"/>
      <c r="Z1189" s="29"/>
      <c r="AA1189" s="32"/>
      <c r="AB1189" s="32"/>
      <c r="AC1189" s="32"/>
      <c r="AD1189" s="32"/>
      <c r="AE1189" s="32"/>
      <c r="AF1189" s="32"/>
      <c r="AG1189" s="32"/>
      <c r="AH1189" s="32"/>
    </row>
    <row r="1190" spans="1:34" ht="12.75" customHeight="1">
      <c r="A1190" s="25"/>
      <c r="B1190" s="32"/>
      <c r="C1190" s="20"/>
      <c r="D1190" s="92"/>
      <c r="E1190" s="20"/>
      <c r="F1190" s="35"/>
      <c r="G1190" s="32"/>
      <c r="H1190" s="32"/>
      <c r="I1190" s="32"/>
      <c r="J1190" s="29"/>
      <c r="K1190" s="29"/>
      <c r="L1190" s="29"/>
      <c r="M1190" s="29"/>
      <c r="N1190" s="29"/>
      <c r="O1190" s="29"/>
      <c r="P1190" s="29"/>
      <c r="Q1190" s="29"/>
      <c r="R1190" s="29"/>
      <c r="S1190" s="29"/>
      <c r="T1190" s="29"/>
      <c r="U1190" s="29"/>
      <c r="V1190" s="29"/>
      <c r="W1190" s="29"/>
      <c r="X1190" s="29"/>
      <c r="Y1190" s="29"/>
      <c r="Z1190" s="29"/>
      <c r="AA1190" s="32"/>
      <c r="AB1190" s="32"/>
      <c r="AC1190" s="32"/>
      <c r="AD1190" s="32"/>
      <c r="AE1190" s="32"/>
      <c r="AF1190" s="32"/>
      <c r="AG1190" s="32"/>
      <c r="AH1190" s="32"/>
    </row>
    <row r="1191" spans="1:34" ht="12.75" customHeight="1">
      <c r="A1191" s="25"/>
      <c r="B1191" s="32"/>
      <c r="C1191" s="20"/>
      <c r="D1191" s="92"/>
      <c r="E1191" s="20"/>
      <c r="F1191" s="35"/>
      <c r="G1191" s="32"/>
      <c r="H1191" s="32"/>
      <c r="I1191" s="32"/>
      <c r="J1191" s="29"/>
      <c r="K1191" s="29"/>
      <c r="L1191" s="29"/>
      <c r="M1191" s="29"/>
      <c r="N1191" s="29"/>
      <c r="O1191" s="29"/>
      <c r="P1191" s="29"/>
      <c r="Q1191" s="29"/>
      <c r="R1191" s="29"/>
      <c r="S1191" s="29"/>
      <c r="T1191" s="29"/>
      <c r="U1191" s="29"/>
      <c r="V1191" s="29"/>
      <c r="W1191" s="29"/>
      <c r="X1191" s="29"/>
      <c r="Y1191" s="29"/>
      <c r="Z1191" s="29"/>
      <c r="AA1191" s="32"/>
      <c r="AB1191" s="32"/>
      <c r="AC1191" s="32"/>
      <c r="AD1191" s="32"/>
      <c r="AE1191" s="32"/>
      <c r="AF1191" s="32"/>
      <c r="AG1191" s="32"/>
      <c r="AH1191" s="32"/>
    </row>
    <row r="1192" spans="1:34" ht="12.75" customHeight="1">
      <c r="A1192" s="25"/>
      <c r="B1192" s="32"/>
      <c r="C1192" s="20"/>
      <c r="D1192" s="92"/>
      <c r="E1192" s="20"/>
      <c r="F1192" s="35"/>
      <c r="G1192" s="32"/>
      <c r="H1192" s="32"/>
      <c r="I1192" s="32"/>
      <c r="J1192" s="29"/>
      <c r="K1192" s="29"/>
      <c r="L1192" s="29"/>
      <c r="M1192" s="29"/>
      <c r="N1192" s="29"/>
      <c r="O1192" s="29"/>
      <c r="P1192" s="29"/>
      <c r="Q1192" s="29"/>
      <c r="R1192" s="29"/>
      <c r="S1192" s="29"/>
      <c r="T1192" s="29"/>
      <c r="U1192" s="29"/>
      <c r="V1192" s="29"/>
      <c r="W1192" s="29"/>
      <c r="X1192" s="29"/>
      <c r="Y1192" s="29"/>
      <c r="Z1192" s="29"/>
      <c r="AA1192" s="32"/>
      <c r="AB1192" s="32"/>
      <c r="AC1192" s="32"/>
      <c r="AD1192" s="32"/>
      <c r="AE1192" s="32"/>
      <c r="AF1192" s="32"/>
      <c r="AG1192" s="32"/>
      <c r="AH1192" s="32"/>
    </row>
    <row r="1193" spans="1:34" ht="12.75" customHeight="1">
      <c r="A1193" s="25"/>
      <c r="B1193" s="32"/>
      <c r="C1193" s="20"/>
      <c r="D1193" s="92"/>
      <c r="E1193" s="20"/>
      <c r="F1193" s="35"/>
      <c r="G1193" s="32"/>
      <c r="H1193" s="32"/>
      <c r="I1193" s="32"/>
      <c r="J1193" s="29"/>
      <c r="K1193" s="29"/>
      <c r="L1193" s="29"/>
      <c r="M1193" s="29"/>
      <c r="N1193" s="29"/>
      <c r="O1193" s="29"/>
      <c r="P1193" s="29"/>
      <c r="Q1193" s="29"/>
      <c r="R1193" s="29"/>
      <c r="S1193" s="29"/>
      <c r="T1193" s="29"/>
      <c r="U1193" s="29"/>
      <c r="V1193" s="29"/>
      <c r="W1193" s="29"/>
      <c r="X1193" s="29"/>
      <c r="Y1193" s="29"/>
      <c r="Z1193" s="29"/>
      <c r="AA1193" s="32"/>
      <c r="AB1193" s="32"/>
      <c r="AC1193" s="32"/>
      <c r="AD1193" s="32"/>
      <c r="AE1193" s="32"/>
      <c r="AF1193" s="32"/>
      <c r="AG1193" s="32"/>
      <c r="AH1193" s="32"/>
    </row>
    <row r="1194" spans="1:34" ht="12.75" customHeight="1">
      <c r="A1194" s="25"/>
      <c r="B1194" s="32"/>
      <c r="C1194" s="20"/>
      <c r="D1194" s="92"/>
      <c r="E1194" s="20"/>
      <c r="F1194" s="35"/>
      <c r="G1194" s="32"/>
      <c r="H1194" s="32"/>
      <c r="I1194" s="32"/>
      <c r="J1194" s="29"/>
      <c r="K1194" s="29"/>
      <c r="L1194" s="29"/>
      <c r="M1194" s="29"/>
      <c r="N1194" s="29"/>
      <c r="O1194" s="29"/>
      <c r="P1194" s="29"/>
      <c r="Q1194" s="29"/>
      <c r="R1194" s="29"/>
      <c r="S1194" s="29"/>
      <c r="T1194" s="29"/>
      <c r="U1194" s="29"/>
      <c r="V1194" s="29"/>
      <c r="W1194" s="29"/>
      <c r="X1194" s="29"/>
      <c r="Y1194" s="29"/>
      <c r="Z1194" s="29"/>
      <c r="AA1194" s="32"/>
      <c r="AB1194" s="32"/>
      <c r="AC1194" s="32"/>
      <c r="AD1194" s="32"/>
      <c r="AE1194" s="32"/>
      <c r="AF1194" s="32"/>
      <c r="AG1194" s="32"/>
      <c r="AH1194" s="32"/>
    </row>
    <row r="1195" spans="1:34" ht="12.75" customHeight="1">
      <c r="A1195" s="25"/>
      <c r="B1195" s="32"/>
      <c r="C1195" s="20"/>
      <c r="D1195" s="92"/>
      <c r="E1195" s="20"/>
      <c r="F1195" s="35"/>
      <c r="G1195" s="32"/>
      <c r="H1195" s="32"/>
      <c r="I1195" s="32"/>
      <c r="J1195" s="29"/>
      <c r="K1195" s="29"/>
      <c r="L1195" s="29"/>
      <c r="M1195" s="29"/>
      <c r="N1195" s="29"/>
      <c r="O1195" s="29"/>
      <c r="P1195" s="29"/>
      <c r="Q1195" s="29"/>
      <c r="R1195" s="29"/>
      <c r="S1195" s="29"/>
      <c r="T1195" s="29"/>
      <c r="U1195" s="29"/>
      <c r="V1195" s="29"/>
      <c r="W1195" s="29"/>
      <c r="X1195" s="29"/>
      <c r="Y1195" s="29"/>
      <c r="Z1195" s="29"/>
      <c r="AA1195" s="32"/>
      <c r="AB1195" s="32"/>
      <c r="AC1195" s="32"/>
      <c r="AD1195" s="32"/>
      <c r="AE1195" s="32"/>
      <c r="AF1195" s="32"/>
      <c r="AG1195" s="32"/>
      <c r="AH1195" s="32"/>
    </row>
    <row r="1196" spans="1:34" ht="12.75" customHeight="1">
      <c r="A1196" s="25"/>
      <c r="B1196" s="32"/>
      <c r="C1196" s="20"/>
      <c r="D1196" s="92"/>
      <c r="E1196" s="20"/>
      <c r="F1196" s="35"/>
      <c r="G1196" s="32"/>
      <c r="H1196" s="32"/>
      <c r="I1196" s="32"/>
      <c r="J1196" s="29"/>
      <c r="K1196" s="29"/>
      <c r="L1196" s="29"/>
      <c r="M1196" s="29"/>
      <c r="N1196" s="29"/>
      <c r="O1196" s="29"/>
      <c r="P1196" s="29"/>
      <c r="Q1196" s="29"/>
      <c r="R1196" s="29"/>
      <c r="S1196" s="29"/>
      <c r="T1196" s="29"/>
      <c r="U1196" s="29"/>
      <c r="V1196" s="29"/>
      <c r="W1196" s="29"/>
      <c r="X1196" s="29"/>
      <c r="Y1196" s="29"/>
      <c r="Z1196" s="29"/>
      <c r="AA1196" s="32"/>
      <c r="AB1196" s="32"/>
      <c r="AC1196" s="32"/>
      <c r="AD1196" s="32"/>
      <c r="AE1196" s="32"/>
      <c r="AF1196" s="32"/>
      <c r="AG1196" s="32"/>
      <c r="AH1196" s="32"/>
    </row>
    <row r="1197" spans="1:34" ht="12.75" customHeight="1">
      <c r="A1197" s="25"/>
      <c r="B1197" s="32"/>
      <c r="C1197" s="20"/>
      <c r="D1197" s="92"/>
      <c r="E1197" s="20"/>
      <c r="F1197" s="35"/>
      <c r="G1197" s="32"/>
      <c r="H1197" s="32"/>
      <c r="I1197" s="32"/>
      <c r="J1197" s="29"/>
      <c r="K1197" s="29"/>
      <c r="L1197" s="29"/>
      <c r="M1197" s="29"/>
      <c r="N1197" s="29"/>
      <c r="O1197" s="29"/>
      <c r="P1197" s="29"/>
      <c r="Q1197" s="29"/>
      <c r="R1197" s="29"/>
      <c r="S1197" s="29"/>
      <c r="T1197" s="29"/>
      <c r="U1197" s="29"/>
      <c r="V1197" s="29"/>
      <c r="W1197" s="29"/>
      <c r="X1197" s="29"/>
      <c r="Y1197" s="29"/>
      <c r="Z1197" s="29"/>
      <c r="AA1197" s="32"/>
      <c r="AB1197" s="32"/>
      <c r="AC1197" s="32"/>
      <c r="AD1197" s="32"/>
      <c r="AE1197" s="32"/>
      <c r="AF1197" s="32"/>
      <c r="AG1197" s="32"/>
      <c r="AH1197" s="32"/>
    </row>
    <row r="1198" spans="1:34" ht="12.75" customHeight="1">
      <c r="A1198" s="25"/>
      <c r="B1198" s="32"/>
      <c r="C1198" s="20"/>
      <c r="D1198" s="92"/>
      <c r="E1198" s="20"/>
      <c r="F1198" s="35"/>
      <c r="G1198" s="32"/>
      <c r="H1198" s="32"/>
      <c r="I1198" s="32"/>
      <c r="J1198" s="29"/>
      <c r="K1198" s="29"/>
      <c r="L1198" s="29"/>
      <c r="M1198" s="29"/>
      <c r="N1198" s="29"/>
      <c r="O1198" s="29"/>
      <c r="P1198" s="29"/>
      <c r="Q1198" s="29"/>
      <c r="R1198" s="29"/>
      <c r="S1198" s="29"/>
      <c r="T1198" s="29"/>
      <c r="U1198" s="29"/>
      <c r="V1198" s="29"/>
      <c r="W1198" s="29"/>
      <c r="X1198" s="29"/>
      <c r="Y1198" s="29"/>
      <c r="Z1198" s="29"/>
      <c r="AA1198" s="32"/>
      <c r="AB1198" s="32"/>
      <c r="AC1198" s="32"/>
      <c r="AD1198" s="32"/>
      <c r="AE1198" s="32"/>
      <c r="AF1198" s="32"/>
      <c r="AG1198" s="32"/>
      <c r="AH1198" s="32"/>
    </row>
    <row r="1199" spans="1:34" ht="12.75" customHeight="1">
      <c r="A1199" s="25"/>
      <c r="B1199" s="32"/>
      <c r="C1199" s="20"/>
      <c r="D1199" s="92"/>
      <c r="E1199" s="20"/>
      <c r="F1199" s="35"/>
      <c r="G1199" s="32"/>
      <c r="H1199" s="32"/>
      <c r="I1199" s="32"/>
      <c r="J1199" s="29"/>
      <c r="K1199" s="29"/>
      <c r="L1199" s="29"/>
      <c r="M1199" s="29"/>
      <c r="N1199" s="29"/>
      <c r="O1199" s="29"/>
      <c r="P1199" s="29"/>
      <c r="Q1199" s="29"/>
      <c r="R1199" s="29"/>
      <c r="S1199" s="29"/>
      <c r="T1199" s="29"/>
      <c r="U1199" s="29"/>
      <c r="V1199" s="29"/>
      <c r="W1199" s="29"/>
      <c r="X1199" s="29"/>
      <c r="Y1199" s="29"/>
      <c r="Z1199" s="29"/>
      <c r="AA1199" s="32"/>
      <c r="AB1199" s="32"/>
      <c r="AC1199" s="32"/>
      <c r="AD1199" s="32"/>
      <c r="AE1199" s="32"/>
      <c r="AF1199" s="32"/>
      <c r="AG1199" s="32"/>
      <c r="AH1199" s="32"/>
    </row>
    <row r="1200" spans="1:34" ht="12.75" customHeight="1">
      <c r="A1200" s="25"/>
      <c r="B1200" s="32"/>
      <c r="C1200" s="20"/>
      <c r="D1200" s="92"/>
      <c r="E1200" s="20"/>
      <c r="F1200" s="35"/>
      <c r="G1200" s="32"/>
      <c r="H1200" s="32"/>
      <c r="I1200" s="32"/>
      <c r="J1200" s="29"/>
      <c r="K1200" s="29"/>
      <c r="L1200" s="29"/>
      <c r="M1200" s="29"/>
      <c r="N1200" s="29"/>
      <c r="O1200" s="29"/>
      <c r="P1200" s="29"/>
      <c r="Q1200" s="29"/>
      <c r="R1200" s="29"/>
      <c r="S1200" s="29"/>
      <c r="T1200" s="29"/>
      <c r="U1200" s="29"/>
      <c r="V1200" s="29"/>
      <c r="W1200" s="29"/>
      <c r="X1200" s="29"/>
      <c r="Y1200" s="29"/>
      <c r="Z1200" s="29"/>
      <c r="AA1200" s="32"/>
      <c r="AB1200" s="32"/>
      <c r="AC1200" s="32"/>
      <c r="AD1200" s="32"/>
      <c r="AE1200" s="32"/>
      <c r="AF1200" s="32"/>
      <c r="AG1200" s="32"/>
      <c r="AH1200" s="32"/>
    </row>
    <row r="1201" spans="1:34" ht="12.75" customHeight="1">
      <c r="A1201" s="25"/>
      <c r="B1201" s="32"/>
      <c r="C1201" s="20"/>
      <c r="D1201" s="92"/>
      <c r="E1201" s="20"/>
      <c r="F1201" s="35"/>
      <c r="G1201" s="32"/>
      <c r="H1201" s="32"/>
      <c r="I1201" s="32"/>
      <c r="J1201" s="29"/>
      <c r="K1201" s="29"/>
      <c r="L1201" s="29"/>
      <c r="M1201" s="29"/>
      <c r="N1201" s="29"/>
      <c r="O1201" s="29"/>
      <c r="P1201" s="29"/>
      <c r="Q1201" s="29"/>
      <c r="R1201" s="29"/>
      <c r="S1201" s="29"/>
      <c r="T1201" s="29"/>
      <c r="U1201" s="29"/>
      <c r="V1201" s="29"/>
      <c r="W1201" s="29"/>
      <c r="X1201" s="29"/>
      <c r="Y1201" s="29"/>
      <c r="Z1201" s="29"/>
      <c r="AA1201" s="32"/>
      <c r="AB1201" s="32"/>
      <c r="AC1201" s="32"/>
      <c r="AD1201" s="32"/>
      <c r="AE1201" s="32"/>
      <c r="AF1201" s="32"/>
      <c r="AG1201" s="32"/>
      <c r="AH1201" s="32"/>
    </row>
    <row r="1202" spans="1:34" ht="12.75" customHeight="1">
      <c r="A1202" s="25"/>
      <c r="B1202" s="32"/>
      <c r="C1202" s="20"/>
      <c r="D1202" s="92"/>
      <c r="E1202" s="20"/>
      <c r="F1202" s="35"/>
      <c r="G1202" s="32"/>
      <c r="H1202" s="32"/>
      <c r="I1202" s="32"/>
      <c r="J1202" s="29"/>
      <c r="K1202" s="29"/>
      <c r="L1202" s="29"/>
      <c r="M1202" s="29"/>
      <c r="N1202" s="29"/>
      <c r="O1202" s="29"/>
      <c r="P1202" s="29"/>
      <c r="Q1202" s="29"/>
      <c r="R1202" s="29"/>
      <c r="S1202" s="29"/>
      <c r="T1202" s="29"/>
      <c r="U1202" s="29"/>
      <c r="V1202" s="29"/>
      <c r="W1202" s="29"/>
      <c r="X1202" s="29"/>
      <c r="Y1202" s="29"/>
      <c r="Z1202" s="29"/>
      <c r="AA1202" s="32"/>
      <c r="AB1202" s="32"/>
      <c r="AC1202" s="32"/>
      <c r="AD1202" s="32"/>
      <c r="AE1202" s="32"/>
      <c r="AF1202" s="32"/>
      <c r="AG1202" s="32"/>
      <c r="AH1202" s="32"/>
    </row>
    <row r="1203" spans="1:34" ht="12.75" customHeight="1">
      <c r="A1203" s="25"/>
      <c r="B1203" s="32"/>
      <c r="C1203" s="20"/>
      <c r="D1203" s="92"/>
      <c r="E1203" s="20"/>
      <c r="F1203" s="35"/>
      <c r="G1203" s="32"/>
      <c r="H1203" s="32"/>
      <c r="I1203" s="32"/>
      <c r="J1203" s="29"/>
      <c r="K1203" s="29"/>
      <c r="L1203" s="29"/>
      <c r="M1203" s="29"/>
      <c r="N1203" s="29"/>
      <c r="O1203" s="29"/>
      <c r="P1203" s="29"/>
      <c r="Q1203" s="29"/>
      <c r="R1203" s="29"/>
      <c r="S1203" s="29"/>
      <c r="T1203" s="29"/>
      <c r="U1203" s="29"/>
      <c r="V1203" s="29"/>
      <c r="W1203" s="29"/>
      <c r="X1203" s="29"/>
      <c r="Y1203" s="29"/>
      <c r="Z1203" s="29"/>
      <c r="AA1203" s="32"/>
      <c r="AB1203" s="32"/>
      <c r="AC1203" s="32"/>
      <c r="AD1203" s="32"/>
      <c r="AE1203" s="32"/>
      <c r="AF1203" s="32"/>
      <c r="AG1203" s="32"/>
      <c r="AH1203" s="32"/>
    </row>
    <row r="1204" spans="1:34" ht="12.75" customHeight="1">
      <c r="A1204" s="25"/>
      <c r="B1204" s="32"/>
      <c r="C1204" s="20"/>
      <c r="D1204" s="92"/>
      <c r="E1204" s="20"/>
      <c r="F1204" s="35"/>
      <c r="G1204" s="32"/>
      <c r="H1204" s="32"/>
      <c r="I1204" s="32"/>
      <c r="J1204" s="29"/>
      <c r="K1204" s="29"/>
      <c r="L1204" s="29"/>
      <c r="M1204" s="29"/>
      <c r="N1204" s="29"/>
      <c r="O1204" s="29"/>
      <c r="P1204" s="29"/>
      <c r="Q1204" s="29"/>
      <c r="R1204" s="29"/>
      <c r="S1204" s="29"/>
      <c r="T1204" s="29"/>
      <c r="U1204" s="29"/>
      <c r="V1204" s="29"/>
      <c r="W1204" s="29"/>
      <c r="X1204" s="29"/>
      <c r="Y1204" s="29"/>
      <c r="Z1204" s="29"/>
      <c r="AA1204" s="32"/>
      <c r="AB1204" s="32"/>
      <c r="AC1204" s="32"/>
      <c r="AD1204" s="32"/>
      <c r="AE1204" s="32"/>
      <c r="AF1204" s="32"/>
      <c r="AG1204" s="32"/>
      <c r="AH1204" s="32"/>
    </row>
    <row r="1205" spans="1:34" ht="12.75" customHeight="1">
      <c r="A1205" s="25"/>
      <c r="B1205" s="32"/>
      <c r="C1205" s="20"/>
      <c r="D1205" s="92"/>
      <c r="E1205" s="20"/>
      <c r="F1205" s="35"/>
      <c r="G1205" s="32"/>
      <c r="H1205" s="32"/>
      <c r="I1205" s="32"/>
      <c r="J1205" s="29"/>
      <c r="K1205" s="29"/>
      <c r="L1205" s="29"/>
      <c r="M1205" s="29"/>
      <c r="N1205" s="29"/>
      <c r="O1205" s="29"/>
      <c r="P1205" s="29"/>
      <c r="Q1205" s="29"/>
      <c r="R1205" s="29"/>
      <c r="S1205" s="29"/>
      <c r="T1205" s="29"/>
      <c r="U1205" s="29"/>
      <c r="V1205" s="29"/>
      <c r="W1205" s="29"/>
      <c r="X1205" s="29"/>
      <c r="Y1205" s="29"/>
      <c r="Z1205" s="29"/>
      <c r="AA1205" s="32"/>
      <c r="AB1205" s="32"/>
      <c r="AC1205" s="32"/>
      <c r="AD1205" s="32"/>
      <c r="AE1205" s="32"/>
      <c r="AF1205" s="32"/>
      <c r="AG1205" s="32"/>
      <c r="AH1205" s="32"/>
    </row>
    <row r="1206" spans="1:34" ht="12.75" customHeight="1">
      <c r="A1206" s="25"/>
      <c r="B1206" s="32"/>
      <c r="C1206" s="20"/>
      <c r="D1206" s="92"/>
      <c r="E1206" s="20"/>
      <c r="F1206" s="35"/>
      <c r="G1206" s="32"/>
      <c r="H1206" s="32"/>
      <c r="I1206" s="32"/>
      <c r="J1206" s="29"/>
      <c r="K1206" s="29"/>
      <c r="L1206" s="29"/>
      <c r="M1206" s="29"/>
      <c r="N1206" s="29"/>
      <c r="O1206" s="29"/>
      <c r="P1206" s="29"/>
      <c r="Q1206" s="29"/>
      <c r="R1206" s="29"/>
      <c r="S1206" s="29"/>
      <c r="T1206" s="29"/>
      <c r="U1206" s="29"/>
      <c r="V1206" s="29"/>
      <c r="W1206" s="29"/>
      <c r="X1206" s="29"/>
      <c r="Y1206" s="29"/>
      <c r="Z1206" s="29"/>
      <c r="AA1206" s="32"/>
      <c r="AB1206" s="32"/>
      <c r="AC1206" s="32"/>
      <c r="AD1206" s="32"/>
      <c r="AE1206" s="32"/>
      <c r="AF1206" s="32"/>
      <c r="AG1206" s="32"/>
      <c r="AH1206" s="32"/>
    </row>
    <row r="1207" spans="1:34" ht="12.75" customHeight="1">
      <c r="A1207" s="25"/>
      <c r="B1207" s="32"/>
      <c r="C1207" s="20"/>
      <c r="D1207" s="92"/>
      <c r="E1207" s="20"/>
      <c r="F1207" s="35"/>
      <c r="G1207" s="32"/>
      <c r="H1207" s="32"/>
      <c r="I1207" s="32"/>
      <c r="J1207" s="29"/>
      <c r="K1207" s="29"/>
      <c r="L1207" s="29"/>
      <c r="M1207" s="29"/>
      <c r="N1207" s="29"/>
      <c r="O1207" s="29"/>
      <c r="P1207" s="29"/>
      <c r="Q1207" s="29"/>
      <c r="R1207" s="29"/>
      <c r="S1207" s="29"/>
      <c r="T1207" s="29"/>
      <c r="U1207" s="29"/>
      <c r="V1207" s="29"/>
      <c r="W1207" s="29"/>
      <c r="X1207" s="29"/>
      <c r="Y1207" s="29"/>
      <c r="Z1207" s="29"/>
      <c r="AA1207" s="32"/>
      <c r="AB1207" s="32"/>
      <c r="AC1207" s="32"/>
      <c r="AD1207" s="32"/>
      <c r="AE1207" s="32"/>
      <c r="AF1207" s="32"/>
      <c r="AG1207" s="32"/>
      <c r="AH1207" s="32"/>
    </row>
    <row r="1208" spans="1:34" ht="12.75" customHeight="1">
      <c r="A1208" s="25"/>
      <c r="B1208" s="32"/>
      <c r="C1208" s="20"/>
      <c r="D1208" s="92"/>
      <c r="E1208" s="20"/>
      <c r="F1208" s="35"/>
      <c r="G1208" s="32"/>
      <c r="H1208" s="32"/>
      <c r="I1208" s="32"/>
      <c r="J1208" s="29"/>
      <c r="K1208" s="29"/>
      <c r="L1208" s="29"/>
      <c r="M1208" s="29"/>
      <c r="N1208" s="29"/>
      <c r="O1208" s="29"/>
      <c r="P1208" s="29"/>
      <c r="Q1208" s="29"/>
      <c r="R1208" s="29"/>
      <c r="S1208" s="29"/>
      <c r="T1208" s="29"/>
      <c r="U1208" s="29"/>
      <c r="V1208" s="29"/>
      <c r="W1208" s="29"/>
      <c r="X1208" s="29"/>
      <c r="Y1208" s="29"/>
      <c r="Z1208" s="29"/>
      <c r="AA1208" s="32"/>
      <c r="AB1208" s="32"/>
      <c r="AC1208" s="32"/>
      <c r="AD1208" s="32"/>
      <c r="AE1208" s="32"/>
      <c r="AF1208" s="32"/>
      <c r="AG1208" s="32"/>
      <c r="AH1208" s="32"/>
    </row>
    <row r="1209" spans="1:34" ht="12.75" customHeight="1">
      <c r="A1209" s="25"/>
      <c r="B1209" s="32"/>
      <c r="C1209" s="20"/>
      <c r="D1209" s="92"/>
      <c r="E1209" s="20"/>
      <c r="F1209" s="35"/>
      <c r="G1209" s="32"/>
      <c r="H1209" s="32"/>
      <c r="I1209" s="32"/>
      <c r="J1209" s="29"/>
      <c r="K1209" s="29"/>
      <c r="L1209" s="29"/>
      <c r="M1209" s="29"/>
      <c r="N1209" s="29"/>
      <c r="O1209" s="29"/>
      <c r="P1209" s="29"/>
      <c r="Q1209" s="29"/>
      <c r="R1209" s="29"/>
      <c r="S1209" s="29"/>
      <c r="T1209" s="29"/>
      <c r="U1209" s="29"/>
      <c r="V1209" s="29"/>
      <c r="W1209" s="29"/>
      <c r="X1209" s="29"/>
      <c r="Y1209" s="29"/>
      <c r="Z1209" s="29"/>
      <c r="AA1209" s="32"/>
      <c r="AB1209" s="32"/>
      <c r="AC1209" s="32"/>
      <c r="AD1209" s="32"/>
      <c r="AE1209" s="32"/>
      <c r="AF1209" s="32"/>
      <c r="AG1209" s="32"/>
      <c r="AH1209" s="32"/>
    </row>
    <row r="1210" spans="1:34" ht="12.75" customHeight="1">
      <c r="A1210" s="25"/>
      <c r="B1210" s="32"/>
      <c r="C1210" s="20"/>
      <c r="D1210" s="92"/>
      <c r="E1210" s="20"/>
      <c r="F1210" s="35"/>
      <c r="G1210" s="32"/>
      <c r="H1210" s="32"/>
      <c r="I1210" s="32"/>
      <c r="J1210" s="29"/>
      <c r="K1210" s="29"/>
      <c r="L1210" s="29"/>
      <c r="M1210" s="29"/>
      <c r="N1210" s="29"/>
      <c r="O1210" s="29"/>
      <c r="P1210" s="29"/>
      <c r="Q1210" s="29"/>
      <c r="R1210" s="29"/>
      <c r="S1210" s="29"/>
      <c r="T1210" s="29"/>
      <c r="U1210" s="29"/>
      <c r="V1210" s="29"/>
      <c r="W1210" s="29"/>
      <c r="X1210" s="29"/>
      <c r="Y1210" s="29"/>
      <c r="Z1210" s="29"/>
      <c r="AA1210" s="32"/>
      <c r="AB1210" s="32"/>
      <c r="AC1210" s="32"/>
      <c r="AD1210" s="32"/>
      <c r="AE1210" s="32"/>
      <c r="AF1210" s="32"/>
      <c r="AG1210" s="32"/>
      <c r="AH1210" s="32"/>
    </row>
    <row r="1211" spans="1:34" ht="12.75" customHeight="1">
      <c r="A1211" s="25"/>
      <c r="B1211" s="32"/>
      <c r="C1211" s="20"/>
      <c r="D1211" s="92"/>
      <c r="E1211" s="20"/>
      <c r="F1211" s="35"/>
      <c r="G1211" s="32"/>
      <c r="H1211" s="32"/>
      <c r="I1211" s="32"/>
      <c r="J1211" s="29"/>
      <c r="K1211" s="29"/>
      <c r="L1211" s="29"/>
      <c r="M1211" s="29"/>
      <c r="N1211" s="29"/>
      <c r="O1211" s="29"/>
      <c r="P1211" s="29"/>
      <c r="Q1211" s="29"/>
      <c r="R1211" s="29"/>
      <c r="S1211" s="29"/>
      <c r="T1211" s="29"/>
      <c r="U1211" s="29"/>
      <c r="V1211" s="29"/>
      <c r="W1211" s="29"/>
      <c r="X1211" s="29"/>
      <c r="Y1211" s="29"/>
      <c r="Z1211" s="29"/>
      <c r="AA1211" s="32"/>
      <c r="AB1211" s="32"/>
      <c r="AC1211" s="32"/>
      <c r="AD1211" s="32"/>
      <c r="AE1211" s="32"/>
      <c r="AF1211" s="32"/>
      <c r="AG1211" s="32"/>
      <c r="AH1211" s="32"/>
    </row>
    <row r="1212" spans="1:34" ht="12.75" customHeight="1">
      <c r="A1212" s="25"/>
      <c r="B1212" s="32"/>
      <c r="C1212" s="20"/>
      <c r="D1212" s="92"/>
      <c r="E1212" s="20"/>
      <c r="F1212" s="35"/>
      <c r="G1212" s="32"/>
      <c r="H1212" s="32"/>
      <c r="I1212" s="32"/>
      <c r="J1212" s="29"/>
      <c r="K1212" s="29"/>
      <c r="L1212" s="29"/>
      <c r="M1212" s="29"/>
      <c r="N1212" s="29"/>
      <c r="O1212" s="29"/>
      <c r="P1212" s="29"/>
      <c r="Q1212" s="29"/>
      <c r="R1212" s="29"/>
      <c r="S1212" s="29"/>
      <c r="T1212" s="29"/>
      <c r="U1212" s="29"/>
      <c r="V1212" s="29"/>
      <c r="W1212" s="29"/>
      <c r="X1212" s="29"/>
      <c r="Y1212" s="29"/>
      <c r="Z1212" s="29"/>
      <c r="AA1212" s="32"/>
      <c r="AB1212" s="32"/>
      <c r="AC1212" s="32"/>
      <c r="AD1212" s="32"/>
      <c r="AE1212" s="32"/>
      <c r="AF1212" s="32"/>
      <c r="AG1212" s="32"/>
      <c r="AH1212" s="32"/>
    </row>
    <row r="1213" spans="1:34" ht="12.75" customHeight="1">
      <c r="A1213" s="25"/>
      <c r="B1213" s="32"/>
      <c r="C1213" s="20"/>
      <c r="D1213" s="92"/>
      <c r="E1213" s="20"/>
      <c r="F1213" s="35"/>
      <c r="G1213" s="32"/>
      <c r="H1213" s="32"/>
      <c r="I1213" s="32"/>
      <c r="J1213" s="29"/>
      <c r="K1213" s="29"/>
      <c r="L1213" s="29"/>
      <c r="M1213" s="29"/>
      <c r="N1213" s="29"/>
      <c r="O1213" s="29"/>
      <c r="P1213" s="29"/>
      <c r="Q1213" s="29"/>
      <c r="R1213" s="29"/>
      <c r="S1213" s="29"/>
      <c r="T1213" s="29"/>
      <c r="U1213" s="29"/>
      <c r="V1213" s="29"/>
      <c r="W1213" s="29"/>
      <c r="X1213" s="29"/>
      <c r="Y1213" s="29"/>
      <c r="Z1213" s="29"/>
      <c r="AA1213" s="32"/>
      <c r="AB1213" s="32"/>
      <c r="AC1213" s="32"/>
      <c r="AD1213" s="32"/>
      <c r="AE1213" s="32"/>
      <c r="AF1213" s="32"/>
      <c r="AG1213" s="32"/>
      <c r="AH1213" s="32"/>
    </row>
    <row r="1214" spans="1:34" ht="12.75" customHeight="1">
      <c r="A1214" s="25"/>
      <c r="B1214" s="32"/>
      <c r="C1214" s="20"/>
      <c r="D1214" s="92"/>
      <c r="E1214" s="20"/>
      <c r="F1214" s="35"/>
      <c r="G1214" s="32"/>
      <c r="H1214" s="32"/>
      <c r="I1214" s="32"/>
      <c r="J1214" s="29"/>
      <c r="K1214" s="29"/>
      <c r="L1214" s="29"/>
      <c r="M1214" s="29"/>
      <c r="N1214" s="29"/>
      <c r="O1214" s="29"/>
      <c r="P1214" s="29"/>
      <c r="Q1214" s="29"/>
      <c r="R1214" s="29"/>
      <c r="S1214" s="29"/>
      <c r="T1214" s="29"/>
      <c r="U1214" s="29"/>
      <c r="V1214" s="29"/>
      <c r="W1214" s="29"/>
      <c r="X1214" s="29"/>
      <c r="Y1214" s="29"/>
      <c r="Z1214" s="29"/>
      <c r="AA1214" s="32"/>
      <c r="AB1214" s="32"/>
      <c r="AC1214" s="32"/>
      <c r="AD1214" s="32"/>
      <c r="AE1214" s="32"/>
      <c r="AF1214" s="32"/>
      <c r="AG1214" s="32"/>
      <c r="AH1214" s="32"/>
    </row>
    <row r="1215" spans="1:34" ht="12.75" customHeight="1">
      <c r="A1215" s="25"/>
      <c r="B1215" s="32"/>
      <c r="C1215" s="20"/>
      <c r="D1215" s="92"/>
      <c r="E1215" s="20"/>
      <c r="F1215" s="35"/>
      <c r="G1215" s="32"/>
      <c r="H1215" s="32"/>
      <c r="I1215" s="32"/>
      <c r="J1215" s="29"/>
      <c r="K1215" s="29"/>
      <c r="L1215" s="29"/>
      <c r="M1215" s="29"/>
      <c r="N1215" s="29"/>
      <c r="O1215" s="29"/>
      <c r="P1215" s="29"/>
      <c r="Q1215" s="29"/>
      <c r="R1215" s="29"/>
      <c r="S1215" s="29"/>
      <c r="T1215" s="29"/>
      <c r="U1215" s="29"/>
      <c r="V1215" s="29"/>
      <c r="W1215" s="29"/>
      <c r="X1215" s="29"/>
      <c r="Y1215" s="29"/>
      <c r="Z1215" s="29"/>
      <c r="AA1215" s="32"/>
      <c r="AB1215" s="32"/>
      <c r="AC1215" s="32"/>
      <c r="AD1215" s="32"/>
      <c r="AE1215" s="32"/>
      <c r="AF1215" s="32"/>
      <c r="AG1215" s="32"/>
      <c r="AH1215" s="32"/>
    </row>
    <row r="1216" spans="1:34" ht="12.75" customHeight="1">
      <c r="A1216" s="25"/>
      <c r="B1216" s="32"/>
      <c r="C1216" s="20"/>
      <c r="D1216" s="92"/>
      <c r="E1216" s="20"/>
      <c r="F1216" s="35"/>
      <c r="G1216" s="32"/>
      <c r="H1216" s="32"/>
      <c r="I1216" s="32"/>
      <c r="J1216" s="29"/>
      <c r="K1216" s="29"/>
      <c r="L1216" s="29"/>
      <c r="M1216" s="29"/>
      <c r="N1216" s="29"/>
      <c r="O1216" s="29"/>
      <c r="P1216" s="29"/>
      <c r="Q1216" s="29"/>
      <c r="R1216" s="29"/>
      <c r="S1216" s="29"/>
      <c r="T1216" s="29"/>
      <c r="U1216" s="29"/>
      <c r="V1216" s="29"/>
      <c r="W1216" s="29"/>
      <c r="X1216" s="29"/>
      <c r="Y1216" s="29"/>
      <c r="Z1216" s="29"/>
      <c r="AA1216" s="32"/>
      <c r="AB1216" s="32"/>
      <c r="AC1216" s="32"/>
      <c r="AD1216" s="32"/>
      <c r="AE1216" s="32"/>
      <c r="AF1216" s="32"/>
      <c r="AG1216" s="32"/>
      <c r="AH1216" s="32"/>
    </row>
    <row r="1217" spans="1:34" ht="12.75" customHeight="1">
      <c r="A1217" s="25"/>
      <c r="B1217" s="32"/>
      <c r="C1217" s="20"/>
      <c r="D1217" s="92"/>
      <c r="E1217" s="20"/>
      <c r="F1217" s="35"/>
      <c r="G1217" s="32"/>
      <c r="H1217" s="32"/>
      <c r="I1217" s="32"/>
      <c r="J1217" s="29"/>
      <c r="K1217" s="29"/>
      <c r="L1217" s="29"/>
      <c r="M1217" s="29"/>
      <c r="N1217" s="29"/>
      <c r="O1217" s="29"/>
      <c r="P1217" s="29"/>
      <c r="Q1217" s="29"/>
      <c r="R1217" s="29"/>
      <c r="S1217" s="29"/>
      <c r="T1217" s="29"/>
      <c r="U1217" s="29"/>
      <c r="V1217" s="29"/>
      <c r="W1217" s="29"/>
      <c r="X1217" s="29"/>
      <c r="Y1217" s="29"/>
      <c r="Z1217" s="29"/>
      <c r="AA1217" s="32"/>
      <c r="AB1217" s="32"/>
      <c r="AC1217" s="32"/>
      <c r="AD1217" s="32"/>
      <c r="AE1217" s="32"/>
      <c r="AF1217" s="32"/>
      <c r="AG1217" s="32"/>
      <c r="AH1217" s="32"/>
    </row>
    <row r="1218" spans="1:34" ht="12.75" customHeight="1">
      <c r="A1218" s="25"/>
      <c r="B1218" s="32"/>
      <c r="C1218" s="20"/>
      <c r="D1218" s="92"/>
      <c r="E1218" s="20"/>
      <c r="F1218" s="35"/>
      <c r="G1218" s="32"/>
      <c r="H1218" s="32"/>
      <c r="I1218" s="32"/>
      <c r="J1218" s="29"/>
      <c r="K1218" s="29"/>
      <c r="L1218" s="29"/>
      <c r="M1218" s="29"/>
      <c r="N1218" s="29"/>
      <c r="O1218" s="29"/>
      <c r="P1218" s="29"/>
      <c r="Q1218" s="29"/>
      <c r="R1218" s="29"/>
      <c r="S1218" s="29"/>
      <c r="T1218" s="29"/>
      <c r="U1218" s="29"/>
      <c r="V1218" s="29"/>
      <c r="W1218" s="29"/>
      <c r="X1218" s="29"/>
      <c r="Y1218" s="29"/>
      <c r="Z1218" s="29"/>
      <c r="AA1218" s="32"/>
      <c r="AB1218" s="32"/>
      <c r="AC1218" s="32"/>
      <c r="AD1218" s="32"/>
      <c r="AE1218" s="32"/>
      <c r="AF1218" s="32"/>
      <c r="AG1218" s="32"/>
      <c r="AH1218" s="32"/>
    </row>
    <row r="1219" spans="1:34" ht="12.75" customHeight="1">
      <c r="A1219" s="25"/>
      <c r="B1219" s="32"/>
      <c r="C1219" s="20"/>
      <c r="D1219" s="92"/>
      <c r="E1219" s="20"/>
      <c r="F1219" s="35"/>
      <c r="G1219" s="32"/>
      <c r="H1219" s="32"/>
      <c r="I1219" s="32"/>
      <c r="J1219" s="29"/>
      <c r="K1219" s="29"/>
      <c r="L1219" s="29"/>
      <c r="M1219" s="29"/>
      <c r="N1219" s="29"/>
      <c r="O1219" s="29"/>
      <c r="P1219" s="29"/>
      <c r="Q1219" s="29"/>
      <c r="R1219" s="29"/>
      <c r="S1219" s="29"/>
      <c r="T1219" s="29"/>
      <c r="U1219" s="29"/>
      <c r="V1219" s="29"/>
      <c r="W1219" s="29"/>
      <c r="X1219" s="29"/>
      <c r="Y1219" s="29"/>
      <c r="Z1219" s="29"/>
      <c r="AA1219" s="32"/>
      <c r="AB1219" s="32"/>
      <c r="AC1219" s="32"/>
      <c r="AD1219" s="32"/>
      <c r="AE1219" s="32"/>
      <c r="AF1219" s="32"/>
      <c r="AG1219" s="32"/>
      <c r="AH1219" s="32"/>
    </row>
    <row r="1220" spans="1:34" ht="12.75" customHeight="1">
      <c r="A1220" s="25"/>
      <c r="B1220" s="32"/>
      <c r="C1220" s="20"/>
      <c r="D1220" s="92"/>
      <c r="E1220" s="20"/>
      <c r="F1220" s="35"/>
      <c r="G1220" s="32"/>
      <c r="H1220" s="32"/>
      <c r="I1220" s="32"/>
      <c r="J1220" s="29"/>
      <c r="K1220" s="29"/>
      <c r="L1220" s="29"/>
      <c r="M1220" s="29"/>
      <c r="N1220" s="29"/>
      <c r="O1220" s="29"/>
      <c r="P1220" s="29"/>
      <c r="Q1220" s="29"/>
      <c r="R1220" s="29"/>
      <c r="S1220" s="29"/>
      <c r="T1220" s="29"/>
      <c r="U1220" s="29"/>
      <c r="V1220" s="29"/>
      <c r="W1220" s="29"/>
      <c r="X1220" s="29"/>
      <c r="Y1220" s="29"/>
      <c r="Z1220" s="29"/>
      <c r="AA1220" s="32"/>
      <c r="AB1220" s="32"/>
      <c r="AC1220" s="32"/>
      <c r="AD1220" s="32"/>
      <c r="AE1220" s="32"/>
      <c r="AF1220" s="32"/>
      <c r="AG1220" s="32"/>
      <c r="AH1220" s="32"/>
    </row>
    <row r="1221" spans="1:34" ht="12.75" customHeight="1">
      <c r="A1221" s="25"/>
      <c r="B1221" s="32"/>
      <c r="C1221" s="20"/>
      <c r="D1221" s="92"/>
      <c r="E1221" s="20"/>
      <c r="F1221" s="35"/>
      <c r="G1221" s="32"/>
      <c r="H1221" s="32"/>
      <c r="I1221" s="32"/>
      <c r="J1221" s="29"/>
      <c r="K1221" s="29"/>
      <c r="L1221" s="29"/>
      <c r="M1221" s="29"/>
      <c r="N1221" s="29"/>
      <c r="O1221" s="29"/>
      <c r="P1221" s="29"/>
      <c r="Q1221" s="29"/>
      <c r="R1221" s="29"/>
      <c r="S1221" s="29"/>
      <c r="T1221" s="29"/>
      <c r="U1221" s="29"/>
      <c r="V1221" s="29"/>
      <c r="W1221" s="29"/>
      <c r="X1221" s="29"/>
      <c r="Y1221" s="29"/>
      <c r="Z1221" s="29"/>
      <c r="AA1221" s="32"/>
      <c r="AB1221" s="32"/>
      <c r="AC1221" s="32"/>
      <c r="AD1221" s="32"/>
      <c r="AE1221" s="32"/>
      <c r="AF1221" s="32"/>
      <c r="AG1221" s="32"/>
      <c r="AH1221" s="32"/>
    </row>
    <row r="1222" spans="1:34" ht="12.75" customHeight="1">
      <c r="A1222" s="25"/>
      <c r="B1222" s="32"/>
      <c r="C1222" s="20"/>
      <c r="D1222" s="92"/>
      <c r="E1222" s="20"/>
      <c r="F1222" s="35"/>
      <c r="G1222" s="32"/>
      <c r="H1222" s="32"/>
      <c r="I1222" s="32"/>
      <c r="J1222" s="29"/>
      <c r="K1222" s="29"/>
      <c r="L1222" s="29"/>
      <c r="M1222" s="29"/>
      <c r="N1222" s="29"/>
      <c r="O1222" s="29"/>
      <c r="P1222" s="29"/>
      <c r="Q1222" s="29"/>
      <c r="R1222" s="29"/>
      <c r="S1222" s="29"/>
      <c r="T1222" s="29"/>
      <c r="U1222" s="29"/>
      <c r="V1222" s="29"/>
      <c r="W1222" s="29"/>
      <c r="X1222" s="29"/>
      <c r="Y1222" s="29"/>
      <c r="Z1222" s="29"/>
      <c r="AA1222" s="32"/>
      <c r="AB1222" s="32"/>
      <c r="AC1222" s="32"/>
      <c r="AD1222" s="32"/>
      <c r="AE1222" s="32"/>
      <c r="AF1222" s="32"/>
      <c r="AG1222" s="32"/>
      <c r="AH1222" s="32"/>
    </row>
    <row r="1223" spans="1:34" ht="12.75" customHeight="1">
      <c r="A1223" s="25"/>
      <c r="B1223" s="32"/>
      <c r="C1223" s="20"/>
      <c r="D1223" s="92"/>
      <c r="E1223" s="20"/>
      <c r="F1223" s="35"/>
      <c r="G1223" s="32"/>
      <c r="H1223" s="32"/>
      <c r="I1223" s="32"/>
      <c r="J1223" s="29"/>
      <c r="K1223" s="29"/>
      <c r="L1223" s="29"/>
      <c r="M1223" s="29"/>
      <c r="N1223" s="29"/>
      <c r="O1223" s="29"/>
      <c r="P1223" s="29"/>
      <c r="Q1223" s="29"/>
      <c r="R1223" s="29"/>
      <c r="S1223" s="29"/>
      <c r="T1223" s="29"/>
      <c r="U1223" s="29"/>
      <c r="V1223" s="29"/>
      <c r="W1223" s="29"/>
      <c r="X1223" s="29"/>
      <c r="Y1223" s="29"/>
      <c r="Z1223" s="29"/>
      <c r="AA1223" s="32"/>
      <c r="AB1223" s="32"/>
      <c r="AC1223" s="32"/>
      <c r="AD1223" s="32"/>
      <c r="AE1223" s="32"/>
      <c r="AF1223" s="32"/>
      <c r="AG1223" s="32"/>
      <c r="AH1223" s="32"/>
    </row>
    <row r="1224" spans="1:34" ht="12.75" customHeight="1">
      <c r="A1224" s="25"/>
      <c r="B1224" s="32"/>
      <c r="C1224" s="20"/>
      <c r="D1224" s="92"/>
      <c r="E1224" s="20"/>
      <c r="F1224" s="35"/>
      <c r="G1224" s="32"/>
      <c r="H1224" s="32"/>
      <c r="I1224" s="32"/>
      <c r="J1224" s="29"/>
      <c r="K1224" s="29"/>
      <c r="L1224" s="29"/>
      <c r="M1224" s="29"/>
      <c r="N1224" s="29"/>
      <c r="O1224" s="29"/>
      <c r="P1224" s="29"/>
      <c r="Q1224" s="29"/>
      <c r="R1224" s="29"/>
      <c r="S1224" s="29"/>
      <c r="T1224" s="29"/>
      <c r="U1224" s="29"/>
      <c r="V1224" s="29"/>
      <c r="W1224" s="29"/>
      <c r="X1224" s="29"/>
      <c r="Y1224" s="29"/>
      <c r="Z1224" s="29"/>
      <c r="AA1224" s="32"/>
      <c r="AB1224" s="32"/>
      <c r="AC1224" s="32"/>
      <c r="AD1224" s="32"/>
      <c r="AE1224" s="32"/>
      <c r="AF1224" s="32"/>
      <c r="AG1224" s="32"/>
      <c r="AH1224" s="32"/>
    </row>
    <row r="1225" spans="1:34" ht="12.75" customHeight="1">
      <c r="A1225" s="25"/>
      <c r="B1225" s="32"/>
      <c r="C1225" s="20"/>
      <c r="D1225" s="92"/>
      <c r="E1225" s="20"/>
      <c r="F1225" s="35"/>
      <c r="G1225" s="32"/>
      <c r="H1225" s="32"/>
      <c r="I1225" s="32"/>
      <c r="J1225" s="29"/>
      <c r="K1225" s="29"/>
      <c r="L1225" s="29"/>
      <c r="M1225" s="29"/>
      <c r="N1225" s="29"/>
      <c r="O1225" s="29"/>
      <c r="P1225" s="29"/>
      <c r="Q1225" s="29"/>
      <c r="R1225" s="29"/>
      <c r="S1225" s="29"/>
      <c r="T1225" s="29"/>
      <c r="U1225" s="29"/>
      <c r="V1225" s="29"/>
      <c r="W1225" s="29"/>
      <c r="X1225" s="29"/>
      <c r="Y1225" s="29"/>
      <c r="Z1225" s="29"/>
      <c r="AA1225" s="32"/>
      <c r="AB1225" s="32"/>
      <c r="AC1225" s="32"/>
      <c r="AD1225" s="32"/>
      <c r="AE1225" s="32"/>
      <c r="AF1225" s="32"/>
      <c r="AG1225" s="32"/>
      <c r="AH1225" s="32"/>
    </row>
    <row r="1226" spans="1:34" ht="12.75" customHeight="1">
      <c r="A1226" s="25"/>
      <c r="B1226" s="32"/>
      <c r="C1226" s="20"/>
      <c r="D1226" s="92"/>
      <c r="E1226" s="20"/>
      <c r="F1226" s="35"/>
      <c r="G1226" s="32"/>
      <c r="H1226" s="32"/>
      <c r="I1226" s="32"/>
      <c r="J1226" s="29"/>
      <c r="K1226" s="29"/>
      <c r="L1226" s="29"/>
      <c r="M1226" s="29"/>
      <c r="N1226" s="29"/>
      <c r="O1226" s="29"/>
      <c r="P1226" s="29"/>
      <c r="Q1226" s="29"/>
      <c r="R1226" s="29"/>
      <c r="S1226" s="29"/>
      <c r="T1226" s="29"/>
      <c r="U1226" s="29"/>
      <c r="V1226" s="29"/>
      <c r="W1226" s="29"/>
      <c r="X1226" s="29"/>
      <c r="Y1226" s="29"/>
      <c r="Z1226" s="29"/>
      <c r="AA1226" s="32"/>
      <c r="AB1226" s="32"/>
      <c r="AC1226" s="32"/>
      <c r="AD1226" s="32"/>
      <c r="AE1226" s="32"/>
      <c r="AF1226" s="32"/>
      <c r="AG1226" s="32"/>
      <c r="AH1226" s="32"/>
    </row>
    <row r="1227" spans="1:34" ht="12.75" customHeight="1">
      <c r="A1227" s="25"/>
      <c r="B1227" s="32"/>
      <c r="C1227" s="20"/>
      <c r="D1227" s="92"/>
      <c r="E1227" s="20"/>
      <c r="F1227" s="35"/>
      <c r="G1227" s="32"/>
      <c r="H1227" s="32"/>
      <c r="I1227" s="32"/>
      <c r="J1227" s="29"/>
      <c r="K1227" s="29"/>
      <c r="L1227" s="29"/>
      <c r="M1227" s="29"/>
      <c r="N1227" s="29"/>
      <c r="O1227" s="29"/>
      <c r="P1227" s="29"/>
      <c r="Q1227" s="29"/>
      <c r="R1227" s="29"/>
      <c r="S1227" s="29"/>
      <c r="T1227" s="29"/>
      <c r="U1227" s="29"/>
      <c r="V1227" s="29"/>
      <c r="W1227" s="29"/>
      <c r="X1227" s="29"/>
      <c r="Y1227" s="29"/>
      <c r="Z1227" s="29"/>
      <c r="AA1227" s="32"/>
      <c r="AB1227" s="32"/>
      <c r="AC1227" s="32"/>
      <c r="AD1227" s="32"/>
      <c r="AE1227" s="32"/>
      <c r="AF1227" s="32"/>
      <c r="AG1227" s="32"/>
      <c r="AH1227" s="32"/>
    </row>
    <row r="1228" spans="1:34" ht="12.75" customHeight="1">
      <c r="A1228" s="25"/>
      <c r="B1228" s="32"/>
      <c r="C1228" s="20"/>
      <c r="D1228" s="92"/>
      <c r="E1228" s="20"/>
      <c r="F1228" s="35"/>
      <c r="G1228" s="32"/>
      <c r="H1228" s="32"/>
      <c r="I1228" s="32"/>
      <c r="J1228" s="29"/>
      <c r="K1228" s="29"/>
      <c r="L1228" s="29"/>
      <c r="M1228" s="29"/>
      <c r="N1228" s="29"/>
      <c r="O1228" s="29"/>
      <c r="P1228" s="29"/>
      <c r="Q1228" s="29"/>
      <c r="R1228" s="29"/>
      <c r="S1228" s="29"/>
      <c r="T1228" s="29"/>
      <c r="U1228" s="29"/>
      <c r="V1228" s="29"/>
      <c r="W1228" s="29"/>
      <c r="X1228" s="29"/>
      <c r="Y1228" s="29"/>
      <c r="Z1228" s="29"/>
      <c r="AA1228" s="32"/>
      <c r="AB1228" s="32"/>
      <c r="AC1228" s="32"/>
      <c r="AD1228" s="32"/>
      <c r="AE1228" s="32"/>
      <c r="AF1228" s="32"/>
      <c r="AG1228" s="32"/>
      <c r="AH1228" s="32"/>
    </row>
    <row r="1229" spans="1:34" ht="12.75" customHeight="1">
      <c r="A1229" s="25"/>
      <c r="B1229" s="32"/>
      <c r="C1229" s="20"/>
      <c r="D1229" s="92"/>
      <c r="E1229" s="20"/>
      <c r="F1229" s="35"/>
      <c r="G1229" s="32"/>
      <c r="H1229" s="32"/>
      <c r="I1229" s="32"/>
      <c r="J1229" s="29"/>
      <c r="K1229" s="29"/>
      <c r="L1229" s="29"/>
      <c r="M1229" s="29"/>
      <c r="N1229" s="29"/>
      <c r="O1229" s="29"/>
      <c r="P1229" s="29"/>
      <c r="Q1229" s="29"/>
      <c r="R1229" s="29"/>
      <c r="S1229" s="29"/>
      <c r="T1229" s="29"/>
      <c r="U1229" s="29"/>
      <c r="V1229" s="29"/>
      <c r="W1229" s="29"/>
      <c r="X1229" s="29"/>
      <c r="Y1229" s="29"/>
      <c r="Z1229" s="29"/>
      <c r="AA1229" s="32"/>
      <c r="AB1229" s="32"/>
      <c r="AC1229" s="32"/>
      <c r="AD1229" s="32"/>
      <c r="AE1229" s="32"/>
      <c r="AF1229" s="32"/>
      <c r="AG1229" s="32"/>
      <c r="AH1229" s="32"/>
    </row>
    <row r="1230" spans="1:34" ht="12.75" customHeight="1">
      <c r="A1230" s="25"/>
      <c r="B1230" s="32"/>
      <c r="C1230" s="20"/>
      <c r="D1230" s="92"/>
      <c r="E1230" s="20"/>
      <c r="F1230" s="35"/>
      <c r="G1230" s="32"/>
      <c r="H1230" s="32"/>
      <c r="I1230" s="32"/>
      <c r="J1230" s="29"/>
      <c r="K1230" s="29"/>
      <c r="L1230" s="29"/>
      <c r="M1230" s="29"/>
      <c r="N1230" s="29"/>
      <c r="O1230" s="29"/>
      <c r="P1230" s="29"/>
      <c r="Q1230" s="29"/>
      <c r="R1230" s="29"/>
      <c r="S1230" s="29"/>
      <c r="T1230" s="29"/>
      <c r="U1230" s="29"/>
      <c r="V1230" s="29"/>
      <c r="W1230" s="29"/>
      <c r="X1230" s="29"/>
      <c r="Y1230" s="29"/>
      <c r="Z1230" s="29"/>
      <c r="AA1230" s="32"/>
      <c r="AB1230" s="32"/>
      <c r="AC1230" s="32"/>
      <c r="AD1230" s="32"/>
      <c r="AE1230" s="32"/>
      <c r="AF1230" s="32"/>
      <c r="AG1230" s="32"/>
      <c r="AH1230" s="32"/>
    </row>
    <row r="1231" spans="1:34" ht="12.75" customHeight="1">
      <c r="A1231" s="25"/>
      <c r="B1231" s="32"/>
      <c r="C1231" s="20"/>
      <c r="D1231" s="92"/>
      <c r="E1231" s="20"/>
      <c r="F1231" s="35"/>
      <c r="G1231" s="32"/>
      <c r="H1231" s="32"/>
      <c r="I1231" s="32"/>
      <c r="J1231" s="29"/>
      <c r="K1231" s="29"/>
      <c r="L1231" s="29"/>
      <c r="M1231" s="29"/>
      <c r="N1231" s="29"/>
      <c r="O1231" s="29"/>
      <c r="P1231" s="29"/>
      <c r="Q1231" s="29"/>
      <c r="R1231" s="29"/>
      <c r="S1231" s="29"/>
      <c r="T1231" s="29"/>
      <c r="U1231" s="29"/>
      <c r="V1231" s="29"/>
      <c r="W1231" s="29"/>
      <c r="X1231" s="29"/>
      <c r="Y1231" s="29"/>
      <c r="Z1231" s="29"/>
      <c r="AA1231" s="32"/>
      <c r="AB1231" s="32"/>
      <c r="AC1231" s="32"/>
      <c r="AD1231" s="32"/>
      <c r="AE1231" s="32"/>
      <c r="AF1231" s="32"/>
      <c r="AG1231" s="32"/>
      <c r="AH1231" s="32"/>
    </row>
    <row r="1232" spans="1:34" ht="12.75" customHeight="1">
      <c r="A1232" s="25"/>
      <c r="B1232" s="32"/>
      <c r="C1232" s="20"/>
      <c r="D1232" s="92"/>
      <c r="E1232" s="20"/>
      <c r="F1232" s="35"/>
      <c r="G1232" s="32"/>
      <c r="H1232" s="32"/>
      <c r="I1232" s="32"/>
      <c r="J1232" s="29"/>
      <c r="K1232" s="29"/>
      <c r="L1232" s="29"/>
      <c r="M1232" s="29"/>
      <c r="N1232" s="29"/>
      <c r="O1232" s="29"/>
      <c r="P1232" s="29"/>
      <c r="Q1232" s="29"/>
      <c r="R1232" s="29"/>
      <c r="S1232" s="29"/>
      <c r="T1232" s="29"/>
      <c r="U1232" s="29"/>
      <c r="V1232" s="29"/>
      <c r="W1232" s="29"/>
      <c r="X1232" s="29"/>
      <c r="Y1232" s="29"/>
      <c r="Z1232" s="29"/>
      <c r="AA1232" s="32"/>
      <c r="AB1232" s="32"/>
      <c r="AC1232" s="32"/>
      <c r="AD1232" s="32"/>
      <c r="AE1232" s="32"/>
      <c r="AF1232" s="32"/>
      <c r="AG1232" s="32"/>
      <c r="AH1232" s="32"/>
    </row>
    <row r="1233" spans="1:34" ht="12.75" customHeight="1">
      <c r="A1233" s="25"/>
      <c r="B1233" s="32"/>
      <c r="C1233" s="20"/>
      <c r="D1233" s="92"/>
      <c r="E1233" s="20"/>
      <c r="F1233" s="35"/>
      <c r="G1233" s="32"/>
      <c r="H1233" s="32"/>
      <c r="I1233" s="32"/>
      <c r="J1233" s="29"/>
      <c r="K1233" s="29"/>
      <c r="L1233" s="29"/>
      <c r="M1233" s="29"/>
      <c r="N1233" s="29"/>
      <c r="O1233" s="29"/>
      <c r="P1233" s="29"/>
      <c r="Q1233" s="29"/>
      <c r="R1233" s="29"/>
      <c r="S1233" s="29"/>
      <c r="T1233" s="29"/>
      <c r="U1233" s="29"/>
      <c r="V1233" s="29"/>
      <c r="W1233" s="29"/>
      <c r="X1233" s="29"/>
      <c r="Y1233" s="29"/>
      <c r="Z1233" s="29"/>
      <c r="AA1233" s="32"/>
      <c r="AB1233" s="32"/>
      <c r="AC1233" s="32"/>
      <c r="AD1233" s="32"/>
      <c r="AE1233" s="32"/>
      <c r="AF1233" s="32"/>
      <c r="AG1233" s="32"/>
      <c r="AH1233" s="32"/>
    </row>
    <row r="1234" spans="1:34" ht="12.75" customHeight="1">
      <c r="A1234" s="25"/>
      <c r="B1234" s="32"/>
      <c r="C1234" s="20"/>
      <c r="D1234" s="92"/>
      <c r="E1234" s="20"/>
      <c r="F1234" s="35"/>
      <c r="G1234" s="32"/>
      <c r="H1234" s="32"/>
      <c r="I1234" s="32"/>
      <c r="J1234" s="29"/>
      <c r="K1234" s="29"/>
      <c r="L1234" s="29"/>
      <c r="M1234" s="29"/>
      <c r="N1234" s="29"/>
      <c r="O1234" s="29"/>
      <c r="P1234" s="29"/>
      <c r="Q1234" s="29"/>
      <c r="R1234" s="29"/>
      <c r="S1234" s="29"/>
      <c r="T1234" s="29"/>
      <c r="U1234" s="29"/>
      <c r="V1234" s="29"/>
      <c r="W1234" s="29"/>
      <c r="X1234" s="29"/>
      <c r="Y1234" s="29"/>
      <c r="Z1234" s="29"/>
      <c r="AA1234" s="32"/>
      <c r="AB1234" s="32"/>
      <c r="AC1234" s="32"/>
      <c r="AD1234" s="32"/>
      <c r="AE1234" s="32"/>
      <c r="AF1234" s="32"/>
      <c r="AG1234" s="32"/>
      <c r="AH1234" s="32"/>
    </row>
    <row r="1235" spans="1:34" ht="12.75" customHeight="1">
      <c r="A1235" s="25"/>
      <c r="B1235" s="32"/>
      <c r="C1235" s="20"/>
      <c r="D1235" s="92"/>
      <c r="E1235" s="20"/>
      <c r="F1235" s="35"/>
      <c r="G1235" s="32"/>
      <c r="H1235" s="32"/>
      <c r="I1235" s="32"/>
      <c r="J1235" s="29"/>
      <c r="K1235" s="29"/>
      <c r="L1235" s="29"/>
      <c r="M1235" s="29"/>
      <c r="N1235" s="29"/>
      <c r="O1235" s="29"/>
      <c r="P1235" s="29"/>
      <c r="Q1235" s="29"/>
      <c r="R1235" s="29"/>
      <c r="S1235" s="29"/>
      <c r="T1235" s="29"/>
      <c r="U1235" s="29"/>
      <c r="V1235" s="29"/>
      <c r="W1235" s="29"/>
      <c r="X1235" s="29"/>
      <c r="Y1235" s="29"/>
      <c r="Z1235" s="29"/>
      <c r="AA1235" s="32"/>
      <c r="AB1235" s="32"/>
      <c r="AC1235" s="32"/>
      <c r="AD1235" s="32"/>
      <c r="AE1235" s="32"/>
      <c r="AF1235" s="32"/>
      <c r="AG1235" s="32"/>
      <c r="AH1235" s="32"/>
    </row>
    <row r="1236" spans="1:34" ht="12.75" customHeight="1">
      <c r="A1236" s="25"/>
      <c r="B1236" s="32"/>
      <c r="C1236" s="20"/>
      <c r="D1236" s="92"/>
      <c r="E1236" s="20"/>
      <c r="F1236" s="35"/>
      <c r="G1236" s="32"/>
      <c r="H1236" s="32"/>
      <c r="I1236" s="32"/>
      <c r="J1236" s="29"/>
      <c r="K1236" s="29"/>
      <c r="L1236" s="29"/>
      <c r="M1236" s="29"/>
      <c r="N1236" s="29"/>
      <c r="O1236" s="29"/>
      <c r="P1236" s="29"/>
      <c r="Q1236" s="29"/>
      <c r="R1236" s="29"/>
      <c r="S1236" s="29"/>
      <c r="T1236" s="29"/>
      <c r="U1236" s="29"/>
      <c r="V1236" s="29"/>
      <c r="W1236" s="29"/>
      <c r="X1236" s="29"/>
      <c r="Y1236" s="29"/>
      <c r="Z1236" s="29"/>
      <c r="AA1236" s="32"/>
      <c r="AB1236" s="32"/>
      <c r="AC1236" s="32"/>
      <c r="AD1236" s="32"/>
      <c r="AE1236" s="32"/>
      <c r="AF1236" s="32"/>
      <c r="AG1236" s="32"/>
      <c r="AH1236" s="32"/>
    </row>
    <row r="1237" spans="1:34" ht="12.75" customHeight="1">
      <c r="A1237" s="25"/>
      <c r="B1237" s="32"/>
      <c r="C1237" s="20"/>
      <c r="D1237" s="92"/>
      <c r="E1237" s="20"/>
      <c r="F1237" s="35"/>
      <c r="G1237" s="32"/>
      <c r="H1237" s="32"/>
      <c r="I1237" s="32"/>
      <c r="J1237" s="29"/>
      <c r="K1237" s="29"/>
      <c r="L1237" s="29"/>
      <c r="M1237" s="29"/>
      <c r="N1237" s="29"/>
      <c r="O1237" s="29"/>
      <c r="P1237" s="29"/>
      <c r="Q1237" s="29"/>
      <c r="R1237" s="29"/>
      <c r="S1237" s="29"/>
      <c r="T1237" s="29"/>
      <c r="U1237" s="29"/>
      <c r="V1237" s="29"/>
      <c r="W1237" s="29"/>
      <c r="X1237" s="29"/>
      <c r="Y1237" s="29"/>
      <c r="Z1237" s="29"/>
      <c r="AA1237" s="32"/>
      <c r="AB1237" s="32"/>
      <c r="AC1237" s="32"/>
      <c r="AD1237" s="32"/>
      <c r="AE1237" s="32"/>
      <c r="AF1237" s="32"/>
      <c r="AG1237" s="32"/>
      <c r="AH1237" s="32"/>
    </row>
    <row r="1238" spans="1:34" ht="12.75" customHeight="1">
      <c r="A1238" s="25"/>
      <c r="B1238" s="32"/>
      <c r="C1238" s="20"/>
      <c r="D1238" s="92"/>
      <c r="E1238" s="20"/>
      <c r="F1238" s="35"/>
      <c r="G1238" s="32"/>
      <c r="H1238" s="32"/>
      <c r="I1238" s="32"/>
      <c r="J1238" s="29"/>
      <c r="K1238" s="29"/>
      <c r="L1238" s="29"/>
      <c r="M1238" s="29"/>
      <c r="N1238" s="29"/>
      <c r="O1238" s="29"/>
      <c r="P1238" s="29"/>
      <c r="Q1238" s="29"/>
      <c r="R1238" s="29"/>
      <c r="S1238" s="29"/>
      <c r="T1238" s="29"/>
      <c r="U1238" s="29"/>
      <c r="V1238" s="29"/>
      <c r="W1238" s="29"/>
      <c r="X1238" s="29"/>
      <c r="Y1238" s="29"/>
      <c r="Z1238" s="29"/>
      <c r="AA1238" s="32"/>
      <c r="AB1238" s="32"/>
      <c r="AC1238" s="32"/>
      <c r="AD1238" s="32"/>
      <c r="AE1238" s="32"/>
      <c r="AF1238" s="32"/>
      <c r="AG1238" s="32"/>
      <c r="AH1238" s="32"/>
    </row>
    <row r="1239" spans="1:34" ht="12.75" customHeight="1">
      <c r="A1239" s="25"/>
      <c r="B1239" s="32"/>
      <c r="C1239" s="20"/>
      <c r="D1239" s="92"/>
      <c r="E1239" s="20"/>
      <c r="F1239" s="35"/>
      <c r="G1239" s="32"/>
      <c r="H1239" s="32"/>
      <c r="I1239" s="32"/>
      <c r="J1239" s="29"/>
      <c r="K1239" s="29"/>
      <c r="L1239" s="29"/>
      <c r="M1239" s="29"/>
      <c r="N1239" s="29"/>
      <c r="O1239" s="29"/>
      <c r="P1239" s="29"/>
      <c r="Q1239" s="29"/>
      <c r="R1239" s="29"/>
      <c r="S1239" s="29"/>
      <c r="T1239" s="29"/>
      <c r="U1239" s="29"/>
      <c r="V1239" s="29"/>
      <c r="W1239" s="29"/>
      <c r="X1239" s="29"/>
      <c r="Y1239" s="29"/>
      <c r="Z1239" s="29"/>
      <c r="AA1239" s="32"/>
      <c r="AB1239" s="32"/>
      <c r="AC1239" s="32"/>
      <c r="AD1239" s="32"/>
      <c r="AE1239" s="32"/>
      <c r="AF1239" s="32"/>
      <c r="AG1239" s="32"/>
      <c r="AH1239" s="32"/>
    </row>
    <row r="1240" spans="1:34" ht="12.75" customHeight="1">
      <c r="A1240" s="25"/>
      <c r="B1240" s="32"/>
      <c r="C1240" s="20"/>
      <c r="D1240" s="92"/>
      <c r="E1240" s="20"/>
      <c r="F1240" s="35"/>
      <c r="G1240" s="32"/>
      <c r="H1240" s="32"/>
      <c r="I1240" s="32"/>
      <c r="J1240" s="29"/>
      <c r="K1240" s="29"/>
      <c r="L1240" s="29"/>
      <c r="M1240" s="29"/>
      <c r="N1240" s="29"/>
      <c r="O1240" s="29"/>
      <c r="P1240" s="29"/>
      <c r="Q1240" s="29"/>
      <c r="R1240" s="29"/>
      <c r="S1240" s="29"/>
      <c r="T1240" s="29"/>
      <c r="U1240" s="29"/>
      <c r="V1240" s="29"/>
      <c r="W1240" s="29"/>
      <c r="X1240" s="29"/>
      <c r="Y1240" s="29"/>
      <c r="Z1240" s="29"/>
      <c r="AA1240" s="32"/>
      <c r="AB1240" s="32"/>
      <c r="AC1240" s="32"/>
      <c r="AD1240" s="32"/>
      <c r="AE1240" s="32"/>
      <c r="AF1240" s="32"/>
      <c r="AG1240" s="32"/>
      <c r="AH1240" s="32"/>
    </row>
    <row r="1241" spans="1:34" ht="12.75" customHeight="1">
      <c r="A1241" s="25"/>
      <c r="B1241" s="32"/>
      <c r="C1241" s="20"/>
      <c r="D1241" s="92"/>
      <c r="E1241" s="20"/>
      <c r="F1241" s="35"/>
      <c r="G1241" s="32"/>
      <c r="H1241" s="32"/>
      <c r="I1241" s="32"/>
      <c r="J1241" s="29"/>
      <c r="K1241" s="29"/>
      <c r="L1241" s="29"/>
      <c r="M1241" s="29"/>
      <c r="N1241" s="29"/>
      <c r="O1241" s="29"/>
      <c r="P1241" s="29"/>
      <c r="Q1241" s="29"/>
      <c r="R1241" s="29"/>
      <c r="S1241" s="29"/>
      <c r="T1241" s="29"/>
      <c r="U1241" s="29"/>
      <c r="V1241" s="29"/>
      <c r="W1241" s="29"/>
      <c r="X1241" s="29"/>
      <c r="Y1241" s="29"/>
      <c r="Z1241" s="29"/>
      <c r="AA1241" s="32"/>
      <c r="AB1241" s="32"/>
      <c r="AC1241" s="32"/>
      <c r="AD1241" s="32"/>
      <c r="AE1241" s="32"/>
      <c r="AF1241" s="32"/>
      <c r="AG1241" s="32"/>
      <c r="AH1241" s="32"/>
    </row>
    <row r="1242" spans="1:34" ht="12.75" customHeight="1">
      <c r="A1242" s="25"/>
      <c r="B1242" s="32"/>
      <c r="C1242" s="20"/>
      <c r="D1242" s="92"/>
      <c r="E1242" s="20"/>
      <c r="F1242" s="35"/>
      <c r="G1242" s="32"/>
      <c r="H1242" s="32"/>
      <c r="I1242" s="32"/>
      <c r="J1242" s="29"/>
      <c r="K1242" s="29"/>
      <c r="L1242" s="29"/>
      <c r="M1242" s="29"/>
      <c r="N1242" s="29"/>
      <c r="O1242" s="29"/>
      <c r="P1242" s="29"/>
      <c r="Q1242" s="29"/>
      <c r="R1242" s="29"/>
      <c r="S1242" s="29"/>
      <c r="T1242" s="29"/>
      <c r="U1242" s="29"/>
      <c r="V1242" s="29"/>
      <c r="W1242" s="29"/>
      <c r="X1242" s="29"/>
      <c r="Y1242" s="29"/>
      <c r="Z1242" s="29"/>
      <c r="AA1242" s="32"/>
      <c r="AB1242" s="32"/>
      <c r="AC1242" s="32"/>
      <c r="AD1242" s="32"/>
      <c r="AE1242" s="32"/>
      <c r="AF1242" s="32"/>
      <c r="AG1242" s="32"/>
      <c r="AH1242" s="32"/>
    </row>
    <row r="1243" spans="1:34" ht="12.75" customHeight="1">
      <c r="A1243" s="25"/>
      <c r="B1243" s="32"/>
      <c r="C1243" s="20"/>
      <c r="D1243" s="92"/>
      <c r="E1243" s="20"/>
      <c r="F1243" s="35"/>
      <c r="G1243" s="32"/>
      <c r="H1243" s="32"/>
      <c r="I1243" s="32"/>
      <c r="J1243" s="29"/>
      <c r="K1243" s="29"/>
      <c r="L1243" s="29"/>
      <c r="M1243" s="29"/>
      <c r="N1243" s="29"/>
      <c r="O1243" s="29"/>
      <c r="P1243" s="29"/>
      <c r="Q1243" s="29"/>
      <c r="R1243" s="29"/>
      <c r="S1243" s="29"/>
      <c r="T1243" s="29"/>
      <c r="U1243" s="29"/>
      <c r="V1243" s="29"/>
      <c r="W1243" s="29"/>
      <c r="X1243" s="29"/>
      <c r="Y1243" s="29"/>
      <c r="Z1243" s="29"/>
      <c r="AA1243" s="32"/>
      <c r="AB1243" s="32"/>
      <c r="AC1243" s="32"/>
      <c r="AD1243" s="32"/>
      <c r="AE1243" s="32"/>
      <c r="AF1243" s="32"/>
      <c r="AG1243" s="32"/>
      <c r="AH1243" s="32"/>
    </row>
    <row r="1244" spans="1:34" ht="12.75" customHeight="1">
      <c r="A1244" s="25"/>
      <c r="B1244" s="32"/>
      <c r="C1244" s="20"/>
      <c r="D1244" s="92"/>
      <c r="E1244" s="20"/>
      <c r="F1244" s="35"/>
      <c r="G1244" s="32"/>
      <c r="H1244" s="32"/>
      <c r="I1244" s="32"/>
      <c r="J1244" s="29"/>
      <c r="K1244" s="29"/>
      <c r="L1244" s="29"/>
      <c r="M1244" s="29"/>
      <c r="N1244" s="29"/>
      <c r="O1244" s="29"/>
      <c r="P1244" s="29"/>
      <c r="Q1244" s="29"/>
      <c r="R1244" s="29"/>
      <c r="S1244" s="29"/>
      <c r="T1244" s="29"/>
      <c r="U1244" s="29"/>
      <c r="V1244" s="29"/>
      <c r="W1244" s="29"/>
      <c r="X1244" s="29"/>
      <c r="Y1244" s="29"/>
      <c r="Z1244" s="29"/>
      <c r="AA1244" s="32"/>
      <c r="AB1244" s="32"/>
      <c r="AC1244" s="32"/>
      <c r="AD1244" s="32"/>
      <c r="AE1244" s="32"/>
      <c r="AF1244" s="32"/>
      <c r="AG1244" s="32"/>
      <c r="AH1244" s="32"/>
    </row>
    <row r="1245" spans="1:34" ht="12.75" customHeight="1">
      <c r="A1245" s="25"/>
      <c r="B1245" s="32"/>
      <c r="C1245" s="20"/>
      <c r="D1245" s="92"/>
      <c r="E1245" s="20"/>
      <c r="F1245" s="35"/>
      <c r="G1245" s="32"/>
      <c r="H1245" s="32"/>
      <c r="I1245" s="32"/>
      <c r="J1245" s="29"/>
      <c r="K1245" s="29"/>
      <c r="L1245" s="29"/>
      <c r="M1245" s="29"/>
      <c r="N1245" s="29"/>
      <c r="O1245" s="29"/>
      <c r="P1245" s="29"/>
      <c r="Q1245" s="29"/>
      <c r="R1245" s="29"/>
      <c r="S1245" s="29"/>
      <c r="T1245" s="29"/>
      <c r="U1245" s="29"/>
      <c r="V1245" s="29"/>
      <c r="W1245" s="29"/>
      <c r="X1245" s="29"/>
      <c r="Y1245" s="29"/>
      <c r="Z1245" s="29"/>
      <c r="AA1245" s="32"/>
      <c r="AB1245" s="32"/>
      <c r="AC1245" s="32"/>
      <c r="AD1245" s="32"/>
      <c r="AE1245" s="32"/>
      <c r="AF1245" s="32"/>
      <c r="AG1245" s="32"/>
      <c r="AH1245" s="32"/>
    </row>
    <row r="1246" spans="1:34" ht="12.75" customHeight="1">
      <c r="A1246" s="25"/>
      <c r="B1246" s="32"/>
      <c r="C1246" s="20"/>
      <c r="D1246" s="92"/>
      <c r="E1246" s="20"/>
      <c r="F1246" s="35"/>
      <c r="G1246" s="32"/>
      <c r="H1246" s="32"/>
      <c r="I1246" s="32"/>
      <c r="J1246" s="29"/>
      <c r="K1246" s="29"/>
      <c r="L1246" s="29"/>
      <c r="M1246" s="29"/>
      <c r="N1246" s="29"/>
      <c r="O1246" s="29"/>
      <c r="P1246" s="29"/>
      <c r="Q1246" s="29"/>
      <c r="R1246" s="29"/>
      <c r="S1246" s="29"/>
      <c r="T1246" s="29"/>
      <c r="U1246" s="29"/>
      <c r="V1246" s="29"/>
      <c r="W1246" s="29"/>
      <c r="X1246" s="29"/>
      <c r="Y1246" s="29"/>
      <c r="Z1246" s="29"/>
      <c r="AA1246" s="32"/>
      <c r="AB1246" s="32"/>
      <c r="AC1246" s="32"/>
      <c r="AD1246" s="32"/>
      <c r="AE1246" s="32"/>
      <c r="AF1246" s="32"/>
      <c r="AG1246" s="32"/>
      <c r="AH1246" s="32"/>
    </row>
    <row r="1247" spans="1:34" ht="12.75" customHeight="1">
      <c r="A1247" s="25"/>
      <c r="B1247" s="32"/>
      <c r="C1247" s="20"/>
      <c r="D1247" s="92"/>
      <c r="E1247" s="20"/>
      <c r="F1247" s="35"/>
      <c r="G1247" s="32"/>
      <c r="H1247" s="32"/>
      <c r="I1247" s="32"/>
      <c r="J1247" s="29"/>
      <c r="K1247" s="29"/>
      <c r="L1247" s="29"/>
      <c r="M1247" s="29"/>
      <c r="N1247" s="29"/>
      <c r="O1247" s="29"/>
      <c r="P1247" s="29"/>
      <c r="Q1247" s="29"/>
      <c r="R1247" s="29"/>
      <c r="S1247" s="29"/>
      <c r="T1247" s="29"/>
      <c r="U1247" s="29"/>
      <c r="V1247" s="29"/>
      <c r="W1247" s="29"/>
      <c r="X1247" s="29"/>
      <c r="Y1247" s="29"/>
      <c r="Z1247" s="29"/>
      <c r="AA1247" s="32"/>
      <c r="AB1247" s="32"/>
      <c r="AC1247" s="32"/>
      <c r="AD1247" s="32"/>
      <c r="AE1247" s="32"/>
      <c r="AF1247" s="32"/>
      <c r="AG1247" s="32"/>
      <c r="AH1247" s="32"/>
    </row>
    <row r="1248" spans="1:34" ht="12.75" customHeight="1">
      <c r="A1248" s="25"/>
      <c r="B1248" s="32"/>
      <c r="C1248" s="20"/>
      <c r="D1248" s="92"/>
      <c r="E1248" s="20"/>
      <c r="F1248" s="35"/>
      <c r="G1248" s="32"/>
      <c r="H1248" s="32"/>
      <c r="I1248" s="32"/>
      <c r="J1248" s="29"/>
      <c r="K1248" s="29"/>
      <c r="L1248" s="29"/>
      <c r="M1248" s="29"/>
      <c r="N1248" s="29"/>
      <c r="O1248" s="29"/>
      <c r="P1248" s="29"/>
      <c r="Q1248" s="29"/>
      <c r="R1248" s="29"/>
      <c r="S1248" s="29"/>
      <c r="T1248" s="29"/>
      <c r="U1248" s="29"/>
      <c r="V1248" s="29"/>
      <c r="W1248" s="29"/>
      <c r="X1248" s="29"/>
      <c r="Y1248" s="29"/>
      <c r="Z1248" s="29"/>
      <c r="AA1248" s="32"/>
      <c r="AB1248" s="32"/>
      <c r="AC1248" s="32"/>
      <c r="AD1248" s="32"/>
      <c r="AE1248" s="32"/>
      <c r="AF1248" s="32"/>
      <c r="AG1248" s="32"/>
      <c r="AH1248" s="32"/>
    </row>
    <row r="1249" spans="1:34" ht="12.75" customHeight="1">
      <c r="A1249" s="25"/>
      <c r="B1249" s="32"/>
      <c r="C1249" s="20"/>
      <c r="D1249" s="92"/>
      <c r="E1249" s="20"/>
      <c r="F1249" s="35"/>
      <c r="G1249" s="32"/>
      <c r="H1249" s="32"/>
      <c r="I1249" s="32"/>
      <c r="J1249" s="29"/>
      <c r="K1249" s="29"/>
      <c r="L1249" s="29"/>
      <c r="M1249" s="29"/>
      <c r="N1249" s="29"/>
      <c r="O1249" s="29"/>
      <c r="P1249" s="29"/>
      <c r="Q1249" s="29"/>
      <c r="R1249" s="29"/>
      <c r="S1249" s="29"/>
      <c r="T1249" s="29"/>
      <c r="U1249" s="29"/>
      <c r="V1249" s="29"/>
      <c r="W1249" s="29"/>
      <c r="X1249" s="29"/>
      <c r="Y1249" s="29"/>
      <c r="Z1249" s="29"/>
      <c r="AA1249" s="32"/>
      <c r="AB1249" s="32"/>
      <c r="AC1249" s="32"/>
      <c r="AD1249" s="32"/>
      <c r="AE1249" s="32"/>
      <c r="AF1249" s="32"/>
      <c r="AG1249" s="32"/>
      <c r="AH1249" s="32"/>
    </row>
    <row r="1250" spans="1:34" ht="12.75" customHeight="1">
      <c r="A1250" s="25"/>
      <c r="B1250" s="32"/>
      <c r="C1250" s="20"/>
      <c r="D1250" s="92"/>
      <c r="E1250" s="20"/>
      <c r="F1250" s="35"/>
      <c r="G1250" s="32"/>
      <c r="H1250" s="32"/>
      <c r="I1250" s="32"/>
      <c r="J1250" s="29"/>
      <c r="K1250" s="29"/>
      <c r="L1250" s="29"/>
      <c r="M1250" s="29"/>
      <c r="N1250" s="29"/>
      <c r="O1250" s="29"/>
      <c r="P1250" s="29"/>
      <c r="Q1250" s="29"/>
      <c r="R1250" s="29"/>
      <c r="S1250" s="29"/>
      <c r="T1250" s="29"/>
      <c r="U1250" s="29"/>
      <c r="V1250" s="29"/>
      <c r="W1250" s="29"/>
      <c r="X1250" s="29"/>
      <c r="Y1250" s="29"/>
      <c r="Z1250" s="29"/>
      <c r="AA1250" s="32"/>
      <c r="AB1250" s="32"/>
      <c r="AC1250" s="32"/>
      <c r="AD1250" s="32"/>
      <c r="AE1250" s="32"/>
      <c r="AF1250" s="32"/>
      <c r="AG1250" s="32"/>
      <c r="AH1250" s="32"/>
    </row>
    <row r="1251" spans="1:34" ht="12.75" customHeight="1">
      <c r="A1251" s="25"/>
      <c r="B1251" s="32"/>
      <c r="C1251" s="20"/>
      <c r="D1251" s="92"/>
      <c r="E1251" s="20"/>
      <c r="F1251" s="35"/>
      <c r="G1251" s="32"/>
      <c r="H1251" s="32"/>
      <c r="I1251" s="32"/>
      <c r="J1251" s="29"/>
      <c r="K1251" s="29"/>
      <c r="L1251" s="29"/>
      <c r="M1251" s="29"/>
      <c r="N1251" s="29"/>
      <c r="O1251" s="29"/>
      <c r="P1251" s="29"/>
      <c r="Q1251" s="29"/>
      <c r="R1251" s="29"/>
      <c r="S1251" s="29"/>
      <c r="T1251" s="29"/>
      <c r="U1251" s="29"/>
      <c r="V1251" s="29"/>
      <c r="W1251" s="29"/>
      <c r="X1251" s="29"/>
      <c r="Y1251" s="29"/>
      <c r="Z1251" s="29"/>
      <c r="AA1251" s="32"/>
      <c r="AB1251" s="32"/>
      <c r="AC1251" s="32"/>
      <c r="AD1251" s="32"/>
      <c r="AE1251" s="32"/>
      <c r="AF1251" s="32"/>
      <c r="AG1251" s="32"/>
      <c r="AH1251" s="32"/>
    </row>
    <row r="1252" spans="1:34" ht="12.75" customHeight="1">
      <c r="A1252" s="25"/>
      <c r="B1252" s="32"/>
      <c r="C1252" s="20"/>
      <c r="D1252" s="92"/>
      <c r="E1252" s="20"/>
      <c r="F1252" s="35"/>
      <c r="G1252" s="32"/>
      <c r="H1252" s="32"/>
      <c r="I1252" s="32"/>
      <c r="J1252" s="29"/>
      <c r="K1252" s="29"/>
      <c r="L1252" s="29"/>
      <c r="M1252" s="29"/>
      <c r="N1252" s="29"/>
      <c r="O1252" s="29"/>
      <c r="P1252" s="29"/>
      <c r="Q1252" s="29"/>
      <c r="R1252" s="29"/>
      <c r="S1252" s="29"/>
      <c r="T1252" s="29"/>
      <c r="U1252" s="29"/>
      <c r="V1252" s="29"/>
      <c r="W1252" s="29"/>
      <c r="X1252" s="29"/>
      <c r="Y1252" s="29"/>
      <c r="Z1252" s="29"/>
      <c r="AA1252" s="32"/>
      <c r="AB1252" s="32"/>
      <c r="AC1252" s="32"/>
      <c r="AD1252" s="32"/>
      <c r="AE1252" s="32"/>
      <c r="AF1252" s="32"/>
      <c r="AG1252" s="32"/>
      <c r="AH1252" s="32"/>
    </row>
    <row r="1253" spans="1:34" ht="12.75" customHeight="1">
      <c r="A1253" s="25"/>
      <c r="B1253" s="32"/>
      <c r="C1253" s="20"/>
      <c r="D1253" s="92"/>
      <c r="E1253" s="20"/>
      <c r="F1253" s="35"/>
      <c r="G1253" s="32"/>
      <c r="H1253" s="32"/>
      <c r="I1253" s="32"/>
      <c r="J1253" s="29"/>
      <c r="K1253" s="29"/>
      <c r="L1253" s="29"/>
      <c r="M1253" s="29"/>
      <c r="N1253" s="29"/>
      <c r="O1253" s="29"/>
      <c r="P1253" s="29"/>
      <c r="Q1253" s="29"/>
      <c r="R1253" s="29"/>
      <c r="S1253" s="29"/>
      <c r="T1253" s="29"/>
      <c r="U1253" s="29"/>
      <c r="V1253" s="29"/>
      <c r="W1253" s="29"/>
      <c r="X1253" s="29"/>
      <c r="Y1253" s="29"/>
      <c r="Z1253" s="29"/>
      <c r="AA1253" s="32"/>
      <c r="AB1253" s="32"/>
      <c r="AC1253" s="32"/>
      <c r="AD1253" s="32"/>
      <c r="AE1253" s="32"/>
      <c r="AF1253" s="32"/>
      <c r="AG1253" s="32"/>
      <c r="AH1253" s="32"/>
    </row>
    <row r="1254" spans="1:34" ht="12.75" customHeight="1">
      <c r="A1254" s="25"/>
      <c r="B1254" s="32"/>
      <c r="C1254" s="20"/>
      <c r="D1254" s="92"/>
      <c r="E1254" s="20"/>
      <c r="F1254" s="35"/>
      <c r="G1254" s="32"/>
      <c r="H1254" s="32"/>
      <c r="I1254" s="32"/>
      <c r="J1254" s="29"/>
      <c r="K1254" s="29"/>
      <c r="L1254" s="29"/>
      <c r="M1254" s="29"/>
      <c r="N1254" s="29"/>
      <c r="O1254" s="29"/>
      <c r="P1254" s="29"/>
      <c r="Q1254" s="29"/>
      <c r="R1254" s="29"/>
      <c r="S1254" s="29"/>
      <c r="T1254" s="29"/>
      <c r="U1254" s="29"/>
      <c r="V1254" s="29"/>
      <c r="W1254" s="29"/>
      <c r="X1254" s="29"/>
      <c r="Y1254" s="29"/>
      <c r="Z1254" s="29"/>
      <c r="AA1254" s="32"/>
      <c r="AB1254" s="32"/>
      <c r="AC1254" s="32"/>
      <c r="AD1254" s="32"/>
      <c r="AE1254" s="32"/>
      <c r="AF1254" s="32"/>
      <c r="AG1254" s="32"/>
      <c r="AH1254" s="32"/>
    </row>
    <row r="1255" spans="1:34" ht="12.75" customHeight="1">
      <c r="A1255" s="25"/>
      <c r="B1255" s="32"/>
      <c r="C1255" s="20"/>
      <c r="D1255" s="92"/>
      <c r="E1255" s="20"/>
      <c r="F1255" s="35"/>
      <c r="G1255" s="32"/>
      <c r="H1255" s="32"/>
      <c r="I1255" s="32"/>
      <c r="J1255" s="29"/>
      <c r="K1255" s="29"/>
      <c r="L1255" s="29"/>
      <c r="M1255" s="29"/>
      <c r="N1255" s="29"/>
      <c r="O1255" s="29"/>
      <c r="P1255" s="29"/>
      <c r="Q1255" s="29"/>
      <c r="R1255" s="29"/>
      <c r="S1255" s="29"/>
      <c r="T1255" s="29"/>
      <c r="U1255" s="29"/>
      <c r="V1255" s="29"/>
      <c r="W1255" s="29"/>
      <c r="X1255" s="29"/>
      <c r="Y1255" s="29"/>
      <c r="Z1255" s="29"/>
      <c r="AA1255" s="32"/>
      <c r="AB1255" s="32"/>
      <c r="AC1255" s="32"/>
      <c r="AD1255" s="32"/>
      <c r="AE1255" s="32"/>
      <c r="AF1255" s="32"/>
      <c r="AG1255" s="32"/>
      <c r="AH1255" s="32"/>
    </row>
    <row r="1256" spans="1:34" ht="12.75" customHeight="1">
      <c r="A1256" s="25"/>
      <c r="B1256" s="32"/>
      <c r="C1256" s="20"/>
      <c r="D1256" s="92"/>
      <c r="E1256" s="20"/>
      <c r="F1256" s="35"/>
      <c r="G1256" s="32"/>
      <c r="H1256" s="32"/>
      <c r="I1256" s="32"/>
      <c r="J1256" s="29"/>
      <c r="K1256" s="29"/>
      <c r="L1256" s="29"/>
      <c r="M1256" s="29"/>
      <c r="N1256" s="29"/>
      <c r="O1256" s="29"/>
      <c r="P1256" s="29"/>
      <c r="Q1256" s="29"/>
      <c r="R1256" s="29"/>
      <c r="S1256" s="29"/>
      <c r="T1256" s="29"/>
      <c r="U1256" s="29"/>
      <c r="V1256" s="29"/>
      <c r="W1256" s="29"/>
      <c r="X1256" s="29"/>
      <c r="Y1256" s="29"/>
      <c r="Z1256" s="29"/>
      <c r="AA1256" s="32"/>
      <c r="AB1256" s="32"/>
      <c r="AC1256" s="32"/>
      <c r="AD1256" s="32"/>
      <c r="AE1256" s="32"/>
      <c r="AF1256" s="32"/>
      <c r="AG1256" s="32"/>
      <c r="AH1256" s="32"/>
    </row>
    <row r="1257" spans="1:34" ht="12.75" customHeight="1">
      <c r="A1257" s="25"/>
      <c r="B1257" s="32"/>
      <c r="C1257" s="20"/>
      <c r="D1257" s="92"/>
      <c r="E1257" s="20"/>
      <c r="F1257" s="35"/>
      <c r="G1257" s="32"/>
      <c r="H1257" s="32"/>
      <c r="I1257" s="32"/>
      <c r="J1257" s="29"/>
      <c r="K1257" s="29"/>
      <c r="L1257" s="29"/>
      <c r="M1257" s="29"/>
      <c r="N1257" s="29"/>
      <c r="O1257" s="29"/>
      <c r="P1257" s="29"/>
      <c r="Q1257" s="29"/>
      <c r="R1257" s="29"/>
      <c r="S1257" s="29"/>
      <c r="T1257" s="29"/>
      <c r="U1257" s="29"/>
      <c r="V1257" s="29"/>
      <c r="W1257" s="29"/>
      <c r="X1257" s="29"/>
      <c r="Y1257" s="29"/>
      <c r="Z1257" s="29"/>
      <c r="AA1257" s="32"/>
      <c r="AB1257" s="32"/>
      <c r="AC1257" s="32"/>
      <c r="AD1257" s="32"/>
      <c r="AE1257" s="32"/>
      <c r="AF1257" s="32"/>
      <c r="AG1257" s="32"/>
      <c r="AH1257" s="32"/>
    </row>
    <row r="1258" spans="1:34" ht="12.75" customHeight="1">
      <c r="A1258" s="25"/>
      <c r="B1258" s="32"/>
      <c r="C1258" s="20"/>
      <c r="D1258" s="92"/>
      <c r="E1258" s="20"/>
      <c r="F1258" s="35"/>
      <c r="G1258" s="32"/>
      <c r="H1258" s="32"/>
      <c r="I1258" s="32"/>
      <c r="J1258" s="29"/>
      <c r="K1258" s="29"/>
      <c r="L1258" s="29"/>
      <c r="M1258" s="29"/>
      <c r="N1258" s="29"/>
      <c r="O1258" s="29"/>
      <c r="P1258" s="29"/>
      <c r="Q1258" s="29"/>
      <c r="R1258" s="29"/>
      <c r="S1258" s="29"/>
      <c r="T1258" s="29"/>
      <c r="U1258" s="29"/>
      <c r="V1258" s="29"/>
      <c r="W1258" s="29"/>
      <c r="X1258" s="29"/>
      <c r="Y1258" s="29"/>
      <c r="Z1258" s="29"/>
      <c r="AA1258" s="32"/>
      <c r="AB1258" s="32"/>
      <c r="AC1258" s="32"/>
      <c r="AD1258" s="32"/>
      <c r="AE1258" s="32"/>
      <c r="AF1258" s="32"/>
      <c r="AG1258" s="32"/>
      <c r="AH1258" s="32"/>
    </row>
    <row r="1259" spans="1:34" ht="12.75" customHeight="1">
      <c r="A1259" s="25"/>
      <c r="B1259" s="32"/>
      <c r="C1259" s="20"/>
      <c r="D1259" s="92"/>
      <c r="E1259" s="20"/>
      <c r="F1259" s="35"/>
      <c r="G1259" s="32"/>
      <c r="H1259" s="32"/>
      <c r="I1259" s="32"/>
      <c r="J1259" s="29"/>
      <c r="K1259" s="29"/>
      <c r="L1259" s="29"/>
      <c r="M1259" s="29"/>
      <c r="N1259" s="29"/>
      <c r="O1259" s="29"/>
      <c r="P1259" s="29"/>
      <c r="Q1259" s="29"/>
      <c r="R1259" s="29"/>
      <c r="S1259" s="29"/>
      <c r="T1259" s="29"/>
      <c r="U1259" s="29"/>
      <c r="V1259" s="29"/>
      <c r="W1259" s="29"/>
      <c r="X1259" s="29"/>
      <c r="Y1259" s="29"/>
      <c r="Z1259" s="29"/>
      <c r="AA1259" s="32"/>
      <c r="AB1259" s="32"/>
      <c r="AC1259" s="32"/>
      <c r="AD1259" s="32"/>
      <c r="AE1259" s="32"/>
      <c r="AF1259" s="32"/>
      <c r="AG1259" s="32"/>
      <c r="AH1259" s="32"/>
    </row>
    <row r="1260" spans="1:34" ht="12.75" customHeight="1">
      <c r="A1260" s="25"/>
      <c r="B1260" s="32"/>
      <c r="C1260" s="20"/>
      <c r="D1260" s="92"/>
      <c r="E1260" s="20"/>
      <c r="F1260" s="35"/>
      <c r="G1260" s="32"/>
      <c r="H1260" s="32"/>
      <c r="I1260" s="32"/>
      <c r="J1260" s="29"/>
      <c r="K1260" s="29"/>
      <c r="L1260" s="29"/>
      <c r="M1260" s="29"/>
      <c r="N1260" s="29"/>
      <c r="O1260" s="29"/>
      <c r="P1260" s="29"/>
      <c r="Q1260" s="29"/>
      <c r="R1260" s="29"/>
      <c r="S1260" s="29"/>
      <c r="T1260" s="29"/>
      <c r="U1260" s="29"/>
      <c r="V1260" s="29"/>
      <c r="W1260" s="29"/>
      <c r="X1260" s="29"/>
      <c r="Y1260" s="29"/>
      <c r="Z1260" s="29"/>
      <c r="AA1260" s="32"/>
      <c r="AB1260" s="32"/>
      <c r="AC1260" s="32"/>
      <c r="AD1260" s="32"/>
      <c r="AE1260" s="32"/>
      <c r="AF1260" s="32"/>
      <c r="AG1260" s="32"/>
      <c r="AH1260" s="32"/>
    </row>
    <row r="1261" spans="1:34" ht="12.75" customHeight="1">
      <c r="A1261" s="25"/>
      <c r="B1261" s="32"/>
      <c r="C1261" s="20"/>
      <c r="D1261" s="92"/>
      <c r="E1261" s="20"/>
      <c r="F1261" s="35"/>
      <c r="G1261" s="32"/>
      <c r="H1261" s="32"/>
      <c r="I1261" s="32"/>
      <c r="J1261" s="29"/>
      <c r="K1261" s="29"/>
      <c r="L1261" s="29"/>
      <c r="M1261" s="29"/>
      <c r="N1261" s="29"/>
      <c r="O1261" s="29"/>
      <c r="P1261" s="29"/>
      <c r="Q1261" s="29"/>
      <c r="R1261" s="29"/>
      <c r="S1261" s="29"/>
      <c r="T1261" s="29"/>
      <c r="U1261" s="29"/>
      <c r="V1261" s="29"/>
      <c r="W1261" s="29"/>
      <c r="X1261" s="29"/>
      <c r="Y1261" s="29"/>
      <c r="Z1261" s="29"/>
      <c r="AA1261" s="32"/>
      <c r="AB1261" s="32"/>
      <c r="AC1261" s="32"/>
      <c r="AD1261" s="32"/>
      <c r="AE1261" s="32"/>
      <c r="AF1261" s="32"/>
      <c r="AG1261" s="32"/>
      <c r="AH1261" s="32"/>
    </row>
    <row r="1262" spans="1:34" ht="12.75" customHeight="1">
      <c r="A1262" s="25"/>
      <c r="B1262" s="32"/>
      <c r="C1262" s="20"/>
      <c r="D1262" s="92"/>
      <c r="E1262" s="20"/>
      <c r="F1262" s="35"/>
      <c r="G1262" s="32"/>
      <c r="H1262" s="32"/>
      <c r="I1262" s="32"/>
      <c r="J1262" s="29"/>
      <c r="K1262" s="29"/>
      <c r="L1262" s="29"/>
      <c r="M1262" s="29"/>
      <c r="N1262" s="29"/>
      <c r="O1262" s="29"/>
      <c r="P1262" s="29"/>
      <c r="Q1262" s="29"/>
      <c r="R1262" s="29"/>
      <c r="S1262" s="29"/>
      <c r="T1262" s="29"/>
      <c r="U1262" s="29"/>
      <c r="V1262" s="29"/>
      <c r="W1262" s="29"/>
      <c r="X1262" s="29"/>
      <c r="Y1262" s="29"/>
      <c r="Z1262" s="29"/>
      <c r="AA1262" s="32"/>
      <c r="AB1262" s="32"/>
      <c r="AC1262" s="32"/>
      <c r="AD1262" s="32"/>
      <c r="AE1262" s="32"/>
      <c r="AF1262" s="32"/>
      <c r="AG1262" s="32"/>
      <c r="AH1262" s="32"/>
    </row>
    <row r="1263" spans="1:34" ht="12.75" customHeight="1">
      <c r="A1263" s="25"/>
      <c r="B1263" s="32"/>
      <c r="C1263" s="20"/>
      <c r="D1263" s="92"/>
      <c r="E1263" s="20"/>
      <c r="F1263" s="35"/>
      <c r="G1263" s="32"/>
      <c r="H1263" s="32"/>
      <c r="I1263" s="32"/>
      <c r="J1263" s="29"/>
      <c r="K1263" s="29"/>
      <c r="L1263" s="29"/>
      <c r="M1263" s="29"/>
      <c r="N1263" s="29"/>
      <c r="O1263" s="29"/>
      <c r="P1263" s="29"/>
      <c r="Q1263" s="29"/>
      <c r="R1263" s="29"/>
      <c r="S1263" s="29"/>
      <c r="T1263" s="29"/>
      <c r="U1263" s="29"/>
      <c r="V1263" s="29"/>
      <c r="W1263" s="29"/>
      <c r="X1263" s="29"/>
      <c r="Y1263" s="29"/>
      <c r="Z1263" s="29"/>
      <c r="AA1263" s="32"/>
      <c r="AB1263" s="32"/>
      <c r="AC1263" s="32"/>
      <c r="AD1263" s="32"/>
      <c r="AE1263" s="32"/>
      <c r="AF1263" s="32"/>
      <c r="AG1263" s="32"/>
      <c r="AH1263" s="32"/>
    </row>
    <row r="1264" spans="1:34" ht="12.75" customHeight="1">
      <c r="A1264" s="25"/>
      <c r="B1264" s="32"/>
      <c r="C1264" s="20"/>
      <c r="D1264" s="92"/>
      <c r="E1264" s="20"/>
      <c r="F1264" s="35"/>
      <c r="G1264" s="32"/>
      <c r="H1264" s="32"/>
      <c r="I1264" s="32"/>
      <c r="J1264" s="29"/>
      <c r="K1264" s="29"/>
      <c r="L1264" s="29"/>
      <c r="M1264" s="29"/>
      <c r="N1264" s="29"/>
      <c r="O1264" s="29"/>
      <c r="P1264" s="29"/>
      <c r="Q1264" s="29"/>
      <c r="R1264" s="29"/>
      <c r="S1264" s="29"/>
      <c r="T1264" s="29"/>
      <c r="U1264" s="29"/>
      <c r="V1264" s="29"/>
      <c r="W1264" s="29"/>
      <c r="X1264" s="29"/>
      <c r="Y1264" s="29"/>
      <c r="Z1264" s="29"/>
      <c r="AA1264" s="32"/>
      <c r="AB1264" s="32"/>
      <c r="AC1264" s="32"/>
      <c r="AD1264" s="32"/>
      <c r="AE1264" s="32"/>
      <c r="AF1264" s="32"/>
      <c r="AG1264" s="32"/>
      <c r="AH1264" s="32"/>
    </row>
    <row r="1265" spans="1:34" ht="12.75" customHeight="1">
      <c r="A1265" s="25"/>
      <c r="B1265" s="32"/>
      <c r="C1265" s="20"/>
      <c r="D1265" s="92"/>
      <c r="E1265" s="20"/>
      <c r="F1265" s="35"/>
      <c r="G1265" s="32"/>
      <c r="H1265" s="32"/>
      <c r="I1265" s="32"/>
      <c r="J1265" s="29"/>
      <c r="K1265" s="29"/>
      <c r="L1265" s="29"/>
      <c r="M1265" s="29"/>
      <c r="N1265" s="29"/>
      <c r="O1265" s="29"/>
      <c r="P1265" s="29"/>
      <c r="Q1265" s="29"/>
      <c r="R1265" s="29"/>
      <c r="S1265" s="29"/>
      <c r="T1265" s="29"/>
      <c r="U1265" s="29"/>
      <c r="V1265" s="29"/>
      <c r="W1265" s="29"/>
      <c r="X1265" s="29"/>
      <c r="Y1265" s="29"/>
      <c r="Z1265" s="29"/>
      <c r="AA1265" s="32"/>
      <c r="AB1265" s="32"/>
      <c r="AC1265" s="32"/>
      <c r="AD1265" s="32"/>
      <c r="AE1265" s="32"/>
      <c r="AF1265" s="32"/>
      <c r="AG1265" s="32"/>
      <c r="AH1265" s="32"/>
    </row>
    <row r="1266" spans="1:34" ht="12.75" customHeight="1">
      <c r="A1266" s="25"/>
      <c r="B1266" s="32"/>
      <c r="C1266" s="20"/>
      <c r="D1266" s="92"/>
      <c r="E1266" s="20"/>
      <c r="F1266" s="35"/>
      <c r="G1266" s="32"/>
      <c r="H1266" s="32"/>
      <c r="I1266" s="32"/>
      <c r="J1266" s="29"/>
      <c r="K1266" s="29"/>
      <c r="L1266" s="29"/>
      <c r="M1266" s="29"/>
      <c r="N1266" s="29"/>
      <c r="O1266" s="29"/>
      <c r="P1266" s="29"/>
      <c r="Q1266" s="29"/>
      <c r="R1266" s="29"/>
      <c r="S1266" s="29"/>
      <c r="T1266" s="29"/>
      <c r="U1266" s="29"/>
      <c r="V1266" s="29"/>
      <c r="W1266" s="29"/>
      <c r="X1266" s="29"/>
      <c r="Y1266" s="29"/>
      <c r="Z1266" s="29"/>
      <c r="AA1266" s="32"/>
      <c r="AB1266" s="32"/>
      <c r="AC1266" s="32"/>
      <c r="AD1266" s="32"/>
      <c r="AE1266" s="32"/>
      <c r="AF1266" s="32"/>
      <c r="AG1266" s="32"/>
      <c r="AH1266" s="32"/>
    </row>
    <row r="1267" spans="1:34" ht="12.75" customHeight="1">
      <c r="A1267" s="25"/>
      <c r="B1267" s="32"/>
      <c r="C1267" s="20"/>
      <c r="D1267" s="92"/>
      <c r="E1267" s="20"/>
      <c r="F1267" s="35"/>
      <c r="G1267" s="32"/>
      <c r="H1267" s="32"/>
      <c r="I1267" s="32"/>
      <c r="J1267" s="29"/>
      <c r="K1267" s="29"/>
      <c r="L1267" s="29"/>
      <c r="M1267" s="29"/>
      <c r="N1267" s="29"/>
      <c r="O1267" s="29"/>
      <c r="P1267" s="29"/>
      <c r="Q1267" s="29"/>
      <c r="R1267" s="29"/>
      <c r="S1267" s="29"/>
      <c r="T1267" s="29"/>
      <c r="U1267" s="29"/>
      <c r="V1267" s="29"/>
      <c r="W1267" s="29"/>
      <c r="X1267" s="29"/>
      <c r="Y1267" s="29"/>
      <c r="Z1267" s="29"/>
      <c r="AA1267" s="32"/>
      <c r="AB1267" s="32"/>
      <c r="AC1267" s="32"/>
      <c r="AD1267" s="32"/>
      <c r="AE1267" s="32"/>
      <c r="AF1267" s="32"/>
      <c r="AG1267" s="32"/>
      <c r="AH1267" s="32"/>
    </row>
    <row r="1268" spans="1:34" ht="12.75" customHeight="1">
      <c r="A1268" s="25"/>
      <c r="B1268" s="32"/>
      <c r="C1268" s="20"/>
      <c r="D1268" s="92"/>
      <c r="E1268" s="20"/>
      <c r="F1268" s="35"/>
      <c r="G1268" s="32"/>
      <c r="H1268" s="32"/>
      <c r="I1268" s="32"/>
      <c r="J1268" s="29"/>
      <c r="K1268" s="29"/>
      <c r="L1268" s="29"/>
      <c r="M1268" s="29"/>
      <c r="N1268" s="29"/>
      <c r="O1268" s="29"/>
      <c r="P1268" s="29"/>
      <c r="Q1268" s="29"/>
      <c r="R1268" s="29"/>
      <c r="S1268" s="29"/>
      <c r="T1268" s="29"/>
      <c r="U1268" s="29"/>
      <c r="V1268" s="29"/>
      <c r="W1268" s="29"/>
      <c r="X1268" s="29"/>
      <c r="Y1268" s="29"/>
      <c r="Z1268" s="29"/>
      <c r="AA1268" s="32"/>
      <c r="AB1268" s="32"/>
      <c r="AC1268" s="32"/>
      <c r="AD1268" s="32"/>
      <c r="AE1268" s="32"/>
      <c r="AF1268" s="32"/>
      <c r="AG1268" s="32"/>
      <c r="AH1268" s="32"/>
    </row>
    <row r="1269" spans="1:34" ht="12.75" customHeight="1">
      <c r="A1269" s="25"/>
      <c r="B1269" s="32"/>
      <c r="C1269" s="20"/>
      <c r="D1269" s="92"/>
      <c r="E1269" s="20"/>
      <c r="F1269" s="35"/>
      <c r="G1269" s="32"/>
      <c r="H1269" s="32"/>
      <c r="I1269" s="32"/>
      <c r="J1269" s="29"/>
      <c r="K1269" s="29"/>
      <c r="L1269" s="29"/>
      <c r="M1269" s="29"/>
      <c r="N1269" s="29"/>
      <c r="O1269" s="29"/>
      <c r="P1269" s="29"/>
      <c r="Q1269" s="29"/>
      <c r="R1269" s="29"/>
      <c r="S1269" s="29"/>
      <c r="T1269" s="29"/>
      <c r="U1269" s="29"/>
      <c r="V1269" s="29"/>
      <c r="W1269" s="29"/>
      <c r="X1269" s="29"/>
      <c r="Y1269" s="29"/>
      <c r="Z1269" s="29"/>
      <c r="AA1269" s="32"/>
      <c r="AB1269" s="32"/>
      <c r="AC1269" s="32"/>
      <c r="AD1269" s="32"/>
      <c r="AE1269" s="32"/>
      <c r="AF1269" s="32"/>
      <c r="AG1269" s="32"/>
      <c r="AH1269" s="32"/>
    </row>
    <row r="1270" spans="1:34" ht="12.75" customHeight="1">
      <c r="A1270" s="25"/>
      <c r="B1270" s="32"/>
      <c r="C1270" s="20"/>
      <c r="D1270" s="92"/>
      <c r="E1270" s="20"/>
      <c r="F1270" s="35"/>
      <c r="G1270" s="32"/>
      <c r="H1270" s="32"/>
      <c r="I1270" s="32"/>
      <c r="J1270" s="29"/>
      <c r="K1270" s="29"/>
      <c r="L1270" s="29"/>
      <c r="M1270" s="29"/>
      <c r="N1270" s="29"/>
      <c r="O1270" s="29"/>
      <c r="P1270" s="29"/>
      <c r="Q1270" s="29"/>
      <c r="R1270" s="29"/>
      <c r="S1270" s="29"/>
      <c r="T1270" s="29"/>
      <c r="U1270" s="29"/>
      <c r="V1270" s="29"/>
      <c r="W1270" s="29"/>
      <c r="X1270" s="29"/>
      <c r="Y1270" s="29"/>
      <c r="Z1270" s="29"/>
      <c r="AA1270" s="32"/>
      <c r="AB1270" s="32"/>
      <c r="AC1270" s="32"/>
      <c r="AD1270" s="32"/>
      <c r="AE1270" s="32"/>
      <c r="AF1270" s="32"/>
      <c r="AG1270" s="32"/>
      <c r="AH1270" s="32"/>
    </row>
    <row r="1271" spans="1:34" ht="12.75" customHeight="1">
      <c r="A1271" s="25"/>
      <c r="B1271" s="32"/>
      <c r="C1271" s="20"/>
      <c r="D1271" s="92"/>
      <c r="E1271" s="20"/>
      <c r="F1271" s="35"/>
      <c r="G1271" s="32"/>
      <c r="H1271" s="32"/>
      <c r="I1271" s="32"/>
      <c r="J1271" s="29"/>
      <c r="K1271" s="29"/>
      <c r="L1271" s="29"/>
      <c r="M1271" s="29"/>
      <c r="N1271" s="29"/>
      <c r="O1271" s="29"/>
      <c r="P1271" s="29"/>
      <c r="Q1271" s="29"/>
      <c r="R1271" s="29"/>
      <c r="S1271" s="29"/>
      <c r="T1271" s="29"/>
      <c r="U1271" s="29"/>
      <c r="V1271" s="29"/>
      <c r="W1271" s="29"/>
      <c r="X1271" s="29"/>
      <c r="Y1271" s="29"/>
      <c r="Z1271" s="29"/>
      <c r="AA1271" s="32"/>
      <c r="AB1271" s="32"/>
      <c r="AC1271" s="32"/>
      <c r="AD1271" s="32"/>
      <c r="AE1271" s="32"/>
      <c r="AF1271" s="32"/>
      <c r="AG1271" s="32"/>
      <c r="AH1271" s="32"/>
    </row>
    <row r="1272" spans="1:34" ht="12.75" customHeight="1">
      <c r="A1272" s="25"/>
      <c r="B1272" s="32"/>
      <c r="C1272" s="20"/>
      <c r="D1272" s="92"/>
      <c r="E1272" s="20"/>
      <c r="F1272" s="35"/>
      <c r="G1272" s="32"/>
      <c r="H1272" s="32"/>
      <c r="I1272" s="32"/>
      <c r="J1272" s="29"/>
      <c r="K1272" s="29"/>
      <c r="L1272" s="29"/>
      <c r="M1272" s="29"/>
      <c r="N1272" s="29"/>
      <c r="O1272" s="29"/>
      <c r="P1272" s="29"/>
      <c r="Q1272" s="29"/>
      <c r="R1272" s="29"/>
      <c r="S1272" s="29"/>
      <c r="T1272" s="29"/>
      <c r="U1272" s="29"/>
      <c r="V1272" s="29"/>
      <c r="W1272" s="29"/>
      <c r="X1272" s="29"/>
      <c r="Y1272" s="29"/>
      <c r="Z1272" s="29"/>
      <c r="AA1272" s="32"/>
      <c r="AB1272" s="32"/>
      <c r="AC1272" s="32"/>
      <c r="AD1272" s="32"/>
      <c r="AE1272" s="32"/>
      <c r="AF1272" s="32"/>
      <c r="AG1272" s="32"/>
      <c r="AH1272" s="32"/>
    </row>
    <row r="1273" spans="1:34" ht="12.75" customHeight="1">
      <c r="A1273" s="25"/>
      <c r="B1273" s="32"/>
      <c r="C1273" s="20"/>
      <c r="D1273" s="92"/>
      <c r="E1273" s="20"/>
      <c r="F1273" s="35"/>
      <c r="G1273" s="32"/>
      <c r="H1273" s="32"/>
      <c r="I1273" s="32"/>
      <c r="J1273" s="29"/>
      <c r="K1273" s="29"/>
      <c r="L1273" s="29"/>
      <c r="M1273" s="29"/>
      <c r="N1273" s="29"/>
      <c r="O1273" s="29"/>
      <c r="P1273" s="29"/>
      <c r="Q1273" s="29"/>
      <c r="R1273" s="29"/>
      <c r="S1273" s="29"/>
      <c r="T1273" s="29"/>
      <c r="U1273" s="29"/>
      <c r="V1273" s="29"/>
      <c r="W1273" s="29"/>
      <c r="X1273" s="29"/>
      <c r="Y1273" s="29"/>
      <c r="Z1273" s="29"/>
      <c r="AA1273" s="32"/>
      <c r="AB1273" s="32"/>
      <c r="AC1273" s="32"/>
      <c r="AD1273" s="32"/>
      <c r="AE1273" s="32"/>
      <c r="AF1273" s="32"/>
      <c r="AG1273" s="32"/>
      <c r="AH1273" s="32"/>
    </row>
    <row r="1274" spans="1:34" ht="12.75" customHeight="1">
      <c r="A1274" s="25"/>
      <c r="B1274" s="32"/>
      <c r="C1274" s="20"/>
      <c r="D1274" s="92"/>
      <c r="E1274" s="20"/>
      <c r="F1274" s="35"/>
      <c r="G1274" s="32"/>
      <c r="H1274" s="32"/>
      <c r="I1274" s="32"/>
      <c r="J1274" s="29"/>
      <c r="K1274" s="29"/>
      <c r="L1274" s="29"/>
      <c r="M1274" s="29"/>
      <c r="N1274" s="29"/>
      <c r="O1274" s="29"/>
      <c r="P1274" s="29"/>
      <c r="Q1274" s="29"/>
      <c r="R1274" s="29"/>
      <c r="S1274" s="29"/>
      <c r="T1274" s="29"/>
      <c r="U1274" s="29"/>
      <c r="V1274" s="29"/>
      <c r="W1274" s="29"/>
      <c r="X1274" s="29"/>
      <c r="Y1274" s="29"/>
      <c r="Z1274" s="29"/>
      <c r="AA1274" s="32"/>
      <c r="AB1274" s="32"/>
      <c r="AC1274" s="32"/>
      <c r="AD1274" s="32"/>
      <c r="AE1274" s="32"/>
      <c r="AF1274" s="32"/>
      <c r="AG1274" s="32"/>
      <c r="AH1274" s="32"/>
    </row>
    <row r="1275" spans="1:34" ht="12.75" customHeight="1">
      <c r="A1275" s="25"/>
      <c r="B1275" s="32"/>
      <c r="C1275" s="20"/>
      <c r="D1275" s="92"/>
      <c r="E1275" s="20"/>
      <c r="F1275" s="35"/>
      <c r="G1275" s="32"/>
      <c r="H1275" s="32"/>
      <c r="I1275" s="32"/>
      <c r="J1275" s="29"/>
      <c r="K1275" s="29"/>
      <c r="L1275" s="29"/>
      <c r="M1275" s="29"/>
      <c r="N1275" s="29"/>
      <c r="O1275" s="29"/>
      <c r="P1275" s="29"/>
      <c r="Q1275" s="29"/>
      <c r="R1275" s="29"/>
      <c r="S1275" s="29"/>
      <c r="T1275" s="29"/>
      <c r="U1275" s="29"/>
      <c r="V1275" s="29"/>
      <c r="W1275" s="29"/>
      <c r="X1275" s="29"/>
      <c r="Y1275" s="29"/>
      <c r="Z1275" s="29"/>
      <c r="AA1275" s="32"/>
      <c r="AB1275" s="32"/>
      <c r="AC1275" s="32"/>
      <c r="AD1275" s="32"/>
      <c r="AE1275" s="32"/>
      <c r="AF1275" s="32"/>
      <c r="AG1275" s="32"/>
      <c r="AH1275" s="32"/>
    </row>
    <row r="1276" spans="1:34" ht="12.75" customHeight="1">
      <c r="A1276" s="25"/>
      <c r="B1276" s="32"/>
      <c r="C1276" s="20"/>
      <c r="D1276" s="92"/>
      <c r="E1276" s="20"/>
      <c r="F1276" s="35"/>
      <c r="G1276" s="32"/>
      <c r="H1276" s="32"/>
      <c r="I1276" s="32"/>
      <c r="J1276" s="29"/>
      <c r="K1276" s="29"/>
      <c r="L1276" s="29"/>
      <c r="M1276" s="29"/>
      <c r="N1276" s="29"/>
      <c r="O1276" s="29"/>
      <c r="P1276" s="29"/>
      <c r="Q1276" s="29"/>
      <c r="R1276" s="29"/>
      <c r="S1276" s="29"/>
      <c r="T1276" s="29"/>
      <c r="U1276" s="29"/>
      <c r="V1276" s="29"/>
      <c r="W1276" s="29"/>
      <c r="X1276" s="29"/>
      <c r="Y1276" s="29"/>
      <c r="Z1276" s="29"/>
      <c r="AA1276" s="32"/>
      <c r="AB1276" s="32"/>
      <c r="AC1276" s="32"/>
      <c r="AD1276" s="32"/>
      <c r="AE1276" s="32"/>
      <c r="AF1276" s="32"/>
      <c r="AG1276" s="32"/>
      <c r="AH1276" s="32"/>
    </row>
    <row r="1277" spans="1:34" ht="12.75" customHeight="1">
      <c r="A1277" s="25"/>
      <c r="B1277" s="32"/>
      <c r="C1277" s="20"/>
      <c r="D1277" s="92"/>
      <c r="E1277" s="20"/>
      <c r="F1277" s="35"/>
      <c r="G1277" s="32"/>
      <c r="H1277" s="32"/>
      <c r="I1277" s="32"/>
      <c r="J1277" s="29"/>
      <c r="K1277" s="29"/>
      <c r="L1277" s="29"/>
      <c r="M1277" s="29"/>
      <c r="N1277" s="29"/>
      <c r="O1277" s="29"/>
      <c r="P1277" s="29"/>
      <c r="Q1277" s="29"/>
      <c r="R1277" s="29"/>
      <c r="S1277" s="29"/>
      <c r="T1277" s="29"/>
      <c r="U1277" s="29"/>
      <c r="V1277" s="29"/>
      <c r="W1277" s="29"/>
      <c r="X1277" s="29"/>
      <c r="Y1277" s="29"/>
      <c r="Z1277" s="29"/>
      <c r="AA1277" s="32"/>
      <c r="AB1277" s="32"/>
      <c r="AC1277" s="32"/>
      <c r="AD1277" s="32"/>
      <c r="AE1277" s="32"/>
      <c r="AF1277" s="32"/>
      <c r="AG1277" s="32"/>
      <c r="AH1277" s="32"/>
    </row>
    <row r="1278" spans="1:34" ht="12.75" customHeight="1">
      <c r="A1278" s="25"/>
      <c r="B1278" s="32"/>
      <c r="C1278" s="20"/>
      <c r="D1278" s="92"/>
      <c r="E1278" s="20"/>
      <c r="F1278" s="35"/>
      <c r="G1278" s="32"/>
      <c r="H1278" s="32"/>
      <c r="I1278" s="32"/>
      <c r="J1278" s="29"/>
      <c r="K1278" s="29"/>
      <c r="L1278" s="29"/>
      <c r="M1278" s="29"/>
      <c r="N1278" s="29"/>
      <c r="O1278" s="29"/>
      <c r="P1278" s="29"/>
      <c r="Q1278" s="29"/>
      <c r="R1278" s="29"/>
      <c r="S1278" s="29"/>
      <c r="T1278" s="29"/>
      <c r="U1278" s="29"/>
      <c r="V1278" s="29"/>
      <c r="W1278" s="29"/>
      <c r="X1278" s="29"/>
      <c r="Y1278" s="29"/>
      <c r="Z1278" s="29"/>
      <c r="AA1278" s="32"/>
      <c r="AB1278" s="32"/>
      <c r="AC1278" s="32"/>
      <c r="AD1278" s="32"/>
      <c r="AE1278" s="32"/>
      <c r="AF1278" s="32"/>
      <c r="AG1278" s="32"/>
      <c r="AH1278" s="32"/>
    </row>
    <row r="1279" spans="1:34" ht="12.75" customHeight="1">
      <c r="A1279" s="25"/>
      <c r="B1279" s="32"/>
      <c r="C1279" s="20"/>
      <c r="D1279" s="92"/>
      <c r="E1279" s="20"/>
      <c r="F1279" s="35"/>
      <c r="G1279" s="32"/>
      <c r="H1279" s="32"/>
      <c r="I1279" s="32"/>
      <c r="J1279" s="29"/>
      <c r="K1279" s="29"/>
      <c r="L1279" s="29"/>
      <c r="M1279" s="29"/>
      <c r="N1279" s="29"/>
      <c r="O1279" s="29"/>
      <c r="P1279" s="29"/>
      <c r="Q1279" s="29"/>
      <c r="R1279" s="29"/>
      <c r="S1279" s="29"/>
      <c r="T1279" s="29"/>
      <c r="U1279" s="29"/>
      <c r="V1279" s="29"/>
      <c r="W1279" s="29"/>
      <c r="X1279" s="29"/>
      <c r="Y1279" s="29"/>
      <c r="Z1279" s="29"/>
      <c r="AA1279" s="32"/>
      <c r="AB1279" s="32"/>
      <c r="AC1279" s="32"/>
      <c r="AD1279" s="32"/>
      <c r="AE1279" s="32"/>
      <c r="AF1279" s="32"/>
      <c r="AG1279" s="32"/>
      <c r="AH1279" s="32"/>
    </row>
    <row r="1280" spans="1:34" ht="12.75" customHeight="1">
      <c r="A1280" s="25"/>
      <c r="B1280" s="32"/>
      <c r="C1280" s="20"/>
      <c r="D1280" s="92"/>
      <c r="E1280" s="20"/>
      <c r="F1280" s="35"/>
      <c r="G1280" s="32"/>
      <c r="H1280" s="32"/>
      <c r="I1280" s="32"/>
      <c r="J1280" s="29"/>
      <c r="K1280" s="29"/>
      <c r="L1280" s="29"/>
      <c r="M1280" s="29"/>
      <c r="N1280" s="29"/>
      <c r="O1280" s="29"/>
      <c r="P1280" s="29"/>
      <c r="Q1280" s="29"/>
      <c r="R1280" s="29"/>
      <c r="S1280" s="29"/>
      <c r="T1280" s="29"/>
      <c r="U1280" s="29"/>
      <c r="V1280" s="29"/>
      <c r="W1280" s="29"/>
      <c r="X1280" s="29"/>
      <c r="Y1280" s="29"/>
      <c r="Z1280" s="29"/>
      <c r="AA1280" s="32"/>
      <c r="AB1280" s="32"/>
      <c r="AC1280" s="32"/>
      <c r="AD1280" s="32"/>
      <c r="AE1280" s="32"/>
      <c r="AF1280" s="32"/>
      <c r="AG1280" s="32"/>
      <c r="AH1280" s="32"/>
    </row>
    <row r="1281" spans="1:34" ht="12.75" customHeight="1">
      <c r="A1281" s="25"/>
      <c r="B1281" s="32"/>
      <c r="C1281" s="20"/>
      <c r="D1281" s="92"/>
      <c r="E1281" s="20"/>
      <c r="F1281" s="35"/>
      <c r="G1281" s="32"/>
      <c r="H1281" s="32"/>
      <c r="I1281" s="32"/>
      <c r="J1281" s="29"/>
      <c r="K1281" s="29"/>
      <c r="L1281" s="29"/>
      <c r="M1281" s="29"/>
      <c r="N1281" s="29"/>
      <c r="O1281" s="29"/>
      <c r="P1281" s="29"/>
      <c r="Q1281" s="29"/>
      <c r="R1281" s="29"/>
      <c r="S1281" s="29"/>
      <c r="T1281" s="29"/>
      <c r="U1281" s="29"/>
      <c r="V1281" s="29"/>
      <c r="W1281" s="29"/>
      <c r="X1281" s="29"/>
      <c r="Y1281" s="29"/>
      <c r="Z1281" s="29"/>
      <c r="AA1281" s="32"/>
      <c r="AB1281" s="32"/>
      <c r="AC1281" s="32"/>
      <c r="AD1281" s="32"/>
      <c r="AE1281" s="32"/>
      <c r="AF1281" s="32"/>
      <c r="AG1281" s="32"/>
      <c r="AH1281" s="32"/>
    </row>
    <row r="1282" spans="1:34" ht="12.75" customHeight="1">
      <c r="A1282" s="25"/>
      <c r="B1282" s="32"/>
      <c r="C1282" s="20"/>
      <c r="D1282" s="92"/>
      <c r="E1282" s="20"/>
      <c r="F1282" s="35"/>
      <c r="G1282" s="32"/>
      <c r="H1282" s="32"/>
      <c r="I1282" s="32"/>
      <c r="J1282" s="29"/>
      <c r="K1282" s="29"/>
      <c r="L1282" s="29"/>
      <c r="M1282" s="29"/>
      <c r="N1282" s="29"/>
      <c r="O1282" s="29"/>
      <c r="P1282" s="29"/>
      <c r="Q1282" s="29"/>
      <c r="R1282" s="29"/>
      <c r="S1282" s="29"/>
      <c r="T1282" s="29"/>
      <c r="U1282" s="29"/>
      <c r="V1282" s="29"/>
      <c r="W1282" s="29"/>
      <c r="X1282" s="29"/>
      <c r="Y1282" s="29"/>
      <c r="Z1282" s="29"/>
      <c r="AA1282" s="32"/>
      <c r="AB1282" s="32"/>
      <c r="AC1282" s="32"/>
      <c r="AD1282" s="32"/>
      <c r="AE1282" s="32"/>
      <c r="AF1282" s="32"/>
      <c r="AG1282" s="32"/>
      <c r="AH1282" s="32"/>
    </row>
    <row r="1283" spans="1:34" ht="12.75" customHeight="1">
      <c r="A1283" s="25"/>
      <c r="B1283" s="32"/>
      <c r="C1283" s="20"/>
      <c r="D1283" s="92"/>
      <c r="E1283" s="20"/>
      <c r="F1283" s="35"/>
      <c r="G1283" s="32"/>
      <c r="H1283" s="32"/>
      <c r="I1283" s="32"/>
      <c r="J1283" s="29"/>
      <c r="K1283" s="29"/>
      <c r="L1283" s="29"/>
      <c r="M1283" s="29"/>
      <c r="N1283" s="29"/>
      <c r="O1283" s="29"/>
      <c r="P1283" s="29"/>
      <c r="Q1283" s="29"/>
      <c r="R1283" s="29"/>
      <c r="S1283" s="29"/>
      <c r="T1283" s="29"/>
      <c r="U1283" s="29"/>
      <c r="V1283" s="29"/>
      <c r="W1283" s="29"/>
      <c r="X1283" s="29"/>
      <c r="Y1283" s="29"/>
      <c r="Z1283" s="29"/>
      <c r="AA1283" s="32"/>
      <c r="AB1283" s="32"/>
      <c r="AC1283" s="32"/>
      <c r="AD1283" s="32"/>
      <c r="AE1283" s="32"/>
      <c r="AF1283" s="32"/>
      <c r="AG1283" s="32"/>
      <c r="AH1283" s="32"/>
    </row>
    <row r="1284" spans="1:34" ht="12.75" customHeight="1">
      <c r="A1284" s="25"/>
      <c r="B1284" s="32"/>
      <c r="C1284" s="20"/>
      <c r="D1284" s="92"/>
      <c r="E1284" s="20"/>
      <c r="F1284" s="35"/>
      <c r="G1284" s="32"/>
      <c r="H1284" s="32"/>
      <c r="I1284" s="32"/>
      <c r="J1284" s="29"/>
      <c r="K1284" s="29"/>
      <c r="L1284" s="29"/>
      <c r="M1284" s="29"/>
      <c r="N1284" s="29"/>
      <c r="O1284" s="29"/>
      <c r="P1284" s="29"/>
      <c r="Q1284" s="29"/>
      <c r="R1284" s="29"/>
      <c r="S1284" s="29"/>
      <c r="T1284" s="29"/>
      <c r="U1284" s="29"/>
      <c r="V1284" s="29"/>
      <c r="W1284" s="29"/>
      <c r="X1284" s="29"/>
      <c r="Y1284" s="29"/>
      <c r="Z1284" s="29"/>
      <c r="AA1284" s="32"/>
      <c r="AB1284" s="32"/>
      <c r="AC1284" s="32"/>
      <c r="AD1284" s="32"/>
      <c r="AE1284" s="32"/>
      <c r="AF1284" s="32"/>
      <c r="AG1284" s="32"/>
      <c r="AH1284" s="32"/>
    </row>
    <row r="1285" spans="1:34" ht="12.75" customHeight="1">
      <c r="A1285" s="25"/>
      <c r="B1285" s="32"/>
      <c r="C1285" s="20"/>
      <c r="D1285" s="92"/>
      <c r="E1285" s="20"/>
      <c r="F1285" s="35"/>
      <c r="G1285" s="32"/>
      <c r="H1285" s="32"/>
      <c r="I1285" s="32"/>
      <c r="J1285" s="29"/>
      <c r="K1285" s="29"/>
      <c r="L1285" s="29"/>
      <c r="M1285" s="29"/>
      <c r="N1285" s="29"/>
      <c r="O1285" s="29"/>
      <c r="P1285" s="29"/>
      <c r="Q1285" s="29"/>
      <c r="R1285" s="29"/>
      <c r="S1285" s="29"/>
      <c r="T1285" s="29"/>
      <c r="U1285" s="29"/>
      <c r="V1285" s="29"/>
      <c r="W1285" s="29"/>
      <c r="X1285" s="29"/>
      <c r="Y1285" s="29"/>
      <c r="Z1285" s="29"/>
      <c r="AA1285" s="32"/>
      <c r="AB1285" s="32"/>
      <c r="AC1285" s="32"/>
      <c r="AD1285" s="32"/>
      <c r="AE1285" s="32"/>
      <c r="AF1285" s="32"/>
      <c r="AG1285" s="32"/>
      <c r="AH1285" s="32"/>
    </row>
    <row r="1286" spans="1:34" ht="12.75" customHeight="1">
      <c r="A1286" s="25"/>
      <c r="B1286" s="32"/>
      <c r="C1286" s="20"/>
      <c r="D1286" s="92"/>
      <c r="E1286" s="20"/>
      <c r="F1286" s="35"/>
      <c r="G1286" s="32"/>
      <c r="H1286" s="32"/>
      <c r="I1286" s="32"/>
      <c r="J1286" s="29"/>
      <c r="K1286" s="29"/>
      <c r="L1286" s="29"/>
      <c r="M1286" s="29"/>
      <c r="N1286" s="29"/>
      <c r="O1286" s="29"/>
      <c r="P1286" s="29"/>
      <c r="Q1286" s="29"/>
      <c r="R1286" s="29"/>
      <c r="S1286" s="29"/>
      <c r="T1286" s="29"/>
      <c r="U1286" s="29"/>
      <c r="V1286" s="29"/>
      <c r="W1286" s="29"/>
      <c r="X1286" s="29"/>
      <c r="Y1286" s="29"/>
      <c r="Z1286" s="29"/>
      <c r="AA1286" s="32"/>
      <c r="AB1286" s="32"/>
      <c r="AC1286" s="32"/>
      <c r="AD1286" s="32"/>
      <c r="AE1286" s="32"/>
      <c r="AF1286" s="32"/>
      <c r="AG1286" s="32"/>
      <c r="AH1286" s="32"/>
    </row>
    <row r="1287" spans="1:34" ht="12.75" customHeight="1">
      <c r="A1287" s="25"/>
      <c r="B1287" s="32"/>
      <c r="C1287" s="20"/>
      <c r="D1287" s="92"/>
      <c r="E1287" s="20"/>
      <c r="F1287" s="35"/>
      <c r="G1287" s="32"/>
      <c r="H1287" s="32"/>
      <c r="I1287" s="32"/>
      <c r="J1287" s="29"/>
      <c r="K1287" s="29"/>
      <c r="L1287" s="29"/>
      <c r="M1287" s="29"/>
      <c r="N1287" s="29"/>
      <c r="O1287" s="29"/>
      <c r="P1287" s="29"/>
      <c r="Q1287" s="29"/>
      <c r="R1287" s="29"/>
      <c r="S1287" s="29"/>
      <c r="T1287" s="29"/>
      <c r="U1287" s="29"/>
      <c r="V1287" s="29"/>
      <c r="W1287" s="29"/>
      <c r="X1287" s="29"/>
      <c r="Y1287" s="29"/>
      <c r="Z1287" s="29"/>
      <c r="AA1287" s="32"/>
      <c r="AB1287" s="32"/>
      <c r="AC1287" s="32"/>
      <c r="AD1287" s="32"/>
      <c r="AE1287" s="32"/>
      <c r="AF1287" s="32"/>
      <c r="AG1287" s="32"/>
      <c r="AH1287" s="32"/>
    </row>
    <row r="1288" spans="1:34" ht="12.75" customHeight="1">
      <c r="A1288" s="25"/>
      <c r="B1288" s="32"/>
      <c r="C1288" s="20"/>
      <c r="D1288" s="92"/>
      <c r="E1288" s="20"/>
      <c r="F1288" s="35"/>
      <c r="G1288" s="32"/>
      <c r="H1288" s="32"/>
      <c r="I1288" s="32"/>
      <c r="J1288" s="29"/>
      <c r="K1288" s="29"/>
      <c r="L1288" s="29"/>
      <c r="M1288" s="29"/>
      <c r="N1288" s="29"/>
      <c r="O1288" s="29"/>
      <c r="P1288" s="29"/>
      <c r="Q1288" s="29"/>
      <c r="R1288" s="29"/>
      <c r="S1288" s="29"/>
      <c r="T1288" s="29"/>
      <c r="U1288" s="29"/>
      <c r="V1288" s="29"/>
      <c r="W1288" s="29"/>
      <c r="X1288" s="29"/>
      <c r="Y1288" s="29"/>
      <c r="Z1288" s="29"/>
      <c r="AA1288" s="32"/>
      <c r="AB1288" s="32"/>
      <c r="AC1288" s="32"/>
      <c r="AD1288" s="32"/>
      <c r="AE1288" s="32"/>
      <c r="AF1288" s="32"/>
      <c r="AG1288" s="32"/>
      <c r="AH1288" s="32"/>
    </row>
    <row r="1289" spans="1:34" ht="12.75" customHeight="1">
      <c r="A1289" s="25"/>
      <c r="B1289" s="32"/>
      <c r="C1289" s="20"/>
      <c r="D1289" s="92"/>
      <c r="E1289" s="20"/>
      <c r="F1289" s="35"/>
      <c r="G1289" s="32"/>
      <c r="H1289" s="32"/>
      <c r="I1289" s="32"/>
      <c r="J1289" s="29"/>
      <c r="K1289" s="29"/>
      <c r="L1289" s="29"/>
      <c r="M1289" s="29"/>
      <c r="N1289" s="29"/>
      <c r="O1289" s="29"/>
      <c r="P1289" s="29"/>
      <c r="Q1289" s="29"/>
      <c r="R1289" s="29"/>
      <c r="S1289" s="29"/>
      <c r="T1289" s="29"/>
      <c r="U1289" s="29"/>
      <c r="V1289" s="29"/>
      <c r="W1289" s="29"/>
      <c r="X1289" s="29"/>
      <c r="Y1289" s="29"/>
      <c r="Z1289" s="29"/>
      <c r="AA1289" s="32"/>
      <c r="AB1289" s="32"/>
      <c r="AC1289" s="32"/>
      <c r="AD1289" s="32"/>
      <c r="AE1289" s="32"/>
      <c r="AF1289" s="32"/>
      <c r="AG1289" s="32"/>
      <c r="AH1289" s="32"/>
    </row>
    <row r="1290" spans="1:34" ht="12.75" customHeight="1">
      <c r="A1290" s="25"/>
      <c r="B1290" s="32"/>
      <c r="C1290" s="20"/>
      <c r="D1290" s="92"/>
      <c r="E1290" s="20"/>
      <c r="F1290" s="35"/>
      <c r="G1290" s="32"/>
      <c r="H1290" s="32"/>
      <c r="I1290" s="32"/>
      <c r="J1290" s="29"/>
      <c r="K1290" s="29"/>
      <c r="L1290" s="29"/>
      <c r="M1290" s="29"/>
      <c r="N1290" s="29"/>
      <c r="O1290" s="29"/>
      <c r="P1290" s="29"/>
      <c r="Q1290" s="29"/>
      <c r="R1290" s="29"/>
      <c r="S1290" s="29"/>
      <c r="T1290" s="29"/>
      <c r="U1290" s="29"/>
      <c r="V1290" s="29"/>
      <c r="W1290" s="29"/>
      <c r="X1290" s="29"/>
      <c r="Y1290" s="29"/>
      <c r="Z1290" s="29"/>
      <c r="AA1290" s="32"/>
      <c r="AB1290" s="32"/>
      <c r="AC1290" s="32"/>
      <c r="AD1290" s="32"/>
      <c r="AE1290" s="32"/>
      <c r="AF1290" s="32"/>
      <c r="AG1290" s="32"/>
      <c r="AH1290" s="32"/>
    </row>
    <row r="1291" spans="1:34" ht="12.75" customHeight="1">
      <c r="A1291" s="25"/>
      <c r="B1291" s="32"/>
      <c r="C1291" s="20"/>
      <c r="D1291" s="92"/>
      <c r="E1291" s="20"/>
      <c r="F1291" s="35"/>
      <c r="G1291" s="32"/>
      <c r="H1291" s="32"/>
      <c r="I1291" s="32"/>
      <c r="J1291" s="29"/>
      <c r="K1291" s="29"/>
      <c r="L1291" s="29"/>
      <c r="M1291" s="29"/>
      <c r="N1291" s="29"/>
      <c r="O1291" s="29"/>
      <c r="P1291" s="29"/>
      <c r="Q1291" s="29"/>
      <c r="R1291" s="29"/>
      <c r="S1291" s="29"/>
      <c r="T1291" s="29"/>
      <c r="U1291" s="29"/>
      <c r="V1291" s="29"/>
      <c r="W1291" s="29"/>
      <c r="X1291" s="29"/>
      <c r="Y1291" s="29"/>
      <c r="Z1291" s="29"/>
      <c r="AA1291" s="32"/>
      <c r="AB1291" s="32"/>
      <c r="AC1291" s="32"/>
      <c r="AD1291" s="32"/>
      <c r="AE1291" s="32"/>
      <c r="AF1291" s="32"/>
      <c r="AG1291" s="32"/>
      <c r="AH1291" s="32"/>
    </row>
    <row r="1292" spans="1:34" ht="12.75" customHeight="1">
      <c r="A1292" s="25"/>
      <c r="B1292" s="32"/>
      <c r="C1292" s="20"/>
      <c r="D1292" s="92"/>
      <c r="E1292" s="20"/>
      <c r="F1292" s="35"/>
      <c r="G1292" s="32"/>
      <c r="H1292" s="32"/>
      <c r="I1292" s="32"/>
      <c r="J1292" s="29"/>
      <c r="K1292" s="29"/>
      <c r="L1292" s="29"/>
      <c r="M1292" s="29"/>
      <c r="N1292" s="29"/>
      <c r="O1292" s="29"/>
      <c r="P1292" s="29"/>
      <c r="Q1292" s="29"/>
      <c r="R1292" s="29"/>
      <c r="S1292" s="29"/>
      <c r="T1292" s="29"/>
      <c r="U1292" s="29"/>
      <c r="V1292" s="29"/>
      <c r="W1292" s="29"/>
      <c r="X1292" s="29"/>
      <c r="Y1292" s="29"/>
      <c r="Z1292" s="29"/>
      <c r="AA1292" s="32"/>
      <c r="AB1292" s="32"/>
      <c r="AC1292" s="32"/>
      <c r="AD1292" s="32"/>
      <c r="AE1292" s="32"/>
      <c r="AF1292" s="32"/>
      <c r="AG1292" s="32"/>
      <c r="AH1292" s="32"/>
    </row>
    <row r="1293" spans="1:34" ht="12.75" customHeight="1">
      <c r="A1293" s="25"/>
      <c r="B1293" s="32"/>
      <c r="C1293" s="20"/>
      <c r="D1293" s="92"/>
      <c r="E1293" s="20"/>
      <c r="F1293" s="35"/>
      <c r="G1293" s="32"/>
      <c r="H1293" s="32"/>
      <c r="I1293" s="32"/>
      <c r="J1293" s="29"/>
      <c r="K1293" s="29"/>
      <c r="L1293" s="29"/>
      <c r="M1293" s="29"/>
      <c r="N1293" s="29"/>
      <c r="O1293" s="29"/>
      <c r="P1293" s="29"/>
      <c r="Q1293" s="29"/>
      <c r="R1293" s="29"/>
      <c r="S1293" s="29"/>
      <c r="T1293" s="29"/>
      <c r="U1293" s="29"/>
      <c r="V1293" s="29"/>
      <c r="W1293" s="29"/>
      <c r="X1293" s="29"/>
      <c r="Y1293" s="29"/>
      <c r="Z1293" s="29"/>
      <c r="AA1293" s="32"/>
      <c r="AB1293" s="32"/>
      <c r="AC1293" s="32"/>
      <c r="AD1293" s="32"/>
      <c r="AE1293" s="32"/>
      <c r="AF1293" s="32"/>
      <c r="AG1293" s="32"/>
      <c r="AH1293" s="32"/>
    </row>
    <row r="1294" spans="1:34" ht="12.75" customHeight="1">
      <c r="A1294" s="25"/>
      <c r="B1294" s="32"/>
      <c r="C1294" s="20"/>
      <c r="D1294" s="92"/>
      <c r="E1294" s="20"/>
      <c r="F1294" s="35"/>
      <c r="G1294" s="32"/>
      <c r="H1294" s="32"/>
      <c r="I1294" s="32"/>
      <c r="J1294" s="29"/>
      <c r="K1294" s="29"/>
      <c r="L1294" s="29"/>
      <c r="M1294" s="29"/>
      <c r="N1294" s="29"/>
      <c r="O1294" s="29"/>
      <c r="P1294" s="29"/>
      <c r="Q1294" s="29"/>
      <c r="R1294" s="29"/>
      <c r="S1294" s="29"/>
      <c r="T1294" s="29"/>
      <c r="U1294" s="29"/>
      <c r="V1294" s="29"/>
      <c r="W1294" s="29"/>
      <c r="X1294" s="29"/>
      <c r="Y1294" s="29"/>
      <c r="Z1294" s="29"/>
      <c r="AA1294" s="32"/>
      <c r="AB1294" s="32"/>
      <c r="AC1294" s="32"/>
      <c r="AD1294" s="32"/>
      <c r="AE1294" s="32"/>
      <c r="AF1294" s="32"/>
      <c r="AG1294" s="32"/>
      <c r="AH1294" s="32"/>
    </row>
    <row r="1295" spans="1:34" ht="12.75" customHeight="1">
      <c r="A1295" s="25"/>
      <c r="B1295" s="32"/>
      <c r="C1295" s="20"/>
      <c r="D1295" s="92"/>
      <c r="E1295" s="20"/>
      <c r="F1295" s="35"/>
      <c r="G1295" s="32"/>
      <c r="H1295" s="32"/>
      <c r="I1295" s="32"/>
      <c r="J1295" s="29"/>
      <c r="K1295" s="29"/>
      <c r="L1295" s="29"/>
      <c r="M1295" s="29"/>
      <c r="N1295" s="29"/>
      <c r="O1295" s="29"/>
      <c r="P1295" s="29"/>
      <c r="Q1295" s="29"/>
      <c r="R1295" s="29"/>
      <c r="S1295" s="29"/>
      <c r="T1295" s="29"/>
      <c r="U1295" s="29"/>
      <c r="V1295" s="29"/>
      <c r="W1295" s="29"/>
      <c r="X1295" s="29"/>
      <c r="Y1295" s="29"/>
      <c r="Z1295" s="29"/>
      <c r="AA1295" s="32"/>
      <c r="AB1295" s="32"/>
      <c r="AC1295" s="32"/>
      <c r="AD1295" s="32"/>
      <c r="AE1295" s="32"/>
      <c r="AF1295" s="32"/>
      <c r="AG1295" s="32"/>
      <c r="AH1295" s="32"/>
    </row>
    <row r="1296" spans="1:34" ht="12.75" customHeight="1">
      <c r="A1296" s="25"/>
      <c r="B1296" s="32"/>
      <c r="C1296" s="20"/>
      <c r="D1296" s="92"/>
      <c r="E1296" s="20"/>
      <c r="F1296" s="35"/>
      <c r="G1296" s="32"/>
      <c r="H1296" s="32"/>
      <c r="I1296" s="32"/>
      <c r="J1296" s="29"/>
      <c r="K1296" s="29"/>
      <c r="L1296" s="29"/>
      <c r="M1296" s="29"/>
      <c r="N1296" s="29"/>
      <c r="O1296" s="29"/>
      <c r="P1296" s="29"/>
      <c r="Q1296" s="29"/>
      <c r="R1296" s="29"/>
      <c r="S1296" s="29"/>
      <c r="T1296" s="29"/>
      <c r="U1296" s="29"/>
      <c r="V1296" s="29"/>
      <c r="W1296" s="29"/>
      <c r="X1296" s="29"/>
      <c r="Y1296" s="29"/>
      <c r="Z1296" s="29"/>
      <c r="AA1296" s="32"/>
      <c r="AB1296" s="32"/>
      <c r="AC1296" s="32"/>
      <c r="AD1296" s="32"/>
      <c r="AE1296" s="32"/>
      <c r="AF1296" s="32"/>
      <c r="AG1296" s="32"/>
      <c r="AH1296" s="32"/>
    </row>
    <row r="1297" spans="1:34" ht="12.75" customHeight="1">
      <c r="A1297" s="25"/>
      <c r="B1297" s="32"/>
      <c r="C1297" s="20"/>
      <c r="D1297" s="92"/>
      <c r="E1297" s="20"/>
      <c r="F1297" s="35"/>
      <c r="G1297" s="32"/>
      <c r="H1297" s="32"/>
      <c r="I1297" s="32"/>
      <c r="J1297" s="29"/>
      <c r="K1297" s="29"/>
      <c r="L1297" s="29"/>
      <c r="M1297" s="29"/>
      <c r="N1297" s="29"/>
      <c r="O1297" s="29"/>
      <c r="P1297" s="29"/>
      <c r="Q1297" s="29"/>
      <c r="R1297" s="29"/>
      <c r="S1297" s="29"/>
      <c r="T1297" s="29"/>
      <c r="U1297" s="29"/>
      <c r="V1297" s="29"/>
      <c r="W1297" s="29"/>
      <c r="X1297" s="29"/>
      <c r="Y1297" s="29"/>
      <c r="Z1297" s="29"/>
      <c r="AA1297" s="32"/>
      <c r="AB1297" s="32"/>
      <c r="AC1297" s="32"/>
      <c r="AD1297" s="32"/>
      <c r="AE1297" s="32"/>
      <c r="AF1297" s="32"/>
      <c r="AG1297" s="32"/>
      <c r="AH1297" s="32"/>
    </row>
    <row r="1298" spans="1:34" ht="12.75" customHeight="1">
      <c r="A1298" s="25"/>
      <c r="B1298" s="32"/>
      <c r="C1298" s="20"/>
      <c r="D1298" s="92"/>
      <c r="E1298" s="20"/>
      <c r="F1298" s="35"/>
      <c r="G1298" s="32"/>
      <c r="H1298" s="32"/>
      <c r="I1298" s="32"/>
      <c r="J1298" s="29"/>
      <c r="K1298" s="29"/>
      <c r="L1298" s="29"/>
      <c r="M1298" s="29"/>
      <c r="N1298" s="29"/>
      <c r="O1298" s="29"/>
      <c r="P1298" s="29"/>
      <c r="Q1298" s="29"/>
      <c r="R1298" s="29"/>
      <c r="S1298" s="29"/>
      <c r="T1298" s="29"/>
      <c r="U1298" s="29"/>
      <c r="V1298" s="29"/>
      <c r="W1298" s="29"/>
      <c r="X1298" s="29"/>
      <c r="Y1298" s="29"/>
      <c r="Z1298" s="29"/>
      <c r="AA1298" s="32"/>
      <c r="AB1298" s="32"/>
      <c r="AC1298" s="32"/>
      <c r="AD1298" s="32"/>
      <c r="AE1298" s="32"/>
      <c r="AF1298" s="32"/>
      <c r="AG1298" s="32"/>
      <c r="AH1298" s="32"/>
    </row>
    <row r="1299" spans="1:34" ht="12.75" customHeight="1">
      <c r="A1299" s="25"/>
      <c r="B1299" s="32"/>
      <c r="C1299" s="20"/>
      <c r="D1299" s="92"/>
      <c r="E1299" s="20"/>
      <c r="F1299" s="35"/>
      <c r="G1299" s="32"/>
      <c r="H1299" s="32"/>
      <c r="I1299" s="32"/>
      <c r="J1299" s="29"/>
      <c r="K1299" s="29"/>
      <c r="L1299" s="29"/>
      <c r="M1299" s="29"/>
      <c r="N1299" s="29"/>
      <c r="O1299" s="29"/>
      <c r="P1299" s="29"/>
      <c r="Q1299" s="29"/>
      <c r="R1299" s="29"/>
      <c r="S1299" s="29"/>
      <c r="T1299" s="29"/>
      <c r="U1299" s="29"/>
      <c r="V1299" s="29"/>
      <c r="W1299" s="29"/>
      <c r="X1299" s="29"/>
      <c r="Y1299" s="29"/>
      <c r="Z1299" s="29"/>
      <c r="AA1299" s="32"/>
      <c r="AB1299" s="32"/>
      <c r="AC1299" s="32"/>
      <c r="AD1299" s="32"/>
      <c r="AE1299" s="32"/>
      <c r="AF1299" s="32"/>
      <c r="AG1299" s="32"/>
      <c r="AH1299" s="32"/>
    </row>
    <row r="1300" spans="1:34" ht="12.75" customHeight="1">
      <c r="A1300" s="25"/>
      <c r="B1300" s="32"/>
      <c r="C1300" s="20"/>
      <c r="D1300" s="92"/>
      <c r="E1300" s="20"/>
      <c r="F1300" s="35"/>
      <c r="G1300" s="32"/>
      <c r="H1300" s="32"/>
      <c r="I1300" s="32"/>
      <c r="J1300" s="29"/>
      <c r="K1300" s="29"/>
      <c r="L1300" s="29"/>
      <c r="M1300" s="29"/>
      <c r="N1300" s="29"/>
      <c r="O1300" s="29"/>
      <c r="P1300" s="29"/>
      <c r="Q1300" s="29"/>
      <c r="R1300" s="29"/>
      <c r="S1300" s="29"/>
      <c r="T1300" s="29"/>
      <c r="U1300" s="29"/>
      <c r="V1300" s="29"/>
      <c r="W1300" s="29"/>
      <c r="X1300" s="29"/>
      <c r="Y1300" s="29"/>
      <c r="Z1300" s="29"/>
      <c r="AA1300" s="32"/>
      <c r="AB1300" s="32"/>
      <c r="AC1300" s="32"/>
      <c r="AD1300" s="32"/>
      <c r="AE1300" s="32"/>
      <c r="AF1300" s="32"/>
      <c r="AG1300" s="32"/>
      <c r="AH1300" s="32"/>
    </row>
    <row r="1301" spans="1:34" ht="12.75" customHeight="1">
      <c r="A1301" s="25"/>
      <c r="B1301" s="32"/>
      <c r="C1301" s="20"/>
      <c r="D1301" s="92"/>
      <c r="E1301" s="20"/>
      <c r="F1301" s="35"/>
      <c r="G1301" s="32"/>
      <c r="H1301" s="32"/>
      <c r="I1301" s="32"/>
      <c r="J1301" s="29"/>
      <c r="K1301" s="29"/>
      <c r="L1301" s="29"/>
      <c r="M1301" s="29"/>
      <c r="N1301" s="29"/>
      <c r="O1301" s="29"/>
      <c r="P1301" s="29"/>
      <c r="Q1301" s="29"/>
      <c r="R1301" s="29"/>
      <c r="S1301" s="29"/>
      <c r="T1301" s="29"/>
      <c r="U1301" s="29"/>
      <c r="V1301" s="29"/>
      <c r="W1301" s="29"/>
      <c r="X1301" s="29"/>
      <c r="Y1301" s="29"/>
      <c r="Z1301" s="29"/>
      <c r="AA1301" s="32"/>
      <c r="AB1301" s="32"/>
      <c r="AC1301" s="32"/>
      <c r="AD1301" s="32"/>
      <c r="AE1301" s="32"/>
      <c r="AF1301" s="32"/>
      <c r="AG1301" s="32"/>
      <c r="AH1301" s="32"/>
    </row>
    <row r="1302" spans="1:34" ht="12.75" customHeight="1">
      <c r="A1302" s="25"/>
      <c r="B1302" s="32"/>
      <c r="C1302" s="20"/>
      <c r="D1302" s="92"/>
      <c r="E1302" s="20"/>
      <c r="F1302" s="35"/>
      <c r="G1302" s="32"/>
      <c r="H1302" s="32"/>
      <c r="I1302" s="32"/>
      <c r="J1302" s="29"/>
      <c r="K1302" s="29"/>
      <c r="L1302" s="29"/>
      <c r="M1302" s="29"/>
      <c r="N1302" s="29"/>
      <c r="O1302" s="29"/>
      <c r="P1302" s="29"/>
      <c r="Q1302" s="29"/>
      <c r="R1302" s="29"/>
      <c r="S1302" s="29"/>
      <c r="T1302" s="29"/>
      <c r="U1302" s="29"/>
      <c r="V1302" s="29"/>
      <c r="W1302" s="29"/>
      <c r="X1302" s="29"/>
      <c r="Y1302" s="29"/>
      <c r="Z1302" s="29"/>
      <c r="AA1302" s="32"/>
      <c r="AB1302" s="32"/>
      <c r="AC1302" s="32"/>
      <c r="AD1302" s="32"/>
      <c r="AE1302" s="32"/>
      <c r="AF1302" s="32"/>
      <c r="AG1302" s="32"/>
      <c r="AH1302" s="32"/>
    </row>
    <row r="1303" spans="1:34" ht="12.75" customHeight="1">
      <c r="A1303" s="25"/>
      <c r="B1303" s="32"/>
      <c r="C1303" s="20"/>
      <c r="D1303" s="92"/>
      <c r="E1303" s="20"/>
      <c r="F1303" s="35"/>
      <c r="G1303" s="32"/>
      <c r="H1303" s="32"/>
      <c r="I1303" s="32"/>
      <c r="J1303" s="29"/>
      <c r="K1303" s="29"/>
      <c r="L1303" s="29"/>
      <c r="M1303" s="29"/>
      <c r="N1303" s="29"/>
      <c r="O1303" s="29"/>
      <c r="P1303" s="29"/>
      <c r="Q1303" s="29"/>
      <c r="R1303" s="29"/>
      <c r="S1303" s="29"/>
      <c r="T1303" s="29"/>
      <c r="U1303" s="29"/>
      <c r="V1303" s="29"/>
      <c r="W1303" s="29"/>
      <c r="X1303" s="29"/>
      <c r="Y1303" s="29"/>
      <c r="Z1303" s="29"/>
      <c r="AA1303" s="32"/>
      <c r="AB1303" s="32"/>
      <c r="AC1303" s="32"/>
      <c r="AD1303" s="32"/>
      <c r="AE1303" s="32"/>
      <c r="AF1303" s="32"/>
      <c r="AG1303" s="32"/>
      <c r="AH1303" s="32"/>
    </row>
    <row r="1304" spans="1:34" ht="12.75" customHeight="1">
      <c r="A1304" s="25"/>
      <c r="B1304" s="32"/>
      <c r="C1304" s="20"/>
      <c r="D1304" s="92"/>
      <c r="E1304" s="20"/>
      <c r="F1304" s="35"/>
      <c r="G1304" s="32"/>
      <c r="H1304" s="32"/>
      <c r="I1304" s="32"/>
      <c r="J1304" s="29"/>
      <c r="K1304" s="29"/>
      <c r="L1304" s="29"/>
      <c r="M1304" s="29"/>
      <c r="N1304" s="29"/>
      <c r="O1304" s="29"/>
      <c r="P1304" s="29"/>
      <c r="Q1304" s="29"/>
      <c r="R1304" s="29"/>
      <c r="S1304" s="29"/>
      <c r="T1304" s="29"/>
      <c r="U1304" s="29"/>
      <c r="V1304" s="29"/>
      <c r="W1304" s="29"/>
      <c r="X1304" s="29"/>
      <c r="Y1304" s="29"/>
      <c r="Z1304" s="29"/>
      <c r="AA1304" s="32"/>
      <c r="AB1304" s="32"/>
      <c r="AC1304" s="32"/>
      <c r="AD1304" s="32"/>
      <c r="AE1304" s="32"/>
      <c r="AF1304" s="32"/>
      <c r="AG1304" s="32"/>
      <c r="AH1304" s="32"/>
    </row>
    <row r="1305" spans="1:34" ht="12.75" customHeight="1">
      <c r="A1305" s="25"/>
      <c r="B1305" s="32"/>
      <c r="C1305" s="20"/>
      <c r="D1305" s="92"/>
      <c r="E1305" s="20"/>
      <c r="F1305" s="35"/>
      <c r="G1305" s="32"/>
      <c r="H1305" s="32"/>
      <c r="I1305" s="32"/>
      <c r="J1305" s="29"/>
      <c r="K1305" s="29"/>
      <c r="L1305" s="29"/>
      <c r="M1305" s="29"/>
      <c r="N1305" s="29"/>
      <c r="O1305" s="29"/>
      <c r="P1305" s="29"/>
      <c r="Q1305" s="29"/>
      <c r="R1305" s="29"/>
      <c r="S1305" s="29"/>
      <c r="T1305" s="29"/>
      <c r="U1305" s="29"/>
      <c r="V1305" s="29"/>
      <c r="W1305" s="29"/>
      <c r="X1305" s="29"/>
      <c r="Y1305" s="29"/>
      <c r="Z1305" s="29"/>
      <c r="AA1305" s="32"/>
      <c r="AB1305" s="32"/>
      <c r="AC1305" s="32"/>
      <c r="AD1305" s="32"/>
      <c r="AE1305" s="32"/>
      <c r="AF1305" s="32"/>
      <c r="AG1305" s="32"/>
      <c r="AH1305" s="32"/>
    </row>
    <row r="1306" spans="1:34" ht="12.75" customHeight="1">
      <c r="A1306" s="25"/>
      <c r="B1306" s="32"/>
      <c r="C1306" s="20"/>
      <c r="D1306" s="92"/>
      <c r="E1306" s="20"/>
      <c r="F1306" s="35"/>
      <c r="G1306" s="32"/>
      <c r="H1306" s="32"/>
      <c r="I1306" s="32"/>
      <c r="J1306" s="29"/>
      <c r="K1306" s="29"/>
      <c r="L1306" s="29"/>
      <c r="M1306" s="29"/>
      <c r="N1306" s="29"/>
      <c r="O1306" s="29"/>
      <c r="P1306" s="29"/>
      <c r="Q1306" s="29"/>
      <c r="R1306" s="29"/>
      <c r="S1306" s="29"/>
      <c r="T1306" s="29"/>
      <c r="U1306" s="29"/>
      <c r="V1306" s="29"/>
      <c r="W1306" s="29"/>
      <c r="X1306" s="29"/>
      <c r="Y1306" s="29"/>
      <c r="Z1306" s="29"/>
      <c r="AA1306" s="32"/>
      <c r="AB1306" s="32"/>
      <c r="AC1306" s="32"/>
      <c r="AD1306" s="32"/>
      <c r="AE1306" s="32"/>
      <c r="AF1306" s="32"/>
      <c r="AG1306" s="32"/>
      <c r="AH1306" s="32"/>
    </row>
    <row r="1307" spans="1:34" ht="12.75" customHeight="1">
      <c r="A1307" s="25"/>
      <c r="B1307" s="32"/>
      <c r="C1307" s="20"/>
      <c r="D1307" s="92"/>
      <c r="E1307" s="20"/>
      <c r="F1307" s="35"/>
      <c r="G1307" s="32"/>
      <c r="H1307" s="32"/>
      <c r="I1307" s="32"/>
      <c r="J1307" s="29"/>
      <c r="K1307" s="29"/>
      <c r="L1307" s="29"/>
      <c r="M1307" s="29"/>
      <c r="N1307" s="29"/>
      <c r="O1307" s="29"/>
      <c r="P1307" s="29"/>
      <c r="Q1307" s="29"/>
      <c r="R1307" s="29"/>
      <c r="S1307" s="29"/>
      <c r="T1307" s="29"/>
      <c r="U1307" s="29"/>
      <c r="V1307" s="29"/>
      <c r="W1307" s="29"/>
      <c r="X1307" s="29"/>
      <c r="Y1307" s="29"/>
      <c r="Z1307" s="29"/>
      <c r="AA1307" s="32"/>
      <c r="AB1307" s="32"/>
      <c r="AC1307" s="32"/>
      <c r="AD1307" s="32"/>
      <c r="AE1307" s="32"/>
      <c r="AF1307" s="32"/>
      <c r="AG1307" s="32"/>
      <c r="AH1307" s="32"/>
    </row>
    <row r="1308" spans="1:34" ht="12.75" customHeight="1">
      <c r="A1308" s="25"/>
      <c r="B1308" s="32"/>
      <c r="C1308" s="20"/>
      <c r="D1308" s="92"/>
      <c r="E1308" s="20"/>
      <c r="F1308" s="35"/>
      <c r="G1308" s="32"/>
      <c r="H1308" s="32"/>
      <c r="I1308" s="32"/>
      <c r="J1308" s="29"/>
      <c r="K1308" s="29"/>
      <c r="L1308" s="29"/>
      <c r="M1308" s="29"/>
      <c r="N1308" s="29"/>
      <c r="O1308" s="29"/>
      <c r="P1308" s="29"/>
      <c r="Q1308" s="29"/>
      <c r="R1308" s="29"/>
      <c r="S1308" s="29"/>
      <c r="T1308" s="29"/>
      <c r="U1308" s="29"/>
      <c r="V1308" s="29"/>
      <c r="W1308" s="29"/>
      <c r="X1308" s="29"/>
      <c r="Y1308" s="29"/>
      <c r="Z1308" s="29"/>
      <c r="AA1308" s="32"/>
      <c r="AB1308" s="32"/>
      <c r="AC1308" s="32"/>
      <c r="AD1308" s="32"/>
      <c r="AE1308" s="32"/>
      <c r="AF1308" s="32"/>
      <c r="AG1308" s="32"/>
      <c r="AH1308" s="32"/>
    </row>
    <row r="1309" spans="1:34" ht="12.75" customHeight="1">
      <c r="A1309" s="25"/>
      <c r="B1309" s="32"/>
      <c r="C1309" s="20"/>
      <c r="D1309" s="92"/>
      <c r="E1309" s="20"/>
      <c r="F1309" s="35"/>
      <c r="G1309" s="32"/>
      <c r="H1309" s="32"/>
      <c r="I1309" s="32"/>
      <c r="J1309" s="29"/>
      <c r="K1309" s="29"/>
      <c r="L1309" s="29"/>
      <c r="M1309" s="29"/>
      <c r="N1309" s="29"/>
      <c r="O1309" s="29"/>
      <c r="P1309" s="29"/>
      <c r="Q1309" s="29"/>
      <c r="R1309" s="29"/>
      <c r="S1309" s="29"/>
      <c r="T1309" s="29"/>
      <c r="U1309" s="29"/>
      <c r="V1309" s="29"/>
      <c r="W1309" s="29"/>
      <c r="X1309" s="29"/>
      <c r="Y1309" s="29"/>
      <c r="Z1309" s="29"/>
      <c r="AA1309" s="32"/>
      <c r="AB1309" s="32"/>
      <c r="AC1309" s="32"/>
      <c r="AD1309" s="32"/>
      <c r="AE1309" s="32"/>
      <c r="AF1309" s="32"/>
      <c r="AG1309" s="32"/>
      <c r="AH1309" s="32"/>
    </row>
    <row r="1310" spans="1:34" ht="12.75" customHeight="1">
      <c r="A1310" s="25"/>
      <c r="B1310" s="32"/>
      <c r="C1310" s="20"/>
      <c r="D1310" s="92"/>
      <c r="E1310" s="20"/>
      <c r="F1310" s="35"/>
      <c r="G1310" s="32"/>
      <c r="H1310" s="32"/>
      <c r="I1310" s="32"/>
      <c r="J1310" s="29"/>
      <c r="K1310" s="29"/>
      <c r="L1310" s="29"/>
      <c r="M1310" s="29"/>
      <c r="N1310" s="29"/>
      <c r="O1310" s="29"/>
      <c r="P1310" s="29"/>
      <c r="Q1310" s="29"/>
      <c r="R1310" s="29"/>
      <c r="S1310" s="29"/>
      <c r="T1310" s="29"/>
      <c r="U1310" s="29"/>
      <c r="V1310" s="29"/>
      <c r="W1310" s="29"/>
      <c r="X1310" s="29"/>
      <c r="Y1310" s="29"/>
      <c r="Z1310" s="29"/>
      <c r="AA1310" s="32"/>
      <c r="AB1310" s="32"/>
      <c r="AC1310" s="32"/>
      <c r="AD1310" s="32"/>
      <c r="AE1310" s="32"/>
      <c r="AF1310" s="32"/>
      <c r="AG1310" s="32"/>
      <c r="AH1310" s="32"/>
    </row>
    <row r="1311" spans="1:34" ht="12.75" customHeight="1">
      <c r="A1311" s="25"/>
      <c r="B1311" s="32"/>
      <c r="C1311" s="20"/>
      <c r="D1311" s="92"/>
      <c r="E1311" s="20"/>
      <c r="F1311" s="35"/>
      <c r="G1311" s="32"/>
      <c r="H1311" s="32"/>
      <c r="I1311" s="32"/>
      <c r="J1311" s="29"/>
      <c r="K1311" s="29"/>
      <c r="L1311" s="29"/>
      <c r="M1311" s="29"/>
      <c r="N1311" s="29"/>
      <c r="O1311" s="29"/>
      <c r="P1311" s="29"/>
      <c r="Q1311" s="29"/>
      <c r="R1311" s="29"/>
      <c r="S1311" s="29"/>
      <c r="T1311" s="29"/>
      <c r="U1311" s="29"/>
      <c r="V1311" s="29"/>
      <c r="W1311" s="29"/>
      <c r="X1311" s="29"/>
      <c r="Y1311" s="29"/>
      <c r="Z1311" s="29"/>
      <c r="AA1311" s="32"/>
      <c r="AB1311" s="32"/>
      <c r="AC1311" s="32"/>
      <c r="AD1311" s="32"/>
      <c r="AE1311" s="32"/>
      <c r="AF1311" s="32"/>
      <c r="AG1311" s="32"/>
      <c r="AH1311" s="32"/>
    </row>
    <row r="1312" spans="1:34" ht="12.75" customHeight="1">
      <c r="A1312" s="25"/>
      <c r="B1312" s="32"/>
      <c r="C1312" s="20"/>
      <c r="D1312" s="92"/>
      <c r="E1312" s="20"/>
      <c r="F1312" s="35"/>
      <c r="G1312" s="32"/>
      <c r="H1312" s="32"/>
      <c r="I1312" s="32"/>
      <c r="J1312" s="29"/>
      <c r="K1312" s="29"/>
      <c r="L1312" s="29"/>
      <c r="M1312" s="29"/>
      <c r="N1312" s="29"/>
      <c r="O1312" s="29"/>
      <c r="P1312" s="29"/>
      <c r="Q1312" s="29"/>
      <c r="R1312" s="29"/>
      <c r="S1312" s="29"/>
      <c r="T1312" s="29"/>
      <c r="U1312" s="29"/>
      <c r="V1312" s="29"/>
      <c r="W1312" s="29"/>
      <c r="X1312" s="29"/>
      <c r="Y1312" s="29"/>
      <c r="Z1312" s="29"/>
      <c r="AA1312" s="32"/>
      <c r="AB1312" s="32"/>
      <c r="AC1312" s="32"/>
      <c r="AD1312" s="32"/>
      <c r="AE1312" s="32"/>
      <c r="AF1312" s="32"/>
      <c r="AG1312" s="32"/>
      <c r="AH1312" s="32"/>
    </row>
    <row r="1313" spans="1:34" ht="12.75" customHeight="1">
      <c r="A1313" s="25"/>
      <c r="B1313" s="32"/>
      <c r="C1313" s="20"/>
      <c r="D1313" s="92"/>
      <c r="E1313" s="20"/>
      <c r="F1313" s="35"/>
      <c r="G1313" s="32"/>
      <c r="H1313" s="32"/>
      <c r="I1313" s="32"/>
      <c r="J1313" s="29"/>
      <c r="K1313" s="29"/>
      <c r="L1313" s="29"/>
      <c r="M1313" s="29"/>
      <c r="N1313" s="29"/>
      <c r="O1313" s="29"/>
      <c r="P1313" s="29"/>
      <c r="Q1313" s="29"/>
      <c r="R1313" s="29"/>
      <c r="S1313" s="29"/>
      <c r="T1313" s="29"/>
      <c r="U1313" s="29"/>
      <c r="V1313" s="29"/>
      <c r="W1313" s="29"/>
      <c r="X1313" s="29"/>
      <c r="Y1313" s="29"/>
      <c r="Z1313" s="29"/>
      <c r="AA1313" s="32"/>
      <c r="AB1313" s="32"/>
      <c r="AC1313" s="32"/>
      <c r="AD1313" s="32"/>
      <c r="AE1313" s="32"/>
      <c r="AF1313" s="32"/>
      <c r="AG1313" s="32"/>
      <c r="AH1313" s="32"/>
    </row>
    <row r="1314" spans="1:34" ht="12.75" customHeight="1">
      <c r="A1314" s="25"/>
      <c r="B1314" s="32"/>
      <c r="C1314" s="20"/>
      <c r="D1314" s="92"/>
      <c r="E1314" s="20"/>
      <c r="F1314" s="35"/>
      <c r="G1314" s="32"/>
      <c r="H1314" s="32"/>
      <c r="I1314" s="32"/>
      <c r="J1314" s="29"/>
      <c r="K1314" s="29"/>
      <c r="L1314" s="29"/>
      <c r="M1314" s="29"/>
      <c r="N1314" s="29"/>
      <c r="O1314" s="29"/>
      <c r="P1314" s="29"/>
      <c r="Q1314" s="29"/>
      <c r="R1314" s="29"/>
      <c r="S1314" s="29"/>
      <c r="T1314" s="29"/>
      <c r="U1314" s="29"/>
      <c r="V1314" s="29"/>
      <c r="W1314" s="29"/>
      <c r="X1314" s="29"/>
      <c r="Y1314" s="29"/>
      <c r="Z1314" s="29"/>
      <c r="AA1314" s="32"/>
      <c r="AB1314" s="32"/>
      <c r="AC1314" s="32"/>
      <c r="AD1314" s="32"/>
      <c r="AE1314" s="32"/>
      <c r="AF1314" s="32"/>
      <c r="AG1314" s="32"/>
      <c r="AH1314" s="32"/>
    </row>
    <row r="1315" spans="1:34" ht="12.75" customHeight="1">
      <c r="A1315" s="25"/>
      <c r="B1315" s="32"/>
      <c r="C1315" s="20"/>
      <c r="D1315" s="92"/>
      <c r="E1315" s="20"/>
      <c r="F1315" s="35"/>
      <c r="G1315" s="32"/>
      <c r="H1315" s="32"/>
      <c r="I1315" s="32"/>
      <c r="J1315" s="29"/>
      <c r="K1315" s="29"/>
      <c r="L1315" s="29"/>
      <c r="M1315" s="29"/>
      <c r="N1315" s="29"/>
      <c r="O1315" s="29"/>
      <c r="P1315" s="29"/>
      <c r="Q1315" s="29"/>
      <c r="R1315" s="29"/>
      <c r="S1315" s="29"/>
      <c r="T1315" s="29"/>
      <c r="U1315" s="29"/>
      <c r="V1315" s="29"/>
      <c r="W1315" s="29"/>
      <c r="X1315" s="29"/>
      <c r="Y1315" s="29"/>
      <c r="Z1315" s="29"/>
      <c r="AA1315" s="32"/>
      <c r="AB1315" s="32"/>
      <c r="AC1315" s="32"/>
      <c r="AD1315" s="32"/>
      <c r="AE1315" s="32"/>
      <c r="AF1315" s="32"/>
      <c r="AG1315" s="32"/>
      <c r="AH1315" s="32"/>
    </row>
    <row r="1316" spans="1:34" ht="12.75" customHeight="1">
      <c r="A1316" s="25"/>
      <c r="B1316" s="32"/>
      <c r="C1316" s="20"/>
      <c r="D1316" s="92"/>
      <c r="E1316" s="20"/>
      <c r="F1316" s="35"/>
      <c r="G1316" s="32"/>
      <c r="H1316" s="32"/>
      <c r="I1316" s="32"/>
      <c r="J1316" s="29"/>
      <c r="K1316" s="29"/>
      <c r="L1316" s="29"/>
      <c r="M1316" s="29"/>
      <c r="N1316" s="29"/>
      <c r="O1316" s="29"/>
      <c r="P1316" s="29"/>
      <c r="Q1316" s="29"/>
      <c r="R1316" s="29"/>
      <c r="S1316" s="29"/>
      <c r="T1316" s="29"/>
      <c r="U1316" s="29"/>
      <c r="V1316" s="29"/>
      <c r="W1316" s="29"/>
      <c r="X1316" s="29"/>
      <c r="Y1316" s="29"/>
      <c r="Z1316" s="29"/>
      <c r="AA1316" s="32"/>
      <c r="AB1316" s="32"/>
      <c r="AC1316" s="32"/>
      <c r="AD1316" s="32"/>
      <c r="AE1316" s="32"/>
      <c r="AF1316" s="32"/>
      <c r="AG1316" s="32"/>
      <c r="AH1316" s="32"/>
    </row>
    <row r="1317" spans="1:34" ht="12.75" customHeight="1">
      <c r="A1317" s="25"/>
      <c r="B1317" s="32"/>
      <c r="C1317" s="20"/>
      <c r="D1317" s="92"/>
      <c r="E1317" s="20"/>
      <c r="F1317" s="35"/>
      <c r="G1317" s="32"/>
      <c r="H1317" s="32"/>
      <c r="I1317" s="32"/>
      <c r="J1317" s="29"/>
      <c r="K1317" s="29"/>
      <c r="L1317" s="29"/>
      <c r="M1317" s="29"/>
      <c r="N1317" s="29"/>
      <c r="O1317" s="29"/>
      <c r="P1317" s="29"/>
      <c r="Q1317" s="29"/>
      <c r="R1317" s="29"/>
      <c r="S1317" s="29"/>
      <c r="T1317" s="29"/>
      <c r="U1317" s="29"/>
      <c r="V1317" s="29"/>
      <c r="W1317" s="29"/>
      <c r="X1317" s="29"/>
      <c r="Y1317" s="29"/>
      <c r="Z1317" s="29"/>
      <c r="AA1317" s="32"/>
      <c r="AB1317" s="32"/>
      <c r="AC1317" s="32"/>
      <c r="AD1317" s="32"/>
      <c r="AE1317" s="32"/>
      <c r="AF1317" s="32"/>
      <c r="AG1317" s="32"/>
      <c r="AH1317" s="32"/>
    </row>
    <row r="1318" spans="1:34" ht="12.75" customHeight="1">
      <c r="A1318" s="25"/>
      <c r="B1318" s="32"/>
      <c r="C1318" s="20"/>
      <c r="D1318" s="92"/>
      <c r="E1318" s="20"/>
      <c r="F1318" s="35"/>
      <c r="G1318" s="32"/>
      <c r="H1318" s="32"/>
      <c r="I1318" s="32"/>
      <c r="J1318" s="29"/>
      <c r="K1318" s="29"/>
      <c r="L1318" s="29"/>
      <c r="M1318" s="29"/>
      <c r="N1318" s="29"/>
      <c r="O1318" s="29"/>
      <c r="P1318" s="29"/>
      <c r="Q1318" s="29"/>
      <c r="R1318" s="29"/>
      <c r="S1318" s="29"/>
      <c r="T1318" s="29"/>
      <c r="U1318" s="29"/>
      <c r="V1318" s="29"/>
      <c r="W1318" s="29"/>
      <c r="X1318" s="29"/>
      <c r="Y1318" s="29"/>
      <c r="Z1318" s="29"/>
      <c r="AA1318" s="32"/>
      <c r="AB1318" s="32"/>
      <c r="AC1318" s="32"/>
      <c r="AD1318" s="32"/>
      <c r="AE1318" s="32"/>
      <c r="AF1318" s="32"/>
      <c r="AG1318" s="32"/>
      <c r="AH1318" s="32"/>
    </row>
    <row r="1319" spans="1:34" ht="12.75" customHeight="1">
      <c r="A1319" s="25"/>
      <c r="B1319" s="32"/>
      <c r="C1319" s="20"/>
      <c r="D1319" s="92"/>
      <c r="E1319" s="20"/>
      <c r="F1319" s="35"/>
      <c r="G1319" s="32"/>
      <c r="H1319" s="32"/>
      <c r="I1319" s="32"/>
      <c r="J1319" s="29"/>
      <c r="K1319" s="29"/>
      <c r="L1319" s="29"/>
      <c r="M1319" s="29"/>
      <c r="N1319" s="29"/>
      <c r="O1319" s="29"/>
      <c r="P1319" s="29"/>
      <c r="Q1319" s="29"/>
      <c r="R1319" s="29"/>
      <c r="S1319" s="29"/>
      <c r="T1319" s="29"/>
      <c r="U1319" s="29"/>
      <c r="V1319" s="29"/>
      <c r="W1319" s="29"/>
      <c r="X1319" s="29"/>
      <c r="Y1319" s="29"/>
      <c r="Z1319" s="29"/>
      <c r="AA1319" s="32"/>
      <c r="AB1319" s="32"/>
      <c r="AC1319" s="32"/>
      <c r="AD1319" s="32"/>
      <c r="AE1319" s="32"/>
      <c r="AF1319" s="32"/>
      <c r="AG1319" s="32"/>
      <c r="AH1319" s="32"/>
    </row>
    <row r="1320" spans="1:34" ht="12.75" customHeight="1">
      <c r="A1320" s="25"/>
      <c r="B1320" s="32"/>
      <c r="C1320" s="20"/>
      <c r="D1320" s="92"/>
      <c r="E1320" s="20"/>
      <c r="F1320" s="35"/>
      <c r="G1320" s="32"/>
      <c r="H1320" s="32"/>
      <c r="I1320" s="32"/>
      <c r="J1320" s="29"/>
      <c r="K1320" s="29"/>
      <c r="L1320" s="29"/>
      <c r="M1320" s="29"/>
      <c r="N1320" s="29"/>
      <c r="O1320" s="29"/>
      <c r="P1320" s="29"/>
      <c r="Q1320" s="29"/>
      <c r="R1320" s="29"/>
      <c r="S1320" s="29"/>
      <c r="T1320" s="29"/>
      <c r="U1320" s="29"/>
      <c r="V1320" s="29"/>
      <c r="W1320" s="29"/>
      <c r="X1320" s="29"/>
      <c r="Y1320" s="29"/>
      <c r="Z1320" s="29"/>
      <c r="AA1320" s="32"/>
      <c r="AB1320" s="32"/>
      <c r="AC1320" s="32"/>
      <c r="AD1320" s="32"/>
      <c r="AE1320" s="32"/>
      <c r="AF1320" s="32"/>
      <c r="AG1320" s="32"/>
      <c r="AH1320" s="32"/>
    </row>
    <row r="1321" spans="1:34" ht="12.75" customHeight="1">
      <c r="A1321" s="25"/>
      <c r="B1321" s="32"/>
      <c r="C1321" s="20"/>
      <c r="D1321" s="92"/>
      <c r="E1321" s="20"/>
      <c r="F1321" s="35"/>
      <c r="G1321" s="32"/>
      <c r="H1321" s="32"/>
      <c r="I1321" s="32"/>
      <c r="J1321" s="29"/>
      <c r="K1321" s="29"/>
      <c r="L1321" s="29"/>
      <c r="M1321" s="29"/>
      <c r="N1321" s="29"/>
      <c r="O1321" s="29"/>
      <c r="P1321" s="29"/>
      <c r="Q1321" s="29"/>
      <c r="R1321" s="29"/>
      <c r="S1321" s="29"/>
      <c r="T1321" s="29"/>
      <c r="U1321" s="29"/>
      <c r="V1321" s="29"/>
      <c r="W1321" s="29"/>
      <c r="X1321" s="29"/>
      <c r="Y1321" s="29"/>
      <c r="Z1321" s="29"/>
      <c r="AA1321" s="32"/>
      <c r="AB1321" s="32"/>
      <c r="AC1321" s="32"/>
      <c r="AD1321" s="32"/>
      <c r="AE1321" s="32"/>
      <c r="AF1321" s="32"/>
      <c r="AG1321" s="32"/>
      <c r="AH1321" s="32"/>
    </row>
    <row r="1322" spans="1:34" ht="12.75" customHeight="1">
      <c r="A1322" s="25"/>
      <c r="B1322" s="32"/>
      <c r="C1322" s="20"/>
      <c r="D1322" s="92"/>
      <c r="E1322" s="20"/>
      <c r="F1322" s="35"/>
      <c r="G1322" s="32"/>
      <c r="H1322" s="32"/>
      <c r="I1322" s="32"/>
      <c r="J1322" s="29"/>
      <c r="K1322" s="29"/>
      <c r="L1322" s="29"/>
      <c r="M1322" s="29"/>
      <c r="N1322" s="29"/>
      <c r="O1322" s="29"/>
      <c r="P1322" s="29"/>
      <c r="Q1322" s="29"/>
      <c r="R1322" s="29"/>
      <c r="S1322" s="29"/>
      <c r="T1322" s="29"/>
      <c r="U1322" s="29"/>
      <c r="V1322" s="29"/>
      <c r="W1322" s="29"/>
      <c r="X1322" s="29"/>
      <c r="Y1322" s="29"/>
      <c r="Z1322" s="29"/>
      <c r="AA1322" s="32"/>
      <c r="AB1322" s="32"/>
      <c r="AC1322" s="32"/>
      <c r="AD1322" s="32"/>
      <c r="AE1322" s="32"/>
      <c r="AF1322" s="32"/>
      <c r="AG1322" s="32"/>
      <c r="AH1322" s="32"/>
    </row>
    <row r="1323" spans="1:34" ht="12.75" customHeight="1">
      <c r="A1323" s="25"/>
      <c r="B1323" s="32"/>
      <c r="C1323" s="20"/>
      <c r="D1323" s="92"/>
      <c r="E1323" s="20"/>
      <c r="F1323" s="35"/>
      <c r="G1323" s="32"/>
      <c r="H1323" s="32"/>
      <c r="I1323" s="32"/>
      <c r="J1323" s="29"/>
      <c r="K1323" s="29"/>
      <c r="L1323" s="29"/>
      <c r="M1323" s="29"/>
      <c r="N1323" s="29"/>
      <c r="O1323" s="29"/>
      <c r="P1323" s="29"/>
      <c r="Q1323" s="29"/>
      <c r="R1323" s="29"/>
      <c r="S1323" s="29"/>
      <c r="T1323" s="29"/>
      <c r="U1323" s="29"/>
      <c r="V1323" s="29"/>
      <c r="W1323" s="29"/>
      <c r="X1323" s="29"/>
      <c r="Y1323" s="29"/>
      <c r="Z1323" s="29"/>
      <c r="AA1323" s="32"/>
      <c r="AB1323" s="32"/>
      <c r="AC1323" s="32"/>
      <c r="AD1323" s="32"/>
      <c r="AE1323" s="32"/>
      <c r="AF1323" s="32"/>
      <c r="AG1323" s="32"/>
      <c r="AH1323" s="32"/>
    </row>
    <row r="1324" spans="1:34" ht="12.75" customHeight="1">
      <c r="A1324" s="25"/>
      <c r="B1324" s="32"/>
      <c r="C1324" s="20"/>
      <c r="D1324" s="92"/>
      <c r="E1324" s="20"/>
      <c r="F1324" s="35"/>
      <c r="G1324" s="32"/>
      <c r="H1324" s="32"/>
      <c r="I1324" s="32"/>
      <c r="J1324" s="29"/>
      <c r="K1324" s="29"/>
      <c r="L1324" s="29"/>
      <c r="M1324" s="29"/>
      <c r="N1324" s="29"/>
      <c r="O1324" s="29"/>
      <c r="P1324" s="29"/>
      <c r="Q1324" s="29"/>
      <c r="R1324" s="29"/>
      <c r="S1324" s="29"/>
      <c r="T1324" s="29"/>
      <c r="U1324" s="29"/>
      <c r="V1324" s="29"/>
      <c r="W1324" s="29"/>
      <c r="X1324" s="29"/>
      <c r="Y1324" s="29"/>
      <c r="Z1324" s="29"/>
      <c r="AA1324" s="32"/>
      <c r="AB1324" s="32"/>
      <c r="AC1324" s="32"/>
      <c r="AD1324" s="32"/>
      <c r="AE1324" s="32"/>
      <c r="AF1324" s="32"/>
      <c r="AG1324" s="32"/>
      <c r="AH1324" s="32"/>
    </row>
    <row r="1325" spans="1:34" ht="12.75" customHeight="1">
      <c r="A1325" s="25"/>
      <c r="B1325" s="32"/>
      <c r="C1325" s="20"/>
      <c r="D1325" s="92"/>
      <c r="E1325" s="20"/>
      <c r="F1325" s="35"/>
      <c r="G1325" s="32"/>
      <c r="H1325" s="32"/>
      <c r="I1325" s="32"/>
      <c r="J1325" s="29"/>
      <c r="K1325" s="29"/>
      <c r="L1325" s="29"/>
      <c r="M1325" s="29"/>
      <c r="N1325" s="29"/>
      <c r="O1325" s="29"/>
      <c r="P1325" s="29"/>
      <c r="Q1325" s="29"/>
      <c r="R1325" s="29"/>
      <c r="S1325" s="29"/>
      <c r="T1325" s="29"/>
      <c r="U1325" s="29"/>
      <c r="V1325" s="29"/>
      <c r="W1325" s="29"/>
      <c r="X1325" s="29"/>
      <c r="Y1325" s="29"/>
      <c r="Z1325" s="29"/>
      <c r="AA1325" s="32"/>
      <c r="AB1325" s="32"/>
      <c r="AC1325" s="32"/>
      <c r="AD1325" s="32"/>
      <c r="AE1325" s="32"/>
      <c r="AF1325" s="32"/>
      <c r="AG1325" s="32"/>
      <c r="AH1325" s="32"/>
    </row>
    <row r="1326" spans="1:34" ht="12.75" customHeight="1">
      <c r="A1326" s="25"/>
      <c r="B1326" s="32"/>
      <c r="C1326" s="20"/>
      <c r="D1326" s="92"/>
      <c r="E1326" s="20"/>
      <c r="F1326" s="35"/>
      <c r="G1326" s="32"/>
      <c r="H1326" s="32"/>
      <c r="I1326" s="32"/>
      <c r="J1326" s="29"/>
      <c r="K1326" s="29"/>
      <c r="L1326" s="29"/>
      <c r="M1326" s="29"/>
      <c r="N1326" s="29"/>
      <c r="O1326" s="29"/>
      <c r="P1326" s="29"/>
      <c r="Q1326" s="29"/>
      <c r="R1326" s="29"/>
      <c r="S1326" s="29"/>
      <c r="T1326" s="29"/>
      <c r="U1326" s="29"/>
      <c r="V1326" s="29"/>
      <c r="W1326" s="29"/>
      <c r="X1326" s="29"/>
      <c r="Y1326" s="29"/>
      <c r="Z1326" s="29"/>
      <c r="AA1326" s="32"/>
      <c r="AB1326" s="32"/>
      <c r="AC1326" s="32"/>
      <c r="AD1326" s="32"/>
      <c r="AE1326" s="32"/>
      <c r="AF1326" s="32"/>
      <c r="AG1326" s="32"/>
      <c r="AH1326" s="32"/>
    </row>
    <row r="1327" spans="1:34" ht="12.75" customHeight="1">
      <c r="A1327" s="25"/>
      <c r="B1327" s="32"/>
      <c r="C1327" s="20"/>
      <c r="D1327" s="92"/>
      <c r="E1327" s="20"/>
      <c r="F1327" s="35"/>
      <c r="G1327" s="32"/>
      <c r="H1327" s="32"/>
      <c r="I1327" s="32"/>
      <c r="J1327" s="29"/>
      <c r="K1327" s="29"/>
      <c r="L1327" s="29"/>
      <c r="M1327" s="29"/>
      <c r="N1327" s="29"/>
      <c r="O1327" s="29"/>
      <c r="P1327" s="29"/>
      <c r="Q1327" s="29"/>
      <c r="R1327" s="29"/>
      <c r="S1327" s="29"/>
      <c r="T1327" s="29"/>
      <c r="U1327" s="29"/>
      <c r="V1327" s="29"/>
      <c r="W1327" s="29"/>
      <c r="X1327" s="29"/>
      <c r="Y1327" s="29"/>
      <c r="Z1327" s="29"/>
      <c r="AA1327" s="32"/>
      <c r="AB1327" s="32"/>
      <c r="AC1327" s="32"/>
      <c r="AD1327" s="32"/>
      <c r="AE1327" s="32"/>
      <c r="AF1327" s="32"/>
      <c r="AG1327" s="32"/>
      <c r="AH1327" s="32"/>
    </row>
    <row r="1328" spans="1:34" ht="12.75" customHeight="1">
      <c r="A1328" s="25"/>
      <c r="B1328" s="32"/>
      <c r="C1328" s="20"/>
      <c r="D1328" s="92"/>
      <c r="E1328" s="20"/>
      <c r="F1328" s="35"/>
      <c r="G1328" s="32"/>
      <c r="H1328" s="32"/>
      <c r="I1328" s="32"/>
      <c r="J1328" s="29"/>
      <c r="K1328" s="29"/>
      <c r="L1328" s="29"/>
      <c r="M1328" s="29"/>
      <c r="N1328" s="29"/>
      <c r="O1328" s="29"/>
      <c r="P1328" s="29"/>
      <c r="Q1328" s="29"/>
      <c r="R1328" s="29"/>
      <c r="S1328" s="29"/>
      <c r="T1328" s="29"/>
      <c r="U1328" s="29"/>
      <c r="V1328" s="29"/>
      <c r="W1328" s="29"/>
      <c r="X1328" s="29"/>
      <c r="Y1328" s="29"/>
      <c r="Z1328" s="29"/>
      <c r="AA1328" s="32"/>
      <c r="AB1328" s="32"/>
      <c r="AC1328" s="32"/>
      <c r="AD1328" s="32"/>
      <c r="AE1328" s="32"/>
      <c r="AF1328" s="32"/>
      <c r="AG1328" s="32"/>
      <c r="AH1328" s="32"/>
    </row>
    <row r="1329" spans="1:34" ht="12.75" customHeight="1">
      <c r="A1329" s="25"/>
      <c r="B1329" s="32"/>
      <c r="C1329" s="20"/>
      <c r="D1329" s="92"/>
      <c r="E1329" s="20"/>
      <c r="F1329" s="35"/>
      <c r="G1329" s="32"/>
      <c r="H1329" s="32"/>
      <c r="I1329" s="32"/>
      <c r="J1329" s="29"/>
      <c r="K1329" s="29"/>
      <c r="L1329" s="29"/>
      <c r="M1329" s="29"/>
      <c r="N1329" s="29"/>
      <c r="O1329" s="29"/>
      <c r="P1329" s="29"/>
      <c r="Q1329" s="29"/>
      <c r="R1329" s="29"/>
      <c r="S1329" s="29"/>
      <c r="T1329" s="29"/>
      <c r="U1329" s="29"/>
      <c r="V1329" s="29"/>
      <c r="W1329" s="29"/>
      <c r="X1329" s="29"/>
      <c r="Y1329" s="29"/>
      <c r="Z1329" s="29"/>
      <c r="AA1329" s="32"/>
      <c r="AB1329" s="32"/>
      <c r="AC1329" s="32"/>
      <c r="AD1329" s="32"/>
      <c r="AE1329" s="32"/>
      <c r="AF1329" s="32"/>
      <c r="AG1329" s="32"/>
      <c r="AH1329" s="32"/>
    </row>
    <row r="1330" spans="1:34" ht="12.75" customHeight="1">
      <c r="A1330" s="25"/>
      <c r="B1330" s="32"/>
      <c r="C1330" s="20"/>
      <c r="D1330" s="92"/>
      <c r="E1330" s="20"/>
      <c r="F1330" s="35"/>
      <c r="G1330" s="32"/>
      <c r="H1330" s="32"/>
      <c r="I1330" s="32"/>
      <c r="J1330" s="29"/>
      <c r="K1330" s="29"/>
      <c r="L1330" s="29"/>
      <c r="M1330" s="29"/>
      <c r="N1330" s="29"/>
      <c r="O1330" s="29"/>
      <c r="P1330" s="29"/>
      <c r="Q1330" s="29"/>
      <c r="R1330" s="29"/>
      <c r="S1330" s="29"/>
      <c r="T1330" s="29"/>
      <c r="U1330" s="29"/>
      <c r="V1330" s="29"/>
      <c r="W1330" s="29"/>
      <c r="X1330" s="29"/>
      <c r="Y1330" s="29"/>
      <c r="Z1330" s="29"/>
      <c r="AA1330" s="32"/>
      <c r="AB1330" s="32"/>
      <c r="AC1330" s="32"/>
      <c r="AD1330" s="32"/>
      <c r="AE1330" s="32"/>
      <c r="AF1330" s="32"/>
      <c r="AG1330" s="32"/>
      <c r="AH1330" s="32"/>
    </row>
    <row r="1331" spans="1:34" ht="12.75" customHeight="1">
      <c r="A1331" s="25"/>
      <c r="B1331" s="32"/>
      <c r="C1331" s="20"/>
      <c r="D1331" s="92"/>
      <c r="E1331" s="20"/>
      <c r="F1331" s="35"/>
      <c r="G1331" s="32"/>
      <c r="H1331" s="32"/>
      <c r="I1331" s="32"/>
      <c r="J1331" s="29"/>
      <c r="K1331" s="29"/>
      <c r="L1331" s="29"/>
      <c r="M1331" s="29"/>
      <c r="N1331" s="29"/>
      <c r="O1331" s="29"/>
      <c r="P1331" s="29"/>
      <c r="Q1331" s="29"/>
      <c r="R1331" s="29"/>
      <c r="S1331" s="29"/>
      <c r="T1331" s="29"/>
      <c r="U1331" s="29"/>
      <c r="V1331" s="29"/>
      <c r="W1331" s="29"/>
      <c r="X1331" s="29"/>
      <c r="Y1331" s="29"/>
      <c r="Z1331" s="29"/>
      <c r="AA1331" s="32"/>
      <c r="AB1331" s="32"/>
      <c r="AC1331" s="32"/>
      <c r="AD1331" s="32"/>
      <c r="AE1331" s="32"/>
      <c r="AF1331" s="32"/>
      <c r="AG1331" s="32"/>
      <c r="AH1331" s="32"/>
    </row>
    <row r="1332" spans="1:34" ht="12.75" customHeight="1">
      <c r="A1332" s="25"/>
      <c r="B1332" s="32"/>
      <c r="C1332" s="20"/>
      <c r="D1332" s="92"/>
      <c r="E1332" s="20"/>
      <c r="F1332" s="35"/>
      <c r="G1332" s="32"/>
      <c r="H1332" s="32"/>
      <c r="I1332" s="32"/>
      <c r="J1332" s="29"/>
      <c r="K1332" s="29"/>
      <c r="L1332" s="29"/>
      <c r="M1332" s="29"/>
      <c r="N1332" s="29"/>
      <c r="O1332" s="29"/>
      <c r="P1332" s="29"/>
      <c r="Q1332" s="29"/>
      <c r="R1332" s="29"/>
      <c r="S1332" s="29"/>
      <c r="T1332" s="29"/>
      <c r="U1332" s="29"/>
      <c r="V1332" s="29"/>
      <c r="W1332" s="29"/>
      <c r="X1332" s="29"/>
      <c r="Y1332" s="29"/>
      <c r="Z1332" s="29"/>
      <c r="AA1332" s="32"/>
      <c r="AB1332" s="32"/>
      <c r="AC1332" s="32"/>
      <c r="AD1332" s="32"/>
      <c r="AE1332" s="32"/>
      <c r="AF1332" s="32"/>
      <c r="AG1332" s="32"/>
      <c r="AH1332" s="32"/>
    </row>
    <row r="1333" spans="1:34" ht="12.75" customHeight="1">
      <c r="A1333" s="25"/>
      <c r="B1333" s="32"/>
      <c r="C1333" s="20"/>
      <c r="D1333" s="92"/>
      <c r="E1333" s="20"/>
      <c r="F1333" s="35"/>
      <c r="G1333" s="32"/>
      <c r="H1333" s="32"/>
      <c r="I1333" s="32"/>
      <c r="J1333" s="29"/>
      <c r="K1333" s="29"/>
      <c r="L1333" s="29"/>
      <c r="M1333" s="29"/>
      <c r="N1333" s="29"/>
      <c r="O1333" s="29"/>
      <c r="P1333" s="29"/>
      <c r="Q1333" s="29"/>
      <c r="R1333" s="29"/>
      <c r="S1333" s="29"/>
      <c r="T1333" s="29"/>
      <c r="U1333" s="29"/>
      <c r="V1333" s="29"/>
      <c r="W1333" s="29"/>
      <c r="X1333" s="29"/>
      <c r="Y1333" s="29"/>
      <c r="Z1333" s="29"/>
      <c r="AA1333" s="32"/>
      <c r="AB1333" s="32"/>
      <c r="AC1333" s="32"/>
      <c r="AD1333" s="32"/>
      <c r="AE1333" s="32"/>
      <c r="AF1333" s="32"/>
      <c r="AG1333" s="32"/>
      <c r="AH1333" s="32"/>
    </row>
    <row r="1334" spans="1:34" ht="12.75" customHeight="1">
      <c r="A1334" s="25"/>
      <c r="B1334" s="32"/>
      <c r="C1334" s="20"/>
      <c r="D1334" s="92"/>
      <c r="E1334" s="20"/>
      <c r="F1334" s="35"/>
      <c r="G1334" s="32"/>
      <c r="H1334" s="32"/>
      <c r="I1334" s="32"/>
      <c r="J1334" s="29"/>
      <c r="K1334" s="29"/>
      <c r="L1334" s="29"/>
      <c r="M1334" s="29"/>
      <c r="N1334" s="29"/>
      <c r="O1334" s="29"/>
      <c r="P1334" s="29"/>
      <c r="Q1334" s="29"/>
      <c r="R1334" s="29"/>
      <c r="S1334" s="29"/>
      <c r="T1334" s="29"/>
      <c r="U1334" s="29"/>
      <c r="V1334" s="29"/>
      <c r="W1334" s="29"/>
      <c r="X1334" s="29"/>
      <c r="Y1334" s="29"/>
      <c r="Z1334" s="29"/>
      <c r="AA1334" s="32"/>
      <c r="AB1334" s="32"/>
      <c r="AC1334" s="32"/>
      <c r="AD1334" s="32"/>
      <c r="AE1334" s="32"/>
      <c r="AF1334" s="32"/>
      <c r="AG1334" s="32"/>
      <c r="AH1334" s="32"/>
    </row>
    <row r="1335" spans="1:34" ht="12.75" customHeight="1">
      <c r="A1335" s="25"/>
      <c r="B1335" s="32"/>
      <c r="C1335" s="20"/>
      <c r="D1335" s="92"/>
      <c r="E1335" s="20"/>
      <c r="F1335" s="35"/>
      <c r="G1335" s="32"/>
      <c r="H1335" s="32"/>
      <c r="I1335" s="32"/>
      <c r="J1335" s="29"/>
      <c r="K1335" s="29"/>
      <c r="L1335" s="29"/>
      <c r="M1335" s="29"/>
      <c r="N1335" s="29"/>
      <c r="O1335" s="29"/>
      <c r="P1335" s="29"/>
      <c r="Q1335" s="29"/>
      <c r="R1335" s="29"/>
      <c r="S1335" s="29"/>
      <c r="T1335" s="29"/>
      <c r="U1335" s="29"/>
      <c r="V1335" s="29"/>
      <c r="W1335" s="29"/>
      <c r="X1335" s="29"/>
      <c r="Y1335" s="29"/>
      <c r="Z1335" s="29"/>
      <c r="AA1335" s="32"/>
      <c r="AB1335" s="32"/>
      <c r="AC1335" s="32"/>
      <c r="AD1335" s="32"/>
      <c r="AE1335" s="32"/>
      <c r="AF1335" s="32"/>
      <c r="AG1335" s="32"/>
      <c r="AH1335" s="32"/>
    </row>
    <row r="1336" spans="1:34" ht="12.75" customHeight="1">
      <c r="A1336" s="25"/>
      <c r="B1336" s="32"/>
      <c r="C1336" s="20"/>
      <c r="D1336" s="92"/>
      <c r="E1336" s="20"/>
      <c r="F1336" s="35"/>
      <c r="G1336" s="32"/>
      <c r="H1336" s="32"/>
      <c r="I1336" s="32"/>
      <c r="J1336" s="29"/>
      <c r="K1336" s="29"/>
      <c r="L1336" s="29"/>
      <c r="M1336" s="29"/>
      <c r="N1336" s="29"/>
      <c r="O1336" s="29"/>
      <c r="P1336" s="29"/>
      <c r="Q1336" s="29"/>
      <c r="R1336" s="29"/>
      <c r="S1336" s="29"/>
      <c r="T1336" s="29"/>
      <c r="U1336" s="29"/>
      <c r="V1336" s="29"/>
      <c r="W1336" s="29"/>
      <c r="X1336" s="29"/>
      <c r="Y1336" s="29"/>
      <c r="Z1336" s="29"/>
      <c r="AA1336" s="32"/>
      <c r="AB1336" s="32"/>
      <c r="AC1336" s="32"/>
      <c r="AD1336" s="32"/>
      <c r="AE1336" s="32"/>
      <c r="AF1336" s="32"/>
      <c r="AG1336" s="32"/>
      <c r="AH1336" s="32"/>
    </row>
    <row r="1337" spans="1:34" ht="12.75" customHeight="1">
      <c r="A1337" s="25"/>
      <c r="B1337" s="32"/>
      <c r="C1337" s="20"/>
      <c r="D1337" s="92"/>
      <c r="E1337" s="20"/>
      <c r="F1337" s="35"/>
      <c r="G1337" s="32"/>
      <c r="H1337" s="32"/>
      <c r="I1337" s="32"/>
      <c r="J1337" s="29"/>
      <c r="K1337" s="29"/>
      <c r="L1337" s="29"/>
      <c r="M1337" s="29"/>
      <c r="N1337" s="29"/>
      <c r="O1337" s="29"/>
      <c r="P1337" s="29"/>
      <c r="Q1337" s="29"/>
      <c r="R1337" s="29"/>
      <c r="S1337" s="29"/>
      <c r="T1337" s="29"/>
      <c r="U1337" s="29"/>
      <c r="V1337" s="29"/>
      <c r="W1337" s="29"/>
      <c r="X1337" s="29"/>
      <c r="Y1337" s="29"/>
      <c r="Z1337" s="29"/>
      <c r="AA1337" s="32"/>
      <c r="AB1337" s="32"/>
      <c r="AC1337" s="32"/>
      <c r="AD1337" s="32"/>
      <c r="AE1337" s="32"/>
      <c r="AF1337" s="32"/>
      <c r="AG1337" s="32"/>
      <c r="AH1337" s="32"/>
    </row>
    <row r="1338" spans="1:34" ht="12.75" customHeight="1">
      <c r="A1338" s="25"/>
      <c r="B1338" s="32"/>
      <c r="C1338" s="20"/>
      <c r="D1338" s="92"/>
      <c r="E1338" s="20"/>
      <c r="F1338" s="35"/>
      <c r="G1338" s="32"/>
      <c r="H1338" s="32"/>
      <c r="I1338" s="32"/>
      <c r="J1338" s="29"/>
      <c r="K1338" s="29"/>
      <c r="L1338" s="29"/>
      <c r="M1338" s="29"/>
      <c r="N1338" s="29"/>
      <c r="O1338" s="29"/>
      <c r="P1338" s="29"/>
      <c r="Q1338" s="29"/>
      <c r="R1338" s="29"/>
      <c r="S1338" s="29"/>
      <c r="T1338" s="29"/>
      <c r="U1338" s="29"/>
      <c r="V1338" s="29"/>
      <c r="W1338" s="29"/>
      <c r="X1338" s="29"/>
      <c r="Y1338" s="29"/>
      <c r="Z1338" s="29"/>
      <c r="AA1338" s="32"/>
      <c r="AB1338" s="32"/>
      <c r="AC1338" s="32"/>
      <c r="AD1338" s="32"/>
      <c r="AE1338" s="32"/>
      <c r="AF1338" s="32"/>
      <c r="AG1338" s="32"/>
      <c r="AH1338" s="32"/>
    </row>
    <row r="1339" spans="1:34" ht="12.75" customHeight="1">
      <c r="A1339" s="25"/>
      <c r="B1339" s="32"/>
      <c r="C1339" s="20"/>
      <c r="D1339" s="92"/>
      <c r="E1339" s="20"/>
      <c r="F1339" s="35"/>
      <c r="G1339" s="32"/>
      <c r="H1339" s="32"/>
      <c r="I1339" s="32"/>
      <c r="J1339" s="29"/>
      <c r="K1339" s="29"/>
      <c r="L1339" s="29"/>
      <c r="M1339" s="29"/>
      <c r="N1339" s="29"/>
      <c r="O1339" s="29"/>
      <c r="P1339" s="29"/>
      <c r="Q1339" s="29"/>
      <c r="R1339" s="29"/>
      <c r="S1339" s="29"/>
      <c r="T1339" s="29"/>
      <c r="U1339" s="29"/>
      <c r="V1339" s="29"/>
      <c r="W1339" s="29"/>
      <c r="X1339" s="29"/>
      <c r="Y1339" s="29"/>
      <c r="Z1339" s="29"/>
      <c r="AA1339" s="32"/>
      <c r="AB1339" s="32"/>
      <c r="AC1339" s="32"/>
      <c r="AD1339" s="32"/>
      <c r="AE1339" s="32"/>
      <c r="AF1339" s="32"/>
      <c r="AG1339" s="32"/>
      <c r="AH1339" s="32"/>
    </row>
    <row r="1340" spans="1:34" ht="12.75" customHeight="1">
      <c r="A1340" s="25"/>
      <c r="B1340" s="32"/>
      <c r="C1340" s="20"/>
      <c r="D1340" s="92"/>
      <c r="E1340" s="20"/>
      <c r="F1340" s="35"/>
      <c r="G1340" s="32"/>
      <c r="H1340" s="32"/>
      <c r="I1340" s="32"/>
      <c r="J1340" s="29"/>
      <c r="K1340" s="29"/>
      <c r="L1340" s="29"/>
      <c r="M1340" s="29"/>
      <c r="N1340" s="29"/>
      <c r="O1340" s="29"/>
      <c r="P1340" s="29"/>
      <c r="Q1340" s="29"/>
      <c r="R1340" s="29"/>
      <c r="S1340" s="29"/>
      <c r="T1340" s="29"/>
      <c r="U1340" s="29"/>
      <c r="V1340" s="29"/>
      <c r="W1340" s="29"/>
      <c r="X1340" s="29"/>
      <c r="Y1340" s="29"/>
      <c r="Z1340" s="29"/>
      <c r="AA1340" s="32"/>
      <c r="AB1340" s="32"/>
      <c r="AC1340" s="32"/>
      <c r="AD1340" s="32"/>
      <c r="AE1340" s="32"/>
      <c r="AF1340" s="32"/>
      <c r="AG1340" s="32"/>
      <c r="AH1340" s="32"/>
    </row>
    <row r="1341" spans="1:34" ht="12.75" customHeight="1">
      <c r="A1341" s="25"/>
      <c r="B1341" s="32"/>
      <c r="C1341" s="20"/>
      <c r="D1341" s="92"/>
      <c r="E1341" s="20"/>
      <c r="F1341" s="35"/>
      <c r="G1341" s="32"/>
      <c r="H1341" s="32"/>
      <c r="I1341" s="32"/>
      <c r="J1341" s="29"/>
      <c r="K1341" s="29"/>
      <c r="L1341" s="29"/>
      <c r="M1341" s="29"/>
      <c r="N1341" s="29"/>
      <c r="O1341" s="29"/>
      <c r="P1341" s="29"/>
      <c r="Q1341" s="29"/>
      <c r="R1341" s="29"/>
      <c r="S1341" s="29"/>
      <c r="T1341" s="29"/>
      <c r="U1341" s="29"/>
      <c r="V1341" s="29"/>
      <c r="W1341" s="29"/>
      <c r="X1341" s="29"/>
      <c r="Y1341" s="29"/>
      <c r="Z1341" s="29"/>
      <c r="AA1341" s="32"/>
      <c r="AB1341" s="32"/>
      <c r="AC1341" s="32"/>
      <c r="AD1341" s="32"/>
      <c r="AE1341" s="32"/>
      <c r="AF1341" s="32"/>
      <c r="AG1341" s="32"/>
      <c r="AH1341" s="32"/>
    </row>
    <row r="1342" spans="1:34" ht="12.75" customHeight="1">
      <c r="A1342" s="25"/>
      <c r="B1342" s="32"/>
      <c r="C1342" s="20"/>
      <c r="D1342" s="92"/>
      <c r="E1342" s="20"/>
      <c r="F1342" s="35"/>
      <c r="G1342" s="32"/>
      <c r="H1342" s="32"/>
      <c r="I1342" s="32"/>
      <c r="J1342" s="29"/>
      <c r="K1342" s="29"/>
      <c r="L1342" s="29"/>
      <c r="M1342" s="29"/>
      <c r="N1342" s="29"/>
      <c r="O1342" s="29"/>
      <c r="P1342" s="29"/>
      <c r="Q1342" s="29"/>
      <c r="R1342" s="29"/>
      <c r="S1342" s="29"/>
      <c r="T1342" s="29"/>
      <c r="U1342" s="29"/>
      <c r="V1342" s="29"/>
      <c r="W1342" s="29"/>
      <c r="X1342" s="29"/>
      <c r="Y1342" s="29"/>
      <c r="Z1342" s="29"/>
      <c r="AA1342" s="32"/>
      <c r="AB1342" s="32"/>
      <c r="AC1342" s="32"/>
      <c r="AD1342" s="32"/>
      <c r="AE1342" s="32"/>
      <c r="AF1342" s="32"/>
      <c r="AG1342" s="32"/>
      <c r="AH1342" s="32"/>
    </row>
    <row r="1343" spans="1:34" ht="12.75" customHeight="1">
      <c r="A1343" s="25"/>
      <c r="B1343" s="32"/>
      <c r="C1343" s="20"/>
      <c r="D1343" s="92"/>
      <c r="E1343" s="20"/>
      <c r="F1343" s="35"/>
      <c r="G1343" s="32"/>
      <c r="H1343" s="32"/>
      <c r="I1343" s="32"/>
      <c r="J1343" s="29"/>
      <c r="K1343" s="29"/>
      <c r="L1343" s="29"/>
      <c r="M1343" s="29"/>
      <c r="N1343" s="29"/>
      <c r="O1343" s="29"/>
      <c r="P1343" s="29"/>
      <c r="Q1343" s="29"/>
      <c r="R1343" s="29"/>
      <c r="S1343" s="29"/>
      <c r="T1343" s="29"/>
      <c r="U1343" s="29"/>
      <c r="V1343" s="29"/>
      <c r="W1343" s="29"/>
      <c r="X1343" s="29"/>
      <c r="Y1343" s="29"/>
      <c r="Z1343" s="29"/>
      <c r="AA1343" s="32"/>
      <c r="AB1343" s="32"/>
      <c r="AC1343" s="32"/>
      <c r="AD1343" s="32"/>
      <c r="AE1343" s="32"/>
      <c r="AF1343" s="32"/>
      <c r="AG1343" s="32"/>
      <c r="AH1343" s="32"/>
    </row>
    <row r="1344" spans="1:34" ht="12.75" customHeight="1">
      <c r="A1344" s="25"/>
      <c r="B1344" s="32"/>
      <c r="C1344" s="20"/>
      <c r="D1344" s="92"/>
      <c r="E1344" s="20"/>
      <c r="F1344" s="35"/>
      <c r="G1344" s="32"/>
      <c r="H1344" s="32"/>
      <c r="I1344" s="32"/>
      <c r="J1344" s="29"/>
      <c r="K1344" s="29"/>
      <c r="L1344" s="29"/>
      <c r="M1344" s="29"/>
      <c r="N1344" s="29"/>
      <c r="O1344" s="29"/>
      <c r="P1344" s="29"/>
      <c r="Q1344" s="29"/>
      <c r="R1344" s="29"/>
      <c r="S1344" s="29"/>
      <c r="T1344" s="29"/>
      <c r="U1344" s="29"/>
      <c r="V1344" s="29"/>
      <c r="W1344" s="29"/>
      <c r="X1344" s="29"/>
      <c r="Y1344" s="29"/>
      <c r="Z1344" s="29"/>
      <c r="AA1344" s="32"/>
      <c r="AB1344" s="32"/>
      <c r="AC1344" s="32"/>
      <c r="AD1344" s="32"/>
      <c r="AE1344" s="32"/>
      <c r="AF1344" s="32"/>
      <c r="AG1344" s="32"/>
      <c r="AH1344" s="32"/>
    </row>
    <row r="1345" spans="1:34" ht="12.75" customHeight="1">
      <c r="A1345" s="25"/>
      <c r="B1345" s="32"/>
      <c r="C1345" s="20"/>
      <c r="D1345" s="92"/>
      <c r="E1345" s="20"/>
      <c r="F1345" s="35"/>
      <c r="G1345" s="32"/>
      <c r="H1345" s="32"/>
      <c r="I1345" s="32"/>
      <c r="J1345" s="29"/>
      <c r="K1345" s="29"/>
      <c r="L1345" s="29"/>
      <c r="M1345" s="29"/>
      <c r="N1345" s="29"/>
      <c r="O1345" s="29"/>
      <c r="P1345" s="29"/>
      <c r="Q1345" s="29"/>
      <c r="R1345" s="29"/>
      <c r="S1345" s="29"/>
      <c r="T1345" s="29"/>
      <c r="U1345" s="29"/>
      <c r="V1345" s="29"/>
      <c r="W1345" s="29"/>
      <c r="X1345" s="29"/>
      <c r="Y1345" s="29"/>
      <c r="Z1345" s="29"/>
      <c r="AA1345" s="32"/>
      <c r="AB1345" s="32"/>
      <c r="AC1345" s="32"/>
      <c r="AD1345" s="32"/>
      <c r="AE1345" s="32"/>
      <c r="AF1345" s="32"/>
      <c r="AG1345" s="32"/>
      <c r="AH1345" s="32"/>
    </row>
    <row r="1346" spans="1:34" ht="12.75" customHeight="1">
      <c r="A1346" s="25"/>
      <c r="B1346" s="32"/>
      <c r="C1346" s="20"/>
      <c r="D1346" s="92"/>
      <c r="E1346" s="20"/>
      <c r="F1346" s="35"/>
      <c r="G1346" s="32"/>
      <c r="H1346" s="32"/>
      <c r="I1346" s="32"/>
      <c r="J1346" s="29"/>
      <c r="K1346" s="29"/>
      <c r="L1346" s="29"/>
      <c r="M1346" s="29"/>
      <c r="N1346" s="29"/>
      <c r="O1346" s="29"/>
      <c r="P1346" s="29"/>
      <c r="Q1346" s="29"/>
      <c r="R1346" s="29"/>
      <c r="S1346" s="29"/>
      <c r="T1346" s="29"/>
      <c r="U1346" s="29"/>
      <c r="V1346" s="29"/>
      <c r="W1346" s="29"/>
      <c r="X1346" s="29"/>
      <c r="Y1346" s="29"/>
      <c r="Z1346" s="29"/>
      <c r="AA1346" s="32"/>
      <c r="AB1346" s="32"/>
      <c r="AC1346" s="32"/>
      <c r="AD1346" s="32"/>
      <c r="AE1346" s="32"/>
      <c r="AF1346" s="32"/>
      <c r="AG1346" s="32"/>
      <c r="AH1346" s="32"/>
    </row>
    <row r="1347" spans="1:34" ht="12.75" customHeight="1">
      <c r="A1347" s="25"/>
      <c r="B1347" s="32"/>
      <c r="C1347" s="20"/>
      <c r="D1347" s="92"/>
      <c r="E1347" s="20"/>
      <c r="F1347" s="35"/>
      <c r="G1347" s="32"/>
      <c r="H1347" s="32"/>
      <c r="I1347" s="32"/>
      <c r="J1347" s="29"/>
      <c r="K1347" s="29"/>
      <c r="L1347" s="29"/>
      <c r="M1347" s="29"/>
      <c r="N1347" s="29"/>
      <c r="O1347" s="29"/>
      <c r="P1347" s="29"/>
      <c r="Q1347" s="29"/>
      <c r="R1347" s="29"/>
      <c r="S1347" s="29"/>
      <c r="T1347" s="29"/>
      <c r="U1347" s="29"/>
      <c r="V1347" s="29"/>
      <c r="W1347" s="29"/>
      <c r="X1347" s="29"/>
      <c r="Y1347" s="29"/>
      <c r="Z1347" s="29"/>
      <c r="AA1347" s="32"/>
      <c r="AB1347" s="32"/>
      <c r="AC1347" s="32"/>
      <c r="AD1347" s="32"/>
      <c r="AE1347" s="32"/>
      <c r="AF1347" s="32"/>
      <c r="AG1347" s="32"/>
      <c r="AH1347" s="32"/>
    </row>
    <row r="1348" spans="1:34" ht="12.75" customHeight="1">
      <c r="A1348" s="25"/>
      <c r="B1348" s="32"/>
      <c r="C1348" s="20"/>
      <c r="D1348" s="92"/>
      <c r="E1348" s="20"/>
      <c r="F1348" s="35"/>
      <c r="G1348" s="32"/>
      <c r="H1348" s="32"/>
      <c r="I1348" s="32"/>
      <c r="J1348" s="29"/>
      <c r="K1348" s="29"/>
      <c r="L1348" s="29"/>
      <c r="M1348" s="29"/>
      <c r="N1348" s="29"/>
      <c r="O1348" s="29"/>
      <c r="P1348" s="29"/>
      <c r="Q1348" s="29"/>
      <c r="R1348" s="29"/>
      <c r="S1348" s="29"/>
      <c r="T1348" s="29"/>
      <c r="U1348" s="29"/>
      <c r="V1348" s="29"/>
      <c r="W1348" s="29"/>
      <c r="X1348" s="29"/>
      <c r="Y1348" s="29"/>
      <c r="Z1348" s="29"/>
      <c r="AA1348" s="32"/>
      <c r="AB1348" s="32"/>
      <c r="AC1348" s="32"/>
      <c r="AD1348" s="32"/>
      <c r="AE1348" s="32"/>
      <c r="AF1348" s="32"/>
      <c r="AG1348" s="32"/>
      <c r="AH1348" s="32"/>
    </row>
    <row r="1349" spans="1:34" ht="12.75" customHeight="1">
      <c r="A1349" s="25"/>
      <c r="B1349" s="32"/>
      <c r="C1349" s="20"/>
      <c r="D1349" s="92"/>
      <c r="E1349" s="20"/>
      <c r="F1349" s="35"/>
      <c r="G1349" s="32"/>
      <c r="H1349" s="32"/>
      <c r="I1349" s="32"/>
      <c r="J1349" s="29"/>
      <c r="K1349" s="29"/>
      <c r="L1349" s="29"/>
      <c r="M1349" s="29"/>
      <c r="N1349" s="29"/>
      <c r="O1349" s="29"/>
      <c r="P1349" s="29"/>
      <c r="Q1349" s="29"/>
      <c r="R1349" s="29"/>
      <c r="S1349" s="29"/>
      <c r="T1349" s="29"/>
      <c r="U1349" s="29"/>
      <c r="V1349" s="29"/>
      <c r="W1349" s="29"/>
      <c r="X1349" s="29"/>
      <c r="Y1349" s="29"/>
      <c r="Z1349" s="29"/>
      <c r="AA1349" s="32"/>
      <c r="AB1349" s="32"/>
      <c r="AC1349" s="32"/>
      <c r="AD1349" s="32"/>
      <c r="AE1349" s="32"/>
      <c r="AF1349" s="32"/>
      <c r="AG1349" s="32"/>
      <c r="AH1349" s="32"/>
    </row>
    <row r="1350" spans="1:34" ht="12.75" customHeight="1">
      <c r="A1350" s="25"/>
      <c r="B1350" s="32"/>
      <c r="C1350" s="20"/>
      <c r="D1350" s="92"/>
      <c r="E1350" s="20"/>
      <c r="F1350" s="35"/>
      <c r="G1350" s="32"/>
      <c r="H1350" s="32"/>
      <c r="I1350" s="32"/>
      <c r="J1350" s="29"/>
      <c r="K1350" s="29"/>
      <c r="L1350" s="29"/>
      <c r="M1350" s="29"/>
      <c r="N1350" s="29"/>
      <c r="O1350" s="29"/>
      <c r="P1350" s="29"/>
      <c r="Q1350" s="29"/>
      <c r="R1350" s="29"/>
      <c r="S1350" s="29"/>
      <c r="T1350" s="29"/>
      <c r="U1350" s="29"/>
      <c r="V1350" s="29"/>
      <c r="W1350" s="29"/>
      <c r="X1350" s="29"/>
      <c r="Y1350" s="29"/>
      <c r="Z1350" s="29"/>
      <c r="AA1350" s="32"/>
      <c r="AB1350" s="32"/>
      <c r="AC1350" s="32"/>
      <c r="AD1350" s="32"/>
      <c r="AE1350" s="32"/>
      <c r="AF1350" s="32"/>
      <c r="AG1350" s="32"/>
      <c r="AH1350" s="32"/>
    </row>
    <row r="1351" spans="1:34" ht="12.75" customHeight="1">
      <c r="A1351" s="25"/>
      <c r="B1351" s="32"/>
      <c r="C1351" s="20"/>
      <c r="D1351" s="92"/>
      <c r="E1351" s="20"/>
      <c r="F1351" s="35"/>
      <c r="G1351" s="32"/>
      <c r="H1351" s="32"/>
      <c r="I1351" s="32"/>
      <c r="J1351" s="29"/>
      <c r="K1351" s="29"/>
      <c r="L1351" s="29"/>
      <c r="M1351" s="29"/>
      <c r="N1351" s="29"/>
      <c r="O1351" s="29"/>
      <c r="P1351" s="29"/>
      <c r="Q1351" s="29"/>
      <c r="R1351" s="29"/>
      <c r="S1351" s="29"/>
      <c r="T1351" s="29"/>
      <c r="U1351" s="29"/>
      <c r="V1351" s="29"/>
      <c r="W1351" s="29"/>
      <c r="X1351" s="29"/>
      <c r="Y1351" s="29"/>
      <c r="Z1351" s="29"/>
      <c r="AA1351" s="32"/>
      <c r="AB1351" s="32"/>
      <c r="AC1351" s="32"/>
      <c r="AD1351" s="32"/>
      <c r="AE1351" s="32"/>
      <c r="AF1351" s="32"/>
      <c r="AG1351" s="32"/>
      <c r="AH1351" s="32"/>
    </row>
    <row r="1352" spans="1:34" ht="12.75" customHeight="1">
      <c r="A1352" s="25"/>
      <c r="B1352" s="32"/>
      <c r="C1352" s="20"/>
      <c r="D1352" s="92"/>
      <c r="E1352" s="20"/>
      <c r="F1352" s="35"/>
      <c r="G1352" s="32"/>
      <c r="H1352" s="32"/>
      <c r="I1352" s="32"/>
      <c r="J1352" s="29"/>
      <c r="K1352" s="29"/>
      <c r="L1352" s="29"/>
      <c r="M1352" s="29"/>
      <c r="N1352" s="29"/>
      <c r="O1352" s="29"/>
      <c r="P1352" s="29"/>
      <c r="Q1352" s="29"/>
      <c r="R1352" s="29"/>
      <c r="S1352" s="29"/>
      <c r="T1352" s="29"/>
      <c r="U1352" s="29"/>
      <c r="V1352" s="29"/>
      <c r="W1352" s="29"/>
      <c r="X1352" s="29"/>
      <c r="Y1352" s="29"/>
      <c r="Z1352" s="29"/>
      <c r="AA1352" s="32"/>
      <c r="AB1352" s="32"/>
      <c r="AC1352" s="32"/>
      <c r="AD1352" s="32"/>
      <c r="AE1352" s="32"/>
      <c r="AF1352" s="32"/>
      <c r="AG1352" s="32"/>
      <c r="AH1352" s="32"/>
    </row>
    <row r="1353" spans="1:34" ht="12.75" customHeight="1">
      <c r="A1353" s="25"/>
      <c r="B1353" s="32"/>
      <c r="C1353" s="20"/>
      <c r="D1353" s="92"/>
      <c r="E1353" s="20"/>
      <c r="F1353" s="35"/>
      <c r="G1353" s="32"/>
      <c r="H1353" s="32"/>
      <c r="I1353" s="32"/>
      <c r="J1353" s="29"/>
      <c r="K1353" s="29"/>
      <c r="L1353" s="29"/>
      <c r="M1353" s="29"/>
      <c r="N1353" s="29"/>
      <c r="O1353" s="29"/>
      <c r="P1353" s="29"/>
      <c r="Q1353" s="29"/>
      <c r="R1353" s="29"/>
      <c r="S1353" s="29"/>
      <c r="T1353" s="29"/>
      <c r="U1353" s="29"/>
      <c r="V1353" s="29"/>
      <c r="W1353" s="29"/>
      <c r="X1353" s="29"/>
      <c r="Y1353" s="29"/>
      <c r="Z1353" s="29"/>
      <c r="AA1353" s="32"/>
      <c r="AB1353" s="32"/>
      <c r="AC1353" s="32"/>
      <c r="AD1353" s="32"/>
      <c r="AE1353" s="32"/>
      <c r="AF1353" s="32"/>
      <c r="AG1353" s="32"/>
      <c r="AH1353" s="32"/>
    </row>
    <row r="1354" spans="1:34" ht="12.75" customHeight="1">
      <c r="A1354" s="25"/>
      <c r="B1354" s="32"/>
      <c r="C1354" s="20"/>
      <c r="D1354" s="92"/>
      <c r="E1354" s="20"/>
      <c r="F1354" s="35"/>
      <c r="G1354" s="32"/>
      <c r="H1354" s="32"/>
      <c r="I1354" s="32"/>
      <c r="J1354" s="29"/>
      <c r="K1354" s="29"/>
      <c r="L1354" s="29"/>
      <c r="M1354" s="29"/>
      <c r="N1354" s="29"/>
      <c r="O1354" s="29"/>
      <c r="P1354" s="29"/>
      <c r="Q1354" s="29"/>
      <c r="R1354" s="29"/>
      <c r="S1354" s="29"/>
      <c r="T1354" s="29"/>
      <c r="U1354" s="29"/>
      <c r="V1354" s="29"/>
      <c r="W1354" s="29"/>
      <c r="X1354" s="29"/>
      <c r="Y1354" s="29"/>
      <c r="Z1354" s="29"/>
      <c r="AA1354" s="32"/>
      <c r="AB1354" s="32"/>
      <c r="AC1354" s="32"/>
      <c r="AD1354" s="32"/>
      <c r="AE1354" s="32"/>
      <c r="AF1354" s="32"/>
      <c r="AG1354" s="32"/>
      <c r="AH1354" s="32"/>
    </row>
    <row r="1355" spans="1:34" ht="12.75" customHeight="1">
      <c r="A1355" s="25"/>
      <c r="B1355" s="32"/>
      <c r="C1355" s="20"/>
      <c r="D1355" s="92"/>
      <c r="E1355" s="20"/>
      <c r="F1355" s="35"/>
      <c r="G1355" s="32"/>
      <c r="H1355" s="32"/>
      <c r="I1355" s="32"/>
      <c r="J1355" s="29"/>
      <c r="K1355" s="29"/>
      <c r="L1355" s="29"/>
      <c r="M1355" s="29"/>
      <c r="N1355" s="29"/>
      <c r="O1355" s="29"/>
      <c r="P1355" s="29"/>
      <c r="Q1355" s="29"/>
      <c r="R1355" s="29"/>
      <c r="S1355" s="29"/>
      <c r="T1355" s="29"/>
      <c r="U1355" s="29"/>
      <c r="V1355" s="29"/>
      <c r="W1355" s="29"/>
      <c r="X1355" s="29"/>
      <c r="Y1355" s="29"/>
      <c r="Z1355" s="29"/>
      <c r="AA1355" s="32"/>
      <c r="AB1355" s="32"/>
      <c r="AC1355" s="32"/>
      <c r="AD1355" s="32"/>
      <c r="AE1355" s="32"/>
      <c r="AF1355" s="32"/>
      <c r="AG1355" s="32"/>
      <c r="AH1355" s="32"/>
    </row>
    <row r="1356" spans="1:34" ht="12.75" customHeight="1">
      <c r="A1356" s="25"/>
      <c r="B1356" s="32"/>
      <c r="C1356" s="20"/>
      <c r="D1356" s="92"/>
      <c r="E1356" s="20"/>
      <c r="F1356" s="35"/>
      <c r="G1356" s="32"/>
      <c r="H1356" s="32"/>
      <c r="I1356" s="32"/>
      <c r="J1356" s="29"/>
      <c r="K1356" s="29"/>
      <c r="L1356" s="29"/>
      <c r="M1356" s="29"/>
      <c r="N1356" s="29"/>
      <c r="O1356" s="29"/>
      <c r="P1356" s="29"/>
      <c r="Q1356" s="29"/>
      <c r="R1356" s="29"/>
      <c r="S1356" s="29"/>
      <c r="T1356" s="29"/>
      <c r="U1356" s="29"/>
      <c r="V1356" s="29"/>
      <c r="W1356" s="29"/>
      <c r="X1356" s="29"/>
      <c r="Y1356" s="29"/>
      <c r="Z1356" s="29"/>
      <c r="AA1356" s="32"/>
      <c r="AB1356" s="32"/>
      <c r="AC1356" s="32"/>
      <c r="AD1356" s="32"/>
      <c r="AE1356" s="32"/>
      <c r="AF1356" s="32"/>
      <c r="AG1356" s="32"/>
      <c r="AH1356" s="32"/>
    </row>
    <row r="1357" spans="1:34" ht="12.75" customHeight="1">
      <c r="A1357" s="25"/>
      <c r="B1357" s="32"/>
      <c r="C1357" s="20"/>
      <c r="D1357" s="92"/>
      <c r="E1357" s="20"/>
      <c r="F1357" s="35"/>
      <c r="G1357" s="32"/>
      <c r="H1357" s="32"/>
      <c r="I1357" s="32"/>
      <c r="J1357" s="29"/>
      <c r="K1357" s="29"/>
      <c r="L1357" s="29"/>
      <c r="M1357" s="29"/>
      <c r="N1357" s="29"/>
      <c r="O1357" s="29"/>
      <c r="P1357" s="29"/>
      <c r="Q1357" s="29"/>
      <c r="R1357" s="29"/>
      <c r="S1357" s="29"/>
      <c r="T1357" s="29"/>
      <c r="U1357" s="29"/>
      <c r="V1357" s="29"/>
      <c r="W1357" s="29"/>
      <c r="X1357" s="29"/>
      <c r="Y1357" s="29"/>
      <c r="Z1357" s="29"/>
      <c r="AA1357" s="32"/>
      <c r="AB1357" s="32"/>
      <c r="AC1357" s="32"/>
      <c r="AD1357" s="32"/>
      <c r="AE1357" s="32"/>
      <c r="AF1357" s="32"/>
      <c r="AG1357" s="32"/>
      <c r="AH1357" s="32"/>
    </row>
    <row r="1358" spans="1:34" ht="12.75" customHeight="1">
      <c r="A1358" s="25"/>
      <c r="B1358" s="32"/>
      <c r="C1358" s="20"/>
      <c r="D1358" s="92"/>
      <c r="E1358" s="20"/>
      <c r="F1358" s="35"/>
      <c r="G1358" s="32"/>
      <c r="H1358" s="32"/>
      <c r="I1358" s="32"/>
      <c r="J1358" s="29"/>
      <c r="K1358" s="29"/>
      <c r="L1358" s="29"/>
      <c r="M1358" s="29"/>
      <c r="N1358" s="29"/>
      <c r="O1358" s="29"/>
      <c r="P1358" s="29"/>
      <c r="Q1358" s="29"/>
      <c r="R1358" s="29"/>
      <c r="S1358" s="29"/>
      <c r="T1358" s="29"/>
      <c r="U1358" s="29"/>
      <c r="V1358" s="29"/>
      <c r="W1358" s="29"/>
      <c r="X1358" s="29"/>
      <c r="Y1358" s="29"/>
      <c r="Z1358" s="29"/>
      <c r="AA1358" s="32"/>
      <c r="AB1358" s="32"/>
      <c r="AC1358" s="32"/>
      <c r="AD1358" s="32"/>
      <c r="AE1358" s="32"/>
      <c r="AF1358" s="32"/>
      <c r="AG1358" s="32"/>
      <c r="AH1358" s="32"/>
    </row>
    <row r="1359" spans="1:34" ht="12.75" customHeight="1">
      <c r="A1359" s="25"/>
      <c r="B1359" s="32"/>
      <c r="C1359" s="20"/>
      <c r="D1359" s="92"/>
      <c r="E1359" s="20"/>
      <c r="F1359" s="35"/>
      <c r="G1359" s="32"/>
      <c r="H1359" s="32"/>
      <c r="I1359" s="32"/>
      <c r="J1359" s="29"/>
      <c r="K1359" s="29"/>
      <c r="L1359" s="29"/>
      <c r="M1359" s="29"/>
      <c r="N1359" s="29"/>
      <c r="O1359" s="29"/>
      <c r="P1359" s="29"/>
      <c r="Q1359" s="29"/>
      <c r="R1359" s="29"/>
      <c r="S1359" s="29"/>
      <c r="T1359" s="29"/>
      <c r="U1359" s="29"/>
      <c r="V1359" s="29"/>
      <c r="W1359" s="29"/>
      <c r="X1359" s="29"/>
      <c r="Y1359" s="29"/>
      <c r="Z1359" s="29"/>
      <c r="AA1359" s="32"/>
      <c r="AB1359" s="32"/>
      <c r="AC1359" s="32"/>
      <c r="AD1359" s="32"/>
      <c r="AE1359" s="32"/>
      <c r="AF1359" s="32"/>
      <c r="AG1359" s="32"/>
      <c r="AH1359" s="32"/>
    </row>
    <row r="1360" spans="1:34" ht="12.75" customHeight="1">
      <c r="A1360" s="25"/>
      <c r="B1360" s="32"/>
      <c r="C1360" s="20"/>
      <c r="D1360" s="92"/>
      <c r="E1360" s="20"/>
      <c r="F1360" s="35"/>
      <c r="G1360" s="32"/>
      <c r="H1360" s="32"/>
      <c r="I1360" s="32"/>
      <c r="J1360" s="29"/>
      <c r="K1360" s="29"/>
      <c r="L1360" s="29"/>
      <c r="M1360" s="29"/>
      <c r="N1360" s="29"/>
      <c r="O1360" s="29"/>
      <c r="P1360" s="29"/>
      <c r="Q1360" s="29"/>
      <c r="R1360" s="29"/>
      <c r="S1360" s="29"/>
      <c r="T1360" s="29"/>
      <c r="U1360" s="29"/>
      <c r="V1360" s="29"/>
      <c r="W1360" s="29"/>
      <c r="X1360" s="29"/>
      <c r="Y1360" s="29"/>
      <c r="Z1360" s="29"/>
      <c r="AA1360" s="32"/>
      <c r="AB1360" s="32"/>
      <c r="AC1360" s="32"/>
      <c r="AD1360" s="32"/>
      <c r="AE1360" s="32"/>
      <c r="AF1360" s="32"/>
      <c r="AG1360" s="32"/>
      <c r="AH1360" s="32"/>
    </row>
    <row r="1361" spans="1:34" ht="12.75" customHeight="1">
      <c r="A1361" s="25"/>
      <c r="B1361" s="32"/>
      <c r="C1361" s="20"/>
      <c r="D1361" s="92"/>
      <c r="E1361" s="20"/>
      <c r="F1361" s="35"/>
      <c r="G1361" s="32"/>
      <c r="H1361" s="32"/>
      <c r="I1361" s="32"/>
      <c r="J1361" s="29"/>
      <c r="K1361" s="29"/>
      <c r="L1361" s="29"/>
      <c r="M1361" s="29"/>
      <c r="N1361" s="29"/>
      <c r="O1361" s="29"/>
      <c r="P1361" s="29"/>
      <c r="Q1361" s="29"/>
      <c r="R1361" s="29"/>
      <c r="S1361" s="29"/>
      <c r="T1361" s="29"/>
      <c r="U1361" s="29"/>
      <c r="V1361" s="29"/>
      <c r="W1361" s="29"/>
      <c r="X1361" s="29"/>
      <c r="Y1361" s="29"/>
      <c r="Z1361" s="29"/>
      <c r="AA1361" s="32"/>
      <c r="AB1361" s="32"/>
      <c r="AC1361" s="32"/>
      <c r="AD1361" s="32"/>
      <c r="AE1361" s="32"/>
      <c r="AF1361" s="32"/>
      <c r="AG1361" s="32"/>
      <c r="AH1361" s="32"/>
    </row>
    <row r="1362" spans="1:34" ht="12.75" customHeight="1">
      <c r="A1362" s="25"/>
      <c r="B1362" s="32"/>
      <c r="C1362" s="20"/>
      <c r="D1362" s="92"/>
      <c r="E1362" s="20"/>
      <c r="F1362" s="35"/>
      <c r="G1362" s="32"/>
      <c r="H1362" s="32"/>
      <c r="I1362" s="32"/>
      <c r="J1362" s="29"/>
      <c r="K1362" s="29"/>
      <c r="L1362" s="29"/>
      <c r="M1362" s="29"/>
      <c r="N1362" s="29"/>
      <c r="O1362" s="29"/>
      <c r="P1362" s="29"/>
      <c r="Q1362" s="29"/>
      <c r="R1362" s="29"/>
      <c r="S1362" s="29"/>
      <c r="T1362" s="29"/>
      <c r="U1362" s="29"/>
      <c r="V1362" s="29"/>
      <c r="W1362" s="29"/>
      <c r="X1362" s="29"/>
      <c r="Y1362" s="29"/>
      <c r="Z1362" s="29"/>
      <c r="AA1362" s="32"/>
      <c r="AB1362" s="32"/>
      <c r="AC1362" s="32"/>
      <c r="AD1362" s="32"/>
      <c r="AE1362" s="32"/>
      <c r="AF1362" s="32"/>
      <c r="AG1362" s="32"/>
      <c r="AH1362" s="32"/>
    </row>
    <row r="1363" spans="1:34" ht="12.75" customHeight="1">
      <c r="A1363" s="25"/>
      <c r="B1363" s="32"/>
      <c r="C1363" s="20"/>
      <c r="D1363" s="92"/>
      <c r="E1363" s="20"/>
      <c r="F1363" s="35"/>
      <c r="G1363" s="32"/>
      <c r="H1363" s="32"/>
      <c r="I1363" s="32"/>
      <c r="J1363" s="29"/>
      <c r="K1363" s="29"/>
      <c r="L1363" s="29"/>
      <c r="M1363" s="29"/>
      <c r="N1363" s="29"/>
      <c r="O1363" s="29"/>
      <c r="P1363" s="29"/>
      <c r="Q1363" s="29"/>
      <c r="R1363" s="29"/>
      <c r="S1363" s="29"/>
      <c r="T1363" s="29"/>
      <c r="U1363" s="29"/>
      <c r="V1363" s="29"/>
      <c r="W1363" s="29"/>
      <c r="X1363" s="29"/>
      <c r="Y1363" s="29"/>
      <c r="Z1363" s="29"/>
      <c r="AA1363" s="32"/>
      <c r="AB1363" s="32"/>
      <c r="AC1363" s="32"/>
      <c r="AD1363" s="32"/>
      <c r="AE1363" s="32"/>
      <c r="AF1363" s="32"/>
      <c r="AG1363" s="32"/>
      <c r="AH1363" s="32"/>
    </row>
    <row r="1364" spans="1:34" ht="12.75" customHeight="1">
      <c r="A1364" s="25"/>
      <c r="B1364" s="32"/>
      <c r="C1364" s="20"/>
      <c r="D1364" s="92"/>
      <c r="E1364" s="20"/>
      <c r="F1364" s="35"/>
      <c r="G1364" s="32"/>
      <c r="H1364" s="32"/>
      <c r="I1364" s="32"/>
      <c r="J1364" s="29"/>
      <c r="K1364" s="29"/>
      <c r="L1364" s="29"/>
      <c r="M1364" s="29"/>
      <c r="N1364" s="29"/>
      <c r="O1364" s="29"/>
      <c r="P1364" s="29"/>
      <c r="Q1364" s="29"/>
      <c r="R1364" s="29"/>
      <c r="S1364" s="29"/>
      <c r="T1364" s="29"/>
      <c r="U1364" s="29"/>
      <c r="V1364" s="29"/>
      <c r="W1364" s="29"/>
      <c r="X1364" s="29"/>
      <c r="Y1364" s="29"/>
      <c r="Z1364" s="29"/>
      <c r="AA1364" s="32"/>
      <c r="AB1364" s="32"/>
      <c r="AC1364" s="32"/>
      <c r="AD1364" s="32"/>
      <c r="AE1364" s="32"/>
      <c r="AF1364" s="32"/>
      <c r="AG1364" s="32"/>
      <c r="AH1364" s="32"/>
    </row>
    <row r="1365" spans="1:34" ht="12.75" customHeight="1">
      <c r="A1365" s="25"/>
      <c r="B1365" s="32"/>
      <c r="C1365" s="20"/>
      <c r="D1365" s="92"/>
      <c r="E1365" s="20"/>
      <c r="F1365" s="35"/>
      <c r="G1365" s="32"/>
      <c r="H1365" s="32"/>
      <c r="I1365" s="32"/>
      <c r="J1365" s="29"/>
      <c r="K1365" s="29"/>
      <c r="L1365" s="29"/>
      <c r="M1365" s="29"/>
      <c r="N1365" s="29"/>
      <c r="O1365" s="29"/>
      <c r="P1365" s="29"/>
      <c r="Q1365" s="29"/>
      <c r="R1365" s="29"/>
      <c r="S1365" s="29"/>
      <c r="T1365" s="29"/>
      <c r="U1365" s="29"/>
      <c r="V1365" s="29"/>
      <c r="W1365" s="29"/>
      <c r="X1365" s="29"/>
      <c r="Y1365" s="29"/>
      <c r="Z1365" s="29"/>
      <c r="AA1365" s="32"/>
      <c r="AB1365" s="32"/>
      <c r="AC1365" s="32"/>
      <c r="AD1365" s="32"/>
      <c r="AE1365" s="32"/>
      <c r="AF1365" s="32"/>
      <c r="AG1365" s="32"/>
      <c r="AH1365" s="32"/>
    </row>
    <row r="1366" spans="1:34" ht="12.75" customHeight="1">
      <c r="A1366" s="25"/>
      <c r="B1366" s="32"/>
      <c r="C1366" s="20"/>
      <c r="D1366" s="92"/>
      <c r="E1366" s="20"/>
      <c r="F1366" s="35"/>
      <c r="G1366" s="32"/>
      <c r="H1366" s="32"/>
      <c r="I1366" s="32"/>
      <c r="J1366" s="29"/>
      <c r="K1366" s="29"/>
      <c r="L1366" s="29"/>
      <c r="M1366" s="29"/>
      <c r="N1366" s="29"/>
      <c r="O1366" s="29"/>
      <c r="P1366" s="29"/>
      <c r="Q1366" s="29"/>
      <c r="R1366" s="29"/>
      <c r="S1366" s="29"/>
      <c r="T1366" s="29"/>
      <c r="U1366" s="29"/>
      <c r="V1366" s="29"/>
      <c r="W1366" s="29"/>
      <c r="X1366" s="29"/>
      <c r="Y1366" s="29"/>
      <c r="Z1366" s="29"/>
      <c r="AA1366" s="32"/>
      <c r="AB1366" s="32"/>
      <c r="AC1366" s="32"/>
      <c r="AD1366" s="32"/>
      <c r="AE1366" s="32"/>
      <c r="AF1366" s="32"/>
      <c r="AG1366" s="32"/>
      <c r="AH1366" s="32"/>
    </row>
    <row r="1367" spans="1:34" ht="12.75" customHeight="1">
      <c r="A1367" s="25"/>
      <c r="B1367" s="32"/>
      <c r="C1367" s="20"/>
      <c r="D1367" s="92"/>
      <c r="E1367" s="20"/>
      <c r="F1367" s="35"/>
      <c r="G1367" s="32"/>
      <c r="H1367" s="32"/>
      <c r="I1367" s="32"/>
      <c r="J1367" s="29"/>
      <c r="K1367" s="29"/>
      <c r="L1367" s="29"/>
      <c r="M1367" s="29"/>
      <c r="N1367" s="29"/>
      <c r="O1367" s="29"/>
      <c r="P1367" s="29"/>
      <c r="Q1367" s="29"/>
      <c r="R1367" s="29"/>
      <c r="S1367" s="29"/>
      <c r="T1367" s="29"/>
      <c r="U1367" s="29"/>
      <c r="V1367" s="29"/>
      <c r="W1367" s="29"/>
      <c r="X1367" s="29"/>
      <c r="Y1367" s="29"/>
      <c r="Z1367" s="29"/>
      <c r="AA1367" s="32"/>
      <c r="AB1367" s="32"/>
      <c r="AC1367" s="32"/>
      <c r="AD1367" s="32"/>
      <c r="AE1367" s="32"/>
      <c r="AF1367" s="32"/>
      <c r="AG1367" s="32"/>
      <c r="AH1367" s="32"/>
    </row>
    <row r="1368" spans="1:34" ht="12.75" customHeight="1">
      <c r="A1368" s="25"/>
      <c r="B1368" s="32"/>
      <c r="C1368" s="20"/>
      <c r="D1368" s="92"/>
      <c r="E1368" s="20"/>
      <c r="F1368" s="35"/>
      <c r="G1368" s="32"/>
      <c r="H1368" s="32"/>
      <c r="I1368" s="32"/>
      <c r="J1368" s="29"/>
      <c r="K1368" s="29"/>
      <c r="L1368" s="29"/>
      <c r="M1368" s="29"/>
      <c r="N1368" s="29"/>
      <c r="O1368" s="29"/>
      <c r="P1368" s="29"/>
      <c r="Q1368" s="29"/>
      <c r="R1368" s="29"/>
      <c r="S1368" s="29"/>
      <c r="T1368" s="29"/>
      <c r="U1368" s="29"/>
      <c r="V1368" s="29"/>
      <c r="W1368" s="29"/>
      <c r="X1368" s="29"/>
      <c r="Y1368" s="29"/>
      <c r="Z1368" s="29"/>
      <c r="AA1368" s="32"/>
      <c r="AB1368" s="32"/>
      <c r="AC1368" s="32"/>
      <c r="AD1368" s="32"/>
      <c r="AE1368" s="32"/>
      <c r="AF1368" s="32"/>
      <c r="AG1368" s="32"/>
      <c r="AH1368" s="32"/>
    </row>
    <row r="1369" spans="1:34" ht="12.75" customHeight="1">
      <c r="A1369" s="25"/>
      <c r="B1369" s="32"/>
      <c r="C1369" s="20"/>
      <c r="D1369" s="92"/>
      <c r="E1369" s="20"/>
      <c r="F1369" s="35"/>
      <c r="G1369" s="32"/>
      <c r="H1369" s="32"/>
      <c r="I1369" s="32"/>
      <c r="J1369" s="29"/>
      <c r="K1369" s="29"/>
      <c r="L1369" s="29"/>
      <c r="M1369" s="29"/>
      <c r="N1369" s="29"/>
      <c r="O1369" s="29"/>
      <c r="P1369" s="29"/>
      <c r="Q1369" s="29"/>
      <c r="R1369" s="29"/>
      <c r="S1369" s="29"/>
      <c r="T1369" s="29"/>
      <c r="U1369" s="29"/>
      <c r="V1369" s="29"/>
      <c r="W1369" s="29"/>
      <c r="X1369" s="29"/>
      <c r="Y1369" s="29"/>
      <c r="Z1369" s="29"/>
      <c r="AA1369" s="32"/>
      <c r="AB1369" s="32"/>
      <c r="AC1369" s="32"/>
      <c r="AD1369" s="32"/>
      <c r="AE1369" s="32"/>
      <c r="AF1369" s="32"/>
      <c r="AG1369" s="32"/>
      <c r="AH1369" s="32"/>
    </row>
    <row r="1370" spans="1:34" ht="12.75" customHeight="1">
      <c r="A1370" s="25"/>
      <c r="B1370" s="32"/>
      <c r="C1370" s="20"/>
      <c r="D1370" s="92"/>
      <c r="E1370" s="20"/>
      <c r="F1370" s="35"/>
      <c r="G1370" s="32"/>
      <c r="H1370" s="32"/>
      <c r="I1370" s="32"/>
      <c r="J1370" s="29"/>
      <c r="K1370" s="29"/>
      <c r="L1370" s="29"/>
      <c r="M1370" s="29"/>
      <c r="N1370" s="29"/>
      <c r="O1370" s="29"/>
      <c r="P1370" s="29"/>
      <c r="Q1370" s="29"/>
      <c r="R1370" s="29"/>
      <c r="S1370" s="29"/>
      <c r="T1370" s="29"/>
      <c r="U1370" s="29"/>
      <c r="V1370" s="29"/>
      <c r="W1370" s="29"/>
      <c r="X1370" s="29"/>
      <c r="Y1370" s="29"/>
      <c r="Z1370" s="29"/>
      <c r="AA1370" s="32"/>
      <c r="AB1370" s="32"/>
      <c r="AC1370" s="32"/>
      <c r="AD1370" s="32"/>
      <c r="AE1370" s="32"/>
      <c r="AF1370" s="32"/>
      <c r="AG1370" s="32"/>
      <c r="AH1370" s="32"/>
    </row>
    <row r="1371" spans="1:34" ht="12.75" customHeight="1">
      <c r="A1371" s="25"/>
      <c r="B1371" s="32"/>
      <c r="C1371" s="20"/>
      <c r="D1371" s="92"/>
      <c r="E1371" s="20"/>
      <c r="F1371" s="35"/>
      <c r="G1371" s="32"/>
      <c r="H1371" s="32"/>
      <c r="I1371" s="32"/>
      <c r="J1371" s="29"/>
      <c r="K1371" s="29"/>
      <c r="L1371" s="29"/>
      <c r="M1371" s="29"/>
      <c r="N1371" s="29"/>
      <c r="O1371" s="29"/>
      <c r="P1371" s="29"/>
      <c r="Q1371" s="29"/>
      <c r="R1371" s="29"/>
      <c r="S1371" s="29"/>
      <c r="T1371" s="29"/>
      <c r="U1371" s="29"/>
      <c r="V1371" s="29"/>
      <c r="W1371" s="29"/>
      <c r="X1371" s="29"/>
      <c r="Y1371" s="29"/>
      <c r="Z1371" s="29"/>
      <c r="AA1371" s="32"/>
      <c r="AB1371" s="32"/>
      <c r="AC1371" s="32"/>
      <c r="AD1371" s="32"/>
      <c r="AE1371" s="32"/>
      <c r="AF1371" s="32"/>
      <c r="AG1371" s="32"/>
      <c r="AH1371" s="32"/>
    </row>
    <row r="1372" spans="1:34" ht="12.75" customHeight="1">
      <c r="A1372" s="25"/>
      <c r="B1372" s="32"/>
      <c r="C1372" s="20"/>
      <c r="D1372" s="92"/>
      <c r="E1372" s="20"/>
      <c r="F1372" s="35"/>
      <c r="G1372" s="32"/>
      <c r="H1372" s="32"/>
      <c r="I1372" s="32"/>
      <c r="J1372" s="29"/>
      <c r="K1372" s="29"/>
      <c r="L1372" s="29"/>
      <c r="M1372" s="29"/>
      <c r="N1372" s="29"/>
      <c r="O1372" s="29"/>
      <c r="P1372" s="29"/>
      <c r="Q1372" s="29"/>
      <c r="R1372" s="29"/>
      <c r="S1372" s="29"/>
      <c r="T1372" s="29"/>
      <c r="U1372" s="29"/>
      <c r="V1372" s="29"/>
      <c r="W1372" s="29"/>
      <c r="X1372" s="29"/>
      <c r="Y1372" s="29"/>
      <c r="Z1372" s="29"/>
      <c r="AA1372" s="32"/>
      <c r="AB1372" s="32"/>
      <c r="AC1372" s="32"/>
      <c r="AD1372" s="32"/>
      <c r="AE1372" s="32"/>
      <c r="AF1372" s="32"/>
      <c r="AG1372" s="32"/>
      <c r="AH1372" s="32"/>
    </row>
    <row r="1373" spans="1:34" ht="12.75" customHeight="1">
      <c r="A1373" s="25"/>
      <c r="B1373" s="32"/>
      <c r="C1373" s="20"/>
      <c r="D1373" s="92"/>
      <c r="E1373" s="20"/>
      <c r="F1373" s="35"/>
      <c r="G1373" s="32"/>
      <c r="H1373" s="32"/>
      <c r="I1373" s="32"/>
      <c r="J1373" s="29"/>
      <c r="K1373" s="29"/>
      <c r="L1373" s="29"/>
      <c r="M1373" s="29"/>
      <c r="N1373" s="29"/>
      <c r="O1373" s="29"/>
      <c r="P1373" s="29"/>
      <c r="Q1373" s="29"/>
      <c r="R1373" s="29"/>
      <c r="S1373" s="29"/>
      <c r="T1373" s="29"/>
      <c r="U1373" s="29"/>
      <c r="V1373" s="29"/>
      <c r="W1373" s="29"/>
      <c r="X1373" s="29"/>
      <c r="Y1373" s="29"/>
      <c r="Z1373" s="29"/>
      <c r="AA1373" s="32"/>
      <c r="AB1373" s="32"/>
      <c r="AC1373" s="32"/>
      <c r="AD1373" s="32"/>
      <c r="AE1373" s="32"/>
      <c r="AF1373" s="32"/>
      <c r="AG1373" s="32"/>
      <c r="AH1373" s="32"/>
    </row>
    <row r="1374" spans="1:34" ht="12.75" customHeight="1">
      <c r="A1374" s="25"/>
      <c r="B1374" s="32"/>
      <c r="C1374" s="20"/>
      <c r="D1374" s="92"/>
      <c r="E1374" s="20"/>
      <c r="F1374" s="35"/>
      <c r="G1374" s="32"/>
      <c r="H1374" s="32"/>
      <c r="I1374" s="32"/>
      <c r="J1374" s="29"/>
      <c r="K1374" s="29"/>
      <c r="L1374" s="29"/>
      <c r="M1374" s="29"/>
      <c r="N1374" s="29"/>
      <c r="O1374" s="29"/>
      <c r="P1374" s="29"/>
      <c r="Q1374" s="29"/>
      <c r="R1374" s="29"/>
      <c r="S1374" s="29"/>
      <c r="T1374" s="29"/>
      <c r="U1374" s="29"/>
      <c r="V1374" s="29"/>
      <c r="W1374" s="29"/>
      <c r="X1374" s="29"/>
      <c r="Y1374" s="29"/>
      <c r="Z1374" s="29"/>
      <c r="AA1374" s="32"/>
      <c r="AB1374" s="32"/>
      <c r="AC1374" s="32"/>
      <c r="AD1374" s="32"/>
      <c r="AE1374" s="32"/>
      <c r="AF1374" s="32"/>
      <c r="AG1374" s="32"/>
      <c r="AH1374" s="32"/>
    </row>
    <row r="1375" spans="1:34" ht="12.75" customHeight="1">
      <c r="A1375" s="25"/>
      <c r="B1375" s="32"/>
      <c r="C1375" s="20"/>
      <c r="D1375" s="92"/>
      <c r="E1375" s="20"/>
      <c r="F1375" s="35"/>
      <c r="G1375" s="32"/>
      <c r="H1375" s="32"/>
      <c r="I1375" s="32"/>
      <c r="J1375" s="29"/>
      <c r="K1375" s="29"/>
      <c r="L1375" s="29"/>
      <c r="M1375" s="29"/>
      <c r="N1375" s="29"/>
      <c r="O1375" s="29"/>
      <c r="P1375" s="29"/>
      <c r="Q1375" s="29"/>
      <c r="R1375" s="29"/>
      <c r="S1375" s="29"/>
      <c r="T1375" s="29"/>
      <c r="U1375" s="29"/>
      <c r="V1375" s="29"/>
      <c r="W1375" s="29"/>
      <c r="X1375" s="29"/>
      <c r="Y1375" s="29"/>
      <c r="Z1375" s="29"/>
      <c r="AA1375" s="32"/>
      <c r="AB1375" s="32"/>
      <c r="AC1375" s="32"/>
      <c r="AD1375" s="32"/>
      <c r="AE1375" s="32"/>
      <c r="AF1375" s="32"/>
      <c r="AG1375" s="32"/>
      <c r="AH1375" s="32"/>
    </row>
    <row r="1376" spans="1:34" ht="12.75" customHeight="1">
      <c r="A1376" s="25"/>
      <c r="B1376" s="32"/>
      <c r="C1376" s="20"/>
      <c r="D1376" s="92"/>
      <c r="E1376" s="20"/>
      <c r="F1376" s="35"/>
      <c r="G1376" s="32"/>
      <c r="H1376" s="32"/>
      <c r="I1376" s="32"/>
      <c r="J1376" s="29"/>
      <c r="K1376" s="29"/>
      <c r="L1376" s="29"/>
      <c r="M1376" s="29"/>
      <c r="N1376" s="29"/>
      <c r="O1376" s="29"/>
      <c r="P1376" s="29"/>
      <c r="Q1376" s="29"/>
      <c r="R1376" s="29"/>
      <c r="S1376" s="29"/>
      <c r="T1376" s="29"/>
      <c r="U1376" s="29"/>
      <c r="V1376" s="29"/>
      <c r="W1376" s="29"/>
      <c r="X1376" s="29"/>
      <c r="Y1376" s="29"/>
      <c r="Z1376" s="29"/>
      <c r="AA1376" s="32"/>
      <c r="AB1376" s="32"/>
      <c r="AC1376" s="32"/>
      <c r="AD1376" s="32"/>
      <c r="AE1376" s="32"/>
      <c r="AF1376" s="32"/>
      <c r="AG1376" s="32"/>
      <c r="AH1376" s="32"/>
    </row>
    <row r="1377" spans="1:34" ht="12.75" customHeight="1">
      <c r="A1377" s="25"/>
      <c r="B1377" s="32"/>
      <c r="C1377" s="20"/>
      <c r="D1377" s="92"/>
      <c r="E1377" s="20"/>
      <c r="F1377" s="35"/>
      <c r="G1377" s="32"/>
      <c r="H1377" s="32"/>
      <c r="I1377" s="32"/>
      <c r="J1377" s="29"/>
      <c r="K1377" s="29"/>
      <c r="L1377" s="29"/>
      <c r="M1377" s="29"/>
      <c r="N1377" s="29"/>
      <c r="O1377" s="29"/>
      <c r="P1377" s="29"/>
      <c r="Q1377" s="29"/>
      <c r="R1377" s="29"/>
      <c r="S1377" s="29"/>
      <c r="T1377" s="29"/>
      <c r="U1377" s="29"/>
      <c r="V1377" s="29"/>
      <c r="W1377" s="29"/>
      <c r="X1377" s="29"/>
      <c r="Y1377" s="29"/>
      <c r="Z1377" s="29"/>
      <c r="AA1377" s="32"/>
      <c r="AB1377" s="32"/>
      <c r="AC1377" s="32"/>
      <c r="AD1377" s="32"/>
      <c r="AE1377" s="32"/>
      <c r="AF1377" s="32"/>
      <c r="AG1377" s="32"/>
      <c r="AH1377" s="32"/>
    </row>
    <row r="1378" spans="1:34" ht="12.75" customHeight="1">
      <c r="A1378" s="25"/>
      <c r="B1378" s="32"/>
      <c r="C1378" s="20"/>
      <c r="D1378" s="92"/>
      <c r="E1378" s="20"/>
      <c r="F1378" s="35"/>
      <c r="G1378" s="32"/>
      <c r="H1378" s="32"/>
      <c r="I1378" s="32"/>
      <c r="J1378" s="29"/>
      <c r="K1378" s="29"/>
      <c r="L1378" s="29"/>
      <c r="M1378" s="29"/>
      <c r="N1378" s="29"/>
      <c r="O1378" s="29"/>
      <c r="P1378" s="29"/>
      <c r="Q1378" s="29"/>
      <c r="R1378" s="29"/>
      <c r="S1378" s="29"/>
      <c r="T1378" s="29"/>
      <c r="U1378" s="29"/>
      <c r="V1378" s="29"/>
      <c r="W1378" s="29"/>
      <c r="X1378" s="29"/>
      <c r="Y1378" s="29"/>
      <c r="Z1378" s="29"/>
      <c r="AA1378" s="32"/>
      <c r="AB1378" s="32"/>
      <c r="AC1378" s="32"/>
      <c r="AD1378" s="32"/>
      <c r="AE1378" s="32"/>
      <c r="AF1378" s="32"/>
      <c r="AG1378" s="32"/>
      <c r="AH1378" s="32"/>
    </row>
    <row r="1379" spans="1:34" ht="12.75" customHeight="1">
      <c r="A1379" s="25"/>
      <c r="B1379" s="32"/>
      <c r="C1379" s="20"/>
      <c r="D1379" s="92"/>
      <c r="E1379" s="20"/>
      <c r="F1379" s="35"/>
      <c r="G1379" s="32"/>
      <c r="H1379" s="32"/>
      <c r="I1379" s="32"/>
      <c r="J1379" s="29"/>
      <c r="K1379" s="29"/>
      <c r="L1379" s="29"/>
      <c r="M1379" s="29"/>
      <c r="N1379" s="29"/>
      <c r="O1379" s="29"/>
      <c r="P1379" s="29"/>
      <c r="Q1379" s="29"/>
      <c r="R1379" s="29"/>
      <c r="S1379" s="29"/>
      <c r="T1379" s="29"/>
      <c r="U1379" s="29"/>
      <c r="V1379" s="29"/>
      <c r="W1379" s="29"/>
      <c r="X1379" s="29"/>
      <c r="Y1379" s="29"/>
      <c r="Z1379" s="29"/>
      <c r="AA1379" s="32"/>
      <c r="AB1379" s="32"/>
      <c r="AC1379" s="32"/>
      <c r="AD1379" s="32"/>
      <c r="AE1379" s="32"/>
      <c r="AF1379" s="32"/>
      <c r="AG1379" s="32"/>
      <c r="AH1379" s="32"/>
    </row>
    <row r="1380" spans="1:34" ht="12.75" customHeight="1">
      <c r="A1380" s="25"/>
      <c r="B1380" s="32"/>
      <c r="C1380" s="20"/>
      <c r="D1380" s="92"/>
      <c r="E1380" s="20"/>
      <c r="F1380" s="35"/>
      <c r="G1380" s="32"/>
      <c r="H1380" s="32"/>
      <c r="I1380" s="32"/>
      <c r="J1380" s="29"/>
      <c r="K1380" s="29"/>
      <c r="L1380" s="29"/>
      <c r="M1380" s="29"/>
      <c r="N1380" s="29"/>
      <c r="O1380" s="29"/>
      <c r="P1380" s="29"/>
      <c r="Q1380" s="29"/>
      <c r="R1380" s="29"/>
      <c r="S1380" s="29"/>
      <c r="T1380" s="29"/>
      <c r="U1380" s="29"/>
      <c r="V1380" s="29"/>
      <c r="W1380" s="29"/>
      <c r="X1380" s="29"/>
      <c r="Y1380" s="29"/>
      <c r="Z1380" s="29"/>
      <c r="AA1380" s="32"/>
      <c r="AB1380" s="32"/>
      <c r="AC1380" s="32"/>
      <c r="AD1380" s="32"/>
      <c r="AE1380" s="32"/>
      <c r="AF1380" s="32"/>
      <c r="AG1380" s="32"/>
      <c r="AH1380" s="32"/>
    </row>
    <row r="1381" spans="1:34" ht="12.75" customHeight="1">
      <c r="A1381" s="25"/>
      <c r="B1381" s="32"/>
      <c r="C1381" s="20"/>
      <c r="D1381" s="92"/>
      <c r="E1381" s="20"/>
      <c r="F1381" s="35"/>
      <c r="G1381" s="32"/>
      <c r="H1381" s="32"/>
      <c r="I1381" s="32"/>
      <c r="J1381" s="29"/>
      <c r="K1381" s="29"/>
      <c r="L1381" s="29"/>
      <c r="M1381" s="29"/>
      <c r="N1381" s="29"/>
      <c r="O1381" s="29"/>
      <c r="P1381" s="29"/>
      <c r="Q1381" s="29"/>
      <c r="R1381" s="29"/>
      <c r="S1381" s="29"/>
      <c r="T1381" s="29"/>
      <c r="U1381" s="29"/>
      <c r="V1381" s="29"/>
      <c r="W1381" s="29"/>
      <c r="X1381" s="29"/>
      <c r="Y1381" s="29"/>
      <c r="Z1381" s="29"/>
      <c r="AA1381" s="32"/>
      <c r="AB1381" s="32"/>
      <c r="AC1381" s="32"/>
      <c r="AD1381" s="32"/>
      <c r="AE1381" s="32"/>
      <c r="AF1381" s="32"/>
      <c r="AG1381" s="32"/>
      <c r="AH1381" s="32"/>
    </row>
    <row r="1382" spans="1:34" ht="12.75" customHeight="1">
      <c r="A1382" s="25"/>
      <c r="B1382" s="32"/>
      <c r="C1382" s="20"/>
      <c r="D1382" s="92"/>
      <c r="E1382" s="20"/>
      <c r="F1382" s="35"/>
      <c r="G1382" s="32"/>
      <c r="H1382" s="32"/>
      <c r="I1382" s="32"/>
      <c r="J1382" s="29"/>
      <c r="K1382" s="29"/>
      <c r="L1382" s="29"/>
      <c r="M1382" s="29"/>
      <c r="N1382" s="29"/>
      <c r="O1382" s="29"/>
      <c r="P1382" s="29"/>
      <c r="Q1382" s="29"/>
      <c r="R1382" s="29"/>
      <c r="S1382" s="29"/>
      <c r="T1382" s="29"/>
      <c r="U1382" s="29"/>
      <c r="V1382" s="29"/>
      <c r="W1382" s="29"/>
      <c r="X1382" s="29"/>
      <c r="Y1382" s="29"/>
      <c r="Z1382" s="29"/>
      <c r="AA1382" s="32"/>
      <c r="AB1382" s="32"/>
      <c r="AC1382" s="32"/>
      <c r="AD1382" s="32"/>
      <c r="AE1382" s="32"/>
      <c r="AF1382" s="32"/>
      <c r="AG1382" s="32"/>
      <c r="AH1382" s="32"/>
    </row>
    <row r="1383" spans="1:34" ht="12.75" customHeight="1">
      <c r="A1383" s="25"/>
      <c r="B1383" s="32"/>
      <c r="C1383" s="20"/>
      <c r="D1383" s="92"/>
      <c r="E1383" s="20"/>
      <c r="F1383" s="35"/>
      <c r="G1383" s="32"/>
      <c r="H1383" s="32"/>
      <c r="I1383" s="32"/>
      <c r="J1383" s="29"/>
      <c r="K1383" s="29"/>
      <c r="L1383" s="29"/>
      <c r="M1383" s="29"/>
      <c r="N1383" s="29"/>
      <c r="O1383" s="29"/>
      <c r="P1383" s="29"/>
      <c r="Q1383" s="29"/>
      <c r="R1383" s="29"/>
      <c r="S1383" s="29"/>
      <c r="T1383" s="29"/>
      <c r="U1383" s="29"/>
      <c r="V1383" s="29"/>
      <c r="W1383" s="29"/>
      <c r="X1383" s="29"/>
      <c r="Y1383" s="29"/>
      <c r="Z1383" s="29"/>
      <c r="AA1383" s="32"/>
      <c r="AB1383" s="32"/>
      <c r="AC1383" s="32"/>
      <c r="AD1383" s="32"/>
      <c r="AE1383" s="32"/>
      <c r="AF1383" s="32"/>
      <c r="AG1383" s="32"/>
      <c r="AH1383" s="32"/>
    </row>
    <row r="1384" spans="1:34" ht="12.75" customHeight="1">
      <c r="A1384" s="25"/>
      <c r="B1384" s="32"/>
      <c r="C1384" s="20"/>
      <c r="D1384" s="92"/>
      <c r="E1384" s="20"/>
      <c r="F1384" s="35"/>
      <c r="G1384" s="32"/>
      <c r="H1384" s="32"/>
      <c r="I1384" s="32"/>
      <c r="J1384" s="29"/>
      <c r="K1384" s="29"/>
      <c r="L1384" s="29"/>
      <c r="M1384" s="29"/>
      <c r="N1384" s="29"/>
      <c r="O1384" s="29"/>
      <c r="P1384" s="29"/>
      <c r="Q1384" s="29"/>
      <c r="R1384" s="29"/>
      <c r="S1384" s="29"/>
      <c r="T1384" s="29"/>
      <c r="U1384" s="29"/>
      <c r="V1384" s="29"/>
      <c r="W1384" s="29"/>
      <c r="X1384" s="29"/>
      <c r="Y1384" s="29"/>
      <c r="Z1384" s="29"/>
      <c r="AA1384" s="32"/>
      <c r="AB1384" s="32"/>
      <c r="AC1384" s="32"/>
      <c r="AD1384" s="32"/>
      <c r="AE1384" s="32"/>
      <c r="AF1384" s="32"/>
      <c r="AG1384" s="32"/>
      <c r="AH1384" s="32"/>
    </row>
    <row r="1385" spans="1:34" ht="12.75" customHeight="1">
      <c r="A1385" s="25"/>
      <c r="B1385" s="32"/>
      <c r="C1385" s="20"/>
      <c r="D1385" s="92"/>
      <c r="E1385" s="20"/>
      <c r="F1385" s="35"/>
      <c r="G1385" s="32"/>
      <c r="H1385" s="32"/>
      <c r="I1385" s="32"/>
      <c r="J1385" s="29"/>
      <c r="K1385" s="29"/>
      <c r="L1385" s="29"/>
      <c r="M1385" s="29"/>
      <c r="N1385" s="29"/>
      <c r="O1385" s="29"/>
      <c r="P1385" s="29"/>
      <c r="Q1385" s="29"/>
      <c r="R1385" s="29"/>
      <c r="S1385" s="29"/>
      <c r="T1385" s="29"/>
      <c r="U1385" s="29"/>
      <c r="V1385" s="29"/>
      <c r="W1385" s="29"/>
      <c r="X1385" s="29"/>
      <c r="Y1385" s="29"/>
      <c r="Z1385" s="29"/>
      <c r="AA1385" s="32"/>
      <c r="AB1385" s="32"/>
      <c r="AC1385" s="32"/>
      <c r="AD1385" s="32"/>
      <c r="AE1385" s="32"/>
      <c r="AF1385" s="32"/>
      <c r="AG1385" s="32"/>
      <c r="AH1385" s="32"/>
    </row>
    <row r="1386" spans="1:34" ht="12.75" customHeight="1">
      <c r="A1386" s="25"/>
      <c r="B1386" s="32"/>
      <c r="C1386" s="20"/>
      <c r="D1386" s="92"/>
      <c r="E1386" s="20"/>
      <c r="F1386" s="35"/>
      <c r="G1386" s="32"/>
      <c r="H1386" s="32"/>
      <c r="I1386" s="32"/>
      <c r="J1386" s="29"/>
      <c r="K1386" s="29"/>
      <c r="L1386" s="29"/>
      <c r="M1386" s="29"/>
      <c r="N1386" s="29"/>
      <c r="O1386" s="29"/>
      <c r="P1386" s="29"/>
      <c r="Q1386" s="29"/>
      <c r="R1386" s="29"/>
      <c r="S1386" s="29"/>
      <c r="T1386" s="29"/>
      <c r="U1386" s="29"/>
      <c r="V1386" s="29"/>
      <c r="W1386" s="29"/>
      <c r="X1386" s="29"/>
      <c r="Y1386" s="29"/>
      <c r="Z1386" s="29"/>
      <c r="AA1386" s="32"/>
      <c r="AB1386" s="32"/>
      <c r="AC1386" s="32"/>
      <c r="AD1386" s="32"/>
      <c r="AE1386" s="32"/>
      <c r="AF1386" s="32"/>
      <c r="AG1386" s="32"/>
      <c r="AH1386" s="32"/>
    </row>
    <row r="1387" spans="1:34" ht="12.75" customHeight="1">
      <c r="A1387" s="25"/>
      <c r="B1387" s="32"/>
      <c r="C1387" s="20"/>
      <c r="D1387" s="92"/>
      <c r="E1387" s="20"/>
      <c r="F1387" s="35"/>
      <c r="G1387" s="32"/>
      <c r="H1387" s="32"/>
      <c r="I1387" s="32"/>
      <c r="J1387" s="29"/>
      <c r="K1387" s="29"/>
      <c r="L1387" s="29"/>
      <c r="M1387" s="29"/>
      <c r="N1387" s="29"/>
      <c r="O1387" s="29"/>
      <c r="P1387" s="29"/>
      <c r="Q1387" s="29"/>
      <c r="R1387" s="29"/>
      <c r="S1387" s="29"/>
      <c r="T1387" s="29"/>
      <c r="U1387" s="29"/>
      <c r="V1387" s="29"/>
      <c r="W1387" s="29"/>
      <c r="X1387" s="29"/>
      <c r="Y1387" s="29"/>
      <c r="Z1387" s="29"/>
      <c r="AA1387" s="32"/>
      <c r="AB1387" s="32"/>
      <c r="AC1387" s="32"/>
      <c r="AD1387" s="32"/>
      <c r="AE1387" s="32"/>
      <c r="AF1387" s="32"/>
      <c r="AG1387" s="32"/>
      <c r="AH1387" s="32"/>
    </row>
    <row r="1388" spans="1:34" ht="12.75" customHeight="1">
      <c r="A1388" s="25"/>
      <c r="B1388" s="32"/>
      <c r="C1388" s="20"/>
      <c r="D1388" s="92"/>
      <c r="E1388" s="20"/>
      <c r="F1388" s="35"/>
      <c r="G1388" s="32"/>
      <c r="H1388" s="32"/>
      <c r="I1388" s="32"/>
      <c r="J1388" s="29"/>
      <c r="K1388" s="29"/>
      <c r="L1388" s="29"/>
      <c r="M1388" s="29"/>
      <c r="N1388" s="29"/>
      <c r="O1388" s="29"/>
      <c r="P1388" s="29"/>
      <c r="Q1388" s="29"/>
      <c r="R1388" s="29"/>
      <c r="S1388" s="29"/>
      <c r="T1388" s="29"/>
      <c r="U1388" s="29"/>
      <c r="V1388" s="29"/>
      <c r="W1388" s="29"/>
      <c r="X1388" s="29"/>
      <c r="Y1388" s="29"/>
      <c r="Z1388" s="29"/>
      <c r="AA1388" s="32"/>
      <c r="AB1388" s="32"/>
      <c r="AC1388" s="32"/>
      <c r="AD1388" s="32"/>
      <c r="AE1388" s="32"/>
      <c r="AF1388" s="32"/>
      <c r="AG1388" s="32"/>
      <c r="AH1388" s="32"/>
    </row>
    <row r="1389" spans="1:34" ht="12.75" customHeight="1">
      <c r="A1389" s="25"/>
      <c r="B1389" s="32"/>
      <c r="C1389" s="20"/>
      <c r="D1389" s="92"/>
      <c r="E1389" s="20"/>
      <c r="F1389" s="35"/>
      <c r="G1389" s="32"/>
      <c r="H1389" s="32"/>
      <c r="I1389" s="32"/>
      <c r="J1389" s="29"/>
      <c r="K1389" s="29"/>
      <c r="L1389" s="29"/>
      <c r="M1389" s="29"/>
      <c r="N1389" s="29"/>
      <c r="O1389" s="29"/>
      <c r="P1389" s="29"/>
      <c r="Q1389" s="29"/>
      <c r="R1389" s="29"/>
      <c r="S1389" s="29"/>
      <c r="T1389" s="29"/>
      <c r="U1389" s="29"/>
      <c r="V1389" s="29"/>
      <c r="W1389" s="29"/>
      <c r="X1389" s="29"/>
      <c r="Y1389" s="29"/>
      <c r="Z1389" s="29"/>
      <c r="AA1389" s="32"/>
      <c r="AB1389" s="32"/>
      <c r="AC1389" s="32"/>
      <c r="AD1389" s="32"/>
      <c r="AE1389" s="32"/>
      <c r="AF1389" s="32"/>
      <c r="AG1389" s="32"/>
      <c r="AH1389" s="32"/>
    </row>
    <row r="1390" spans="1:34" ht="12.75" customHeight="1">
      <c r="A1390" s="25"/>
      <c r="B1390" s="32"/>
      <c r="C1390" s="20"/>
      <c r="D1390" s="92"/>
      <c r="E1390" s="20"/>
      <c r="F1390" s="35"/>
      <c r="G1390" s="32"/>
      <c r="H1390" s="32"/>
      <c r="I1390" s="32"/>
      <c r="J1390" s="29"/>
      <c r="K1390" s="29"/>
      <c r="L1390" s="29"/>
      <c r="M1390" s="29"/>
      <c r="N1390" s="29"/>
      <c r="O1390" s="29"/>
      <c r="P1390" s="29"/>
      <c r="Q1390" s="29"/>
      <c r="R1390" s="29"/>
      <c r="S1390" s="29"/>
      <c r="T1390" s="29"/>
      <c r="U1390" s="29"/>
      <c r="V1390" s="29"/>
      <c r="W1390" s="29"/>
      <c r="X1390" s="29"/>
      <c r="Y1390" s="29"/>
      <c r="Z1390" s="29"/>
      <c r="AA1390" s="32"/>
      <c r="AB1390" s="32"/>
      <c r="AC1390" s="32"/>
      <c r="AD1390" s="32"/>
      <c r="AE1390" s="32"/>
      <c r="AF1390" s="32"/>
      <c r="AG1390" s="32"/>
      <c r="AH1390" s="32"/>
    </row>
    <row r="1391" spans="1:34" ht="12.75" customHeight="1">
      <c r="A1391" s="25"/>
      <c r="B1391" s="32"/>
      <c r="C1391" s="20"/>
      <c r="D1391" s="92"/>
      <c r="E1391" s="20"/>
      <c r="F1391" s="35"/>
      <c r="G1391" s="32"/>
      <c r="H1391" s="32"/>
      <c r="I1391" s="32"/>
      <c r="J1391" s="29"/>
      <c r="K1391" s="29"/>
      <c r="L1391" s="29"/>
      <c r="M1391" s="29"/>
      <c r="N1391" s="29"/>
      <c r="O1391" s="29"/>
      <c r="P1391" s="29"/>
      <c r="Q1391" s="29"/>
      <c r="R1391" s="29"/>
      <c r="S1391" s="29"/>
      <c r="T1391" s="29"/>
      <c r="U1391" s="29"/>
      <c r="V1391" s="29"/>
      <c r="W1391" s="29"/>
      <c r="X1391" s="29"/>
      <c r="Y1391" s="29"/>
      <c r="Z1391" s="29"/>
      <c r="AA1391" s="32"/>
      <c r="AB1391" s="32"/>
      <c r="AC1391" s="32"/>
      <c r="AD1391" s="32"/>
      <c r="AE1391" s="32"/>
      <c r="AF1391" s="32"/>
      <c r="AG1391" s="32"/>
      <c r="AH1391" s="32"/>
    </row>
    <row r="1392" spans="1:34" ht="12.75" customHeight="1">
      <c r="A1392" s="25"/>
      <c r="B1392" s="32"/>
      <c r="C1392" s="20"/>
      <c r="D1392" s="92"/>
      <c r="E1392" s="20"/>
      <c r="F1392" s="35"/>
      <c r="G1392" s="32"/>
      <c r="H1392" s="32"/>
      <c r="I1392" s="32"/>
      <c r="J1392" s="29"/>
      <c r="K1392" s="29"/>
      <c r="L1392" s="29"/>
      <c r="M1392" s="29"/>
      <c r="N1392" s="29"/>
      <c r="O1392" s="29"/>
      <c r="P1392" s="29"/>
      <c r="Q1392" s="29"/>
      <c r="R1392" s="29"/>
      <c r="S1392" s="29"/>
      <c r="T1392" s="29"/>
      <c r="U1392" s="29"/>
      <c r="V1392" s="29"/>
      <c r="W1392" s="29"/>
      <c r="X1392" s="29"/>
      <c r="Y1392" s="29"/>
      <c r="Z1392" s="29"/>
      <c r="AA1392" s="32"/>
      <c r="AB1392" s="32"/>
      <c r="AC1392" s="32"/>
      <c r="AD1392" s="32"/>
      <c r="AE1392" s="32"/>
      <c r="AF1392" s="32"/>
      <c r="AG1392" s="32"/>
      <c r="AH1392" s="32"/>
    </row>
    <row r="1393" spans="1:34" ht="12.75" customHeight="1">
      <c r="A1393" s="25"/>
      <c r="B1393" s="32"/>
      <c r="C1393" s="20"/>
      <c r="D1393" s="92"/>
      <c r="E1393" s="20"/>
      <c r="F1393" s="35"/>
      <c r="G1393" s="32"/>
      <c r="H1393" s="32"/>
      <c r="I1393" s="32"/>
      <c r="J1393" s="29"/>
      <c r="K1393" s="29"/>
      <c r="L1393" s="29"/>
      <c r="M1393" s="29"/>
      <c r="N1393" s="29"/>
      <c r="O1393" s="29"/>
      <c r="P1393" s="29"/>
      <c r="Q1393" s="29"/>
      <c r="R1393" s="29"/>
      <c r="S1393" s="29"/>
      <c r="T1393" s="29"/>
      <c r="U1393" s="29"/>
      <c r="V1393" s="29"/>
      <c r="W1393" s="29"/>
      <c r="X1393" s="29"/>
      <c r="Y1393" s="29"/>
      <c r="Z1393" s="29"/>
      <c r="AA1393" s="32"/>
      <c r="AB1393" s="32"/>
      <c r="AC1393" s="32"/>
      <c r="AD1393" s="32"/>
      <c r="AE1393" s="32"/>
      <c r="AF1393" s="32"/>
      <c r="AG1393" s="32"/>
      <c r="AH1393" s="32"/>
    </row>
    <row r="1394" spans="1:34" ht="12.75" customHeight="1">
      <c r="A1394" s="25"/>
      <c r="B1394" s="32"/>
      <c r="C1394" s="20"/>
      <c r="D1394" s="92"/>
      <c r="E1394" s="20"/>
      <c r="F1394" s="35"/>
      <c r="G1394" s="32"/>
      <c r="H1394" s="32"/>
      <c r="I1394" s="32"/>
      <c r="J1394" s="29"/>
      <c r="K1394" s="29"/>
      <c r="L1394" s="29"/>
      <c r="M1394" s="29"/>
      <c r="N1394" s="29"/>
      <c r="O1394" s="29"/>
      <c r="P1394" s="29"/>
      <c r="Q1394" s="29"/>
      <c r="R1394" s="29"/>
      <c r="S1394" s="29"/>
      <c r="T1394" s="29"/>
      <c r="U1394" s="29"/>
      <c r="V1394" s="29"/>
      <c r="W1394" s="29"/>
      <c r="X1394" s="29"/>
      <c r="Y1394" s="29"/>
      <c r="Z1394" s="29"/>
      <c r="AA1394" s="32"/>
      <c r="AB1394" s="32"/>
      <c r="AC1394" s="32"/>
      <c r="AD1394" s="32"/>
      <c r="AE1394" s="32"/>
      <c r="AF1394" s="32"/>
      <c r="AG1394" s="32"/>
      <c r="AH1394" s="32"/>
    </row>
    <row r="1395" spans="1:34" ht="12.75" customHeight="1">
      <c r="A1395" s="25"/>
      <c r="B1395" s="32"/>
      <c r="C1395" s="20"/>
      <c r="D1395" s="92"/>
      <c r="E1395" s="20"/>
      <c r="F1395" s="35"/>
      <c r="G1395" s="32"/>
      <c r="H1395" s="32"/>
      <c r="I1395" s="32"/>
      <c r="J1395" s="29"/>
      <c r="K1395" s="29"/>
      <c r="L1395" s="29"/>
      <c r="M1395" s="29"/>
      <c r="N1395" s="29"/>
      <c r="O1395" s="29"/>
      <c r="P1395" s="29"/>
      <c r="Q1395" s="29"/>
      <c r="R1395" s="29"/>
      <c r="S1395" s="29"/>
      <c r="T1395" s="29"/>
      <c r="U1395" s="29"/>
      <c r="V1395" s="29"/>
      <c r="W1395" s="29"/>
      <c r="X1395" s="29"/>
      <c r="Y1395" s="29"/>
      <c r="Z1395" s="29"/>
      <c r="AA1395" s="32"/>
      <c r="AB1395" s="32"/>
      <c r="AC1395" s="32"/>
      <c r="AD1395" s="32"/>
      <c r="AE1395" s="32"/>
      <c r="AF1395" s="32"/>
      <c r="AG1395" s="32"/>
      <c r="AH1395" s="32"/>
    </row>
    <row r="1396" spans="1:34" ht="12.75" customHeight="1">
      <c r="A1396" s="25"/>
      <c r="B1396" s="32"/>
      <c r="C1396" s="20"/>
      <c r="D1396" s="92"/>
      <c r="E1396" s="20"/>
      <c r="F1396" s="35"/>
      <c r="G1396" s="32"/>
      <c r="H1396" s="32"/>
      <c r="I1396" s="32"/>
      <c r="J1396" s="29"/>
      <c r="K1396" s="29"/>
      <c r="L1396" s="29"/>
      <c r="M1396" s="29"/>
      <c r="N1396" s="29"/>
      <c r="O1396" s="29"/>
      <c r="P1396" s="29"/>
      <c r="Q1396" s="29"/>
      <c r="R1396" s="29"/>
      <c r="S1396" s="29"/>
      <c r="T1396" s="29"/>
      <c r="U1396" s="29"/>
      <c r="V1396" s="29"/>
      <c r="W1396" s="29"/>
      <c r="X1396" s="29"/>
      <c r="Y1396" s="29"/>
      <c r="Z1396" s="29"/>
      <c r="AA1396" s="32"/>
      <c r="AB1396" s="32"/>
      <c r="AC1396" s="32"/>
      <c r="AD1396" s="32"/>
      <c r="AE1396" s="32"/>
      <c r="AF1396" s="32"/>
      <c r="AG1396" s="32"/>
      <c r="AH1396" s="32"/>
    </row>
    <row r="1397" spans="1:34" ht="12.75" customHeight="1">
      <c r="A1397" s="25"/>
      <c r="B1397" s="32"/>
      <c r="C1397" s="20"/>
      <c r="D1397" s="92"/>
      <c r="E1397" s="20"/>
      <c r="F1397" s="35"/>
      <c r="G1397" s="32"/>
      <c r="H1397" s="32"/>
      <c r="I1397" s="32"/>
      <c r="J1397" s="29"/>
      <c r="K1397" s="29"/>
      <c r="L1397" s="29"/>
      <c r="M1397" s="29"/>
      <c r="N1397" s="29"/>
      <c r="O1397" s="29"/>
      <c r="P1397" s="29"/>
      <c r="Q1397" s="29"/>
      <c r="R1397" s="29"/>
      <c r="S1397" s="29"/>
      <c r="T1397" s="29"/>
      <c r="U1397" s="29"/>
      <c r="V1397" s="29"/>
      <c r="W1397" s="29"/>
      <c r="X1397" s="29"/>
      <c r="Y1397" s="29"/>
      <c r="Z1397" s="29"/>
      <c r="AA1397" s="32"/>
      <c r="AB1397" s="32"/>
      <c r="AC1397" s="32"/>
      <c r="AD1397" s="32"/>
      <c r="AE1397" s="32"/>
      <c r="AF1397" s="32"/>
      <c r="AG1397" s="32"/>
      <c r="AH1397" s="32"/>
    </row>
    <row r="1398" spans="1:34" ht="12.75" customHeight="1">
      <c r="A1398" s="25"/>
      <c r="B1398" s="32"/>
      <c r="C1398" s="20"/>
      <c r="D1398" s="92"/>
      <c r="E1398" s="20"/>
      <c r="F1398" s="35"/>
      <c r="G1398" s="32"/>
      <c r="H1398" s="32"/>
      <c r="I1398" s="32"/>
      <c r="J1398" s="29"/>
      <c r="K1398" s="29"/>
      <c r="L1398" s="29"/>
      <c r="M1398" s="29"/>
      <c r="N1398" s="29"/>
      <c r="O1398" s="29"/>
      <c r="P1398" s="29"/>
      <c r="Q1398" s="29"/>
      <c r="R1398" s="29"/>
      <c r="S1398" s="29"/>
      <c r="T1398" s="29"/>
      <c r="U1398" s="29"/>
      <c r="V1398" s="29"/>
      <c r="W1398" s="29"/>
      <c r="X1398" s="29"/>
      <c r="Y1398" s="29"/>
      <c r="Z1398" s="29"/>
      <c r="AA1398" s="32"/>
      <c r="AB1398" s="32"/>
      <c r="AC1398" s="32"/>
      <c r="AD1398" s="32"/>
      <c r="AE1398" s="32"/>
      <c r="AF1398" s="32"/>
      <c r="AG1398" s="32"/>
      <c r="AH1398" s="32"/>
    </row>
    <row r="1399" spans="1:34" ht="12.75" customHeight="1">
      <c r="A1399" s="25"/>
      <c r="B1399" s="32"/>
      <c r="C1399" s="20"/>
      <c r="D1399" s="92"/>
      <c r="E1399" s="20"/>
      <c r="F1399" s="35"/>
      <c r="G1399" s="32"/>
      <c r="H1399" s="32"/>
      <c r="I1399" s="32"/>
      <c r="J1399" s="29"/>
      <c r="K1399" s="29"/>
      <c r="L1399" s="29"/>
      <c r="M1399" s="29"/>
      <c r="N1399" s="29"/>
      <c r="O1399" s="29"/>
      <c r="P1399" s="29"/>
      <c r="Q1399" s="29"/>
      <c r="R1399" s="29"/>
      <c r="S1399" s="29"/>
      <c r="T1399" s="29"/>
      <c r="U1399" s="29"/>
      <c r="V1399" s="29"/>
      <c r="W1399" s="29"/>
      <c r="X1399" s="29"/>
      <c r="Y1399" s="29"/>
      <c r="Z1399" s="29"/>
      <c r="AA1399" s="32"/>
      <c r="AB1399" s="32"/>
      <c r="AC1399" s="32"/>
      <c r="AD1399" s="32"/>
      <c r="AE1399" s="32"/>
      <c r="AF1399" s="32"/>
      <c r="AG1399" s="32"/>
      <c r="AH1399" s="32"/>
    </row>
    <row r="1400" spans="1:34" ht="12.75" customHeight="1">
      <c r="A1400" s="25"/>
      <c r="B1400" s="32"/>
      <c r="C1400" s="20"/>
      <c r="D1400" s="92"/>
      <c r="E1400" s="20"/>
      <c r="F1400" s="35"/>
      <c r="G1400" s="32"/>
      <c r="H1400" s="32"/>
      <c r="I1400" s="32"/>
      <c r="J1400" s="29"/>
      <c r="K1400" s="29"/>
      <c r="L1400" s="29"/>
      <c r="M1400" s="29"/>
      <c r="N1400" s="29"/>
      <c r="O1400" s="29"/>
      <c r="P1400" s="29"/>
      <c r="Q1400" s="29"/>
      <c r="R1400" s="29"/>
      <c r="S1400" s="29"/>
      <c r="T1400" s="29"/>
      <c r="U1400" s="29"/>
      <c r="V1400" s="29"/>
      <c r="W1400" s="29"/>
      <c r="X1400" s="29"/>
      <c r="Y1400" s="29"/>
      <c r="Z1400" s="29"/>
      <c r="AA1400" s="32"/>
      <c r="AB1400" s="32"/>
      <c r="AC1400" s="32"/>
      <c r="AD1400" s="32"/>
      <c r="AE1400" s="32"/>
      <c r="AF1400" s="32"/>
      <c r="AG1400" s="32"/>
      <c r="AH1400" s="32"/>
    </row>
    <row r="1401" spans="1:34" ht="12.75" customHeight="1">
      <c r="A1401" s="25"/>
      <c r="B1401" s="32"/>
      <c r="C1401" s="20"/>
      <c r="D1401" s="92"/>
      <c r="E1401" s="20"/>
      <c r="F1401" s="35"/>
      <c r="G1401" s="32"/>
      <c r="H1401" s="32"/>
      <c r="I1401" s="32"/>
      <c r="J1401" s="29"/>
      <c r="K1401" s="29"/>
      <c r="L1401" s="29"/>
      <c r="M1401" s="29"/>
      <c r="N1401" s="29"/>
      <c r="O1401" s="29"/>
      <c r="P1401" s="29"/>
      <c r="Q1401" s="29"/>
      <c r="R1401" s="29"/>
      <c r="S1401" s="29"/>
      <c r="T1401" s="29"/>
      <c r="U1401" s="29"/>
      <c r="V1401" s="29"/>
      <c r="W1401" s="29"/>
      <c r="X1401" s="29"/>
      <c r="Y1401" s="29"/>
      <c r="Z1401" s="29"/>
      <c r="AA1401" s="32"/>
      <c r="AB1401" s="32"/>
      <c r="AC1401" s="32"/>
      <c r="AD1401" s="32"/>
      <c r="AE1401" s="32"/>
      <c r="AF1401" s="32"/>
      <c r="AG1401" s="32"/>
      <c r="AH1401" s="32"/>
    </row>
    <row r="1402" spans="1:34" ht="12.75" customHeight="1">
      <c r="A1402" s="25"/>
      <c r="B1402" s="32"/>
      <c r="C1402" s="20"/>
      <c r="D1402" s="92"/>
      <c r="E1402" s="20"/>
      <c r="F1402" s="35"/>
      <c r="G1402" s="32"/>
      <c r="H1402" s="32"/>
      <c r="I1402" s="32"/>
      <c r="J1402" s="29"/>
      <c r="K1402" s="29"/>
      <c r="L1402" s="29"/>
      <c r="M1402" s="29"/>
      <c r="N1402" s="29"/>
      <c r="O1402" s="29"/>
      <c r="P1402" s="29"/>
      <c r="Q1402" s="29"/>
      <c r="R1402" s="29"/>
      <c r="S1402" s="29"/>
      <c r="T1402" s="29"/>
      <c r="U1402" s="29"/>
      <c r="V1402" s="29"/>
      <c r="W1402" s="29"/>
      <c r="X1402" s="29"/>
      <c r="Y1402" s="29"/>
      <c r="Z1402" s="29"/>
      <c r="AA1402" s="32"/>
      <c r="AB1402" s="32"/>
      <c r="AC1402" s="32"/>
      <c r="AD1402" s="32"/>
      <c r="AE1402" s="32"/>
      <c r="AF1402" s="32"/>
      <c r="AG1402" s="32"/>
      <c r="AH1402" s="32"/>
    </row>
    <row r="1403" spans="1:34" ht="12.75" customHeight="1">
      <c r="A1403" s="25"/>
      <c r="B1403" s="32"/>
      <c r="C1403" s="20"/>
      <c r="D1403" s="92"/>
      <c r="E1403" s="20"/>
      <c r="F1403" s="35"/>
      <c r="G1403" s="32"/>
      <c r="H1403" s="32"/>
      <c r="I1403" s="32"/>
      <c r="J1403" s="29"/>
      <c r="K1403" s="29"/>
      <c r="L1403" s="29"/>
      <c r="M1403" s="29"/>
      <c r="N1403" s="29"/>
      <c r="O1403" s="29"/>
      <c r="P1403" s="29"/>
      <c r="Q1403" s="29"/>
      <c r="R1403" s="29"/>
      <c r="S1403" s="29"/>
      <c r="T1403" s="29"/>
      <c r="U1403" s="29"/>
      <c r="V1403" s="29"/>
      <c r="W1403" s="29"/>
      <c r="X1403" s="29"/>
      <c r="Y1403" s="29"/>
      <c r="Z1403" s="29"/>
      <c r="AA1403" s="32"/>
      <c r="AB1403" s="32"/>
      <c r="AC1403" s="32"/>
      <c r="AD1403" s="32"/>
      <c r="AE1403" s="32"/>
      <c r="AF1403" s="32"/>
      <c r="AG1403" s="32"/>
      <c r="AH1403" s="32"/>
    </row>
    <row r="1404" spans="1:34" ht="12.75" customHeight="1">
      <c r="A1404" s="25"/>
      <c r="B1404" s="32"/>
      <c r="C1404" s="20"/>
      <c r="D1404" s="92"/>
      <c r="E1404" s="20"/>
      <c r="F1404" s="35"/>
      <c r="G1404" s="32"/>
      <c r="H1404" s="32"/>
      <c r="I1404" s="32"/>
      <c r="J1404" s="29"/>
      <c r="K1404" s="29"/>
      <c r="L1404" s="29"/>
      <c r="M1404" s="29"/>
      <c r="N1404" s="29"/>
      <c r="O1404" s="29"/>
      <c r="P1404" s="29"/>
      <c r="Q1404" s="29"/>
      <c r="R1404" s="29"/>
      <c r="S1404" s="29"/>
      <c r="T1404" s="29"/>
      <c r="U1404" s="29"/>
      <c r="V1404" s="29"/>
      <c r="W1404" s="29"/>
      <c r="X1404" s="29"/>
      <c r="Y1404" s="29"/>
      <c r="Z1404" s="29"/>
      <c r="AA1404" s="32"/>
      <c r="AB1404" s="32"/>
      <c r="AC1404" s="32"/>
      <c r="AD1404" s="32"/>
      <c r="AE1404" s="32"/>
      <c r="AF1404" s="32"/>
      <c r="AG1404" s="32"/>
      <c r="AH1404" s="32"/>
    </row>
    <row r="1405" spans="1:34" ht="12.75" customHeight="1">
      <c r="A1405" s="25"/>
      <c r="B1405" s="32"/>
      <c r="C1405" s="20"/>
      <c r="D1405" s="92"/>
      <c r="E1405" s="20"/>
      <c r="F1405" s="35"/>
      <c r="G1405" s="32"/>
      <c r="H1405" s="32"/>
      <c r="I1405" s="32"/>
      <c r="J1405" s="29"/>
      <c r="K1405" s="29"/>
      <c r="L1405" s="29"/>
      <c r="M1405" s="29"/>
      <c r="N1405" s="29"/>
      <c r="O1405" s="29"/>
      <c r="P1405" s="29"/>
      <c r="Q1405" s="29"/>
      <c r="R1405" s="29"/>
      <c r="S1405" s="29"/>
      <c r="T1405" s="29"/>
      <c r="U1405" s="29"/>
      <c r="V1405" s="29"/>
      <c r="W1405" s="29"/>
      <c r="X1405" s="29"/>
      <c r="Y1405" s="29"/>
      <c r="Z1405" s="29"/>
      <c r="AA1405" s="32"/>
      <c r="AB1405" s="32"/>
      <c r="AC1405" s="32"/>
      <c r="AD1405" s="32"/>
      <c r="AE1405" s="32"/>
      <c r="AF1405" s="32"/>
      <c r="AG1405" s="32"/>
      <c r="AH1405" s="32"/>
    </row>
    <row r="1406" spans="1:34" ht="12.75" customHeight="1">
      <c r="A1406" s="25"/>
      <c r="B1406" s="32"/>
      <c r="C1406" s="20"/>
      <c r="D1406" s="92"/>
      <c r="E1406" s="20"/>
      <c r="F1406" s="35"/>
      <c r="G1406" s="32"/>
      <c r="H1406" s="32"/>
      <c r="I1406" s="32"/>
      <c r="J1406" s="29"/>
      <c r="K1406" s="29"/>
      <c r="L1406" s="29"/>
      <c r="M1406" s="29"/>
      <c r="N1406" s="29"/>
      <c r="O1406" s="29"/>
      <c r="P1406" s="29"/>
      <c r="Q1406" s="29"/>
      <c r="R1406" s="29"/>
      <c r="S1406" s="29"/>
      <c r="T1406" s="29"/>
      <c r="U1406" s="29"/>
      <c r="V1406" s="29"/>
      <c r="W1406" s="29"/>
      <c r="X1406" s="29"/>
      <c r="Y1406" s="29"/>
      <c r="Z1406" s="29"/>
      <c r="AA1406" s="32"/>
      <c r="AB1406" s="32"/>
      <c r="AC1406" s="32"/>
      <c r="AD1406" s="32"/>
      <c r="AE1406" s="32"/>
      <c r="AF1406" s="32"/>
      <c r="AG1406" s="32"/>
      <c r="AH1406" s="32"/>
    </row>
    <row r="1407" spans="1:34" ht="12.75" customHeight="1">
      <c r="A1407" s="25"/>
      <c r="B1407" s="32"/>
      <c r="C1407" s="20"/>
      <c r="D1407" s="92"/>
      <c r="E1407" s="20"/>
      <c r="F1407" s="35"/>
      <c r="G1407" s="32"/>
      <c r="H1407" s="32"/>
      <c r="I1407" s="32"/>
      <c r="J1407" s="29"/>
      <c r="K1407" s="29"/>
      <c r="L1407" s="29"/>
      <c r="M1407" s="29"/>
      <c r="N1407" s="29"/>
      <c r="O1407" s="29"/>
      <c r="P1407" s="29"/>
      <c r="Q1407" s="29"/>
      <c r="R1407" s="29"/>
      <c r="S1407" s="29"/>
      <c r="T1407" s="29"/>
      <c r="U1407" s="29"/>
      <c r="V1407" s="29"/>
      <c r="W1407" s="29"/>
      <c r="X1407" s="29"/>
      <c r="Y1407" s="29"/>
      <c r="Z1407" s="29"/>
      <c r="AA1407" s="32"/>
      <c r="AB1407" s="32"/>
      <c r="AC1407" s="32"/>
      <c r="AD1407" s="32"/>
      <c r="AE1407" s="32"/>
      <c r="AF1407" s="32"/>
      <c r="AG1407" s="32"/>
      <c r="AH1407" s="32"/>
    </row>
    <row r="1408" spans="1:34" ht="12.75" customHeight="1">
      <c r="A1408" s="25"/>
      <c r="B1408" s="32"/>
      <c r="C1408" s="20"/>
      <c r="D1408" s="92"/>
      <c r="E1408" s="20"/>
      <c r="F1408" s="35"/>
      <c r="G1408" s="32"/>
      <c r="H1408" s="32"/>
      <c r="I1408" s="32"/>
      <c r="J1408" s="29"/>
      <c r="K1408" s="29"/>
      <c r="L1408" s="29"/>
      <c r="M1408" s="29"/>
      <c r="N1408" s="29"/>
      <c r="O1408" s="29"/>
      <c r="P1408" s="29"/>
      <c r="Q1408" s="29"/>
      <c r="R1408" s="29"/>
      <c r="S1408" s="29"/>
      <c r="T1408" s="29"/>
      <c r="U1408" s="29"/>
      <c r="V1408" s="29"/>
      <c r="W1408" s="29"/>
      <c r="X1408" s="29"/>
      <c r="Y1408" s="29"/>
      <c r="Z1408" s="29"/>
      <c r="AA1408" s="32"/>
      <c r="AB1408" s="32"/>
      <c r="AC1408" s="32"/>
      <c r="AD1408" s="32"/>
      <c r="AE1408" s="32"/>
      <c r="AF1408" s="32"/>
      <c r="AG1408" s="32"/>
      <c r="AH1408" s="32"/>
    </row>
    <row r="1409" spans="1:34" ht="12.75" customHeight="1">
      <c r="A1409" s="25"/>
      <c r="B1409" s="32"/>
      <c r="C1409" s="20"/>
      <c r="D1409" s="92"/>
      <c r="E1409" s="20"/>
      <c r="F1409" s="35"/>
      <c r="G1409" s="32"/>
      <c r="H1409" s="32"/>
      <c r="I1409" s="32"/>
      <c r="J1409" s="29"/>
      <c r="K1409" s="29"/>
      <c r="L1409" s="29"/>
      <c r="M1409" s="29"/>
      <c r="N1409" s="29"/>
      <c r="O1409" s="29"/>
      <c r="P1409" s="29"/>
      <c r="Q1409" s="29"/>
      <c r="R1409" s="29"/>
      <c r="S1409" s="29"/>
      <c r="T1409" s="29"/>
      <c r="U1409" s="29"/>
      <c r="V1409" s="29"/>
      <c r="W1409" s="29"/>
      <c r="X1409" s="29"/>
      <c r="Y1409" s="29"/>
      <c r="Z1409" s="29"/>
      <c r="AA1409" s="32"/>
      <c r="AB1409" s="32"/>
      <c r="AC1409" s="32"/>
      <c r="AD1409" s="32"/>
      <c r="AE1409" s="32"/>
      <c r="AF1409" s="32"/>
      <c r="AG1409" s="32"/>
      <c r="AH1409" s="32"/>
    </row>
    <row r="1410" spans="1:34" ht="12.75" customHeight="1">
      <c r="A1410" s="25"/>
      <c r="B1410" s="32"/>
      <c r="C1410" s="20"/>
      <c r="D1410" s="92"/>
      <c r="E1410" s="20"/>
      <c r="F1410" s="35"/>
      <c r="G1410" s="32"/>
      <c r="H1410" s="32"/>
      <c r="I1410" s="32"/>
      <c r="J1410" s="29"/>
      <c r="K1410" s="29"/>
      <c r="L1410" s="29"/>
      <c r="M1410" s="29"/>
      <c r="N1410" s="29"/>
      <c r="O1410" s="29"/>
      <c r="P1410" s="29"/>
      <c r="Q1410" s="29"/>
      <c r="R1410" s="29"/>
      <c r="S1410" s="29"/>
      <c r="T1410" s="29"/>
      <c r="U1410" s="29"/>
      <c r="V1410" s="29"/>
      <c r="W1410" s="29"/>
      <c r="X1410" s="29"/>
      <c r="Y1410" s="29"/>
      <c r="Z1410" s="29"/>
      <c r="AA1410" s="32"/>
      <c r="AB1410" s="32"/>
      <c r="AC1410" s="32"/>
      <c r="AD1410" s="32"/>
      <c r="AE1410" s="32"/>
      <c r="AF1410" s="32"/>
      <c r="AG1410" s="32"/>
      <c r="AH1410" s="32"/>
    </row>
    <row r="1411" spans="1:34" ht="12.75" customHeight="1">
      <c r="A1411" s="25"/>
      <c r="B1411" s="32"/>
      <c r="C1411" s="20"/>
      <c r="D1411" s="92"/>
      <c r="E1411" s="20"/>
      <c r="F1411" s="35"/>
      <c r="G1411" s="32"/>
      <c r="H1411" s="32"/>
      <c r="I1411" s="32"/>
      <c r="J1411" s="29"/>
      <c r="K1411" s="29"/>
      <c r="L1411" s="29"/>
      <c r="M1411" s="29"/>
      <c r="N1411" s="29"/>
      <c r="O1411" s="29"/>
      <c r="P1411" s="29"/>
      <c r="Q1411" s="29"/>
      <c r="R1411" s="29"/>
      <c r="S1411" s="29"/>
      <c r="T1411" s="29"/>
      <c r="U1411" s="29"/>
      <c r="V1411" s="29"/>
      <c r="W1411" s="29"/>
      <c r="X1411" s="29"/>
      <c r="Y1411" s="29"/>
      <c r="Z1411" s="29"/>
      <c r="AA1411" s="32"/>
      <c r="AB1411" s="32"/>
      <c r="AC1411" s="32"/>
      <c r="AD1411" s="32"/>
      <c r="AE1411" s="32"/>
      <c r="AF1411" s="32"/>
      <c r="AG1411" s="32"/>
      <c r="AH1411" s="32"/>
    </row>
    <row r="1412" spans="1:34" ht="12.75" customHeight="1">
      <c r="A1412" s="25"/>
      <c r="B1412" s="32"/>
      <c r="C1412" s="20"/>
      <c r="D1412" s="92"/>
      <c r="E1412" s="20"/>
      <c r="F1412" s="35"/>
      <c r="G1412" s="32"/>
      <c r="H1412" s="32"/>
      <c r="I1412" s="32"/>
      <c r="J1412" s="29"/>
      <c r="K1412" s="29"/>
      <c r="L1412" s="29"/>
      <c r="M1412" s="29"/>
      <c r="N1412" s="29"/>
      <c r="O1412" s="29"/>
      <c r="P1412" s="29"/>
      <c r="Q1412" s="29"/>
      <c r="R1412" s="29"/>
      <c r="S1412" s="29"/>
      <c r="T1412" s="29"/>
      <c r="U1412" s="29"/>
      <c r="V1412" s="29"/>
      <c r="W1412" s="29"/>
      <c r="X1412" s="29"/>
      <c r="Y1412" s="29"/>
      <c r="Z1412" s="29"/>
      <c r="AA1412" s="32"/>
      <c r="AB1412" s="32"/>
      <c r="AC1412" s="32"/>
      <c r="AD1412" s="32"/>
      <c r="AE1412" s="32"/>
      <c r="AF1412" s="32"/>
      <c r="AG1412" s="32"/>
      <c r="AH1412" s="32"/>
    </row>
    <row r="1413" spans="1:34" ht="12.75" customHeight="1">
      <c r="A1413" s="25"/>
      <c r="B1413" s="32"/>
      <c r="C1413" s="20"/>
      <c r="D1413" s="92"/>
      <c r="E1413" s="20"/>
      <c r="F1413" s="35"/>
      <c r="G1413" s="32"/>
      <c r="H1413" s="32"/>
      <c r="I1413" s="32"/>
      <c r="J1413" s="29"/>
      <c r="K1413" s="29"/>
      <c r="L1413" s="29"/>
      <c r="M1413" s="29"/>
      <c r="N1413" s="29"/>
      <c r="O1413" s="29"/>
      <c r="P1413" s="29"/>
      <c r="Q1413" s="29"/>
      <c r="R1413" s="29"/>
      <c r="S1413" s="29"/>
      <c r="T1413" s="29"/>
      <c r="U1413" s="29"/>
      <c r="V1413" s="29"/>
      <c r="W1413" s="29"/>
      <c r="X1413" s="29"/>
      <c r="Y1413" s="29"/>
      <c r="Z1413" s="29"/>
      <c r="AA1413" s="32"/>
      <c r="AB1413" s="32"/>
      <c r="AC1413" s="32"/>
      <c r="AD1413" s="32"/>
      <c r="AE1413" s="32"/>
      <c r="AF1413" s="32"/>
      <c r="AG1413" s="32"/>
      <c r="AH1413" s="32"/>
    </row>
    <row r="1414" spans="1:34" ht="12.75" customHeight="1">
      <c r="A1414" s="25"/>
      <c r="B1414" s="32"/>
      <c r="C1414" s="20"/>
      <c r="D1414" s="92"/>
      <c r="E1414" s="20"/>
      <c r="F1414" s="35"/>
      <c r="G1414" s="32"/>
      <c r="H1414" s="32"/>
      <c r="I1414" s="32"/>
      <c r="J1414" s="29"/>
      <c r="K1414" s="29"/>
      <c r="L1414" s="29"/>
      <c r="M1414" s="29"/>
      <c r="N1414" s="29"/>
      <c r="O1414" s="29"/>
      <c r="P1414" s="29"/>
      <c r="Q1414" s="29"/>
      <c r="R1414" s="29"/>
      <c r="S1414" s="29"/>
      <c r="T1414" s="29"/>
      <c r="U1414" s="29"/>
      <c r="V1414" s="29"/>
      <c r="W1414" s="29"/>
      <c r="X1414" s="29"/>
      <c r="Y1414" s="29"/>
      <c r="Z1414" s="29"/>
      <c r="AA1414" s="32"/>
      <c r="AB1414" s="32"/>
      <c r="AC1414" s="32"/>
      <c r="AD1414" s="32"/>
      <c r="AE1414" s="32"/>
      <c r="AF1414" s="32"/>
      <c r="AG1414" s="32"/>
      <c r="AH1414" s="32"/>
    </row>
    <row r="1415" spans="1:34" ht="12.75" customHeight="1">
      <c r="A1415" s="25"/>
      <c r="B1415" s="32"/>
      <c r="C1415" s="20"/>
      <c r="D1415" s="92"/>
      <c r="E1415" s="20"/>
      <c r="F1415" s="35"/>
      <c r="G1415" s="32"/>
      <c r="H1415" s="32"/>
      <c r="I1415" s="32"/>
      <c r="J1415" s="29"/>
      <c r="K1415" s="29"/>
      <c r="L1415" s="29"/>
      <c r="M1415" s="29"/>
      <c r="N1415" s="29"/>
      <c r="O1415" s="29"/>
      <c r="P1415" s="29"/>
      <c r="Q1415" s="29"/>
      <c r="R1415" s="29"/>
      <c r="S1415" s="29"/>
      <c r="T1415" s="29"/>
      <c r="U1415" s="29"/>
      <c r="V1415" s="29"/>
      <c r="W1415" s="29"/>
      <c r="X1415" s="29"/>
      <c r="Y1415" s="29"/>
      <c r="Z1415" s="29"/>
      <c r="AA1415" s="32"/>
      <c r="AB1415" s="32"/>
      <c r="AC1415" s="32"/>
      <c r="AD1415" s="32"/>
      <c r="AE1415" s="32"/>
      <c r="AF1415" s="32"/>
      <c r="AG1415" s="32"/>
      <c r="AH1415" s="32"/>
    </row>
    <row r="1416" spans="1:34" ht="12.75" customHeight="1">
      <c r="A1416" s="25"/>
      <c r="B1416" s="32"/>
      <c r="C1416" s="20"/>
      <c r="D1416" s="92"/>
      <c r="E1416" s="20"/>
      <c r="F1416" s="35"/>
      <c r="G1416" s="32"/>
      <c r="H1416" s="32"/>
      <c r="I1416" s="32"/>
      <c r="J1416" s="29"/>
      <c r="K1416" s="29"/>
      <c r="L1416" s="29"/>
      <c r="M1416" s="29"/>
      <c r="N1416" s="29"/>
      <c r="O1416" s="29"/>
      <c r="P1416" s="29"/>
      <c r="Q1416" s="29"/>
      <c r="R1416" s="29"/>
      <c r="S1416" s="29"/>
      <c r="T1416" s="29"/>
      <c r="U1416" s="29"/>
      <c r="V1416" s="29"/>
      <c r="W1416" s="29"/>
      <c r="X1416" s="29"/>
      <c r="Y1416" s="29"/>
      <c r="Z1416" s="29"/>
      <c r="AA1416" s="32"/>
      <c r="AB1416" s="32"/>
      <c r="AC1416" s="32"/>
      <c r="AD1416" s="32"/>
      <c r="AE1416" s="32"/>
      <c r="AF1416" s="32"/>
      <c r="AG1416" s="32"/>
      <c r="AH1416" s="32"/>
    </row>
    <row r="1417" spans="1:34" ht="12.75" customHeight="1">
      <c r="A1417" s="25"/>
      <c r="B1417" s="32"/>
      <c r="C1417" s="20"/>
      <c r="D1417" s="92"/>
      <c r="E1417" s="20"/>
      <c r="F1417" s="35"/>
      <c r="G1417" s="32"/>
      <c r="H1417" s="32"/>
      <c r="I1417" s="32"/>
      <c r="J1417" s="29"/>
      <c r="K1417" s="29"/>
      <c r="L1417" s="29"/>
      <c r="M1417" s="29"/>
      <c r="N1417" s="29"/>
      <c r="O1417" s="29"/>
      <c r="P1417" s="29"/>
      <c r="Q1417" s="29"/>
      <c r="R1417" s="29"/>
      <c r="S1417" s="29"/>
      <c r="T1417" s="29"/>
      <c r="U1417" s="29"/>
      <c r="V1417" s="29"/>
      <c r="W1417" s="29"/>
      <c r="X1417" s="29"/>
      <c r="Y1417" s="29"/>
      <c r="Z1417" s="29"/>
      <c r="AA1417" s="32"/>
      <c r="AB1417" s="32"/>
      <c r="AC1417" s="32"/>
      <c r="AD1417" s="32"/>
      <c r="AE1417" s="32"/>
      <c r="AF1417" s="32"/>
      <c r="AG1417" s="32"/>
      <c r="AH1417" s="32"/>
    </row>
    <row r="1418" spans="1:34" ht="12.75" customHeight="1">
      <c r="A1418" s="25"/>
      <c r="B1418" s="32"/>
      <c r="C1418" s="20"/>
      <c r="D1418" s="92"/>
      <c r="E1418" s="20"/>
      <c r="F1418" s="35"/>
      <c r="G1418" s="32"/>
      <c r="H1418" s="32"/>
      <c r="I1418" s="32"/>
      <c r="J1418" s="29"/>
      <c r="K1418" s="29"/>
      <c r="L1418" s="29"/>
      <c r="M1418" s="29"/>
      <c r="N1418" s="29"/>
      <c r="O1418" s="29"/>
      <c r="P1418" s="29"/>
      <c r="Q1418" s="29"/>
      <c r="R1418" s="29"/>
      <c r="S1418" s="29"/>
      <c r="T1418" s="29"/>
      <c r="U1418" s="29"/>
      <c r="V1418" s="29"/>
      <c r="W1418" s="29"/>
      <c r="X1418" s="29"/>
      <c r="Y1418" s="29"/>
      <c r="Z1418" s="29"/>
      <c r="AA1418" s="32"/>
      <c r="AB1418" s="32"/>
      <c r="AC1418" s="32"/>
      <c r="AD1418" s="32"/>
      <c r="AE1418" s="32"/>
      <c r="AF1418" s="32"/>
      <c r="AG1418" s="32"/>
      <c r="AH1418" s="32"/>
    </row>
    <row r="1419" spans="1:34" ht="12.75" customHeight="1">
      <c r="A1419" s="25"/>
      <c r="B1419" s="32"/>
      <c r="C1419" s="20"/>
      <c r="D1419" s="92"/>
      <c r="E1419" s="20"/>
      <c r="F1419" s="35"/>
      <c r="G1419" s="32"/>
      <c r="H1419" s="32"/>
      <c r="I1419" s="32"/>
      <c r="J1419" s="29"/>
      <c r="K1419" s="29"/>
      <c r="L1419" s="29"/>
      <c r="M1419" s="29"/>
      <c r="N1419" s="29"/>
      <c r="O1419" s="29"/>
      <c r="P1419" s="29"/>
      <c r="Q1419" s="29"/>
      <c r="R1419" s="29"/>
      <c r="S1419" s="29"/>
      <c r="T1419" s="29"/>
      <c r="U1419" s="29"/>
      <c r="V1419" s="29"/>
      <c r="W1419" s="29"/>
      <c r="X1419" s="29"/>
      <c r="Y1419" s="29"/>
      <c r="Z1419" s="29"/>
      <c r="AA1419" s="32"/>
      <c r="AB1419" s="32"/>
      <c r="AC1419" s="32"/>
      <c r="AD1419" s="32"/>
      <c r="AE1419" s="32"/>
      <c r="AF1419" s="32"/>
      <c r="AG1419" s="32"/>
      <c r="AH1419" s="32"/>
    </row>
    <row r="1420" spans="1:34" ht="12.75" customHeight="1">
      <c r="A1420" s="25"/>
      <c r="B1420" s="32"/>
      <c r="C1420" s="20"/>
      <c r="D1420" s="92"/>
      <c r="E1420" s="20"/>
      <c r="F1420" s="35"/>
      <c r="G1420" s="32"/>
      <c r="H1420" s="32"/>
      <c r="I1420" s="32"/>
      <c r="J1420" s="29"/>
      <c r="K1420" s="29"/>
      <c r="L1420" s="29"/>
      <c r="M1420" s="29"/>
      <c r="N1420" s="29"/>
      <c r="O1420" s="29"/>
      <c r="P1420" s="29"/>
      <c r="Q1420" s="29"/>
      <c r="R1420" s="29"/>
      <c r="S1420" s="29"/>
      <c r="T1420" s="29"/>
      <c r="U1420" s="29"/>
      <c r="V1420" s="29"/>
      <c r="W1420" s="29"/>
      <c r="X1420" s="29"/>
      <c r="Y1420" s="29"/>
      <c r="Z1420" s="29"/>
      <c r="AA1420" s="32"/>
      <c r="AB1420" s="32"/>
      <c r="AC1420" s="32"/>
      <c r="AD1420" s="32"/>
      <c r="AE1420" s="32"/>
      <c r="AF1420" s="32"/>
      <c r="AG1420" s="32"/>
      <c r="AH1420" s="32"/>
    </row>
    <row r="1421" spans="1:34" ht="12.75" customHeight="1">
      <c r="A1421" s="25"/>
      <c r="B1421" s="32"/>
      <c r="C1421" s="20"/>
      <c r="D1421" s="92"/>
      <c r="E1421" s="20"/>
      <c r="F1421" s="35"/>
      <c r="G1421" s="32"/>
      <c r="H1421" s="32"/>
      <c r="I1421" s="32"/>
      <c r="J1421" s="29"/>
      <c r="K1421" s="29"/>
      <c r="L1421" s="29"/>
      <c r="M1421" s="29"/>
      <c r="N1421" s="29"/>
      <c r="O1421" s="29"/>
      <c r="P1421" s="29"/>
      <c r="Q1421" s="29"/>
      <c r="R1421" s="29"/>
      <c r="S1421" s="29"/>
      <c r="T1421" s="29"/>
      <c r="U1421" s="29"/>
      <c r="V1421" s="29"/>
      <c r="W1421" s="29"/>
      <c r="X1421" s="29"/>
      <c r="Y1421" s="29"/>
      <c r="Z1421" s="29"/>
      <c r="AA1421" s="32"/>
      <c r="AB1421" s="32"/>
      <c r="AC1421" s="32"/>
      <c r="AD1421" s="32"/>
      <c r="AE1421" s="32"/>
      <c r="AF1421" s="32"/>
      <c r="AG1421" s="32"/>
      <c r="AH1421" s="32"/>
    </row>
    <row r="1422" spans="1:34" ht="12.75" customHeight="1">
      <c r="A1422" s="25"/>
      <c r="B1422" s="32"/>
      <c r="C1422" s="20"/>
      <c r="D1422" s="92"/>
      <c r="E1422" s="20"/>
      <c r="F1422" s="35"/>
      <c r="G1422" s="32"/>
      <c r="H1422" s="32"/>
      <c r="I1422" s="32"/>
      <c r="J1422" s="29"/>
      <c r="K1422" s="29"/>
      <c r="L1422" s="29"/>
      <c r="M1422" s="29"/>
      <c r="N1422" s="29"/>
      <c r="O1422" s="29"/>
      <c r="P1422" s="29"/>
      <c r="Q1422" s="29"/>
      <c r="R1422" s="29"/>
      <c r="S1422" s="29"/>
      <c r="T1422" s="29"/>
      <c r="U1422" s="29"/>
      <c r="V1422" s="29"/>
      <c r="W1422" s="29"/>
      <c r="X1422" s="29"/>
      <c r="Y1422" s="29"/>
      <c r="Z1422" s="29"/>
      <c r="AA1422" s="32"/>
      <c r="AB1422" s="32"/>
      <c r="AC1422" s="32"/>
      <c r="AD1422" s="32"/>
      <c r="AE1422" s="32"/>
      <c r="AF1422" s="32"/>
      <c r="AG1422" s="32"/>
      <c r="AH1422" s="32"/>
    </row>
    <row r="1423" spans="1:34" ht="12.75" customHeight="1">
      <c r="A1423" s="25"/>
      <c r="B1423" s="32"/>
      <c r="C1423" s="20"/>
      <c r="D1423" s="92"/>
      <c r="E1423" s="20"/>
      <c r="F1423" s="35"/>
      <c r="G1423" s="32"/>
      <c r="H1423" s="32"/>
      <c r="I1423" s="32"/>
      <c r="J1423" s="29"/>
      <c r="K1423" s="29"/>
      <c r="L1423" s="29"/>
      <c r="M1423" s="29"/>
      <c r="N1423" s="29"/>
      <c r="O1423" s="29"/>
      <c r="P1423" s="29"/>
      <c r="Q1423" s="29"/>
      <c r="R1423" s="29"/>
      <c r="S1423" s="29"/>
      <c r="T1423" s="29"/>
      <c r="U1423" s="29"/>
      <c r="V1423" s="29"/>
      <c r="W1423" s="29"/>
      <c r="X1423" s="29"/>
      <c r="Y1423" s="29"/>
      <c r="Z1423" s="29"/>
      <c r="AA1423" s="32"/>
      <c r="AB1423" s="32"/>
      <c r="AC1423" s="32"/>
      <c r="AD1423" s="32"/>
      <c r="AE1423" s="32"/>
      <c r="AF1423" s="32"/>
      <c r="AG1423" s="32"/>
      <c r="AH1423" s="32"/>
    </row>
    <row r="1424" spans="1:34" ht="12.75" customHeight="1">
      <c r="A1424" s="25"/>
      <c r="B1424" s="32"/>
      <c r="C1424" s="20"/>
      <c r="D1424" s="92"/>
      <c r="E1424" s="20"/>
      <c r="F1424" s="35"/>
      <c r="G1424" s="32"/>
      <c r="H1424" s="32"/>
      <c r="I1424" s="32"/>
      <c r="J1424" s="29"/>
      <c r="K1424" s="29"/>
      <c r="L1424" s="29"/>
      <c r="M1424" s="29"/>
      <c r="N1424" s="29"/>
      <c r="O1424" s="29"/>
      <c r="P1424" s="29"/>
      <c r="Q1424" s="29"/>
      <c r="R1424" s="29"/>
      <c r="S1424" s="29"/>
      <c r="T1424" s="29"/>
      <c r="U1424" s="29"/>
      <c r="V1424" s="29"/>
      <c r="W1424" s="29"/>
      <c r="X1424" s="29"/>
      <c r="Y1424" s="29"/>
      <c r="Z1424" s="29"/>
      <c r="AA1424" s="32"/>
      <c r="AB1424" s="32"/>
      <c r="AC1424" s="32"/>
      <c r="AD1424" s="32"/>
      <c r="AE1424" s="32"/>
      <c r="AF1424" s="32"/>
      <c r="AG1424" s="32"/>
      <c r="AH1424" s="32"/>
    </row>
    <row r="1425" spans="1:34" ht="12.75" customHeight="1">
      <c r="A1425" s="25"/>
      <c r="B1425" s="32"/>
      <c r="C1425" s="20"/>
      <c r="D1425" s="92"/>
      <c r="E1425" s="20"/>
      <c r="F1425" s="35"/>
      <c r="G1425" s="32"/>
      <c r="H1425" s="32"/>
      <c r="I1425" s="32"/>
      <c r="J1425" s="29"/>
      <c r="K1425" s="29"/>
      <c r="L1425" s="29"/>
      <c r="M1425" s="29"/>
      <c r="N1425" s="29"/>
      <c r="O1425" s="29"/>
      <c r="P1425" s="29"/>
      <c r="Q1425" s="29"/>
      <c r="R1425" s="29"/>
      <c r="S1425" s="29"/>
      <c r="T1425" s="29"/>
      <c r="U1425" s="29"/>
      <c r="V1425" s="29"/>
      <c r="W1425" s="29"/>
      <c r="X1425" s="29"/>
      <c r="Y1425" s="29"/>
      <c r="Z1425" s="29"/>
      <c r="AA1425" s="32"/>
      <c r="AB1425" s="32"/>
      <c r="AC1425" s="32"/>
      <c r="AD1425" s="32"/>
      <c r="AE1425" s="32"/>
      <c r="AF1425" s="32"/>
      <c r="AG1425" s="32"/>
      <c r="AH1425" s="32"/>
    </row>
    <row r="1426" spans="1:34" ht="12.75" customHeight="1">
      <c r="A1426" s="25"/>
      <c r="B1426" s="32"/>
      <c r="C1426" s="20"/>
      <c r="D1426" s="92"/>
      <c r="E1426" s="20"/>
      <c r="F1426" s="35"/>
      <c r="G1426" s="32"/>
      <c r="H1426" s="32"/>
      <c r="I1426" s="32"/>
      <c r="J1426" s="29"/>
      <c r="K1426" s="29"/>
      <c r="L1426" s="29"/>
      <c r="M1426" s="29"/>
      <c r="N1426" s="29"/>
      <c r="O1426" s="29"/>
      <c r="P1426" s="29"/>
      <c r="Q1426" s="29"/>
      <c r="R1426" s="29"/>
      <c r="S1426" s="29"/>
      <c r="T1426" s="29"/>
      <c r="U1426" s="29"/>
      <c r="V1426" s="29"/>
      <c r="W1426" s="29"/>
      <c r="X1426" s="29"/>
      <c r="Y1426" s="29"/>
      <c r="Z1426" s="29"/>
      <c r="AA1426" s="32"/>
      <c r="AB1426" s="32"/>
      <c r="AC1426" s="32"/>
      <c r="AD1426" s="32"/>
      <c r="AE1426" s="32"/>
      <c r="AF1426" s="32"/>
      <c r="AG1426" s="32"/>
      <c r="AH1426" s="32"/>
    </row>
    <row r="1427" spans="1:34" ht="12.75" customHeight="1">
      <c r="A1427" s="25"/>
      <c r="B1427" s="32"/>
      <c r="C1427" s="20"/>
      <c r="D1427" s="92"/>
      <c r="E1427" s="20"/>
      <c r="F1427" s="35"/>
      <c r="G1427" s="32"/>
      <c r="H1427" s="32"/>
      <c r="I1427" s="32"/>
      <c r="J1427" s="29"/>
      <c r="K1427" s="29"/>
      <c r="L1427" s="29"/>
      <c r="M1427" s="29"/>
      <c r="N1427" s="29"/>
      <c r="O1427" s="29"/>
      <c r="P1427" s="29"/>
      <c r="Q1427" s="29"/>
      <c r="R1427" s="29"/>
      <c r="S1427" s="29"/>
      <c r="T1427" s="29"/>
      <c r="U1427" s="29"/>
      <c r="V1427" s="29"/>
      <c r="W1427" s="29"/>
      <c r="X1427" s="29"/>
      <c r="Y1427" s="29"/>
      <c r="Z1427" s="29"/>
      <c r="AA1427" s="32"/>
      <c r="AB1427" s="32"/>
      <c r="AC1427" s="32"/>
      <c r="AD1427" s="32"/>
      <c r="AE1427" s="32"/>
      <c r="AF1427" s="32"/>
      <c r="AG1427" s="32"/>
      <c r="AH1427" s="32"/>
    </row>
    <row r="1428" spans="1:34" ht="12.75" customHeight="1">
      <c r="A1428" s="25"/>
      <c r="B1428" s="32"/>
      <c r="C1428" s="20"/>
      <c r="D1428" s="92"/>
      <c r="E1428" s="20"/>
      <c r="F1428" s="35"/>
      <c r="G1428" s="32"/>
      <c r="H1428" s="32"/>
      <c r="I1428" s="32"/>
      <c r="J1428" s="29"/>
      <c r="K1428" s="29"/>
      <c r="L1428" s="29"/>
      <c r="M1428" s="29"/>
      <c r="N1428" s="29"/>
      <c r="O1428" s="29"/>
      <c r="P1428" s="29"/>
      <c r="Q1428" s="29"/>
      <c r="R1428" s="29"/>
      <c r="S1428" s="29"/>
      <c r="T1428" s="29"/>
      <c r="U1428" s="29"/>
      <c r="V1428" s="29"/>
      <c r="W1428" s="29"/>
      <c r="X1428" s="29"/>
      <c r="Y1428" s="29"/>
      <c r="Z1428" s="29"/>
      <c r="AA1428" s="32"/>
      <c r="AB1428" s="32"/>
      <c r="AC1428" s="32"/>
      <c r="AD1428" s="32"/>
      <c r="AE1428" s="32"/>
      <c r="AF1428" s="32"/>
      <c r="AG1428" s="32"/>
      <c r="AH1428" s="32"/>
    </row>
    <row r="1429" spans="1:34" ht="12.75" customHeight="1">
      <c r="A1429" s="25"/>
      <c r="B1429" s="32"/>
      <c r="C1429" s="20"/>
      <c r="D1429" s="92"/>
      <c r="E1429" s="20"/>
      <c r="F1429" s="35"/>
      <c r="G1429" s="32"/>
      <c r="H1429" s="32"/>
      <c r="I1429" s="32"/>
      <c r="J1429" s="29"/>
      <c r="K1429" s="29"/>
      <c r="L1429" s="29"/>
      <c r="M1429" s="29"/>
      <c r="N1429" s="29"/>
      <c r="O1429" s="29"/>
      <c r="P1429" s="29"/>
      <c r="Q1429" s="29"/>
      <c r="R1429" s="29"/>
      <c r="S1429" s="29"/>
      <c r="T1429" s="29"/>
      <c r="U1429" s="29"/>
      <c r="V1429" s="29"/>
      <c r="W1429" s="29"/>
      <c r="X1429" s="29"/>
      <c r="Y1429" s="29"/>
      <c r="Z1429" s="29"/>
      <c r="AA1429" s="32"/>
      <c r="AB1429" s="32"/>
      <c r="AC1429" s="32"/>
      <c r="AD1429" s="32"/>
      <c r="AE1429" s="32"/>
      <c r="AF1429" s="32"/>
      <c r="AG1429" s="32"/>
      <c r="AH1429" s="32"/>
    </row>
    <row r="1430" spans="1:34" ht="12.75" customHeight="1">
      <c r="A1430" s="25"/>
      <c r="B1430" s="32"/>
      <c r="C1430" s="20"/>
      <c r="D1430" s="92"/>
      <c r="E1430" s="20"/>
      <c r="F1430" s="35"/>
      <c r="G1430" s="32"/>
      <c r="H1430" s="32"/>
      <c r="I1430" s="32"/>
      <c r="J1430" s="29"/>
      <c r="K1430" s="29"/>
      <c r="L1430" s="29"/>
      <c r="M1430" s="29"/>
      <c r="N1430" s="29"/>
      <c r="O1430" s="29"/>
      <c r="P1430" s="29"/>
      <c r="Q1430" s="29"/>
      <c r="R1430" s="29"/>
      <c r="S1430" s="29"/>
      <c r="T1430" s="29"/>
      <c r="U1430" s="29"/>
      <c r="V1430" s="29"/>
      <c r="W1430" s="29"/>
      <c r="X1430" s="29"/>
      <c r="Y1430" s="29"/>
      <c r="Z1430" s="29"/>
      <c r="AA1430" s="32"/>
      <c r="AB1430" s="32"/>
      <c r="AC1430" s="32"/>
      <c r="AD1430" s="32"/>
      <c r="AE1430" s="32"/>
      <c r="AF1430" s="32"/>
      <c r="AG1430" s="32"/>
      <c r="AH1430" s="32"/>
    </row>
    <row r="1431" spans="1:34" ht="12.75" customHeight="1">
      <c r="A1431" s="25"/>
      <c r="B1431" s="32"/>
      <c r="C1431" s="20"/>
      <c r="D1431" s="92"/>
      <c r="E1431" s="20"/>
      <c r="F1431" s="35"/>
      <c r="G1431" s="32"/>
      <c r="H1431" s="32"/>
      <c r="I1431" s="32"/>
      <c r="J1431" s="29"/>
      <c r="K1431" s="29"/>
      <c r="L1431" s="29"/>
      <c r="M1431" s="29"/>
      <c r="N1431" s="29"/>
      <c r="O1431" s="29"/>
      <c r="P1431" s="29"/>
      <c r="Q1431" s="29"/>
      <c r="R1431" s="29"/>
      <c r="S1431" s="29"/>
      <c r="T1431" s="29"/>
      <c r="U1431" s="29"/>
      <c r="V1431" s="29"/>
      <c r="W1431" s="29"/>
      <c r="X1431" s="29"/>
      <c r="Y1431" s="29"/>
      <c r="Z1431" s="29"/>
      <c r="AA1431" s="32"/>
      <c r="AB1431" s="32"/>
      <c r="AC1431" s="32"/>
      <c r="AD1431" s="32"/>
      <c r="AE1431" s="32"/>
      <c r="AF1431" s="32"/>
      <c r="AG1431" s="32"/>
      <c r="AH1431" s="32"/>
    </row>
    <row r="1432" spans="1:34" ht="12.75" customHeight="1">
      <c r="A1432" s="25"/>
      <c r="B1432" s="32"/>
      <c r="C1432" s="20"/>
      <c r="D1432" s="92"/>
      <c r="E1432" s="20"/>
      <c r="F1432" s="35"/>
      <c r="G1432" s="32"/>
      <c r="H1432" s="32"/>
      <c r="I1432" s="32"/>
      <c r="J1432" s="29"/>
      <c r="K1432" s="29"/>
      <c r="L1432" s="29"/>
      <c r="M1432" s="29"/>
      <c r="N1432" s="29"/>
      <c r="O1432" s="29"/>
      <c r="P1432" s="29"/>
      <c r="Q1432" s="29"/>
      <c r="R1432" s="29"/>
      <c r="S1432" s="29"/>
      <c r="T1432" s="29"/>
      <c r="U1432" s="29"/>
      <c r="V1432" s="29"/>
      <c r="W1432" s="29"/>
      <c r="X1432" s="29"/>
      <c r="Y1432" s="29"/>
      <c r="Z1432" s="29"/>
      <c r="AA1432" s="32"/>
      <c r="AB1432" s="32"/>
      <c r="AC1432" s="32"/>
      <c r="AD1432" s="32"/>
      <c r="AE1432" s="32"/>
      <c r="AF1432" s="32"/>
      <c r="AG1432" s="32"/>
      <c r="AH1432" s="32"/>
    </row>
    <row r="1433" spans="1:34" ht="12.75" customHeight="1">
      <c r="A1433" s="25"/>
      <c r="B1433" s="32"/>
      <c r="C1433" s="20"/>
      <c r="D1433" s="92"/>
      <c r="E1433" s="20"/>
      <c r="F1433" s="35"/>
      <c r="G1433" s="32"/>
      <c r="H1433" s="32"/>
      <c r="I1433" s="32"/>
      <c r="J1433" s="29"/>
      <c r="K1433" s="29"/>
      <c r="L1433" s="29"/>
      <c r="M1433" s="29"/>
      <c r="N1433" s="29"/>
      <c r="O1433" s="29"/>
      <c r="P1433" s="29"/>
      <c r="Q1433" s="29"/>
      <c r="R1433" s="29"/>
      <c r="S1433" s="29"/>
      <c r="T1433" s="29"/>
      <c r="U1433" s="29"/>
      <c r="V1433" s="29"/>
      <c r="W1433" s="29"/>
      <c r="X1433" s="29"/>
      <c r="Y1433" s="29"/>
      <c r="Z1433" s="29"/>
      <c r="AA1433" s="32"/>
      <c r="AB1433" s="32"/>
      <c r="AC1433" s="32"/>
      <c r="AD1433" s="32"/>
      <c r="AE1433" s="32"/>
      <c r="AF1433" s="32"/>
      <c r="AG1433" s="32"/>
      <c r="AH1433" s="32"/>
    </row>
    <row r="1434" spans="1:34" ht="12.75" customHeight="1">
      <c r="A1434" s="25"/>
      <c r="B1434" s="32"/>
      <c r="C1434" s="20"/>
      <c r="D1434" s="92"/>
      <c r="E1434" s="20"/>
      <c r="F1434" s="35"/>
      <c r="G1434" s="32"/>
      <c r="H1434" s="32"/>
      <c r="I1434" s="32"/>
      <c r="J1434" s="29"/>
      <c r="K1434" s="29"/>
      <c r="L1434" s="29"/>
      <c r="M1434" s="29"/>
      <c r="N1434" s="29"/>
      <c r="O1434" s="29"/>
      <c r="P1434" s="29"/>
      <c r="Q1434" s="29"/>
      <c r="R1434" s="29"/>
      <c r="S1434" s="29"/>
      <c r="T1434" s="29"/>
      <c r="U1434" s="29"/>
      <c r="V1434" s="29"/>
      <c r="W1434" s="29"/>
      <c r="X1434" s="29"/>
      <c r="Y1434" s="29"/>
      <c r="Z1434" s="29"/>
      <c r="AA1434" s="32"/>
      <c r="AB1434" s="32"/>
      <c r="AC1434" s="32"/>
      <c r="AD1434" s="32"/>
      <c r="AE1434" s="32"/>
      <c r="AF1434" s="32"/>
      <c r="AG1434" s="32"/>
      <c r="AH1434" s="32"/>
    </row>
    <row r="1435" spans="1:34" ht="12.75" customHeight="1">
      <c r="A1435" s="25"/>
      <c r="B1435" s="32"/>
      <c r="C1435" s="20"/>
      <c r="D1435" s="92"/>
      <c r="E1435" s="20"/>
      <c r="F1435" s="35"/>
      <c r="G1435" s="32"/>
      <c r="H1435" s="32"/>
      <c r="I1435" s="32"/>
      <c r="J1435" s="29"/>
      <c r="K1435" s="29"/>
      <c r="L1435" s="29"/>
      <c r="M1435" s="29"/>
      <c r="N1435" s="29"/>
      <c r="O1435" s="29"/>
      <c r="P1435" s="29"/>
      <c r="Q1435" s="29"/>
      <c r="R1435" s="29"/>
      <c r="S1435" s="29"/>
      <c r="T1435" s="29"/>
      <c r="U1435" s="29"/>
      <c r="V1435" s="29"/>
      <c r="W1435" s="29"/>
      <c r="X1435" s="29"/>
      <c r="Y1435" s="29"/>
      <c r="Z1435" s="29"/>
      <c r="AA1435" s="32"/>
      <c r="AB1435" s="32"/>
      <c r="AC1435" s="32"/>
      <c r="AD1435" s="32"/>
      <c r="AE1435" s="32"/>
      <c r="AF1435" s="32"/>
      <c r="AG1435" s="32"/>
      <c r="AH1435" s="32"/>
    </row>
    <row r="1436" spans="1:34" ht="12.75" customHeight="1">
      <c r="A1436" s="25"/>
      <c r="B1436" s="32"/>
      <c r="C1436" s="20"/>
      <c r="D1436" s="92"/>
      <c r="E1436" s="20"/>
      <c r="F1436" s="35"/>
      <c r="G1436" s="32"/>
      <c r="H1436" s="32"/>
      <c r="I1436" s="32"/>
      <c r="J1436" s="29"/>
      <c r="K1436" s="29"/>
      <c r="L1436" s="29"/>
      <c r="M1436" s="29"/>
      <c r="N1436" s="29"/>
      <c r="O1436" s="29"/>
      <c r="P1436" s="29"/>
      <c r="Q1436" s="29"/>
      <c r="R1436" s="29"/>
      <c r="S1436" s="29"/>
      <c r="T1436" s="29"/>
      <c r="U1436" s="29"/>
      <c r="V1436" s="29"/>
      <c r="W1436" s="29"/>
      <c r="X1436" s="29"/>
      <c r="Y1436" s="29"/>
      <c r="Z1436" s="29"/>
      <c r="AA1436" s="32"/>
      <c r="AB1436" s="32"/>
      <c r="AC1436" s="32"/>
      <c r="AD1436" s="32"/>
      <c r="AE1436" s="32"/>
      <c r="AF1436" s="32"/>
      <c r="AG1436" s="32"/>
      <c r="AH1436" s="32"/>
    </row>
    <row r="1437" spans="1:34" ht="12.75" customHeight="1">
      <c r="A1437" s="25"/>
      <c r="B1437" s="32"/>
      <c r="C1437" s="20"/>
      <c r="D1437" s="92"/>
      <c r="E1437" s="20"/>
      <c r="F1437" s="35"/>
      <c r="G1437" s="32"/>
      <c r="H1437" s="32"/>
      <c r="I1437" s="32"/>
      <c r="J1437" s="29"/>
      <c r="K1437" s="29"/>
      <c r="L1437" s="29"/>
      <c r="M1437" s="29"/>
      <c r="N1437" s="29"/>
      <c r="O1437" s="29"/>
      <c r="P1437" s="29"/>
      <c r="Q1437" s="29"/>
      <c r="R1437" s="29"/>
      <c r="S1437" s="29"/>
      <c r="T1437" s="29"/>
      <c r="U1437" s="29"/>
      <c r="V1437" s="29"/>
      <c r="W1437" s="29"/>
      <c r="X1437" s="29"/>
      <c r="Y1437" s="29"/>
      <c r="Z1437" s="29"/>
      <c r="AA1437" s="32"/>
      <c r="AB1437" s="32"/>
      <c r="AC1437" s="32"/>
      <c r="AD1437" s="32"/>
      <c r="AE1437" s="32"/>
      <c r="AF1437" s="32"/>
      <c r="AG1437" s="32"/>
      <c r="AH1437" s="32"/>
    </row>
    <row r="1438" spans="1:34" ht="12.75" customHeight="1">
      <c r="A1438" s="25"/>
      <c r="B1438" s="32"/>
      <c r="C1438" s="20"/>
      <c r="D1438" s="92"/>
      <c r="E1438" s="20"/>
      <c r="F1438" s="35"/>
      <c r="G1438" s="32"/>
      <c r="H1438" s="32"/>
      <c r="I1438" s="32"/>
      <c r="J1438" s="29"/>
      <c r="K1438" s="29"/>
      <c r="L1438" s="29"/>
      <c r="M1438" s="29"/>
      <c r="N1438" s="29"/>
      <c r="O1438" s="29"/>
      <c r="P1438" s="29"/>
      <c r="Q1438" s="29"/>
      <c r="R1438" s="29"/>
      <c r="S1438" s="29"/>
      <c r="T1438" s="29"/>
      <c r="U1438" s="29"/>
      <c r="V1438" s="29"/>
      <c r="W1438" s="29"/>
      <c r="X1438" s="29"/>
      <c r="Y1438" s="29"/>
      <c r="Z1438" s="29"/>
      <c r="AA1438" s="32"/>
      <c r="AB1438" s="32"/>
      <c r="AC1438" s="32"/>
      <c r="AD1438" s="32"/>
      <c r="AE1438" s="32"/>
      <c r="AF1438" s="32"/>
      <c r="AG1438" s="32"/>
      <c r="AH1438" s="32"/>
    </row>
    <row r="1439" spans="1:34" ht="12.75" customHeight="1">
      <c r="A1439" s="25"/>
      <c r="B1439" s="32"/>
      <c r="C1439" s="20"/>
      <c r="D1439" s="92"/>
      <c r="E1439" s="20"/>
      <c r="F1439" s="35"/>
      <c r="G1439" s="32"/>
      <c r="H1439" s="32"/>
      <c r="I1439" s="32"/>
      <c r="J1439" s="29"/>
      <c r="K1439" s="29"/>
      <c r="L1439" s="29"/>
      <c r="M1439" s="29"/>
      <c r="N1439" s="29"/>
      <c r="O1439" s="29"/>
      <c r="P1439" s="29"/>
      <c r="Q1439" s="29"/>
      <c r="R1439" s="29"/>
      <c r="S1439" s="29"/>
      <c r="T1439" s="29"/>
      <c r="U1439" s="29"/>
      <c r="V1439" s="29"/>
      <c r="W1439" s="29"/>
      <c r="X1439" s="29"/>
      <c r="Y1439" s="29"/>
      <c r="Z1439" s="29"/>
      <c r="AA1439" s="32"/>
      <c r="AB1439" s="32"/>
      <c r="AC1439" s="32"/>
      <c r="AD1439" s="32"/>
      <c r="AE1439" s="32"/>
      <c r="AF1439" s="32"/>
      <c r="AG1439" s="32"/>
      <c r="AH1439" s="32"/>
    </row>
    <row r="1440" spans="1:34" ht="12.75" customHeight="1">
      <c r="A1440" s="25"/>
      <c r="B1440" s="32"/>
      <c r="C1440" s="20"/>
      <c r="D1440" s="92"/>
      <c r="E1440" s="20"/>
      <c r="F1440" s="35"/>
      <c r="G1440" s="32"/>
      <c r="H1440" s="32"/>
      <c r="I1440" s="32"/>
      <c r="J1440" s="29"/>
      <c r="K1440" s="29"/>
      <c r="L1440" s="29"/>
      <c r="M1440" s="29"/>
      <c r="N1440" s="29"/>
      <c r="O1440" s="29"/>
      <c r="P1440" s="29"/>
      <c r="Q1440" s="29"/>
      <c r="R1440" s="29"/>
      <c r="S1440" s="29"/>
      <c r="T1440" s="29"/>
      <c r="U1440" s="29"/>
      <c r="V1440" s="29"/>
      <c r="W1440" s="29"/>
      <c r="X1440" s="29"/>
      <c r="Y1440" s="29"/>
      <c r="Z1440" s="29"/>
      <c r="AA1440" s="32"/>
      <c r="AB1440" s="32"/>
      <c r="AC1440" s="32"/>
      <c r="AD1440" s="32"/>
      <c r="AE1440" s="32"/>
      <c r="AF1440" s="32"/>
      <c r="AG1440" s="32"/>
      <c r="AH1440" s="32"/>
    </row>
    <row r="1441" spans="1:34" ht="12.75" customHeight="1">
      <c r="A1441" s="25"/>
      <c r="B1441" s="32"/>
      <c r="C1441" s="20"/>
      <c r="D1441" s="92"/>
      <c r="E1441" s="20"/>
      <c r="F1441" s="35"/>
      <c r="G1441" s="32"/>
      <c r="H1441" s="32"/>
      <c r="I1441" s="32"/>
      <c r="J1441" s="29"/>
      <c r="K1441" s="29"/>
      <c r="L1441" s="29"/>
      <c r="M1441" s="29"/>
      <c r="N1441" s="29"/>
      <c r="O1441" s="29"/>
      <c r="P1441" s="29"/>
      <c r="Q1441" s="29"/>
      <c r="R1441" s="29"/>
      <c r="S1441" s="29"/>
      <c r="T1441" s="29"/>
      <c r="U1441" s="29"/>
      <c r="V1441" s="29"/>
      <c r="W1441" s="29"/>
      <c r="X1441" s="29"/>
      <c r="Y1441" s="29"/>
      <c r="Z1441" s="29"/>
      <c r="AA1441" s="32"/>
      <c r="AB1441" s="32"/>
      <c r="AC1441" s="32"/>
      <c r="AD1441" s="32"/>
      <c r="AE1441" s="32"/>
      <c r="AF1441" s="32"/>
      <c r="AG1441" s="32"/>
      <c r="AH1441" s="32"/>
    </row>
    <row r="1442" spans="1:34" ht="12.75" customHeight="1">
      <c r="A1442" s="25"/>
      <c r="B1442" s="32"/>
      <c r="C1442" s="20"/>
      <c r="D1442" s="92"/>
      <c r="E1442" s="20"/>
      <c r="F1442" s="35"/>
      <c r="G1442" s="32"/>
      <c r="H1442" s="32"/>
      <c r="I1442" s="32"/>
      <c r="J1442" s="29"/>
      <c r="K1442" s="29"/>
      <c r="L1442" s="29"/>
      <c r="M1442" s="29"/>
      <c r="N1442" s="29"/>
      <c r="O1442" s="29"/>
      <c r="P1442" s="29"/>
      <c r="Q1442" s="29"/>
      <c r="R1442" s="29"/>
      <c r="S1442" s="29"/>
      <c r="T1442" s="29"/>
      <c r="U1442" s="29"/>
      <c r="V1442" s="29"/>
      <c r="W1442" s="29"/>
      <c r="X1442" s="29"/>
      <c r="Y1442" s="29"/>
      <c r="Z1442" s="29"/>
      <c r="AA1442" s="32"/>
      <c r="AB1442" s="32"/>
      <c r="AC1442" s="32"/>
      <c r="AD1442" s="32"/>
      <c r="AE1442" s="32"/>
      <c r="AF1442" s="32"/>
      <c r="AG1442" s="32"/>
      <c r="AH1442" s="32"/>
    </row>
    <row r="1443" spans="1:34" ht="12.75" customHeight="1">
      <c r="A1443" s="25"/>
      <c r="B1443" s="32"/>
      <c r="C1443" s="20"/>
      <c r="D1443" s="92"/>
      <c r="E1443" s="20"/>
      <c r="F1443" s="35"/>
      <c r="G1443" s="32"/>
      <c r="H1443" s="32"/>
      <c r="I1443" s="32"/>
      <c r="J1443" s="29"/>
      <c r="K1443" s="29"/>
      <c r="L1443" s="29"/>
      <c r="M1443" s="29"/>
      <c r="N1443" s="29"/>
      <c r="O1443" s="29"/>
      <c r="P1443" s="29"/>
      <c r="Q1443" s="29"/>
      <c r="R1443" s="29"/>
      <c r="S1443" s="29"/>
      <c r="T1443" s="29"/>
      <c r="U1443" s="29"/>
      <c r="V1443" s="29"/>
      <c r="W1443" s="29"/>
      <c r="X1443" s="29"/>
      <c r="Y1443" s="29"/>
      <c r="Z1443" s="29"/>
      <c r="AA1443" s="32"/>
      <c r="AB1443" s="32"/>
      <c r="AC1443" s="32"/>
      <c r="AD1443" s="32"/>
      <c r="AE1443" s="32"/>
      <c r="AF1443" s="32"/>
      <c r="AG1443" s="32"/>
      <c r="AH1443" s="32"/>
    </row>
    <row r="1444" spans="1:34" ht="12.75" customHeight="1">
      <c r="A1444" s="25"/>
      <c r="B1444" s="32"/>
      <c r="C1444" s="20"/>
      <c r="D1444" s="92"/>
      <c r="E1444" s="20"/>
      <c r="F1444" s="35"/>
      <c r="G1444" s="32"/>
      <c r="H1444" s="32"/>
      <c r="I1444" s="32"/>
      <c r="J1444" s="29"/>
      <c r="K1444" s="29"/>
      <c r="L1444" s="29"/>
      <c r="M1444" s="29"/>
      <c r="N1444" s="29"/>
      <c r="O1444" s="29"/>
      <c r="P1444" s="29"/>
      <c r="Q1444" s="29"/>
      <c r="R1444" s="29"/>
      <c r="S1444" s="29"/>
      <c r="T1444" s="29"/>
      <c r="U1444" s="29"/>
      <c r="V1444" s="29"/>
      <c r="W1444" s="29"/>
      <c r="X1444" s="29"/>
      <c r="Y1444" s="29"/>
      <c r="Z1444" s="29"/>
      <c r="AA1444" s="32"/>
      <c r="AB1444" s="32"/>
      <c r="AC1444" s="32"/>
      <c r="AD1444" s="32"/>
      <c r="AE1444" s="32"/>
      <c r="AF1444" s="32"/>
      <c r="AG1444" s="32"/>
      <c r="AH1444" s="32"/>
    </row>
    <row r="1445" spans="1:34" ht="12.75" customHeight="1">
      <c r="A1445" s="25"/>
      <c r="B1445" s="32"/>
      <c r="C1445" s="20"/>
      <c r="D1445" s="92"/>
      <c r="E1445" s="20"/>
      <c r="F1445" s="35"/>
      <c r="G1445" s="32"/>
      <c r="H1445" s="32"/>
      <c r="I1445" s="32"/>
      <c r="J1445" s="29"/>
      <c r="K1445" s="29"/>
      <c r="L1445" s="29"/>
      <c r="M1445" s="29"/>
      <c r="N1445" s="29"/>
      <c r="O1445" s="29"/>
      <c r="P1445" s="29"/>
      <c r="Q1445" s="29"/>
      <c r="R1445" s="29"/>
      <c r="S1445" s="29"/>
      <c r="T1445" s="29"/>
      <c r="U1445" s="29"/>
      <c r="V1445" s="29"/>
      <c r="W1445" s="29"/>
      <c r="X1445" s="29"/>
      <c r="Y1445" s="29"/>
      <c r="Z1445" s="29"/>
      <c r="AA1445" s="32"/>
      <c r="AB1445" s="32"/>
      <c r="AC1445" s="32"/>
      <c r="AD1445" s="32"/>
      <c r="AE1445" s="32"/>
      <c r="AF1445" s="32"/>
      <c r="AG1445" s="32"/>
      <c r="AH1445" s="32"/>
    </row>
    <row r="1446" spans="1:34" ht="12.75" customHeight="1">
      <c r="A1446" s="25"/>
      <c r="B1446" s="32"/>
      <c r="C1446" s="20"/>
      <c r="D1446" s="92"/>
      <c r="E1446" s="20"/>
      <c r="F1446" s="35"/>
      <c r="G1446" s="32"/>
      <c r="H1446" s="32"/>
      <c r="I1446" s="32"/>
      <c r="J1446" s="29"/>
      <c r="K1446" s="29"/>
      <c r="L1446" s="29"/>
      <c r="M1446" s="29"/>
      <c r="N1446" s="29"/>
      <c r="O1446" s="29"/>
      <c r="P1446" s="29"/>
      <c r="Q1446" s="29"/>
      <c r="R1446" s="29"/>
      <c r="S1446" s="29"/>
      <c r="T1446" s="29"/>
      <c r="U1446" s="29"/>
      <c r="V1446" s="29"/>
      <c r="W1446" s="29"/>
      <c r="X1446" s="29"/>
      <c r="Y1446" s="29"/>
      <c r="Z1446" s="29"/>
      <c r="AA1446" s="32"/>
      <c r="AB1446" s="32"/>
      <c r="AC1446" s="32"/>
      <c r="AD1446" s="32"/>
      <c r="AE1446" s="32"/>
      <c r="AF1446" s="32"/>
      <c r="AG1446" s="32"/>
      <c r="AH1446" s="32"/>
    </row>
    <row r="1447" spans="1:34" ht="12.75" customHeight="1">
      <c r="A1447" s="25"/>
      <c r="B1447" s="32"/>
      <c r="C1447" s="20"/>
      <c r="D1447" s="92"/>
      <c r="E1447" s="20"/>
      <c r="F1447" s="35"/>
      <c r="G1447" s="32"/>
      <c r="H1447" s="32"/>
      <c r="I1447" s="32"/>
      <c r="J1447" s="29"/>
      <c r="K1447" s="29"/>
      <c r="L1447" s="29"/>
      <c r="M1447" s="29"/>
      <c r="N1447" s="29"/>
      <c r="O1447" s="29"/>
      <c r="P1447" s="29"/>
      <c r="Q1447" s="29"/>
      <c r="R1447" s="29"/>
      <c r="S1447" s="29"/>
      <c r="T1447" s="29"/>
      <c r="U1447" s="29"/>
      <c r="V1447" s="29"/>
      <c r="W1447" s="29"/>
      <c r="X1447" s="29"/>
      <c r="Y1447" s="29"/>
      <c r="Z1447" s="29"/>
      <c r="AA1447" s="32"/>
      <c r="AB1447" s="32"/>
      <c r="AC1447" s="32"/>
      <c r="AD1447" s="32"/>
      <c r="AE1447" s="32"/>
      <c r="AF1447" s="32"/>
      <c r="AG1447" s="32"/>
      <c r="AH1447" s="32"/>
    </row>
    <row r="1448" spans="1:34" ht="12.75" customHeight="1">
      <c r="A1448" s="25"/>
      <c r="B1448" s="32"/>
      <c r="C1448" s="20"/>
      <c r="D1448" s="92"/>
      <c r="E1448" s="20"/>
      <c r="F1448" s="35"/>
      <c r="G1448" s="32"/>
      <c r="H1448" s="32"/>
      <c r="I1448" s="32"/>
      <c r="J1448" s="29"/>
      <c r="K1448" s="29"/>
      <c r="L1448" s="29"/>
      <c r="M1448" s="29"/>
      <c r="N1448" s="29"/>
      <c r="O1448" s="29"/>
      <c r="P1448" s="29"/>
      <c r="Q1448" s="29"/>
      <c r="R1448" s="29"/>
      <c r="S1448" s="29"/>
      <c r="T1448" s="29"/>
      <c r="U1448" s="29"/>
      <c r="V1448" s="29"/>
      <c r="W1448" s="29"/>
      <c r="X1448" s="29"/>
      <c r="Y1448" s="29"/>
      <c r="Z1448" s="29"/>
      <c r="AA1448" s="32"/>
      <c r="AB1448" s="32"/>
      <c r="AC1448" s="32"/>
      <c r="AD1448" s="32"/>
      <c r="AE1448" s="32"/>
      <c r="AF1448" s="32"/>
      <c r="AG1448" s="32"/>
      <c r="AH1448" s="32"/>
    </row>
    <row r="1449" spans="1:34" ht="12.75" customHeight="1">
      <c r="A1449" s="25"/>
      <c r="B1449" s="32"/>
      <c r="C1449" s="20"/>
      <c r="D1449" s="92"/>
      <c r="E1449" s="20"/>
      <c r="F1449" s="35"/>
      <c r="G1449" s="32"/>
      <c r="H1449" s="32"/>
      <c r="I1449" s="32"/>
      <c r="J1449" s="29"/>
      <c r="K1449" s="29"/>
      <c r="L1449" s="29"/>
      <c r="M1449" s="29"/>
      <c r="N1449" s="29"/>
      <c r="O1449" s="29"/>
      <c r="P1449" s="29"/>
      <c r="Q1449" s="29"/>
      <c r="R1449" s="29"/>
      <c r="S1449" s="29"/>
      <c r="T1449" s="29"/>
      <c r="U1449" s="29"/>
      <c r="V1449" s="29"/>
      <c r="W1449" s="29"/>
      <c r="X1449" s="29"/>
      <c r="Y1449" s="29"/>
      <c r="Z1449" s="29"/>
      <c r="AA1449" s="32"/>
      <c r="AB1449" s="32"/>
      <c r="AC1449" s="32"/>
      <c r="AD1449" s="32"/>
      <c r="AE1449" s="32"/>
      <c r="AF1449" s="32"/>
      <c r="AG1449" s="32"/>
      <c r="AH1449" s="32"/>
    </row>
    <row r="1450" spans="1:34" ht="12.75" customHeight="1">
      <c r="A1450" s="25"/>
      <c r="B1450" s="32"/>
      <c r="C1450" s="20"/>
      <c r="D1450" s="92"/>
      <c r="E1450" s="20"/>
      <c r="F1450" s="35"/>
      <c r="G1450" s="32"/>
      <c r="H1450" s="32"/>
      <c r="I1450" s="32"/>
      <c r="J1450" s="29"/>
      <c r="K1450" s="29"/>
      <c r="L1450" s="29"/>
      <c r="M1450" s="29"/>
      <c r="N1450" s="29"/>
      <c r="O1450" s="29"/>
      <c r="P1450" s="29"/>
      <c r="Q1450" s="29"/>
      <c r="R1450" s="29"/>
      <c r="S1450" s="29"/>
      <c r="T1450" s="29"/>
      <c r="U1450" s="29"/>
      <c r="V1450" s="29"/>
      <c r="W1450" s="29"/>
      <c r="X1450" s="29"/>
      <c r="Y1450" s="29"/>
      <c r="Z1450" s="29"/>
      <c r="AA1450" s="32"/>
      <c r="AB1450" s="32"/>
      <c r="AC1450" s="32"/>
      <c r="AD1450" s="32"/>
      <c r="AE1450" s="32"/>
      <c r="AF1450" s="32"/>
      <c r="AG1450" s="32"/>
      <c r="AH1450" s="32"/>
    </row>
    <row r="1451" spans="1:34" ht="12.75" customHeight="1">
      <c r="A1451" s="25"/>
      <c r="B1451" s="32"/>
      <c r="C1451" s="20"/>
      <c r="D1451" s="92"/>
      <c r="E1451" s="20"/>
      <c r="F1451" s="35"/>
      <c r="G1451" s="32"/>
      <c r="H1451" s="32"/>
      <c r="I1451" s="32"/>
      <c r="J1451" s="29"/>
      <c r="K1451" s="29"/>
      <c r="L1451" s="29"/>
      <c r="M1451" s="29"/>
      <c r="N1451" s="29"/>
      <c r="O1451" s="29"/>
      <c r="P1451" s="29"/>
      <c r="Q1451" s="29"/>
      <c r="R1451" s="29"/>
      <c r="S1451" s="29"/>
      <c r="T1451" s="29"/>
      <c r="U1451" s="29"/>
      <c r="V1451" s="29"/>
      <c r="W1451" s="29"/>
      <c r="X1451" s="29"/>
      <c r="Y1451" s="29"/>
      <c r="Z1451" s="29"/>
      <c r="AA1451" s="32"/>
      <c r="AB1451" s="32"/>
      <c r="AC1451" s="32"/>
      <c r="AD1451" s="32"/>
      <c r="AE1451" s="32"/>
      <c r="AF1451" s="32"/>
      <c r="AG1451" s="32"/>
      <c r="AH1451" s="32"/>
    </row>
    <row r="1452" spans="1:34" ht="12.75" customHeight="1">
      <c r="A1452" s="25"/>
      <c r="B1452" s="32"/>
      <c r="C1452" s="20"/>
      <c r="D1452" s="92"/>
      <c r="E1452" s="20"/>
      <c r="F1452" s="35"/>
      <c r="G1452" s="32"/>
      <c r="H1452" s="32"/>
      <c r="I1452" s="32"/>
      <c r="J1452" s="29"/>
      <c r="K1452" s="29"/>
      <c r="L1452" s="29"/>
      <c r="M1452" s="29"/>
      <c r="N1452" s="29"/>
      <c r="O1452" s="29"/>
      <c r="P1452" s="29"/>
      <c r="Q1452" s="29"/>
      <c r="R1452" s="29"/>
      <c r="S1452" s="29"/>
      <c r="T1452" s="29"/>
      <c r="U1452" s="29"/>
      <c r="V1452" s="29"/>
      <c r="W1452" s="29"/>
      <c r="X1452" s="29"/>
      <c r="Y1452" s="29"/>
      <c r="Z1452" s="29"/>
      <c r="AA1452" s="32"/>
      <c r="AB1452" s="32"/>
      <c r="AC1452" s="32"/>
      <c r="AD1452" s="32"/>
      <c r="AE1452" s="32"/>
      <c r="AF1452" s="32"/>
      <c r="AG1452" s="32"/>
      <c r="AH1452" s="32"/>
    </row>
    <row r="1453" spans="1:34" ht="12.75" customHeight="1">
      <c r="A1453" s="25"/>
      <c r="B1453" s="32"/>
      <c r="C1453" s="20"/>
      <c r="D1453" s="92"/>
      <c r="E1453" s="20"/>
      <c r="F1453" s="35"/>
      <c r="G1453" s="32"/>
      <c r="H1453" s="32"/>
      <c r="I1453" s="32"/>
      <c r="J1453" s="29"/>
      <c r="K1453" s="29"/>
      <c r="L1453" s="29"/>
      <c r="M1453" s="29"/>
      <c r="N1453" s="29"/>
      <c r="O1453" s="29"/>
      <c r="P1453" s="29"/>
      <c r="Q1453" s="29"/>
      <c r="R1453" s="29"/>
      <c r="S1453" s="29"/>
      <c r="T1453" s="29"/>
      <c r="U1453" s="29"/>
      <c r="V1453" s="29"/>
      <c r="W1453" s="29"/>
      <c r="X1453" s="29"/>
      <c r="Y1453" s="29"/>
      <c r="Z1453" s="29"/>
      <c r="AA1453" s="32"/>
      <c r="AB1453" s="32"/>
      <c r="AC1453" s="32"/>
      <c r="AD1453" s="32"/>
      <c r="AE1453" s="32"/>
      <c r="AF1453" s="32"/>
      <c r="AG1453" s="32"/>
      <c r="AH1453" s="32"/>
    </row>
    <row r="1454" spans="1:34" ht="12.75" customHeight="1">
      <c r="A1454" s="25"/>
      <c r="B1454" s="32"/>
      <c r="C1454" s="20"/>
      <c r="D1454" s="92"/>
      <c r="E1454" s="20"/>
      <c r="F1454" s="35"/>
      <c r="G1454" s="32"/>
      <c r="H1454" s="32"/>
      <c r="I1454" s="32"/>
      <c r="J1454" s="29"/>
      <c r="K1454" s="29"/>
      <c r="L1454" s="29"/>
      <c r="M1454" s="29"/>
      <c r="N1454" s="29"/>
      <c r="O1454" s="29"/>
      <c r="P1454" s="29"/>
      <c r="Q1454" s="29"/>
      <c r="R1454" s="29"/>
      <c r="S1454" s="29"/>
      <c r="T1454" s="29"/>
      <c r="U1454" s="29"/>
      <c r="V1454" s="29"/>
      <c r="W1454" s="29"/>
      <c r="X1454" s="29"/>
      <c r="Y1454" s="29"/>
      <c r="Z1454" s="29"/>
      <c r="AA1454" s="32"/>
      <c r="AB1454" s="32"/>
      <c r="AC1454" s="32"/>
      <c r="AD1454" s="32"/>
      <c r="AE1454" s="32"/>
      <c r="AF1454" s="32"/>
      <c r="AG1454" s="32"/>
      <c r="AH1454" s="32"/>
    </row>
    <row r="1455" spans="1:34" ht="12.75" customHeight="1">
      <c r="A1455" s="25"/>
      <c r="B1455" s="32"/>
      <c r="C1455" s="20"/>
      <c r="D1455" s="92"/>
      <c r="E1455" s="20"/>
      <c r="F1455" s="35"/>
      <c r="G1455" s="32"/>
      <c r="H1455" s="32"/>
      <c r="I1455" s="32"/>
      <c r="J1455" s="29"/>
      <c r="K1455" s="29"/>
      <c r="L1455" s="29"/>
      <c r="M1455" s="29"/>
      <c r="N1455" s="29"/>
      <c r="O1455" s="29"/>
      <c r="P1455" s="29"/>
      <c r="Q1455" s="29"/>
      <c r="R1455" s="29"/>
      <c r="S1455" s="29"/>
      <c r="T1455" s="29"/>
      <c r="U1455" s="29"/>
      <c r="V1455" s="29"/>
      <c r="W1455" s="29"/>
      <c r="X1455" s="29"/>
      <c r="Y1455" s="29"/>
      <c r="Z1455" s="29"/>
      <c r="AA1455" s="32"/>
      <c r="AB1455" s="32"/>
      <c r="AC1455" s="32"/>
      <c r="AD1455" s="32"/>
      <c r="AE1455" s="32"/>
      <c r="AF1455" s="32"/>
      <c r="AG1455" s="32"/>
      <c r="AH1455" s="32"/>
    </row>
    <row r="1456" spans="1:34" ht="12.75" customHeight="1">
      <c r="A1456" s="25"/>
      <c r="B1456" s="32"/>
      <c r="C1456" s="20"/>
      <c r="D1456" s="92"/>
      <c r="E1456" s="20"/>
      <c r="F1456" s="35"/>
      <c r="G1456" s="32"/>
      <c r="H1456" s="32"/>
      <c r="I1456" s="32"/>
      <c r="J1456" s="29"/>
      <c r="K1456" s="29"/>
      <c r="L1456" s="29"/>
      <c r="M1456" s="29"/>
      <c r="N1456" s="29"/>
      <c r="O1456" s="29"/>
      <c r="P1456" s="29"/>
      <c r="Q1456" s="29"/>
      <c r="R1456" s="29"/>
      <c r="S1456" s="29"/>
      <c r="T1456" s="29"/>
      <c r="U1456" s="29"/>
      <c r="V1456" s="29"/>
      <c r="W1456" s="29"/>
      <c r="X1456" s="29"/>
      <c r="Y1456" s="29"/>
      <c r="Z1456" s="29"/>
      <c r="AA1456" s="32"/>
      <c r="AB1456" s="32"/>
      <c r="AC1456" s="32"/>
      <c r="AD1456" s="32"/>
      <c r="AE1456" s="32"/>
      <c r="AF1456" s="32"/>
      <c r="AG1456" s="32"/>
      <c r="AH1456" s="32"/>
    </row>
    <row r="1457" spans="1:34" ht="12.75" customHeight="1">
      <c r="A1457" s="25"/>
      <c r="B1457" s="32"/>
      <c r="C1457" s="20"/>
      <c r="D1457" s="92"/>
      <c r="E1457" s="20"/>
      <c r="F1457" s="35"/>
      <c r="G1457" s="32"/>
      <c r="H1457" s="32"/>
      <c r="I1457" s="32"/>
      <c r="J1457" s="29"/>
      <c r="K1457" s="29"/>
      <c r="L1457" s="29"/>
      <c r="M1457" s="29"/>
      <c r="N1457" s="29"/>
      <c r="O1457" s="29"/>
      <c r="P1457" s="29"/>
      <c r="Q1457" s="29"/>
      <c r="R1457" s="29"/>
      <c r="S1457" s="29"/>
      <c r="T1457" s="29"/>
      <c r="U1457" s="29"/>
      <c r="V1457" s="29"/>
      <c r="W1457" s="29"/>
      <c r="X1457" s="29"/>
      <c r="Y1457" s="29"/>
      <c r="Z1457" s="29"/>
      <c r="AA1457" s="32"/>
      <c r="AB1457" s="32"/>
      <c r="AC1457" s="32"/>
      <c r="AD1457" s="32"/>
      <c r="AE1457" s="32"/>
      <c r="AF1457" s="32"/>
      <c r="AG1457" s="32"/>
      <c r="AH1457" s="32"/>
    </row>
    <row r="1458" spans="1:34" ht="12.75" customHeight="1">
      <c r="A1458" s="25"/>
      <c r="B1458" s="32"/>
      <c r="C1458" s="20"/>
      <c r="D1458" s="92"/>
      <c r="E1458" s="20"/>
      <c r="F1458" s="35"/>
      <c r="G1458" s="32"/>
      <c r="H1458" s="32"/>
      <c r="I1458" s="32"/>
      <c r="J1458" s="29"/>
      <c r="K1458" s="29"/>
      <c r="L1458" s="29"/>
      <c r="M1458" s="29"/>
      <c r="N1458" s="29"/>
      <c r="O1458" s="29"/>
      <c r="P1458" s="29"/>
      <c r="Q1458" s="29"/>
      <c r="R1458" s="29"/>
      <c r="S1458" s="29"/>
      <c r="T1458" s="29"/>
      <c r="U1458" s="29"/>
      <c r="V1458" s="29"/>
      <c r="W1458" s="29"/>
      <c r="X1458" s="29"/>
      <c r="Y1458" s="29"/>
      <c r="Z1458" s="29"/>
      <c r="AA1458" s="32"/>
      <c r="AB1458" s="32"/>
      <c r="AC1458" s="32"/>
      <c r="AD1458" s="32"/>
      <c r="AE1458" s="32"/>
      <c r="AF1458" s="32"/>
      <c r="AG1458" s="32"/>
      <c r="AH1458" s="32"/>
    </row>
    <row r="1459" spans="1:34" ht="12.75" customHeight="1">
      <c r="A1459" s="25"/>
      <c r="B1459" s="32"/>
      <c r="C1459" s="20"/>
      <c r="D1459" s="92"/>
      <c r="E1459" s="20"/>
      <c r="F1459" s="35"/>
      <c r="G1459" s="32"/>
      <c r="H1459" s="32"/>
      <c r="I1459" s="32"/>
      <c r="J1459" s="29"/>
      <c r="K1459" s="29"/>
      <c r="L1459" s="29"/>
      <c r="M1459" s="29"/>
      <c r="N1459" s="29"/>
      <c r="O1459" s="29"/>
      <c r="P1459" s="29"/>
      <c r="Q1459" s="29"/>
      <c r="R1459" s="29"/>
      <c r="S1459" s="29"/>
      <c r="T1459" s="29"/>
      <c r="U1459" s="29"/>
      <c r="V1459" s="29"/>
      <c r="W1459" s="29"/>
      <c r="X1459" s="29"/>
      <c r="Y1459" s="29"/>
      <c r="Z1459" s="29"/>
      <c r="AA1459" s="32"/>
      <c r="AB1459" s="32"/>
      <c r="AC1459" s="32"/>
      <c r="AD1459" s="32"/>
      <c r="AE1459" s="32"/>
      <c r="AF1459" s="32"/>
      <c r="AG1459" s="32"/>
      <c r="AH1459" s="32"/>
    </row>
    <row r="1460" spans="1:34" ht="12.75" customHeight="1">
      <c r="A1460" s="25"/>
      <c r="B1460" s="32"/>
      <c r="C1460" s="20"/>
      <c r="D1460" s="92"/>
      <c r="E1460" s="20"/>
      <c r="F1460" s="35"/>
      <c r="G1460" s="32"/>
      <c r="H1460" s="32"/>
      <c r="I1460" s="32"/>
      <c r="J1460" s="29"/>
      <c r="K1460" s="29"/>
      <c r="L1460" s="29"/>
      <c r="M1460" s="29"/>
      <c r="N1460" s="29"/>
      <c r="O1460" s="29"/>
      <c r="P1460" s="29"/>
      <c r="Q1460" s="29"/>
      <c r="R1460" s="29"/>
      <c r="S1460" s="29"/>
      <c r="T1460" s="29"/>
      <c r="U1460" s="29"/>
      <c r="V1460" s="29"/>
      <c r="W1460" s="29"/>
      <c r="X1460" s="29"/>
      <c r="Y1460" s="29"/>
      <c r="Z1460" s="29"/>
      <c r="AA1460" s="32"/>
      <c r="AB1460" s="32"/>
      <c r="AC1460" s="32"/>
      <c r="AD1460" s="32"/>
      <c r="AE1460" s="32"/>
      <c r="AF1460" s="32"/>
      <c r="AG1460" s="32"/>
      <c r="AH1460" s="32"/>
    </row>
    <row r="1461" spans="1:34" ht="12.75" customHeight="1">
      <c r="A1461" s="25"/>
      <c r="B1461" s="32"/>
      <c r="C1461" s="20"/>
      <c r="D1461" s="92"/>
      <c r="E1461" s="20"/>
      <c r="F1461" s="35"/>
      <c r="G1461" s="32"/>
      <c r="H1461" s="32"/>
      <c r="I1461" s="32"/>
      <c r="J1461" s="29"/>
      <c r="K1461" s="29"/>
      <c r="L1461" s="29"/>
      <c r="M1461" s="29"/>
      <c r="N1461" s="29"/>
      <c r="O1461" s="29"/>
      <c r="P1461" s="29"/>
      <c r="Q1461" s="29"/>
      <c r="R1461" s="29"/>
      <c r="S1461" s="29"/>
      <c r="T1461" s="29"/>
      <c r="U1461" s="29"/>
      <c r="V1461" s="29"/>
      <c r="W1461" s="29"/>
      <c r="X1461" s="29"/>
      <c r="Y1461" s="29"/>
      <c r="Z1461" s="29"/>
      <c r="AA1461" s="32"/>
      <c r="AB1461" s="32"/>
      <c r="AC1461" s="32"/>
      <c r="AD1461" s="32"/>
      <c r="AE1461" s="32"/>
      <c r="AF1461" s="32"/>
      <c r="AG1461" s="32"/>
      <c r="AH1461" s="32"/>
    </row>
    <row r="1462" spans="1:34" ht="12.75" customHeight="1">
      <c r="A1462" s="25"/>
      <c r="B1462" s="32"/>
      <c r="C1462" s="20"/>
      <c r="D1462" s="92"/>
      <c r="E1462" s="20"/>
      <c r="F1462" s="35"/>
      <c r="G1462" s="32"/>
      <c r="H1462" s="32"/>
      <c r="I1462" s="32"/>
      <c r="J1462" s="29"/>
      <c r="K1462" s="29"/>
      <c r="L1462" s="29"/>
      <c r="M1462" s="29"/>
      <c r="N1462" s="29"/>
      <c r="O1462" s="29"/>
      <c r="P1462" s="29"/>
      <c r="Q1462" s="29"/>
      <c r="R1462" s="29"/>
      <c r="S1462" s="29"/>
      <c r="T1462" s="29"/>
      <c r="U1462" s="29"/>
      <c r="V1462" s="29"/>
      <c r="W1462" s="29"/>
      <c r="X1462" s="29"/>
      <c r="Y1462" s="29"/>
      <c r="Z1462" s="29"/>
      <c r="AA1462" s="32"/>
      <c r="AB1462" s="32"/>
      <c r="AC1462" s="32"/>
      <c r="AD1462" s="32"/>
      <c r="AE1462" s="32"/>
      <c r="AF1462" s="32"/>
      <c r="AG1462" s="32"/>
      <c r="AH1462" s="32"/>
    </row>
    <row r="1463" spans="1:34" ht="12.75" customHeight="1">
      <c r="A1463" s="25"/>
      <c r="B1463" s="32"/>
      <c r="C1463" s="20"/>
      <c r="D1463" s="92"/>
      <c r="E1463" s="20"/>
      <c r="F1463" s="35"/>
      <c r="G1463" s="32"/>
      <c r="H1463" s="32"/>
      <c r="I1463" s="32"/>
      <c r="J1463" s="29"/>
      <c r="K1463" s="29"/>
      <c r="L1463" s="29"/>
      <c r="M1463" s="29"/>
      <c r="N1463" s="29"/>
      <c r="O1463" s="29"/>
      <c r="P1463" s="29"/>
      <c r="Q1463" s="29"/>
      <c r="R1463" s="29"/>
      <c r="S1463" s="29"/>
      <c r="T1463" s="29"/>
      <c r="U1463" s="29"/>
      <c r="V1463" s="29"/>
      <c r="W1463" s="29"/>
      <c r="X1463" s="29"/>
      <c r="Y1463" s="29"/>
      <c r="Z1463" s="29"/>
      <c r="AA1463" s="32"/>
      <c r="AB1463" s="32"/>
      <c r="AC1463" s="32"/>
      <c r="AD1463" s="32"/>
      <c r="AE1463" s="32"/>
      <c r="AF1463" s="32"/>
      <c r="AG1463" s="32"/>
      <c r="AH1463" s="32"/>
    </row>
    <row r="1464" spans="1:34" ht="12.75" customHeight="1">
      <c r="A1464" s="25"/>
      <c r="B1464" s="32"/>
      <c r="C1464" s="20"/>
      <c r="D1464" s="92"/>
      <c r="E1464" s="20"/>
      <c r="F1464" s="35"/>
      <c r="G1464" s="32"/>
      <c r="H1464" s="32"/>
      <c r="I1464" s="32"/>
      <c r="J1464" s="29"/>
      <c r="K1464" s="29"/>
      <c r="L1464" s="29"/>
      <c r="M1464" s="29"/>
      <c r="N1464" s="29"/>
      <c r="O1464" s="29"/>
      <c r="P1464" s="29"/>
      <c r="Q1464" s="29"/>
      <c r="R1464" s="29"/>
      <c r="S1464" s="29"/>
      <c r="T1464" s="29"/>
      <c r="U1464" s="29"/>
      <c r="V1464" s="29"/>
      <c r="W1464" s="29"/>
      <c r="X1464" s="29"/>
      <c r="Y1464" s="29"/>
      <c r="Z1464" s="29"/>
      <c r="AA1464" s="32"/>
      <c r="AB1464" s="32"/>
      <c r="AC1464" s="32"/>
      <c r="AD1464" s="32"/>
      <c r="AE1464" s="32"/>
      <c r="AF1464" s="32"/>
      <c r="AG1464" s="32"/>
      <c r="AH1464" s="32"/>
    </row>
    <row r="1465" spans="1:34" ht="12.75" customHeight="1">
      <c r="A1465" s="25"/>
      <c r="B1465" s="32"/>
      <c r="C1465" s="20"/>
      <c r="D1465" s="92"/>
      <c r="E1465" s="20"/>
      <c r="F1465" s="35"/>
      <c r="G1465" s="32"/>
      <c r="H1465" s="32"/>
      <c r="I1465" s="32"/>
      <c r="J1465" s="29"/>
      <c r="K1465" s="29"/>
      <c r="L1465" s="29"/>
      <c r="M1465" s="29"/>
      <c r="N1465" s="29"/>
      <c r="O1465" s="29"/>
      <c r="P1465" s="29"/>
      <c r="Q1465" s="29"/>
      <c r="R1465" s="29"/>
      <c r="S1465" s="29"/>
      <c r="T1465" s="29"/>
      <c r="U1465" s="29"/>
      <c r="V1465" s="29"/>
      <c r="W1465" s="29"/>
      <c r="X1465" s="29"/>
      <c r="Y1465" s="29"/>
      <c r="Z1465" s="29"/>
      <c r="AA1465" s="32"/>
      <c r="AB1465" s="32"/>
      <c r="AC1465" s="32"/>
      <c r="AD1465" s="32"/>
      <c r="AE1465" s="32"/>
      <c r="AF1465" s="32"/>
      <c r="AG1465" s="32"/>
      <c r="AH1465" s="32"/>
    </row>
    <row r="1466" spans="1:34" ht="12.75" customHeight="1">
      <c r="A1466" s="25"/>
      <c r="B1466" s="32"/>
      <c r="C1466" s="20"/>
      <c r="D1466" s="92"/>
      <c r="E1466" s="20"/>
      <c r="F1466" s="35"/>
      <c r="G1466" s="32"/>
      <c r="H1466" s="32"/>
      <c r="I1466" s="32"/>
      <c r="J1466" s="29"/>
      <c r="K1466" s="29"/>
      <c r="L1466" s="29"/>
      <c r="M1466" s="29"/>
      <c r="N1466" s="29"/>
      <c r="O1466" s="29"/>
      <c r="P1466" s="29"/>
      <c r="Q1466" s="29"/>
      <c r="R1466" s="29"/>
      <c r="S1466" s="29"/>
      <c r="T1466" s="29"/>
      <c r="U1466" s="29"/>
      <c r="V1466" s="29"/>
      <c r="W1466" s="29"/>
      <c r="X1466" s="29"/>
      <c r="Y1466" s="29"/>
      <c r="Z1466" s="29"/>
      <c r="AA1466" s="32"/>
      <c r="AB1466" s="32"/>
      <c r="AC1466" s="32"/>
      <c r="AD1466" s="32"/>
      <c r="AE1466" s="32"/>
      <c r="AF1466" s="32"/>
      <c r="AG1466" s="32"/>
      <c r="AH1466" s="32"/>
    </row>
    <row r="1467" spans="1:34" ht="12.75" customHeight="1">
      <c r="A1467" s="25"/>
      <c r="B1467" s="32"/>
      <c r="C1467" s="20"/>
      <c r="D1467" s="92"/>
      <c r="E1467" s="20"/>
      <c r="F1467" s="35"/>
      <c r="G1467" s="32"/>
      <c r="H1467" s="32"/>
      <c r="I1467" s="32"/>
      <c r="J1467" s="29"/>
      <c r="K1467" s="29"/>
      <c r="L1467" s="29"/>
      <c r="M1467" s="29"/>
      <c r="N1467" s="29"/>
      <c r="O1467" s="29"/>
      <c r="P1467" s="29"/>
      <c r="Q1467" s="29"/>
      <c r="R1467" s="29"/>
      <c r="S1467" s="29"/>
      <c r="T1467" s="29"/>
      <c r="U1467" s="29"/>
      <c r="V1467" s="29"/>
      <c r="W1467" s="29"/>
      <c r="X1467" s="29"/>
      <c r="Y1467" s="29"/>
      <c r="Z1467" s="29"/>
      <c r="AA1467" s="32"/>
      <c r="AB1467" s="32"/>
      <c r="AC1467" s="32"/>
      <c r="AD1467" s="32"/>
      <c r="AE1467" s="32"/>
      <c r="AF1467" s="32"/>
      <c r="AG1467" s="32"/>
      <c r="AH1467" s="32"/>
    </row>
    <row r="1468" spans="1:34" ht="12.75" customHeight="1">
      <c r="A1468" s="25"/>
      <c r="B1468" s="32"/>
      <c r="C1468" s="20"/>
      <c r="D1468" s="92"/>
      <c r="E1468" s="20"/>
      <c r="F1468" s="35"/>
      <c r="G1468" s="32"/>
      <c r="H1468" s="32"/>
      <c r="I1468" s="32"/>
      <c r="J1468" s="29"/>
      <c r="K1468" s="29"/>
      <c r="L1468" s="29"/>
      <c r="M1468" s="29"/>
      <c r="N1468" s="29"/>
      <c r="O1468" s="29"/>
      <c r="P1468" s="29"/>
      <c r="Q1468" s="29"/>
      <c r="R1468" s="29"/>
      <c r="S1468" s="29"/>
      <c r="T1468" s="29"/>
      <c r="U1468" s="29"/>
      <c r="V1468" s="29"/>
      <c r="W1468" s="29"/>
      <c r="X1468" s="29"/>
      <c r="Y1468" s="29"/>
      <c r="Z1468" s="29"/>
      <c r="AA1468" s="32"/>
      <c r="AB1468" s="32"/>
      <c r="AC1468" s="32"/>
      <c r="AD1468" s="32"/>
      <c r="AE1468" s="32"/>
      <c r="AF1468" s="32"/>
      <c r="AG1468" s="32"/>
      <c r="AH1468" s="32"/>
    </row>
    <row r="1469" spans="1:34" ht="12.75" customHeight="1">
      <c r="A1469" s="25"/>
      <c r="B1469" s="32"/>
      <c r="C1469" s="20"/>
      <c r="D1469" s="92"/>
      <c r="E1469" s="20"/>
      <c r="F1469" s="35"/>
      <c r="G1469" s="32"/>
      <c r="H1469" s="32"/>
      <c r="I1469" s="32"/>
      <c r="J1469" s="29"/>
      <c r="K1469" s="29"/>
      <c r="L1469" s="29"/>
      <c r="M1469" s="29"/>
      <c r="N1469" s="29"/>
      <c r="O1469" s="29"/>
      <c r="P1469" s="29"/>
      <c r="Q1469" s="29"/>
      <c r="R1469" s="29"/>
      <c r="S1469" s="29"/>
      <c r="T1469" s="29"/>
      <c r="U1469" s="29"/>
      <c r="V1469" s="29"/>
      <c r="W1469" s="29"/>
      <c r="X1469" s="29"/>
      <c r="Y1469" s="29"/>
      <c r="Z1469" s="29"/>
      <c r="AA1469" s="32"/>
      <c r="AB1469" s="32"/>
      <c r="AC1469" s="32"/>
      <c r="AD1469" s="32"/>
      <c r="AE1469" s="32"/>
      <c r="AF1469" s="32"/>
      <c r="AG1469" s="32"/>
      <c r="AH1469" s="32"/>
    </row>
    <row r="1470" spans="1:34" ht="12.75" customHeight="1">
      <c r="A1470" s="25"/>
      <c r="B1470" s="32"/>
      <c r="C1470" s="20"/>
      <c r="D1470" s="92"/>
      <c r="E1470" s="20"/>
      <c r="F1470" s="35"/>
      <c r="G1470" s="32"/>
      <c r="H1470" s="32"/>
      <c r="I1470" s="32"/>
      <c r="J1470" s="29"/>
      <c r="K1470" s="29"/>
      <c r="L1470" s="29"/>
      <c r="M1470" s="29"/>
      <c r="N1470" s="29"/>
      <c r="O1470" s="29"/>
      <c r="P1470" s="29"/>
      <c r="Q1470" s="29"/>
      <c r="R1470" s="29"/>
      <c r="S1470" s="29"/>
      <c r="T1470" s="29"/>
      <c r="U1470" s="29"/>
      <c r="V1470" s="29"/>
      <c r="W1470" s="29"/>
      <c r="X1470" s="29"/>
      <c r="Y1470" s="29"/>
      <c r="Z1470" s="29"/>
      <c r="AA1470" s="32"/>
      <c r="AB1470" s="32"/>
      <c r="AC1470" s="32"/>
      <c r="AD1470" s="32"/>
      <c r="AE1470" s="32"/>
      <c r="AF1470" s="32"/>
      <c r="AG1470" s="32"/>
      <c r="AH1470" s="32"/>
    </row>
    <row r="1471" spans="1:34" ht="12.75" customHeight="1">
      <c r="A1471" s="25"/>
      <c r="B1471" s="32"/>
      <c r="C1471" s="20"/>
      <c r="D1471" s="92"/>
      <c r="E1471" s="20"/>
      <c r="F1471" s="35"/>
      <c r="G1471" s="32"/>
      <c r="H1471" s="32"/>
      <c r="I1471" s="32"/>
      <c r="J1471" s="29"/>
      <c r="K1471" s="29"/>
      <c r="L1471" s="29"/>
      <c r="M1471" s="29"/>
      <c r="N1471" s="29"/>
      <c r="O1471" s="29"/>
      <c r="P1471" s="29"/>
      <c r="Q1471" s="29"/>
      <c r="R1471" s="29"/>
      <c r="S1471" s="29"/>
      <c r="T1471" s="29"/>
      <c r="U1471" s="29"/>
      <c r="V1471" s="29"/>
      <c r="W1471" s="29"/>
      <c r="X1471" s="29"/>
      <c r="Y1471" s="29"/>
      <c r="Z1471" s="29"/>
      <c r="AA1471" s="32"/>
      <c r="AB1471" s="32"/>
      <c r="AC1471" s="32"/>
      <c r="AD1471" s="32"/>
      <c r="AE1471" s="32"/>
      <c r="AF1471" s="32"/>
      <c r="AG1471" s="32"/>
      <c r="AH1471" s="32"/>
    </row>
    <row r="1472" spans="1:34" ht="12.75" customHeight="1">
      <c r="A1472" s="25"/>
      <c r="B1472" s="32"/>
      <c r="C1472" s="20"/>
      <c r="D1472" s="92"/>
      <c r="E1472" s="20"/>
      <c r="F1472" s="35"/>
      <c r="G1472" s="32"/>
      <c r="H1472" s="32"/>
      <c r="I1472" s="32"/>
      <c r="J1472" s="29"/>
      <c r="K1472" s="29"/>
      <c r="L1472" s="29"/>
      <c r="M1472" s="29"/>
      <c r="N1472" s="29"/>
      <c r="O1472" s="29"/>
      <c r="P1472" s="29"/>
      <c r="Q1472" s="29"/>
      <c r="R1472" s="29"/>
      <c r="S1472" s="29"/>
      <c r="T1472" s="29"/>
      <c r="U1472" s="29"/>
      <c r="V1472" s="29"/>
      <c r="W1472" s="29"/>
      <c r="X1472" s="29"/>
      <c r="Y1472" s="29"/>
      <c r="Z1472" s="29"/>
      <c r="AA1472" s="32"/>
      <c r="AB1472" s="32"/>
      <c r="AC1472" s="32"/>
      <c r="AD1472" s="32"/>
      <c r="AE1472" s="32"/>
      <c r="AF1472" s="32"/>
      <c r="AG1472" s="32"/>
      <c r="AH1472" s="32"/>
    </row>
    <row r="1473" spans="1:34" ht="12.75" customHeight="1">
      <c r="A1473" s="25"/>
      <c r="B1473" s="32"/>
      <c r="C1473" s="20"/>
      <c r="D1473" s="92"/>
      <c r="E1473" s="20"/>
      <c r="F1473" s="35"/>
      <c r="G1473" s="32"/>
      <c r="H1473" s="32"/>
      <c r="I1473" s="32"/>
      <c r="J1473" s="29"/>
      <c r="K1473" s="29"/>
      <c r="L1473" s="29"/>
      <c r="M1473" s="29"/>
      <c r="N1473" s="29"/>
      <c r="O1473" s="29"/>
      <c r="P1473" s="29"/>
      <c r="Q1473" s="29"/>
      <c r="R1473" s="29"/>
      <c r="S1473" s="29"/>
      <c r="T1473" s="29"/>
      <c r="U1473" s="29"/>
      <c r="V1473" s="29"/>
      <c r="W1473" s="29"/>
      <c r="X1473" s="29"/>
      <c r="Y1473" s="29"/>
      <c r="Z1473" s="29"/>
      <c r="AA1473" s="32"/>
      <c r="AB1473" s="32"/>
      <c r="AC1473" s="32"/>
      <c r="AD1473" s="32"/>
      <c r="AE1473" s="32"/>
      <c r="AF1473" s="32"/>
      <c r="AG1473" s="32"/>
      <c r="AH1473" s="32"/>
    </row>
    <row r="1474" spans="1:34" ht="12.75" customHeight="1">
      <c r="A1474" s="25"/>
      <c r="B1474" s="32"/>
      <c r="C1474" s="20"/>
      <c r="D1474" s="92"/>
      <c r="E1474" s="20"/>
      <c r="F1474" s="35"/>
      <c r="G1474" s="32"/>
      <c r="H1474" s="32"/>
      <c r="I1474" s="32"/>
      <c r="J1474" s="29"/>
      <c r="K1474" s="29"/>
      <c r="L1474" s="29"/>
      <c r="M1474" s="29"/>
      <c r="N1474" s="29"/>
      <c r="O1474" s="29"/>
      <c r="P1474" s="29"/>
      <c r="Q1474" s="29"/>
      <c r="R1474" s="29"/>
      <c r="S1474" s="29"/>
      <c r="T1474" s="29"/>
      <c r="U1474" s="29"/>
      <c r="V1474" s="29"/>
      <c r="W1474" s="29"/>
      <c r="X1474" s="29"/>
      <c r="Y1474" s="29"/>
      <c r="Z1474" s="29"/>
      <c r="AA1474" s="32"/>
      <c r="AB1474" s="32"/>
      <c r="AC1474" s="32"/>
      <c r="AD1474" s="32"/>
      <c r="AE1474" s="32"/>
      <c r="AF1474" s="32"/>
      <c r="AG1474" s="32"/>
      <c r="AH1474" s="32"/>
    </row>
    <row r="1475" spans="1:34" ht="12.75" customHeight="1">
      <c r="A1475" s="25"/>
      <c r="B1475" s="32"/>
      <c r="C1475" s="20"/>
      <c r="D1475" s="92"/>
      <c r="E1475" s="20"/>
      <c r="F1475" s="35"/>
      <c r="G1475" s="32"/>
      <c r="H1475" s="32"/>
      <c r="I1475" s="32"/>
      <c r="J1475" s="29"/>
      <c r="K1475" s="29"/>
      <c r="L1475" s="29"/>
      <c r="M1475" s="29"/>
      <c r="N1475" s="29"/>
      <c r="O1475" s="29"/>
      <c r="P1475" s="29"/>
      <c r="Q1475" s="29"/>
      <c r="R1475" s="29"/>
      <c r="S1475" s="29"/>
      <c r="T1475" s="29"/>
      <c r="U1475" s="29"/>
      <c r="V1475" s="29"/>
      <c r="W1475" s="29"/>
      <c r="X1475" s="29"/>
      <c r="Y1475" s="29"/>
      <c r="Z1475" s="29"/>
      <c r="AA1475" s="32"/>
      <c r="AB1475" s="32"/>
      <c r="AC1475" s="32"/>
      <c r="AD1475" s="32"/>
      <c r="AE1475" s="32"/>
      <c r="AF1475" s="32"/>
      <c r="AG1475" s="32"/>
      <c r="AH1475" s="32"/>
    </row>
    <row r="1476" spans="1:34" ht="12.75" customHeight="1">
      <c r="A1476" s="25"/>
      <c r="B1476" s="32"/>
      <c r="C1476" s="20"/>
      <c r="D1476" s="92"/>
      <c r="E1476" s="20"/>
      <c r="F1476" s="35"/>
      <c r="G1476" s="32"/>
      <c r="H1476" s="32"/>
      <c r="I1476" s="32"/>
      <c r="J1476" s="29"/>
      <c r="K1476" s="29"/>
      <c r="L1476" s="29"/>
      <c r="M1476" s="29"/>
      <c r="N1476" s="29"/>
      <c r="O1476" s="29"/>
      <c r="P1476" s="29"/>
      <c r="Q1476" s="29"/>
      <c r="R1476" s="29"/>
      <c r="S1476" s="29"/>
      <c r="T1476" s="29"/>
      <c r="U1476" s="29"/>
      <c r="V1476" s="29"/>
      <c r="W1476" s="29"/>
      <c r="X1476" s="29"/>
      <c r="Y1476" s="29"/>
      <c r="Z1476" s="29"/>
      <c r="AA1476" s="32"/>
      <c r="AB1476" s="32"/>
      <c r="AC1476" s="32"/>
      <c r="AD1476" s="32"/>
      <c r="AE1476" s="32"/>
      <c r="AF1476" s="32"/>
      <c r="AG1476" s="32"/>
      <c r="AH1476" s="32"/>
    </row>
    <row r="1477" spans="1:34" ht="12.75" customHeight="1">
      <c r="A1477" s="25"/>
      <c r="B1477" s="32"/>
      <c r="C1477" s="20"/>
      <c r="D1477" s="92"/>
      <c r="E1477" s="20"/>
      <c r="F1477" s="35"/>
      <c r="G1477" s="32"/>
      <c r="H1477" s="32"/>
      <c r="I1477" s="32"/>
      <c r="J1477" s="29"/>
      <c r="K1477" s="29"/>
      <c r="L1477" s="29"/>
      <c r="M1477" s="29"/>
      <c r="N1477" s="29"/>
      <c r="O1477" s="29"/>
      <c r="P1477" s="29"/>
      <c r="Q1477" s="29"/>
      <c r="R1477" s="29"/>
      <c r="S1477" s="29"/>
      <c r="T1477" s="29"/>
      <c r="U1477" s="29"/>
      <c r="V1477" s="29"/>
      <c r="W1477" s="29"/>
      <c r="X1477" s="29"/>
      <c r="Y1477" s="29"/>
      <c r="Z1477" s="29"/>
      <c r="AA1477" s="32"/>
      <c r="AB1477" s="32"/>
      <c r="AC1477" s="32"/>
      <c r="AD1477" s="32"/>
      <c r="AE1477" s="32"/>
      <c r="AF1477" s="32"/>
      <c r="AG1477" s="32"/>
      <c r="AH1477" s="32"/>
    </row>
    <row r="1478" spans="1:34" ht="12.75" customHeight="1">
      <c r="A1478" s="25"/>
      <c r="B1478" s="32"/>
      <c r="C1478" s="20"/>
      <c r="D1478" s="92"/>
      <c r="E1478" s="20"/>
      <c r="F1478" s="35"/>
      <c r="G1478" s="32"/>
      <c r="H1478" s="32"/>
      <c r="I1478" s="32"/>
      <c r="J1478" s="29"/>
      <c r="K1478" s="29"/>
      <c r="L1478" s="29"/>
      <c r="M1478" s="29"/>
      <c r="N1478" s="29"/>
      <c r="O1478" s="29"/>
      <c r="P1478" s="29"/>
      <c r="Q1478" s="29"/>
      <c r="R1478" s="29"/>
      <c r="S1478" s="29"/>
      <c r="T1478" s="29"/>
      <c r="U1478" s="29"/>
      <c r="V1478" s="29"/>
      <c r="W1478" s="29"/>
      <c r="X1478" s="29"/>
      <c r="Y1478" s="29"/>
      <c r="Z1478" s="29"/>
      <c r="AA1478" s="32"/>
      <c r="AB1478" s="32"/>
      <c r="AC1478" s="32"/>
      <c r="AD1478" s="32"/>
      <c r="AE1478" s="32"/>
      <c r="AF1478" s="32"/>
      <c r="AG1478" s="32"/>
      <c r="AH1478" s="32"/>
    </row>
    <row r="1479" spans="1:34" ht="12.75" customHeight="1">
      <c r="A1479" s="25"/>
      <c r="B1479" s="32"/>
      <c r="C1479" s="20"/>
      <c r="D1479" s="92"/>
      <c r="E1479" s="20"/>
      <c r="F1479" s="35"/>
      <c r="G1479" s="32"/>
      <c r="H1479" s="32"/>
      <c r="I1479" s="32"/>
      <c r="J1479" s="29"/>
      <c r="K1479" s="29"/>
      <c r="L1479" s="29"/>
      <c r="M1479" s="29"/>
      <c r="N1479" s="29"/>
      <c r="O1479" s="29"/>
      <c r="P1479" s="29"/>
      <c r="Q1479" s="29"/>
      <c r="R1479" s="29"/>
      <c r="S1479" s="29"/>
      <c r="T1479" s="29"/>
      <c r="U1479" s="29"/>
      <c r="V1479" s="29"/>
      <c r="W1479" s="29"/>
      <c r="X1479" s="29"/>
      <c r="Y1479" s="29"/>
      <c r="Z1479" s="29"/>
      <c r="AA1479" s="32"/>
      <c r="AB1479" s="32"/>
      <c r="AC1479" s="32"/>
      <c r="AD1479" s="32"/>
      <c r="AE1479" s="32"/>
      <c r="AF1479" s="32"/>
      <c r="AG1479" s="32"/>
      <c r="AH1479" s="32"/>
    </row>
    <row r="1480" spans="1:34" ht="12.75" customHeight="1">
      <c r="A1480" s="25"/>
      <c r="B1480" s="32"/>
      <c r="C1480" s="20"/>
      <c r="D1480" s="92"/>
      <c r="E1480" s="20"/>
      <c r="F1480" s="35"/>
      <c r="G1480" s="32"/>
      <c r="H1480" s="32"/>
      <c r="I1480" s="32"/>
      <c r="J1480" s="29"/>
      <c r="K1480" s="29"/>
      <c r="L1480" s="29"/>
      <c r="M1480" s="29"/>
      <c r="N1480" s="29"/>
      <c r="O1480" s="29"/>
      <c r="P1480" s="29"/>
      <c r="Q1480" s="29"/>
      <c r="R1480" s="29"/>
      <c r="S1480" s="29"/>
      <c r="T1480" s="29"/>
      <c r="U1480" s="29"/>
      <c r="V1480" s="29"/>
      <c r="W1480" s="29"/>
      <c r="X1480" s="29"/>
      <c r="Y1480" s="29"/>
      <c r="Z1480" s="29"/>
      <c r="AA1480" s="32"/>
      <c r="AB1480" s="32"/>
      <c r="AC1480" s="32"/>
      <c r="AD1480" s="32"/>
      <c r="AE1480" s="32"/>
      <c r="AF1480" s="32"/>
      <c r="AG1480" s="32"/>
      <c r="AH1480" s="32"/>
    </row>
    <row r="1481" spans="1:34" ht="12.75" customHeight="1">
      <c r="A1481" s="25"/>
      <c r="B1481" s="32"/>
      <c r="C1481" s="20"/>
      <c r="D1481" s="92"/>
      <c r="E1481" s="20"/>
      <c r="F1481" s="35"/>
      <c r="G1481" s="32"/>
      <c r="H1481" s="32"/>
      <c r="I1481" s="32"/>
      <c r="J1481" s="29"/>
      <c r="K1481" s="29"/>
      <c r="L1481" s="29"/>
      <c r="M1481" s="29"/>
      <c r="N1481" s="29"/>
      <c r="O1481" s="29"/>
      <c r="P1481" s="29"/>
      <c r="Q1481" s="29"/>
      <c r="R1481" s="29"/>
      <c r="S1481" s="29"/>
      <c r="T1481" s="29"/>
      <c r="U1481" s="29"/>
      <c r="V1481" s="29"/>
      <c r="W1481" s="29"/>
      <c r="X1481" s="29"/>
      <c r="Y1481" s="29"/>
      <c r="Z1481" s="29"/>
      <c r="AA1481" s="32"/>
      <c r="AB1481" s="32"/>
      <c r="AC1481" s="32"/>
      <c r="AD1481" s="32"/>
      <c r="AE1481" s="32"/>
      <c r="AF1481" s="32"/>
      <c r="AG1481" s="32"/>
      <c r="AH1481" s="32"/>
    </row>
    <row r="1482" spans="1:34" ht="12.75" customHeight="1">
      <c r="A1482" s="25"/>
      <c r="B1482" s="32"/>
      <c r="C1482" s="20"/>
      <c r="D1482" s="92"/>
      <c r="E1482" s="20"/>
      <c r="F1482" s="35"/>
      <c r="G1482" s="32"/>
      <c r="H1482" s="32"/>
      <c r="I1482" s="32"/>
      <c r="J1482" s="29"/>
      <c r="K1482" s="29"/>
      <c r="L1482" s="29"/>
      <c r="M1482" s="29"/>
      <c r="N1482" s="29"/>
      <c r="O1482" s="29"/>
      <c r="P1482" s="29"/>
      <c r="Q1482" s="29"/>
      <c r="R1482" s="29"/>
      <c r="S1482" s="29"/>
      <c r="T1482" s="29"/>
      <c r="U1482" s="29"/>
      <c r="V1482" s="29"/>
      <c r="W1482" s="29"/>
      <c r="X1482" s="29"/>
      <c r="Y1482" s="29"/>
      <c r="Z1482" s="29"/>
      <c r="AA1482" s="32"/>
      <c r="AB1482" s="32"/>
      <c r="AC1482" s="32"/>
      <c r="AD1482" s="32"/>
      <c r="AE1482" s="32"/>
      <c r="AF1482" s="32"/>
      <c r="AG1482" s="32"/>
      <c r="AH1482" s="32"/>
    </row>
    <row r="1483" spans="1:34" ht="12.75" customHeight="1">
      <c r="A1483" s="25"/>
      <c r="B1483" s="32"/>
      <c r="C1483" s="20"/>
      <c r="D1483" s="92"/>
      <c r="E1483" s="20"/>
      <c r="F1483" s="35"/>
      <c r="G1483" s="32"/>
      <c r="H1483" s="32"/>
      <c r="I1483" s="32"/>
      <c r="J1483" s="29"/>
      <c r="K1483" s="29"/>
      <c r="L1483" s="29"/>
      <c r="M1483" s="29"/>
      <c r="N1483" s="29"/>
      <c r="O1483" s="29"/>
      <c r="P1483" s="29"/>
      <c r="Q1483" s="29"/>
      <c r="R1483" s="29"/>
      <c r="S1483" s="29"/>
      <c r="T1483" s="29"/>
      <c r="U1483" s="29"/>
      <c r="V1483" s="29"/>
      <c r="W1483" s="29"/>
      <c r="X1483" s="29"/>
      <c r="Y1483" s="29"/>
      <c r="Z1483" s="29"/>
      <c r="AA1483" s="32"/>
      <c r="AB1483" s="32"/>
      <c r="AC1483" s="32"/>
      <c r="AD1483" s="32"/>
      <c r="AE1483" s="32"/>
      <c r="AF1483" s="32"/>
      <c r="AG1483" s="32"/>
      <c r="AH1483" s="32"/>
    </row>
    <row r="1484" spans="1:34" ht="12.75" customHeight="1">
      <c r="A1484" s="25"/>
      <c r="B1484" s="32"/>
      <c r="C1484" s="20"/>
      <c r="D1484" s="92"/>
      <c r="E1484" s="20"/>
      <c r="F1484" s="35"/>
      <c r="G1484" s="32"/>
      <c r="H1484" s="32"/>
      <c r="I1484" s="32"/>
      <c r="J1484" s="29"/>
      <c r="K1484" s="29"/>
      <c r="L1484" s="29"/>
      <c r="M1484" s="29"/>
      <c r="N1484" s="29"/>
      <c r="O1484" s="29"/>
      <c r="P1484" s="29"/>
      <c r="Q1484" s="29"/>
      <c r="R1484" s="29"/>
      <c r="S1484" s="29"/>
      <c r="T1484" s="29"/>
      <c r="U1484" s="29"/>
      <c r="V1484" s="29"/>
      <c r="W1484" s="29"/>
      <c r="X1484" s="29"/>
      <c r="Y1484" s="29"/>
      <c r="Z1484" s="29"/>
      <c r="AA1484" s="32"/>
      <c r="AB1484" s="32"/>
      <c r="AC1484" s="32"/>
      <c r="AD1484" s="32"/>
      <c r="AE1484" s="32"/>
      <c r="AF1484" s="32"/>
      <c r="AG1484" s="32"/>
      <c r="AH1484" s="32"/>
    </row>
    <row r="1485" spans="1:34" ht="12.75" customHeight="1">
      <c r="A1485" s="25"/>
      <c r="B1485" s="32"/>
      <c r="C1485" s="20"/>
      <c r="D1485" s="92"/>
      <c r="E1485" s="20"/>
      <c r="F1485" s="35"/>
      <c r="G1485" s="32"/>
      <c r="H1485" s="32"/>
      <c r="I1485" s="32"/>
      <c r="J1485" s="29"/>
      <c r="K1485" s="29"/>
      <c r="L1485" s="29"/>
      <c r="M1485" s="29"/>
      <c r="N1485" s="29"/>
      <c r="O1485" s="29"/>
      <c r="P1485" s="29"/>
      <c r="Q1485" s="29"/>
      <c r="R1485" s="29"/>
      <c r="S1485" s="29"/>
      <c r="T1485" s="29"/>
      <c r="U1485" s="29"/>
      <c r="V1485" s="29"/>
      <c r="W1485" s="29"/>
      <c r="X1485" s="29"/>
      <c r="Y1485" s="29"/>
      <c r="Z1485" s="29"/>
      <c r="AA1485" s="32"/>
      <c r="AB1485" s="32"/>
      <c r="AC1485" s="32"/>
      <c r="AD1485" s="32"/>
      <c r="AE1485" s="32"/>
      <c r="AF1485" s="32"/>
      <c r="AG1485" s="32"/>
      <c r="AH1485" s="32"/>
    </row>
    <row r="1486" spans="1:34" ht="12.75" customHeight="1">
      <c r="A1486" s="25"/>
      <c r="B1486" s="32"/>
      <c r="C1486" s="20"/>
      <c r="D1486" s="92"/>
      <c r="E1486" s="20"/>
      <c r="F1486" s="35"/>
      <c r="G1486" s="32"/>
      <c r="H1486" s="32"/>
      <c r="I1486" s="32"/>
      <c r="J1486" s="29"/>
      <c r="K1486" s="29"/>
      <c r="L1486" s="29"/>
      <c r="M1486" s="29"/>
      <c r="N1486" s="29"/>
      <c r="O1486" s="29"/>
      <c r="P1486" s="29"/>
      <c r="Q1486" s="29"/>
      <c r="R1486" s="29"/>
      <c r="S1486" s="29"/>
      <c r="T1486" s="29"/>
      <c r="U1486" s="29"/>
      <c r="V1486" s="29"/>
      <c r="W1486" s="29"/>
      <c r="X1486" s="29"/>
      <c r="Y1486" s="29"/>
      <c r="Z1486" s="29"/>
      <c r="AA1486" s="32"/>
      <c r="AB1486" s="32"/>
      <c r="AC1486" s="32"/>
      <c r="AD1486" s="32"/>
      <c r="AE1486" s="32"/>
      <c r="AF1486" s="32"/>
      <c r="AG1486" s="32"/>
      <c r="AH1486" s="32"/>
    </row>
    <row r="1487" spans="1:34" ht="12.75" customHeight="1">
      <c r="A1487" s="25"/>
      <c r="B1487" s="32"/>
      <c r="C1487" s="20"/>
      <c r="D1487" s="92"/>
      <c r="E1487" s="20"/>
      <c r="F1487" s="35"/>
      <c r="G1487" s="32"/>
      <c r="H1487" s="32"/>
      <c r="I1487" s="32"/>
      <c r="J1487" s="29"/>
      <c r="K1487" s="29"/>
      <c r="L1487" s="29"/>
      <c r="M1487" s="29"/>
      <c r="N1487" s="29"/>
      <c r="O1487" s="29"/>
      <c r="P1487" s="29"/>
      <c r="Q1487" s="29"/>
      <c r="R1487" s="29"/>
      <c r="S1487" s="29"/>
      <c r="T1487" s="29"/>
      <c r="U1487" s="29"/>
      <c r="V1487" s="29"/>
      <c r="W1487" s="29"/>
      <c r="X1487" s="29"/>
      <c r="Y1487" s="29"/>
      <c r="Z1487" s="29"/>
      <c r="AA1487" s="32"/>
      <c r="AB1487" s="32"/>
      <c r="AC1487" s="32"/>
      <c r="AD1487" s="32"/>
      <c r="AE1487" s="32"/>
      <c r="AF1487" s="32"/>
      <c r="AG1487" s="32"/>
      <c r="AH1487" s="32"/>
    </row>
    <row r="1488" spans="1:34" ht="12.75" customHeight="1">
      <c r="A1488" s="25"/>
      <c r="B1488" s="32"/>
      <c r="C1488" s="20"/>
      <c r="D1488" s="92"/>
      <c r="E1488" s="20"/>
      <c r="F1488" s="35"/>
      <c r="G1488" s="32"/>
      <c r="H1488" s="32"/>
      <c r="I1488" s="32"/>
      <c r="J1488" s="29"/>
      <c r="K1488" s="29"/>
      <c r="L1488" s="29"/>
      <c r="M1488" s="29"/>
      <c r="N1488" s="29"/>
      <c r="O1488" s="29"/>
      <c r="P1488" s="29"/>
      <c r="Q1488" s="29"/>
      <c r="R1488" s="29"/>
      <c r="S1488" s="29"/>
      <c r="T1488" s="29"/>
      <c r="U1488" s="29"/>
      <c r="V1488" s="29"/>
      <c r="W1488" s="29"/>
      <c r="X1488" s="29"/>
      <c r="Y1488" s="29"/>
      <c r="Z1488" s="29"/>
      <c r="AA1488" s="32"/>
      <c r="AB1488" s="32"/>
      <c r="AC1488" s="32"/>
      <c r="AD1488" s="32"/>
      <c r="AE1488" s="32"/>
      <c r="AF1488" s="32"/>
      <c r="AG1488" s="32"/>
      <c r="AH1488" s="32"/>
    </row>
    <row r="1489" spans="1:34" ht="12.75" customHeight="1">
      <c r="A1489" s="25"/>
      <c r="B1489" s="32"/>
      <c r="C1489" s="20"/>
      <c r="D1489" s="92"/>
      <c r="E1489" s="20"/>
      <c r="F1489" s="35"/>
      <c r="G1489" s="32"/>
      <c r="H1489" s="32"/>
      <c r="I1489" s="32"/>
      <c r="J1489" s="29"/>
      <c r="K1489" s="29"/>
      <c r="L1489" s="29"/>
      <c r="M1489" s="29"/>
      <c r="N1489" s="29"/>
      <c r="O1489" s="29"/>
      <c r="P1489" s="29"/>
      <c r="Q1489" s="29"/>
      <c r="R1489" s="29"/>
      <c r="S1489" s="29"/>
      <c r="T1489" s="29"/>
      <c r="U1489" s="29"/>
      <c r="V1489" s="29"/>
      <c r="W1489" s="29"/>
      <c r="X1489" s="29"/>
      <c r="Y1489" s="29"/>
      <c r="Z1489" s="29"/>
      <c r="AA1489" s="32"/>
      <c r="AB1489" s="32"/>
      <c r="AC1489" s="32"/>
      <c r="AD1489" s="32"/>
      <c r="AE1489" s="32"/>
      <c r="AF1489" s="32"/>
      <c r="AG1489" s="32"/>
      <c r="AH1489" s="32"/>
    </row>
    <row r="1490" spans="1:34" ht="12.75" customHeight="1">
      <c r="A1490" s="25"/>
      <c r="B1490" s="32"/>
      <c r="C1490" s="20"/>
      <c r="D1490" s="92"/>
      <c r="E1490" s="20"/>
      <c r="F1490" s="35"/>
      <c r="G1490" s="32"/>
      <c r="H1490" s="32"/>
      <c r="I1490" s="32"/>
      <c r="J1490" s="29"/>
      <c r="K1490" s="29"/>
      <c r="L1490" s="29"/>
      <c r="M1490" s="29"/>
      <c r="N1490" s="29"/>
      <c r="O1490" s="29"/>
      <c r="P1490" s="29"/>
      <c r="Q1490" s="29"/>
      <c r="R1490" s="29"/>
      <c r="S1490" s="29"/>
      <c r="T1490" s="29"/>
      <c r="U1490" s="29"/>
      <c r="V1490" s="29"/>
      <c r="W1490" s="29"/>
      <c r="X1490" s="29"/>
      <c r="Y1490" s="29"/>
      <c r="Z1490" s="29"/>
      <c r="AA1490" s="32"/>
      <c r="AB1490" s="32"/>
      <c r="AC1490" s="32"/>
      <c r="AD1490" s="32"/>
      <c r="AE1490" s="32"/>
      <c r="AF1490" s="32"/>
      <c r="AG1490" s="32"/>
      <c r="AH1490" s="32"/>
    </row>
    <row r="1491" spans="1:34" ht="12.75" customHeight="1">
      <c r="A1491" s="25"/>
      <c r="B1491" s="32"/>
      <c r="C1491" s="20"/>
      <c r="D1491" s="92"/>
      <c r="E1491" s="20"/>
      <c r="F1491" s="35"/>
      <c r="G1491" s="32"/>
      <c r="H1491" s="32"/>
      <c r="I1491" s="32"/>
      <c r="J1491" s="29"/>
      <c r="K1491" s="29"/>
      <c r="L1491" s="29"/>
      <c r="M1491" s="29"/>
      <c r="N1491" s="29"/>
      <c r="O1491" s="29"/>
      <c r="P1491" s="29"/>
      <c r="Q1491" s="29"/>
      <c r="R1491" s="29"/>
      <c r="S1491" s="29"/>
      <c r="T1491" s="29"/>
      <c r="U1491" s="29"/>
      <c r="V1491" s="29"/>
      <c r="W1491" s="29"/>
      <c r="X1491" s="29"/>
      <c r="Y1491" s="29"/>
      <c r="Z1491" s="29"/>
      <c r="AA1491" s="32"/>
      <c r="AB1491" s="32"/>
      <c r="AC1491" s="32"/>
      <c r="AD1491" s="32"/>
      <c r="AE1491" s="32"/>
      <c r="AF1491" s="32"/>
      <c r="AG1491" s="32"/>
      <c r="AH1491" s="32"/>
    </row>
    <row r="1492" spans="1:34" ht="12.75" customHeight="1">
      <c r="A1492" s="25"/>
      <c r="B1492" s="32"/>
      <c r="C1492" s="20"/>
      <c r="D1492" s="92"/>
      <c r="E1492" s="20"/>
      <c r="F1492" s="35"/>
      <c r="G1492" s="32"/>
      <c r="H1492" s="32"/>
      <c r="I1492" s="32"/>
      <c r="J1492" s="29"/>
      <c r="K1492" s="29"/>
      <c r="L1492" s="29"/>
      <c r="M1492" s="29"/>
      <c r="N1492" s="29"/>
      <c r="O1492" s="29"/>
      <c r="P1492" s="29"/>
      <c r="Q1492" s="29"/>
      <c r="R1492" s="29"/>
      <c r="S1492" s="29"/>
      <c r="T1492" s="29"/>
      <c r="U1492" s="29"/>
      <c r="V1492" s="29"/>
      <c r="W1492" s="29"/>
      <c r="X1492" s="29"/>
      <c r="Y1492" s="29"/>
      <c r="Z1492" s="29"/>
      <c r="AA1492" s="32"/>
      <c r="AB1492" s="32"/>
      <c r="AC1492" s="32"/>
      <c r="AD1492" s="32"/>
      <c r="AE1492" s="32"/>
      <c r="AF1492" s="32"/>
      <c r="AG1492" s="32"/>
      <c r="AH1492" s="32"/>
    </row>
    <row r="1493" spans="1:34" ht="12.75" customHeight="1">
      <c r="A1493" s="25"/>
      <c r="B1493" s="32"/>
      <c r="C1493" s="20"/>
      <c r="D1493" s="92"/>
      <c r="E1493" s="20"/>
      <c r="F1493" s="35"/>
      <c r="G1493" s="32"/>
      <c r="H1493" s="32"/>
      <c r="I1493" s="32"/>
      <c r="J1493" s="29"/>
      <c r="K1493" s="29"/>
      <c r="L1493" s="29"/>
      <c r="M1493" s="29"/>
      <c r="N1493" s="29"/>
      <c r="O1493" s="29"/>
      <c r="P1493" s="29"/>
      <c r="Q1493" s="29"/>
      <c r="R1493" s="29"/>
      <c r="S1493" s="29"/>
      <c r="T1493" s="29"/>
      <c r="U1493" s="29"/>
      <c r="V1493" s="29"/>
      <c r="W1493" s="29"/>
      <c r="X1493" s="29"/>
      <c r="Y1493" s="29"/>
      <c r="Z1493" s="29"/>
      <c r="AA1493" s="32"/>
      <c r="AB1493" s="32"/>
      <c r="AC1493" s="32"/>
      <c r="AD1493" s="32"/>
      <c r="AE1493" s="32"/>
      <c r="AF1493" s="32"/>
      <c r="AG1493" s="32"/>
      <c r="AH1493" s="32"/>
    </row>
    <row r="1494" spans="1:34" ht="12.75" customHeight="1">
      <c r="A1494" s="25"/>
      <c r="B1494" s="32"/>
      <c r="C1494" s="20"/>
      <c r="D1494" s="92"/>
      <c r="E1494" s="20"/>
      <c r="F1494" s="35"/>
      <c r="G1494" s="32"/>
      <c r="H1494" s="32"/>
      <c r="I1494" s="32"/>
      <c r="J1494" s="29"/>
      <c r="K1494" s="29"/>
      <c r="L1494" s="29"/>
      <c r="M1494" s="29"/>
      <c r="N1494" s="29"/>
      <c r="O1494" s="29"/>
      <c r="P1494" s="29"/>
      <c r="Q1494" s="29"/>
      <c r="R1494" s="29"/>
      <c r="S1494" s="29"/>
      <c r="T1494" s="29"/>
      <c r="U1494" s="29"/>
      <c r="V1494" s="29"/>
      <c r="W1494" s="29"/>
      <c r="X1494" s="29"/>
      <c r="Y1494" s="29"/>
      <c r="Z1494" s="29"/>
      <c r="AA1494" s="32"/>
      <c r="AB1494" s="32"/>
      <c r="AC1494" s="32"/>
      <c r="AD1494" s="32"/>
      <c r="AE1494" s="32"/>
      <c r="AF1494" s="32"/>
      <c r="AG1494" s="32"/>
      <c r="AH1494" s="32"/>
    </row>
    <row r="1495" spans="1:34" ht="12.75" customHeight="1">
      <c r="A1495" s="25"/>
      <c r="B1495" s="32"/>
      <c r="C1495" s="20"/>
      <c r="D1495" s="92"/>
      <c r="E1495" s="20"/>
      <c r="F1495" s="35"/>
      <c r="G1495" s="32"/>
      <c r="H1495" s="32"/>
      <c r="I1495" s="32"/>
      <c r="J1495" s="29"/>
      <c r="K1495" s="29"/>
      <c r="L1495" s="29"/>
      <c r="M1495" s="29"/>
      <c r="N1495" s="29"/>
      <c r="O1495" s="29"/>
      <c r="P1495" s="29"/>
      <c r="Q1495" s="29"/>
      <c r="R1495" s="29"/>
      <c r="S1495" s="29"/>
      <c r="T1495" s="29"/>
      <c r="U1495" s="29"/>
      <c r="V1495" s="29"/>
      <c r="W1495" s="29"/>
      <c r="X1495" s="29"/>
      <c r="Y1495" s="29"/>
      <c r="Z1495" s="29"/>
      <c r="AA1495" s="32"/>
      <c r="AB1495" s="32"/>
      <c r="AC1495" s="32"/>
      <c r="AD1495" s="32"/>
      <c r="AE1495" s="32"/>
      <c r="AF1495" s="32"/>
      <c r="AG1495" s="32"/>
      <c r="AH1495" s="32"/>
    </row>
    <row r="1496" spans="1:34" ht="12.75" customHeight="1">
      <c r="A1496" s="25"/>
      <c r="B1496" s="32"/>
      <c r="C1496" s="20"/>
      <c r="D1496" s="92"/>
      <c r="E1496" s="20"/>
      <c r="F1496" s="35"/>
      <c r="G1496" s="32"/>
      <c r="H1496" s="32"/>
      <c r="I1496" s="32"/>
      <c r="J1496" s="29"/>
      <c r="K1496" s="29"/>
      <c r="L1496" s="29"/>
      <c r="M1496" s="29"/>
      <c r="N1496" s="29"/>
      <c r="O1496" s="29"/>
      <c r="P1496" s="29"/>
      <c r="Q1496" s="29"/>
      <c r="R1496" s="29"/>
      <c r="S1496" s="29"/>
      <c r="T1496" s="29"/>
      <c r="U1496" s="29"/>
      <c r="V1496" s="29"/>
      <c r="W1496" s="29"/>
      <c r="X1496" s="29"/>
      <c r="Y1496" s="29"/>
      <c r="Z1496" s="29"/>
      <c r="AA1496" s="32"/>
      <c r="AB1496" s="32"/>
      <c r="AC1496" s="32"/>
      <c r="AD1496" s="32"/>
      <c r="AE1496" s="32"/>
      <c r="AF1496" s="32"/>
      <c r="AG1496" s="32"/>
      <c r="AH1496" s="32"/>
    </row>
    <row r="1497" spans="1:34" ht="12.75" customHeight="1">
      <c r="A1497" s="25"/>
      <c r="B1497" s="32"/>
      <c r="C1497" s="20"/>
      <c r="D1497" s="92"/>
      <c r="E1497" s="20"/>
      <c r="F1497" s="35"/>
      <c r="G1497" s="32"/>
      <c r="H1497" s="32"/>
      <c r="I1497" s="32"/>
      <c r="J1497" s="29"/>
      <c r="K1497" s="29"/>
      <c r="L1497" s="29"/>
      <c r="M1497" s="29"/>
      <c r="N1497" s="29"/>
      <c r="O1497" s="29"/>
      <c r="P1497" s="29"/>
      <c r="Q1497" s="29"/>
      <c r="R1497" s="29"/>
      <c r="S1497" s="29"/>
      <c r="T1497" s="29"/>
      <c r="U1497" s="29"/>
      <c r="V1497" s="29"/>
      <c r="W1497" s="29"/>
      <c r="X1497" s="29"/>
      <c r="Y1497" s="29"/>
      <c r="Z1497" s="29"/>
      <c r="AA1497" s="32"/>
      <c r="AB1497" s="32"/>
      <c r="AC1497" s="32"/>
      <c r="AD1497" s="32"/>
      <c r="AE1497" s="32"/>
      <c r="AF1497" s="32"/>
      <c r="AG1497" s="32"/>
      <c r="AH1497" s="32"/>
    </row>
    <row r="1498" spans="1:34" ht="12.75" customHeight="1">
      <c r="A1498" s="25"/>
      <c r="B1498" s="32"/>
      <c r="C1498" s="20"/>
      <c r="D1498" s="92"/>
      <c r="E1498" s="20"/>
      <c r="F1498" s="35"/>
      <c r="G1498" s="32"/>
      <c r="H1498" s="32"/>
      <c r="I1498" s="32"/>
      <c r="J1498" s="29"/>
      <c r="K1498" s="29"/>
      <c r="L1498" s="29"/>
      <c r="M1498" s="29"/>
      <c r="N1498" s="29"/>
      <c r="O1498" s="29"/>
      <c r="P1498" s="29"/>
      <c r="Q1498" s="29"/>
      <c r="R1498" s="29"/>
      <c r="S1498" s="29"/>
      <c r="T1498" s="29"/>
      <c r="U1498" s="29"/>
      <c r="V1498" s="29"/>
      <c r="W1498" s="29"/>
      <c r="X1498" s="29"/>
      <c r="Y1498" s="29"/>
      <c r="Z1498" s="29"/>
      <c r="AA1498" s="32"/>
      <c r="AB1498" s="32"/>
      <c r="AC1498" s="32"/>
      <c r="AD1498" s="32"/>
      <c r="AE1498" s="32"/>
      <c r="AF1498" s="32"/>
      <c r="AG1498" s="32"/>
      <c r="AH1498" s="32"/>
    </row>
    <row r="1499" spans="1:34" ht="12.75" customHeight="1">
      <c r="A1499" s="25"/>
      <c r="B1499" s="32"/>
      <c r="C1499" s="20"/>
      <c r="D1499" s="92"/>
      <c r="E1499" s="20"/>
      <c r="F1499" s="35"/>
      <c r="G1499" s="32"/>
      <c r="H1499" s="32"/>
      <c r="I1499" s="32"/>
      <c r="J1499" s="29"/>
      <c r="K1499" s="29"/>
      <c r="L1499" s="29"/>
      <c r="M1499" s="29"/>
      <c r="N1499" s="29"/>
      <c r="O1499" s="29"/>
      <c r="P1499" s="29"/>
      <c r="Q1499" s="29"/>
      <c r="R1499" s="29"/>
      <c r="S1499" s="29"/>
      <c r="T1499" s="29"/>
      <c r="U1499" s="29"/>
      <c r="V1499" s="29"/>
      <c r="W1499" s="29"/>
      <c r="X1499" s="29"/>
      <c r="Y1499" s="29"/>
      <c r="Z1499" s="29"/>
      <c r="AA1499" s="32"/>
      <c r="AB1499" s="32"/>
      <c r="AC1499" s="32"/>
      <c r="AD1499" s="32"/>
      <c r="AE1499" s="32"/>
      <c r="AF1499" s="32"/>
      <c r="AG1499" s="32"/>
      <c r="AH1499" s="32"/>
    </row>
    <row r="1500" spans="1:34" ht="12.75" customHeight="1">
      <c r="A1500" s="25"/>
      <c r="B1500" s="32"/>
      <c r="C1500" s="20"/>
      <c r="D1500" s="92"/>
      <c r="E1500" s="20"/>
      <c r="F1500" s="35"/>
      <c r="G1500" s="32"/>
      <c r="H1500" s="32"/>
      <c r="I1500" s="32"/>
      <c r="J1500" s="29"/>
      <c r="K1500" s="29"/>
      <c r="L1500" s="29"/>
      <c r="M1500" s="29"/>
      <c r="N1500" s="29"/>
      <c r="O1500" s="29"/>
      <c r="P1500" s="29"/>
      <c r="Q1500" s="29"/>
      <c r="R1500" s="29"/>
      <c r="S1500" s="29"/>
      <c r="T1500" s="29"/>
      <c r="U1500" s="29"/>
      <c r="V1500" s="29"/>
      <c r="W1500" s="29"/>
      <c r="X1500" s="29"/>
      <c r="Y1500" s="29"/>
      <c r="Z1500" s="29"/>
      <c r="AA1500" s="32"/>
      <c r="AB1500" s="32"/>
      <c r="AC1500" s="32"/>
      <c r="AD1500" s="32"/>
      <c r="AE1500" s="32"/>
      <c r="AF1500" s="32"/>
      <c r="AG1500" s="32"/>
      <c r="AH1500" s="32"/>
    </row>
    <row r="1501" spans="1:34" ht="12.75" customHeight="1">
      <c r="A1501" s="25"/>
      <c r="B1501" s="32"/>
      <c r="C1501" s="20"/>
      <c r="D1501" s="92"/>
      <c r="E1501" s="20"/>
      <c r="F1501" s="35"/>
      <c r="G1501" s="32"/>
      <c r="H1501" s="32"/>
      <c r="I1501" s="32"/>
      <c r="J1501" s="29"/>
      <c r="K1501" s="29"/>
      <c r="L1501" s="29"/>
      <c r="M1501" s="29"/>
      <c r="N1501" s="29"/>
      <c r="O1501" s="29"/>
      <c r="P1501" s="29"/>
      <c r="Q1501" s="29"/>
      <c r="R1501" s="29"/>
      <c r="S1501" s="29"/>
      <c r="T1501" s="29"/>
      <c r="U1501" s="29"/>
      <c r="V1501" s="29"/>
      <c r="W1501" s="29"/>
      <c r="X1501" s="29"/>
      <c r="Y1501" s="29"/>
      <c r="Z1501" s="29"/>
      <c r="AA1501" s="32"/>
      <c r="AB1501" s="32"/>
      <c r="AC1501" s="32"/>
      <c r="AD1501" s="32"/>
      <c r="AE1501" s="32"/>
      <c r="AF1501" s="32"/>
      <c r="AG1501" s="32"/>
      <c r="AH1501" s="32"/>
    </row>
    <row r="1502" spans="1:34" ht="12.75" customHeight="1">
      <c r="A1502" s="25"/>
      <c r="B1502" s="32"/>
      <c r="C1502" s="20"/>
      <c r="D1502" s="92"/>
      <c r="E1502" s="20"/>
      <c r="F1502" s="35"/>
      <c r="G1502" s="32"/>
      <c r="H1502" s="32"/>
      <c r="I1502" s="32"/>
      <c r="J1502" s="29"/>
      <c r="K1502" s="29"/>
      <c r="L1502" s="29"/>
      <c r="M1502" s="29"/>
      <c r="N1502" s="29"/>
      <c r="O1502" s="29"/>
      <c r="P1502" s="29"/>
      <c r="Q1502" s="29"/>
      <c r="R1502" s="29"/>
      <c r="S1502" s="29"/>
      <c r="T1502" s="29"/>
      <c r="U1502" s="29"/>
      <c r="V1502" s="29"/>
      <c r="W1502" s="29"/>
      <c r="X1502" s="29"/>
      <c r="Y1502" s="29"/>
      <c r="Z1502" s="29"/>
      <c r="AA1502" s="32"/>
      <c r="AB1502" s="32"/>
      <c r="AC1502" s="32"/>
      <c r="AD1502" s="32"/>
      <c r="AE1502" s="32"/>
      <c r="AF1502" s="32"/>
      <c r="AG1502" s="32"/>
      <c r="AH1502" s="32"/>
    </row>
    <row r="1503" spans="1:34" ht="12.75" customHeight="1">
      <c r="A1503" s="25"/>
      <c r="B1503" s="32"/>
      <c r="C1503" s="20"/>
      <c r="D1503" s="92"/>
      <c r="E1503" s="20"/>
      <c r="F1503" s="35"/>
      <c r="G1503" s="32"/>
      <c r="H1503" s="32"/>
      <c r="I1503" s="32"/>
      <c r="J1503" s="29"/>
      <c r="K1503" s="29"/>
      <c r="L1503" s="29"/>
      <c r="M1503" s="29"/>
      <c r="N1503" s="29"/>
      <c r="O1503" s="29"/>
      <c r="P1503" s="29"/>
      <c r="Q1503" s="29"/>
      <c r="R1503" s="29"/>
      <c r="S1503" s="29"/>
      <c r="T1503" s="29"/>
      <c r="U1503" s="29"/>
      <c r="V1503" s="29"/>
      <c r="W1503" s="29"/>
      <c r="X1503" s="29"/>
      <c r="Y1503" s="29"/>
      <c r="Z1503" s="29"/>
      <c r="AA1503" s="32"/>
      <c r="AB1503" s="32"/>
      <c r="AC1503" s="32"/>
      <c r="AD1503" s="32"/>
      <c r="AE1503" s="32"/>
      <c r="AF1503" s="32"/>
      <c r="AG1503" s="32"/>
      <c r="AH1503" s="32"/>
    </row>
    <row r="1504" spans="1:34" ht="12.75" customHeight="1">
      <c r="A1504" s="25"/>
      <c r="B1504" s="32"/>
      <c r="C1504" s="20"/>
      <c r="D1504" s="92"/>
      <c r="E1504" s="20"/>
      <c r="F1504" s="35"/>
      <c r="G1504" s="32"/>
      <c r="H1504" s="32"/>
      <c r="I1504" s="32"/>
      <c r="J1504" s="29"/>
      <c r="K1504" s="29"/>
      <c r="L1504" s="29"/>
      <c r="M1504" s="29"/>
      <c r="N1504" s="29"/>
      <c r="O1504" s="29"/>
      <c r="P1504" s="29"/>
      <c r="Q1504" s="29"/>
      <c r="R1504" s="29"/>
      <c r="S1504" s="29"/>
      <c r="T1504" s="29"/>
      <c r="U1504" s="29"/>
      <c r="V1504" s="29"/>
      <c r="W1504" s="29"/>
      <c r="X1504" s="29"/>
      <c r="Y1504" s="29"/>
      <c r="Z1504" s="29"/>
      <c r="AA1504" s="32"/>
      <c r="AB1504" s="32"/>
      <c r="AC1504" s="32"/>
      <c r="AD1504" s="32"/>
      <c r="AE1504" s="32"/>
      <c r="AF1504" s="32"/>
      <c r="AG1504" s="32"/>
      <c r="AH1504" s="32"/>
    </row>
    <row r="1505" spans="1:34" ht="12.75" customHeight="1">
      <c r="A1505" s="25"/>
      <c r="B1505" s="32"/>
      <c r="C1505" s="20"/>
      <c r="D1505" s="92"/>
      <c r="E1505" s="20"/>
      <c r="F1505" s="35"/>
      <c r="G1505" s="32"/>
      <c r="H1505" s="32"/>
      <c r="I1505" s="32"/>
      <c r="J1505" s="29"/>
      <c r="K1505" s="29"/>
      <c r="L1505" s="29"/>
      <c r="M1505" s="29"/>
      <c r="N1505" s="29"/>
      <c r="O1505" s="29"/>
      <c r="P1505" s="29"/>
      <c r="Q1505" s="29"/>
      <c r="R1505" s="29"/>
      <c r="S1505" s="29"/>
      <c r="T1505" s="29"/>
      <c r="U1505" s="29"/>
      <c r="V1505" s="29"/>
      <c r="W1505" s="29"/>
      <c r="X1505" s="29"/>
      <c r="Y1505" s="29"/>
      <c r="Z1505" s="29"/>
      <c r="AA1505" s="32"/>
      <c r="AB1505" s="32"/>
      <c r="AC1505" s="32"/>
      <c r="AD1505" s="32"/>
      <c r="AE1505" s="32"/>
      <c r="AF1505" s="32"/>
      <c r="AG1505" s="32"/>
      <c r="AH1505" s="32"/>
    </row>
    <row r="1506" spans="1:34" ht="12.75" customHeight="1">
      <c r="A1506" s="25"/>
      <c r="B1506" s="32"/>
      <c r="C1506" s="20"/>
      <c r="D1506" s="92"/>
      <c r="E1506" s="20"/>
      <c r="F1506" s="35"/>
      <c r="G1506" s="32"/>
      <c r="H1506" s="32"/>
      <c r="I1506" s="32"/>
      <c r="J1506" s="29"/>
      <c r="K1506" s="29"/>
      <c r="L1506" s="29"/>
      <c r="M1506" s="29"/>
      <c r="N1506" s="29"/>
      <c r="O1506" s="29"/>
      <c r="P1506" s="29"/>
      <c r="Q1506" s="29"/>
      <c r="R1506" s="29"/>
      <c r="S1506" s="29"/>
      <c r="T1506" s="29"/>
      <c r="U1506" s="29"/>
      <c r="V1506" s="29"/>
      <c r="W1506" s="29"/>
      <c r="X1506" s="29"/>
      <c r="Y1506" s="29"/>
      <c r="Z1506" s="29"/>
      <c r="AA1506" s="32"/>
      <c r="AB1506" s="32"/>
      <c r="AC1506" s="32"/>
      <c r="AD1506" s="32"/>
      <c r="AE1506" s="32"/>
      <c r="AF1506" s="32"/>
      <c r="AG1506" s="32"/>
      <c r="AH1506" s="32"/>
    </row>
    <row r="1507" spans="1:34" ht="12.75" customHeight="1">
      <c r="A1507" s="25"/>
      <c r="B1507" s="32"/>
      <c r="C1507" s="20"/>
      <c r="D1507" s="92"/>
      <c r="E1507" s="20"/>
      <c r="F1507" s="35"/>
      <c r="G1507" s="32"/>
      <c r="H1507" s="32"/>
      <c r="I1507" s="32"/>
      <c r="J1507" s="29"/>
      <c r="K1507" s="29"/>
      <c r="L1507" s="29"/>
      <c r="M1507" s="29"/>
      <c r="N1507" s="29"/>
      <c r="O1507" s="29"/>
      <c r="P1507" s="29"/>
      <c r="Q1507" s="29"/>
      <c r="R1507" s="29"/>
      <c r="S1507" s="29"/>
      <c r="T1507" s="29"/>
      <c r="U1507" s="29"/>
      <c r="V1507" s="29"/>
      <c r="W1507" s="29"/>
      <c r="X1507" s="29"/>
      <c r="Y1507" s="29"/>
      <c r="Z1507" s="29"/>
      <c r="AA1507" s="32"/>
      <c r="AB1507" s="32"/>
      <c r="AC1507" s="32"/>
      <c r="AD1507" s="32"/>
      <c r="AE1507" s="32"/>
      <c r="AF1507" s="32"/>
      <c r="AG1507" s="32"/>
      <c r="AH1507" s="32"/>
    </row>
    <row r="1508" spans="1:34" ht="12.75" customHeight="1">
      <c r="A1508" s="25"/>
      <c r="B1508" s="32"/>
      <c r="C1508" s="20"/>
      <c r="D1508" s="92"/>
      <c r="E1508" s="20"/>
      <c r="F1508" s="35"/>
      <c r="G1508" s="32"/>
      <c r="H1508" s="32"/>
      <c r="I1508" s="32"/>
      <c r="J1508" s="29"/>
      <c r="K1508" s="29"/>
      <c r="L1508" s="29"/>
      <c r="M1508" s="29"/>
      <c r="N1508" s="29"/>
      <c r="O1508" s="29"/>
      <c r="P1508" s="29"/>
      <c r="Q1508" s="29"/>
      <c r="R1508" s="29"/>
      <c r="S1508" s="29"/>
      <c r="T1508" s="29"/>
      <c r="U1508" s="29"/>
      <c r="V1508" s="29"/>
      <c r="W1508" s="29"/>
      <c r="X1508" s="29"/>
      <c r="Y1508" s="29"/>
      <c r="Z1508" s="29"/>
      <c r="AA1508" s="32"/>
      <c r="AB1508" s="32"/>
      <c r="AC1508" s="32"/>
      <c r="AD1508" s="32"/>
      <c r="AE1508" s="32"/>
      <c r="AF1508" s="32"/>
      <c r="AG1508" s="32"/>
      <c r="AH1508" s="32"/>
    </row>
    <row r="1509" spans="1:34" ht="12.75" customHeight="1">
      <c r="A1509" s="25"/>
      <c r="B1509" s="32"/>
      <c r="C1509" s="20"/>
      <c r="D1509" s="92"/>
      <c r="E1509" s="20"/>
      <c r="F1509" s="35"/>
      <c r="G1509" s="32"/>
      <c r="H1509" s="32"/>
      <c r="I1509" s="32"/>
      <c r="J1509" s="29"/>
      <c r="K1509" s="29"/>
      <c r="L1509" s="29"/>
      <c r="M1509" s="29"/>
      <c r="N1509" s="29"/>
      <c r="O1509" s="29"/>
      <c r="P1509" s="29"/>
      <c r="Q1509" s="29"/>
      <c r="R1509" s="29"/>
      <c r="S1509" s="29"/>
      <c r="T1509" s="29"/>
      <c r="U1509" s="29"/>
      <c r="V1509" s="29"/>
      <c r="W1509" s="29"/>
      <c r="X1509" s="29"/>
      <c r="Y1509" s="29"/>
      <c r="Z1509" s="29"/>
      <c r="AA1509" s="32"/>
      <c r="AB1509" s="32"/>
      <c r="AC1509" s="32"/>
      <c r="AD1509" s="32"/>
      <c r="AE1509" s="32"/>
      <c r="AF1509" s="32"/>
      <c r="AG1509" s="32"/>
      <c r="AH1509" s="32"/>
    </row>
    <row r="1510" spans="1:34" ht="12.75" customHeight="1">
      <c r="A1510" s="25"/>
      <c r="B1510" s="32"/>
      <c r="C1510" s="20"/>
      <c r="D1510" s="92"/>
      <c r="E1510" s="20"/>
      <c r="F1510" s="35"/>
      <c r="G1510" s="32"/>
      <c r="H1510" s="32"/>
      <c r="I1510" s="32"/>
      <c r="J1510" s="29"/>
      <c r="K1510" s="29"/>
      <c r="L1510" s="29"/>
      <c r="M1510" s="29"/>
      <c r="N1510" s="29"/>
      <c r="O1510" s="29"/>
      <c r="P1510" s="29"/>
      <c r="Q1510" s="29"/>
      <c r="R1510" s="29"/>
      <c r="S1510" s="29"/>
      <c r="T1510" s="29"/>
      <c r="U1510" s="29"/>
      <c r="V1510" s="29"/>
      <c r="W1510" s="29"/>
      <c r="X1510" s="29"/>
      <c r="Y1510" s="29"/>
      <c r="Z1510" s="29"/>
      <c r="AA1510" s="32"/>
      <c r="AB1510" s="32"/>
      <c r="AC1510" s="32"/>
      <c r="AD1510" s="32"/>
      <c r="AE1510" s="32"/>
      <c r="AF1510" s="32"/>
      <c r="AG1510" s="32"/>
      <c r="AH1510" s="32"/>
    </row>
    <row r="1511" spans="1:34" ht="12.75" customHeight="1">
      <c r="A1511" s="25"/>
      <c r="B1511" s="32"/>
      <c r="C1511" s="20"/>
      <c r="D1511" s="92"/>
      <c r="E1511" s="20"/>
      <c r="F1511" s="35"/>
      <c r="G1511" s="32"/>
      <c r="H1511" s="32"/>
      <c r="I1511" s="32"/>
      <c r="J1511" s="29"/>
      <c r="K1511" s="29"/>
      <c r="L1511" s="29"/>
      <c r="M1511" s="29"/>
      <c r="N1511" s="29"/>
      <c r="O1511" s="29"/>
      <c r="P1511" s="29"/>
      <c r="Q1511" s="29"/>
      <c r="R1511" s="29"/>
      <c r="S1511" s="29"/>
      <c r="T1511" s="29"/>
      <c r="U1511" s="29"/>
      <c r="V1511" s="29"/>
      <c r="W1511" s="29"/>
      <c r="X1511" s="29"/>
      <c r="Y1511" s="29"/>
      <c r="Z1511" s="29"/>
      <c r="AA1511" s="32"/>
      <c r="AB1511" s="32"/>
      <c r="AC1511" s="32"/>
      <c r="AD1511" s="32"/>
      <c r="AE1511" s="32"/>
      <c r="AF1511" s="32"/>
      <c r="AG1511" s="32"/>
      <c r="AH1511" s="32"/>
    </row>
    <row r="1512" spans="1:34" ht="12.75" customHeight="1">
      <c r="A1512" s="25"/>
      <c r="B1512" s="32"/>
      <c r="C1512" s="20"/>
      <c r="D1512" s="92"/>
      <c r="E1512" s="20"/>
      <c r="F1512" s="35"/>
      <c r="G1512" s="32"/>
      <c r="H1512" s="32"/>
      <c r="I1512" s="32"/>
      <c r="J1512" s="29"/>
      <c r="K1512" s="29"/>
      <c r="L1512" s="29"/>
      <c r="M1512" s="29"/>
      <c r="N1512" s="29"/>
      <c r="O1512" s="29"/>
      <c r="P1512" s="29"/>
      <c r="Q1512" s="29"/>
      <c r="R1512" s="29"/>
      <c r="S1512" s="29"/>
      <c r="T1512" s="29"/>
      <c r="U1512" s="29"/>
      <c r="V1512" s="29"/>
      <c r="W1512" s="29"/>
      <c r="X1512" s="29"/>
      <c r="Y1512" s="29"/>
      <c r="Z1512" s="29"/>
      <c r="AA1512" s="32"/>
      <c r="AB1512" s="32"/>
      <c r="AC1512" s="32"/>
      <c r="AD1512" s="32"/>
      <c r="AE1512" s="32"/>
      <c r="AF1512" s="32"/>
      <c r="AG1512" s="32"/>
      <c r="AH1512" s="32"/>
    </row>
    <row r="1513" spans="1:34" ht="12.75" customHeight="1">
      <c r="A1513" s="25"/>
      <c r="B1513" s="32"/>
      <c r="C1513" s="20"/>
      <c r="D1513" s="92"/>
      <c r="E1513" s="20"/>
      <c r="F1513" s="35"/>
      <c r="G1513" s="32"/>
      <c r="H1513" s="32"/>
      <c r="I1513" s="32"/>
      <c r="J1513" s="29"/>
      <c r="K1513" s="29"/>
      <c r="L1513" s="29"/>
      <c r="M1513" s="29"/>
      <c r="N1513" s="29"/>
      <c r="O1513" s="29"/>
      <c r="P1513" s="29"/>
      <c r="Q1513" s="29"/>
      <c r="R1513" s="29"/>
      <c r="S1513" s="29"/>
      <c r="T1513" s="29"/>
      <c r="U1513" s="29"/>
      <c r="V1513" s="29"/>
      <c r="W1513" s="29"/>
      <c r="X1513" s="29"/>
      <c r="Y1513" s="29"/>
      <c r="Z1513" s="29"/>
      <c r="AA1513" s="32"/>
      <c r="AB1513" s="32"/>
      <c r="AC1513" s="32"/>
      <c r="AD1513" s="32"/>
      <c r="AE1513" s="32"/>
      <c r="AF1513" s="32"/>
      <c r="AG1513" s="32"/>
      <c r="AH1513" s="32"/>
    </row>
    <row r="1514" spans="1:34" ht="12.75" customHeight="1">
      <c r="A1514" s="25"/>
      <c r="B1514" s="32"/>
      <c r="C1514" s="20"/>
      <c r="D1514" s="92"/>
      <c r="E1514" s="20"/>
      <c r="F1514" s="35"/>
      <c r="G1514" s="32"/>
      <c r="H1514" s="32"/>
      <c r="I1514" s="32"/>
      <c r="J1514" s="29"/>
      <c r="K1514" s="29"/>
      <c r="L1514" s="29"/>
      <c r="M1514" s="29"/>
      <c r="N1514" s="29"/>
      <c r="O1514" s="29"/>
      <c r="P1514" s="29"/>
      <c r="Q1514" s="29"/>
      <c r="R1514" s="29"/>
      <c r="S1514" s="29"/>
      <c r="T1514" s="29"/>
      <c r="U1514" s="29"/>
      <c r="V1514" s="29"/>
      <c r="W1514" s="29"/>
      <c r="X1514" s="29"/>
      <c r="Y1514" s="29"/>
      <c r="Z1514" s="29"/>
      <c r="AA1514" s="32"/>
      <c r="AB1514" s="32"/>
      <c r="AC1514" s="32"/>
      <c r="AD1514" s="32"/>
      <c r="AE1514" s="32"/>
      <c r="AF1514" s="32"/>
      <c r="AG1514" s="32"/>
      <c r="AH1514" s="32"/>
    </row>
    <row r="1515" spans="1:34" ht="12.75" customHeight="1">
      <c r="A1515" s="25"/>
      <c r="B1515" s="32"/>
      <c r="C1515" s="20"/>
      <c r="D1515" s="92"/>
      <c r="E1515" s="20"/>
      <c r="F1515" s="35"/>
      <c r="G1515" s="32"/>
      <c r="H1515" s="32"/>
      <c r="I1515" s="32"/>
      <c r="J1515" s="29"/>
      <c r="K1515" s="29"/>
      <c r="L1515" s="29"/>
      <c r="M1515" s="29"/>
      <c r="N1515" s="29"/>
      <c r="O1515" s="29"/>
      <c r="P1515" s="29"/>
      <c r="Q1515" s="29"/>
      <c r="R1515" s="29"/>
      <c r="S1515" s="29"/>
      <c r="T1515" s="29"/>
      <c r="U1515" s="29"/>
      <c r="V1515" s="29"/>
      <c r="W1515" s="29"/>
      <c r="X1515" s="29"/>
      <c r="Y1515" s="29"/>
      <c r="Z1515" s="29"/>
      <c r="AA1515" s="32"/>
      <c r="AB1515" s="32"/>
      <c r="AC1515" s="32"/>
      <c r="AD1515" s="32"/>
      <c r="AE1515" s="32"/>
      <c r="AF1515" s="32"/>
      <c r="AG1515" s="32"/>
      <c r="AH1515" s="32"/>
    </row>
    <row r="1516" spans="1:34" ht="12.75" customHeight="1">
      <c r="A1516" s="25"/>
      <c r="B1516" s="32"/>
      <c r="C1516" s="20"/>
      <c r="D1516" s="92"/>
      <c r="E1516" s="20"/>
      <c r="F1516" s="35"/>
      <c r="G1516" s="32"/>
      <c r="H1516" s="32"/>
      <c r="I1516" s="32"/>
      <c r="J1516" s="29"/>
      <c r="K1516" s="29"/>
      <c r="L1516" s="29"/>
      <c r="M1516" s="29"/>
      <c r="N1516" s="29"/>
      <c r="O1516" s="29"/>
      <c r="P1516" s="29"/>
      <c r="Q1516" s="29"/>
      <c r="R1516" s="29"/>
      <c r="S1516" s="29"/>
      <c r="T1516" s="29"/>
      <c r="U1516" s="29"/>
      <c r="V1516" s="29"/>
      <c r="W1516" s="29"/>
      <c r="X1516" s="29"/>
      <c r="Y1516" s="29"/>
      <c r="Z1516" s="29"/>
      <c r="AA1516" s="32"/>
      <c r="AB1516" s="32"/>
      <c r="AC1516" s="32"/>
      <c r="AD1516" s="32"/>
      <c r="AE1516" s="32"/>
      <c r="AF1516" s="32"/>
      <c r="AG1516" s="32"/>
      <c r="AH1516" s="32"/>
    </row>
    <row r="1517" spans="1:34" ht="12.75" customHeight="1">
      <c r="A1517" s="25"/>
      <c r="B1517" s="32"/>
      <c r="C1517" s="20"/>
      <c r="D1517" s="92"/>
      <c r="E1517" s="20"/>
      <c r="F1517" s="35"/>
      <c r="G1517" s="32"/>
      <c r="H1517" s="32"/>
      <c r="I1517" s="32"/>
      <c r="J1517" s="29"/>
      <c r="K1517" s="29"/>
      <c r="L1517" s="29"/>
      <c r="M1517" s="29"/>
      <c r="N1517" s="29"/>
      <c r="O1517" s="29"/>
      <c r="P1517" s="29"/>
      <c r="Q1517" s="29"/>
      <c r="R1517" s="29"/>
      <c r="S1517" s="29"/>
      <c r="T1517" s="29"/>
      <c r="U1517" s="29"/>
      <c r="V1517" s="29"/>
      <c r="W1517" s="29"/>
      <c r="X1517" s="29"/>
      <c r="Y1517" s="29"/>
      <c r="Z1517" s="29"/>
      <c r="AA1517" s="32"/>
      <c r="AB1517" s="32"/>
      <c r="AC1517" s="32"/>
      <c r="AD1517" s="32"/>
      <c r="AE1517" s="32"/>
      <c r="AF1517" s="32"/>
      <c r="AG1517" s="32"/>
      <c r="AH1517" s="32"/>
    </row>
    <row r="1518" spans="1:34" ht="12.75" customHeight="1">
      <c r="A1518" s="25"/>
      <c r="B1518" s="32"/>
      <c r="C1518" s="20"/>
      <c r="D1518" s="92"/>
      <c r="E1518" s="20"/>
      <c r="F1518" s="35"/>
      <c r="G1518" s="32"/>
      <c r="H1518" s="32"/>
      <c r="I1518" s="32"/>
      <c r="J1518" s="29"/>
      <c r="K1518" s="29"/>
      <c r="L1518" s="29"/>
      <c r="M1518" s="29"/>
      <c r="N1518" s="29"/>
      <c r="O1518" s="29"/>
      <c r="P1518" s="29"/>
      <c r="Q1518" s="29"/>
      <c r="R1518" s="29"/>
      <c r="S1518" s="29"/>
      <c r="T1518" s="29"/>
      <c r="U1518" s="29"/>
      <c r="V1518" s="29"/>
      <c r="W1518" s="29"/>
      <c r="X1518" s="29"/>
      <c r="Y1518" s="29"/>
      <c r="Z1518" s="29"/>
      <c r="AA1518" s="32"/>
      <c r="AB1518" s="32"/>
      <c r="AC1518" s="32"/>
      <c r="AD1518" s="32"/>
      <c r="AE1518" s="32"/>
      <c r="AF1518" s="32"/>
      <c r="AG1518" s="32"/>
      <c r="AH1518" s="32"/>
    </row>
    <row r="1519" spans="1:34" ht="12.75" customHeight="1">
      <c r="A1519" s="25"/>
      <c r="B1519" s="32"/>
      <c r="C1519" s="20"/>
      <c r="D1519" s="92"/>
      <c r="E1519" s="20"/>
      <c r="F1519" s="35"/>
      <c r="G1519" s="32"/>
      <c r="H1519" s="32"/>
      <c r="I1519" s="32"/>
      <c r="J1519" s="29"/>
      <c r="K1519" s="29"/>
      <c r="L1519" s="29"/>
      <c r="M1519" s="29"/>
      <c r="N1519" s="29"/>
      <c r="O1519" s="29"/>
      <c r="P1519" s="29"/>
      <c r="Q1519" s="29"/>
      <c r="R1519" s="29"/>
      <c r="S1519" s="29"/>
      <c r="T1519" s="29"/>
      <c r="U1519" s="29"/>
      <c r="V1519" s="29"/>
      <c r="W1519" s="29"/>
      <c r="X1519" s="29"/>
      <c r="Y1519" s="29"/>
      <c r="Z1519" s="29"/>
      <c r="AA1519" s="32"/>
      <c r="AB1519" s="32"/>
      <c r="AC1519" s="32"/>
      <c r="AD1519" s="32"/>
      <c r="AE1519" s="32"/>
      <c r="AF1519" s="32"/>
      <c r="AG1519" s="32"/>
      <c r="AH1519" s="32"/>
    </row>
    <row r="1520" spans="1:34" ht="12.75" customHeight="1">
      <c r="A1520" s="25"/>
      <c r="B1520" s="32"/>
      <c r="C1520" s="20"/>
      <c r="D1520" s="92"/>
      <c r="E1520" s="20"/>
      <c r="F1520" s="35"/>
      <c r="G1520" s="32"/>
      <c r="H1520" s="32"/>
      <c r="I1520" s="32"/>
      <c r="J1520" s="29"/>
      <c r="K1520" s="29"/>
      <c r="L1520" s="29"/>
      <c r="M1520" s="29"/>
      <c r="N1520" s="29"/>
      <c r="O1520" s="29"/>
      <c r="P1520" s="29"/>
      <c r="Q1520" s="29"/>
      <c r="R1520" s="29"/>
      <c r="S1520" s="29"/>
      <c r="T1520" s="29"/>
      <c r="U1520" s="29"/>
      <c r="V1520" s="29"/>
      <c r="W1520" s="29"/>
      <c r="X1520" s="29"/>
      <c r="Y1520" s="29"/>
      <c r="Z1520" s="29"/>
      <c r="AA1520" s="32"/>
      <c r="AB1520" s="32"/>
      <c r="AC1520" s="32"/>
      <c r="AD1520" s="32"/>
      <c r="AE1520" s="32"/>
      <c r="AF1520" s="32"/>
      <c r="AG1520" s="32"/>
      <c r="AH1520" s="32"/>
    </row>
    <row r="1521" spans="1:34" ht="12.75" customHeight="1">
      <c r="A1521" s="25"/>
      <c r="B1521" s="32"/>
      <c r="C1521" s="20"/>
      <c r="D1521" s="92"/>
      <c r="E1521" s="20"/>
      <c r="F1521" s="35"/>
      <c r="G1521" s="32"/>
      <c r="H1521" s="32"/>
      <c r="I1521" s="32"/>
      <c r="J1521" s="29"/>
      <c r="K1521" s="29"/>
      <c r="L1521" s="29"/>
      <c r="M1521" s="29"/>
      <c r="N1521" s="29"/>
      <c r="O1521" s="29"/>
      <c r="P1521" s="29"/>
      <c r="Q1521" s="29"/>
      <c r="R1521" s="29"/>
      <c r="S1521" s="29"/>
      <c r="T1521" s="29"/>
      <c r="U1521" s="29"/>
      <c r="V1521" s="29"/>
      <c r="W1521" s="29"/>
      <c r="X1521" s="29"/>
      <c r="Y1521" s="29"/>
      <c r="Z1521" s="29"/>
      <c r="AA1521" s="32"/>
      <c r="AB1521" s="32"/>
      <c r="AC1521" s="32"/>
      <c r="AD1521" s="32"/>
      <c r="AE1521" s="32"/>
      <c r="AF1521" s="32"/>
      <c r="AG1521" s="32"/>
      <c r="AH1521" s="32"/>
    </row>
    <row r="1522" spans="1:34" ht="12.75" customHeight="1">
      <c r="A1522" s="25"/>
      <c r="B1522" s="32"/>
      <c r="C1522" s="20"/>
      <c r="D1522" s="92"/>
      <c r="E1522" s="20"/>
      <c r="F1522" s="35"/>
      <c r="G1522" s="32"/>
      <c r="H1522" s="32"/>
      <c r="I1522" s="32"/>
      <c r="J1522" s="29"/>
      <c r="K1522" s="29"/>
      <c r="L1522" s="29"/>
      <c r="M1522" s="29"/>
      <c r="N1522" s="29"/>
      <c r="O1522" s="29"/>
      <c r="P1522" s="29"/>
      <c r="Q1522" s="29"/>
      <c r="R1522" s="29"/>
      <c r="S1522" s="29"/>
      <c r="T1522" s="29"/>
      <c r="U1522" s="29"/>
      <c r="V1522" s="29"/>
      <c r="W1522" s="29"/>
      <c r="X1522" s="29"/>
      <c r="Y1522" s="29"/>
      <c r="Z1522" s="29"/>
      <c r="AA1522" s="32"/>
      <c r="AB1522" s="32"/>
      <c r="AC1522" s="32"/>
      <c r="AD1522" s="32"/>
      <c r="AE1522" s="32"/>
      <c r="AF1522" s="32"/>
      <c r="AG1522" s="32"/>
      <c r="AH1522" s="32"/>
    </row>
    <row r="1523" spans="1:34" ht="12.75" customHeight="1">
      <c r="A1523" s="25"/>
      <c r="B1523" s="32"/>
      <c r="C1523" s="20"/>
      <c r="D1523" s="92"/>
      <c r="E1523" s="20"/>
      <c r="F1523" s="35"/>
      <c r="G1523" s="32"/>
      <c r="H1523" s="32"/>
      <c r="I1523" s="32"/>
      <c r="J1523" s="29"/>
      <c r="K1523" s="29"/>
      <c r="L1523" s="29"/>
      <c r="M1523" s="29"/>
      <c r="N1523" s="29"/>
      <c r="O1523" s="29"/>
      <c r="P1523" s="29"/>
      <c r="Q1523" s="29"/>
      <c r="R1523" s="29"/>
      <c r="S1523" s="29"/>
      <c r="T1523" s="29"/>
      <c r="U1523" s="29"/>
      <c r="V1523" s="29"/>
      <c r="W1523" s="29"/>
      <c r="X1523" s="29"/>
      <c r="Y1523" s="29"/>
      <c r="Z1523" s="29"/>
      <c r="AA1523" s="32"/>
      <c r="AB1523" s="32"/>
      <c r="AC1523" s="32"/>
      <c r="AD1523" s="32"/>
      <c r="AE1523" s="32"/>
      <c r="AF1523" s="32"/>
      <c r="AG1523" s="32"/>
      <c r="AH1523" s="32"/>
    </row>
    <row r="1524" spans="1:34" ht="12.75" customHeight="1">
      <c r="A1524" s="25"/>
      <c r="B1524" s="32"/>
      <c r="C1524" s="20"/>
      <c r="D1524" s="92"/>
      <c r="E1524" s="20"/>
      <c r="F1524" s="35"/>
      <c r="G1524" s="32"/>
      <c r="H1524" s="32"/>
      <c r="I1524" s="32"/>
      <c r="J1524" s="29"/>
      <c r="K1524" s="29"/>
      <c r="L1524" s="29"/>
      <c r="M1524" s="29"/>
      <c r="N1524" s="29"/>
      <c r="O1524" s="29"/>
      <c r="P1524" s="29"/>
      <c r="Q1524" s="29"/>
      <c r="R1524" s="29"/>
      <c r="S1524" s="29"/>
      <c r="T1524" s="29"/>
      <c r="U1524" s="29"/>
      <c r="V1524" s="29"/>
      <c r="W1524" s="29"/>
      <c r="X1524" s="29"/>
      <c r="Y1524" s="29"/>
      <c r="Z1524" s="29"/>
      <c r="AA1524" s="32"/>
      <c r="AB1524" s="32"/>
      <c r="AC1524" s="32"/>
      <c r="AD1524" s="32"/>
      <c r="AE1524" s="32"/>
      <c r="AF1524" s="32"/>
      <c r="AG1524" s="32"/>
      <c r="AH1524" s="32"/>
    </row>
    <row r="1525" spans="1:34" ht="12.75" customHeight="1">
      <c r="A1525" s="25"/>
      <c r="B1525" s="32"/>
      <c r="C1525" s="20"/>
      <c r="D1525" s="92"/>
      <c r="E1525" s="20"/>
      <c r="F1525" s="35"/>
      <c r="G1525" s="32"/>
      <c r="H1525" s="32"/>
      <c r="I1525" s="32"/>
      <c r="J1525" s="29"/>
      <c r="K1525" s="29"/>
      <c r="L1525" s="29"/>
      <c r="M1525" s="29"/>
      <c r="N1525" s="29"/>
      <c r="O1525" s="29"/>
      <c r="P1525" s="29"/>
      <c r="Q1525" s="29"/>
      <c r="R1525" s="29"/>
      <c r="S1525" s="29"/>
      <c r="T1525" s="29"/>
      <c r="U1525" s="29"/>
      <c r="V1525" s="29"/>
      <c r="W1525" s="29"/>
      <c r="X1525" s="29"/>
      <c r="Y1525" s="29"/>
      <c r="Z1525" s="29"/>
      <c r="AA1525" s="32"/>
      <c r="AB1525" s="32"/>
      <c r="AC1525" s="32"/>
      <c r="AD1525" s="32"/>
      <c r="AE1525" s="32"/>
      <c r="AF1525" s="32"/>
      <c r="AG1525" s="32"/>
      <c r="AH1525" s="32"/>
    </row>
    <row r="1526" spans="1:34" ht="12.75" customHeight="1">
      <c r="A1526" s="25"/>
      <c r="B1526" s="32"/>
      <c r="C1526" s="20"/>
      <c r="D1526" s="92"/>
      <c r="E1526" s="20"/>
      <c r="F1526" s="35"/>
      <c r="G1526" s="32"/>
      <c r="H1526" s="32"/>
      <c r="I1526" s="32"/>
      <c r="J1526" s="29"/>
      <c r="K1526" s="29"/>
      <c r="L1526" s="29"/>
      <c r="M1526" s="29"/>
      <c r="N1526" s="29"/>
      <c r="O1526" s="29"/>
      <c r="P1526" s="29"/>
      <c r="Q1526" s="29"/>
      <c r="R1526" s="29"/>
      <c r="S1526" s="29"/>
      <c r="T1526" s="29"/>
      <c r="U1526" s="29"/>
      <c r="V1526" s="29"/>
      <c r="W1526" s="29"/>
      <c r="X1526" s="29"/>
      <c r="Y1526" s="29"/>
      <c r="Z1526" s="29"/>
      <c r="AA1526" s="32"/>
      <c r="AB1526" s="32"/>
      <c r="AC1526" s="32"/>
      <c r="AD1526" s="32"/>
      <c r="AE1526" s="32"/>
      <c r="AF1526" s="32"/>
      <c r="AG1526" s="32"/>
      <c r="AH1526" s="32"/>
    </row>
    <row r="1527" spans="1:34" ht="12.75" customHeight="1">
      <c r="A1527" s="25"/>
      <c r="B1527" s="32"/>
      <c r="C1527" s="20"/>
      <c r="D1527" s="92"/>
      <c r="E1527" s="20"/>
      <c r="F1527" s="35"/>
      <c r="G1527" s="32"/>
      <c r="H1527" s="32"/>
      <c r="I1527" s="32"/>
      <c r="J1527" s="29"/>
      <c r="K1527" s="29"/>
      <c r="L1527" s="29"/>
      <c r="M1527" s="29"/>
      <c r="N1527" s="29"/>
      <c r="O1527" s="29"/>
      <c r="P1527" s="29"/>
      <c r="Q1527" s="29"/>
      <c r="R1527" s="29"/>
      <c r="S1527" s="29"/>
      <c r="T1527" s="29"/>
      <c r="U1527" s="29"/>
      <c r="V1527" s="29"/>
      <c r="W1527" s="29"/>
      <c r="X1527" s="29"/>
      <c r="Y1527" s="29"/>
      <c r="Z1527" s="29"/>
      <c r="AA1527" s="32"/>
      <c r="AB1527" s="32"/>
      <c r="AC1527" s="32"/>
      <c r="AD1527" s="32"/>
      <c r="AE1527" s="32"/>
      <c r="AF1527" s="32"/>
      <c r="AG1527" s="32"/>
      <c r="AH1527" s="32"/>
    </row>
    <row r="1528" spans="1:34" ht="12.75" customHeight="1">
      <c r="A1528" s="25"/>
      <c r="B1528" s="32"/>
      <c r="C1528" s="20"/>
      <c r="D1528" s="92"/>
      <c r="E1528" s="20"/>
      <c r="F1528" s="35"/>
      <c r="G1528" s="32"/>
      <c r="H1528" s="32"/>
      <c r="I1528" s="32"/>
      <c r="J1528" s="29"/>
      <c r="K1528" s="29"/>
      <c r="L1528" s="29"/>
      <c r="M1528" s="29"/>
      <c r="N1528" s="29"/>
      <c r="O1528" s="29"/>
      <c r="P1528" s="29"/>
      <c r="Q1528" s="29"/>
      <c r="R1528" s="29"/>
      <c r="S1528" s="29"/>
      <c r="T1528" s="29"/>
      <c r="U1528" s="29"/>
      <c r="V1528" s="29"/>
      <c r="W1528" s="29"/>
      <c r="X1528" s="29"/>
      <c r="Y1528" s="29"/>
      <c r="Z1528" s="29"/>
      <c r="AA1528" s="32"/>
      <c r="AB1528" s="32"/>
      <c r="AC1528" s="32"/>
      <c r="AD1528" s="32"/>
      <c r="AE1528" s="32"/>
      <c r="AF1528" s="32"/>
      <c r="AG1528" s="32"/>
      <c r="AH1528" s="32"/>
    </row>
    <row r="1529" spans="1:34" ht="12.75" customHeight="1">
      <c r="A1529" s="25"/>
      <c r="B1529" s="32"/>
      <c r="C1529" s="20"/>
      <c r="D1529" s="92"/>
      <c r="E1529" s="20"/>
      <c r="F1529" s="35"/>
      <c r="G1529" s="32"/>
      <c r="H1529" s="32"/>
      <c r="I1529" s="32"/>
      <c r="J1529" s="29"/>
      <c r="K1529" s="29"/>
      <c r="L1529" s="29"/>
      <c r="M1529" s="29"/>
      <c r="N1529" s="29"/>
      <c r="O1529" s="29"/>
      <c r="P1529" s="29"/>
      <c r="Q1529" s="29"/>
      <c r="R1529" s="29"/>
      <c r="S1529" s="29"/>
      <c r="T1529" s="29"/>
      <c r="U1529" s="29"/>
      <c r="V1529" s="29"/>
      <c r="W1529" s="29"/>
      <c r="X1529" s="29"/>
      <c r="Y1529" s="29"/>
      <c r="Z1529" s="29"/>
      <c r="AA1529" s="32"/>
      <c r="AB1529" s="32"/>
      <c r="AC1529" s="32"/>
      <c r="AD1529" s="32"/>
      <c r="AE1529" s="32"/>
      <c r="AF1529" s="32"/>
      <c r="AG1529" s="32"/>
      <c r="AH1529" s="32"/>
    </row>
    <row r="1530" spans="1:34" ht="12.75" customHeight="1">
      <c r="A1530" s="25"/>
      <c r="B1530" s="32"/>
      <c r="C1530" s="20"/>
      <c r="D1530" s="92"/>
      <c r="E1530" s="20"/>
      <c r="F1530" s="35"/>
      <c r="G1530" s="32"/>
      <c r="H1530" s="32"/>
      <c r="I1530" s="32"/>
      <c r="J1530" s="29"/>
      <c r="K1530" s="29"/>
      <c r="L1530" s="29"/>
      <c r="M1530" s="29"/>
      <c r="N1530" s="29"/>
      <c r="O1530" s="29"/>
      <c r="P1530" s="29"/>
      <c r="Q1530" s="29"/>
      <c r="R1530" s="29"/>
      <c r="S1530" s="29"/>
      <c r="T1530" s="29"/>
      <c r="U1530" s="29"/>
      <c r="V1530" s="29"/>
      <c r="W1530" s="29"/>
      <c r="X1530" s="29"/>
      <c r="Y1530" s="29"/>
      <c r="Z1530" s="29"/>
      <c r="AA1530" s="32"/>
      <c r="AB1530" s="32"/>
      <c r="AC1530" s="32"/>
      <c r="AD1530" s="32"/>
      <c r="AE1530" s="32"/>
      <c r="AF1530" s="32"/>
      <c r="AG1530" s="32"/>
      <c r="AH1530" s="32"/>
    </row>
    <row r="1531" spans="1:34" ht="12.75" customHeight="1">
      <c r="A1531" s="25"/>
      <c r="B1531" s="32"/>
      <c r="C1531" s="20"/>
      <c r="D1531" s="92"/>
      <c r="E1531" s="20"/>
      <c r="F1531" s="35"/>
      <c r="G1531" s="32"/>
      <c r="H1531" s="32"/>
      <c r="I1531" s="32"/>
      <c r="J1531" s="29"/>
      <c r="K1531" s="29"/>
      <c r="L1531" s="29"/>
      <c r="M1531" s="29"/>
      <c r="N1531" s="29"/>
      <c r="O1531" s="29"/>
      <c r="P1531" s="29"/>
      <c r="Q1531" s="29"/>
      <c r="R1531" s="29"/>
      <c r="S1531" s="29"/>
      <c r="T1531" s="29"/>
      <c r="U1531" s="29"/>
      <c r="V1531" s="29"/>
      <c r="W1531" s="29"/>
      <c r="X1531" s="29"/>
      <c r="Y1531" s="29"/>
      <c r="Z1531" s="29"/>
      <c r="AA1531" s="32"/>
      <c r="AB1531" s="32"/>
      <c r="AC1531" s="32"/>
      <c r="AD1531" s="32"/>
      <c r="AE1531" s="32"/>
      <c r="AF1531" s="32"/>
      <c r="AG1531" s="32"/>
      <c r="AH1531" s="32"/>
    </row>
    <row r="1532" spans="1:34" ht="12.75" customHeight="1">
      <c r="A1532" s="25"/>
      <c r="B1532" s="32"/>
      <c r="C1532" s="20"/>
      <c r="D1532" s="92"/>
      <c r="E1532" s="20"/>
      <c r="F1532" s="35"/>
      <c r="G1532" s="32"/>
      <c r="H1532" s="32"/>
      <c r="I1532" s="32"/>
      <c r="J1532" s="29"/>
      <c r="K1532" s="29"/>
      <c r="L1532" s="29"/>
      <c r="M1532" s="29"/>
      <c r="N1532" s="29"/>
      <c r="O1532" s="29"/>
      <c r="P1532" s="29"/>
      <c r="Q1532" s="29"/>
      <c r="R1532" s="29"/>
      <c r="S1532" s="29"/>
      <c r="T1532" s="29"/>
      <c r="U1532" s="29"/>
      <c r="V1532" s="29"/>
      <c r="W1532" s="29"/>
      <c r="X1532" s="29"/>
      <c r="Y1532" s="29"/>
      <c r="Z1532" s="29"/>
      <c r="AA1532" s="32"/>
      <c r="AB1532" s="32"/>
      <c r="AC1532" s="32"/>
      <c r="AD1532" s="32"/>
      <c r="AE1532" s="32"/>
      <c r="AF1532" s="32"/>
      <c r="AG1532" s="32"/>
      <c r="AH1532" s="32"/>
    </row>
    <row r="1533" spans="1:34" ht="12.75" customHeight="1">
      <c r="A1533" s="25"/>
      <c r="B1533" s="32"/>
      <c r="C1533" s="20"/>
      <c r="D1533" s="92"/>
      <c r="E1533" s="20"/>
      <c r="F1533" s="35"/>
      <c r="G1533" s="32"/>
      <c r="H1533" s="32"/>
      <c r="I1533" s="32"/>
      <c r="J1533" s="29"/>
      <c r="K1533" s="29"/>
      <c r="L1533" s="29"/>
      <c r="M1533" s="29"/>
      <c r="N1533" s="29"/>
      <c r="O1533" s="29"/>
      <c r="P1533" s="29"/>
      <c r="Q1533" s="29"/>
      <c r="R1533" s="29"/>
      <c r="S1533" s="29"/>
      <c r="T1533" s="29"/>
      <c r="U1533" s="29"/>
      <c r="V1533" s="29"/>
      <c r="W1533" s="29"/>
      <c r="X1533" s="29"/>
      <c r="Y1533" s="29"/>
      <c r="Z1533" s="29"/>
      <c r="AA1533" s="32"/>
      <c r="AB1533" s="32"/>
      <c r="AC1533" s="32"/>
      <c r="AD1533" s="32"/>
      <c r="AE1533" s="32"/>
      <c r="AF1533" s="32"/>
      <c r="AG1533" s="32"/>
      <c r="AH1533" s="32"/>
    </row>
    <row r="1534" spans="1:34" ht="12.75" customHeight="1">
      <c r="A1534" s="25"/>
      <c r="B1534" s="32"/>
      <c r="C1534" s="20"/>
      <c r="D1534" s="92"/>
      <c r="E1534" s="20"/>
      <c r="F1534" s="35"/>
      <c r="G1534" s="32"/>
      <c r="H1534" s="32"/>
      <c r="I1534" s="32"/>
      <c r="J1534" s="29"/>
      <c r="K1534" s="29"/>
      <c r="L1534" s="29"/>
      <c r="M1534" s="29"/>
      <c r="N1534" s="29"/>
      <c r="O1534" s="29"/>
      <c r="P1534" s="29"/>
      <c r="Q1534" s="29"/>
      <c r="R1534" s="29"/>
      <c r="S1534" s="29"/>
      <c r="T1534" s="29"/>
      <c r="U1534" s="29"/>
      <c r="V1534" s="29"/>
      <c r="W1534" s="29"/>
      <c r="X1534" s="29"/>
      <c r="Y1534" s="29"/>
      <c r="Z1534" s="29"/>
      <c r="AA1534" s="32"/>
      <c r="AB1534" s="32"/>
      <c r="AC1534" s="32"/>
      <c r="AD1534" s="32"/>
      <c r="AE1534" s="32"/>
      <c r="AF1534" s="32"/>
      <c r="AG1534" s="32"/>
      <c r="AH1534" s="32"/>
    </row>
    <row r="1535" spans="1:34" ht="12.75" customHeight="1">
      <c r="A1535" s="25"/>
      <c r="B1535" s="32"/>
      <c r="C1535" s="20"/>
      <c r="D1535" s="92"/>
      <c r="E1535" s="20"/>
      <c r="F1535" s="35"/>
      <c r="G1535" s="32"/>
      <c r="H1535" s="32"/>
      <c r="I1535" s="32"/>
      <c r="J1535" s="29"/>
      <c r="K1535" s="29"/>
      <c r="L1535" s="29"/>
      <c r="M1535" s="29"/>
      <c r="N1535" s="29"/>
      <c r="O1535" s="29"/>
      <c r="P1535" s="29"/>
      <c r="Q1535" s="29"/>
      <c r="R1535" s="29"/>
      <c r="S1535" s="29"/>
      <c r="T1535" s="29"/>
      <c r="U1535" s="29"/>
      <c r="V1535" s="29"/>
      <c r="W1535" s="29"/>
      <c r="X1535" s="29"/>
      <c r="Y1535" s="29"/>
      <c r="Z1535" s="29"/>
      <c r="AA1535" s="32"/>
      <c r="AB1535" s="32"/>
      <c r="AC1535" s="32"/>
      <c r="AD1535" s="32"/>
      <c r="AE1535" s="32"/>
      <c r="AF1535" s="32"/>
      <c r="AG1535" s="32"/>
      <c r="AH1535" s="32"/>
    </row>
    <row r="1536" spans="1:34" ht="12.75" customHeight="1">
      <c r="A1536" s="25"/>
      <c r="B1536" s="32"/>
      <c r="C1536" s="20"/>
      <c r="D1536" s="92"/>
      <c r="E1536" s="20"/>
      <c r="F1536" s="35"/>
      <c r="G1536" s="32"/>
      <c r="H1536" s="32"/>
      <c r="I1536" s="32"/>
      <c r="J1536" s="29"/>
      <c r="K1536" s="29"/>
      <c r="L1536" s="29"/>
      <c r="M1536" s="29"/>
      <c r="N1536" s="29"/>
      <c r="O1536" s="29"/>
      <c r="P1536" s="29"/>
      <c r="Q1536" s="29"/>
      <c r="R1536" s="29"/>
      <c r="S1536" s="29"/>
      <c r="T1536" s="29"/>
      <c r="U1536" s="29"/>
      <c r="V1536" s="29"/>
      <c r="W1536" s="29"/>
      <c r="X1536" s="29"/>
      <c r="Y1536" s="29"/>
      <c r="Z1536" s="29"/>
      <c r="AA1536" s="32"/>
      <c r="AB1536" s="32"/>
      <c r="AC1536" s="32"/>
      <c r="AD1536" s="32"/>
      <c r="AE1536" s="32"/>
      <c r="AF1536" s="32"/>
      <c r="AG1536" s="32"/>
      <c r="AH1536" s="32"/>
    </row>
    <row r="1537" spans="1:34" ht="12.75" customHeight="1">
      <c r="A1537" s="25"/>
      <c r="B1537" s="32"/>
      <c r="C1537" s="20"/>
      <c r="D1537" s="92"/>
      <c r="E1537" s="20"/>
      <c r="F1537" s="35"/>
      <c r="G1537" s="32"/>
      <c r="H1537" s="32"/>
      <c r="I1537" s="32"/>
      <c r="J1537" s="29"/>
      <c r="K1537" s="29"/>
      <c r="L1537" s="29"/>
      <c r="M1537" s="29"/>
      <c r="N1537" s="29"/>
      <c r="O1537" s="29"/>
      <c r="P1537" s="29"/>
      <c r="Q1537" s="29"/>
      <c r="R1537" s="29"/>
      <c r="S1537" s="29"/>
      <c r="T1537" s="29"/>
      <c r="U1537" s="29"/>
      <c r="V1537" s="29"/>
      <c r="W1537" s="29"/>
      <c r="X1537" s="29"/>
      <c r="Y1537" s="29"/>
      <c r="Z1537" s="29"/>
      <c r="AA1537" s="32"/>
      <c r="AB1537" s="32"/>
      <c r="AC1537" s="32"/>
      <c r="AD1537" s="32"/>
      <c r="AE1537" s="32"/>
      <c r="AF1537" s="32"/>
      <c r="AG1537" s="32"/>
      <c r="AH1537" s="32"/>
    </row>
    <row r="1538" spans="1:34" ht="12.75" customHeight="1">
      <c r="A1538" s="25"/>
      <c r="B1538" s="32"/>
      <c r="C1538" s="20"/>
      <c r="D1538" s="92"/>
      <c r="E1538" s="20"/>
      <c r="F1538" s="35"/>
      <c r="G1538" s="32"/>
      <c r="H1538" s="32"/>
      <c r="I1538" s="32"/>
      <c r="J1538" s="29"/>
      <c r="K1538" s="29"/>
      <c r="L1538" s="29"/>
      <c r="M1538" s="29"/>
      <c r="N1538" s="29"/>
      <c r="O1538" s="29"/>
      <c r="P1538" s="29"/>
      <c r="Q1538" s="29"/>
      <c r="R1538" s="29"/>
      <c r="S1538" s="29"/>
      <c r="T1538" s="29"/>
      <c r="U1538" s="29"/>
      <c r="V1538" s="29"/>
      <c r="W1538" s="29"/>
      <c r="X1538" s="29"/>
      <c r="Y1538" s="29"/>
      <c r="Z1538" s="29"/>
      <c r="AA1538" s="32"/>
      <c r="AB1538" s="32"/>
      <c r="AC1538" s="32"/>
      <c r="AD1538" s="32"/>
      <c r="AE1538" s="32"/>
      <c r="AF1538" s="32"/>
      <c r="AG1538" s="32"/>
      <c r="AH1538" s="32"/>
    </row>
    <row r="1539" spans="1:34" ht="12.75" customHeight="1">
      <c r="A1539" s="25"/>
      <c r="B1539" s="32"/>
      <c r="C1539" s="20"/>
      <c r="D1539" s="92"/>
      <c r="E1539" s="20"/>
      <c r="F1539" s="35"/>
      <c r="G1539" s="32"/>
      <c r="H1539" s="32"/>
      <c r="I1539" s="32"/>
      <c r="J1539" s="29"/>
      <c r="K1539" s="29"/>
      <c r="L1539" s="29"/>
      <c r="M1539" s="29"/>
      <c r="N1539" s="29"/>
      <c r="O1539" s="29"/>
      <c r="P1539" s="29"/>
      <c r="Q1539" s="29"/>
      <c r="R1539" s="29"/>
      <c r="S1539" s="29"/>
      <c r="T1539" s="29"/>
      <c r="U1539" s="29"/>
      <c r="V1539" s="29"/>
      <c r="W1539" s="29"/>
      <c r="X1539" s="29"/>
      <c r="Y1539" s="29"/>
      <c r="Z1539" s="29"/>
      <c r="AA1539" s="32"/>
      <c r="AB1539" s="32"/>
      <c r="AC1539" s="32"/>
      <c r="AD1539" s="32"/>
      <c r="AE1539" s="32"/>
      <c r="AF1539" s="32"/>
      <c r="AG1539" s="32"/>
      <c r="AH1539" s="32"/>
    </row>
    <row r="1540" spans="1:34" ht="12.75" customHeight="1">
      <c r="A1540" s="25"/>
      <c r="B1540" s="32"/>
      <c r="C1540" s="20"/>
      <c r="D1540" s="92"/>
      <c r="E1540" s="20"/>
      <c r="F1540" s="35"/>
      <c r="G1540" s="32"/>
      <c r="H1540" s="32"/>
      <c r="I1540" s="32"/>
      <c r="J1540" s="29"/>
      <c r="K1540" s="29"/>
      <c r="L1540" s="29"/>
      <c r="M1540" s="29"/>
      <c r="N1540" s="29"/>
      <c r="O1540" s="29"/>
      <c r="P1540" s="29"/>
      <c r="Q1540" s="29"/>
      <c r="R1540" s="29"/>
      <c r="S1540" s="29"/>
      <c r="T1540" s="29"/>
      <c r="U1540" s="29"/>
      <c r="V1540" s="29"/>
      <c r="W1540" s="29"/>
      <c r="X1540" s="29"/>
      <c r="Y1540" s="29"/>
      <c r="Z1540" s="29"/>
      <c r="AA1540" s="32"/>
      <c r="AB1540" s="32"/>
      <c r="AC1540" s="32"/>
      <c r="AD1540" s="32"/>
      <c r="AE1540" s="32"/>
      <c r="AF1540" s="32"/>
      <c r="AG1540" s="32"/>
      <c r="AH1540" s="32"/>
    </row>
    <row r="1541" spans="1:34" ht="12.75" customHeight="1">
      <c r="A1541" s="25"/>
      <c r="B1541" s="32"/>
      <c r="C1541" s="20"/>
      <c r="D1541" s="92"/>
      <c r="E1541" s="20"/>
      <c r="F1541" s="35"/>
      <c r="G1541" s="32"/>
      <c r="H1541" s="32"/>
      <c r="I1541" s="32"/>
      <c r="J1541" s="29"/>
      <c r="K1541" s="29"/>
      <c r="L1541" s="29"/>
      <c r="M1541" s="29"/>
      <c r="N1541" s="29"/>
      <c r="O1541" s="29"/>
      <c r="P1541" s="29"/>
      <c r="Q1541" s="29"/>
      <c r="R1541" s="29"/>
      <c r="S1541" s="29"/>
      <c r="T1541" s="29"/>
      <c r="U1541" s="29"/>
      <c r="V1541" s="29"/>
      <c r="W1541" s="29"/>
      <c r="X1541" s="29"/>
      <c r="Y1541" s="29"/>
      <c r="Z1541" s="29"/>
      <c r="AA1541" s="32"/>
      <c r="AB1541" s="32"/>
      <c r="AC1541" s="32"/>
      <c r="AD1541" s="32"/>
      <c r="AE1541" s="32"/>
      <c r="AF1541" s="32"/>
      <c r="AG1541" s="32"/>
      <c r="AH1541" s="32"/>
    </row>
    <row r="1542" spans="1:34" ht="12.75" customHeight="1">
      <c r="A1542" s="25"/>
      <c r="B1542" s="32"/>
      <c r="C1542" s="20"/>
      <c r="D1542" s="92"/>
      <c r="E1542" s="20"/>
      <c r="F1542" s="35"/>
      <c r="G1542" s="32"/>
      <c r="H1542" s="32"/>
      <c r="I1542" s="32"/>
      <c r="J1542" s="29"/>
      <c r="K1542" s="29"/>
      <c r="L1542" s="29"/>
      <c r="M1542" s="29"/>
      <c r="N1542" s="29"/>
      <c r="O1542" s="29"/>
      <c r="P1542" s="29"/>
      <c r="Q1542" s="29"/>
      <c r="R1542" s="29"/>
      <c r="S1542" s="29"/>
      <c r="T1542" s="29"/>
      <c r="U1542" s="29"/>
      <c r="V1542" s="29"/>
      <c r="W1542" s="29"/>
      <c r="X1542" s="29"/>
      <c r="Y1542" s="29"/>
      <c r="Z1542" s="29"/>
      <c r="AA1542" s="32"/>
      <c r="AB1542" s="32"/>
      <c r="AC1542" s="32"/>
      <c r="AD1542" s="32"/>
      <c r="AE1542" s="32"/>
      <c r="AF1542" s="32"/>
      <c r="AG1542" s="32"/>
      <c r="AH1542" s="32"/>
    </row>
    <row r="1543" spans="1:34" ht="12.75" customHeight="1">
      <c r="A1543" s="25"/>
      <c r="B1543" s="32"/>
      <c r="C1543" s="20"/>
      <c r="D1543" s="92"/>
      <c r="E1543" s="20"/>
      <c r="F1543" s="35"/>
      <c r="G1543" s="32"/>
      <c r="H1543" s="32"/>
      <c r="I1543" s="32"/>
      <c r="J1543" s="29"/>
      <c r="K1543" s="29"/>
      <c r="L1543" s="29"/>
      <c r="M1543" s="29"/>
      <c r="N1543" s="29"/>
      <c r="O1543" s="29"/>
      <c r="P1543" s="29"/>
      <c r="Q1543" s="29"/>
      <c r="R1543" s="29"/>
      <c r="S1543" s="29"/>
      <c r="T1543" s="29"/>
      <c r="U1543" s="29"/>
      <c r="V1543" s="29"/>
      <c r="W1543" s="29"/>
      <c r="X1543" s="29"/>
      <c r="Y1543" s="29"/>
      <c r="Z1543" s="29"/>
      <c r="AA1543" s="32"/>
      <c r="AB1543" s="32"/>
      <c r="AC1543" s="32"/>
      <c r="AD1543" s="32"/>
      <c r="AE1543" s="32"/>
      <c r="AF1543" s="32"/>
      <c r="AG1543" s="32"/>
      <c r="AH1543" s="32"/>
    </row>
    <row r="1544" spans="1:34" ht="12.75" customHeight="1">
      <c r="A1544" s="25"/>
      <c r="B1544" s="32"/>
      <c r="C1544" s="20"/>
      <c r="D1544" s="92"/>
      <c r="E1544" s="20"/>
      <c r="F1544" s="35"/>
      <c r="G1544" s="32"/>
      <c r="H1544" s="32"/>
      <c r="I1544" s="32"/>
      <c r="J1544" s="29"/>
      <c r="K1544" s="29"/>
      <c r="L1544" s="29"/>
      <c r="M1544" s="29"/>
      <c r="N1544" s="29"/>
      <c r="O1544" s="29"/>
      <c r="P1544" s="29"/>
      <c r="Q1544" s="29"/>
      <c r="R1544" s="29"/>
      <c r="S1544" s="29"/>
      <c r="T1544" s="29"/>
      <c r="U1544" s="29"/>
      <c r="V1544" s="29"/>
      <c r="W1544" s="29"/>
      <c r="X1544" s="29"/>
      <c r="Y1544" s="29"/>
      <c r="Z1544" s="29"/>
      <c r="AA1544" s="32"/>
      <c r="AB1544" s="32"/>
      <c r="AC1544" s="32"/>
      <c r="AD1544" s="32"/>
      <c r="AE1544" s="32"/>
      <c r="AF1544" s="32"/>
      <c r="AG1544" s="32"/>
      <c r="AH1544" s="32"/>
    </row>
    <row r="1545" spans="1:34" ht="12.75" customHeight="1">
      <c r="A1545" s="25"/>
      <c r="B1545" s="32"/>
      <c r="C1545" s="20"/>
      <c r="D1545" s="92"/>
      <c r="E1545" s="20"/>
      <c r="F1545" s="35"/>
      <c r="G1545" s="32"/>
      <c r="H1545" s="32"/>
      <c r="I1545" s="32"/>
      <c r="J1545" s="29"/>
      <c r="K1545" s="29"/>
      <c r="L1545" s="29"/>
      <c r="M1545" s="29"/>
      <c r="N1545" s="29"/>
      <c r="O1545" s="29"/>
      <c r="P1545" s="29"/>
      <c r="Q1545" s="29"/>
      <c r="R1545" s="29"/>
      <c r="S1545" s="29"/>
      <c r="T1545" s="29"/>
      <c r="U1545" s="29"/>
      <c r="V1545" s="29"/>
      <c r="W1545" s="29"/>
      <c r="X1545" s="29"/>
      <c r="Y1545" s="29"/>
      <c r="Z1545" s="29"/>
      <c r="AA1545" s="32"/>
      <c r="AB1545" s="32"/>
      <c r="AC1545" s="32"/>
      <c r="AD1545" s="32"/>
      <c r="AE1545" s="32"/>
      <c r="AF1545" s="32"/>
      <c r="AG1545" s="32"/>
      <c r="AH1545" s="32"/>
    </row>
    <row r="1546" spans="1:34" ht="12.75" customHeight="1">
      <c r="A1546" s="25"/>
      <c r="B1546" s="32"/>
      <c r="C1546" s="20"/>
      <c r="D1546" s="92"/>
      <c r="E1546" s="20"/>
      <c r="F1546" s="35"/>
      <c r="G1546" s="32"/>
      <c r="H1546" s="32"/>
      <c r="I1546" s="32"/>
      <c r="J1546" s="29"/>
      <c r="K1546" s="29"/>
      <c r="L1546" s="29"/>
      <c r="M1546" s="29"/>
      <c r="N1546" s="29"/>
      <c r="O1546" s="29"/>
      <c r="P1546" s="29"/>
      <c r="Q1546" s="29"/>
      <c r="R1546" s="29"/>
      <c r="S1546" s="29"/>
      <c r="T1546" s="29"/>
      <c r="U1546" s="29"/>
      <c r="V1546" s="29"/>
      <c r="W1546" s="29"/>
      <c r="X1546" s="29"/>
      <c r="Y1546" s="29"/>
      <c r="Z1546" s="29"/>
      <c r="AA1546" s="32"/>
      <c r="AB1546" s="32"/>
      <c r="AC1546" s="32"/>
      <c r="AD1546" s="32"/>
      <c r="AE1546" s="32"/>
      <c r="AF1546" s="32"/>
      <c r="AG1546" s="32"/>
      <c r="AH1546" s="32"/>
    </row>
    <row r="1547" spans="1:34" ht="12.75" customHeight="1">
      <c r="A1547" s="25"/>
      <c r="B1547" s="32"/>
      <c r="C1547" s="20"/>
      <c r="D1547" s="92"/>
      <c r="E1547" s="20"/>
      <c r="F1547" s="35"/>
      <c r="G1547" s="32"/>
      <c r="H1547" s="32"/>
      <c r="I1547" s="32"/>
      <c r="J1547" s="29"/>
      <c r="K1547" s="29"/>
      <c r="L1547" s="29"/>
      <c r="M1547" s="29"/>
      <c r="N1547" s="29"/>
      <c r="O1547" s="29"/>
      <c r="P1547" s="29"/>
      <c r="Q1547" s="29"/>
      <c r="R1547" s="29"/>
      <c r="S1547" s="29"/>
      <c r="T1547" s="29"/>
      <c r="U1547" s="29"/>
      <c r="V1547" s="29"/>
      <c r="W1547" s="29"/>
      <c r="X1547" s="29"/>
      <c r="Y1547" s="29"/>
      <c r="Z1547" s="29"/>
      <c r="AA1547" s="32"/>
      <c r="AB1547" s="32"/>
      <c r="AC1547" s="32"/>
      <c r="AD1547" s="32"/>
      <c r="AE1547" s="32"/>
      <c r="AF1547" s="32"/>
      <c r="AG1547" s="32"/>
      <c r="AH1547" s="32"/>
    </row>
    <row r="1548" spans="1:34" ht="12.75" customHeight="1">
      <c r="A1548" s="25"/>
      <c r="B1548" s="32"/>
      <c r="C1548" s="20"/>
      <c r="D1548" s="92"/>
      <c r="E1548" s="20"/>
      <c r="F1548" s="35"/>
      <c r="G1548" s="32"/>
      <c r="H1548" s="32"/>
      <c r="I1548" s="32"/>
      <c r="J1548" s="29"/>
      <c r="K1548" s="29"/>
      <c r="L1548" s="29"/>
      <c r="M1548" s="29"/>
      <c r="N1548" s="29"/>
      <c r="O1548" s="29"/>
      <c r="P1548" s="29"/>
      <c r="Q1548" s="29"/>
      <c r="R1548" s="29"/>
      <c r="S1548" s="29"/>
      <c r="T1548" s="29"/>
      <c r="U1548" s="29"/>
      <c r="V1548" s="29"/>
      <c r="W1548" s="29"/>
      <c r="X1548" s="29"/>
      <c r="Y1548" s="29"/>
      <c r="Z1548" s="29"/>
      <c r="AA1548" s="32"/>
      <c r="AB1548" s="32"/>
      <c r="AC1548" s="32"/>
      <c r="AD1548" s="32"/>
      <c r="AE1548" s="32"/>
      <c r="AF1548" s="32"/>
      <c r="AG1548" s="32"/>
      <c r="AH1548" s="32"/>
    </row>
    <row r="1549" spans="1:34" ht="12.75" customHeight="1">
      <c r="A1549" s="25"/>
      <c r="B1549" s="32"/>
      <c r="C1549" s="20"/>
      <c r="D1549" s="92"/>
      <c r="E1549" s="20"/>
      <c r="F1549" s="35"/>
      <c r="G1549" s="32"/>
      <c r="H1549" s="32"/>
      <c r="I1549" s="32"/>
      <c r="J1549" s="29"/>
      <c r="K1549" s="29"/>
      <c r="L1549" s="29"/>
      <c r="M1549" s="29"/>
      <c r="N1549" s="29"/>
      <c r="O1549" s="29"/>
      <c r="P1549" s="29"/>
      <c r="Q1549" s="29"/>
      <c r="R1549" s="29"/>
      <c r="S1549" s="29"/>
      <c r="T1549" s="29"/>
      <c r="U1549" s="29"/>
      <c r="V1549" s="29"/>
      <c r="W1549" s="29"/>
      <c r="X1549" s="29"/>
      <c r="Y1549" s="29"/>
      <c r="Z1549" s="29"/>
      <c r="AA1549" s="32"/>
      <c r="AB1549" s="32"/>
      <c r="AC1549" s="32"/>
      <c r="AD1549" s="32"/>
      <c r="AE1549" s="32"/>
      <c r="AF1549" s="32"/>
      <c r="AG1549" s="32"/>
      <c r="AH1549" s="32"/>
    </row>
    <row r="1550" spans="1:34" ht="12.75" customHeight="1">
      <c r="A1550" s="25"/>
      <c r="B1550" s="32"/>
      <c r="C1550" s="20"/>
      <c r="D1550" s="92"/>
      <c r="E1550" s="20"/>
      <c r="F1550" s="35"/>
      <c r="G1550" s="32"/>
      <c r="H1550" s="32"/>
      <c r="I1550" s="32"/>
      <c r="J1550" s="29"/>
      <c r="K1550" s="29"/>
      <c r="L1550" s="29"/>
      <c r="M1550" s="29"/>
      <c r="N1550" s="29"/>
      <c r="O1550" s="29"/>
      <c r="P1550" s="29"/>
      <c r="Q1550" s="29"/>
      <c r="R1550" s="29"/>
      <c r="S1550" s="29"/>
      <c r="T1550" s="29"/>
      <c r="U1550" s="29"/>
      <c r="V1550" s="29"/>
      <c r="W1550" s="29"/>
      <c r="X1550" s="29"/>
      <c r="Y1550" s="29"/>
      <c r="Z1550" s="29"/>
      <c r="AA1550" s="32"/>
      <c r="AB1550" s="32"/>
      <c r="AC1550" s="32"/>
      <c r="AD1550" s="32"/>
      <c r="AE1550" s="32"/>
      <c r="AF1550" s="32"/>
      <c r="AG1550" s="32"/>
      <c r="AH1550" s="32"/>
    </row>
    <row r="1551" spans="1:34" ht="12.75" customHeight="1">
      <c r="A1551" s="25"/>
      <c r="B1551" s="32"/>
      <c r="C1551" s="20"/>
      <c r="D1551" s="92"/>
      <c r="E1551" s="20"/>
      <c r="F1551" s="35"/>
      <c r="G1551" s="32"/>
      <c r="H1551" s="32"/>
      <c r="I1551" s="32"/>
      <c r="J1551" s="29"/>
      <c r="K1551" s="29"/>
      <c r="L1551" s="29"/>
      <c r="M1551" s="29"/>
      <c r="N1551" s="29"/>
      <c r="O1551" s="29"/>
      <c r="P1551" s="29"/>
      <c r="Q1551" s="29"/>
      <c r="R1551" s="29"/>
      <c r="S1551" s="29"/>
      <c r="T1551" s="29"/>
      <c r="U1551" s="29"/>
      <c r="V1551" s="29"/>
      <c r="W1551" s="29"/>
      <c r="X1551" s="29"/>
      <c r="Y1551" s="29"/>
      <c r="Z1551" s="29"/>
      <c r="AA1551" s="32"/>
      <c r="AB1551" s="32"/>
      <c r="AC1551" s="32"/>
      <c r="AD1551" s="32"/>
      <c r="AE1551" s="32"/>
      <c r="AF1551" s="32"/>
      <c r="AG1551" s="32"/>
      <c r="AH1551" s="32"/>
    </row>
    <row r="1552" spans="1:34" ht="12.75" customHeight="1">
      <c r="A1552" s="25"/>
      <c r="B1552" s="32"/>
      <c r="C1552" s="20"/>
      <c r="D1552" s="92"/>
      <c r="E1552" s="20"/>
      <c r="F1552" s="35"/>
      <c r="G1552" s="32"/>
      <c r="H1552" s="32"/>
      <c r="I1552" s="32"/>
      <c r="J1552" s="29"/>
      <c r="K1552" s="29"/>
      <c r="L1552" s="29"/>
      <c r="M1552" s="29"/>
      <c r="N1552" s="29"/>
      <c r="O1552" s="29"/>
      <c r="P1552" s="29"/>
      <c r="Q1552" s="29"/>
      <c r="R1552" s="29"/>
      <c r="S1552" s="29"/>
      <c r="T1552" s="29"/>
      <c r="U1552" s="29"/>
      <c r="V1552" s="29"/>
      <c r="W1552" s="29"/>
      <c r="X1552" s="29"/>
      <c r="Y1552" s="29"/>
      <c r="Z1552" s="29"/>
      <c r="AA1552" s="32"/>
      <c r="AB1552" s="32"/>
      <c r="AC1552" s="32"/>
      <c r="AD1552" s="32"/>
      <c r="AE1552" s="32"/>
      <c r="AF1552" s="32"/>
      <c r="AG1552" s="32"/>
      <c r="AH1552" s="32"/>
    </row>
    <row r="1553" spans="1:34" ht="12.75" customHeight="1">
      <c r="A1553" s="25"/>
      <c r="B1553" s="32"/>
      <c r="C1553" s="20"/>
      <c r="D1553" s="92"/>
      <c r="E1553" s="20"/>
      <c r="F1553" s="35"/>
      <c r="G1553" s="32"/>
      <c r="H1553" s="32"/>
      <c r="I1553" s="32"/>
      <c r="J1553" s="29"/>
      <c r="K1553" s="29"/>
      <c r="L1553" s="29"/>
      <c r="M1553" s="29"/>
      <c r="N1553" s="29"/>
      <c r="O1553" s="29"/>
      <c r="P1553" s="29"/>
      <c r="Q1553" s="29"/>
      <c r="R1553" s="29"/>
      <c r="S1553" s="29"/>
      <c r="T1553" s="29"/>
      <c r="U1553" s="29"/>
      <c r="V1553" s="29"/>
      <c r="W1553" s="29"/>
      <c r="X1553" s="29"/>
      <c r="Y1553" s="29"/>
      <c r="Z1553" s="29"/>
      <c r="AA1553" s="32"/>
      <c r="AB1553" s="32"/>
      <c r="AC1553" s="32"/>
      <c r="AD1553" s="32"/>
      <c r="AE1553" s="32"/>
      <c r="AF1553" s="32"/>
      <c r="AG1553" s="32"/>
      <c r="AH1553" s="32"/>
    </row>
    <row r="1554" spans="1:34" ht="12.75" customHeight="1">
      <c r="A1554" s="25"/>
      <c r="B1554" s="32"/>
      <c r="C1554" s="20"/>
      <c r="D1554" s="92"/>
      <c r="E1554" s="20"/>
      <c r="F1554" s="35"/>
      <c r="G1554" s="32"/>
      <c r="H1554" s="32"/>
      <c r="I1554" s="32"/>
      <c r="J1554" s="29"/>
      <c r="K1554" s="29"/>
      <c r="L1554" s="29"/>
      <c r="M1554" s="29"/>
      <c r="N1554" s="29"/>
      <c r="O1554" s="29"/>
      <c r="P1554" s="29"/>
      <c r="Q1554" s="29"/>
      <c r="R1554" s="29"/>
      <c r="S1554" s="29"/>
      <c r="T1554" s="29"/>
      <c r="U1554" s="29"/>
      <c r="V1554" s="29"/>
      <c r="W1554" s="29"/>
      <c r="X1554" s="29"/>
      <c r="Y1554" s="29"/>
      <c r="Z1554" s="29"/>
      <c r="AA1554" s="32"/>
      <c r="AB1554" s="32"/>
      <c r="AC1554" s="32"/>
      <c r="AD1554" s="32"/>
      <c r="AE1554" s="32"/>
      <c r="AF1554" s="32"/>
      <c r="AG1554" s="32"/>
      <c r="AH1554" s="32"/>
    </row>
    <row r="1555" spans="1:34" ht="12.75" customHeight="1">
      <c r="A1555" s="25"/>
      <c r="B1555" s="32"/>
      <c r="C1555" s="20"/>
      <c r="D1555" s="92"/>
      <c r="E1555" s="20"/>
      <c r="F1555" s="35"/>
      <c r="G1555" s="32"/>
      <c r="H1555" s="32"/>
      <c r="I1555" s="32"/>
      <c r="J1555" s="29"/>
      <c r="K1555" s="29"/>
      <c r="L1555" s="29"/>
      <c r="M1555" s="29"/>
      <c r="N1555" s="29"/>
      <c r="O1555" s="29"/>
      <c r="P1555" s="29"/>
      <c r="Q1555" s="29"/>
      <c r="R1555" s="29"/>
      <c r="S1555" s="29"/>
      <c r="T1555" s="29"/>
      <c r="U1555" s="29"/>
      <c r="V1555" s="29"/>
      <c r="W1555" s="29"/>
      <c r="X1555" s="29"/>
      <c r="Y1555" s="29"/>
      <c r="Z1555" s="29"/>
      <c r="AA1555" s="32"/>
      <c r="AB1555" s="32"/>
      <c r="AC1555" s="32"/>
      <c r="AD1555" s="32"/>
      <c r="AE1555" s="32"/>
      <c r="AF1555" s="32"/>
      <c r="AG1555" s="32"/>
      <c r="AH1555" s="32"/>
    </row>
    <row r="1556" spans="1:34" ht="12.75" customHeight="1">
      <c r="A1556" s="25"/>
      <c r="B1556" s="32"/>
      <c r="C1556" s="20"/>
      <c r="D1556" s="92"/>
      <c r="E1556" s="20"/>
      <c r="F1556" s="35"/>
      <c r="G1556" s="32"/>
      <c r="H1556" s="32"/>
      <c r="I1556" s="32"/>
      <c r="J1556" s="29"/>
      <c r="K1556" s="29"/>
      <c r="L1556" s="29"/>
      <c r="M1556" s="29"/>
      <c r="N1556" s="29"/>
      <c r="O1556" s="29"/>
      <c r="P1556" s="29"/>
      <c r="Q1556" s="29"/>
      <c r="R1556" s="29"/>
      <c r="S1556" s="29"/>
      <c r="T1556" s="29"/>
      <c r="U1556" s="29"/>
      <c r="V1556" s="29"/>
      <c r="W1556" s="29"/>
      <c r="X1556" s="29"/>
      <c r="Y1556" s="29"/>
      <c r="Z1556" s="29"/>
      <c r="AA1556" s="32"/>
      <c r="AB1556" s="32"/>
      <c r="AC1556" s="32"/>
      <c r="AD1556" s="32"/>
      <c r="AE1556" s="32"/>
      <c r="AF1556" s="32"/>
      <c r="AG1556" s="32"/>
      <c r="AH1556" s="32"/>
    </row>
    <row r="1557" spans="1:34" ht="12.75" customHeight="1">
      <c r="A1557" s="25"/>
      <c r="B1557" s="32"/>
      <c r="C1557" s="20"/>
      <c r="D1557" s="92"/>
      <c r="E1557" s="20"/>
      <c r="F1557" s="35"/>
      <c r="G1557" s="32"/>
      <c r="H1557" s="32"/>
      <c r="I1557" s="32"/>
      <c r="J1557" s="29"/>
      <c r="K1557" s="29"/>
      <c r="L1557" s="29"/>
      <c r="M1557" s="29"/>
      <c r="N1557" s="29"/>
      <c r="O1557" s="29"/>
      <c r="P1557" s="29"/>
      <c r="Q1557" s="29"/>
      <c r="R1557" s="29"/>
      <c r="S1557" s="29"/>
      <c r="T1557" s="29"/>
      <c r="U1557" s="29"/>
      <c r="V1557" s="29"/>
      <c r="W1557" s="29"/>
      <c r="X1557" s="29"/>
      <c r="Y1557" s="29"/>
      <c r="Z1557" s="29"/>
      <c r="AA1557" s="32"/>
      <c r="AB1557" s="32"/>
      <c r="AC1557" s="32"/>
      <c r="AD1557" s="32"/>
      <c r="AE1557" s="32"/>
      <c r="AF1557" s="32"/>
      <c r="AG1557" s="32"/>
      <c r="AH1557" s="32"/>
    </row>
    <row r="1558" spans="1:34" ht="12.75" customHeight="1">
      <c r="A1558" s="25"/>
      <c r="B1558" s="32"/>
      <c r="C1558" s="20"/>
      <c r="D1558" s="92"/>
      <c r="E1558" s="20"/>
      <c r="F1558" s="35"/>
      <c r="G1558" s="32"/>
      <c r="H1558" s="32"/>
      <c r="I1558" s="32"/>
      <c r="J1558" s="29"/>
      <c r="K1558" s="29"/>
      <c r="L1558" s="29"/>
      <c r="M1558" s="29"/>
      <c r="N1558" s="29"/>
      <c r="O1558" s="29"/>
      <c r="P1558" s="29"/>
      <c r="Q1558" s="29"/>
      <c r="R1558" s="29"/>
      <c r="S1558" s="29"/>
      <c r="T1558" s="29"/>
      <c r="U1558" s="29"/>
      <c r="V1558" s="29"/>
      <c r="W1558" s="29"/>
      <c r="X1558" s="29"/>
      <c r="Y1558" s="29"/>
      <c r="Z1558" s="29"/>
      <c r="AA1558" s="32"/>
      <c r="AB1558" s="32"/>
      <c r="AC1558" s="32"/>
      <c r="AD1558" s="32"/>
      <c r="AE1558" s="32"/>
      <c r="AF1558" s="32"/>
      <c r="AG1558" s="32"/>
      <c r="AH1558" s="32"/>
    </row>
    <row r="1559" spans="1:34" ht="12.75" customHeight="1">
      <c r="A1559" s="25"/>
      <c r="B1559" s="32"/>
      <c r="C1559" s="20"/>
      <c r="D1559" s="92"/>
      <c r="E1559" s="20"/>
      <c r="F1559" s="35"/>
      <c r="G1559" s="32"/>
      <c r="H1559" s="32"/>
      <c r="I1559" s="32"/>
      <c r="J1559" s="29"/>
      <c r="K1559" s="29"/>
      <c r="L1559" s="29"/>
      <c r="M1559" s="29"/>
      <c r="N1559" s="29"/>
      <c r="O1559" s="29"/>
      <c r="P1559" s="29"/>
      <c r="Q1559" s="29"/>
      <c r="R1559" s="29"/>
      <c r="S1559" s="29"/>
      <c r="T1559" s="29"/>
      <c r="U1559" s="29"/>
      <c r="V1559" s="29"/>
      <c r="W1559" s="29"/>
      <c r="X1559" s="29"/>
      <c r="Y1559" s="29"/>
      <c r="Z1559" s="29"/>
      <c r="AA1559" s="32"/>
      <c r="AB1559" s="32"/>
      <c r="AC1559" s="32"/>
      <c r="AD1559" s="32"/>
      <c r="AE1559" s="32"/>
      <c r="AF1559" s="32"/>
      <c r="AG1559" s="32"/>
      <c r="AH1559" s="32"/>
    </row>
    <row r="1560" spans="1:34" ht="12.75" customHeight="1">
      <c r="A1560" s="25"/>
      <c r="B1560" s="32"/>
      <c r="C1560" s="20"/>
      <c r="D1560" s="92"/>
      <c r="E1560" s="20"/>
      <c r="F1560" s="35"/>
      <c r="G1560" s="32"/>
      <c r="H1560" s="32"/>
      <c r="I1560" s="32"/>
      <c r="J1560" s="29"/>
      <c r="K1560" s="29"/>
      <c r="L1560" s="29"/>
      <c r="M1560" s="29"/>
      <c r="N1560" s="29"/>
      <c r="O1560" s="29"/>
      <c r="P1560" s="29"/>
      <c r="Q1560" s="29"/>
      <c r="R1560" s="29"/>
      <c r="S1560" s="29"/>
      <c r="T1560" s="29"/>
      <c r="U1560" s="29"/>
      <c r="V1560" s="29"/>
      <c r="W1560" s="29"/>
      <c r="X1560" s="29"/>
      <c r="Y1560" s="29"/>
      <c r="Z1560" s="29"/>
      <c r="AA1560" s="32"/>
      <c r="AB1560" s="32"/>
      <c r="AC1560" s="32"/>
      <c r="AD1560" s="32"/>
      <c r="AE1560" s="32"/>
      <c r="AF1560" s="32"/>
      <c r="AG1560" s="32"/>
      <c r="AH1560" s="32"/>
    </row>
    <row r="1561" spans="1:34" ht="12.75" customHeight="1">
      <c r="A1561" s="25"/>
      <c r="B1561" s="32"/>
      <c r="C1561" s="20"/>
      <c r="D1561" s="92"/>
      <c r="E1561" s="20"/>
      <c r="F1561" s="35"/>
      <c r="G1561" s="32"/>
      <c r="H1561" s="32"/>
      <c r="I1561" s="32"/>
      <c r="J1561" s="29"/>
      <c r="K1561" s="29"/>
      <c r="L1561" s="29"/>
      <c r="M1561" s="29"/>
      <c r="N1561" s="29"/>
      <c r="O1561" s="29"/>
      <c r="P1561" s="29"/>
      <c r="Q1561" s="29"/>
      <c r="R1561" s="29"/>
      <c r="S1561" s="29"/>
      <c r="T1561" s="29"/>
      <c r="U1561" s="29"/>
      <c r="V1561" s="29"/>
      <c r="W1561" s="29"/>
      <c r="X1561" s="29"/>
      <c r="Y1561" s="29"/>
      <c r="Z1561" s="29"/>
      <c r="AA1561" s="32"/>
      <c r="AB1561" s="32"/>
      <c r="AC1561" s="32"/>
      <c r="AD1561" s="32"/>
      <c r="AE1561" s="32"/>
      <c r="AF1561" s="32"/>
      <c r="AG1561" s="32"/>
      <c r="AH1561" s="32"/>
    </row>
    <row r="1562" spans="1:34" ht="12.75" customHeight="1">
      <c r="A1562" s="25"/>
      <c r="B1562" s="32"/>
      <c r="C1562" s="20"/>
      <c r="D1562" s="92"/>
      <c r="E1562" s="20"/>
      <c r="F1562" s="35"/>
      <c r="G1562" s="32"/>
      <c r="H1562" s="32"/>
      <c r="I1562" s="32"/>
      <c r="J1562" s="29"/>
      <c r="K1562" s="29"/>
      <c r="L1562" s="29"/>
      <c r="M1562" s="29"/>
      <c r="N1562" s="29"/>
      <c r="O1562" s="29"/>
      <c r="P1562" s="29"/>
      <c r="Q1562" s="29"/>
      <c r="R1562" s="29"/>
      <c r="S1562" s="29"/>
      <c r="T1562" s="29"/>
      <c r="U1562" s="29"/>
      <c r="V1562" s="29"/>
      <c r="W1562" s="29"/>
      <c r="X1562" s="29"/>
      <c r="Y1562" s="29"/>
      <c r="Z1562" s="29"/>
      <c r="AA1562" s="32"/>
      <c r="AB1562" s="32"/>
      <c r="AC1562" s="32"/>
      <c r="AD1562" s="32"/>
      <c r="AE1562" s="32"/>
      <c r="AF1562" s="32"/>
      <c r="AG1562" s="32"/>
      <c r="AH1562" s="32"/>
    </row>
    <row r="1563" spans="1:34" ht="12.75" customHeight="1">
      <c r="A1563" s="25"/>
      <c r="B1563" s="32"/>
      <c r="C1563" s="20"/>
      <c r="D1563" s="92"/>
      <c r="E1563" s="20"/>
      <c r="F1563" s="35"/>
      <c r="G1563" s="32"/>
      <c r="H1563" s="32"/>
      <c r="I1563" s="32"/>
      <c r="J1563" s="29"/>
      <c r="K1563" s="29"/>
      <c r="L1563" s="29"/>
      <c r="M1563" s="29"/>
      <c r="N1563" s="29"/>
      <c r="O1563" s="29"/>
      <c r="P1563" s="29"/>
      <c r="Q1563" s="29"/>
      <c r="R1563" s="29"/>
      <c r="S1563" s="29"/>
      <c r="T1563" s="29"/>
      <c r="U1563" s="29"/>
      <c r="V1563" s="29"/>
      <c r="W1563" s="29"/>
      <c r="X1563" s="29"/>
      <c r="Y1563" s="29"/>
      <c r="Z1563" s="29"/>
      <c r="AA1563" s="32"/>
      <c r="AB1563" s="32"/>
      <c r="AC1563" s="32"/>
      <c r="AD1563" s="32"/>
      <c r="AE1563" s="32"/>
      <c r="AF1563" s="32"/>
      <c r="AG1563" s="32"/>
      <c r="AH1563" s="32"/>
    </row>
    <row r="1564" spans="1:34" ht="12.75" customHeight="1">
      <c r="A1564" s="25"/>
      <c r="B1564" s="32"/>
      <c r="C1564" s="20"/>
      <c r="D1564" s="92"/>
      <c r="E1564" s="20"/>
      <c r="F1564" s="35"/>
      <c r="G1564" s="32"/>
      <c r="H1564" s="32"/>
      <c r="I1564" s="32"/>
      <c r="J1564" s="29"/>
      <c r="K1564" s="29"/>
      <c r="L1564" s="29"/>
      <c r="M1564" s="29"/>
      <c r="N1564" s="29"/>
      <c r="O1564" s="29"/>
      <c r="P1564" s="29"/>
      <c r="Q1564" s="29"/>
      <c r="R1564" s="29"/>
      <c r="S1564" s="29"/>
      <c r="T1564" s="29"/>
      <c r="U1564" s="29"/>
      <c r="V1564" s="29"/>
      <c r="W1564" s="29"/>
      <c r="X1564" s="29"/>
      <c r="Y1564" s="29"/>
      <c r="Z1564" s="29"/>
      <c r="AA1564" s="32"/>
      <c r="AB1564" s="32"/>
      <c r="AC1564" s="32"/>
      <c r="AD1564" s="32"/>
      <c r="AE1564" s="32"/>
      <c r="AF1564" s="32"/>
      <c r="AG1564" s="32"/>
      <c r="AH1564" s="32"/>
    </row>
    <row r="1565" spans="1:34" ht="12.75" customHeight="1">
      <c r="A1565" s="25"/>
      <c r="B1565" s="32"/>
      <c r="C1565" s="20"/>
      <c r="D1565" s="92"/>
      <c r="E1565" s="20"/>
      <c r="F1565" s="35"/>
      <c r="G1565" s="32"/>
      <c r="H1565" s="32"/>
      <c r="I1565" s="32"/>
      <c r="J1565" s="29"/>
      <c r="K1565" s="29"/>
      <c r="L1565" s="29"/>
      <c r="M1565" s="29"/>
      <c r="N1565" s="29"/>
      <c r="O1565" s="29"/>
      <c r="P1565" s="29"/>
      <c r="Q1565" s="29"/>
      <c r="R1565" s="29"/>
      <c r="S1565" s="29"/>
      <c r="T1565" s="29"/>
      <c r="U1565" s="29"/>
      <c r="V1565" s="29"/>
      <c r="W1565" s="29"/>
      <c r="X1565" s="29"/>
      <c r="Y1565" s="29"/>
      <c r="Z1565" s="29"/>
      <c r="AA1565" s="32"/>
      <c r="AB1565" s="32"/>
      <c r="AC1565" s="32"/>
      <c r="AD1565" s="32"/>
      <c r="AE1565" s="32"/>
      <c r="AF1565" s="32"/>
      <c r="AG1565" s="32"/>
      <c r="AH1565" s="32"/>
    </row>
    <row r="1566" spans="1:34" ht="12.75" customHeight="1">
      <c r="A1566" s="25"/>
      <c r="B1566" s="32"/>
      <c r="C1566" s="20"/>
      <c r="D1566" s="92"/>
      <c r="E1566" s="20"/>
      <c r="F1566" s="35"/>
      <c r="G1566" s="32"/>
      <c r="H1566" s="32"/>
      <c r="I1566" s="32"/>
      <c r="J1566" s="29"/>
      <c r="K1566" s="29"/>
      <c r="L1566" s="29"/>
      <c r="M1566" s="29"/>
      <c r="N1566" s="29"/>
      <c r="O1566" s="29"/>
      <c r="P1566" s="29"/>
      <c r="Q1566" s="29"/>
      <c r="R1566" s="29"/>
      <c r="S1566" s="29"/>
      <c r="T1566" s="29"/>
      <c r="U1566" s="29"/>
      <c r="V1566" s="29"/>
      <c r="W1566" s="29"/>
      <c r="X1566" s="29"/>
      <c r="Y1566" s="29"/>
      <c r="Z1566" s="29"/>
      <c r="AA1566" s="32"/>
      <c r="AB1566" s="32"/>
      <c r="AC1566" s="32"/>
      <c r="AD1566" s="32"/>
      <c r="AE1566" s="32"/>
      <c r="AF1566" s="32"/>
      <c r="AG1566" s="32"/>
      <c r="AH1566" s="32"/>
    </row>
    <row r="1567" spans="1:34" ht="12.75" customHeight="1">
      <c r="A1567" s="25"/>
      <c r="B1567" s="32"/>
      <c r="C1567" s="20"/>
      <c r="D1567" s="92"/>
      <c r="E1567" s="20"/>
      <c r="F1567" s="35"/>
      <c r="G1567" s="32"/>
      <c r="H1567" s="32"/>
      <c r="I1567" s="32"/>
      <c r="J1567" s="29"/>
      <c r="K1567" s="29"/>
      <c r="L1567" s="29"/>
      <c r="M1567" s="29"/>
      <c r="N1567" s="29"/>
      <c r="O1567" s="29"/>
      <c r="P1567" s="29"/>
      <c r="Q1567" s="29"/>
      <c r="R1567" s="29"/>
      <c r="S1567" s="29"/>
      <c r="T1567" s="29"/>
      <c r="U1567" s="29"/>
      <c r="V1567" s="29"/>
      <c r="W1567" s="29"/>
      <c r="X1567" s="29"/>
      <c r="Y1567" s="29"/>
      <c r="Z1567" s="29"/>
      <c r="AA1567" s="32"/>
      <c r="AB1567" s="32"/>
      <c r="AC1567" s="32"/>
      <c r="AD1567" s="32"/>
      <c r="AE1567" s="32"/>
      <c r="AF1567" s="32"/>
      <c r="AG1567" s="32"/>
      <c r="AH1567" s="32"/>
    </row>
    <row r="1568" spans="1:34" ht="12.75" customHeight="1">
      <c r="A1568" s="25"/>
      <c r="B1568" s="32"/>
      <c r="C1568" s="20"/>
      <c r="D1568" s="92"/>
      <c r="E1568" s="20"/>
      <c r="F1568" s="35"/>
      <c r="G1568" s="32"/>
      <c r="H1568" s="32"/>
      <c r="I1568" s="32"/>
      <c r="J1568" s="29"/>
      <c r="K1568" s="29"/>
      <c r="L1568" s="29"/>
      <c r="M1568" s="29"/>
      <c r="N1568" s="29"/>
      <c r="O1568" s="29"/>
      <c r="P1568" s="29"/>
      <c r="Q1568" s="29"/>
      <c r="R1568" s="29"/>
      <c r="S1568" s="29"/>
      <c r="T1568" s="29"/>
      <c r="U1568" s="29"/>
      <c r="V1568" s="29"/>
      <c r="W1568" s="29"/>
      <c r="X1568" s="29"/>
      <c r="Y1568" s="29"/>
      <c r="Z1568" s="29"/>
      <c r="AA1568" s="32"/>
      <c r="AB1568" s="32"/>
      <c r="AC1568" s="32"/>
      <c r="AD1568" s="32"/>
      <c r="AE1568" s="32"/>
      <c r="AF1568" s="32"/>
      <c r="AG1568" s="32"/>
      <c r="AH1568" s="32"/>
    </row>
    <row r="1569" spans="1:34" ht="12.75" customHeight="1">
      <c r="A1569" s="25"/>
      <c r="B1569" s="32"/>
      <c r="C1569" s="20"/>
      <c r="D1569" s="92"/>
      <c r="E1569" s="20"/>
      <c r="F1569" s="35"/>
      <c r="G1569" s="32"/>
      <c r="H1569" s="32"/>
      <c r="I1569" s="32"/>
      <c r="J1569" s="29"/>
      <c r="K1569" s="29"/>
      <c r="L1569" s="29"/>
      <c r="M1569" s="29"/>
      <c r="N1569" s="29"/>
      <c r="O1569" s="29"/>
      <c r="P1569" s="29"/>
      <c r="Q1569" s="29"/>
      <c r="R1569" s="29"/>
      <c r="S1569" s="29"/>
      <c r="T1569" s="29"/>
      <c r="U1569" s="29"/>
      <c r="V1569" s="29"/>
      <c r="W1569" s="29"/>
      <c r="X1569" s="29"/>
      <c r="Y1569" s="29"/>
      <c r="Z1569" s="29"/>
      <c r="AA1569" s="32"/>
      <c r="AB1569" s="32"/>
      <c r="AC1569" s="32"/>
      <c r="AD1569" s="32"/>
      <c r="AE1569" s="32"/>
      <c r="AF1569" s="32"/>
      <c r="AG1569" s="32"/>
      <c r="AH1569" s="32"/>
    </row>
    <row r="1570" spans="1:34" ht="12.75" customHeight="1">
      <c r="A1570" s="25"/>
      <c r="B1570" s="32"/>
      <c r="C1570" s="20"/>
      <c r="D1570" s="92"/>
      <c r="E1570" s="20"/>
      <c r="F1570" s="35"/>
      <c r="G1570" s="32"/>
      <c r="H1570" s="32"/>
      <c r="I1570" s="32"/>
      <c r="J1570" s="29"/>
      <c r="K1570" s="29"/>
      <c r="L1570" s="29"/>
      <c r="M1570" s="29"/>
      <c r="N1570" s="29"/>
      <c r="O1570" s="29"/>
      <c r="P1570" s="29"/>
      <c r="Q1570" s="29"/>
      <c r="R1570" s="29"/>
      <c r="S1570" s="29"/>
      <c r="T1570" s="29"/>
      <c r="U1570" s="29"/>
      <c r="V1570" s="29"/>
      <c r="W1570" s="29"/>
      <c r="X1570" s="29"/>
      <c r="Y1570" s="29"/>
      <c r="Z1570" s="29"/>
      <c r="AA1570" s="32"/>
      <c r="AB1570" s="32"/>
      <c r="AC1570" s="32"/>
      <c r="AD1570" s="32"/>
      <c r="AE1570" s="32"/>
      <c r="AF1570" s="32"/>
      <c r="AG1570" s="32"/>
      <c r="AH1570" s="32"/>
    </row>
    <row r="1571" spans="1:34" ht="12.75" customHeight="1">
      <c r="A1571" s="25"/>
      <c r="B1571" s="32"/>
      <c r="C1571" s="20"/>
      <c r="D1571" s="92"/>
      <c r="E1571" s="20"/>
      <c r="F1571" s="35"/>
      <c r="G1571" s="32"/>
      <c r="H1571" s="32"/>
      <c r="I1571" s="32"/>
      <c r="J1571" s="29"/>
      <c r="K1571" s="29"/>
      <c r="L1571" s="29"/>
      <c r="M1571" s="29"/>
      <c r="N1571" s="29"/>
      <c r="O1571" s="29"/>
      <c r="P1571" s="29"/>
      <c r="Q1571" s="29"/>
      <c r="R1571" s="29"/>
      <c r="S1571" s="29"/>
      <c r="T1571" s="29"/>
      <c r="U1571" s="29"/>
      <c r="V1571" s="29"/>
      <c r="W1571" s="29"/>
      <c r="X1571" s="29"/>
      <c r="Y1571" s="29"/>
      <c r="Z1571" s="29"/>
      <c r="AA1571" s="32"/>
      <c r="AB1571" s="32"/>
      <c r="AC1571" s="32"/>
      <c r="AD1571" s="32"/>
      <c r="AE1571" s="32"/>
      <c r="AF1571" s="32"/>
      <c r="AG1571" s="32"/>
      <c r="AH1571" s="32"/>
    </row>
    <row r="1572" spans="1:34" ht="12.75" customHeight="1">
      <c r="A1572" s="25"/>
      <c r="B1572" s="32"/>
      <c r="C1572" s="20"/>
      <c r="D1572" s="92"/>
      <c r="E1572" s="20"/>
      <c r="F1572" s="35"/>
      <c r="G1572" s="32"/>
      <c r="H1572" s="32"/>
      <c r="I1572" s="32"/>
      <c r="J1572" s="29"/>
      <c r="K1572" s="29"/>
      <c r="L1572" s="29"/>
      <c r="M1572" s="29"/>
      <c r="N1572" s="29"/>
      <c r="O1572" s="29"/>
      <c r="P1572" s="29"/>
      <c r="Q1572" s="29"/>
      <c r="R1572" s="29"/>
      <c r="S1572" s="29"/>
      <c r="T1572" s="29"/>
      <c r="U1572" s="29"/>
      <c r="V1572" s="29"/>
      <c r="W1572" s="29"/>
      <c r="X1572" s="29"/>
      <c r="Y1572" s="29"/>
      <c r="Z1572" s="29"/>
      <c r="AA1572" s="32"/>
      <c r="AB1572" s="32"/>
      <c r="AC1572" s="32"/>
      <c r="AD1572" s="32"/>
      <c r="AE1572" s="32"/>
      <c r="AF1572" s="32"/>
      <c r="AG1572" s="32"/>
      <c r="AH1572" s="32"/>
    </row>
    <row r="1573" spans="1:34" ht="12.75" customHeight="1">
      <c r="A1573" s="25"/>
      <c r="B1573" s="32"/>
      <c r="C1573" s="20"/>
      <c r="D1573" s="92"/>
      <c r="E1573" s="20"/>
      <c r="F1573" s="35"/>
      <c r="G1573" s="32"/>
      <c r="H1573" s="32"/>
      <c r="I1573" s="32"/>
      <c r="J1573" s="29"/>
      <c r="K1573" s="29"/>
      <c r="L1573" s="29"/>
      <c r="M1573" s="29"/>
      <c r="N1573" s="29"/>
      <c r="O1573" s="29"/>
      <c r="P1573" s="29"/>
      <c r="Q1573" s="29"/>
      <c r="R1573" s="29"/>
      <c r="S1573" s="29"/>
      <c r="T1573" s="29"/>
      <c r="U1573" s="29"/>
      <c r="V1573" s="29"/>
      <c r="W1573" s="29"/>
      <c r="X1573" s="29"/>
      <c r="Y1573" s="29"/>
      <c r="Z1573" s="29"/>
      <c r="AA1573" s="32"/>
      <c r="AB1573" s="32"/>
      <c r="AC1573" s="32"/>
      <c r="AD1573" s="32"/>
      <c r="AE1573" s="32"/>
      <c r="AF1573" s="32"/>
      <c r="AG1573" s="32"/>
      <c r="AH1573" s="32"/>
    </row>
    <row r="1574" spans="1:34" ht="12.75" customHeight="1">
      <c r="A1574" s="25"/>
      <c r="B1574" s="32"/>
      <c r="C1574" s="20"/>
      <c r="D1574" s="92"/>
      <c r="E1574" s="20"/>
      <c r="F1574" s="35"/>
      <c r="G1574" s="32"/>
      <c r="H1574" s="32"/>
      <c r="I1574" s="32"/>
      <c r="J1574" s="29"/>
      <c r="K1574" s="29"/>
      <c r="L1574" s="29"/>
      <c r="M1574" s="29"/>
      <c r="N1574" s="29"/>
      <c r="O1574" s="29"/>
      <c r="P1574" s="29"/>
      <c r="Q1574" s="29"/>
      <c r="R1574" s="29"/>
      <c r="S1574" s="29"/>
      <c r="T1574" s="29"/>
      <c r="U1574" s="29"/>
      <c r="V1574" s="29"/>
      <c r="W1574" s="29"/>
      <c r="X1574" s="29"/>
      <c r="Y1574" s="29"/>
      <c r="Z1574" s="29"/>
      <c r="AA1574" s="32"/>
      <c r="AB1574" s="32"/>
      <c r="AC1574" s="32"/>
      <c r="AD1574" s="32"/>
      <c r="AE1574" s="32"/>
      <c r="AF1574" s="32"/>
      <c r="AG1574" s="32"/>
      <c r="AH1574" s="32"/>
    </row>
    <row r="1575" spans="1:34" ht="12.75" customHeight="1">
      <c r="A1575" s="25"/>
      <c r="B1575" s="32"/>
      <c r="C1575" s="20"/>
      <c r="D1575" s="92"/>
      <c r="E1575" s="20"/>
      <c r="F1575" s="35"/>
      <c r="G1575" s="32"/>
      <c r="H1575" s="32"/>
      <c r="I1575" s="32"/>
      <c r="J1575" s="29"/>
      <c r="K1575" s="29"/>
      <c r="L1575" s="29"/>
      <c r="M1575" s="29"/>
      <c r="N1575" s="29"/>
      <c r="O1575" s="29"/>
      <c r="P1575" s="29"/>
      <c r="Q1575" s="29"/>
      <c r="R1575" s="29"/>
      <c r="S1575" s="29"/>
      <c r="T1575" s="29"/>
      <c r="U1575" s="29"/>
      <c r="V1575" s="29"/>
      <c r="W1575" s="29"/>
      <c r="X1575" s="29"/>
      <c r="Y1575" s="29"/>
      <c r="Z1575" s="29"/>
      <c r="AA1575" s="32"/>
      <c r="AB1575" s="32"/>
      <c r="AC1575" s="32"/>
      <c r="AD1575" s="32"/>
      <c r="AE1575" s="32"/>
      <c r="AF1575" s="32"/>
      <c r="AG1575" s="32"/>
      <c r="AH1575" s="32"/>
    </row>
    <row r="1576" spans="1:34" ht="12.75" customHeight="1">
      <c r="A1576" s="25"/>
      <c r="B1576" s="32"/>
      <c r="C1576" s="20"/>
      <c r="D1576" s="92"/>
      <c r="E1576" s="20"/>
      <c r="F1576" s="35"/>
      <c r="G1576" s="32"/>
      <c r="H1576" s="32"/>
      <c r="I1576" s="32"/>
      <c r="J1576" s="29"/>
      <c r="K1576" s="29"/>
      <c r="L1576" s="29"/>
      <c r="M1576" s="29"/>
      <c r="N1576" s="29"/>
      <c r="O1576" s="29"/>
      <c r="P1576" s="29"/>
      <c r="Q1576" s="29"/>
      <c r="R1576" s="29"/>
      <c r="S1576" s="29"/>
      <c r="T1576" s="29"/>
      <c r="U1576" s="29"/>
      <c r="V1576" s="29"/>
      <c r="W1576" s="29"/>
      <c r="X1576" s="29"/>
      <c r="Y1576" s="29"/>
      <c r="Z1576" s="29"/>
      <c r="AA1576" s="32"/>
      <c r="AB1576" s="32"/>
      <c r="AC1576" s="32"/>
      <c r="AD1576" s="32"/>
      <c r="AE1576" s="32"/>
      <c r="AF1576" s="32"/>
      <c r="AG1576" s="32"/>
      <c r="AH1576" s="32"/>
    </row>
    <row r="1577" spans="1:34" ht="12.75" customHeight="1">
      <c r="A1577" s="25"/>
      <c r="B1577" s="32"/>
      <c r="C1577" s="20"/>
      <c r="D1577" s="92"/>
      <c r="E1577" s="20"/>
      <c r="F1577" s="35"/>
      <c r="G1577" s="32"/>
      <c r="H1577" s="32"/>
      <c r="I1577" s="32"/>
      <c r="J1577" s="29"/>
      <c r="K1577" s="29"/>
      <c r="L1577" s="29"/>
      <c r="M1577" s="29"/>
      <c r="N1577" s="29"/>
      <c r="O1577" s="29"/>
      <c r="P1577" s="29"/>
      <c r="Q1577" s="29"/>
      <c r="R1577" s="29"/>
      <c r="S1577" s="29"/>
      <c r="T1577" s="29"/>
      <c r="U1577" s="29"/>
      <c r="V1577" s="29"/>
      <c r="W1577" s="29"/>
      <c r="X1577" s="29"/>
      <c r="Y1577" s="29"/>
      <c r="Z1577" s="29"/>
      <c r="AA1577" s="32"/>
      <c r="AB1577" s="32"/>
      <c r="AC1577" s="32"/>
      <c r="AD1577" s="32"/>
      <c r="AE1577" s="32"/>
      <c r="AF1577" s="32"/>
      <c r="AG1577" s="32"/>
      <c r="AH1577" s="32"/>
    </row>
    <row r="1578" spans="1:34" ht="12.75" customHeight="1">
      <c r="A1578" s="25"/>
      <c r="B1578" s="32"/>
      <c r="C1578" s="20"/>
      <c r="D1578" s="92"/>
      <c r="E1578" s="20"/>
      <c r="F1578" s="35"/>
      <c r="G1578" s="32"/>
      <c r="H1578" s="32"/>
      <c r="I1578" s="32"/>
      <c r="J1578" s="29"/>
      <c r="K1578" s="29"/>
      <c r="L1578" s="29"/>
      <c r="M1578" s="29"/>
      <c r="N1578" s="29"/>
      <c r="O1578" s="29"/>
      <c r="P1578" s="29"/>
      <c r="Q1578" s="29"/>
      <c r="R1578" s="29"/>
      <c r="S1578" s="29"/>
      <c r="T1578" s="29"/>
      <c r="U1578" s="29"/>
      <c r="V1578" s="29"/>
      <c r="W1578" s="29"/>
      <c r="X1578" s="29"/>
      <c r="Y1578" s="29"/>
      <c r="Z1578" s="29"/>
      <c r="AA1578" s="32"/>
      <c r="AB1578" s="32"/>
      <c r="AC1578" s="32"/>
      <c r="AD1578" s="32"/>
      <c r="AE1578" s="32"/>
      <c r="AF1578" s="32"/>
      <c r="AG1578" s="32"/>
      <c r="AH1578" s="32"/>
    </row>
    <row r="1579" spans="1:34" ht="12.75" customHeight="1">
      <c r="A1579" s="25"/>
      <c r="B1579" s="32"/>
      <c r="C1579" s="20"/>
      <c r="D1579" s="92"/>
      <c r="E1579" s="20"/>
      <c r="F1579" s="35"/>
      <c r="G1579" s="32"/>
      <c r="H1579" s="32"/>
      <c r="I1579" s="32"/>
      <c r="J1579" s="29"/>
      <c r="K1579" s="29"/>
      <c r="L1579" s="29"/>
      <c r="M1579" s="29"/>
      <c r="N1579" s="29"/>
      <c r="O1579" s="29"/>
      <c r="P1579" s="29"/>
      <c r="Q1579" s="29"/>
      <c r="R1579" s="29"/>
      <c r="S1579" s="29"/>
      <c r="T1579" s="29"/>
      <c r="U1579" s="29"/>
      <c r="V1579" s="29"/>
      <c r="W1579" s="29"/>
      <c r="X1579" s="29"/>
      <c r="Y1579" s="29"/>
      <c r="Z1579" s="29"/>
      <c r="AA1579" s="32"/>
      <c r="AB1579" s="32"/>
      <c r="AC1579" s="32"/>
      <c r="AD1579" s="32"/>
      <c r="AE1579" s="32"/>
      <c r="AF1579" s="32"/>
      <c r="AG1579" s="32"/>
      <c r="AH1579" s="32"/>
    </row>
    <row r="1580" spans="1:34" ht="12.75" customHeight="1">
      <c r="A1580" s="25"/>
      <c r="B1580" s="32"/>
      <c r="C1580" s="20"/>
      <c r="D1580" s="92"/>
      <c r="E1580" s="20"/>
      <c r="F1580" s="35"/>
      <c r="G1580" s="32"/>
      <c r="H1580" s="32"/>
      <c r="I1580" s="32"/>
      <c r="J1580" s="29"/>
      <c r="K1580" s="29"/>
      <c r="L1580" s="29"/>
      <c r="M1580" s="29"/>
      <c r="N1580" s="29"/>
      <c r="O1580" s="29"/>
      <c r="P1580" s="29"/>
      <c r="Q1580" s="29"/>
      <c r="R1580" s="29"/>
      <c r="S1580" s="29"/>
      <c r="T1580" s="29"/>
      <c r="U1580" s="29"/>
      <c r="V1580" s="29"/>
      <c r="W1580" s="29"/>
      <c r="X1580" s="29"/>
      <c r="Y1580" s="29"/>
      <c r="Z1580" s="29"/>
      <c r="AA1580" s="32"/>
      <c r="AB1580" s="32"/>
      <c r="AC1580" s="32"/>
      <c r="AD1580" s="32"/>
      <c r="AE1580" s="32"/>
      <c r="AF1580" s="32"/>
      <c r="AG1580" s="32"/>
      <c r="AH1580" s="32"/>
    </row>
    <row r="1581" spans="1:34" ht="12.75" customHeight="1">
      <c r="A1581" s="25"/>
      <c r="B1581" s="32"/>
      <c r="C1581" s="20"/>
      <c r="D1581" s="92"/>
      <c r="E1581" s="20"/>
      <c r="F1581" s="35"/>
      <c r="G1581" s="32"/>
      <c r="H1581" s="32"/>
      <c r="I1581" s="32"/>
      <c r="J1581" s="29"/>
      <c r="K1581" s="29"/>
      <c r="L1581" s="29"/>
      <c r="M1581" s="29"/>
      <c r="N1581" s="29"/>
      <c r="O1581" s="29"/>
      <c r="P1581" s="29"/>
      <c r="Q1581" s="29"/>
      <c r="R1581" s="29"/>
      <c r="S1581" s="29"/>
      <c r="T1581" s="29"/>
      <c r="U1581" s="29"/>
      <c r="V1581" s="29"/>
      <c r="W1581" s="29"/>
      <c r="X1581" s="29"/>
      <c r="Y1581" s="29"/>
      <c r="Z1581" s="29"/>
      <c r="AA1581" s="32"/>
      <c r="AB1581" s="32"/>
      <c r="AC1581" s="32"/>
      <c r="AD1581" s="32"/>
      <c r="AE1581" s="32"/>
      <c r="AF1581" s="32"/>
      <c r="AG1581" s="32"/>
      <c r="AH1581" s="32"/>
    </row>
    <row r="1582" spans="1:34" ht="12.75" customHeight="1">
      <c r="A1582" s="25"/>
      <c r="B1582" s="32"/>
      <c r="C1582" s="20"/>
      <c r="D1582" s="92"/>
      <c r="E1582" s="20"/>
      <c r="F1582" s="35"/>
      <c r="G1582" s="32"/>
      <c r="H1582" s="32"/>
      <c r="I1582" s="32"/>
      <c r="J1582" s="29"/>
      <c r="K1582" s="29"/>
      <c r="L1582" s="29"/>
      <c r="M1582" s="29"/>
      <c r="N1582" s="29"/>
      <c r="O1582" s="29"/>
      <c r="P1582" s="29"/>
      <c r="Q1582" s="29"/>
      <c r="R1582" s="29"/>
      <c r="S1582" s="29"/>
      <c r="T1582" s="29"/>
      <c r="U1582" s="29"/>
      <c r="V1582" s="29"/>
      <c r="W1582" s="29"/>
      <c r="X1582" s="29"/>
      <c r="Y1582" s="29"/>
      <c r="Z1582" s="29"/>
      <c r="AA1582" s="32"/>
      <c r="AB1582" s="32"/>
      <c r="AC1582" s="32"/>
      <c r="AD1582" s="32"/>
      <c r="AE1582" s="32"/>
      <c r="AF1582" s="32"/>
      <c r="AG1582" s="32"/>
      <c r="AH1582" s="32"/>
    </row>
    <row r="1583" spans="1:34" ht="12.75" customHeight="1">
      <c r="A1583" s="25"/>
      <c r="B1583" s="32"/>
      <c r="C1583" s="20"/>
      <c r="D1583" s="92"/>
      <c r="E1583" s="20"/>
      <c r="F1583" s="35"/>
      <c r="G1583" s="32"/>
      <c r="H1583" s="32"/>
      <c r="I1583" s="32"/>
      <c r="J1583" s="29"/>
      <c r="K1583" s="29"/>
      <c r="L1583" s="29"/>
      <c r="M1583" s="29"/>
      <c r="N1583" s="29"/>
      <c r="O1583" s="29"/>
      <c r="P1583" s="29"/>
      <c r="Q1583" s="29"/>
      <c r="R1583" s="29"/>
      <c r="S1583" s="29"/>
      <c r="T1583" s="29"/>
      <c r="U1583" s="29"/>
      <c r="V1583" s="29"/>
      <c r="W1583" s="29"/>
      <c r="X1583" s="29"/>
      <c r="Y1583" s="29"/>
      <c r="Z1583" s="29"/>
      <c r="AA1583" s="32"/>
      <c r="AB1583" s="32"/>
      <c r="AC1583" s="32"/>
      <c r="AD1583" s="32"/>
      <c r="AE1583" s="32"/>
      <c r="AF1583" s="32"/>
      <c r="AG1583" s="32"/>
      <c r="AH1583" s="32"/>
    </row>
    <row r="1584" spans="1:34" ht="12.75" customHeight="1">
      <c r="A1584" s="25"/>
      <c r="B1584" s="32"/>
      <c r="C1584" s="20"/>
      <c r="D1584" s="92"/>
      <c r="E1584" s="20"/>
      <c r="F1584" s="35"/>
      <c r="G1584" s="32"/>
      <c r="H1584" s="32"/>
      <c r="I1584" s="32"/>
      <c r="J1584" s="29"/>
      <c r="K1584" s="29"/>
      <c r="L1584" s="29"/>
      <c r="M1584" s="29"/>
      <c r="N1584" s="29"/>
      <c r="O1584" s="29"/>
      <c r="P1584" s="29"/>
      <c r="Q1584" s="29"/>
      <c r="R1584" s="29"/>
      <c r="S1584" s="29"/>
      <c r="T1584" s="29"/>
      <c r="U1584" s="29"/>
      <c r="V1584" s="29"/>
      <c r="W1584" s="29"/>
      <c r="X1584" s="29"/>
      <c r="Y1584" s="29"/>
      <c r="Z1584" s="29"/>
      <c r="AA1584" s="32"/>
      <c r="AB1584" s="32"/>
      <c r="AC1584" s="32"/>
      <c r="AD1584" s="32"/>
      <c r="AE1584" s="32"/>
      <c r="AF1584" s="32"/>
      <c r="AG1584" s="32"/>
      <c r="AH1584" s="32"/>
    </row>
    <row r="1585" spans="1:34" ht="12.75" customHeight="1">
      <c r="A1585" s="193"/>
      <c r="B1585" s="193"/>
      <c r="C1585" s="193"/>
      <c r="D1585" s="193"/>
      <c r="E1585" s="193"/>
      <c r="F1585" s="193"/>
      <c r="G1585" s="193"/>
      <c r="H1585" s="193"/>
      <c r="I1585" s="193"/>
      <c r="J1585" s="193"/>
      <c r="K1585" s="193"/>
      <c r="L1585" s="193"/>
      <c r="M1585" s="193"/>
      <c r="N1585" s="193"/>
      <c r="O1585" s="193"/>
      <c r="P1585" s="193"/>
      <c r="Q1585" s="193"/>
      <c r="R1585" s="193"/>
      <c r="S1585" s="193"/>
      <c r="T1585" s="193"/>
      <c r="U1585" s="193"/>
      <c r="V1585" s="193"/>
      <c r="W1585" s="193"/>
      <c r="X1585" s="193"/>
      <c r="Y1585" s="193"/>
      <c r="Z1585" s="193"/>
      <c r="AA1585" s="193"/>
      <c r="AB1585" s="193"/>
      <c r="AC1585" s="193"/>
      <c r="AD1585" s="193"/>
      <c r="AE1585" s="193"/>
      <c r="AF1585" s="193"/>
      <c r="AG1585" s="193"/>
      <c r="AH1585" s="193"/>
    </row>
  </sheetData>
  <mergeCells count="54">
    <mergeCell ref="A592:B592"/>
    <mergeCell ref="A608:B608"/>
    <mergeCell ref="A624:B624"/>
    <mergeCell ref="A377:B377"/>
    <mergeCell ref="A396:B396"/>
    <mergeCell ref="A415:B415"/>
    <mergeCell ref="A519:B519"/>
    <mergeCell ref="A547:B547"/>
    <mergeCell ref="A560:B560"/>
    <mergeCell ref="A569:B570"/>
    <mergeCell ref="A571:C585"/>
    <mergeCell ref="C569:C570"/>
    <mergeCell ref="A324:B324"/>
    <mergeCell ref="A338:B338"/>
    <mergeCell ref="A358:B358"/>
    <mergeCell ref="C363:C364"/>
    <mergeCell ref="A316:C317"/>
    <mergeCell ref="A363:B364"/>
    <mergeCell ref="A268:B268"/>
    <mergeCell ref="A257:C261"/>
    <mergeCell ref="A285:B285"/>
    <mergeCell ref="A303:B303"/>
    <mergeCell ref="C314:C315"/>
    <mergeCell ref="A314:B315"/>
    <mergeCell ref="A49:B49"/>
    <mergeCell ref="A71:B71"/>
    <mergeCell ref="A96:B96"/>
    <mergeCell ref="C3:C4"/>
    <mergeCell ref="A26:B26"/>
    <mergeCell ref="A3:B4"/>
    <mergeCell ref="A5:C19"/>
    <mergeCell ref="A105:B106"/>
    <mergeCell ref="A107:C119"/>
    <mergeCell ref="A181:B182"/>
    <mergeCell ref="A183:C191"/>
    <mergeCell ref="A255:B256"/>
    <mergeCell ref="C105:C106"/>
    <mergeCell ref="A146:B146"/>
    <mergeCell ref="A172:B172"/>
    <mergeCell ref="C181:C182"/>
    <mergeCell ref="A198:B198"/>
    <mergeCell ref="A220:B220"/>
    <mergeCell ref="A244:B244"/>
    <mergeCell ref="C255:C256"/>
    <mergeCell ref="A365:C370"/>
    <mergeCell ref="A428:B429"/>
    <mergeCell ref="A430:C446"/>
    <mergeCell ref="A497:B498"/>
    <mergeCell ref="A499:C512"/>
    <mergeCell ref="A473:B473"/>
    <mergeCell ref="A488:B488"/>
    <mergeCell ref="C497:C498"/>
    <mergeCell ref="C428:C429"/>
    <mergeCell ref="A453:B453"/>
  </mergeCells>
  <pageMargins left="0.98425196850393704" right="0.19685039370078741" top="0.78740157480314965" bottom="0.59055118110236227" header="0" footer="0"/>
  <pageSetup paperSize="9" orientation="portrait" r:id="rId1"/>
  <headerFooter>
    <oddFooter xml:space="preserve">&amp;C&amp;"Arial Narrow,Normal"&amp;9&amp;P ECON., TRANSF. DIGITAL Y DES. PRODUC. </oddFooter>
  </headerFooter>
  <rowBreaks count="11" manualBreakCount="11">
    <brk id="58" max="2" man="1"/>
    <brk id="104" max="2" man="1"/>
    <brk id="163" max="2" man="1"/>
    <brk id="222" max="2" man="1"/>
    <brk id="280" max="2" man="1"/>
    <brk id="337" max="2" man="1"/>
    <brk id="395" max="2" man="1"/>
    <brk id="452" max="2" man="1"/>
    <brk id="496" max="2" man="1"/>
    <brk id="555" max="2" man="1"/>
    <brk id="613" max="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6FF33"/>
  </sheetPr>
  <dimension ref="A1:AD1065"/>
  <sheetViews>
    <sheetView zoomScaleNormal="100" workbookViewId="0">
      <selection activeCell="G29" sqref="G29"/>
    </sheetView>
  </sheetViews>
  <sheetFormatPr baseColWidth="10" defaultColWidth="12.5703125" defaultRowHeight="15" customHeight="1"/>
  <cols>
    <col min="1" max="1" width="8.28515625" customWidth="1"/>
    <col min="2" max="2" width="62" customWidth="1"/>
    <col min="3" max="4" width="13.7109375" customWidth="1"/>
    <col min="5" max="5" width="14.7109375" customWidth="1"/>
    <col min="6" max="6" width="22.7109375" customWidth="1"/>
    <col min="7" max="7" width="15.140625" customWidth="1"/>
    <col min="8" max="8" width="16.28515625" customWidth="1"/>
    <col min="9" max="9" width="14.7109375" customWidth="1"/>
    <col min="10" max="10" width="17.85546875" customWidth="1"/>
    <col min="11" max="11" width="14.28515625" customWidth="1"/>
    <col min="12" max="12" width="12.140625" customWidth="1"/>
    <col min="13" max="25" width="11.28515625" customWidth="1"/>
    <col min="26" max="26" width="10.7109375" customWidth="1"/>
    <col min="27" max="30" width="12.28515625" customWidth="1"/>
  </cols>
  <sheetData>
    <row r="1" spans="1:26" ht="12.75" customHeight="1">
      <c r="A1" s="116" t="s">
        <v>398</v>
      </c>
      <c r="B1" s="49"/>
      <c r="C1" s="182"/>
      <c r="D1" s="26"/>
      <c r="E1" s="26"/>
      <c r="F1" s="146"/>
      <c r="G1" s="29"/>
      <c r="H1" s="29"/>
      <c r="I1" s="29"/>
      <c r="J1" s="29"/>
      <c r="K1" s="29"/>
      <c r="L1" s="29"/>
      <c r="M1" s="29"/>
      <c r="N1" s="29"/>
      <c r="O1" s="29"/>
      <c r="P1" s="29"/>
      <c r="Q1" s="29"/>
      <c r="R1" s="29"/>
      <c r="S1" s="29"/>
      <c r="T1" s="29"/>
      <c r="U1" s="29"/>
      <c r="V1" s="29"/>
      <c r="W1" s="29"/>
      <c r="X1" s="29"/>
      <c r="Y1" s="29"/>
      <c r="Z1" s="29"/>
    </row>
    <row r="2" spans="1:26" ht="12.75" customHeight="1" thickBot="1">
      <c r="A2" s="29"/>
      <c r="B2" s="29"/>
      <c r="C2" s="26"/>
      <c r="D2" s="51"/>
      <c r="E2" s="26"/>
      <c r="F2" s="93"/>
      <c r="G2" s="101"/>
      <c r="H2" s="29"/>
      <c r="I2" s="29"/>
      <c r="J2" s="29"/>
      <c r="K2" s="29"/>
      <c r="L2" s="29"/>
      <c r="M2" s="29"/>
      <c r="N2" s="29"/>
      <c r="O2" s="29"/>
      <c r="P2" s="29"/>
      <c r="Q2" s="29"/>
      <c r="R2" s="29"/>
      <c r="S2" s="29"/>
      <c r="T2" s="29"/>
      <c r="U2" s="29"/>
      <c r="V2" s="29"/>
      <c r="W2" s="29"/>
      <c r="X2" s="29"/>
      <c r="Y2" s="29"/>
      <c r="Z2" s="32"/>
    </row>
    <row r="3" spans="1:26" ht="12.75" customHeight="1">
      <c r="A3" s="684" t="s">
        <v>399</v>
      </c>
      <c r="B3" s="685"/>
      <c r="C3" s="689" t="s">
        <v>400</v>
      </c>
      <c r="E3" s="93"/>
      <c r="F3" s="26"/>
      <c r="G3" s="29"/>
      <c r="H3" s="29"/>
      <c r="I3" s="29"/>
      <c r="J3" s="29"/>
      <c r="K3" s="29"/>
      <c r="L3" s="29"/>
      <c r="M3" s="29"/>
      <c r="N3" s="29"/>
      <c r="O3" s="29"/>
      <c r="P3" s="29"/>
      <c r="Q3" s="29"/>
      <c r="R3" s="29"/>
      <c r="S3" s="29"/>
      <c r="T3" s="29"/>
      <c r="U3" s="29"/>
      <c r="V3" s="29"/>
      <c r="W3" s="29"/>
      <c r="X3" s="29"/>
      <c r="Y3" s="32"/>
    </row>
    <row r="4" spans="1:26" ht="12.75" customHeight="1" thickBot="1">
      <c r="A4" s="686"/>
      <c r="B4" s="687"/>
      <c r="C4" s="662"/>
      <c r="E4" s="93"/>
      <c r="F4" s="101"/>
      <c r="G4" s="29"/>
      <c r="H4" s="29"/>
      <c r="I4" s="29"/>
      <c r="J4" s="29"/>
      <c r="K4" s="29"/>
      <c r="L4" s="29"/>
      <c r="M4" s="29"/>
      <c r="N4" s="29"/>
      <c r="O4" s="29"/>
      <c r="P4" s="29"/>
      <c r="Q4" s="29"/>
      <c r="R4" s="29"/>
      <c r="S4" s="29"/>
      <c r="T4" s="29"/>
      <c r="U4" s="29"/>
      <c r="V4" s="29"/>
      <c r="W4" s="29"/>
      <c r="X4" s="29"/>
      <c r="Y4" s="32"/>
    </row>
    <row r="5" spans="1:26" ht="14.25" customHeight="1">
      <c r="A5" s="668" t="s">
        <v>401</v>
      </c>
      <c r="B5" s="669"/>
      <c r="C5" s="670"/>
      <c r="E5" s="93"/>
      <c r="F5" s="101"/>
      <c r="G5" s="29"/>
      <c r="H5" s="29"/>
      <c r="I5" s="29"/>
      <c r="J5" s="29"/>
      <c r="K5" s="29"/>
      <c r="L5" s="29"/>
      <c r="M5" s="29"/>
      <c r="N5" s="29"/>
      <c r="O5" s="29"/>
      <c r="P5" s="29"/>
      <c r="Q5" s="29"/>
      <c r="R5" s="29"/>
      <c r="S5" s="29"/>
      <c r="T5" s="29"/>
      <c r="U5" s="29"/>
      <c r="V5" s="29"/>
      <c r="W5" s="29"/>
      <c r="X5" s="29"/>
      <c r="Y5" s="32"/>
    </row>
    <row r="6" spans="1:26" ht="12.75" customHeight="1">
      <c r="A6" s="671"/>
      <c r="B6" s="672"/>
      <c r="C6" s="673"/>
      <c r="E6" s="93"/>
      <c r="F6" s="101"/>
      <c r="G6" s="29"/>
      <c r="H6" s="29"/>
      <c r="I6" s="29"/>
      <c r="J6" s="29"/>
      <c r="K6" s="29"/>
      <c r="L6" s="29"/>
      <c r="M6" s="29"/>
      <c r="N6" s="29"/>
      <c r="O6" s="29"/>
      <c r="P6" s="29"/>
      <c r="Q6" s="29"/>
      <c r="R6" s="29"/>
      <c r="S6" s="29"/>
      <c r="T6" s="29"/>
      <c r="U6" s="29"/>
      <c r="V6" s="29"/>
      <c r="W6" s="29"/>
      <c r="X6" s="29"/>
      <c r="Y6" s="32"/>
    </row>
    <row r="7" spans="1:26" ht="12.75" customHeight="1">
      <c r="A7" s="671"/>
      <c r="B7" s="672"/>
      <c r="C7" s="673"/>
      <c r="E7" s="93"/>
      <c r="F7" s="101"/>
      <c r="G7" s="29"/>
      <c r="H7" s="29"/>
      <c r="I7" s="29"/>
      <c r="J7" s="29"/>
      <c r="K7" s="29"/>
      <c r="L7" s="29"/>
      <c r="M7" s="29"/>
      <c r="N7" s="29"/>
      <c r="O7" s="29"/>
      <c r="P7" s="29"/>
      <c r="Q7" s="29"/>
      <c r="R7" s="29"/>
      <c r="S7" s="29"/>
      <c r="T7" s="29"/>
      <c r="U7" s="29"/>
      <c r="V7" s="29"/>
      <c r="W7" s="29"/>
      <c r="X7" s="29"/>
      <c r="Y7" s="32"/>
    </row>
    <row r="8" spans="1:26" ht="14.25" customHeight="1">
      <c r="A8" s="671"/>
      <c r="B8" s="672"/>
      <c r="C8" s="673"/>
      <c r="E8" s="93"/>
      <c r="F8" s="101"/>
      <c r="G8" s="29"/>
      <c r="H8" s="29"/>
      <c r="I8" s="29"/>
      <c r="J8" s="29"/>
      <c r="K8" s="29"/>
      <c r="L8" s="29"/>
      <c r="M8" s="29"/>
      <c r="N8" s="29"/>
      <c r="O8" s="29"/>
      <c r="P8" s="29"/>
      <c r="Q8" s="29"/>
      <c r="R8" s="29"/>
      <c r="S8" s="29"/>
      <c r="T8" s="29"/>
      <c r="U8" s="29"/>
      <c r="V8" s="29"/>
      <c r="W8" s="29"/>
      <c r="X8" s="29"/>
      <c r="Y8" s="32"/>
    </row>
    <row r="9" spans="1:26" ht="14.25" customHeight="1">
      <c r="A9" s="671"/>
      <c r="B9" s="672"/>
      <c r="C9" s="673"/>
      <c r="E9" s="93"/>
      <c r="F9" s="101"/>
      <c r="G9" s="29"/>
      <c r="H9" s="29"/>
      <c r="I9" s="29"/>
      <c r="J9" s="29"/>
      <c r="K9" s="29"/>
      <c r="L9" s="29"/>
      <c r="M9" s="29"/>
      <c r="N9" s="29"/>
      <c r="O9" s="29"/>
      <c r="P9" s="29"/>
      <c r="Q9" s="29"/>
      <c r="R9" s="29"/>
      <c r="S9" s="29"/>
      <c r="T9" s="29"/>
      <c r="U9" s="29"/>
      <c r="V9" s="29"/>
      <c r="W9" s="29"/>
      <c r="X9" s="29"/>
      <c r="Y9" s="32"/>
    </row>
    <row r="10" spans="1:26" ht="14.25" customHeight="1">
      <c r="A10" s="671"/>
      <c r="B10" s="672"/>
      <c r="C10" s="673"/>
      <c r="E10" s="93"/>
      <c r="F10" s="101"/>
      <c r="G10" s="29"/>
      <c r="H10" s="29"/>
      <c r="I10" s="29"/>
      <c r="J10" s="29"/>
      <c r="K10" s="29"/>
      <c r="L10" s="29"/>
      <c r="M10" s="29"/>
      <c r="N10" s="29"/>
      <c r="O10" s="29"/>
      <c r="P10" s="29"/>
      <c r="Q10" s="29"/>
      <c r="R10" s="29"/>
      <c r="S10" s="29"/>
      <c r="T10" s="29"/>
      <c r="U10" s="29"/>
      <c r="V10" s="29"/>
      <c r="W10" s="29"/>
      <c r="X10" s="29"/>
      <c r="Y10" s="32"/>
    </row>
    <row r="11" spans="1:26" ht="14.25" customHeight="1">
      <c r="A11" s="671"/>
      <c r="B11" s="672"/>
      <c r="C11" s="673"/>
      <c r="E11" s="93"/>
      <c r="F11" s="101"/>
      <c r="G11" s="29"/>
      <c r="H11" s="29"/>
      <c r="I11" s="29"/>
      <c r="J11" s="29"/>
      <c r="K11" s="29"/>
      <c r="L11" s="29"/>
      <c r="M11" s="29"/>
      <c r="N11" s="29"/>
      <c r="O11" s="29"/>
      <c r="P11" s="29"/>
      <c r="Q11" s="29"/>
      <c r="R11" s="29"/>
      <c r="S11" s="29"/>
      <c r="T11" s="29"/>
      <c r="U11" s="29"/>
      <c r="V11" s="29"/>
      <c r="W11" s="29"/>
      <c r="X11" s="29"/>
      <c r="Y11" s="32"/>
    </row>
    <row r="12" spans="1:26" ht="14.25" customHeight="1" thickBot="1">
      <c r="A12" s="674"/>
      <c r="B12" s="675"/>
      <c r="C12" s="676"/>
      <c r="E12" s="93"/>
      <c r="F12" s="101"/>
      <c r="G12" s="29"/>
      <c r="H12" s="29"/>
      <c r="I12" s="29"/>
      <c r="J12" s="29"/>
      <c r="K12" s="29"/>
      <c r="L12" s="29"/>
      <c r="M12" s="29"/>
      <c r="N12" s="29"/>
      <c r="O12" s="29"/>
      <c r="P12" s="29"/>
      <c r="Q12" s="29"/>
      <c r="R12" s="29"/>
      <c r="S12" s="29"/>
      <c r="T12" s="29"/>
      <c r="U12" s="29"/>
      <c r="V12" s="29"/>
      <c r="W12" s="29"/>
      <c r="X12" s="29"/>
      <c r="Y12" s="32"/>
    </row>
    <row r="13" spans="1:26" ht="12.75" customHeight="1">
      <c r="A13" s="57" t="s">
        <v>4</v>
      </c>
      <c r="B13" s="149"/>
      <c r="C13" s="184"/>
      <c r="E13" s="131"/>
      <c r="F13" s="101"/>
      <c r="G13" s="26"/>
      <c r="H13" s="29"/>
      <c r="I13" s="29"/>
      <c r="J13" s="29"/>
      <c r="K13" s="29"/>
      <c r="L13" s="29"/>
      <c r="M13" s="29"/>
      <c r="N13" s="29"/>
      <c r="O13" s="29"/>
      <c r="P13" s="29"/>
      <c r="Q13" s="29"/>
      <c r="R13" s="29"/>
      <c r="S13" s="29"/>
      <c r="T13" s="29"/>
      <c r="U13" s="29"/>
      <c r="V13" s="29"/>
      <c r="W13" s="29"/>
      <c r="X13" s="29"/>
      <c r="Y13" s="32"/>
    </row>
    <row r="14" spans="1:26" ht="12.75" customHeight="1">
      <c r="A14" s="63" t="s">
        <v>402</v>
      </c>
      <c r="B14" s="29"/>
      <c r="C14" s="94"/>
      <c r="E14" s="131"/>
      <c r="F14" s="101"/>
      <c r="G14" s="29"/>
      <c r="H14" s="29"/>
      <c r="I14" s="29"/>
      <c r="J14" s="29"/>
      <c r="K14" s="29"/>
      <c r="L14" s="29"/>
      <c r="M14" s="29"/>
      <c r="N14" s="29"/>
      <c r="O14" s="29"/>
      <c r="P14" s="29"/>
      <c r="Q14" s="29"/>
      <c r="R14" s="29"/>
      <c r="S14" s="29"/>
      <c r="T14" s="29"/>
      <c r="U14" s="29"/>
      <c r="V14" s="29"/>
      <c r="W14" s="29"/>
      <c r="X14" s="29"/>
      <c r="Y14" s="32"/>
    </row>
    <row r="15" spans="1:26" ht="12.75" customHeight="1">
      <c r="A15" s="209" t="s">
        <v>403</v>
      </c>
      <c r="B15" s="29"/>
      <c r="C15" s="94"/>
      <c r="E15" s="557"/>
      <c r="F15" s="459"/>
      <c r="G15" s="500"/>
      <c r="H15" s="461"/>
      <c r="I15" s="461"/>
      <c r="J15" s="461"/>
      <c r="K15" s="461"/>
      <c r="L15" s="461"/>
      <c r="M15" s="461"/>
      <c r="N15" s="461"/>
      <c r="O15" s="461"/>
      <c r="P15" s="461"/>
      <c r="Q15" s="461"/>
      <c r="R15" s="461"/>
      <c r="S15" s="461"/>
      <c r="T15" s="461"/>
      <c r="U15" s="461"/>
      <c r="V15" s="461"/>
      <c r="W15" s="29"/>
      <c r="X15" s="29"/>
      <c r="Y15" s="32"/>
    </row>
    <row r="16" spans="1:26" ht="12.75" customHeight="1" thickBot="1">
      <c r="A16" s="63" t="s">
        <v>7</v>
      </c>
      <c r="B16" s="29"/>
      <c r="C16" s="94"/>
      <c r="E16" s="557"/>
      <c r="F16" s="459"/>
      <c r="G16" s="461"/>
      <c r="H16" s="561"/>
      <c r="I16" s="461"/>
      <c r="J16" s="461"/>
      <c r="K16" s="461"/>
      <c r="L16" s="461"/>
      <c r="M16" s="461"/>
      <c r="N16" s="461"/>
      <c r="O16" s="461"/>
      <c r="P16" s="461"/>
      <c r="Q16" s="461"/>
      <c r="R16" s="461"/>
      <c r="S16" s="461"/>
      <c r="T16" s="461"/>
      <c r="U16" s="461"/>
      <c r="V16" s="461"/>
      <c r="W16" s="29"/>
      <c r="X16" s="29"/>
      <c r="Y16" s="32"/>
    </row>
    <row r="17" spans="1:26" ht="12.75" customHeight="1" thickBot="1">
      <c r="A17" s="13" t="s">
        <v>404</v>
      </c>
      <c r="B17" s="525"/>
      <c r="C17" s="68">
        <f>C19+C41+C59+C77</f>
        <v>2507149842</v>
      </c>
      <c r="E17" s="463"/>
      <c r="F17" s="459"/>
      <c r="G17" s="514"/>
      <c r="H17" s="514"/>
      <c r="I17" s="562"/>
      <c r="J17" s="562"/>
      <c r="K17" s="562"/>
      <c r="L17" s="562"/>
      <c r="M17" s="562"/>
      <c r="N17" s="562"/>
      <c r="O17" s="562"/>
      <c r="P17" s="562"/>
      <c r="Q17" s="562"/>
      <c r="R17" s="562"/>
      <c r="S17" s="562"/>
      <c r="T17" s="562"/>
      <c r="U17" s="562"/>
      <c r="V17" s="562"/>
      <c r="W17" s="49"/>
      <c r="X17" s="49"/>
      <c r="Y17" s="32"/>
    </row>
    <row r="18" spans="1:26" ht="12.75" customHeight="1" thickBot="1">
      <c r="A18" s="211"/>
      <c r="B18" s="29"/>
      <c r="C18" s="26"/>
      <c r="D18" s="125"/>
      <c r="E18" s="500"/>
      <c r="F18" s="557"/>
      <c r="G18" s="549"/>
      <c r="H18" s="549"/>
      <c r="I18" s="549"/>
      <c r="J18" s="549"/>
      <c r="K18" s="549"/>
      <c r="L18" s="549"/>
      <c r="M18" s="549"/>
      <c r="N18" s="549"/>
      <c r="O18" s="549"/>
      <c r="P18" s="549"/>
      <c r="Q18" s="461"/>
      <c r="R18" s="461"/>
      <c r="S18" s="461"/>
      <c r="T18" s="461"/>
      <c r="U18" s="461"/>
      <c r="V18" s="461"/>
      <c r="W18" s="29"/>
      <c r="X18" s="29"/>
      <c r="Y18" s="29"/>
      <c r="Z18" s="32"/>
    </row>
    <row r="19" spans="1:26" ht="12.75" customHeight="1" thickBot="1">
      <c r="A19" s="729" t="s">
        <v>9</v>
      </c>
      <c r="B19" s="657"/>
      <c r="C19" s="212">
        <f>SUM(C20+C27+C34)</f>
        <v>2366772842</v>
      </c>
      <c r="D19" s="213"/>
      <c r="E19" s="514"/>
      <c r="F19" s="464"/>
      <c r="G19" s="464"/>
      <c r="H19" s="464"/>
      <c r="I19" s="464"/>
      <c r="J19" s="464"/>
      <c r="K19" s="460"/>
      <c r="L19" s="460"/>
      <c r="M19" s="461"/>
      <c r="N19" s="461"/>
      <c r="O19" s="461"/>
      <c r="P19" s="461"/>
      <c r="Q19" s="461"/>
      <c r="R19" s="461"/>
      <c r="S19" s="461"/>
      <c r="T19" s="461"/>
      <c r="U19" s="461"/>
      <c r="V19" s="461"/>
      <c r="W19" s="29"/>
      <c r="X19" s="29"/>
      <c r="Y19" s="29"/>
      <c r="Z19" s="32"/>
    </row>
    <row r="20" spans="1:26" ht="12.75" customHeight="1">
      <c r="A20" s="21">
        <v>211101</v>
      </c>
      <c r="B20" s="22" t="s">
        <v>11</v>
      </c>
      <c r="C20" s="23">
        <f>SUM(C21:C26)</f>
        <v>1058632320</v>
      </c>
      <c r="D20" s="125"/>
      <c r="E20" s="462"/>
      <c r="F20" s="540"/>
      <c r="G20" s="540"/>
      <c r="H20" s="540"/>
      <c r="I20" s="540"/>
      <c r="J20" s="540"/>
      <c r="K20" s="559"/>
      <c r="L20" s="546"/>
      <c r="M20" s="546"/>
      <c r="N20" s="546"/>
      <c r="O20" s="546"/>
      <c r="P20" s="546"/>
      <c r="Q20" s="546"/>
      <c r="R20" s="546"/>
      <c r="S20" s="546"/>
      <c r="T20" s="546"/>
      <c r="U20" s="546"/>
      <c r="V20" s="546"/>
      <c r="W20" s="40"/>
      <c r="X20" s="40"/>
      <c r="Y20" s="40"/>
      <c r="Z20" s="32"/>
    </row>
    <row r="21" spans="1:26" ht="12.75" customHeight="1">
      <c r="A21" s="25">
        <v>21110101</v>
      </c>
      <c r="B21" s="26" t="s">
        <v>12</v>
      </c>
      <c r="C21" s="26">
        <v>820676311</v>
      </c>
      <c r="D21" s="125"/>
      <c r="E21" s="563"/>
      <c r="F21" s="541"/>
      <c r="G21" s="541"/>
      <c r="H21" s="541"/>
      <c r="I21" s="541"/>
      <c r="J21" s="541"/>
      <c r="K21" s="546"/>
      <c r="L21" s="546"/>
      <c r="M21" s="546"/>
      <c r="N21" s="546"/>
      <c r="O21" s="546"/>
      <c r="P21" s="546"/>
      <c r="Q21" s="546"/>
      <c r="R21" s="546"/>
      <c r="S21" s="546"/>
      <c r="T21" s="546"/>
      <c r="U21" s="546"/>
      <c r="V21" s="546"/>
      <c r="W21" s="40"/>
      <c r="X21" s="40"/>
      <c r="Y21" s="40"/>
      <c r="Z21" s="32"/>
    </row>
    <row r="22" spans="1:26" ht="12.75" customHeight="1">
      <c r="A22" s="25">
        <v>21110102</v>
      </c>
      <c r="B22" s="26" t="s">
        <v>13</v>
      </c>
      <c r="C22" s="26">
        <v>179156851</v>
      </c>
      <c r="D22" s="125"/>
      <c r="E22" s="564"/>
      <c r="F22" s="464"/>
      <c r="G22" s="464"/>
      <c r="H22" s="464"/>
      <c r="I22" s="464"/>
      <c r="J22" s="464"/>
      <c r="K22" s="546"/>
      <c r="L22" s="546"/>
      <c r="M22" s="546"/>
      <c r="N22" s="546"/>
      <c r="O22" s="546"/>
      <c r="P22" s="546"/>
      <c r="Q22" s="546"/>
      <c r="R22" s="546"/>
      <c r="S22" s="546"/>
      <c r="T22" s="546"/>
      <c r="U22" s="546"/>
      <c r="V22" s="546"/>
      <c r="W22" s="40"/>
      <c r="X22" s="40"/>
      <c r="Y22" s="40"/>
      <c r="Z22" s="32"/>
    </row>
    <row r="23" spans="1:26" ht="12.75" customHeight="1">
      <c r="A23" s="25">
        <v>21110103</v>
      </c>
      <c r="B23" s="26" t="s">
        <v>14</v>
      </c>
      <c r="C23" s="26">
        <v>31668182</v>
      </c>
      <c r="D23" s="125"/>
      <c r="E23" s="564"/>
      <c r="F23" s="464"/>
      <c r="G23" s="464"/>
      <c r="H23" s="464"/>
      <c r="I23" s="464"/>
      <c r="J23" s="464"/>
      <c r="K23" s="546"/>
      <c r="L23" s="546"/>
      <c r="M23" s="546"/>
      <c r="N23" s="546"/>
      <c r="O23" s="546"/>
      <c r="P23" s="546"/>
      <c r="Q23" s="546"/>
      <c r="R23" s="546"/>
      <c r="S23" s="546"/>
      <c r="T23" s="546"/>
      <c r="U23" s="546"/>
      <c r="V23" s="546"/>
      <c r="W23" s="40"/>
      <c r="X23" s="40"/>
      <c r="Y23" s="40"/>
      <c r="Z23" s="32"/>
    </row>
    <row r="24" spans="1:26" ht="12.75" customHeight="1">
      <c r="A24" s="25">
        <v>21110104</v>
      </c>
      <c r="B24" s="26" t="s">
        <v>15</v>
      </c>
      <c r="C24" s="26">
        <v>1</v>
      </c>
      <c r="D24" s="125"/>
      <c r="E24" s="564"/>
      <c r="F24" s="464"/>
      <c r="G24" s="464"/>
      <c r="H24" s="542"/>
      <c r="I24" s="464"/>
      <c r="J24" s="464"/>
      <c r="K24" s="546"/>
      <c r="L24" s="546"/>
      <c r="M24" s="546"/>
      <c r="N24" s="546"/>
      <c r="O24" s="546"/>
      <c r="P24" s="546"/>
      <c r="Q24" s="546"/>
      <c r="R24" s="546"/>
      <c r="S24" s="546"/>
      <c r="T24" s="546"/>
      <c r="U24" s="546"/>
      <c r="V24" s="546"/>
      <c r="W24" s="40"/>
      <c r="X24" s="40"/>
      <c r="Y24" s="40"/>
      <c r="Z24" s="32"/>
    </row>
    <row r="25" spans="1:26" ht="12.75" customHeight="1">
      <c r="A25" s="25">
        <v>21110105</v>
      </c>
      <c r="B25" s="26" t="s">
        <v>16</v>
      </c>
      <c r="C25" s="26">
        <v>21759062</v>
      </c>
      <c r="D25" s="125"/>
      <c r="E25" s="564"/>
      <c r="F25" s="544"/>
      <c r="G25" s="544"/>
      <c r="H25" s="541"/>
      <c r="I25" s="464"/>
      <c r="J25" s="464"/>
      <c r="K25" s="546"/>
      <c r="L25" s="546"/>
      <c r="M25" s="546"/>
      <c r="N25" s="546"/>
      <c r="O25" s="546"/>
      <c r="P25" s="546"/>
      <c r="Q25" s="546"/>
      <c r="R25" s="546"/>
      <c r="S25" s="546"/>
      <c r="T25" s="546"/>
      <c r="U25" s="546"/>
      <c r="V25" s="546"/>
      <c r="W25" s="40"/>
      <c r="X25" s="40"/>
      <c r="Y25" s="40"/>
      <c r="Z25" s="32"/>
    </row>
    <row r="26" spans="1:26" ht="12.75" customHeight="1">
      <c r="A26" s="25">
        <v>21110106</v>
      </c>
      <c r="B26" s="26" t="s">
        <v>17</v>
      </c>
      <c r="C26" s="26">
        <v>5371913</v>
      </c>
      <c r="D26" s="125"/>
      <c r="E26" s="564"/>
      <c r="F26" s="457"/>
      <c r="G26" s="459"/>
      <c r="H26" s="546"/>
      <c r="I26" s="546"/>
      <c r="J26" s="546"/>
      <c r="K26" s="546"/>
      <c r="L26" s="546"/>
      <c r="M26" s="546"/>
      <c r="N26" s="546"/>
      <c r="O26" s="546"/>
      <c r="P26" s="546"/>
      <c r="Q26" s="546"/>
      <c r="R26" s="546"/>
      <c r="S26" s="546"/>
      <c r="T26" s="546"/>
      <c r="U26" s="546"/>
      <c r="V26" s="546"/>
      <c r="W26" s="40"/>
      <c r="X26" s="40"/>
      <c r="Y26" s="40"/>
      <c r="Z26" s="32"/>
    </row>
    <row r="27" spans="1:26" ht="12.75" customHeight="1">
      <c r="A27" s="21">
        <v>211102</v>
      </c>
      <c r="B27" s="23" t="s">
        <v>18</v>
      </c>
      <c r="C27" s="23">
        <f>SUM(C28:C33)</f>
        <v>1120479037</v>
      </c>
      <c r="D27" s="125"/>
      <c r="E27" s="564"/>
      <c r="F27" s="457"/>
      <c r="G27" s="459"/>
      <c r="H27" s="546"/>
      <c r="I27" s="546"/>
      <c r="J27" s="546"/>
      <c r="K27" s="546"/>
      <c r="L27" s="546"/>
      <c r="M27" s="546"/>
      <c r="N27" s="546"/>
      <c r="O27" s="546"/>
      <c r="P27" s="546"/>
      <c r="Q27" s="546"/>
      <c r="R27" s="546"/>
      <c r="S27" s="546"/>
      <c r="T27" s="546"/>
      <c r="U27" s="546"/>
      <c r="V27" s="546"/>
      <c r="W27" s="40"/>
      <c r="X27" s="40"/>
      <c r="Y27" s="40"/>
      <c r="Z27" s="32"/>
    </row>
    <row r="28" spans="1:26" ht="12.75" customHeight="1">
      <c r="A28" s="25">
        <v>21110201</v>
      </c>
      <c r="B28" s="26" t="s">
        <v>19</v>
      </c>
      <c r="C28" s="26">
        <v>889949801</v>
      </c>
      <c r="D28" s="125"/>
      <c r="E28" s="564"/>
      <c r="F28" s="457"/>
      <c r="G28" s="459"/>
      <c r="H28" s="461"/>
      <c r="I28" s="461"/>
      <c r="J28" s="461"/>
      <c r="K28" s="461"/>
      <c r="L28" s="461"/>
      <c r="M28" s="461"/>
      <c r="N28" s="461"/>
      <c r="O28" s="461"/>
      <c r="P28" s="461"/>
      <c r="Q28" s="461"/>
      <c r="R28" s="461"/>
      <c r="S28" s="461"/>
      <c r="T28" s="461"/>
      <c r="U28" s="461"/>
      <c r="V28" s="461"/>
      <c r="W28" s="29"/>
      <c r="X28" s="29"/>
      <c r="Y28" s="29"/>
      <c r="Z28" s="32"/>
    </row>
    <row r="29" spans="1:26" ht="12.75" customHeight="1">
      <c r="A29" s="25">
        <v>21110202</v>
      </c>
      <c r="B29" s="26" t="s">
        <v>20</v>
      </c>
      <c r="C29" s="26">
        <v>182136822</v>
      </c>
      <c r="D29" s="125"/>
      <c r="E29" s="564"/>
      <c r="F29" s="457"/>
      <c r="G29" s="459"/>
      <c r="H29" s="461"/>
      <c r="I29" s="461"/>
      <c r="J29" s="461"/>
      <c r="K29" s="461"/>
      <c r="L29" s="461"/>
      <c r="M29" s="461"/>
      <c r="N29" s="461"/>
      <c r="O29" s="461"/>
      <c r="P29" s="461"/>
      <c r="Q29" s="461"/>
      <c r="R29" s="461"/>
      <c r="S29" s="461"/>
      <c r="T29" s="461"/>
      <c r="U29" s="461"/>
      <c r="V29" s="461"/>
      <c r="W29" s="29"/>
      <c r="X29" s="29"/>
      <c r="Y29" s="29"/>
      <c r="Z29" s="32"/>
    </row>
    <row r="30" spans="1:26" ht="12.75" customHeight="1">
      <c r="A30" s="25">
        <v>21110203</v>
      </c>
      <c r="B30" s="26" t="s">
        <v>21</v>
      </c>
      <c r="C30" s="26">
        <v>32965530</v>
      </c>
      <c r="D30" s="125"/>
      <c r="E30" s="564"/>
      <c r="F30" s="457"/>
      <c r="G30" s="459"/>
      <c r="H30" s="546"/>
      <c r="I30" s="546"/>
      <c r="J30" s="546"/>
      <c r="K30" s="546"/>
      <c r="L30" s="546"/>
      <c r="M30" s="546"/>
      <c r="N30" s="546"/>
      <c r="O30" s="546"/>
      <c r="P30" s="546"/>
      <c r="Q30" s="546"/>
      <c r="R30" s="546"/>
      <c r="S30" s="546"/>
      <c r="T30" s="546"/>
      <c r="U30" s="546"/>
      <c r="V30" s="546"/>
      <c r="W30" s="40"/>
      <c r="X30" s="40"/>
      <c r="Y30" s="40"/>
      <c r="Z30" s="32"/>
    </row>
    <row r="31" spans="1:26" ht="12.75" customHeight="1">
      <c r="A31" s="25">
        <v>21110204</v>
      </c>
      <c r="B31" s="26" t="s">
        <v>22</v>
      </c>
      <c r="C31" s="26">
        <v>1</v>
      </c>
      <c r="D31" s="125"/>
      <c r="E31" s="213"/>
      <c r="F31" s="125"/>
      <c r="G31" s="101"/>
      <c r="H31" s="40"/>
      <c r="I31" s="40"/>
      <c r="J31" s="40"/>
      <c r="K31" s="40"/>
      <c r="L31" s="40"/>
      <c r="M31" s="40"/>
      <c r="N31" s="40"/>
      <c r="O31" s="40"/>
      <c r="P31" s="40"/>
      <c r="Q31" s="40"/>
      <c r="R31" s="40"/>
      <c r="S31" s="40"/>
      <c r="T31" s="40"/>
      <c r="U31" s="40"/>
      <c r="V31" s="40"/>
      <c r="W31" s="40"/>
      <c r="X31" s="40"/>
      <c r="Y31" s="40"/>
      <c r="Z31" s="32"/>
    </row>
    <row r="32" spans="1:26" ht="12.75" customHeight="1">
      <c r="A32" s="25">
        <v>21110205</v>
      </c>
      <c r="B32" s="26" t="s">
        <v>23</v>
      </c>
      <c r="C32" s="26">
        <v>15426882</v>
      </c>
      <c r="D32" s="125"/>
      <c r="E32" s="213"/>
      <c r="F32" s="125"/>
      <c r="G32" s="101"/>
      <c r="H32" s="40"/>
      <c r="I32" s="40"/>
      <c r="J32" s="40"/>
      <c r="K32" s="40"/>
      <c r="L32" s="40"/>
      <c r="M32" s="40"/>
      <c r="N32" s="40"/>
      <c r="O32" s="40"/>
      <c r="P32" s="40"/>
      <c r="Q32" s="40"/>
      <c r="R32" s="40"/>
      <c r="S32" s="40"/>
      <c r="T32" s="40"/>
      <c r="U32" s="40"/>
      <c r="V32" s="40"/>
      <c r="W32" s="40"/>
      <c r="X32" s="40"/>
      <c r="Y32" s="40"/>
      <c r="Z32" s="32"/>
    </row>
    <row r="33" spans="1:26" ht="12.75" customHeight="1">
      <c r="A33" s="25">
        <v>21110206</v>
      </c>
      <c r="B33" s="26" t="s">
        <v>24</v>
      </c>
      <c r="C33" s="26">
        <v>1</v>
      </c>
      <c r="D33" s="125"/>
      <c r="E33" s="213"/>
      <c r="F33" s="125"/>
      <c r="G33" s="101"/>
      <c r="H33" s="29"/>
      <c r="I33" s="29"/>
      <c r="J33" s="29"/>
      <c r="K33" s="29"/>
      <c r="L33" s="29"/>
      <c r="M33" s="29"/>
      <c r="N33" s="29"/>
      <c r="O33" s="29"/>
      <c r="P33" s="29"/>
      <c r="Q33" s="29"/>
      <c r="R33" s="29"/>
      <c r="S33" s="29"/>
      <c r="T33" s="29"/>
      <c r="U33" s="29"/>
      <c r="V33" s="29"/>
      <c r="W33" s="29"/>
      <c r="X33" s="29"/>
      <c r="Y33" s="29"/>
      <c r="Z33" s="32"/>
    </row>
    <row r="34" spans="1:26" ht="12.75" customHeight="1">
      <c r="A34" s="21">
        <v>211103</v>
      </c>
      <c r="B34" s="23" t="s">
        <v>25</v>
      </c>
      <c r="C34" s="23">
        <f>SUM(C35:C40)</f>
        <v>187661485</v>
      </c>
      <c r="D34" s="125"/>
      <c r="E34" s="213"/>
      <c r="F34" s="125"/>
      <c r="G34" s="101"/>
      <c r="H34" s="29"/>
      <c r="I34" s="29"/>
      <c r="J34" s="29"/>
      <c r="K34" s="29"/>
      <c r="L34" s="29"/>
      <c r="M34" s="29"/>
      <c r="N34" s="29"/>
      <c r="O34" s="29"/>
      <c r="P34" s="29"/>
      <c r="Q34" s="29"/>
      <c r="R34" s="29"/>
      <c r="S34" s="29"/>
      <c r="T34" s="29"/>
      <c r="U34" s="29"/>
      <c r="V34" s="29"/>
      <c r="W34" s="29"/>
      <c r="X34" s="29"/>
      <c r="Y34" s="29"/>
      <c r="Z34" s="32"/>
    </row>
    <row r="35" spans="1:26" ht="12.75" customHeight="1">
      <c r="A35" s="25">
        <v>21110301</v>
      </c>
      <c r="B35" s="26" t="s">
        <v>26</v>
      </c>
      <c r="C35" s="26">
        <v>146239234</v>
      </c>
      <c r="D35" s="125"/>
      <c r="E35" s="213"/>
      <c r="F35" s="29"/>
      <c r="G35" s="125"/>
      <c r="H35" s="40"/>
      <c r="I35" s="40"/>
      <c r="J35" s="40"/>
      <c r="K35" s="40"/>
      <c r="L35" s="40"/>
      <c r="M35" s="40"/>
      <c r="N35" s="40"/>
      <c r="O35" s="40"/>
      <c r="P35" s="40"/>
      <c r="Q35" s="40"/>
      <c r="R35" s="40"/>
      <c r="S35" s="40"/>
      <c r="T35" s="40"/>
      <c r="U35" s="40"/>
      <c r="V35" s="40"/>
      <c r="W35" s="40"/>
      <c r="X35" s="40"/>
      <c r="Y35" s="40"/>
      <c r="Z35" s="32"/>
    </row>
    <row r="36" spans="1:26" ht="12.75" customHeight="1">
      <c r="A36" s="25">
        <v>21110302</v>
      </c>
      <c r="B36" s="26" t="s">
        <v>27</v>
      </c>
      <c r="C36" s="26">
        <v>27990244</v>
      </c>
      <c r="D36" s="125"/>
      <c r="E36" s="213"/>
      <c r="F36" s="29"/>
      <c r="G36" s="125"/>
      <c r="H36" s="40"/>
      <c r="I36" s="40"/>
      <c r="J36" s="40"/>
      <c r="K36" s="40"/>
      <c r="L36" s="40"/>
      <c r="M36" s="40"/>
      <c r="N36" s="40"/>
      <c r="O36" s="40"/>
      <c r="P36" s="40"/>
      <c r="Q36" s="40"/>
      <c r="R36" s="40"/>
      <c r="S36" s="40"/>
      <c r="T36" s="40"/>
      <c r="U36" s="40"/>
      <c r="V36" s="40"/>
      <c r="W36" s="40"/>
      <c r="X36" s="40"/>
      <c r="Y36" s="40"/>
      <c r="Z36" s="32"/>
    </row>
    <row r="37" spans="1:26" ht="12.75" customHeight="1">
      <c r="A37" s="25">
        <v>21110303</v>
      </c>
      <c r="B37" s="26" t="s">
        <v>28</v>
      </c>
      <c r="C37" s="26">
        <v>5169559</v>
      </c>
      <c r="D37" s="125"/>
      <c r="E37" s="213"/>
      <c r="F37" s="40"/>
      <c r="G37" s="125"/>
      <c r="H37" s="40"/>
      <c r="I37" s="40"/>
      <c r="J37" s="40"/>
      <c r="K37" s="40"/>
      <c r="L37" s="40"/>
      <c r="M37" s="40"/>
      <c r="N37" s="40"/>
      <c r="O37" s="40"/>
      <c r="P37" s="40"/>
      <c r="Q37" s="40"/>
      <c r="R37" s="40"/>
      <c r="S37" s="40"/>
      <c r="T37" s="40"/>
      <c r="U37" s="40"/>
      <c r="V37" s="40"/>
      <c r="W37" s="40"/>
      <c r="X37" s="40"/>
      <c r="Y37" s="40"/>
      <c r="Z37" s="32"/>
    </row>
    <row r="38" spans="1:26" ht="12.75" customHeight="1">
      <c r="A38" s="25">
        <v>21110304</v>
      </c>
      <c r="B38" s="26" t="s">
        <v>29</v>
      </c>
      <c r="C38" s="26">
        <v>1</v>
      </c>
      <c r="D38" s="125"/>
      <c r="E38" s="213"/>
      <c r="F38" s="40"/>
      <c r="G38" s="125"/>
      <c r="H38" s="40"/>
      <c r="I38" s="40"/>
      <c r="J38" s="40"/>
      <c r="K38" s="40"/>
      <c r="L38" s="40"/>
      <c r="M38" s="40"/>
      <c r="N38" s="40"/>
      <c r="O38" s="40"/>
      <c r="P38" s="40"/>
      <c r="Q38" s="40"/>
      <c r="R38" s="40"/>
      <c r="S38" s="40"/>
      <c r="T38" s="40"/>
      <c r="U38" s="40"/>
      <c r="V38" s="40"/>
      <c r="W38" s="40"/>
      <c r="X38" s="40"/>
      <c r="Y38" s="40"/>
      <c r="Z38" s="32"/>
    </row>
    <row r="39" spans="1:26" ht="12.75" customHeight="1">
      <c r="A39" s="25">
        <v>21110305</v>
      </c>
      <c r="B39" s="26" t="s">
        <v>30</v>
      </c>
      <c r="C39" s="26">
        <v>8262446</v>
      </c>
      <c r="D39" s="125"/>
      <c r="E39" s="213"/>
      <c r="F39" s="40"/>
      <c r="G39" s="125"/>
      <c r="H39" s="40"/>
      <c r="I39" s="40"/>
      <c r="J39" s="40"/>
      <c r="K39" s="40"/>
      <c r="L39" s="40"/>
      <c r="M39" s="40"/>
      <c r="N39" s="40"/>
      <c r="O39" s="40"/>
      <c r="P39" s="40"/>
      <c r="Q39" s="40"/>
      <c r="R39" s="40"/>
      <c r="S39" s="40"/>
      <c r="T39" s="40"/>
      <c r="U39" s="40"/>
      <c r="V39" s="40"/>
      <c r="W39" s="40"/>
      <c r="X39" s="40"/>
      <c r="Y39" s="40"/>
      <c r="Z39" s="32"/>
    </row>
    <row r="40" spans="1:26" ht="12.75" customHeight="1">
      <c r="A40" s="25">
        <v>21110306</v>
      </c>
      <c r="B40" s="26" t="s">
        <v>31</v>
      </c>
      <c r="C40" s="26">
        <v>1</v>
      </c>
      <c r="D40" s="125"/>
      <c r="E40" s="213"/>
      <c r="F40" s="40"/>
      <c r="G40" s="125"/>
      <c r="H40" s="213"/>
      <c r="I40" s="49"/>
      <c r="J40" s="49"/>
      <c r="K40" s="49"/>
      <c r="L40" s="49"/>
      <c r="M40" s="49"/>
      <c r="N40" s="49"/>
      <c r="O40" s="49"/>
      <c r="P40" s="49"/>
      <c r="Q40" s="49"/>
      <c r="R40" s="49"/>
      <c r="S40" s="49"/>
      <c r="T40" s="49"/>
      <c r="U40" s="49"/>
      <c r="V40" s="49"/>
      <c r="W40" s="49"/>
      <c r="X40" s="49"/>
      <c r="Y40" s="49"/>
      <c r="Z40" s="32"/>
    </row>
    <row r="41" spans="1:26" ht="12.75" customHeight="1">
      <c r="A41" s="697" t="s">
        <v>32</v>
      </c>
      <c r="B41" s="657"/>
      <c r="C41" s="126">
        <f>C42+C44+C46+C51+C53+C48</f>
        <v>38722000</v>
      </c>
      <c r="D41" s="213"/>
      <c r="E41" s="49"/>
      <c r="F41" s="49"/>
      <c r="G41" s="213"/>
      <c r="H41" s="29"/>
      <c r="I41" s="29"/>
      <c r="J41" s="29"/>
      <c r="K41" s="29"/>
      <c r="L41" s="29"/>
      <c r="M41" s="29"/>
      <c r="N41" s="29"/>
      <c r="O41" s="29"/>
      <c r="P41" s="29"/>
      <c r="Q41" s="29"/>
      <c r="R41" s="29"/>
      <c r="S41" s="29"/>
      <c r="T41" s="29"/>
      <c r="U41" s="29"/>
      <c r="V41" s="29"/>
      <c r="W41" s="29"/>
      <c r="X41" s="29"/>
      <c r="Y41" s="29"/>
      <c r="Z41" s="32"/>
    </row>
    <row r="42" spans="1:26" ht="12.75" customHeight="1">
      <c r="A42" s="21">
        <v>211201</v>
      </c>
      <c r="B42" s="21" t="s">
        <v>33</v>
      </c>
      <c r="C42" s="50">
        <f>SUM(C43)</f>
        <v>9925000</v>
      </c>
      <c r="D42" s="213"/>
      <c r="E42" s="109"/>
      <c r="F42" s="109"/>
      <c r="G42" s="102"/>
      <c r="H42" s="29"/>
      <c r="I42" s="29"/>
      <c r="J42" s="29"/>
      <c r="K42" s="29"/>
      <c r="L42" s="29"/>
      <c r="M42" s="29"/>
      <c r="N42" s="29"/>
      <c r="O42" s="29"/>
      <c r="P42" s="29"/>
      <c r="Q42" s="29"/>
      <c r="R42" s="29"/>
      <c r="S42" s="29"/>
      <c r="T42" s="29"/>
      <c r="U42" s="29"/>
      <c r="V42" s="29"/>
      <c r="W42" s="29"/>
      <c r="X42" s="29"/>
      <c r="Y42" s="29"/>
      <c r="Z42" s="32"/>
    </row>
    <row r="43" spans="1:26" ht="12.75" customHeight="1">
      <c r="A43" s="25">
        <v>21120101</v>
      </c>
      <c r="B43" s="29" t="s">
        <v>34</v>
      </c>
      <c r="C43" s="26">
        <v>9925000</v>
      </c>
      <c r="D43" s="182"/>
      <c r="E43" s="109"/>
      <c r="F43" s="125"/>
      <c r="G43" s="101"/>
      <c r="H43" s="29"/>
      <c r="I43" s="29"/>
      <c r="J43" s="29"/>
      <c r="K43" s="29"/>
      <c r="L43" s="29"/>
      <c r="M43" s="29"/>
      <c r="N43" s="29"/>
      <c r="O43" s="29"/>
      <c r="P43" s="29"/>
      <c r="Q43" s="29"/>
      <c r="R43" s="29"/>
      <c r="S43" s="29"/>
      <c r="T43" s="29"/>
      <c r="U43" s="29"/>
      <c r="V43" s="29"/>
      <c r="W43" s="29"/>
      <c r="X43" s="29"/>
      <c r="Y43" s="29"/>
      <c r="Z43" s="32"/>
    </row>
    <row r="44" spans="1:26" ht="12.75" customHeight="1">
      <c r="A44" s="21">
        <v>211203</v>
      </c>
      <c r="B44" s="49" t="s">
        <v>35</v>
      </c>
      <c r="C44" s="23">
        <f>SUM(C45)</f>
        <v>3402000</v>
      </c>
      <c r="D44" s="213"/>
      <c r="E44" s="109"/>
      <c r="F44" s="125"/>
      <c r="G44" s="101"/>
      <c r="H44" s="29"/>
      <c r="I44" s="29"/>
      <c r="J44" s="29"/>
      <c r="K44" s="29"/>
      <c r="L44" s="29"/>
      <c r="M44" s="29"/>
      <c r="N44" s="29"/>
      <c r="O44" s="29"/>
      <c r="P44" s="29"/>
      <c r="Q44" s="29"/>
      <c r="R44" s="29"/>
      <c r="S44" s="29"/>
      <c r="T44" s="29"/>
      <c r="U44" s="29"/>
      <c r="V44" s="29"/>
      <c r="W44" s="29"/>
      <c r="X44" s="29"/>
      <c r="Y44" s="29"/>
      <c r="Z44" s="32"/>
    </row>
    <row r="45" spans="1:26" ht="12.75" customHeight="1">
      <c r="A45" s="25">
        <v>21120302</v>
      </c>
      <c r="B45" s="29" t="s">
        <v>37</v>
      </c>
      <c r="C45" s="26">
        <v>3402000</v>
      </c>
      <c r="D45" s="213"/>
      <c r="E45" s="109"/>
      <c r="F45" s="125"/>
      <c r="G45" s="29"/>
      <c r="H45" s="29"/>
      <c r="I45" s="29"/>
      <c r="J45" s="29"/>
      <c r="K45" s="29"/>
      <c r="L45" s="29"/>
      <c r="M45" s="29"/>
      <c r="N45" s="29"/>
      <c r="O45" s="29"/>
      <c r="P45" s="29"/>
      <c r="Q45" s="29"/>
      <c r="R45" s="29"/>
      <c r="S45" s="29"/>
      <c r="T45" s="29"/>
      <c r="U45" s="29"/>
      <c r="V45" s="29"/>
      <c r="W45" s="29"/>
      <c r="X45" s="29"/>
      <c r="Y45" s="29"/>
      <c r="Z45" s="32"/>
    </row>
    <row r="46" spans="1:26" ht="12.75" customHeight="1">
      <c r="A46" s="21">
        <v>211204</v>
      </c>
      <c r="B46" s="49" t="s">
        <v>38</v>
      </c>
      <c r="C46" s="23">
        <f>C47</f>
        <v>6950000</v>
      </c>
      <c r="D46" s="213"/>
      <c r="E46" s="109"/>
      <c r="F46" s="125"/>
      <c r="G46" s="29"/>
      <c r="H46" s="29"/>
      <c r="I46" s="29"/>
      <c r="J46" s="29"/>
      <c r="K46" s="29"/>
      <c r="L46" s="29"/>
      <c r="M46" s="29"/>
      <c r="N46" s="29"/>
      <c r="O46" s="29"/>
      <c r="P46" s="29"/>
      <c r="Q46" s="29"/>
      <c r="R46" s="29"/>
      <c r="S46" s="29"/>
      <c r="T46" s="29"/>
      <c r="U46" s="29"/>
      <c r="V46" s="29"/>
      <c r="W46" s="29"/>
      <c r="X46" s="29"/>
      <c r="Y46" s="29"/>
      <c r="Z46" s="32"/>
    </row>
    <row r="47" spans="1:26" ht="12.75" customHeight="1">
      <c r="A47" s="25">
        <v>21120401</v>
      </c>
      <c r="B47" s="26" t="s">
        <v>39</v>
      </c>
      <c r="C47" s="26">
        <f>6950000</f>
        <v>6950000</v>
      </c>
      <c r="D47" s="213"/>
      <c r="E47" s="196"/>
      <c r="F47" s="125"/>
      <c r="G47" s="101"/>
      <c r="H47" s="29"/>
      <c r="I47" s="29"/>
      <c r="J47" s="29"/>
      <c r="K47" s="29"/>
      <c r="L47" s="29"/>
      <c r="M47" s="29"/>
      <c r="N47" s="29"/>
      <c r="O47" s="29"/>
      <c r="P47" s="29"/>
      <c r="Q47" s="29"/>
      <c r="R47" s="29"/>
      <c r="S47" s="29"/>
      <c r="T47" s="29"/>
      <c r="U47" s="29"/>
      <c r="V47" s="29"/>
      <c r="W47" s="29"/>
      <c r="X47" s="29"/>
      <c r="Y47" s="29"/>
      <c r="Z47" s="32"/>
    </row>
    <row r="48" spans="1:26" ht="12.75" customHeight="1">
      <c r="A48" s="21">
        <v>211207</v>
      </c>
      <c r="B48" s="7" t="s">
        <v>40</v>
      </c>
      <c r="C48" s="23">
        <f>SUM(C49:C50)</f>
        <v>4830000</v>
      </c>
      <c r="D48" s="213"/>
      <c r="E48" s="109"/>
      <c r="F48" s="125"/>
      <c r="G48" s="101"/>
      <c r="H48" s="29"/>
      <c r="I48" s="29"/>
      <c r="J48" s="29"/>
      <c r="K48" s="29"/>
      <c r="L48" s="29"/>
      <c r="M48" s="29"/>
      <c r="N48" s="29"/>
      <c r="O48" s="29"/>
      <c r="P48" s="29"/>
      <c r="Q48" s="29"/>
      <c r="R48" s="29"/>
      <c r="S48" s="29"/>
      <c r="T48" s="29"/>
      <c r="U48" s="29"/>
      <c r="V48" s="29"/>
      <c r="W48" s="29"/>
      <c r="X48" s="29"/>
      <c r="Y48" s="29"/>
      <c r="Z48" s="32"/>
    </row>
    <row r="49" spans="1:26" ht="12.75" customHeight="1">
      <c r="A49" s="25">
        <v>21120702</v>
      </c>
      <c r="B49" s="32" t="s">
        <v>41</v>
      </c>
      <c r="C49" s="26">
        <v>2250000</v>
      </c>
      <c r="D49" s="213"/>
      <c r="E49" s="109"/>
      <c r="F49" s="125"/>
      <c r="G49" s="101"/>
      <c r="H49" s="29"/>
      <c r="I49" s="29"/>
      <c r="J49" s="29"/>
      <c r="K49" s="29"/>
      <c r="L49" s="29"/>
      <c r="M49" s="29"/>
      <c r="N49" s="29"/>
      <c r="O49" s="29"/>
      <c r="P49" s="29"/>
      <c r="Q49" s="29"/>
      <c r="R49" s="29"/>
      <c r="S49" s="29"/>
      <c r="T49" s="29"/>
      <c r="U49" s="29"/>
      <c r="V49" s="29"/>
      <c r="W49" s="29"/>
      <c r="X49" s="29"/>
      <c r="Y49" s="29"/>
      <c r="Z49" s="32"/>
    </row>
    <row r="50" spans="1:26" ht="12.75" customHeight="1">
      <c r="A50" s="25">
        <v>21120711</v>
      </c>
      <c r="B50" s="26" t="s">
        <v>46</v>
      </c>
      <c r="C50" s="26">
        <v>2580000</v>
      </c>
      <c r="D50" s="213"/>
      <c r="E50" s="109"/>
      <c r="F50" s="32"/>
      <c r="G50" s="32"/>
      <c r="H50" s="32"/>
      <c r="I50" s="32"/>
      <c r="J50" s="32"/>
      <c r="K50" s="32"/>
      <c r="L50" s="32"/>
      <c r="M50" s="32"/>
      <c r="N50" s="32"/>
      <c r="O50" s="32"/>
      <c r="P50" s="32"/>
      <c r="Q50" s="32"/>
      <c r="R50" s="32"/>
      <c r="S50" s="32"/>
      <c r="T50" s="32"/>
      <c r="U50" s="32"/>
      <c r="V50" s="32"/>
      <c r="W50" s="32"/>
      <c r="X50" s="32"/>
      <c r="Y50" s="32"/>
      <c r="Z50" s="32"/>
    </row>
    <row r="51" spans="1:26" ht="12.75" customHeight="1">
      <c r="A51" s="21">
        <v>211208</v>
      </c>
      <c r="B51" s="23" t="s">
        <v>47</v>
      </c>
      <c r="C51" s="23">
        <f>SUM(C52)</f>
        <v>1100000</v>
      </c>
      <c r="D51" s="213"/>
      <c r="E51" s="109"/>
      <c r="F51" s="125"/>
      <c r="G51" s="101"/>
      <c r="H51" s="29"/>
      <c r="I51" s="29"/>
      <c r="J51" s="29"/>
      <c r="K51" s="29"/>
      <c r="L51" s="29"/>
      <c r="M51" s="29"/>
      <c r="N51" s="29"/>
      <c r="O51" s="29"/>
      <c r="P51" s="29"/>
      <c r="Q51" s="29"/>
      <c r="R51" s="29"/>
      <c r="S51" s="29"/>
      <c r="T51" s="29"/>
      <c r="U51" s="29"/>
      <c r="V51" s="29"/>
      <c r="W51" s="29"/>
      <c r="X51" s="29"/>
      <c r="Y51" s="29"/>
      <c r="Z51" s="32"/>
    </row>
    <row r="52" spans="1:26" ht="12.75" customHeight="1">
      <c r="A52" s="25">
        <v>21120805</v>
      </c>
      <c r="B52" s="26" t="s">
        <v>49</v>
      </c>
      <c r="C52" s="26">
        <v>1100000</v>
      </c>
      <c r="D52" s="213"/>
      <c r="E52" s="109"/>
      <c r="F52" s="125"/>
      <c r="G52" s="101"/>
      <c r="H52" s="29"/>
      <c r="I52" s="29"/>
      <c r="J52" s="29"/>
      <c r="K52" s="29"/>
      <c r="L52" s="29"/>
      <c r="M52" s="29"/>
      <c r="N52" s="29"/>
      <c r="O52" s="29"/>
      <c r="P52" s="29"/>
      <c r="Q52" s="29"/>
      <c r="R52" s="29"/>
      <c r="S52" s="29"/>
      <c r="T52" s="29"/>
      <c r="U52" s="29"/>
      <c r="V52" s="29"/>
      <c r="W52" s="29"/>
      <c r="X52" s="29"/>
      <c r="Y52" s="29"/>
      <c r="Z52" s="32"/>
    </row>
    <row r="53" spans="1:26" ht="12.75" customHeight="1">
      <c r="A53" s="21">
        <v>211209</v>
      </c>
      <c r="B53" s="23" t="s">
        <v>50</v>
      </c>
      <c r="C53" s="23">
        <f>SUM(C54:C57)</f>
        <v>12515000</v>
      </c>
      <c r="D53" s="213"/>
      <c r="E53" s="109"/>
      <c r="F53" s="125"/>
      <c r="G53" s="101"/>
      <c r="H53" s="29"/>
      <c r="I53" s="29"/>
      <c r="J53" s="29"/>
      <c r="K53" s="29"/>
      <c r="L53" s="29"/>
      <c r="M53" s="29"/>
      <c r="N53" s="29"/>
      <c r="O53" s="29"/>
      <c r="P53" s="29"/>
      <c r="Q53" s="29"/>
      <c r="R53" s="29"/>
      <c r="S53" s="29"/>
      <c r="T53" s="29"/>
      <c r="U53" s="29"/>
      <c r="V53" s="29"/>
      <c r="W53" s="29"/>
      <c r="X53" s="29"/>
      <c r="Y53" s="29"/>
      <c r="Z53" s="32"/>
    </row>
    <row r="54" spans="1:26" ht="12.75" customHeight="1">
      <c r="A54" s="25">
        <v>21120901</v>
      </c>
      <c r="B54" s="26" t="s">
        <v>51</v>
      </c>
      <c r="C54" s="26">
        <v>5300000</v>
      </c>
      <c r="D54" s="213"/>
      <c r="E54" s="109"/>
      <c r="F54" s="125"/>
      <c r="G54" s="101"/>
      <c r="H54" s="29"/>
      <c r="I54" s="29"/>
      <c r="J54" s="29"/>
      <c r="K54" s="29"/>
      <c r="L54" s="29"/>
      <c r="M54" s="29"/>
      <c r="N54" s="29"/>
      <c r="O54" s="29"/>
      <c r="P54" s="29"/>
      <c r="Q54" s="29"/>
      <c r="R54" s="29"/>
      <c r="S54" s="29"/>
      <c r="T54" s="29"/>
      <c r="U54" s="29"/>
      <c r="V54" s="29"/>
      <c r="W54" s="29"/>
      <c r="X54" s="29"/>
      <c r="Y54" s="29"/>
      <c r="Z54" s="32"/>
    </row>
    <row r="55" spans="1:26" ht="12.75" customHeight="1">
      <c r="A55" s="25">
        <v>21120905</v>
      </c>
      <c r="B55" s="26" t="s">
        <v>112</v>
      </c>
      <c r="C55" s="26">
        <v>2475000</v>
      </c>
      <c r="D55" s="213"/>
      <c r="E55" s="109"/>
      <c r="F55" s="125"/>
      <c r="G55" s="101"/>
      <c r="H55" s="29"/>
      <c r="I55" s="29"/>
      <c r="J55" s="29"/>
      <c r="K55" s="29"/>
      <c r="L55" s="29"/>
      <c r="M55" s="29"/>
      <c r="N55" s="29"/>
      <c r="O55" s="29"/>
      <c r="P55" s="29"/>
      <c r="Q55" s="29"/>
      <c r="R55" s="29"/>
      <c r="S55" s="29"/>
      <c r="T55" s="29"/>
      <c r="U55" s="29"/>
      <c r="V55" s="29"/>
      <c r="W55" s="29"/>
      <c r="X55" s="29"/>
      <c r="Y55" s="29"/>
      <c r="Z55" s="32"/>
    </row>
    <row r="56" spans="1:26" ht="12.75" customHeight="1">
      <c r="A56" s="25">
        <v>21120906</v>
      </c>
      <c r="B56" s="26" t="s">
        <v>52</v>
      </c>
      <c r="C56" s="26">
        <v>1950000</v>
      </c>
      <c r="D56" s="213"/>
      <c r="E56" s="109"/>
      <c r="F56" s="125"/>
      <c r="G56" s="101"/>
      <c r="H56" s="49"/>
      <c r="I56" s="49"/>
      <c r="J56" s="49"/>
      <c r="K56" s="49"/>
      <c r="L56" s="49"/>
      <c r="M56" s="49"/>
      <c r="N56" s="49"/>
      <c r="O56" s="49"/>
      <c r="P56" s="49"/>
      <c r="Q56" s="49"/>
      <c r="R56" s="49"/>
      <c r="S56" s="49"/>
      <c r="T56" s="49"/>
      <c r="U56" s="49"/>
      <c r="V56" s="49"/>
      <c r="W56" s="49"/>
      <c r="X56" s="49"/>
      <c r="Y56" s="49"/>
      <c r="Z56" s="32"/>
    </row>
    <row r="57" spans="1:26" ht="12.75" customHeight="1">
      <c r="A57" s="25">
        <v>21120907</v>
      </c>
      <c r="B57" s="32" t="s">
        <v>113</v>
      </c>
      <c r="C57" s="26">
        <v>2790000</v>
      </c>
      <c r="D57" s="213"/>
      <c r="E57" s="109"/>
      <c r="F57" s="125"/>
      <c r="G57" s="101"/>
      <c r="H57" s="49"/>
      <c r="I57" s="49"/>
      <c r="J57" s="49"/>
      <c r="K57" s="49"/>
      <c r="L57" s="49"/>
      <c r="M57" s="49"/>
      <c r="N57" s="49"/>
      <c r="O57" s="49"/>
      <c r="P57" s="49"/>
      <c r="Q57" s="49"/>
      <c r="R57" s="49"/>
      <c r="S57" s="49"/>
      <c r="T57" s="49"/>
      <c r="U57" s="49"/>
      <c r="V57" s="49"/>
      <c r="W57" s="49"/>
      <c r="X57" s="49"/>
      <c r="Y57" s="49"/>
      <c r="Z57" s="32"/>
    </row>
    <row r="58" spans="1:26" ht="12.75" customHeight="1">
      <c r="A58" s="29"/>
      <c r="B58" s="26"/>
      <c r="C58" s="26"/>
      <c r="D58" s="213"/>
      <c r="E58" s="125"/>
      <c r="F58" s="125"/>
      <c r="G58" s="101"/>
      <c r="H58" s="25"/>
      <c r="I58" s="25"/>
      <c r="J58" s="25"/>
      <c r="K58" s="25"/>
      <c r="L58" s="25"/>
      <c r="M58" s="25"/>
      <c r="N58" s="25"/>
      <c r="O58" s="25"/>
      <c r="P58" s="25"/>
      <c r="Q58" s="25"/>
      <c r="R58" s="25"/>
      <c r="S58" s="25"/>
      <c r="T58" s="25"/>
      <c r="U58" s="25"/>
      <c r="V58" s="25"/>
      <c r="W58" s="25"/>
      <c r="X58" s="25"/>
      <c r="Y58" s="25"/>
      <c r="Z58" s="32"/>
    </row>
    <row r="59" spans="1:26" ht="12.75" customHeight="1">
      <c r="A59" s="683" t="s">
        <v>10</v>
      </c>
      <c r="B59" s="657"/>
      <c r="C59" s="69">
        <f>+C63+C65+C72+C70+C60+C68</f>
        <v>91105000</v>
      </c>
      <c r="D59" s="213"/>
      <c r="E59" s="213"/>
      <c r="F59" s="213"/>
      <c r="G59" s="132"/>
      <c r="H59" s="29"/>
      <c r="I59" s="29"/>
      <c r="J59" s="29"/>
      <c r="K59" s="29"/>
      <c r="L59" s="29"/>
      <c r="M59" s="29"/>
      <c r="N59" s="29"/>
      <c r="O59" s="29"/>
      <c r="P59" s="29"/>
      <c r="Q59" s="29"/>
      <c r="R59" s="29"/>
      <c r="S59" s="29"/>
      <c r="T59" s="29"/>
      <c r="U59" s="29"/>
      <c r="V59" s="29"/>
      <c r="W59" s="29"/>
      <c r="X59" s="29"/>
      <c r="Y59" s="29"/>
      <c r="Z59" s="32"/>
    </row>
    <row r="60" spans="1:26" ht="12.75" customHeight="1">
      <c r="A60" s="21">
        <v>211302</v>
      </c>
      <c r="B60" s="21" t="s">
        <v>53</v>
      </c>
      <c r="C60" s="50">
        <f>+SUM(C61:C62)</f>
        <v>16380000</v>
      </c>
      <c r="D60" s="213"/>
      <c r="E60" s="47"/>
      <c r="F60" s="109"/>
      <c r="G60" s="25"/>
      <c r="H60" s="26"/>
      <c r="I60" s="29"/>
      <c r="J60" s="29"/>
      <c r="K60" s="29"/>
      <c r="L60" s="29"/>
      <c r="M60" s="29"/>
      <c r="N60" s="29"/>
      <c r="O60" s="29"/>
      <c r="P60" s="29"/>
      <c r="Q60" s="29"/>
      <c r="R60" s="29"/>
      <c r="S60" s="29"/>
      <c r="T60" s="29"/>
      <c r="U60" s="29"/>
      <c r="V60" s="29"/>
      <c r="W60" s="29"/>
      <c r="X60" s="29"/>
      <c r="Y60" s="29"/>
      <c r="Z60" s="32"/>
    </row>
    <row r="61" spans="1:26" ht="12.75" customHeight="1">
      <c r="A61" s="25">
        <v>21130201</v>
      </c>
      <c r="B61" s="32" t="s">
        <v>143</v>
      </c>
      <c r="C61" s="51">
        <v>12000000</v>
      </c>
      <c r="D61" s="213"/>
      <c r="E61" s="47"/>
      <c r="F61" s="109"/>
      <c r="G61" s="25"/>
      <c r="H61" s="26"/>
      <c r="I61" s="29"/>
      <c r="J61" s="29"/>
      <c r="K61" s="29"/>
      <c r="L61" s="29"/>
      <c r="M61" s="29"/>
      <c r="N61" s="29"/>
      <c r="O61" s="29"/>
      <c r="P61" s="29"/>
      <c r="Q61" s="29"/>
      <c r="R61" s="29"/>
      <c r="S61" s="29"/>
      <c r="T61" s="29"/>
      <c r="U61" s="29"/>
      <c r="V61" s="29"/>
      <c r="W61" s="29"/>
      <c r="X61" s="29"/>
      <c r="Y61" s="29"/>
      <c r="Z61" s="32"/>
    </row>
    <row r="62" spans="1:26" ht="12.75" customHeight="1">
      <c r="A62" s="25">
        <v>21130204</v>
      </c>
      <c r="B62" s="26" t="s">
        <v>54</v>
      </c>
      <c r="C62" s="26">
        <v>4380000</v>
      </c>
      <c r="D62" s="213"/>
      <c r="E62" s="26"/>
      <c r="F62" s="125"/>
      <c r="G62" s="101"/>
      <c r="H62" s="26"/>
      <c r="I62" s="29"/>
      <c r="J62" s="29"/>
      <c r="K62" s="29"/>
      <c r="L62" s="29"/>
      <c r="M62" s="29"/>
      <c r="N62" s="29"/>
      <c r="O62" s="29"/>
      <c r="P62" s="29"/>
      <c r="Q62" s="29"/>
      <c r="R62" s="29"/>
      <c r="S62" s="29"/>
      <c r="T62" s="29"/>
      <c r="U62" s="29"/>
      <c r="V62" s="29"/>
      <c r="W62" s="29"/>
      <c r="X62" s="29"/>
      <c r="Y62" s="29"/>
      <c r="Z62" s="32"/>
    </row>
    <row r="63" spans="1:26" ht="12.75" customHeight="1">
      <c r="A63" s="21">
        <v>211303</v>
      </c>
      <c r="B63" s="23" t="s">
        <v>100</v>
      </c>
      <c r="C63" s="23">
        <f>+SUM(C64)</f>
        <v>2900000</v>
      </c>
      <c r="D63" s="213"/>
      <c r="E63" s="125"/>
      <c r="F63" s="125"/>
      <c r="G63" s="101"/>
      <c r="H63" s="26"/>
      <c r="I63" s="29"/>
      <c r="J63" s="29"/>
      <c r="K63" s="29"/>
      <c r="L63" s="29"/>
      <c r="M63" s="29"/>
      <c r="N63" s="29"/>
      <c r="O63" s="29"/>
      <c r="P63" s="29"/>
      <c r="Q63" s="29"/>
      <c r="R63" s="29"/>
      <c r="S63" s="29"/>
      <c r="T63" s="29"/>
      <c r="U63" s="29"/>
      <c r="V63" s="29"/>
      <c r="W63" s="29"/>
      <c r="X63" s="29"/>
      <c r="Y63" s="29"/>
      <c r="Z63" s="32"/>
    </row>
    <row r="64" spans="1:26" ht="12.75" customHeight="1">
      <c r="A64" s="25">
        <v>21130307</v>
      </c>
      <c r="B64" s="29" t="s">
        <v>101</v>
      </c>
      <c r="C64" s="26">
        <v>2900000</v>
      </c>
      <c r="D64" s="213"/>
      <c r="E64" s="125"/>
      <c r="F64" s="125"/>
      <c r="G64" s="101"/>
      <c r="H64" s="26"/>
      <c r="I64" s="29"/>
      <c r="J64" s="29"/>
      <c r="K64" s="29"/>
      <c r="L64" s="29"/>
      <c r="M64" s="29"/>
      <c r="N64" s="29"/>
      <c r="O64" s="29"/>
      <c r="P64" s="29"/>
      <c r="Q64" s="29"/>
      <c r="R64" s="29"/>
      <c r="S64" s="29"/>
      <c r="T64" s="29"/>
      <c r="U64" s="29"/>
      <c r="V64" s="29"/>
      <c r="W64" s="29"/>
      <c r="X64" s="29"/>
      <c r="Y64" s="29"/>
      <c r="Z64" s="32"/>
    </row>
    <row r="65" spans="1:26" ht="12.75" customHeight="1">
      <c r="A65" s="21">
        <v>211305</v>
      </c>
      <c r="B65" s="23" t="s">
        <v>55</v>
      </c>
      <c r="C65" s="23">
        <f>+SUM(C66:C67)</f>
        <v>31300000</v>
      </c>
      <c r="D65" s="213"/>
      <c r="E65" s="125"/>
      <c r="F65" s="125"/>
      <c r="G65" s="101"/>
      <c r="H65" s="102"/>
      <c r="I65" s="29"/>
      <c r="J65" s="29"/>
      <c r="K65" s="29"/>
      <c r="L65" s="29"/>
      <c r="M65" s="29"/>
      <c r="N65" s="29"/>
      <c r="O65" s="29"/>
      <c r="P65" s="29"/>
      <c r="Q65" s="29"/>
      <c r="R65" s="29"/>
      <c r="S65" s="29"/>
      <c r="T65" s="29"/>
      <c r="U65" s="29"/>
      <c r="V65" s="29"/>
      <c r="W65" s="29"/>
      <c r="X65" s="29"/>
      <c r="Y65" s="29"/>
      <c r="Z65" s="32"/>
    </row>
    <row r="66" spans="1:26" ht="12.75" customHeight="1">
      <c r="A66" s="25">
        <v>21130501</v>
      </c>
      <c r="B66" s="32" t="s">
        <v>115</v>
      </c>
      <c r="C66" s="26">
        <v>1500000</v>
      </c>
      <c r="D66" s="213"/>
      <c r="E66" s="125"/>
      <c r="F66" s="125"/>
      <c r="G66" s="101"/>
      <c r="H66" s="125"/>
      <c r="I66" s="29"/>
      <c r="J66" s="29"/>
      <c r="K66" s="29"/>
      <c r="L66" s="29"/>
      <c r="M66" s="29"/>
      <c r="N66" s="29"/>
      <c r="O66" s="29"/>
      <c r="P66" s="29"/>
      <c r="Q66" s="29"/>
      <c r="R66" s="29"/>
      <c r="S66" s="29"/>
      <c r="T66" s="29"/>
      <c r="U66" s="29"/>
      <c r="V66" s="29"/>
      <c r="W66" s="29"/>
      <c r="X66" s="29"/>
      <c r="Y66" s="29"/>
      <c r="Z66" s="32"/>
    </row>
    <row r="67" spans="1:26" ht="12.75" customHeight="1">
      <c r="A67" s="25">
        <v>21130502</v>
      </c>
      <c r="B67" s="26" t="s">
        <v>56</v>
      </c>
      <c r="C67" s="26">
        <f>29800000</f>
        <v>29800000</v>
      </c>
      <c r="D67" s="213"/>
      <c r="E67" s="125"/>
      <c r="F67" s="26"/>
      <c r="G67" s="169"/>
      <c r="H67" s="101"/>
      <c r="I67" s="29"/>
      <c r="J67" s="29"/>
      <c r="K67" s="29"/>
      <c r="L67" s="29"/>
      <c r="M67" s="29"/>
      <c r="N67" s="29"/>
      <c r="O67" s="29"/>
      <c r="P67" s="29"/>
      <c r="Q67" s="29"/>
      <c r="R67" s="29"/>
      <c r="S67" s="29"/>
      <c r="T67" s="29"/>
      <c r="U67" s="29"/>
      <c r="V67" s="29"/>
      <c r="W67" s="29"/>
      <c r="X67" s="29"/>
      <c r="Y67" s="29"/>
      <c r="Z67" s="32"/>
    </row>
    <row r="68" spans="1:26" ht="12.75" customHeight="1">
      <c r="A68" s="21">
        <v>211306</v>
      </c>
      <c r="B68" s="23" t="s">
        <v>57</v>
      </c>
      <c r="C68" s="23">
        <f>C69</f>
        <v>2550000</v>
      </c>
      <c r="D68" s="213"/>
      <c r="E68" s="29"/>
      <c r="F68" s="29"/>
      <c r="G68" s="101"/>
      <c r="H68" s="29"/>
      <c r="I68" s="29"/>
      <c r="J68" s="29"/>
      <c r="K68" s="29"/>
      <c r="L68" s="29"/>
      <c r="M68" s="29"/>
      <c r="N68" s="29"/>
      <c r="O68" s="29"/>
      <c r="P68" s="29"/>
      <c r="Q68" s="29"/>
      <c r="R68" s="29"/>
      <c r="S68" s="29"/>
      <c r="T68" s="29"/>
      <c r="U68" s="29"/>
      <c r="V68" s="29"/>
      <c r="W68" s="29"/>
      <c r="X68" s="29"/>
      <c r="Y68" s="29"/>
      <c r="Z68" s="32"/>
    </row>
    <row r="69" spans="1:26" ht="12.75" customHeight="1">
      <c r="A69" s="25">
        <v>21130604</v>
      </c>
      <c r="B69" s="29" t="s">
        <v>58</v>
      </c>
      <c r="C69" s="26">
        <v>2550000</v>
      </c>
      <c r="D69" s="213"/>
      <c r="E69" s="29"/>
      <c r="F69" s="29"/>
      <c r="G69" s="29"/>
      <c r="H69" s="125"/>
      <c r="I69" s="29"/>
      <c r="J69" s="101"/>
      <c r="K69" s="101"/>
      <c r="L69" s="29"/>
      <c r="M69" s="29"/>
      <c r="N69" s="29"/>
      <c r="O69" s="29"/>
      <c r="P69" s="29"/>
      <c r="Q69" s="29"/>
      <c r="R69" s="29"/>
      <c r="S69" s="29"/>
      <c r="T69" s="29"/>
      <c r="U69" s="29"/>
      <c r="V69" s="29"/>
      <c r="W69" s="29"/>
      <c r="X69" s="29"/>
      <c r="Y69" s="29"/>
      <c r="Z69" s="32"/>
    </row>
    <row r="70" spans="1:26" ht="12.75" customHeight="1">
      <c r="A70" s="21">
        <v>311307</v>
      </c>
      <c r="B70" s="23" t="s">
        <v>102</v>
      </c>
      <c r="C70" s="23">
        <f>SUM(C71)</f>
        <v>950000</v>
      </c>
      <c r="D70" s="213"/>
      <c r="E70" s="125"/>
      <c r="F70" s="26"/>
      <c r="G70" s="169"/>
      <c r="H70" s="101"/>
      <c r="I70" s="29"/>
      <c r="J70" s="29"/>
      <c r="K70" s="29"/>
      <c r="L70" s="29"/>
      <c r="M70" s="29"/>
      <c r="N70" s="29"/>
      <c r="O70" s="29"/>
      <c r="P70" s="29"/>
      <c r="Q70" s="29"/>
      <c r="R70" s="29"/>
      <c r="S70" s="29"/>
      <c r="T70" s="29"/>
      <c r="U70" s="29"/>
      <c r="V70" s="29"/>
      <c r="W70" s="29"/>
      <c r="X70" s="29"/>
      <c r="Y70" s="29"/>
      <c r="Z70" s="32"/>
    </row>
    <row r="71" spans="1:26" ht="12.75" customHeight="1">
      <c r="A71" s="25">
        <v>31130701</v>
      </c>
      <c r="B71" s="26" t="s">
        <v>103</v>
      </c>
      <c r="C71" s="26">
        <v>950000</v>
      </c>
      <c r="D71" s="213"/>
      <c r="E71" s="125"/>
      <c r="F71" s="26"/>
      <c r="G71" s="169"/>
      <c r="H71" s="101"/>
      <c r="I71" s="29"/>
      <c r="J71" s="29"/>
      <c r="K71" s="29"/>
      <c r="L71" s="29"/>
      <c r="M71" s="29"/>
      <c r="N71" s="29"/>
      <c r="O71" s="29"/>
      <c r="P71" s="29"/>
      <c r="Q71" s="29"/>
      <c r="R71" s="29"/>
      <c r="S71" s="29"/>
      <c r="T71" s="29"/>
      <c r="U71" s="29"/>
      <c r="V71" s="29"/>
      <c r="W71" s="29"/>
      <c r="X71" s="29"/>
      <c r="Y71" s="29"/>
      <c r="Z71" s="32"/>
    </row>
    <row r="72" spans="1:26" ht="12.75" customHeight="1">
      <c r="A72" s="21">
        <v>211309</v>
      </c>
      <c r="B72" s="23" t="s">
        <v>61</v>
      </c>
      <c r="C72" s="23">
        <f>+SUM(C73:C75)</f>
        <v>37025000</v>
      </c>
      <c r="D72" s="213"/>
      <c r="E72" s="125"/>
      <c r="F72" s="125"/>
      <c r="G72" s="101"/>
      <c r="H72" s="29"/>
      <c r="I72" s="29"/>
      <c r="J72" s="29"/>
      <c r="K72" s="29"/>
      <c r="L72" s="29"/>
      <c r="M72" s="29"/>
      <c r="N72" s="29"/>
      <c r="O72" s="29"/>
      <c r="P72" s="29"/>
      <c r="Q72" s="29"/>
      <c r="R72" s="29"/>
      <c r="S72" s="29"/>
      <c r="T72" s="29"/>
      <c r="U72" s="29"/>
      <c r="V72" s="29"/>
      <c r="W72" s="29"/>
      <c r="X72" s="29"/>
      <c r="Y72" s="29"/>
      <c r="Z72" s="32"/>
    </row>
    <row r="73" spans="1:26" ht="12.75" customHeight="1">
      <c r="A73" s="25">
        <v>21130901</v>
      </c>
      <c r="B73" s="26" t="s">
        <v>62</v>
      </c>
      <c r="C73" s="26">
        <v>31200000</v>
      </c>
      <c r="D73" s="213"/>
      <c r="E73" s="125"/>
      <c r="F73" s="125"/>
      <c r="G73" s="101"/>
      <c r="H73" s="49"/>
      <c r="I73" s="49"/>
      <c r="J73" s="49"/>
      <c r="K73" s="49"/>
      <c r="L73" s="49"/>
      <c r="M73" s="49"/>
      <c r="N73" s="49"/>
      <c r="O73" s="49"/>
      <c r="P73" s="49"/>
      <c r="Q73" s="49"/>
      <c r="R73" s="49"/>
      <c r="S73" s="49"/>
      <c r="T73" s="49"/>
      <c r="U73" s="49"/>
      <c r="V73" s="49"/>
      <c r="W73" s="49"/>
      <c r="X73" s="49"/>
      <c r="Y73" s="49"/>
      <c r="Z73" s="32"/>
    </row>
    <row r="74" spans="1:26" ht="12.75" customHeight="1">
      <c r="A74" s="25">
        <v>21130903</v>
      </c>
      <c r="B74" s="26" t="s">
        <v>63</v>
      </c>
      <c r="C74" s="26">
        <v>4450000</v>
      </c>
      <c r="D74" s="213"/>
      <c r="E74" s="125"/>
      <c r="F74" s="125"/>
      <c r="G74" s="101"/>
      <c r="H74" s="29"/>
      <c r="I74" s="29"/>
      <c r="J74" s="26"/>
      <c r="K74" s="29"/>
      <c r="L74" s="29"/>
      <c r="M74" s="29"/>
      <c r="N74" s="29"/>
      <c r="O74" s="29"/>
      <c r="P74" s="29"/>
      <c r="Q74" s="29"/>
      <c r="R74" s="29"/>
      <c r="S74" s="29"/>
      <c r="T74" s="29"/>
      <c r="U74" s="29"/>
      <c r="V74" s="29"/>
      <c r="W74" s="29"/>
      <c r="X74" s="29"/>
      <c r="Y74" s="29"/>
      <c r="Z74" s="32"/>
    </row>
    <row r="75" spans="1:26" ht="12.75" customHeight="1">
      <c r="A75" s="25">
        <v>21130908</v>
      </c>
      <c r="B75" s="26" t="s">
        <v>64</v>
      </c>
      <c r="C75" s="26">
        <v>1375000</v>
      </c>
      <c r="D75" s="213"/>
      <c r="E75" s="125"/>
      <c r="F75" s="125"/>
      <c r="G75" s="101"/>
      <c r="H75" s="49"/>
      <c r="I75" s="49"/>
      <c r="J75" s="49"/>
      <c r="K75" s="49"/>
      <c r="L75" s="49"/>
      <c r="M75" s="49"/>
      <c r="N75" s="49"/>
      <c r="O75" s="49"/>
      <c r="P75" s="49"/>
      <c r="Q75" s="49"/>
      <c r="R75" s="49"/>
      <c r="S75" s="49"/>
      <c r="T75" s="49"/>
      <c r="U75" s="49"/>
      <c r="V75" s="49"/>
      <c r="W75" s="49"/>
      <c r="X75" s="49"/>
      <c r="Y75" s="49"/>
      <c r="Z75" s="32"/>
    </row>
    <row r="76" spans="1:26" ht="12.75" customHeight="1">
      <c r="A76" s="25"/>
      <c r="B76" s="26"/>
      <c r="C76" s="26"/>
      <c r="D76" s="213"/>
      <c r="E76" s="125"/>
      <c r="F76" s="125"/>
      <c r="G76" s="101"/>
      <c r="H76" s="109"/>
      <c r="I76" s="109"/>
      <c r="J76" s="109"/>
      <c r="K76" s="25"/>
      <c r="L76" s="25"/>
      <c r="M76" s="25"/>
      <c r="N76" s="25"/>
      <c r="O76" s="25"/>
      <c r="P76" s="25"/>
      <c r="Q76" s="25"/>
      <c r="R76" s="25"/>
      <c r="S76" s="25"/>
      <c r="T76" s="25"/>
      <c r="U76" s="25"/>
      <c r="V76" s="25"/>
      <c r="W76" s="25"/>
      <c r="X76" s="25"/>
      <c r="Y76" s="25"/>
      <c r="Z76" s="32"/>
    </row>
    <row r="77" spans="1:26" ht="12.75" customHeight="1">
      <c r="A77" s="698" t="s">
        <v>74</v>
      </c>
      <c r="B77" s="657"/>
      <c r="C77" s="86">
        <f>C78+C82</f>
        <v>10550000</v>
      </c>
      <c r="D77" s="213"/>
      <c r="E77" s="125"/>
      <c r="F77" s="213"/>
      <c r="G77" s="132"/>
      <c r="H77" s="29"/>
      <c r="I77" s="29"/>
      <c r="J77" s="29"/>
      <c r="K77" s="29"/>
      <c r="L77" s="29"/>
      <c r="M77" s="29"/>
      <c r="N77" s="29"/>
      <c r="O77" s="29"/>
      <c r="P77" s="29"/>
      <c r="Q77" s="29"/>
      <c r="R77" s="29"/>
      <c r="S77" s="29"/>
      <c r="T77" s="29"/>
      <c r="U77" s="29"/>
      <c r="V77" s="29"/>
      <c r="W77" s="29"/>
      <c r="X77" s="29"/>
      <c r="Y77" s="29"/>
      <c r="Z77" s="32"/>
    </row>
    <row r="78" spans="1:26" ht="12.75" customHeight="1">
      <c r="A78" s="21">
        <v>221104</v>
      </c>
      <c r="B78" s="21" t="s">
        <v>78</v>
      </c>
      <c r="C78" s="50">
        <f>SUM(C79:C81)</f>
        <v>9050000</v>
      </c>
      <c r="D78" s="213"/>
      <c r="E78" s="125"/>
      <c r="F78" s="109"/>
      <c r="G78" s="102"/>
      <c r="H78" s="29"/>
      <c r="I78" s="29"/>
      <c r="J78" s="29"/>
      <c r="K78" s="29"/>
      <c r="L78" s="29"/>
      <c r="M78" s="29"/>
      <c r="N78" s="29"/>
      <c r="O78" s="29"/>
      <c r="P78" s="29"/>
      <c r="Q78" s="29"/>
      <c r="R78" s="29"/>
      <c r="S78" s="29"/>
      <c r="T78" s="29"/>
      <c r="U78" s="29"/>
      <c r="V78" s="29"/>
      <c r="W78" s="29"/>
      <c r="X78" s="29"/>
      <c r="Y78" s="29"/>
      <c r="Z78" s="32"/>
    </row>
    <row r="79" spans="1:26" ht="12.75" customHeight="1">
      <c r="A79" s="25">
        <v>22110401</v>
      </c>
      <c r="B79" s="29" t="s">
        <v>79</v>
      </c>
      <c r="C79" s="26">
        <v>2750000</v>
      </c>
      <c r="D79" s="213"/>
      <c r="E79" s="125"/>
      <c r="F79" s="125"/>
      <c r="G79" s="101"/>
      <c r="H79" s="29"/>
      <c r="I79" s="29"/>
      <c r="J79" s="29"/>
      <c r="K79" s="29"/>
      <c r="L79" s="29"/>
      <c r="M79" s="29"/>
      <c r="N79" s="29"/>
      <c r="O79" s="29"/>
      <c r="P79" s="29"/>
      <c r="Q79" s="29"/>
      <c r="R79" s="29"/>
      <c r="S79" s="29"/>
      <c r="T79" s="29"/>
      <c r="U79" s="29"/>
      <c r="V79" s="29"/>
      <c r="W79" s="29"/>
      <c r="X79" s="29"/>
      <c r="Y79" s="29"/>
      <c r="Z79" s="32"/>
    </row>
    <row r="80" spans="1:26" ht="12.75" customHeight="1">
      <c r="A80" s="25">
        <v>22110404</v>
      </c>
      <c r="B80" s="29" t="s">
        <v>106</v>
      </c>
      <c r="C80" s="26">
        <v>3300000</v>
      </c>
      <c r="D80" s="213"/>
      <c r="E80" s="125"/>
      <c r="F80" s="125"/>
      <c r="G80" s="101"/>
      <c r="H80" s="29"/>
      <c r="I80" s="29"/>
      <c r="J80" s="29"/>
      <c r="K80" s="29"/>
      <c r="L80" s="29"/>
      <c r="M80" s="29"/>
      <c r="N80" s="29"/>
      <c r="O80" s="29"/>
      <c r="P80" s="29"/>
      <c r="Q80" s="29"/>
      <c r="R80" s="29"/>
      <c r="S80" s="29"/>
      <c r="T80" s="29"/>
      <c r="U80" s="29"/>
      <c r="V80" s="29"/>
      <c r="W80" s="29"/>
      <c r="X80" s="29"/>
      <c r="Y80" s="29"/>
      <c r="Z80" s="32"/>
    </row>
    <row r="81" spans="1:26" ht="12.75" customHeight="1">
      <c r="A81" s="25">
        <v>22110409</v>
      </c>
      <c r="B81" s="26" t="s">
        <v>80</v>
      </c>
      <c r="C81" s="26">
        <v>3000000</v>
      </c>
      <c r="D81" s="213"/>
      <c r="E81" s="23"/>
      <c r="F81" s="35"/>
      <c r="G81" s="20"/>
      <c r="H81" s="32"/>
      <c r="I81" s="32"/>
      <c r="J81" s="32"/>
      <c r="K81" s="32"/>
      <c r="L81" s="32"/>
      <c r="M81" s="32"/>
      <c r="N81" s="32"/>
      <c r="O81" s="32"/>
      <c r="P81" s="32"/>
      <c r="Q81" s="32"/>
      <c r="R81" s="32"/>
      <c r="S81" s="32"/>
      <c r="T81" s="32"/>
      <c r="U81" s="32"/>
      <c r="V81" s="32"/>
      <c r="W81" s="32"/>
      <c r="X81" s="32"/>
      <c r="Y81" s="32"/>
      <c r="Z81" s="32"/>
    </row>
    <row r="82" spans="1:26" ht="12.75" customHeight="1">
      <c r="A82" s="21">
        <v>221107</v>
      </c>
      <c r="B82" s="23" t="s">
        <v>81</v>
      </c>
      <c r="C82" s="23">
        <f>SUM(C83)</f>
        <v>1500000</v>
      </c>
      <c r="D82" s="213"/>
      <c r="E82" s="125"/>
      <c r="F82" s="125"/>
      <c r="G82" s="101"/>
      <c r="H82" s="29"/>
      <c r="I82" s="29"/>
      <c r="J82" s="29"/>
      <c r="K82" s="29"/>
      <c r="L82" s="29"/>
      <c r="M82" s="29"/>
      <c r="N82" s="29"/>
      <c r="O82" s="29"/>
      <c r="P82" s="29"/>
      <c r="Q82" s="29"/>
      <c r="R82" s="29"/>
      <c r="S82" s="29"/>
      <c r="T82" s="29"/>
      <c r="U82" s="29"/>
      <c r="V82" s="29"/>
      <c r="W82" s="29"/>
      <c r="X82" s="29"/>
      <c r="Y82" s="29"/>
      <c r="Z82" s="32"/>
    </row>
    <row r="83" spans="1:26" ht="12.75" customHeight="1">
      <c r="A83" s="25">
        <v>22110702</v>
      </c>
      <c r="B83" s="26" t="s">
        <v>82</v>
      </c>
      <c r="C83" s="26">
        <v>1500000</v>
      </c>
      <c r="D83" s="213"/>
      <c r="E83" s="125"/>
      <c r="F83" s="125"/>
      <c r="G83" s="101"/>
      <c r="H83" s="29"/>
      <c r="I83" s="29"/>
      <c r="J83" s="29"/>
      <c r="K83" s="29"/>
      <c r="L83" s="29"/>
      <c r="M83" s="29"/>
      <c r="N83" s="29"/>
      <c r="O83" s="29"/>
      <c r="P83" s="29"/>
      <c r="Q83" s="29"/>
      <c r="R83" s="29"/>
      <c r="S83" s="29"/>
      <c r="T83" s="29"/>
      <c r="U83" s="29"/>
      <c r="V83" s="29"/>
      <c r="W83" s="29"/>
      <c r="X83" s="29"/>
      <c r="Y83" s="29"/>
      <c r="Z83" s="32"/>
    </row>
    <row r="84" spans="1:26" ht="12.75" customHeight="1">
      <c r="A84" s="25"/>
      <c r="B84" s="26"/>
      <c r="C84" s="26"/>
      <c r="D84" s="125"/>
      <c r="E84" s="125"/>
      <c r="F84" s="125"/>
      <c r="G84" s="101"/>
      <c r="H84" s="29"/>
      <c r="I84" s="29"/>
      <c r="J84" s="29"/>
      <c r="K84" s="29"/>
      <c r="L84" s="29"/>
      <c r="M84" s="29"/>
      <c r="N84" s="29"/>
      <c r="O84" s="29"/>
      <c r="P84" s="29"/>
      <c r="Q84" s="29"/>
      <c r="R84" s="29"/>
      <c r="S84" s="29"/>
      <c r="T84" s="29"/>
      <c r="U84" s="29"/>
      <c r="V84" s="29"/>
      <c r="W84" s="29"/>
      <c r="X84" s="29"/>
      <c r="Y84" s="29"/>
      <c r="Z84" s="32"/>
    </row>
    <row r="85" spans="1:26" ht="12.75" customHeight="1" thickBot="1">
      <c r="A85" s="25"/>
      <c r="B85" s="26"/>
      <c r="C85" s="26"/>
      <c r="D85" s="125"/>
      <c r="E85" s="125"/>
      <c r="F85" s="125"/>
      <c r="G85" s="101"/>
      <c r="H85" s="29"/>
      <c r="I85" s="29"/>
      <c r="J85" s="29"/>
      <c r="K85" s="29"/>
      <c r="L85" s="29"/>
      <c r="M85" s="29"/>
      <c r="N85" s="29"/>
      <c r="O85" s="29"/>
      <c r="P85" s="29"/>
      <c r="Q85" s="29"/>
      <c r="R85" s="29"/>
      <c r="S85" s="29"/>
      <c r="T85" s="29"/>
      <c r="U85" s="29"/>
      <c r="V85" s="29"/>
      <c r="W85" s="29"/>
      <c r="X85" s="29"/>
      <c r="Y85" s="29"/>
      <c r="Z85" s="32"/>
    </row>
    <row r="86" spans="1:26" ht="12.75" customHeight="1">
      <c r="A86" s="706" t="s">
        <v>405</v>
      </c>
      <c r="B86" s="770"/>
      <c r="C86" s="661" t="s">
        <v>406</v>
      </c>
      <c r="E86" s="125"/>
      <c r="F86" s="101"/>
      <c r="G86" s="29"/>
      <c r="H86" s="29"/>
      <c r="I86" s="29"/>
      <c r="J86" s="29"/>
      <c r="K86" s="29"/>
      <c r="L86" s="29"/>
      <c r="M86" s="29"/>
      <c r="N86" s="29"/>
      <c r="O86" s="29"/>
      <c r="P86" s="29"/>
      <c r="Q86" s="29"/>
      <c r="R86" s="29"/>
      <c r="S86" s="29"/>
      <c r="T86" s="29"/>
      <c r="U86" s="29"/>
      <c r="V86" s="29"/>
      <c r="W86" s="29"/>
      <c r="X86" s="29"/>
      <c r="Y86" s="32"/>
    </row>
    <row r="87" spans="1:26" ht="12.75" customHeight="1" thickBot="1">
      <c r="A87" s="708"/>
      <c r="B87" s="771"/>
      <c r="C87" s="662"/>
      <c r="E87" s="125"/>
      <c r="F87" s="101"/>
      <c r="G87" s="29"/>
      <c r="H87" s="29"/>
      <c r="I87" s="29"/>
      <c r="J87" s="29"/>
      <c r="K87" s="29"/>
      <c r="L87" s="29"/>
      <c r="M87" s="29"/>
      <c r="N87" s="29"/>
      <c r="O87" s="29"/>
      <c r="P87" s="29"/>
      <c r="Q87" s="29"/>
      <c r="R87" s="29"/>
      <c r="S87" s="29"/>
      <c r="T87" s="29"/>
      <c r="U87" s="29"/>
      <c r="V87" s="29"/>
      <c r="W87" s="29"/>
      <c r="X87" s="29"/>
      <c r="Y87" s="32"/>
    </row>
    <row r="88" spans="1:26" ht="12.75" customHeight="1">
      <c r="A88" s="668" t="s">
        <v>407</v>
      </c>
      <c r="B88" s="669"/>
      <c r="C88" s="670"/>
      <c r="E88" s="125"/>
      <c r="F88" s="101"/>
      <c r="G88" s="29"/>
      <c r="H88" s="29"/>
      <c r="I88" s="29"/>
      <c r="J88" s="29"/>
      <c r="K88" s="29"/>
      <c r="L88" s="29"/>
      <c r="M88" s="29"/>
      <c r="N88" s="29"/>
      <c r="O88" s="29"/>
      <c r="P88" s="29"/>
      <c r="Q88" s="29"/>
      <c r="R88" s="29"/>
      <c r="S88" s="29"/>
      <c r="T88" s="29"/>
      <c r="U88" s="29"/>
      <c r="V88" s="29"/>
      <c r="W88" s="29"/>
      <c r="X88" s="29"/>
      <c r="Y88" s="32"/>
    </row>
    <row r="89" spans="1:26" ht="12.75" customHeight="1">
      <c r="A89" s="671"/>
      <c r="B89" s="672"/>
      <c r="C89" s="673"/>
      <c r="E89" s="125"/>
      <c r="F89" s="101"/>
      <c r="G89" s="29"/>
      <c r="H89" s="29"/>
      <c r="I89" s="29"/>
      <c r="J89" s="29"/>
      <c r="K89" s="29"/>
      <c r="L89" s="29"/>
      <c r="M89" s="29"/>
      <c r="N89" s="29"/>
      <c r="O89" s="29"/>
      <c r="P89" s="29"/>
      <c r="Q89" s="29"/>
      <c r="R89" s="29"/>
      <c r="S89" s="29"/>
      <c r="T89" s="29"/>
      <c r="U89" s="29"/>
      <c r="V89" s="29"/>
      <c r="W89" s="29"/>
      <c r="X89" s="29"/>
      <c r="Y89" s="32"/>
    </row>
    <row r="90" spans="1:26" ht="12.75" customHeight="1">
      <c r="A90" s="671"/>
      <c r="B90" s="672"/>
      <c r="C90" s="673"/>
      <c r="E90" s="125"/>
      <c r="F90" s="101"/>
      <c r="G90" s="29"/>
      <c r="H90" s="29"/>
      <c r="I90" s="29"/>
      <c r="J90" s="29"/>
      <c r="K90" s="29"/>
      <c r="L90" s="29"/>
      <c r="M90" s="29"/>
      <c r="N90" s="29"/>
      <c r="O90" s="29"/>
      <c r="P90" s="29"/>
      <c r="Q90" s="29"/>
      <c r="R90" s="29"/>
      <c r="S90" s="29"/>
      <c r="T90" s="29"/>
      <c r="U90" s="29"/>
      <c r="V90" s="29"/>
      <c r="W90" s="29"/>
      <c r="X90" s="29"/>
      <c r="Y90" s="32"/>
    </row>
    <row r="91" spans="1:26" ht="12.75" customHeight="1">
      <c r="A91" s="671"/>
      <c r="B91" s="672"/>
      <c r="C91" s="673"/>
      <c r="E91" s="125"/>
      <c r="F91" s="101"/>
      <c r="G91" s="29"/>
      <c r="H91" s="29"/>
      <c r="I91" s="29"/>
      <c r="J91" s="29"/>
      <c r="K91" s="29"/>
      <c r="L91" s="29"/>
      <c r="M91" s="29"/>
      <c r="N91" s="29"/>
      <c r="O91" s="29"/>
      <c r="P91" s="29"/>
      <c r="Q91" s="29"/>
      <c r="R91" s="29"/>
      <c r="S91" s="29"/>
      <c r="T91" s="29"/>
      <c r="U91" s="29"/>
      <c r="V91" s="29"/>
      <c r="W91" s="29"/>
      <c r="X91" s="29"/>
      <c r="Y91" s="32"/>
    </row>
    <row r="92" spans="1:26" ht="12.75" customHeight="1">
      <c r="A92" s="671"/>
      <c r="B92" s="672"/>
      <c r="C92" s="673"/>
      <c r="E92" s="125"/>
      <c r="F92" s="101"/>
      <c r="G92" s="29"/>
      <c r="H92" s="29"/>
      <c r="I92" s="29"/>
      <c r="J92" s="29"/>
      <c r="K92" s="29"/>
      <c r="L92" s="29"/>
      <c r="M92" s="29"/>
      <c r="N92" s="29"/>
      <c r="O92" s="29"/>
      <c r="P92" s="29"/>
      <c r="Q92" s="29"/>
      <c r="R92" s="29"/>
      <c r="S92" s="29"/>
      <c r="T92" s="29"/>
      <c r="U92" s="29"/>
      <c r="V92" s="29"/>
      <c r="W92" s="29"/>
      <c r="X92" s="29"/>
      <c r="Y92" s="32"/>
    </row>
    <row r="93" spans="1:26" ht="12.75" customHeight="1">
      <c r="A93" s="671"/>
      <c r="B93" s="672"/>
      <c r="C93" s="673"/>
      <c r="E93" s="125"/>
      <c r="F93" s="101"/>
      <c r="G93" s="29"/>
      <c r="H93" s="29"/>
      <c r="I93" s="29"/>
      <c r="J93" s="29"/>
      <c r="K93" s="29"/>
      <c r="L93" s="29"/>
      <c r="M93" s="29"/>
      <c r="N93" s="29"/>
      <c r="O93" s="29"/>
      <c r="P93" s="29"/>
      <c r="Q93" s="29"/>
      <c r="R93" s="29"/>
      <c r="S93" s="29"/>
      <c r="T93" s="29"/>
      <c r="U93" s="29"/>
      <c r="V93" s="29"/>
      <c r="W93" s="29"/>
      <c r="X93" s="29"/>
      <c r="Y93" s="32"/>
    </row>
    <row r="94" spans="1:26" ht="12.75" customHeight="1">
      <c r="A94" s="671"/>
      <c r="B94" s="672"/>
      <c r="C94" s="673"/>
      <c r="E94" s="125"/>
      <c r="F94" s="101"/>
      <c r="G94" s="29"/>
      <c r="H94" s="29"/>
      <c r="I94" s="29"/>
      <c r="J94" s="29"/>
      <c r="K94" s="29"/>
      <c r="L94" s="29"/>
      <c r="M94" s="29"/>
      <c r="N94" s="29"/>
      <c r="O94" s="29"/>
      <c r="P94" s="29"/>
      <c r="Q94" s="29"/>
      <c r="R94" s="29"/>
      <c r="S94" s="29"/>
      <c r="T94" s="29"/>
      <c r="U94" s="29"/>
      <c r="V94" s="29"/>
      <c r="W94" s="29"/>
      <c r="X94" s="29"/>
      <c r="Y94" s="32"/>
    </row>
    <row r="95" spans="1:26" ht="12.75" customHeight="1">
      <c r="A95" s="671"/>
      <c r="B95" s="672"/>
      <c r="C95" s="673"/>
      <c r="E95" s="125"/>
      <c r="F95" s="101"/>
      <c r="G95" s="29"/>
      <c r="H95" s="29"/>
      <c r="I95" s="29"/>
      <c r="J95" s="29"/>
      <c r="K95" s="29"/>
      <c r="L95" s="29"/>
      <c r="M95" s="29"/>
      <c r="N95" s="29"/>
      <c r="O95" s="29"/>
      <c r="P95" s="29"/>
      <c r="Q95" s="29"/>
      <c r="R95" s="29"/>
      <c r="S95" s="29"/>
      <c r="T95" s="29"/>
      <c r="U95" s="29"/>
      <c r="V95" s="29"/>
      <c r="W95" s="29"/>
      <c r="X95" s="29"/>
      <c r="Y95" s="32"/>
    </row>
    <row r="96" spans="1:26" ht="12.75" customHeight="1">
      <c r="A96" s="671"/>
      <c r="B96" s="672"/>
      <c r="C96" s="673"/>
      <c r="E96" s="125"/>
      <c r="F96" s="101"/>
      <c r="G96" s="29"/>
      <c r="H96" s="29"/>
      <c r="I96" s="29"/>
      <c r="J96" s="29"/>
      <c r="K96" s="29"/>
      <c r="L96" s="29"/>
      <c r="M96" s="29"/>
      <c r="N96" s="29"/>
      <c r="O96" s="29"/>
      <c r="P96" s="29"/>
      <c r="Q96" s="29"/>
      <c r="R96" s="29"/>
      <c r="S96" s="29"/>
      <c r="T96" s="29"/>
      <c r="U96" s="29"/>
      <c r="V96" s="29"/>
      <c r="W96" s="29"/>
      <c r="X96" s="29"/>
      <c r="Y96" s="32"/>
    </row>
    <row r="97" spans="1:25" ht="12.75" customHeight="1">
      <c r="A97" s="671"/>
      <c r="B97" s="672"/>
      <c r="C97" s="673"/>
      <c r="E97" s="125"/>
      <c r="F97" s="101"/>
      <c r="G97" s="29"/>
      <c r="H97" s="29"/>
      <c r="I97" s="29"/>
      <c r="J97" s="29"/>
      <c r="K97" s="29"/>
      <c r="L97" s="29"/>
      <c r="M97" s="29"/>
      <c r="N97" s="29"/>
      <c r="O97" s="29"/>
      <c r="P97" s="29"/>
      <c r="Q97" s="29"/>
      <c r="R97" s="29"/>
      <c r="S97" s="29"/>
      <c r="T97" s="29"/>
      <c r="U97" s="29"/>
      <c r="V97" s="29"/>
      <c r="W97" s="29"/>
      <c r="X97" s="29"/>
      <c r="Y97" s="32"/>
    </row>
    <row r="98" spans="1:25" ht="12.75" customHeight="1">
      <c r="A98" s="671"/>
      <c r="B98" s="672"/>
      <c r="C98" s="673"/>
      <c r="E98" s="125"/>
      <c r="F98" s="101"/>
      <c r="G98" s="29"/>
      <c r="H98" s="29"/>
      <c r="I98" s="29"/>
      <c r="J98" s="29"/>
      <c r="K98" s="29"/>
      <c r="L98" s="29"/>
      <c r="M98" s="29"/>
      <c r="N98" s="29"/>
      <c r="O98" s="29"/>
      <c r="P98" s="29"/>
      <c r="Q98" s="29"/>
      <c r="R98" s="29"/>
      <c r="S98" s="29"/>
      <c r="T98" s="29"/>
      <c r="U98" s="29"/>
      <c r="V98" s="29"/>
      <c r="W98" s="29"/>
      <c r="X98" s="29"/>
      <c r="Y98" s="32"/>
    </row>
    <row r="99" spans="1:25" ht="12.75" customHeight="1">
      <c r="A99" s="671"/>
      <c r="B99" s="672"/>
      <c r="C99" s="673"/>
      <c r="E99" s="125"/>
      <c r="F99" s="101"/>
      <c r="G99" s="29"/>
      <c r="H99" s="29"/>
      <c r="I99" s="29"/>
      <c r="J99" s="29"/>
      <c r="K99" s="29"/>
      <c r="L99" s="29"/>
      <c r="M99" s="29"/>
      <c r="N99" s="29"/>
      <c r="O99" s="29"/>
      <c r="P99" s="29"/>
      <c r="Q99" s="29"/>
      <c r="R99" s="29"/>
      <c r="S99" s="29"/>
      <c r="T99" s="29"/>
      <c r="U99" s="29"/>
      <c r="V99" s="29"/>
      <c r="W99" s="29"/>
      <c r="X99" s="29"/>
      <c r="Y99" s="32"/>
    </row>
    <row r="100" spans="1:25" ht="12.75" customHeight="1">
      <c r="A100" s="671"/>
      <c r="B100" s="672"/>
      <c r="C100" s="673"/>
      <c r="E100" s="125"/>
      <c r="F100" s="101"/>
      <c r="G100" s="29"/>
      <c r="H100" s="29"/>
      <c r="I100" s="29"/>
      <c r="J100" s="29"/>
      <c r="K100" s="29"/>
      <c r="L100" s="29"/>
      <c r="M100" s="29"/>
      <c r="N100" s="29"/>
      <c r="O100" s="29"/>
      <c r="P100" s="29"/>
      <c r="Q100" s="29"/>
      <c r="R100" s="29"/>
      <c r="S100" s="29"/>
      <c r="T100" s="29"/>
      <c r="U100" s="29"/>
      <c r="V100" s="29"/>
      <c r="W100" s="29"/>
      <c r="X100" s="29"/>
      <c r="Y100" s="32"/>
    </row>
    <row r="101" spans="1:25" ht="12.75" customHeight="1">
      <c r="A101" s="671"/>
      <c r="B101" s="672"/>
      <c r="C101" s="673"/>
      <c r="E101" s="125"/>
      <c r="F101" s="101"/>
      <c r="G101" s="29"/>
      <c r="H101" s="29"/>
      <c r="I101" s="29"/>
      <c r="J101" s="29"/>
      <c r="K101" s="29"/>
      <c r="L101" s="29"/>
      <c r="M101" s="29"/>
      <c r="N101" s="29"/>
      <c r="O101" s="29"/>
      <c r="P101" s="29"/>
      <c r="Q101" s="29"/>
      <c r="R101" s="29"/>
      <c r="S101" s="29"/>
      <c r="T101" s="29"/>
      <c r="U101" s="29"/>
      <c r="V101" s="29"/>
      <c r="W101" s="29"/>
      <c r="X101" s="29"/>
      <c r="Y101" s="32"/>
    </row>
    <row r="102" spans="1:25" ht="12.75" customHeight="1">
      <c r="A102" s="671"/>
      <c r="B102" s="672"/>
      <c r="C102" s="673"/>
      <c r="E102" s="125"/>
      <c r="F102" s="101"/>
      <c r="G102" s="29"/>
      <c r="H102" s="29"/>
      <c r="I102" s="29"/>
      <c r="J102" s="29"/>
      <c r="K102" s="29"/>
      <c r="L102" s="29"/>
      <c r="M102" s="29"/>
      <c r="N102" s="29"/>
      <c r="O102" s="29"/>
      <c r="P102" s="29"/>
      <c r="Q102" s="29"/>
      <c r="R102" s="29"/>
      <c r="S102" s="29"/>
      <c r="T102" s="29"/>
      <c r="U102" s="29"/>
      <c r="V102" s="29"/>
      <c r="W102" s="29"/>
      <c r="X102" s="29"/>
      <c r="Y102" s="32"/>
    </row>
    <row r="103" spans="1:25" ht="12.75" customHeight="1">
      <c r="A103" s="671"/>
      <c r="B103" s="672"/>
      <c r="C103" s="673"/>
      <c r="E103" s="125"/>
      <c r="F103" s="101"/>
      <c r="G103" s="29"/>
      <c r="H103" s="29"/>
      <c r="I103" s="29"/>
      <c r="J103" s="29"/>
      <c r="K103" s="29"/>
      <c r="L103" s="29"/>
      <c r="M103" s="29"/>
      <c r="N103" s="29"/>
      <c r="O103" s="29"/>
      <c r="P103" s="29"/>
      <c r="Q103" s="29"/>
      <c r="R103" s="29"/>
      <c r="S103" s="29"/>
      <c r="T103" s="29"/>
      <c r="U103" s="29"/>
      <c r="V103" s="29"/>
      <c r="W103" s="29"/>
      <c r="X103" s="29"/>
      <c r="Y103" s="32"/>
    </row>
    <row r="104" spans="1:25" ht="12.75" customHeight="1">
      <c r="A104" s="671"/>
      <c r="B104" s="672"/>
      <c r="C104" s="673"/>
      <c r="E104" s="125"/>
      <c r="F104" s="101"/>
      <c r="G104" s="29"/>
      <c r="H104" s="29"/>
      <c r="I104" s="29"/>
      <c r="J104" s="29"/>
      <c r="K104" s="29"/>
      <c r="L104" s="29"/>
      <c r="M104" s="29"/>
      <c r="N104" s="29"/>
      <c r="O104" s="29"/>
      <c r="P104" s="29"/>
      <c r="Q104" s="29"/>
      <c r="R104" s="29"/>
      <c r="S104" s="29"/>
      <c r="T104" s="29"/>
      <c r="U104" s="29"/>
      <c r="V104" s="29"/>
      <c r="W104" s="29"/>
      <c r="X104" s="29"/>
      <c r="Y104" s="32"/>
    </row>
    <row r="105" spans="1:25" ht="12.75" customHeight="1">
      <c r="A105" s="671"/>
      <c r="B105" s="672"/>
      <c r="C105" s="673"/>
      <c r="E105" s="125"/>
      <c r="F105" s="101"/>
      <c r="G105" s="29"/>
      <c r="H105" s="29"/>
      <c r="I105" s="29"/>
      <c r="J105" s="29"/>
      <c r="K105" s="29"/>
      <c r="L105" s="29"/>
      <c r="M105" s="29"/>
      <c r="N105" s="29"/>
      <c r="O105" s="29"/>
      <c r="P105" s="29"/>
      <c r="Q105" s="29"/>
      <c r="R105" s="29"/>
      <c r="S105" s="29"/>
      <c r="T105" s="29"/>
      <c r="U105" s="29"/>
      <c r="V105" s="29"/>
      <c r="W105" s="29"/>
      <c r="X105" s="29"/>
      <c r="Y105" s="32"/>
    </row>
    <row r="106" spans="1:25" ht="12.75" customHeight="1">
      <c r="A106" s="671"/>
      <c r="B106" s="672"/>
      <c r="C106" s="673"/>
      <c r="E106" s="125"/>
      <c r="F106" s="101"/>
      <c r="G106" s="29"/>
      <c r="H106" s="29"/>
      <c r="I106" s="29"/>
      <c r="J106" s="29"/>
      <c r="K106" s="29"/>
      <c r="L106" s="29"/>
      <c r="M106" s="29"/>
      <c r="N106" s="29"/>
      <c r="O106" s="29"/>
      <c r="P106" s="29"/>
      <c r="Q106" s="29"/>
      <c r="R106" s="29"/>
      <c r="S106" s="29"/>
      <c r="T106" s="29"/>
      <c r="U106" s="29"/>
      <c r="V106" s="29"/>
      <c r="W106" s="29"/>
      <c r="X106" s="29"/>
      <c r="Y106" s="32"/>
    </row>
    <row r="107" spans="1:25" ht="12.75" customHeight="1">
      <c r="A107" s="671"/>
      <c r="B107" s="672"/>
      <c r="C107" s="673"/>
      <c r="E107" s="125"/>
      <c r="F107" s="101"/>
      <c r="G107" s="29"/>
      <c r="H107" s="29"/>
      <c r="I107" s="29"/>
      <c r="J107" s="29"/>
      <c r="K107" s="29"/>
      <c r="L107" s="29"/>
      <c r="M107" s="29"/>
      <c r="N107" s="29"/>
      <c r="O107" s="29"/>
      <c r="P107" s="29"/>
      <c r="Q107" s="29"/>
      <c r="R107" s="29"/>
      <c r="S107" s="29"/>
      <c r="T107" s="29"/>
      <c r="U107" s="29"/>
      <c r="V107" s="29"/>
      <c r="W107" s="29"/>
      <c r="X107" s="29"/>
      <c r="Y107" s="32"/>
    </row>
    <row r="108" spans="1:25" ht="13.5">
      <c r="A108" s="671"/>
      <c r="B108" s="672"/>
      <c r="C108" s="673"/>
      <c r="E108" s="125"/>
      <c r="F108" s="101"/>
      <c r="G108" s="29"/>
      <c r="H108" s="29"/>
      <c r="I108" s="29"/>
      <c r="J108" s="29"/>
      <c r="K108" s="29"/>
      <c r="L108" s="29"/>
      <c r="M108" s="29"/>
      <c r="N108" s="29"/>
      <c r="O108" s="29"/>
      <c r="P108" s="29"/>
      <c r="Q108" s="29"/>
      <c r="R108" s="29"/>
      <c r="S108" s="29"/>
      <c r="T108" s="29"/>
      <c r="U108" s="29"/>
      <c r="V108" s="29"/>
      <c r="W108" s="29"/>
      <c r="X108" s="29"/>
      <c r="Y108" s="32"/>
    </row>
    <row r="109" spans="1:25" ht="13.5">
      <c r="A109" s="671"/>
      <c r="B109" s="672"/>
      <c r="C109" s="673"/>
      <c r="E109" s="125"/>
      <c r="F109" s="101"/>
      <c r="G109" s="29"/>
      <c r="H109" s="29"/>
      <c r="I109" s="29"/>
      <c r="J109" s="29"/>
      <c r="K109" s="29"/>
      <c r="L109" s="29"/>
      <c r="M109" s="29"/>
      <c r="N109" s="29"/>
      <c r="O109" s="29"/>
      <c r="P109" s="29"/>
      <c r="Q109" s="29"/>
      <c r="R109" s="29"/>
      <c r="S109" s="29"/>
      <c r="T109" s="29"/>
      <c r="U109" s="29"/>
      <c r="V109" s="29"/>
      <c r="W109" s="29"/>
      <c r="X109" s="29"/>
      <c r="Y109" s="32"/>
    </row>
    <row r="110" spans="1:25" ht="12.75" customHeight="1">
      <c r="A110" s="671"/>
      <c r="B110" s="672"/>
      <c r="C110" s="673"/>
      <c r="E110" s="125"/>
      <c r="F110" s="101"/>
      <c r="G110" s="29"/>
      <c r="H110" s="29"/>
      <c r="I110" s="29"/>
      <c r="J110" s="29"/>
      <c r="K110" s="29"/>
      <c r="L110" s="29"/>
      <c r="M110" s="29"/>
      <c r="N110" s="29"/>
      <c r="O110" s="29"/>
      <c r="P110" s="29"/>
      <c r="Q110" s="29"/>
      <c r="R110" s="29"/>
      <c r="S110" s="29"/>
      <c r="T110" s="29"/>
      <c r="U110" s="29"/>
      <c r="V110" s="29"/>
      <c r="W110" s="29"/>
      <c r="X110" s="29"/>
      <c r="Y110" s="32"/>
    </row>
    <row r="111" spans="1:25" ht="12.75" customHeight="1">
      <c r="A111" s="671"/>
      <c r="B111" s="672"/>
      <c r="C111" s="673"/>
      <c r="E111" s="125"/>
      <c r="F111" s="101"/>
      <c r="G111" s="29"/>
      <c r="H111" s="29"/>
      <c r="I111" s="29"/>
      <c r="J111" s="29"/>
      <c r="K111" s="29"/>
      <c r="L111" s="29"/>
      <c r="M111" s="29"/>
      <c r="N111" s="29"/>
      <c r="O111" s="29"/>
      <c r="P111" s="29"/>
      <c r="Q111" s="29"/>
      <c r="R111" s="29"/>
      <c r="S111" s="29"/>
      <c r="T111" s="29"/>
      <c r="U111" s="29"/>
      <c r="V111" s="29"/>
      <c r="W111" s="29"/>
      <c r="X111" s="29"/>
      <c r="Y111" s="32"/>
    </row>
    <row r="112" spans="1:25" ht="12.75" customHeight="1">
      <c r="A112" s="671"/>
      <c r="B112" s="672"/>
      <c r="C112" s="673"/>
      <c r="E112" s="125"/>
      <c r="F112" s="101"/>
      <c r="G112" s="29"/>
      <c r="H112" s="29"/>
      <c r="I112" s="29"/>
      <c r="J112" s="29"/>
      <c r="K112" s="29"/>
      <c r="L112" s="29"/>
      <c r="M112" s="29"/>
      <c r="N112" s="29"/>
      <c r="O112" s="29"/>
      <c r="P112" s="29"/>
      <c r="Q112" s="29"/>
      <c r="R112" s="29"/>
      <c r="S112" s="29"/>
      <c r="T112" s="29"/>
      <c r="U112" s="29"/>
      <c r="V112" s="29"/>
      <c r="W112" s="29"/>
      <c r="X112" s="29"/>
      <c r="Y112" s="32"/>
    </row>
    <row r="113" spans="1:26" ht="12.75" customHeight="1">
      <c r="A113" s="671"/>
      <c r="B113" s="672"/>
      <c r="C113" s="673"/>
      <c r="E113" s="125"/>
      <c r="F113" s="101"/>
      <c r="G113" s="29"/>
      <c r="H113" s="29"/>
      <c r="I113" s="29"/>
      <c r="J113" s="29"/>
      <c r="K113" s="29"/>
      <c r="L113" s="29"/>
      <c r="M113" s="29"/>
      <c r="N113" s="29"/>
      <c r="O113" s="29"/>
      <c r="P113" s="29"/>
      <c r="Q113" s="29"/>
      <c r="R113" s="29"/>
      <c r="S113" s="29"/>
      <c r="T113" s="29"/>
      <c r="U113" s="29"/>
      <c r="V113" s="29"/>
      <c r="W113" s="29"/>
      <c r="X113" s="29"/>
      <c r="Y113" s="32"/>
    </row>
    <row r="114" spans="1:26" ht="12.75" customHeight="1">
      <c r="A114" s="671"/>
      <c r="B114" s="672"/>
      <c r="C114" s="673"/>
      <c r="E114" s="125"/>
      <c r="F114" s="101"/>
      <c r="G114" s="29"/>
      <c r="H114" s="29"/>
      <c r="I114" s="29"/>
      <c r="J114" s="29"/>
      <c r="K114" s="29"/>
      <c r="L114" s="29"/>
      <c r="M114" s="29"/>
      <c r="N114" s="29"/>
      <c r="O114" s="29"/>
      <c r="P114" s="29"/>
      <c r="Q114" s="29"/>
      <c r="R114" s="29"/>
      <c r="S114" s="29"/>
      <c r="T114" s="29"/>
      <c r="U114" s="29"/>
      <c r="V114" s="29"/>
      <c r="W114" s="29"/>
      <c r="X114" s="29"/>
      <c r="Y114" s="32"/>
    </row>
    <row r="115" spans="1:26" ht="12.75" customHeight="1">
      <c r="A115" s="671"/>
      <c r="B115" s="672"/>
      <c r="C115" s="673"/>
      <c r="E115" s="125"/>
      <c r="F115" s="101"/>
      <c r="G115" s="29"/>
      <c r="H115" s="29"/>
      <c r="I115" s="29"/>
      <c r="J115" s="29"/>
      <c r="K115" s="29"/>
      <c r="L115" s="29"/>
      <c r="M115" s="29"/>
      <c r="N115" s="29"/>
      <c r="O115" s="29"/>
      <c r="P115" s="29"/>
      <c r="Q115" s="29"/>
      <c r="R115" s="29"/>
      <c r="S115" s="29"/>
      <c r="T115" s="29"/>
      <c r="U115" s="29"/>
      <c r="V115" s="29"/>
      <c r="W115" s="29"/>
      <c r="X115" s="29"/>
      <c r="Y115" s="32"/>
    </row>
    <row r="116" spans="1:26" ht="12.75" customHeight="1">
      <c r="A116" s="671"/>
      <c r="B116" s="672"/>
      <c r="C116" s="673"/>
      <c r="E116" s="125"/>
      <c r="F116" s="101"/>
      <c r="G116" s="29"/>
      <c r="H116" s="29"/>
      <c r="I116" s="29"/>
      <c r="J116" s="29"/>
      <c r="K116" s="29"/>
      <c r="L116" s="29"/>
      <c r="M116" s="29"/>
      <c r="N116" s="29"/>
      <c r="O116" s="29"/>
      <c r="P116" s="29"/>
      <c r="Q116" s="29"/>
      <c r="R116" s="29"/>
      <c r="S116" s="29"/>
      <c r="T116" s="29"/>
      <c r="U116" s="29"/>
      <c r="V116" s="29"/>
      <c r="W116" s="29"/>
      <c r="X116" s="29"/>
      <c r="Y116" s="32"/>
    </row>
    <row r="117" spans="1:26" ht="12.75" customHeight="1">
      <c r="A117" s="671"/>
      <c r="B117" s="672"/>
      <c r="C117" s="673"/>
      <c r="E117" s="125"/>
      <c r="F117" s="101"/>
      <c r="G117" s="29"/>
      <c r="H117" s="29"/>
      <c r="I117" s="29"/>
      <c r="J117" s="29"/>
      <c r="K117" s="29"/>
      <c r="L117" s="29"/>
      <c r="M117" s="29"/>
      <c r="N117" s="29"/>
      <c r="O117" s="29"/>
      <c r="P117" s="29"/>
      <c r="Q117" s="29"/>
      <c r="R117" s="29"/>
      <c r="S117" s="29"/>
      <c r="T117" s="29"/>
      <c r="U117" s="29"/>
      <c r="V117" s="29"/>
      <c r="W117" s="29"/>
      <c r="X117" s="29"/>
      <c r="Y117" s="32"/>
    </row>
    <row r="118" spans="1:26" ht="12.75" customHeight="1">
      <c r="A118" s="671"/>
      <c r="B118" s="672"/>
      <c r="C118" s="673"/>
      <c r="E118" s="125"/>
      <c r="F118" s="101"/>
      <c r="G118" s="29"/>
      <c r="H118" s="29"/>
      <c r="I118" s="29"/>
      <c r="J118" s="29"/>
      <c r="K118" s="29"/>
      <c r="L118" s="29"/>
      <c r="M118" s="29"/>
      <c r="N118" s="29"/>
      <c r="O118" s="29"/>
      <c r="P118" s="29"/>
      <c r="Q118" s="29"/>
      <c r="R118" s="29"/>
      <c r="S118" s="29"/>
      <c r="T118" s="29"/>
      <c r="U118" s="29"/>
      <c r="V118" s="29"/>
      <c r="W118" s="29"/>
      <c r="X118" s="29"/>
      <c r="Y118" s="32"/>
    </row>
    <row r="119" spans="1:26" ht="12.75" customHeight="1">
      <c r="A119" s="671"/>
      <c r="B119" s="672"/>
      <c r="C119" s="673"/>
      <c r="E119" s="125"/>
      <c r="F119" s="101"/>
      <c r="G119" s="29"/>
      <c r="H119" s="29"/>
      <c r="I119" s="29"/>
      <c r="J119" s="29"/>
      <c r="K119" s="29"/>
      <c r="L119" s="29"/>
      <c r="M119" s="29"/>
      <c r="N119" s="29"/>
      <c r="O119" s="29"/>
      <c r="P119" s="29"/>
      <c r="Q119" s="29"/>
      <c r="R119" s="29"/>
      <c r="S119" s="29"/>
      <c r="T119" s="29"/>
      <c r="U119" s="29"/>
      <c r="V119" s="29"/>
      <c r="W119" s="29"/>
      <c r="X119" s="29"/>
      <c r="Y119" s="32"/>
    </row>
    <row r="120" spans="1:26" ht="12.75" customHeight="1">
      <c r="A120" s="671"/>
      <c r="B120" s="672"/>
      <c r="C120" s="673"/>
      <c r="E120" s="125"/>
      <c r="F120" s="101"/>
      <c r="G120" s="29"/>
      <c r="H120" s="29"/>
      <c r="I120" s="29"/>
      <c r="J120" s="29"/>
      <c r="K120" s="29"/>
      <c r="L120" s="29"/>
      <c r="M120" s="29"/>
      <c r="N120" s="29"/>
      <c r="O120" s="29"/>
      <c r="P120" s="29"/>
      <c r="Q120" s="29"/>
      <c r="R120" s="29"/>
      <c r="S120" s="29"/>
      <c r="T120" s="29"/>
      <c r="U120" s="29"/>
      <c r="V120" s="29"/>
      <c r="W120" s="29"/>
      <c r="X120" s="29"/>
      <c r="Y120" s="32"/>
    </row>
    <row r="121" spans="1:26" ht="12.75" customHeight="1">
      <c r="A121" s="671"/>
      <c r="B121" s="672"/>
      <c r="C121" s="673"/>
      <c r="E121" s="125"/>
      <c r="F121" s="101"/>
      <c r="G121" s="29"/>
      <c r="H121" s="29"/>
      <c r="I121" s="29"/>
      <c r="J121" s="29"/>
      <c r="K121" s="29"/>
      <c r="L121" s="29"/>
      <c r="M121" s="29"/>
      <c r="N121" s="29"/>
      <c r="O121" s="29"/>
      <c r="P121" s="29"/>
      <c r="Q121" s="29"/>
      <c r="R121" s="29"/>
      <c r="S121" s="29"/>
      <c r="T121" s="29"/>
      <c r="U121" s="29"/>
      <c r="V121" s="29"/>
      <c r="W121" s="29"/>
      <c r="X121" s="29"/>
      <c r="Y121" s="32"/>
    </row>
    <row r="122" spans="1:26" ht="12.75" customHeight="1" thickBot="1">
      <c r="A122" s="674"/>
      <c r="B122" s="675"/>
      <c r="C122" s="676"/>
      <c r="E122" s="125"/>
      <c r="F122" s="101"/>
      <c r="G122" s="29"/>
      <c r="H122" s="29"/>
      <c r="I122" s="29"/>
      <c r="J122" s="29"/>
      <c r="K122" s="29"/>
      <c r="L122" s="29"/>
      <c r="M122" s="29"/>
      <c r="N122" s="29"/>
      <c r="O122" s="29"/>
      <c r="P122" s="29"/>
      <c r="Q122" s="29"/>
      <c r="R122" s="29"/>
      <c r="S122" s="29"/>
      <c r="T122" s="29"/>
      <c r="U122" s="29"/>
      <c r="V122" s="29"/>
      <c r="W122" s="29"/>
      <c r="X122" s="29"/>
      <c r="Y122" s="32"/>
    </row>
    <row r="123" spans="1:26" ht="12.75" customHeight="1">
      <c r="A123" s="57" t="s">
        <v>4</v>
      </c>
      <c r="B123" s="29"/>
      <c r="C123" s="137"/>
      <c r="E123" s="125"/>
      <c r="F123" s="101"/>
      <c r="G123" s="29"/>
      <c r="H123" s="29"/>
      <c r="I123" s="29"/>
      <c r="J123" s="29"/>
      <c r="K123" s="29"/>
      <c r="L123" s="29"/>
      <c r="M123" s="29"/>
      <c r="N123" s="29"/>
      <c r="O123" s="29"/>
      <c r="P123" s="29"/>
      <c r="Q123" s="29"/>
      <c r="R123" s="29"/>
      <c r="S123" s="29"/>
      <c r="T123" s="29"/>
      <c r="U123" s="29"/>
      <c r="V123" s="29"/>
      <c r="W123" s="29"/>
      <c r="X123" s="29"/>
      <c r="Y123" s="32"/>
    </row>
    <row r="124" spans="1:26" ht="12.75" customHeight="1">
      <c r="A124" s="63" t="s">
        <v>402</v>
      </c>
      <c r="B124" s="29"/>
      <c r="C124" s="137"/>
      <c r="E124" s="125"/>
      <c r="F124" s="101"/>
      <c r="G124" s="29"/>
      <c r="H124" s="29"/>
      <c r="I124" s="29"/>
      <c r="J124" s="29"/>
      <c r="K124" s="29"/>
      <c r="L124" s="29"/>
      <c r="M124" s="29"/>
      <c r="N124" s="29"/>
      <c r="O124" s="29"/>
      <c r="P124" s="29"/>
      <c r="Q124" s="29"/>
      <c r="R124" s="29"/>
      <c r="S124" s="29"/>
      <c r="T124" s="29"/>
      <c r="U124" s="29"/>
      <c r="V124" s="29"/>
      <c r="W124" s="29"/>
      <c r="X124" s="29"/>
      <c r="Y124" s="32"/>
    </row>
    <row r="125" spans="1:26" ht="12.75" customHeight="1">
      <c r="A125" s="209" t="s">
        <v>403</v>
      </c>
      <c r="B125" s="29"/>
      <c r="C125" s="137"/>
      <c r="E125" s="125"/>
      <c r="F125" s="101"/>
      <c r="G125" s="29"/>
      <c r="H125" s="29"/>
      <c r="I125" s="29"/>
      <c r="J125" s="29"/>
      <c r="K125" s="29"/>
      <c r="L125" s="29"/>
      <c r="M125" s="29"/>
      <c r="N125" s="29"/>
      <c r="O125" s="29"/>
      <c r="P125" s="29"/>
      <c r="Q125" s="29"/>
      <c r="R125" s="29"/>
      <c r="S125" s="29"/>
      <c r="T125" s="29"/>
      <c r="U125" s="29"/>
      <c r="V125" s="29"/>
      <c r="W125" s="29"/>
      <c r="X125" s="29"/>
      <c r="Y125" s="32"/>
    </row>
    <row r="126" spans="1:26" ht="12.75" customHeight="1" thickBot="1">
      <c r="A126" s="63" t="s">
        <v>7</v>
      </c>
      <c r="B126" s="114"/>
      <c r="C126" s="141"/>
      <c r="E126" s="125"/>
      <c r="F126" s="101"/>
      <c r="G126" s="29"/>
      <c r="H126" s="29"/>
      <c r="I126" s="29"/>
      <c r="J126" s="29"/>
      <c r="K126" s="29"/>
      <c r="L126" s="29"/>
      <c r="M126" s="29"/>
      <c r="N126" s="29"/>
      <c r="O126" s="29"/>
      <c r="P126" s="29"/>
      <c r="Q126" s="29"/>
      <c r="R126" s="29"/>
      <c r="S126" s="29"/>
      <c r="T126" s="29"/>
      <c r="U126" s="29"/>
      <c r="V126" s="29"/>
      <c r="W126" s="29"/>
      <c r="X126" s="29"/>
      <c r="Y126" s="32"/>
    </row>
    <row r="127" spans="1:26" ht="12.75" customHeight="1" thickBot="1">
      <c r="A127" s="65" t="s">
        <v>8</v>
      </c>
      <c r="B127" s="115"/>
      <c r="C127" s="68">
        <f>C129+C143+C153+C163</f>
        <v>975159600</v>
      </c>
      <c r="E127" s="125"/>
      <c r="F127" s="101"/>
      <c r="G127" s="29"/>
      <c r="H127" s="29"/>
      <c r="I127" s="29"/>
      <c r="J127" s="29"/>
      <c r="K127" s="29"/>
      <c r="L127" s="29"/>
      <c r="M127" s="29"/>
      <c r="N127" s="29"/>
      <c r="O127" s="29"/>
      <c r="P127" s="29"/>
      <c r="Q127" s="29"/>
      <c r="R127" s="29"/>
      <c r="S127" s="29"/>
      <c r="T127" s="29"/>
      <c r="U127" s="29"/>
      <c r="V127" s="29"/>
      <c r="W127" s="29"/>
      <c r="X127" s="29"/>
      <c r="Y127" s="32"/>
    </row>
    <row r="128" spans="1:26" ht="12.75" customHeight="1" thickBot="1">
      <c r="A128" s="25"/>
      <c r="B128" s="26"/>
      <c r="C128" s="26"/>
      <c r="D128" s="125"/>
      <c r="E128" s="125"/>
      <c r="F128" s="125"/>
      <c r="G128" s="101"/>
      <c r="H128" s="29"/>
      <c r="I128" s="29"/>
      <c r="J128" s="29"/>
      <c r="K128" s="29"/>
      <c r="L128" s="29"/>
      <c r="M128" s="29"/>
      <c r="N128" s="29"/>
      <c r="O128" s="29"/>
      <c r="P128" s="29"/>
      <c r="Q128" s="29"/>
      <c r="R128" s="29"/>
      <c r="S128" s="29"/>
      <c r="T128" s="29"/>
      <c r="U128" s="29"/>
      <c r="V128" s="29"/>
      <c r="W128" s="29"/>
      <c r="X128" s="29"/>
      <c r="Y128" s="29"/>
      <c r="Z128" s="32"/>
    </row>
    <row r="129" spans="1:26" ht="12.75" customHeight="1">
      <c r="A129" s="697" t="s">
        <v>32</v>
      </c>
      <c r="B129" s="657"/>
      <c r="C129" s="126">
        <f>C130+C132+C134+C136+C138</f>
        <v>11860000</v>
      </c>
      <c r="D129" s="125"/>
      <c r="E129" s="125"/>
      <c r="F129" s="125"/>
      <c r="G129" s="101"/>
      <c r="H129" s="29"/>
      <c r="I129" s="29"/>
      <c r="J129" s="29"/>
      <c r="K129" s="29"/>
      <c r="L129" s="29"/>
      <c r="M129" s="29"/>
      <c r="N129" s="29"/>
      <c r="O129" s="29"/>
      <c r="P129" s="29"/>
      <c r="Q129" s="29"/>
      <c r="R129" s="29"/>
      <c r="S129" s="29"/>
      <c r="T129" s="29"/>
      <c r="U129" s="29"/>
      <c r="V129" s="29"/>
      <c r="W129" s="29"/>
      <c r="X129" s="29"/>
      <c r="Y129" s="29"/>
      <c r="Z129" s="32"/>
    </row>
    <row r="130" spans="1:26" ht="12.75" customHeight="1">
      <c r="A130" s="214">
        <v>211201</v>
      </c>
      <c r="B130" s="215" t="s">
        <v>33</v>
      </c>
      <c r="C130" s="216">
        <f>SUM(C131)</f>
        <v>2360000</v>
      </c>
      <c r="D130" s="125"/>
      <c r="E130" s="125"/>
      <c r="F130" s="125"/>
      <c r="G130" s="101"/>
      <c r="H130" s="29"/>
      <c r="I130" s="29"/>
      <c r="J130" s="29"/>
      <c r="K130" s="29"/>
      <c r="L130" s="29"/>
      <c r="M130" s="29"/>
      <c r="N130" s="29"/>
      <c r="O130" s="29"/>
      <c r="P130" s="29"/>
      <c r="Q130" s="29"/>
      <c r="R130" s="29"/>
      <c r="S130" s="29"/>
      <c r="T130" s="29"/>
      <c r="U130" s="29"/>
      <c r="V130" s="29"/>
      <c r="W130" s="29"/>
      <c r="X130" s="29"/>
      <c r="Y130" s="29"/>
      <c r="Z130" s="32"/>
    </row>
    <row r="131" spans="1:26" ht="12.75" customHeight="1">
      <c r="A131" s="217">
        <v>21120101</v>
      </c>
      <c r="B131" s="218" t="s">
        <v>34</v>
      </c>
      <c r="C131" s="219">
        <v>2360000</v>
      </c>
      <c r="D131" s="125"/>
      <c r="E131" s="125"/>
      <c r="F131" s="125"/>
      <c r="G131" s="101"/>
      <c r="H131" s="29"/>
      <c r="I131" s="29"/>
      <c r="J131" s="29"/>
      <c r="K131" s="29"/>
      <c r="L131" s="29"/>
      <c r="M131" s="29"/>
      <c r="N131" s="29"/>
      <c r="O131" s="29"/>
      <c r="P131" s="29"/>
      <c r="Q131" s="29"/>
      <c r="R131" s="29"/>
      <c r="S131" s="29"/>
      <c r="T131" s="29"/>
      <c r="U131" s="29"/>
      <c r="V131" s="29"/>
      <c r="W131" s="29"/>
      <c r="X131" s="29"/>
      <c r="Y131" s="29"/>
      <c r="Z131" s="32"/>
    </row>
    <row r="132" spans="1:26" ht="12.75" customHeight="1">
      <c r="A132" s="214">
        <v>211202</v>
      </c>
      <c r="B132" s="220" t="s">
        <v>110</v>
      </c>
      <c r="C132" s="216">
        <f>C133</f>
        <v>1125000</v>
      </c>
      <c r="D132" s="125"/>
      <c r="E132" s="125"/>
      <c r="F132" s="125"/>
      <c r="G132" s="101"/>
      <c r="H132" s="29"/>
      <c r="I132" s="29"/>
      <c r="J132" s="29"/>
      <c r="K132" s="29"/>
      <c r="L132" s="29"/>
      <c r="M132" s="29"/>
      <c r="N132" s="29"/>
      <c r="O132" s="29"/>
      <c r="P132" s="29"/>
      <c r="Q132" s="29"/>
      <c r="R132" s="29"/>
      <c r="S132" s="29"/>
      <c r="T132" s="29"/>
      <c r="U132" s="29"/>
      <c r="V132" s="29"/>
      <c r="W132" s="29"/>
      <c r="X132" s="29"/>
      <c r="Y132" s="29"/>
      <c r="Z132" s="32"/>
    </row>
    <row r="133" spans="1:26" ht="12.75" customHeight="1">
      <c r="A133" s="217">
        <v>21120202</v>
      </c>
      <c r="B133" s="218" t="s">
        <v>111</v>
      </c>
      <c r="C133" s="219">
        <v>1125000</v>
      </c>
      <c r="D133" s="125"/>
      <c r="E133" s="125"/>
      <c r="F133" s="125"/>
      <c r="G133" s="101"/>
      <c r="H133" s="29"/>
      <c r="I133" s="29"/>
      <c r="J133" s="29"/>
      <c r="K133" s="29"/>
      <c r="L133" s="29"/>
      <c r="M133" s="29"/>
      <c r="N133" s="29"/>
      <c r="O133" s="29"/>
      <c r="P133" s="29"/>
      <c r="Q133" s="29"/>
      <c r="R133" s="29"/>
      <c r="S133" s="29"/>
      <c r="T133" s="29"/>
      <c r="U133" s="29"/>
      <c r="V133" s="29"/>
      <c r="W133" s="29"/>
      <c r="X133" s="29"/>
      <c r="Y133" s="29"/>
      <c r="Z133" s="32"/>
    </row>
    <row r="134" spans="1:26" ht="12.75" customHeight="1">
      <c r="A134" s="214">
        <v>211203</v>
      </c>
      <c r="B134" s="215" t="s">
        <v>35</v>
      </c>
      <c r="C134" s="216">
        <f>C135</f>
        <v>2855000</v>
      </c>
      <c r="D134" s="125"/>
      <c r="E134" s="125"/>
      <c r="F134" s="125"/>
      <c r="G134" s="101"/>
      <c r="H134" s="29"/>
      <c r="I134" s="29"/>
      <c r="J134" s="29"/>
      <c r="K134" s="29"/>
      <c r="L134" s="29"/>
      <c r="M134" s="29"/>
      <c r="N134" s="29"/>
      <c r="O134" s="29"/>
      <c r="P134" s="29"/>
      <c r="Q134" s="29"/>
      <c r="R134" s="29"/>
      <c r="S134" s="29"/>
      <c r="T134" s="29"/>
      <c r="U134" s="29"/>
      <c r="V134" s="29"/>
      <c r="W134" s="29"/>
      <c r="X134" s="29"/>
      <c r="Y134" s="29"/>
      <c r="Z134" s="32"/>
    </row>
    <row r="135" spans="1:26" ht="12.75" customHeight="1">
      <c r="A135" s="217">
        <v>21120302</v>
      </c>
      <c r="B135" s="218" t="s">
        <v>37</v>
      </c>
      <c r="C135" s="219">
        <v>2855000</v>
      </c>
      <c r="D135" s="125"/>
      <c r="E135" s="125"/>
      <c r="F135" s="125"/>
      <c r="G135" s="101"/>
      <c r="H135" s="29"/>
      <c r="I135" s="29"/>
      <c r="J135" s="29"/>
      <c r="K135" s="29"/>
      <c r="L135" s="29"/>
      <c r="M135" s="29"/>
      <c r="N135" s="29"/>
      <c r="O135" s="29"/>
      <c r="P135" s="29"/>
      <c r="Q135" s="29"/>
      <c r="R135" s="29"/>
      <c r="S135" s="29"/>
      <c r="T135" s="29"/>
      <c r="U135" s="29"/>
      <c r="V135" s="29"/>
      <c r="W135" s="29"/>
      <c r="X135" s="29"/>
      <c r="Y135" s="29"/>
      <c r="Z135" s="32"/>
    </row>
    <row r="136" spans="1:26" ht="12.75" customHeight="1">
      <c r="A136" s="214">
        <v>211204</v>
      </c>
      <c r="B136" s="215" t="s">
        <v>38</v>
      </c>
      <c r="C136" s="216">
        <f>C137</f>
        <v>1720000</v>
      </c>
      <c r="D136" s="125"/>
      <c r="E136" s="125"/>
      <c r="F136" s="125"/>
      <c r="G136" s="101"/>
      <c r="H136" s="29"/>
      <c r="I136" s="29"/>
      <c r="J136" s="29"/>
      <c r="K136" s="29"/>
      <c r="L136" s="29"/>
      <c r="M136" s="29"/>
      <c r="N136" s="29"/>
      <c r="O136" s="29"/>
      <c r="P136" s="29"/>
      <c r="Q136" s="29"/>
      <c r="R136" s="29"/>
      <c r="S136" s="29"/>
      <c r="T136" s="29"/>
      <c r="U136" s="29"/>
      <c r="V136" s="29"/>
      <c r="W136" s="29"/>
      <c r="X136" s="29"/>
      <c r="Y136" s="29"/>
      <c r="Z136" s="32"/>
    </row>
    <row r="137" spans="1:26" ht="12.75" customHeight="1">
      <c r="A137" s="217">
        <v>21120401</v>
      </c>
      <c r="B137" s="26" t="s">
        <v>39</v>
      </c>
      <c r="C137" s="221">
        <v>1720000</v>
      </c>
      <c r="D137" s="125"/>
      <c r="E137" s="125"/>
      <c r="F137" s="125"/>
      <c r="G137" s="101"/>
      <c r="H137" s="29"/>
      <c r="I137" s="29"/>
      <c r="J137" s="29"/>
      <c r="K137" s="29"/>
      <c r="L137" s="29"/>
      <c r="M137" s="29"/>
      <c r="N137" s="29"/>
      <c r="O137" s="29"/>
      <c r="P137" s="29"/>
      <c r="Q137" s="29"/>
      <c r="R137" s="29"/>
      <c r="S137" s="29"/>
      <c r="T137" s="29"/>
      <c r="U137" s="29"/>
      <c r="V137" s="29"/>
      <c r="W137" s="29"/>
      <c r="X137" s="29"/>
      <c r="Y137" s="29"/>
      <c r="Z137" s="32"/>
    </row>
    <row r="138" spans="1:26" ht="12.75" customHeight="1">
      <c r="A138" s="214">
        <v>211209</v>
      </c>
      <c r="B138" s="220" t="s">
        <v>50</v>
      </c>
      <c r="C138" s="216">
        <f>SUM(C139:C141)</f>
        <v>3800000</v>
      </c>
      <c r="D138" s="125"/>
      <c r="E138" s="125"/>
      <c r="F138" s="125"/>
      <c r="G138" s="101"/>
      <c r="H138" s="29"/>
      <c r="I138" s="29"/>
      <c r="J138" s="29"/>
      <c r="K138" s="29"/>
      <c r="L138" s="29"/>
      <c r="M138" s="29"/>
      <c r="N138" s="29"/>
      <c r="O138" s="29"/>
      <c r="P138" s="29"/>
      <c r="Q138" s="29"/>
      <c r="R138" s="29"/>
      <c r="S138" s="29"/>
      <c r="T138" s="29"/>
      <c r="U138" s="29"/>
      <c r="V138" s="29"/>
      <c r="W138" s="29"/>
      <c r="X138" s="29"/>
      <c r="Y138" s="29"/>
      <c r="Z138" s="32"/>
    </row>
    <row r="139" spans="1:26" ht="12.75" customHeight="1">
      <c r="A139" s="222">
        <v>21120905</v>
      </c>
      <c r="B139" s="218" t="s">
        <v>112</v>
      </c>
      <c r="C139" s="221">
        <v>2000000</v>
      </c>
      <c r="D139" s="125"/>
      <c r="E139" s="125"/>
      <c r="F139" s="125"/>
      <c r="G139" s="101"/>
      <c r="H139" s="29"/>
      <c r="I139" s="29"/>
      <c r="J139" s="29"/>
      <c r="K139" s="29"/>
      <c r="L139" s="29"/>
      <c r="M139" s="29"/>
      <c r="N139" s="29"/>
      <c r="O139" s="29"/>
      <c r="P139" s="29"/>
      <c r="Q139" s="29"/>
      <c r="R139" s="29"/>
      <c r="S139" s="29"/>
      <c r="T139" s="29"/>
      <c r="U139" s="29"/>
      <c r="V139" s="29"/>
      <c r="W139" s="29"/>
      <c r="X139" s="29"/>
      <c r="Y139" s="29"/>
      <c r="Z139" s="32"/>
    </row>
    <row r="140" spans="1:26" ht="12.75" customHeight="1">
      <c r="A140" s="217">
        <v>21120906</v>
      </c>
      <c r="B140" s="223" t="s">
        <v>52</v>
      </c>
      <c r="C140" s="221">
        <v>950000</v>
      </c>
      <c r="D140" s="125"/>
      <c r="E140" s="125"/>
      <c r="F140" s="125"/>
      <c r="G140" s="101"/>
      <c r="H140" s="29"/>
      <c r="I140" s="29"/>
      <c r="J140" s="29"/>
      <c r="K140" s="29"/>
      <c r="L140" s="29"/>
      <c r="M140" s="29"/>
      <c r="N140" s="29"/>
      <c r="O140" s="29"/>
      <c r="P140" s="29"/>
      <c r="Q140" s="29"/>
      <c r="R140" s="29"/>
      <c r="S140" s="29"/>
      <c r="T140" s="29"/>
      <c r="U140" s="29"/>
      <c r="V140" s="29"/>
      <c r="W140" s="29"/>
      <c r="X140" s="29"/>
      <c r="Y140" s="29"/>
      <c r="Z140" s="32"/>
    </row>
    <row r="141" spans="1:26" ht="12.75" customHeight="1">
      <c r="A141" s="217">
        <v>21120907</v>
      </c>
      <c r="B141" s="218" t="s">
        <v>113</v>
      </c>
      <c r="C141" s="221">
        <v>850000</v>
      </c>
      <c r="D141" s="125"/>
      <c r="E141" s="125"/>
      <c r="F141" s="125"/>
      <c r="G141" s="101"/>
      <c r="H141" s="29"/>
      <c r="I141" s="29"/>
      <c r="J141" s="29"/>
      <c r="K141" s="29"/>
      <c r="L141" s="29"/>
      <c r="M141" s="29"/>
      <c r="N141" s="29"/>
      <c r="O141" s="29"/>
      <c r="P141" s="29"/>
      <c r="Q141" s="29"/>
      <c r="R141" s="29"/>
      <c r="S141" s="29"/>
      <c r="T141" s="29"/>
      <c r="U141" s="29"/>
      <c r="V141" s="29"/>
      <c r="W141" s="29"/>
      <c r="X141" s="29"/>
      <c r="Y141" s="29"/>
      <c r="Z141" s="32"/>
    </row>
    <row r="142" spans="1:26" ht="12.75" customHeight="1">
      <c r="A142" s="224"/>
      <c r="B142" s="224"/>
      <c r="C142" s="225"/>
      <c r="D142" s="125"/>
      <c r="E142" s="125"/>
      <c r="F142" s="125"/>
      <c r="G142" s="101"/>
      <c r="H142" s="29"/>
      <c r="I142" s="29"/>
      <c r="J142" s="29"/>
      <c r="K142" s="29"/>
      <c r="L142" s="29"/>
      <c r="M142" s="29"/>
      <c r="N142" s="29"/>
      <c r="O142" s="29"/>
      <c r="P142" s="29"/>
      <c r="Q142" s="29"/>
      <c r="R142" s="29"/>
      <c r="S142" s="29"/>
      <c r="T142" s="29"/>
      <c r="U142" s="29"/>
      <c r="V142" s="29"/>
      <c r="W142" s="29"/>
      <c r="X142" s="29"/>
      <c r="Y142" s="29"/>
      <c r="Z142" s="32"/>
    </row>
    <row r="143" spans="1:26" ht="12.75" customHeight="1">
      <c r="A143" s="683" t="s">
        <v>10</v>
      </c>
      <c r="B143" s="657"/>
      <c r="C143" s="69">
        <f>C144+C146+C148</f>
        <v>79450000</v>
      </c>
      <c r="D143" s="125"/>
      <c r="E143" s="125"/>
      <c r="F143" s="125"/>
      <c r="G143" s="101"/>
      <c r="H143" s="29"/>
      <c r="I143" s="29"/>
      <c r="J143" s="29"/>
      <c r="K143" s="29"/>
      <c r="L143" s="29"/>
      <c r="M143" s="29"/>
      <c r="N143" s="29"/>
      <c r="O143" s="29"/>
      <c r="P143" s="29"/>
      <c r="Q143" s="29"/>
      <c r="R143" s="29"/>
      <c r="S143" s="29"/>
      <c r="T143" s="29"/>
      <c r="U143" s="29"/>
      <c r="V143" s="29"/>
      <c r="W143" s="29"/>
      <c r="X143" s="29"/>
      <c r="Y143" s="29"/>
      <c r="Z143" s="32"/>
    </row>
    <row r="144" spans="1:26" ht="12.75" customHeight="1">
      <c r="A144" s="214">
        <v>211302</v>
      </c>
      <c r="B144" s="220" t="s">
        <v>53</v>
      </c>
      <c r="C144" s="226">
        <f>C145</f>
        <v>2250000</v>
      </c>
      <c r="D144" s="125"/>
      <c r="E144" s="125"/>
      <c r="F144" s="125"/>
      <c r="G144" s="101"/>
      <c r="H144" s="29"/>
      <c r="I144" s="29"/>
      <c r="J144" s="29"/>
      <c r="K144" s="29"/>
      <c r="L144" s="29"/>
      <c r="M144" s="29"/>
      <c r="N144" s="29"/>
      <c r="O144" s="29"/>
      <c r="P144" s="29"/>
      <c r="Q144" s="29"/>
      <c r="R144" s="29"/>
      <c r="S144" s="29"/>
      <c r="T144" s="29"/>
      <c r="U144" s="29"/>
      <c r="V144" s="29"/>
      <c r="W144" s="29"/>
      <c r="X144" s="29"/>
      <c r="Y144" s="29"/>
      <c r="Z144" s="32"/>
    </row>
    <row r="145" spans="1:26" ht="12.75" customHeight="1">
      <c r="A145" s="222">
        <v>21130204</v>
      </c>
      <c r="B145" s="218" t="s">
        <v>54</v>
      </c>
      <c r="C145" s="221">
        <v>2250000</v>
      </c>
      <c r="D145" s="125"/>
      <c r="E145" s="125"/>
      <c r="F145" s="125"/>
      <c r="G145" s="101"/>
      <c r="H145" s="29"/>
      <c r="I145" s="29"/>
      <c r="J145" s="29"/>
      <c r="K145" s="29"/>
      <c r="L145" s="29"/>
      <c r="M145" s="29"/>
      <c r="N145" s="29"/>
      <c r="O145" s="29"/>
      <c r="P145" s="29"/>
      <c r="Q145" s="29"/>
      <c r="R145" s="29"/>
      <c r="S145" s="29"/>
      <c r="T145" s="29"/>
      <c r="U145" s="29"/>
      <c r="V145" s="29"/>
      <c r="W145" s="29"/>
      <c r="X145" s="29"/>
      <c r="Y145" s="29"/>
      <c r="Z145" s="32"/>
    </row>
    <row r="146" spans="1:26" ht="12.75" customHeight="1">
      <c r="A146" s="227">
        <v>211305</v>
      </c>
      <c r="B146" s="215" t="s">
        <v>55</v>
      </c>
      <c r="C146" s="226">
        <f>C147</f>
        <v>41750000</v>
      </c>
      <c r="D146" s="125"/>
      <c r="E146" s="125"/>
      <c r="F146" s="125"/>
      <c r="G146" s="101"/>
      <c r="H146" s="29"/>
      <c r="I146" s="29"/>
      <c r="J146" s="29"/>
      <c r="K146" s="29"/>
      <c r="L146" s="29"/>
      <c r="M146" s="29"/>
      <c r="N146" s="29"/>
      <c r="O146" s="29"/>
      <c r="P146" s="29"/>
      <c r="Q146" s="29"/>
      <c r="R146" s="29"/>
      <c r="S146" s="29"/>
      <c r="T146" s="29"/>
      <c r="U146" s="29"/>
      <c r="V146" s="29"/>
      <c r="W146" s="29"/>
      <c r="X146" s="29"/>
      <c r="Y146" s="29"/>
      <c r="Z146" s="32"/>
    </row>
    <row r="147" spans="1:26" ht="12.75" customHeight="1">
      <c r="A147" s="217">
        <v>21130502</v>
      </c>
      <c r="B147" s="223" t="s">
        <v>56</v>
      </c>
      <c r="C147" s="221">
        <v>41750000</v>
      </c>
      <c r="D147" s="125"/>
      <c r="E147" s="125"/>
      <c r="F147" s="125"/>
      <c r="G147" s="101"/>
      <c r="H147" s="29"/>
      <c r="I147" s="29"/>
      <c r="J147" s="29"/>
      <c r="K147" s="29"/>
      <c r="L147" s="29"/>
      <c r="M147" s="29"/>
      <c r="N147" s="29"/>
      <c r="O147" s="29"/>
      <c r="P147" s="29"/>
      <c r="Q147" s="29"/>
      <c r="R147" s="29"/>
      <c r="S147" s="29"/>
      <c r="T147" s="29"/>
      <c r="U147" s="29"/>
      <c r="V147" s="29"/>
      <c r="W147" s="29"/>
      <c r="X147" s="29"/>
      <c r="Y147" s="29"/>
      <c r="Z147" s="32"/>
    </row>
    <row r="148" spans="1:26" ht="12.75" customHeight="1">
      <c r="A148" s="214">
        <v>211309</v>
      </c>
      <c r="B148" s="215" t="s">
        <v>61</v>
      </c>
      <c r="C148" s="226">
        <f>SUM(C149:C151)</f>
        <v>35450000</v>
      </c>
      <c r="D148" s="125"/>
      <c r="E148" s="125"/>
      <c r="F148" s="125"/>
      <c r="G148" s="101"/>
      <c r="H148" s="29"/>
      <c r="I148" s="29"/>
      <c r="J148" s="29"/>
      <c r="K148" s="29"/>
      <c r="L148" s="29"/>
      <c r="M148" s="29"/>
      <c r="N148" s="29"/>
      <c r="O148" s="29"/>
      <c r="P148" s="29"/>
      <c r="Q148" s="29"/>
      <c r="R148" s="29"/>
      <c r="S148" s="29"/>
      <c r="T148" s="29"/>
      <c r="U148" s="29"/>
      <c r="V148" s="29"/>
      <c r="W148" s="29"/>
      <c r="X148" s="29"/>
      <c r="Y148" s="29"/>
      <c r="Z148" s="32"/>
    </row>
    <row r="149" spans="1:26" ht="12.75" customHeight="1">
      <c r="A149" s="25">
        <v>21130901</v>
      </c>
      <c r="B149" s="26" t="s">
        <v>62</v>
      </c>
      <c r="C149" s="26">
        <v>31200000</v>
      </c>
      <c r="D149" s="125"/>
      <c r="E149" s="125"/>
      <c r="F149" s="125"/>
      <c r="G149" s="101"/>
      <c r="H149" s="29"/>
      <c r="I149" s="29"/>
      <c r="J149" s="29"/>
      <c r="K149" s="29"/>
      <c r="L149" s="29"/>
      <c r="M149" s="29"/>
      <c r="N149" s="29"/>
      <c r="O149" s="29"/>
      <c r="P149" s="29"/>
      <c r="Q149" s="29"/>
      <c r="R149" s="29"/>
      <c r="S149" s="29"/>
      <c r="T149" s="29"/>
      <c r="U149" s="29"/>
      <c r="V149" s="29"/>
      <c r="W149" s="29"/>
      <c r="X149" s="29"/>
      <c r="Y149" s="29"/>
      <c r="Z149" s="32"/>
    </row>
    <row r="150" spans="1:26" ht="12.75" customHeight="1">
      <c r="A150" s="222">
        <v>21130906</v>
      </c>
      <c r="B150" s="218" t="s">
        <v>117</v>
      </c>
      <c r="C150" s="221">
        <v>2500000</v>
      </c>
      <c r="D150" s="125"/>
      <c r="E150" s="125"/>
      <c r="F150" s="125"/>
      <c r="G150" s="101"/>
      <c r="H150" s="29"/>
      <c r="I150" s="29"/>
      <c r="J150" s="29"/>
      <c r="K150" s="29"/>
      <c r="L150" s="29"/>
      <c r="M150" s="29"/>
      <c r="N150" s="29"/>
      <c r="O150" s="29"/>
      <c r="P150" s="29"/>
      <c r="Q150" s="29"/>
      <c r="R150" s="29"/>
      <c r="S150" s="29"/>
      <c r="T150" s="29"/>
      <c r="U150" s="29"/>
      <c r="V150" s="29"/>
      <c r="W150" s="29"/>
      <c r="X150" s="29"/>
      <c r="Y150" s="29"/>
      <c r="Z150" s="32"/>
    </row>
    <row r="151" spans="1:26" ht="12.75" customHeight="1">
      <c r="A151" s="222">
        <v>21130908</v>
      </c>
      <c r="B151" s="218" t="s">
        <v>64</v>
      </c>
      <c r="C151" s="221">
        <v>1750000</v>
      </c>
      <c r="D151" s="125"/>
      <c r="E151" s="125"/>
      <c r="F151" s="125"/>
      <c r="G151" s="101"/>
      <c r="H151" s="29"/>
      <c r="I151" s="29"/>
      <c r="J151" s="29"/>
      <c r="K151" s="29"/>
      <c r="L151" s="29"/>
      <c r="M151" s="29"/>
      <c r="N151" s="29"/>
      <c r="O151" s="29"/>
      <c r="P151" s="29"/>
      <c r="Q151" s="29"/>
      <c r="R151" s="29"/>
      <c r="S151" s="29"/>
      <c r="T151" s="29"/>
      <c r="U151" s="29"/>
      <c r="V151" s="29"/>
      <c r="W151" s="29"/>
      <c r="X151" s="29"/>
      <c r="Y151" s="29"/>
      <c r="Z151" s="32"/>
    </row>
    <row r="152" spans="1:26" ht="12.75" customHeight="1">
      <c r="A152" s="224"/>
      <c r="B152" s="224"/>
      <c r="C152" s="224"/>
      <c r="D152" s="125"/>
      <c r="E152" s="125"/>
      <c r="F152" s="125"/>
      <c r="G152" s="101"/>
      <c r="H152" s="29"/>
      <c r="I152" s="29"/>
      <c r="J152" s="29"/>
      <c r="K152" s="29"/>
      <c r="L152" s="29"/>
      <c r="M152" s="29"/>
      <c r="N152" s="29"/>
      <c r="O152" s="29"/>
      <c r="P152" s="29"/>
      <c r="Q152" s="29"/>
      <c r="R152" s="29"/>
      <c r="S152" s="29"/>
      <c r="T152" s="29"/>
      <c r="U152" s="29"/>
      <c r="V152" s="29"/>
      <c r="W152" s="29"/>
      <c r="X152" s="29"/>
      <c r="Y152" s="29"/>
      <c r="Z152" s="32"/>
    </row>
    <row r="153" spans="1:26" ht="12.75" customHeight="1">
      <c r="A153" s="659" t="s">
        <v>65</v>
      </c>
      <c r="B153" s="657"/>
      <c r="C153" s="43">
        <f>C154+C157</f>
        <v>828849600</v>
      </c>
      <c r="D153" s="125"/>
      <c r="E153" s="125"/>
      <c r="F153" s="125"/>
      <c r="G153" s="101"/>
      <c r="H153" s="29"/>
      <c r="I153" s="29"/>
      <c r="J153" s="29"/>
      <c r="K153" s="29"/>
      <c r="L153" s="29"/>
      <c r="M153" s="29"/>
      <c r="N153" s="29"/>
      <c r="O153" s="29"/>
      <c r="P153" s="29"/>
      <c r="Q153" s="29"/>
      <c r="R153" s="29"/>
      <c r="S153" s="29"/>
      <c r="T153" s="29"/>
      <c r="U153" s="29"/>
      <c r="V153" s="29"/>
      <c r="W153" s="29"/>
      <c r="X153" s="29"/>
      <c r="Y153" s="29"/>
      <c r="Z153" s="32"/>
    </row>
    <row r="154" spans="1:26" ht="12.75" customHeight="1">
      <c r="A154" s="22">
        <v>211401</v>
      </c>
      <c r="B154" s="7" t="s">
        <v>66</v>
      </c>
      <c r="C154" s="23">
        <f>SUM(C155:C156)</f>
        <v>766149600</v>
      </c>
      <c r="D154" s="125"/>
      <c r="E154" s="125"/>
      <c r="F154" s="125"/>
      <c r="G154" s="101"/>
      <c r="H154" s="29"/>
      <c r="I154" s="29"/>
      <c r="J154" s="29"/>
      <c r="K154" s="29"/>
      <c r="L154" s="29"/>
      <c r="M154" s="29"/>
      <c r="N154" s="29"/>
      <c r="O154" s="29"/>
      <c r="P154" s="29"/>
      <c r="Q154" s="29"/>
      <c r="R154" s="29"/>
      <c r="S154" s="29"/>
      <c r="T154" s="29"/>
      <c r="U154" s="29"/>
      <c r="V154" s="29"/>
      <c r="W154" s="29"/>
      <c r="X154" s="29"/>
      <c r="Y154" s="29"/>
      <c r="Z154" s="32"/>
    </row>
    <row r="155" spans="1:26" ht="12.75" customHeight="1">
      <c r="A155" s="25">
        <v>21140107</v>
      </c>
      <c r="B155" s="29" t="s">
        <v>408</v>
      </c>
      <c r="C155" s="26">
        <v>760149600</v>
      </c>
      <c r="D155" s="125"/>
      <c r="E155" s="125"/>
      <c r="F155" s="125"/>
      <c r="G155" s="101"/>
      <c r="H155" s="29"/>
      <c r="I155" s="29"/>
      <c r="J155" s="29"/>
      <c r="K155" s="29"/>
      <c r="L155" s="29"/>
      <c r="M155" s="29"/>
      <c r="N155" s="29"/>
      <c r="O155" s="29"/>
      <c r="P155" s="29"/>
      <c r="Q155" s="29"/>
      <c r="R155" s="29"/>
      <c r="S155" s="29"/>
      <c r="T155" s="29"/>
      <c r="U155" s="29"/>
      <c r="V155" s="29"/>
      <c r="W155" s="29"/>
      <c r="X155" s="29"/>
      <c r="Y155" s="29"/>
      <c r="Z155" s="32"/>
    </row>
    <row r="156" spans="1:26" ht="12.75" customHeight="1">
      <c r="A156" s="35">
        <v>21140109</v>
      </c>
      <c r="B156" s="20" t="s">
        <v>67</v>
      </c>
      <c r="C156" s="26">
        <v>6000000</v>
      </c>
      <c r="D156" s="125"/>
      <c r="E156" s="125"/>
      <c r="F156" s="125"/>
      <c r="G156" s="101"/>
      <c r="H156" s="29"/>
      <c r="I156" s="29"/>
      <c r="J156" s="29"/>
      <c r="K156" s="29"/>
      <c r="L156" s="29"/>
      <c r="M156" s="29"/>
      <c r="N156" s="29"/>
      <c r="O156" s="29"/>
      <c r="P156" s="29"/>
      <c r="Q156" s="29"/>
      <c r="R156" s="29"/>
      <c r="S156" s="29"/>
      <c r="T156" s="29"/>
      <c r="U156" s="29"/>
      <c r="V156" s="29"/>
      <c r="W156" s="29"/>
      <c r="X156" s="29"/>
      <c r="Y156" s="29"/>
      <c r="Z156" s="32"/>
    </row>
    <row r="157" spans="1:26" ht="12.75" customHeight="1">
      <c r="A157" s="214">
        <v>211402</v>
      </c>
      <c r="B157" s="220" t="s">
        <v>71</v>
      </c>
      <c r="C157" s="216">
        <f>SUM(C158:C161)</f>
        <v>62700000</v>
      </c>
      <c r="D157" s="125"/>
      <c r="E157" s="125"/>
      <c r="F157" s="125"/>
      <c r="G157" s="101"/>
      <c r="H157" s="29"/>
      <c r="I157" s="29"/>
      <c r="J157" s="29"/>
      <c r="K157" s="29"/>
      <c r="L157" s="29"/>
      <c r="M157" s="29"/>
      <c r="N157" s="29"/>
      <c r="O157" s="29"/>
      <c r="P157" s="29"/>
      <c r="Q157" s="29"/>
      <c r="R157" s="29"/>
      <c r="S157" s="29"/>
      <c r="T157" s="29"/>
      <c r="U157" s="29"/>
      <c r="V157" s="29"/>
      <c r="W157" s="29"/>
      <c r="X157" s="29"/>
      <c r="Y157" s="29"/>
      <c r="Z157" s="32"/>
    </row>
    <row r="158" spans="1:26" ht="12.75" customHeight="1">
      <c r="A158" s="217">
        <v>21140202</v>
      </c>
      <c r="B158" s="223" t="s">
        <v>409</v>
      </c>
      <c r="C158" s="219">
        <v>2000000</v>
      </c>
      <c r="D158" s="125"/>
      <c r="G158" s="101"/>
      <c r="H158" s="29"/>
      <c r="I158" s="29"/>
      <c r="J158" s="29"/>
      <c r="K158" s="29"/>
      <c r="L158" s="29"/>
      <c r="M158" s="29"/>
      <c r="N158" s="29"/>
      <c r="O158" s="29"/>
      <c r="P158" s="29"/>
      <c r="Q158" s="29"/>
      <c r="R158" s="29"/>
      <c r="S158" s="29"/>
      <c r="T158" s="29"/>
      <c r="U158" s="29"/>
      <c r="V158" s="29"/>
      <c r="W158" s="29"/>
      <c r="X158" s="29"/>
      <c r="Y158" s="29"/>
      <c r="Z158" s="32"/>
    </row>
    <row r="159" spans="1:26" ht="12.75" customHeight="1">
      <c r="A159" s="217">
        <v>21140203</v>
      </c>
      <c r="B159" s="218" t="s">
        <v>72</v>
      </c>
      <c r="C159" s="219">
        <v>6000000</v>
      </c>
      <c r="D159" s="125"/>
      <c r="E159" s="125"/>
      <c r="F159" s="125"/>
      <c r="G159" s="101"/>
      <c r="H159" s="29"/>
      <c r="I159" s="29"/>
      <c r="J159" s="29"/>
      <c r="K159" s="29"/>
      <c r="L159" s="29"/>
      <c r="M159" s="29"/>
      <c r="N159" s="29"/>
      <c r="O159" s="29"/>
      <c r="P159" s="29"/>
      <c r="Q159" s="29"/>
      <c r="R159" s="29"/>
      <c r="S159" s="29"/>
      <c r="T159" s="29"/>
      <c r="U159" s="29"/>
      <c r="V159" s="29"/>
      <c r="W159" s="29"/>
      <c r="X159" s="29"/>
      <c r="Y159" s="29"/>
      <c r="Z159" s="32"/>
    </row>
    <row r="160" spans="1:26" ht="12.75" customHeight="1">
      <c r="A160" s="217">
        <v>21140208</v>
      </c>
      <c r="B160" s="223" t="s">
        <v>154</v>
      </c>
      <c r="C160" s="219">
        <v>8500000</v>
      </c>
      <c r="D160" s="125"/>
      <c r="E160" s="125"/>
      <c r="F160" s="125"/>
      <c r="G160" s="101"/>
      <c r="H160" s="29"/>
      <c r="I160" s="29"/>
      <c r="J160" s="29"/>
      <c r="K160" s="29"/>
      <c r="L160" s="29"/>
      <c r="M160" s="29"/>
      <c r="N160" s="29"/>
      <c r="O160" s="29"/>
      <c r="P160" s="29"/>
      <c r="Q160" s="29"/>
      <c r="R160" s="29"/>
      <c r="S160" s="29"/>
      <c r="T160" s="29"/>
      <c r="U160" s="29"/>
      <c r="V160" s="29"/>
      <c r="W160" s="29"/>
      <c r="X160" s="29"/>
      <c r="Y160" s="29"/>
      <c r="Z160" s="32"/>
    </row>
    <row r="161" spans="1:26" ht="12.75" customHeight="1">
      <c r="A161" s="217">
        <v>21140210</v>
      </c>
      <c r="B161" s="223" t="s">
        <v>410</v>
      </c>
      <c r="C161" s="219">
        <v>46200000</v>
      </c>
      <c r="D161" s="125"/>
      <c r="E161" s="483"/>
      <c r="F161" s="483"/>
      <c r="G161" s="101"/>
      <c r="H161" s="29"/>
      <c r="I161" s="29"/>
      <c r="J161" s="29"/>
      <c r="K161" s="29"/>
      <c r="L161" s="29"/>
      <c r="M161" s="29"/>
      <c r="N161" s="29"/>
      <c r="O161" s="29"/>
      <c r="P161" s="29"/>
      <c r="Q161" s="29"/>
      <c r="R161" s="29"/>
      <c r="S161" s="29"/>
      <c r="T161" s="29"/>
      <c r="U161" s="29"/>
      <c r="V161" s="29"/>
      <c r="W161" s="29"/>
      <c r="X161" s="29"/>
      <c r="Y161" s="29"/>
      <c r="Z161" s="32"/>
    </row>
    <row r="162" spans="1:26" ht="12.75" customHeight="1">
      <c r="A162" s="217"/>
      <c r="B162" s="223"/>
      <c r="C162" s="219"/>
      <c r="D162" s="125"/>
      <c r="E162" s="125"/>
      <c r="F162" s="125"/>
      <c r="G162" s="101"/>
      <c r="H162" s="29"/>
      <c r="I162" s="29"/>
      <c r="J162" s="29"/>
      <c r="K162" s="29"/>
      <c r="L162" s="29"/>
      <c r="M162" s="29"/>
      <c r="N162" s="29"/>
      <c r="O162" s="29"/>
      <c r="P162" s="29"/>
      <c r="Q162" s="29"/>
      <c r="R162" s="29"/>
      <c r="S162" s="29"/>
      <c r="T162" s="29"/>
      <c r="U162" s="29"/>
      <c r="V162" s="29"/>
      <c r="W162" s="29"/>
      <c r="X162" s="29"/>
      <c r="Y162" s="29"/>
      <c r="Z162" s="32"/>
    </row>
    <row r="163" spans="1:26" ht="12.75" customHeight="1">
      <c r="A163" s="677" t="s">
        <v>92</v>
      </c>
      <c r="B163" s="657"/>
      <c r="C163" s="68">
        <f>C164</f>
        <v>55000000</v>
      </c>
      <c r="D163" s="125"/>
      <c r="E163" s="125"/>
      <c r="F163" s="125"/>
      <c r="G163" s="101"/>
      <c r="H163" s="29"/>
      <c r="I163" s="29"/>
      <c r="J163" s="29"/>
      <c r="K163" s="29"/>
      <c r="L163" s="29"/>
      <c r="M163" s="29"/>
      <c r="N163" s="29"/>
      <c r="O163" s="29"/>
      <c r="P163" s="29"/>
      <c r="Q163" s="29"/>
      <c r="R163" s="29"/>
      <c r="S163" s="29"/>
      <c r="T163" s="29"/>
      <c r="U163" s="29"/>
      <c r="V163" s="29"/>
      <c r="W163" s="29"/>
      <c r="X163" s="29"/>
      <c r="Y163" s="29"/>
      <c r="Z163" s="32"/>
    </row>
    <row r="164" spans="1:26" ht="12.75" customHeight="1">
      <c r="A164" s="21">
        <v>221202</v>
      </c>
      <c r="B164" s="21" t="s">
        <v>95</v>
      </c>
      <c r="C164" s="23">
        <f>SUM(C165:C167)</f>
        <v>55000000</v>
      </c>
      <c r="D164" s="125"/>
      <c r="E164" s="483"/>
      <c r="F164" s="125"/>
      <c r="G164" s="101"/>
      <c r="H164" s="29"/>
      <c r="I164" s="29"/>
      <c r="J164" s="29"/>
      <c r="K164" s="29"/>
      <c r="L164" s="29"/>
      <c r="M164" s="29"/>
      <c r="N164" s="29"/>
      <c r="O164" s="29"/>
      <c r="P164" s="29"/>
      <c r="Q164" s="29"/>
      <c r="R164" s="29"/>
      <c r="S164" s="29"/>
      <c r="T164" s="29"/>
      <c r="U164" s="29"/>
      <c r="V164" s="29"/>
      <c r="W164" s="29"/>
      <c r="X164" s="29"/>
      <c r="Y164" s="29"/>
      <c r="Z164" s="32"/>
    </row>
    <row r="165" spans="1:26" ht="12.75" customHeight="1">
      <c r="A165" s="25">
        <v>22120202</v>
      </c>
      <c r="B165" s="29" t="s">
        <v>411</v>
      </c>
      <c r="C165" s="26">
        <v>55000000</v>
      </c>
      <c r="D165" s="109"/>
      <c r="E165" s="125"/>
      <c r="F165" s="125"/>
      <c r="G165" s="101"/>
      <c r="H165" s="29"/>
      <c r="I165" s="29"/>
      <c r="J165" s="29"/>
      <c r="K165" s="29"/>
      <c r="L165" s="29"/>
      <c r="M165" s="29"/>
      <c r="N165" s="29"/>
      <c r="O165" s="29"/>
      <c r="P165" s="29"/>
      <c r="Q165" s="29"/>
      <c r="R165" s="29"/>
      <c r="S165" s="29"/>
      <c r="T165" s="29"/>
      <c r="U165" s="29"/>
      <c r="V165" s="29"/>
      <c r="W165" s="29"/>
      <c r="X165" s="29"/>
      <c r="Y165" s="29"/>
      <c r="Z165" s="32"/>
    </row>
    <row r="166" spans="1:26" ht="12.75" customHeight="1">
      <c r="A166" s="25"/>
      <c r="B166" s="29"/>
      <c r="C166" s="26"/>
      <c r="D166" s="109"/>
      <c r="E166" s="125"/>
      <c r="F166" s="125"/>
      <c r="G166" s="101"/>
      <c r="H166" s="29"/>
      <c r="I166" s="29"/>
      <c r="J166" s="29"/>
      <c r="K166" s="29"/>
      <c r="L166" s="29"/>
      <c r="M166" s="29"/>
      <c r="N166" s="29"/>
      <c r="O166" s="29"/>
      <c r="P166" s="29"/>
      <c r="Q166" s="29"/>
      <c r="R166" s="29"/>
      <c r="S166" s="29"/>
      <c r="T166" s="29"/>
      <c r="U166" s="29"/>
      <c r="V166" s="29"/>
      <c r="W166" s="29"/>
      <c r="X166" s="29"/>
      <c r="Y166" s="29"/>
      <c r="Z166" s="32"/>
    </row>
    <row r="167" spans="1:26" ht="12.75" customHeight="1" thickBot="1">
      <c r="A167" s="25"/>
      <c r="B167" s="29"/>
      <c r="C167" s="26"/>
      <c r="D167" s="26"/>
      <c r="E167" s="125"/>
      <c r="F167" s="146"/>
      <c r="G167" s="101"/>
      <c r="H167" s="29"/>
      <c r="I167" s="29"/>
      <c r="J167" s="29"/>
      <c r="K167" s="29"/>
      <c r="L167" s="29"/>
      <c r="M167" s="29"/>
      <c r="N167" s="29"/>
      <c r="O167" s="29"/>
      <c r="P167" s="29"/>
      <c r="Q167" s="29"/>
      <c r="R167" s="29"/>
      <c r="S167" s="29"/>
      <c r="T167" s="29"/>
      <c r="U167" s="29"/>
      <c r="V167" s="29"/>
      <c r="W167" s="29"/>
      <c r="X167" s="29"/>
      <c r="Y167" s="29"/>
      <c r="Z167" s="29"/>
    </row>
    <row r="168" spans="1:26" ht="12.75" customHeight="1">
      <c r="A168" s="706" t="s">
        <v>412</v>
      </c>
      <c r="B168" s="770"/>
      <c r="C168" s="661" t="s">
        <v>413</v>
      </c>
      <c r="E168" s="40"/>
      <c r="F168" s="29"/>
      <c r="G168" s="29"/>
      <c r="H168" s="29"/>
      <c r="I168" s="29"/>
      <c r="J168" s="29"/>
      <c r="K168" s="29"/>
      <c r="L168" s="29"/>
      <c r="M168" s="29"/>
      <c r="N168" s="29"/>
      <c r="O168" s="29"/>
      <c r="P168" s="29"/>
      <c r="Q168" s="29"/>
      <c r="R168" s="29"/>
      <c r="S168" s="29"/>
      <c r="T168" s="29"/>
      <c r="U168" s="29"/>
      <c r="V168" s="29"/>
      <c r="W168" s="29"/>
      <c r="X168" s="29"/>
      <c r="Y168" s="32"/>
    </row>
    <row r="169" spans="1:26" ht="12.75" customHeight="1" thickBot="1">
      <c r="A169" s="708"/>
      <c r="B169" s="771"/>
      <c r="C169" s="662"/>
      <c r="E169" s="40"/>
      <c r="F169" s="29"/>
      <c r="G169" s="29"/>
      <c r="H169" s="29"/>
      <c r="I169" s="29"/>
      <c r="J169" s="29"/>
      <c r="K169" s="29"/>
      <c r="L169" s="29"/>
      <c r="M169" s="29"/>
      <c r="N169" s="29"/>
      <c r="O169" s="29"/>
      <c r="P169" s="29"/>
      <c r="Q169" s="29"/>
      <c r="R169" s="29"/>
      <c r="S169" s="29"/>
      <c r="T169" s="29"/>
      <c r="U169" s="29"/>
      <c r="V169" s="29"/>
      <c r="W169" s="29"/>
      <c r="X169" s="29"/>
      <c r="Y169" s="32"/>
    </row>
    <row r="170" spans="1:26" ht="12.75" customHeight="1">
      <c r="A170" s="668" t="s">
        <v>414</v>
      </c>
      <c r="B170" s="669"/>
      <c r="C170" s="670"/>
      <c r="E170" s="207"/>
      <c r="F170" s="228"/>
      <c r="G170" s="228"/>
      <c r="H170" s="228"/>
      <c r="I170" s="228"/>
      <c r="J170" s="228"/>
      <c r="K170" s="228"/>
      <c r="L170" s="228"/>
      <c r="M170" s="228"/>
      <c r="N170" s="228"/>
      <c r="O170" s="228"/>
      <c r="P170" s="228"/>
      <c r="Q170" s="228"/>
      <c r="R170" s="228"/>
      <c r="S170" s="228"/>
      <c r="T170" s="228"/>
      <c r="U170" s="228"/>
      <c r="V170" s="228"/>
      <c r="W170" s="228"/>
      <c r="X170" s="228"/>
      <c r="Y170" s="32"/>
    </row>
    <row r="171" spans="1:26" ht="12.75" customHeight="1">
      <c r="A171" s="671"/>
      <c r="B171" s="672"/>
      <c r="C171" s="673"/>
      <c r="E171" s="207"/>
      <c r="F171" s="228"/>
      <c r="G171" s="228"/>
      <c r="H171" s="228"/>
      <c r="I171" s="228"/>
      <c r="J171" s="228"/>
      <c r="K171" s="228"/>
      <c r="L171" s="228"/>
      <c r="M171" s="228"/>
      <c r="N171" s="228"/>
      <c r="O171" s="228"/>
      <c r="P171" s="228"/>
      <c r="Q171" s="228"/>
      <c r="R171" s="228"/>
      <c r="S171" s="228"/>
      <c r="T171" s="228"/>
      <c r="U171" s="228"/>
      <c r="V171" s="228"/>
      <c r="W171" s="228"/>
      <c r="X171" s="228"/>
      <c r="Y171" s="32"/>
    </row>
    <row r="172" spans="1:26" ht="12.75" customHeight="1">
      <c r="A172" s="671"/>
      <c r="B172" s="672"/>
      <c r="C172" s="673"/>
      <c r="E172" s="207"/>
      <c r="F172" s="228"/>
      <c r="G172" s="228"/>
      <c r="H172" s="228"/>
      <c r="I172" s="228"/>
      <c r="J172" s="228"/>
      <c r="K172" s="228"/>
      <c r="L172" s="228"/>
      <c r="M172" s="228"/>
      <c r="N172" s="228"/>
      <c r="O172" s="228"/>
      <c r="P172" s="228"/>
      <c r="Q172" s="228"/>
      <c r="R172" s="228"/>
      <c r="S172" s="228"/>
      <c r="T172" s="228"/>
      <c r="U172" s="228"/>
      <c r="V172" s="228"/>
      <c r="W172" s="228"/>
      <c r="X172" s="228"/>
      <c r="Y172" s="32"/>
    </row>
    <row r="173" spans="1:26" ht="12.75" customHeight="1">
      <c r="A173" s="671"/>
      <c r="B173" s="672"/>
      <c r="C173" s="673"/>
      <c r="E173" s="207"/>
      <c r="F173" s="228"/>
      <c r="G173" s="228"/>
      <c r="H173" s="228"/>
      <c r="I173" s="228"/>
      <c r="J173" s="228"/>
      <c r="K173" s="228"/>
      <c r="L173" s="228"/>
      <c r="M173" s="228"/>
      <c r="N173" s="228"/>
      <c r="O173" s="228"/>
      <c r="P173" s="228"/>
      <c r="Q173" s="228"/>
      <c r="R173" s="228"/>
      <c r="S173" s="228"/>
      <c r="T173" s="228"/>
      <c r="U173" s="228"/>
      <c r="V173" s="228"/>
      <c r="W173" s="228"/>
      <c r="X173" s="228"/>
      <c r="Y173" s="32"/>
    </row>
    <row r="174" spans="1:26" ht="12.75" customHeight="1">
      <c r="A174" s="671"/>
      <c r="B174" s="672"/>
      <c r="C174" s="673"/>
      <c r="E174" s="207"/>
      <c r="F174" s="228"/>
      <c r="G174" s="228"/>
      <c r="H174" s="228"/>
      <c r="I174" s="228"/>
      <c r="J174" s="228"/>
      <c r="K174" s="228"/>
      <c r="L174" s="228"/>
      <c r="M174" s="228"/>
      <c r="N174" s="228"/>
      <c r="O174" s="228"/>
      <c r="P174" s="228"/>
      <c r="Q174" s="228"/>
      <c r="R174" s="228"/>
      <c r="S174" s="228"/>
      <c r="T174" s="228"/>
      <c r="U174" s="228"/>
      <c r="V174" s="228"/>
      <c r="W174" s="228"/>
      <c r="X174" s="228"/>
      <c r="Y174" s="32"/>
    </row>
    <row r="175" spans="1:26" ht="12.75" customHeight="1">
      <c r="A175" s="671"/>
      <c r="B175" s="672"/>
      <c r="C175" s="673"/>
      <c r="E175" s="207"/>
      <c r="F175" s="228"/>
      <c r="G175" s="228"/>
      <c r="H175" s="228"/>
      <c r="I175" s="228"/>
      <c r="J175" s="228"/>
      <c r="K175" s="228"/>
      <c r="L175" s="228"/>
      <c r="M175" s="228"/>
      <c r="N175" s="228"/>
      <c r="O175" s="228"/>
      <c r="P175" s="228"/>
      <c r="Q175" s="228"/>
      <c r="R175" s="228"/>
      <c r="S175" s="228"/>
      <c r="T175" s="228"/>
      <c r="U175" s="228"/>
      <c r="V175" s="228"/>
      <c r="W175" s="228"/>
      <c r="X175" s="228"/>
      <c r="Y175" s="32"/>
    </row>
    <row r="176" spans="1:26" ht="12.75" customHeight="1">
      <c r="A176" s="671"/>
      <c r="B176" s="672"/>
      <c r="C176" s="673"/>
      <c r="E176" s="207"/>
      <c r="F176" s="228"/>
      <c r="G176" s="228"/>
      <c r="H176" s="228"/>
      <c r="I176" s="228"/>
      <c r="J176" s="228"/>
      <c r="K176" s="228"/>
      <c r="L176" s="228"/>
      <c r="M176" s="228"/>
      <c r="N176" s="228"/>
      <c r="O176" s="228"/>
      <c r="P176" s="228"/>
      <c r="Q176" s="228"/>
      <c r="R176" s="228"/>
      <c r="S176" s="228"/>
      <c r="T176" s="228"/>
      <c r="U176" s="228"/>
      <c r="V176" s="228"/>
      <c r="W176" s="228"/>
      <c r="X176" s="228"/>
      <c r="Y176" s="32"/>
    </row>
    <row r="177" spans="1:25" ht="12.75" customHeight="1">
      <c r="A177" s="671"/>
      <c r="B177" s="672"/>
      <c r="C177" s="673"/>
      <c r="E177" s="207"/>
      <c r="F177" s="228"/>
      <c r="G177" s="228"/>
      <c r="H177" s="228"/>
      <c r="I177" s="228"/>
      <c r="J177" s="228"/>
      <c r="K177" s="228"/>
      <c r="L177" s="228"/>
      <c r="M177" s="228"/>
      <c r="N177" s="228"/>
      <c r="O177" s="228"/>
      <c r="P177" s="228"/>
      <c r="Q177" s="228"/>
      <c r="R177" s="228"/>
      <c r="S177" s="228"/>
      <c r="T177" s="228"/>
      <c r="U177" s="228"/>
      <c r="V177" s="228"/>
      <c r="W177" s="228"/>
      <c r="X177" s="228"/>
      <c r="Y177" s="32"/>
    </row>
    <row r="178" spans="1:25" ht="12.75" customHeight="1">
      <c r="A178" s="671"/>
      <c r="B178" s="672"/>
      <c r="C178" s="673"/>
      <c r="E178" s="207"/>
      <c r="F178" s="228"/>
      <c r="G178" s="228"/>
      <c r="H178" s="228"/>
      <c r="I178" s="228"/>
      <c r="J178" s="228"/>
      <c r="K178" s="228"/>
      <c r="L178" s="228"/>
      <c r="M178" s="228"/>
      <c r="N178" s="228"/>
      <c r="O178" s="228"/>
      <c r="P178" s="228"/>
      <c r="Q178" s="228"/>
      <c r="R178" s="228"/>
      <c r="S178" s="228"/>
      <c r="T178" s="228"/>
      <c r="U178" s="228"/>
      <c r="V178" s="228"/>
      <c r="W178" s="228"/>
      <c r="X178" s="228"/>
      <c r="Y178" s="32"/>
    </row>
    <row r="179" spans="1:25" ht="12.75" customHeight="1">
      <c r="A179" s="671"/>
      <c r="B179" s="672"/>
      <c r="C179" s="673"/>
      <c r="E179" s="207"/>
      <c r="F179" s="228"/>
      <c r="G179" s="228"/>
      <c r="H179" s="228"/>
      <c r="I179" s="228"/>
      <c r="J179" s="228"/>
      <c r="K179" s="228"/>
      <c r="L179" s="228"/>
      <c r="M179" s="228"/>
      <c r="N179" s="228"/>
      <c r="O179" s="228"/>
      <c r="P179" s="228"/>
      <c r="Q179" s="228"/>
      <c r="R179" s="228"/>
      <c r="S179" s="228"/>
      <c r="T179" s="228"/>
      <c r="U179" s="228"/>
      <c r="V179" s="228"/>
      <c r="W179" s="228"/>
      <c r="X179" s="228"/>
      <c r="Y179" s="32"/>
    </row>
    <row r="180" spans="1:25" ht="12.75" customHeight="1">
      <c r="A180" s="671"/>
      <c r="B180" s="672"/>
      <c r="C180" s="673"/>
      <c r="E180" s="207"/>
      <c r="F180" s="228"/>
      <c r="G180" s="228"/>
      <c r="H180" s="228"/>
      <c r="I180" s="228"/>
      <c r="J180" s="228"/>
      <c r="K180" s="228"/>
      <c r="L180" s="228"/>
      <c r="M180" s="228"/>
      <c r="N180" s="228"/>
      <c r="O180" s="228"/>
      <c r="P180" s="228"/>
      <c r="Q180" s="228"/>
      <c r="R180" s="228"/>
      <c r="S180" s="228"/>
      <c r="T180" s="228"/>
      <c r="U180" s="228"/>
      <c r="V180" s="228"/>
      <c r="W180" s="228"/>
      <c r="X180" s="228"/>
      <c r="Y180" s="32"/>
    </row>
    <row r="181" spans="1:25" ht="12.75" customHeight="1">
      <c r="A181" s="671"/>
      <c r="B181" s="672"/>
      <c r="C181" s="673"/>
      <c r="E181" s="207"/>
      <c r="F181" s="228"/>
      <c r="G181" s="228"/>
      <c r="H181" s="228"/>
      <c r="I181" s="228"/>
      <c r="J181" s="228"/>
      <c r="K181" s="228"/>
      <c r="L181" s="228"/>
      <c r="M181" s="228"/>
      <c r="N181" s="228"/>
      <c r="O181" s="228"/>
      <c r="P181" s="228"/>
      <c r="Q181" s="228"/>
      <c r="R181" s="228"/>
      <c r="S181" s="228"/>
      <c r="T181" s="228"/>
      <c r="U181" s="228"/>
      <c r="V181" s="228"/>
      <c r="W181" s="228"/>
      <c r="X181" s="228"/>
      <c r="Y181" s="32"/>
    </row>
    <row r="182" spans="1:25" ht="12.75" customHeight="1">
      <c r="A182" s="671"/>
      <c r="B182" s="672"/>
      <c r="C182" s="673"/>
      <c r="E182" s="207"/>
      <c r="F182" s="228"/>
      <c r="G182" s="228"/>
      <c r="H182" s="228"/>
      <c r="I182" s="228"/>
      <c r="J182" s="228"/>
      <c r="K182" s="228"/>
      <c r="L182" s="228"/>
      <c r="M182" s="228"/>
      <c r="N182" s="228"/>
      <c r="O182" s="228"/>
      <c r="P182" s="228"/>
      <c r="Q182" s="228"/>
      <c r="R182" s="228"/>
      <c r="S182" s="228"/>
      <c r="T182" s="228"/>
      <c r="U182" s="228"/>
      <c r="V182" s="228"/>
      <c r="W182" s="228"/>
      <c r="X182" s="228"/>
      <c r="Y182" s="32"/>
    </row>
    <row r="183" spans="1:25" ht="12.75" customHeight="1">
      <c r="A183" s="671"/>
      <c r="B183" s="672"/>
      <c r="C183" s="673"/>
      <c r="E183" s="207"/>
      <c r="F183" s="228"/>
      <c r="G183" s="228"/>
      <c r="H183" s="228"/>
      <c r="I183" s="228"/>
      <c r="J183" s="228"/>
      <c r="K183" s="228"/>
      <c r="L183" s="228"/>
      <c r="M183" s="228"/>
      <c r="N183" s="228"/>
      <c r="O183" s="228"/>
      <c r="P183" s="228"/>
      <c r="Q183" s="228"/>
      <c r="R183" s="228"/>
      <c r="S183" s="228"/>
      <c r="T183" s="228"/>
      <c r="U183" s="228"/>
      <c r="V183" s="228"/>
      <c r="W183" s="228"/>
      <c r="X183" s="228"/>
      <c r="Y183" s="32"/>
    </row>
    <row r="184" spans="1:25" ht="12.75" customHeight="1">
      <c r="A184" s="671"/>
      <c r="B184" s="672"/>
      <c r="C184" s="673"/>
      <c r="E184" s="207"/>
      <c r="F184" s="228"/>
      <c r="G184" s="228"/>
      <c r="H184" s="228"/>
      <c r="I184" s="228"/>
      <c r="J184" s="228"/>
      <c r="K184" s="228"/>
      <c r="L184" s="228"/>
      <c r="M184" s="228"/>
      <c r="N184" s="228"/>
      <c r="O184" s="228"/>
      <c r="P184" s="228"/>
      <c r="Q184" s="228"/>
      <c r="R184" s="228"/>
      <c r="S184" s="228"/>
      <c r="T184" s="228"/>
      <c r="U184" s="228"/>
      <c r="V184" s="228"/>
      <c r="W184" s="228"/>
      <c r="X184" s="228"/>
      <c r="Y184" s="32"/>
    </row>
    <row r="185" spans="1:25" ht="12.75" customHeight="1">
      <c r="A185" s="671"/>
      <c r="B185" s="672"/>
      <c r="C185" s="673"/>
      <c r="E185" s="207"/>
      <c r="F185" s="228"/>
      <c r="G185" s="228"/>
      <c r="H185" s="228"/>
      <c r="I185" s="228"/>
      <c r="J185" s="228"/>
      <c r="K185" s="228"/>
      <c r="L185" s="228"/>
      <c r="M185" s="228"/>
      <c r="N185" s="228"/>
      <c r="O185" s="228"/>
      <c r="P185" s="228"/>
      <c r="Q185" s="228"/>
      <c r="R185" s="228"/>
      <c r="S185" s="228"/>
      <c r="T185" s="228"/>
      <c r="U185" s="228"/>
      <c r="V185" s="228"/>
      <c r="W185" s="228"/>
      <c r="X185" s="228"/>
      <c r="Y185" s="32"/>
    </row>
    <row r="186" spans="1:25" ht="12.75" customHeight="1">
      <c r="A186" s="671"/>
      <c r="B186" s="672"/>
      <c r="C186" s="673"/>
      <c r="E186" s="207"/>
      <c r="F186" s="228"/>
      <c r="G186" s="228"/>
      <c r="H186" s="228"/>
      <c r="I186" s="228"/>
      <c r="J186" s="228"/>
      <c r="K186" s="228"/>
      <c r="L186" s="228"/>
      <c r="M186" s="228"/>
      <c r="N186" s="228"/>
      <c r="O186" s="228"/>
      <c r="P186" s="228"/>
      <c r="Q186" s="228"/>
      <c r="R186" s="228"/>
      <c r="S186" s="228"/>
      <c r="T186" s="228"/>
      <c r="U186" s="228"/>
      <c r="V186" s="228"/>
      <c r="W186" s="228"/>
      <c r="X186" s="228"/>
      <c r="Y186" s="32"/>
    </row>
    <row r="187" spans="1:25" ht="12.75" customHeight="1">
      <c r="A187" s="671"/>
      <c r="B187" s="672"/>
      <c r="C187" s="673"/>
      <c r="E187" s="207"/>
      <c r="F187" s="228"/>
      <c r="G187" s="228"/>
      <c r="H187" s="228"/>
      <c r="I187" s="228"/>
      <c r="J187" s="228"/>
      <c r="K187" s="228"/>
      <c r="L187" s="228"/>
      <c r="M187" s="228"/>
      <c r="N187" s="228"/>
      <c r="O187" s="228"/>
      <c r="P187" s="228"/>
      <c r="Q187" s="228"/>
      <c r="R187" s="228"/>
      <c r="S187" s="228"/>
      <c r="T187" s="228"/>
      <c r="U187" s="228"/>
      <c r="V187" s="228"/>
      <c r="W187" s="228"/>
      <c r="X187" s="228"/>
      <c r="Y187" s="32"/>
    </row>
    <row r="188" spans="1:25" ht="12.75" customHeight="1">
      <c r="A188" s="671"/>
      <c r="B188" s="672"/>
      <c r="C188" s="673"/>
      <c r="E188" s="207"/>
      <c r="F188" s="228"/>
      <c r="G188" s="228"/>
      <c r="H188" s="228"/>
      <c r="I188" s="228"/>
      <c r="J188" s="228"/>
      <c r="K188" s="228"/>
      <c r="L188" s="228"/>
      <c r="M188" s="228"/>
      <c r="N188" s="228"/>
      <c r="O188" s="228"/>
      <c r="P188" s="228"/>
      <c r="Q188" s="228"/>
      <c r="R188" s="228"/>
      <c r="S188" s="228"/>
      <c r="T188" s="228"/>
      <c r="U188" s="228"/>
      <c r="V188" s="228"/>
      <c r="W188" s="228"/>
      <c r="X188" s="228"/>
      <c r="Y188" s="32"/>
    </row>
    <row r="189" spans="1:25" ht="12.75" customHeight="1">
      <c r="A189" s="671"/>
      <c r="B189" s="672"/>
      <c r="C189" s="673"/>
      <c r="E189" s="207"/>
      <c r="F189" s="228"/>
      <c r="G189" s="228"/>
      <c r="H189" s="228"/>
      <c r="I189" s="228"/>
      <c r="J189" s="228"/>
      <c r="K189" s="228"/>
      <c r="L189" s="228"/>
      <c r="M189" s="228"/>
      <c r="N189" s="228"/>
      <c r="O189" s="228"/>
      <c r="P189" s="228"/>
      <c r="Q189" s="228"/>
      <c r="R189" s="228"/>
      <c r="S189" s="228"/>
      <c r="T189" s="228"/>
      <c r="U189" s="228"/>
      <c r="V189" s="228"/>
      <c r="W189" s="228"/>
      <c r="X189" s="228"/>
      <c r="Y189" s="32"/>
    </row>
    <row r="190" spans="1:25" ht="12.75" customHeight="1">
      <c r="A190" s="671"/>
      <c r="B190" s="672"/>
      <c r="C190" s="673"/>
      <c r="E190" s="207"/>
      <c r="F190" s="228"/>
      <c r="G190" s="228"/>
      <c r="H190" s="228"/>
      <c r="I190" s="228"/>
      <c r="J190" s="228"/>
      <c r="K190" s="228"/>
      <c r="L190" s="228"/>
      <c r="M190" s="228"/>
      <c r="N190" s="228"/>
      <c r="O190" s="228"/>
      <c r="P190" s="228"/>
      <c r="Q190" s="228"/>
      <c r="R190" s="228"/>
      <c r="S190" s="228"/>
      <c r="T190" s="228"/>
      <c r="U190" s="228"/>
      <c r="V190" s="228"/>
      <c r="W190" s="228"/>
      <c r="X190" s="228"/>
      <c r="Y190" s="32"/>
    </row>
    <row r="191" spans="1:25" ht="12.75" customHeight="1">
      <c r="A191" s="671"/>
      <c r="B191" s="672"/>
      <c r="C191" s="673"/>
      <c r="E191" s="207"/>
      <c r="F191" s="228"/>
      <c r="G191" s="228"/>
      <c r="H191" s="228"/>
      <c r="I191" s="228"/>
      <c r="J191" s="228"/>
      <c r="K191" s="228"/>
      <c r="L191" s="228"/>
      <c r="M191" s="228"/>
      <c r="N191" s="228"/>
      <c r="O191" s="228"/>
      <c r="P191" s="228"/>
      <c r="Q191" s="228"/>
      <c r="R191" s="228"/>
      <c r="S191" s="228"/>
      <c r="T191" s="228"/>
      <c r="U191" s="228"/>
      <c r="V191" s="228"/>
      <c r="W191" s="228"/>
      <c r="X191" s="228"/>
      <c r="Y191" s="32"/>
    </row>
    <row r="192" spans="1:25" ht="12.75" customHeight="1">
      <c r="A192" s="671"/>
      <c r="B192" s="672"/>
      <c r="C192" s="673"/>
      <c r="E192" s="207"/>
      <c r="F192" s="228"/>
      <c r="G192" s="228"/>
      <c r="H192" s="228"/>
      <c r="I192" s="228"/>
      <c r="J192" s="228"/>
      <c r="K192" s="228"/>
      <c r="L192" s="228"/>
      <c r="M192" s="228"/>
      <c r="N192" s="228"/>
      <c r="O192" s="228"/>
      <c r="P192" s="228"/>
      <c r="Q192" s="228"/>
      <c r="R192" s="228"/>
      <c r="S192" s="228"/>
      <c r="T192" s="228"/>
      <c r="U192" s="228"/>
      <c r="V192" s="228"/>
      <c r="W192" s="228"/>
      <c r="X192" s="228"/>
      <c r="Y192" s="32"/>
    </row>
    <row r="193" spans="1:26" ht="12.75" customHeight="1">
      <c r="A193" s="671"/>
      <c r="B193" s="672"/>
      <c r="C193" s="673"/>
      <c r="E193" s="207"/>
      <c r="F193" s="228"/>
      <c r="G193" s="228"/>
      <c r="H193" s="228"/>
      <c r="I193" s="228"/>
      <c r="J193" s="228"/>
      <c r="K193" s="228"/>
      <c r="L193" s="228"/>
      <c r="M193" s="228"/>
      <c r="N193" s="228"/>
      <c r="O193" s="228"/>
      <c r="P193" s="228"/>
      <c r="Q193" s="228"/>
      <c r="R193" s="228"/>
      <c r="S193" s="228"/>
      <c r="T193" s="228"/>
      <c r="U193" s="228"/>
      <c r="V193" s="228"/>
      <c r="W193" s="228"/>
      <c r="X193" s="228"/>
      <c r="Y193" s="32"/>
    </row>
    <row r="194" spans="1:26" ht="12.75" customHeight="1">
      <c r="A194" s="671"/>
      <c r="B194" s="672"/>
      <c r="C194" s="673"/>
      <c r="E194" s="207"/>
      <c r="F194" s="228"/>
      <c r="G194" s="228"/>
      <c r="H194" s="228"/>
      <c r="I194" s="228"/>
      <c r="J194" s="228"/>
      <c r="K194" s="228"/>
      <c r="L194" s="228"/>
      <c r="M194" s="228"/>
      <c r="N194" s="228"/>
      <c r="O194" s="228"/>
      <c r="P194" s="228"/>
      <c r="Q194" s="228"/>
      <c r="R194" s="228"/>
      <c r="S194" s="228"/>
      <c r="T194" s="228"/>
      <c r="U194" s="228"/>
      <c r="V194" s="228"/>
      <c r="W194" s="228"/>
      <c r="X194" s="228"/>
      <c r="Y194" s="32"/>
    </row>
    <row r="195" spans="1:26" ht="12.75" customHeight="1">
      <c r="A195" s="671"/>
      <c r="B195" s="672"/>
      <c r="C195" s="673"/>
      <c r="E195" s="207"/>
      <c r="F195" s="228"/>
      <c r="G195" s="228"/>
      <c r="H195" s="228"/>
      <c r="I195" s="228"/>
      <c r="J195" s="228"/>
      <c r="K195" s="228"/>
      <c r="L195" s="228"/>
      <c r="M195" s="228"/>
      <c r="N195" s="228"/>
      <c r="O195" s="228"/>
      <c r="P195" s="228"/>
      <c r="Q195" s="228"/>
      <c r="R195" s="228"/>
      <c r="S195" s="228"/>
      <c r="T195" s="228"/>
      <c r="U195" s="228"/>
      <c r="V195" s="228"/>
      <c r="W195" s="228"/>
      <c r="X195" s="228"/>
      <c r="Y195" s="32"/>
    </row>
    <row r="196" spans="1:26" ht="12.75" customHeight="1">
      <c r="A196" s="671"/>
      <c r="B196" s="672"/>
      <c r="C196" s="673"/>
      <c r="E196" s="207"/>
      <c r="F196" s="228"/>
      <c r="G196" s="228"/>
      <c r="H196" s="228"/>
      <c r="I196" s="228"/>
      <c r="J196" s="228"/>
      <c r="K196" s="228"/>
      <c r="L196" s="228"/>
      <c r="M196" s="228"/>
      <c r="N196" s="228"/>
      <c r="O196" s="228"/>
      <c r="P196" s="228"/>
      <c r="Q196" s="228"/>
      <c r="R196" s="228"/>
      <c r="S196" s="228"/>
      <c r="T196" s="228"/>
      <c r="U196" s="228"/>
      <c r="V196" s="228"/>
      <c r="W196" s="228"/>
      <c r="X196" s="228"/>
      <c r="Y196" s="32"/>
    </row>
    <row r="197" spans="1:26" ht="12.75" customHeight="1">
      <c r="A197" s="671"/>
      <c r="B197" s="672"/>
      <c r="C197" s="673"/>
      <c r="E197" s="207"/>
      <c r="F197" s="228"/>
      <c r="G197" s="228"/>
      <c r="H197" s="228"/>
      <c r="I197" s="228"/>
      <c r="J197" s="228"/>
      <c r="K197" s="228"/>
      <c r="L197" s="228"/>
      <c r="M197" s="228"/>
      <c r="N197" s="228"/>
      <c r="O197" s="228"/>
      <c r="P197" s="228"/>
      <c r="Q197" s="228"/>
      <c r="R197" s="228"/>
      <c r="S197" s="228"/>
      <c r="T197" s="228"/>
      <c r="U197" s="228"/>
      <c r="V197" s="228"/>
      <c r="W197" s="228"/>
      <c r="X197" s="228"/>
      <c r="Y197" s="32"/>
    </row>
    <row r="198" spans="1:26" ht="12.75" customHeight="1">
      <c r="A198" s="671"/>
      <c r="B198" s="672"/>
      <c r="C198" s="673"/>
      <c r="E198" s="207"/>
      <c r="F198" s="228"/>
      <c r="G198" s="228"/>
      <c r="H198" s="228"/>
      <c r="I198" s="228"/>
      <c r="J198" s="228"/>
      <c r="K198" s="228"/>
      <c r="L198" s="228"/>
      <c r="M198" s="228"/>
      <c r="N198" s="228"/>
      <c r="O198" s="228"/>
      <c r="P198" s="228"/>
      <c r="Q198" s="228"/>
      <c r="R198" s="228"/>
      <c r="S198" s="228"/>
      <c r="T198" s="228"/>
      <c r="U198" s="228"/>
      <c r="V198" s="228"/>
      <c r="W198" s="228"/>
      <c r="X198" s="228"/>
      <c r="Y198" s="32"/>
    </row>
    <row r="199" spans="1:26" ht="12.75" customHeight="1">
      <c r="A199" s="671"/>
      <c r="B199" s="672"/>
      <c r="C199" s="673"/>
      <c r="E199" s="207"/>
      <c r="F199" s="228"/>
      <c r="G199" s="228"/>
      <c r="H199" s="228"/>
      <c r="I199" s="228"/>
      <c r="J199" s="228"/>
      <c r="K199" s="228"/>
      <c r="L199" s="228"/>
      <c r="M199" s="228"/>
      <c r="N199" s="228"/>
      <c r="O199" s="228"/>
      <c r="P199" s="228"/>
      <c r="Q199" s="228"/>
      <c r="R199" s="228"/>
      <c r="S199" s="228"/>
      <c r="T199" s="228"/>
      <c r="U199" s="228"/>
      <c r="V199" s="228"/>
      <c r="W199" s="228"/>
      <c r="X199" s="228"/>
      <c r="Y199" s="32"/>
    </row>
    <row r="200" spans="1:26" ht="12.75" customHeight="1">
      <c r="A200" s="671"/>
      <c r="B200" s="672"/>
      <c r="C200" s="673"/>
      <c r="E200" s="207"/>
      <c r="F200" s="228"/>
      <c r="G200" s="228"/>
      <c r="H200" s="228"/>
      <c r="I200" s="228"/>
      <c r="J200" s="228"/>
      <c r="K200" s="228"/>
      <c r="L200" s="228"/>
      <c r="M200" s="228"/>
      <c r="N200" s="228"/>
      <c r="O200" s="228"/>
      <c r="P200" s="228"/>
      <c r="Q200" s="228"/>
      <c r="R200" s="228"/>
      <c r="S200" s="228"/>
      <c r="T200" s="228"/>
      <c r="U200" s="228"/>
      <c r="V200" s="228"/>
      <c r="W200" s="228"/>
      <c r="X200" s="228"/>
      <c r="Y200" s="32"/>
    </row>
    <row r="201" spans="1:26" ht="12.75" customHeight="1" thickBot="1">
      <c r="A201" s="674"/>
      <c r="B201" s="675"/>
      <c r="C201" s="676"/>
      <c r="E201" s="207"/>
      <c r="F201" s="228"/>
      <c r="G201" s="228"/>
      <c r="H201" s="228"/>
      <c r="I201" s="228"/>
      <c r="J201" s="228"/>
      <c r="K201" s="228"/>
      <c r="L201" s="228"/>
      <c r="M201" s="228"/>
      <c r="N201" s="228"/>
      <c r="O201" s="228"/>
      <c r="P201" s="228"/>
      <c r="Q201" s="228"/>
      <c r="R201" s="228"/>
      <c r="S201" s="228"/>
      <c r="T201" s="228"/>
      <c r="U201" s="228"/>
      <c r="V201" s="228"/>
      <c r="W201" s="228"/>
      <c r="X201" s="228"/>
      <c r="Y201" s="32"/>
    </row>
    <row r="202" spans="1:26" ht="12.75" customHeight="1">
      <c r="A202" s="57" t="s">
        <v>4</v>
      </c>
      <c r="B202" s="29"/>
      <c r="C202" s="137"/>
      <c r="E202" s="40"/>
      <c r="F202" s="29"/>
      <c r="G202" s="29"/>
      <c r="H202" s="29"/>
      <c r="I202" s="29"/>
      <c r="J202" s="29"/>
      <c r="K202" s="29"/>
      <c r="L202" s="29"/>
      <c r="M202" s="29"/>
      <c r="N202" s="29"/>
      <c r="O202" s="29"/>
      <c r="P202" s="29"/>
      <c r="Q202" s="29"/>
      <c r="R202" s="29"/>
      <c r="S202" s="29"/>
      <c r="T202" s="29"/>
      <c r="U202" s="29"/>
      <c r="V202" s="29"/>
      <c r="W202" s="29"/>
      <c r="X202" s="29"/>
      <c r="Y202" s="32"/>
    </row>
    <row r="203" spans="1:26" ht="12.75" customHeight="1">
      <c r="A203" s="63" t="s">
        <v>402</v>
      </c>
      <c r="B203" s="29"/>
      <c r="C203" s="137"/>
      <c r="E203" s="40"/>
      <c r="F203" s="29"/>
      <c r="G203" s="29"/>
      <c r="H203" s="29"/>
      <c r="I203" s="29"/>
      <c r="J203" s="29"/>
      <c r="K203" s="29"/>
      <c r="L203" s="29"/>
      <c r="M203" s="29"/>
      <c r="N203" s="29"/>
      <c r="O203" s="29"/>
      <c r="P203" s="29"/>
      <c r="Q203" s="29"/>
      <c r="R203" s="29"/>
      <c r="S203" s="29"/>
      <c r="T203" s="29"/>
      <c r="U203" s="29"/>
      <c r="V203" s="29"/>
      <c r="W203" s="29"/>
      <c r="X203" s="29"/>
      <c r="Y203" s="32"/>
    </row>
    <row r="204" spans="1:26" ht="12.75" customHeight="1">
      <c r="A204" s="209" t="s">
        <v>403</v>
      </c>
      <c r="B204" s="29"/>
      <c r="C204" s="137"/>
      <c r="E204" s="40"/>
      <c r="F204" s="29"/>
      <c r="G204" s="29"/>
      <c r="H204" s="29"/>
      <c r="I204" s="29"/>
      <c r="J204" s="29"/>
      <c r="K204" s="29"/>
      <c r="L204" s="29"/>
      <c r="M204" s="29"/>
      <c r="N204" s="29"/>
      <c r="O204" s="29"/>
      <c r="P204" s="29"/>
      <c r="Q204" s="29"/>
      <c r="R204" s="29"/>
      <c r="S204" s="29"/>
      <c r="T204" s="29"/>
      <c r="U204" s="29"/>
      <c r="V204" s="29"/>
      <c r="W204" s="29"/>
      <c r="X204" s="29"/>
      <c r="Y204" s="32"/>
    </row>
    <row r="205" spans="1:26" ht="12.75" customHeight="1" thickBot="1">
      <c r="A205" s="63" t="s">
        <v>7</v>
      </c>
      <c r="B205" s="114"/>
      <c r="C205" s="141"/>
      <c r="E205" s="40"/>
      <c r="F205" s="29"/>
      <c r="G205" s="29"/>
      <c r="H205" s="29"/>
      <c r="I205" s="29"/>
      <c r="J205" s="29"/>
      <c r="K205" s="29"/>
      <c r="L205" s="29"/>
      <c r="M205" s="29"/>
      <c r="N205" s="29"/>
      <c r="O205" s="29"/>
      <c r="P205" s="29"/>
      <c r="Q205" s="29"/>
      <c r="R205" s="29"/>
      <c r="S205" s="29"/>
      <c r="T205" s="29"/>
      <c r="U205" s="29"/>
      <c r="V205" s="29"/>
      <c r="W205" s="29"/>
      <c r="X205" s="29"/>
      <c r="Y205" s="32"/>
    </row>
    <row r="206" spans="1:26" ht="12.75" customHeight="1" thickBot="1">
      <c r="A206" s="65" t="s">
        <v>8</v>
      </c>
      <c r="B206" s="115"/>
      <c r="C206" s="68">
        <f>C208+C231+C257+C250</f>
        <v>390539400</v>
      </c>
      <c r="E206" s="40"/>
      <c r="F206" s="29"/>
      <c r="G206" s="29"/>
      <c r="H206" s="29"/>
      <c r="I206" s="29"/>
      <c r="J206" s="29"/>
      <c r="K206" s="29"/>
      <c r="L206" s="29"/>
      <c r="M206" s="29"/>
      <c r="N206" s="29"/>
      <c r="O206" s="29"/>
      <c r="P206" s="29"/>
      <c r="Q206" s="29"/>
      <c r="R206" s="29"/>
      <c r="S206" s="29"/>
      <c r="T206" s="29"/>
      <c r="U206" s="29"/>
      <c r="V206" s="29"/>
      <c r="W206" s="29"/>
      <c r="X206" s="29"/>
      <c r="Y206" s="32"/>
    </row>
    <row r="207" spans="1:26" ht="12.75" customHeight="1" thickBot="1">
      <c r="A207" s="25"/>
      <c r="B207" s="26"/>
      <c r="C207" s="26"/>
      <c r="D207" s="125"/>
      <c r="E207" s="125"/>
      <c r="F207" s="146"/>
      <c r="G207" s="101"/>
      <c r="H207" s="29"/>
      <c r="I207" s="29"/>
      <c r="J207" s="29"/>
      <c r="K207" s="29"/>
      <c r="L207" s="29"/>
      <c r="M207" s="29"/>
      <c r="N207" s="29"/>
      <c r="O207" s="29"/>
      <c r="P207" s="29"/>
      <c r="Q207" s="29"/>
      <c r="R207" s="29"/>
      <c r="S207" s="29"/>
      <c r="T207" s="29"/>
      <c r="U207" s="29"/>
      <c r="V207" s="29"/>
      <c r="W207" s="29"/>
      <c r="X207" s="29"/>
      <c r="Y207" s="29"/>
      <c r="Z207" s="29"/>
    </row>
    <row r="208" spans="1:26" ht="12.75" customHeight="1">
      <c r="A208" s="697" t="s">
        <v>32</v>
      </c>
      <c r="B208" s="657"/>
      <c r="C208" s="126">
        <f>C209+C211+C214+C218+C222+C225+C216</f>
        <v>45883000</v>
      </c>
      <c r="D208" s="229"/>
      <c r="E208" s="229"/>
      <c r="F208" s="230"/>
      <c r="G208" s="129"/>
      <c r="H208" s="129"/>
      <c r="I208" s="129"/>
      <c r="J208" s="129"/>
      <c r="K208" s="129"/>
      <c r="L208" s="129"/>
      <c r="M208" s="129"/>
      <c r="N208" s="129"/>
      <c r="O208" s="129"/>
      <c r="P208" s="129"/>
      <c r="Q208" s="129"/>
      <c r="R208" s="129"/>
      <c r="S208" s="129"/>
      <c r="T208" s="129"/>
      <c r="U208" s="129"/>
      <c r="V208" s="129"/>
      <c r="W208" s="129"/>
      <c r="X208" s="129"/>
      <c r="Y208" s="129"/>
      <c r="Z208" s="129"/>
    </row>
    <row r="209" spans="1:26" ht="12.75" customHeight="1">
      <c r="A209" s="21">
        <v>211201</v>
      </c>
      <c r="B209" s="21" t="s">
        <v>33</v>
      </c>
      <c r="C209" s="50">
        <f>SUM(C210)</f>
        <v>13550000</v>
      </c>
      <c r="D209" s="229"/>
      <c r="E209" s="231"/>
      <c r="F209" s="232"/>
      <c r="G209" s="233"/>
      <c r="H209" s="233"/>
      <c r="I209" s="233"/>
      <c r="J209" s="233"/>
      <c r="K209" s="233"/>
      <c r="L209" s="233"/>
      <c r="M209" s="233"/>
      <c r="N209" s="233"/>
      <c r="O209" s="233"/>
      <c r="P209" s="233"/>
      <c r="Q209" s="233"/>
      <c r="R209" s="233"/>
      <c r="S209" s="233"/>
      <c r="T209" s="233"/>
      <c r="U209" s="233"/>
      <c r="V209" s="233"/>
      <c r="W209" s="233"/>
      <c r="X209" s="233"/>
      <c r="Y209" s="233"/>
      <c r="Z209" s="233"/>
    </row>
    <row r="210" spans="1:26" ht="12.75" customHeight="1">
      <c r="A210" s="25">
        <v>21120101</v>
      </c>
      <c r="B210" s="29" t="s">
        <v>34</v>
      </c>
      <c r="C210" s="26">
        <f>13550000</f>
        <v>13550000</v>
      </c>
      <c r="D210" s="229"/>
      <c r="E210" s="234"/>
      <c r="F210" s="230"/>
      <c r="G210" s="235"/>
      <c r="H210" s="29"/>
      <c r="I210" s="29"/>
      <c r="J210" s="29"/>
      <c r="K210" s="29"/>
      <c r="L210" s="29"/>
      <c r="M210" s="29"/>
      <c r="N210" s="29"/>
      <c r="O210" s="29"/>
      <c r="P210" s="29"/>
      <c r="Q210" s="29"/>
      <c r="R210" s="29"/>
      <c r="S210" s="29"/>
      <c r="T210" s="29"/>
      <c r="U210" s="29"/>
      <c r="V210" s="29"/>
      <c r="W210" s="29"/>
      <c r="X210" s="29"/>
      <c r="Y210" s="29"/>
      <c r="Z210" s="29"/>
    </row>
    <row r="211" spans="1:26" ht="12.75" customHeight="1">
      <c r="A211" s="21">
        <v>211203</v>
      </c>
      <c r="B211" s="49" t="s">
        <v>35</v>
      </c>
      <c r="C211" s="23">
        <f>+SUM(C212:C213)</f>
        <v>5570000</v>
      </c>
      <c r="D211" s="229"/>
      <c r="E211" s="234"/>
      <c r="F211" s="230"/>
      <c r="G211" s="235"/>
      <c r="H211" s="29"/>
      <c r="I211" s="29"/>
      <c r="J211" s="29"/>
      <c r="K211" s="29"/>
      <c r="L211" s="29"/>
      <c r="M211" s="29"/>
      <c r="N211" s="29"/>
      <c r="O211" s="29"/>
      <c r="P211" s="29"/>
      <c r="Q211" s="29"/>
      <c r="R211" s="29"/>
      <c r="S211" s="29"/>
      <c r="T211" s="29"/>
      <c r="U211" s="29"/>
      <c r="V211" s="29"/>
      <c r="W211" s="29"/>
      <c r="X211" s="29"/>
      <c r="Y211" s="29"/>
      <c r="Z211" s="29"/>
    </row>
    <row r="212" spans="1:26" ht="12.75" customHeight="1">
      <c r="A212" s="25">
        <v>21120301</v>
      </c>
      <c r="B212" s="32" t="s">
        <v>36</v>
      </c>
      <c r="C212" s="26">
        <v>850000</v>
      </c>
      <c r="D212" s="229"/>
      <c r="E212" s="23"/>
      <c r="F212" s="47"/>
      <c r="G212" s="20"/>
      <c r="H212" s="32"/>
      <c r="I212" s="32"/>
      <c r="J212" s="32"/>
      <c r="K212" s="32"/>
      <c r="L212" s="32"/>
      <c r="M212" s="32"/>
      <c r="N212" s="32"/>
      <c r="O212" s="32"/>
      <c r="P212" s="32"/>
      <c r="Q212" s="32"/>
      <c r="R212" s="32"/>
      <c r="S212" s="32"/>
      <c r="T212" s="32"/>
      <c r="U212" s="32"/>
      <c r="V212" s="32"/>
      <c r="W212" s="32"/>
      <c r="X212" s="32"/>
      <c r="Y212" s="32"/>
      <c r="Z212" s="32"/>
    </row>
    <row r="213" spans="1:26" ht="12.75" customHeight="1">
      <c r="A213" s="25">
        <v>21120302</v>
      </c>
      <c r="B213" s="29" t="s">
        <v>37</v>
      </c>
      <c r="C213" s="26">
        <f>4720000</f>
        <v>4720000</v>
      </c>
      <c r="D213" s="229"/>
      <c r="E213" s="234"/>
      <c r="F213" s="230"/>
      <c r="G213" s="129"/>
      <c r="H213" s="129"/>
      <c r="I213" s="129"/>
      <c r="J213" s="129"/>
      <c r="K213" s="129"/>
      <c r="L213" s="129"/>
      <c r="M213" s="129"/>
      <c r="N213" s="129"/>
      <c r="O213" s="129"/>
      <c r="P213" s="129"/>
      <c r="Q213" s="129"/>
      <c r="R213" s="129"/>
      <c r="S213" s="129"/>
      <c r="T213" s="129"/>
      <c r="U213" s="129"/>
      <c r="V213" s="129"/>
      <c r="W213" s="129"/>
      <c r="X213" s="129"/>
      <c r="Y213" s="129"/>
      <c r="Z213" s="129"/>
    </row>
    <row r="214" spans="1:26" ht="12.75" customHeight="1">
      <c r="A214" s="21">
        <v>211204</v>
      </c>
      <c r="B214" s="49" t="s">
        <v>38</v>
      </c>
      <c r="C214" s="23">
        <f>C215</f>
        <v>6950000</v>
      </c>
      <c r="D214" s="229"/>
      <c r="E214" s="234"/>
      <c r="F214" s="230"/>
      <c r="G214" s="129"/>
      <c r="H214" s="129"/>
      <c r="I214" s="129"/>
      <c r="J214" s="129"/>
      <c r="K214" s="129"/>
      <c r="L214" s="129"/>
      <c r="M214" s="129"/>
      <c r="N214" s="129"/>
      <c r="O214" s="129"/>
      <c r="P214" s="129"/>
      <c r="Q214" s="129"/>
      <c r="R214" s="129"/>
      <c r="S214" s="129"/>
      <c r="T214" s="129"/>
      <c r="U214" s="129"/>
      <c r="V214" s="129"/>
      <c r="W214" s="129"/>
      <c r="X214" s="129"/>
      <c r="Y214" s="129"/>
      <c r="Z214" s="129"/>
    </row>
    <row r="215" spans="1:26" ht="12.75" customHeight="1">
      <c r="A215" s="25">
        <v>21120401</v>
      </c>
      <c r="B215" s="484" t="s">
        <v>39</v>
      </c>
      <c r="C215" s="26">
        <f>6950000</f>
        <v>6950000</v>
      </c>
      <c r="D215" s="229"/>
      <c r="E215" s="234"/>
      <c r="F215" s="230"/>
      <c r="G215" s="235"/>
      <c r="H215" s="129"/>
      <c r="I215" s="129"/>
      <c r="J215" s="129"/>
      <c r="K215" s="129"/>
      <c r="L215" s="129"/>
      <c r="M215" s="129"/>
      <c r="N215" s="129"/>
      <c r="O215" s="129"/>
      <c r="P215" s="129"/>
      <c r="Q215" s="129"/>
      <c r="R215" s="129"/>
      <c r="S215" s="129"/>
      <c r="T215" s="129"/>
      <c r="U215" s="129"/>
      <c r="V215" s="129"/>
      <c r="W215" s="129"/>
      <c r="X215" s="129"/>
      <c r="Y215" s="129"/>
      <c r="Z215" s="129"/>
    </row>
    <row r="216" spans="1:26" ht="12.75" customHeight="1">
      <c r="A216" s="21">
        <v>211205</v>
      </c>
      <c r="B216" s="7" t="s">
        <v>122</v>
      </c>
      <c r="C216" s="23">
        <f>C217</f>
        <v>1650000</v>
      </c>
      <c r="D216" s="229"/>
      <c r="E216" s="236"/>
      <c r="F216" s="237"/>
      <c r="G216" s="238"/>
      <c r="H216" s="238"/>
      <c r="I216" s="238"/>
      <c r="J216" s="238"/>
      <c r="K216" s="238"/>
      <c r="L216" s="238"/>
      <c r="M216" s="238"/>
      <c r="N216" s="238"/>
      <c r="O216" s="238"/>
      <c r="P216" s="238"/>
      <c r="Q216" s="238"/>
      <c r="R216" s="238"/>
      <c r="S216" s="238"/>
      <c r="T216" s="238"/>
      <c r="U216" s="238"/>
      <c r="V216" s="238"/>
      <c r="W216" s="238"/>
      <c r="X216" s="238"/>
      <c r="Y216" s="238"/>
      <c r="Z216" s="238"/>
    </row>
    <row r="217" spans="1:26" ht="12.75" customHeight="1">
      <c r="A217" s="25">
        <v>21120501</v>
      </c>
      <c r="B217" s="32" t="s">
        <v>123</v>
      </c>
      <c r="C217" s="20">
        <v>1650000</v>
      </c>
      <c r="D217" s="229"/>
      <c r="E217" s="236"/>
      <c r="F217" s="237"/>
      <c r="G217" s="238"/>
      <c r="H217" s="238"/>
      <c r="I217" s="238"/>
      <c r="J217" s="238"/>
      <c r="K217" s="238"/>
      <c r="L217" s="238"/>
      <c r="M217" s="238"/>
      <c r="N217" s="238"/>
      <c r="O217" s="238"/>
      <c r="P217" s="238"/>
      <c r="Q217" s="238"/>
      <c r="R217" s="238"/>
      <c r="S217" s="238"/>
      <c r="T217" s="238"/>
      <c r="U217" s="238"/>
      <c r="V217" s="238"/>
      <c r="W217" s="238"/>
      <c r="X217" s="238"/>
      <c r="Y217" s="238"/>
      <c r="Z217" s="238"/>
    </row>
    <row r="218" spans="1:26" ht="12.75" customHeight="1">
      <c r="A218" s="21">
        <v>211207</v>
      </c>
      <c r="B218" s="239" t="s">
        <v>40</v>
      </c>
      <c r="C218" s="23">
        <f>+SUM(C219:C221)</f>
        <v>3230000</v>
      </c>
      <c r="D218" s="229"/>
      <c r="E218" s="234"/>
      <c r="F218" s="234"/>
      <c r="G218" s="235"/>
      <c r="H218" s="129"/>
      <c r="I218" s="129"/>
      <c r="J218" s="129"/>
      <c r="K218" s="129"/>
      <c r="L218" s="129"/>
      <c r="M218" s="129"/>
      <c r="N218" s="129"/>
      <c r="O218" s="129"/>
      <c r="P218" s="129"/>
      <c r="Q218" s="129"/>
      <c r="R218" s="129"/>
      <c r="S218" s="129"/>
      <c r="T218" s="129"/>
      <c r="U218" s="129"/>
      <c r="V218" s="129"/>
      <c r="W218" s="129"/>
      <c r="X218" s="129"/>
      <c r="Y218" s="129"/>
      <c r="Z218" s="129"/>
    </row>
    <row r="219" spans="1:26" ht="12.75" customHeight="1">
      <c r="A219" s="25">
        <v>21120702</v>
      </c>
      <c r="B219" s="32" t="s">
        <v>41</v>
      </c>
      <c r="C219" s="26">
        <v>750000</v>
      </c>
      <c r="D219" s="229"/>
      <c r="E219" s="234"/>
      <c r="F219" s="234"/>
      <c r="G219" s="235"/>
      <c r="H219" s="129"/>
      <c r="I219" s="129"/>
      <c r="J219" s="129"/>
      <c r="K219" s="129"/>
      <c r="L219" s="129"/>
      <c r="M219" s="129"/>
      <c r="N219" s="129"/>
      <c r="O219" s="129"/>
      <c r="P219" s="129"/>
      <c r="Q219" s="129"/>
      <c r="R219" s="129"/>
      <c r="S219" s="129"/>
      <c r="T219" s="129"/>
      <c r="U219" s="129"/>
      <c r="V219" s="129"/>
      <c r="W219" s="129"/>
      <c r="X219" s="129"/>
      <c r="Y219" s="129"/>
      <c r="Z219" s="129"/>
    </row>
    <row r="220" spans="1:26" ht="12.75" customHeight="1">
      <c r="A220" s="25">
        <v>21120710</v>
      </c>
      <c r="B220" s="26" t="s">
        <v>45</v>
      </c>
      <c r="C220" s="26">
        <v>1250000</v>
      </c>
      <c r="D220" s="229"/>
      <c r="E220" s="23"/>
      <c r="F220" s="238"/>
      <c r="G220" s="238"/>
      <c r="H220" s="238"/>
      <c r="I220" s="238"/>
      <c r="J220" s="238"/>
      <c r="K220" s="238"/>
      <c r="L220" s="238"/>
      <c r="M220" s="238"/>
      <c r="N220" s="238"/>
      <c r="O220" s="238"/>
      <c r="P220" s="238"/>
      <c r="Q220" s="238"/>
      <c r="R220" s="238"/>
      <c r="S220" s="238"/>
      <c r="T220" s="238"/>
      <c r="U220" s="238"/>
      <c r="V220" s="238"/>
      <c r="W220" s="238"/>
      <c r="X220" s="238"/>
      <c r="Y220" s="238"/>
      <c r="Z220" s="238"/>
    </row>
    <row r="221" spans="1:26" ht="12.75" customHeight="1">
      <c r="A221" s="25">
        <v>21120711</v>
      </c>
      <c r="B221" s="26" t="s">
        <v>46</v>
      </c>
      <c r="C221" s="26">
        <v>1230000</v>
      </c>
      <c r="D221" s="229"/>
      <c r="E221" s="23"/>
      <c r="F221" s="238"/>
      <c r="G221" s="238"/>
      <c r="H221" s="238"/>
      <c r="I221" s="238"/>
      <c r="J221" s="238"/>
      <c r="K221" s="238"/>
      <c r="L221" s="238"/>
      <c r="M221" s="238"/>
      <c r="N221" s="238"/>
      <c r="O221" s="238"/>
      <c r="P221" s="238"/>
      <c r="Q221" s="238"/>
      <c r="R221" s="238"/>
      <c r="S221" s="238"/>
      <c r="T221" s="238"/>
      <c r="U221" s="238"/>
      <c r="V221" s="238"/>
      <c r="W221" s="238"/>
      <c r="X221" s="238"/>
      <c r="Y221" s="238"/>
      <c r="Z221" s="238"/>
    </row>
    <row r="222" spans="1:26" ht="12.75" customHeight="1">
      <c r="A222" s="21">
        <v>211208</v>
      </c>
      <c r="B222" s="23" t="s">
        <v>47</v>
      </c>
      <c r="C222" s="23">
        <f>+SUM(C223:C224)</f>
        <v>3048000</v>
      </c>
      <c r="D222" s="229"/>
      <c r="E222" s="234"/>
      <c r="F222" s="234"/>
      <c r="G222" s="235"/>
      <c r="H222" s="129"/>
      <c r="I222" s="129"/>
      <c r="J222" s="129"/>
      <c r="K222" s="129"/>
      <c r="L222" s="129"/>
      <c r="M222" s="129"/>
      <c r="N222" s="129"/>
      <c r="O222" s="129"/>
      <c r="P222" s="129"/>
      <c r="Q222" s="129"/>
      <c r="R222" s="129"/>
      <c r="S222" s="129"/>
      <c r="T222" s="129"/>
      <c r="U222" s="129"/>
      <c r="V222" s="129"/>
      <c r="W222" s="129"/>
      <c r="X222" s="129"/>
      <c r="Y222" s="129"/>
      <c r="Z222" s="129"/>
    </row>
    <row r="223" spans="1:26" ht="12.75" customHeight="1">
      <c r="A223" s="25">
        <v>21120801</v>
      </c>
      <c r="B223" s="32" t="s">
        <v>48</v>
      </c>
      <c r="C223" s="26">
        <v>1500000</v>
      </c>
      <c r="D223" s="229"/>
      <c r="E223" s="236"/>
      <c r="F223" s="238"/>
      <c r="G223" s="238"/>
      <c r="H223" s="238"/>
      <c r="I223" s="238"/>
      <c r="J223" s="238"/>
      <c r="K223" s="238"/>
      <c r="L223" s="238"/>
      <c r="M223" s="238"/>
      <c r="N223" s="238"/>
      <c r="O223" s="238"/>
      <c r="P223" s="238"/>
      <c r="Q223" s="238"/>
      <c r="R223" s="238"/>
      <c r="S223" s="238"/>
      <c r="T223" s="238"/>
      <c r="U223" s="238"/>
      <c r="V223" s="238"/>
      <c r="W223" s="238"/>
      <c r="X223" s="238"/>
      <c r="Y223" s="238"/>
      <c r="Z223" s="238"/>
    </row>
    <row r="224" spans="1:26" ht="12.75" customHeight="1">
      <c r="A224" s="25">
        <v>21120805</v>
      </c>
      <c r="B224" s="26" t="s">
        <v>49</v>
      </c>
      <c r="C224" s="26">
        <v>1548000</v>
      </c>
      <c r="D224" s="229"/>
      <c r="E224" s="234"/>
      <c r="F224" s="234"/>
      <c r="G224" s="235"/>
      <c r="H224" s="129"/>
      <c r="I224" s="129"/>
      <c r="J224" s="129"/>
      <c r="K224" s="129"/>
      <c r="L224" s="129"/>
      <c r="M224" s="129"/>
      <c r="N224" s="129"/>
      <c r="O224" s="129"/>
      <c r="P224" s="129"/>
      <c r="Q224" s="129"/>
      <c r="R224" s="129"/>
      <c r="S224" s="129"/>
      <c r="T224" s="129"/>
      <c r="U224" s="129"/>
      <c r="V224" s="129"/>
      <c r="W224" s="129"/>
      <c r="X224" s="129"/>
      <c r="Y224" s="129"/>
      <c r="Z224" s="129"/>
    </row>
    <row r="225" spans="1:26" ht="12.75" customHeight="1">
      <c r="A225" s="21">
        <v>211209</v>
      </c>
      <c r="B225" s="23" t="s">
        <v>50</v>
      </c>
      <c r="C225" s="23">
        <f>+SUM(C226:C229)</f>
        <v>11885000</v>
      </c>
      <c r="D225" s="229"/>
      <c r="E225" s="234"/>
      <c r="F225" s="230"/>
      <c r="G225" s="235"/>
      <c r="H225" s="129"/>
      <c r="I225" s="129"/>
      <c r="J225" s="129"/>
      <c r="K225" s="129"/>
      <c r="L225" s="129"/>
      <c r="M225" s="129"/>
      <c r="N225" s="129"/>
      <c r="O225" s="129"/>
      <c r="P225" s="129"/>
      <c r="Q225" s="129"/>
      <c r="R225" s="129"/>
      <c r="S225" s="129"/>
      <c r="T225" s="129"/>
      <c r="U225" s="129"/>
      <c r="V225" s="129"/>
      <c r="W225" s="129"/>
      <c r="X225" s="129"/>
      <c r="Y225" s="129"/>
      <c r="Z225" s="129"/>
    </row>
    <row r="226" spans="1:26" ht="12.75" customHeight="1">
      <c r="A226" s="25">
        <v>21120901</v>
      </c>
      <c r="B226" s="26" t="s">
        <v>51</v>
      </c>
      <c r="C226" s="26">
        <v>4250000</v>
      </c>
      <c r="D226" s="229"/>
      <c r="E226" s="234"/>
      <c r="F226" s="230"/>
      <c r="G226" s="235"/>
      <c r="H226" s="129"/>
      <c r="I226" s="129"/>
      <c r="J226" s="129"/>
      <c r="K226" s="129"/>
      <c r="L226" s="129"/>
      <c r="M226" s="129"/>
      <c r="N226" s="129"/>
      <c r="O226" s="129"/>
      <c r="P226" s="129"/>
      <c r="Q226" s="129"/>
      <c r="R226" s="129"/>
      <c r="S226" s="129"/>
      <c r="T226" s="129"/>
      <c r="U226" s="129"/>
      <c r="V226" s="129"/>
      <c r="W226" s="129"/>
      <c r="X226" s="129"/>
      <c r="Y226" s="129"/>
      <c r="Z226" s="129"/>
    </row>
    <row r="227" spans="1:26" ht="12.75" customHeight="1">
      <c r="A227" s="25">
        <v>21120905</v>
      </c>
      <c r="B227" s="26" t="s">
        <v>112</v>
      </c>
      <c r="C227" s="26">
        <v>950000</v>
      </c>
      <c r="D227" s="229"/>
      <c r="E227" s="234"/>
      <c r="F227" s="230"/>
      <c r="G227" s="235"/>
      <c r="H227" s="129"/>
      <c r="I227" s="129"/>
      <c r="J227" s="129"/>
      <c r="K227" s="129"/>
      <c r="L227" s="129"/>
      <c r="M227" s="129"/>
      <c r="N227" s="129"/>
      <c r="O227" s="129"/>
      <c r="P227" s="129"/>
      <c r="Q227" s="129"/>
      <c r="R227" s="129"/>
      <c r="S227" s="129"/>
      <c r="T227" s="129"/>
      <c r="U227" s="129"/>
      <c r="V227" s="129"/>
      <c r="W227" s="129"/>
      <c r="X227" s="129"/>
      <c r="Y227" s="129"/>
      <c r="Z227" s="129"/>
    </row>
    <row r="228" spans="1:26" ht="12.75" customHeight="1">
      <c r="A228" s="25">
        <v>21120906</v>
      </c>
      <c r="B228" s="26" t="s">
        <v>52</v>
      </c>
      <c r="C228" s="26">
        <v>2585000</v>
      </c>
      <c r="D228" s="229"/>
      <c r="E228" s="234"/>
      <c r="F228" s="230"/>
      <c r="G228" s="235"/>
      <c r="H228" s="129"/>
      <c r="I228" s="129"/>
      <c r="J228" s="129"/>
      <c r="K228" s="129"/>
      <c r="L228" s="129"/>
      <c r="M228" s="129"/>
      <c r="N228" s="129"/>
      <c r="O228" s="129"/>
      <c r="P228" s="129"/>
      <c r="Q228" s="129"/>
      <c r="R228" s="129"/>
      <c r="S228" s="129"/>
      <c r="T228" s="129"/>
      <c r="U228" s="129"/>
      <c r="V228" s="129"/>
      <c r="W228" s="129"/>
      <c r="X228" s="129"/>
      <c r="Y228" s="129"/>
      <c r="Z228" s="129"/>
    </row>
    <row r="229" spans="1:26" ht="12.75" customHeight="1">
      <c r="A229" s="25">
        <v>21120907</v>
      </c>
      <c r="B229" s="32" t="s">
        <v>113</v>
      </c>
      <c r="C229" s="26">
        <v>4100000</v>
      </c>
      <c r="D229" s="229"/>
      <c r="E229" s="234"/>
      <c r="F229" s="234"/>
      <c r="G229" s="240"/>
      <c r="H229" s="49"/>
      <c r="I229" s="49"/>
      <c r="J229" s="49"/>
      <c r="K229" s="49"/>
      <c r="L229" s="49"/>
      <c r="M229" s="49"/>
      <c r="N229" s="49"/>
      <c r="O229" s="49"/>
      <c r="P229" s="49"/>
      <c r="Q229" s="49"/>
      <c r="R229" s="49"/>
      <c r="S229" s="49"/>
      <c r="T229" s="49"/>
      <c r="U229" s="49"/>
      <c r="V229" s="49"/>
      <c r="W229" s="49"/>
      <c r="X229" s="49"/>
      <c r="Y229" s="49"/>
      <c r="Z229" s="49"/>
    </row>
    <row r="230" spans="1:26" ht="12.75" customHeight="1">
      <c r="A230" s="29"/>
      <c r="B230" s="26"/>
      <c r="C230" s="26"/>
      <c r="D230" s="229"/>
      <c r="E230" s="234"/>
      <c r="F230" s="230"/>
      <c r="G230" s="240"/>
      <c r="H230" s="129"/>
      <c r="I230" s="129"/>
      <c r="J230" s="129"/>
      <c r="K230" s="129"/>
      <c r="L230" s="129"/>
      <c r="M230" s="129"/>
      <c r="N230" s="129"/>
      <c r="O230" s="129"/>
      <c r="P230" s="129"/>
      <c r="Q230" s="129"/>
      <c r="R230" s="129"/>
      <c r="S230" s="129"/>
      <c r="T230" s="129"/>
      <c r="U230" s="129"/>
      <c r="V230" s="129"/>
      <c r="W230" s="129"/>
      <c r="X230" s="129"/>
      <c r="Y230" s="129"/>
      <c r="Z230" s="129"/>
    </row>
    <row r="231" spans="1:26" ht="12.75" customHeight="1">
      <c r="A231" s="683" t="s">
        <v>10</v>
      </c>
      <c r="B231" s="657"/>
      <c r="C231" s="69">
        <f>C232+C237+C240+C244+C234+C242</f>
        <v>196741400</v>
      </c>
      <c r="D231" s="229"/>
      <c r="E231" s="229"/>
      <c r="F231" s="230"/>
      <c r="G231" s="240"/>
      <c r="H231" s="129"/>
      <c r="I231" s="129"/>
      <c r="J231" s="129"/>
      <c r="K231" s="129"/>
      <c r="L231" s="129"/>
      <c r="M231" s="129"/>
      <c r="N231" s="129"/>
      <c r="O231" s="129"/>
      <c r="P231" s="129"/>
      <c r="Q231" s="129"/>
      <c r="R231" s="129"/>
      <c r="S231" s="129"/>
      <c r="T231" s="129"/>
      <c r="U231" s="129"/>
      <c r="V231" s="129"/>
      <c r="W231" s="129"/>
      <c r="X231" s="129"/>
      <c r="Y231" s="129"/>
      <c r="Z231" s="129"/>
    </row>
    <row r="232" spans="1:26" ht="12.75" customHeight="1">
      <c r="A232" s="21">
        <v>211302</v>
      </c>
      <c r="B232" s="21" t="s">
        <v>53</v>
      </c>
      <c r="C232" s="50">
        <f>SUM(C233)</f>
        <v>27000000</v>
      </c>
      <c r="D232" s="229"/>
      <c r="E232" s="233"/>
      <c r="F232" s="241"/>
      <c r="G232" s="241"/>
      <c r="H232" s="233"/>
      <c r="I232" s="233"/>
      <c r="J232" s="233"/>
      <c r="K232" s="233"/>
      <c r="L232" s="233"/>
      <c r="M232" s="233"/>
      <c r="N232" s="233"/>
      <c r="O232" s="233"/>
      <c r="P232" s="233"/>
      <c r="Q232" s="233"/>
      <c r="R232" s="233"/>
      <c r="S232" s="233"/>
      <c r="T232" s="233"/>
      <c r="U232" s="233"/>
      <c r="V232" s="233"/>
      <c r="W232" s="233"/>
      <c r="X232" s="233"/>
      <c r="Y232" s="233"/>
      <c r="Z232" s="233"/>
    </row>
    <row r="233" spans="1:26" ht="12.75" customHeight="1">
      <c r="A233" s="25">
        <v>21130204</v>
      </c>
      <c r="B233" s="26" t="s">
        <v>54</v>
      </c>
      <c r="C233" s="26">
        <v>27000000</v>
      </c>
      <c r="D233" s="229"/>
      <c r="E233" s="29"/>
      <c r="F233" s="242"/>
      <c r="G233" s="146"/>
      <c r="H233" s="26"/>
      <c r="I233" s="29"/>
      <c r="J233" s="29"/>
      <c r="K233" s="29"/>
      <c r="L233" s="29"/>
      <c r="M233" s="29"/>
      <c r="N233" s="29"/>
      <c r="O233" s="29"/>
      <c r="P233" s="29"/>
      <c r="Q233" s="29"/>
      <c r="R233" s="29"/>
      <c r="S233" s="29"/>
      <c r="T233" s="29"/>
      <c r="U233" s="29"/>
      <c r="V233" s="29"/>
      <c r="W233" s="29"/>
      <c r="X233" s="29"/>
      <c r="Y233" s="29"/>
      <c r="Z233" s="29"/>
    </row>
    <row r="234" spans="1:26" ht="12.75" customHeight="1">
      <c r="A234" s="21">
        <v>211303</v>
      </c>
      <c r="B234" s="23" t="s">
        <v>100</v>
      </c>
      <c r="C234" s="23">
        <f>SUM(C235:C236)</f>
        <v>4071000</v>
      </c>
      <c r="D234" s="229"/>
      <c r="E234" s="29"/>
      <c r="F234" s="243"/>
      <c r="G234" s="146"/>
      <c r="H234" s="26"/>
      <c r="I234" s="29"/>
      <c r="J234" s="29"/>
      <c r="K234" s="29"/>
      <c r="L234" s="29"/>
      <c r="M234" s="29"/>
      <c r="N234" s="29"/>
      <c r="O234" s="29"/>
      <c r="P234" s="29"/>
      <c r="Q234" s="29"/>
      <c r="R234" s="29"/>
      <c r="S234" s="29"/>
      <c r="T234" s="29"/>
      <c r="U234" s="29"/>
      <c r="V234" s="29"/>
      <c r="W234" s="29"/>
      <c r="X234" s="29"/>
      <c r="Y234" s="29"/>
      <c r="Z234" s="29"/>
    </row>
    <row r="235" spans="1:26" ht="12.75" customHeight="1">
      <c r="A235" s="35">
        <v>21130306</v>
      </c>
      <c r="B235" s="32" t="s">
        <v>144</v>
      </c>
      <c r="C235" s="20">
        <v>1919500</v>
      </c>
      <c r="D235" s="229"/>
      <c r="E235" s="238"/>
      <c r="F235" s="238"/>
      <c r="G235" s="20"/>
      <c r="H235" s="236"/>
      <c r="I235" s="236"/>
      <c r="J235" s="238"/>
      <c r="K235" s="238"/>
      <c r="L235" s="238"/>
      <c r="M235" s="238"/>
      <c r="N235" s="238"/>
      <c r="O235" s="238"/>
      <c r="P235" s="238"/>
      <c r="Q235" s="238"/>
      <c r="R235" s="238"/>
      <c r="S235" s="238"/>
      <c r="T235" s="238"/>
      <c r="U235" s="238"/>
      <c r="V235" s="238"/>
      <c r="W235" s="238"/>
      <c r="X235" s="238"/>
      <c r="Y235" s="238"/>
      <c r="Z235" s="238"/>
    </row>
    <row r="236" spans="1:26" ht="12.75" customHeight="1">
      <c r="A236" s="25">
        <v>21130307</v>
      </c>
      <c r="B236" s="29" t="s">
        <v>101</v>
      </c>
      <c r="C236" s="26">
        <v>2151500</v>
      </c>
      <c r="D236" s="229"/>
      <c r="E236" s="29"/>
      <c r="F236" s="232"/>
      <c r="G236" s="29"/>
      <c r="H236" s="26"/>
      <c r="I236" s="29"/>
      <c r="J236" s="29"/>
      <c r="K236" s="29"/>
      <c r="L236" s="29"/>
      <c r="M236" s="29"/>
      <c r="N236" s="29"/>
      <c r="O236" s="29"/>
      <c r="P236" s="29"/>
      <c r="Q236" s="29"/>
      <c r="R236" s="29"/>
      <c r="S236" s="29"/>
      <c r="T236" s="29"/>
      <c r="U236" s="29"/>
      <c r="V236" s="29"/>
      <c r="W236" s="29"/>
      <c r="X236" s="29"/>
      <c r="Y236" s="29"/>
      <c r="Z236" s="29"/>
    </row>
    <row r="237" spans="1:26" ht="12.75" customHeight="1">
      <c r="A237" s="21">
        <v>211305</v>
      </c>
      <c r="B237" s="23" t="s">
        <v>55</v>
      </c>
      <c r="C237" s="23">
        <f>SUM(C238:C239)</f>
        <v>69000000</v>
      </c>
      <c r="D237" s="229"/>
      <c r="E237" s="29"/>
      <c r="F237" s="244"/>
      <c r="G237" s="146"/>
      <c r="H237" s="26"/>
      <c r="I237" s="29"/>
      <c r="J237" s="29"/>
      <c r="K237" s="29"/>
      <c r="L237" s="29"/>
      <c r="M237" s="29"/>
      <c r="N237" s="29"/>
      <c r="O237" s="29"/>
      <c r="P237" s="29"/>
      <c r="Q237" s="29"/>
      <c r="R237" s="29"/>
      <c r="S237" s="29"/>
      <c r="T237" s="29"/>
      <c r="U237" s="29"/>
      <c r="V237" s="29"/>
      <c r="W237" s="29"/>
      <c r="X237" s="29"/>
      <c r="Y237" s="29"/>
      <c r="Z237" s="29"/>
    </row>
    <row r="238" spans="1:26" ht="12.75" customHeight="1">
      <c r="A238" s="25">
        <v>21130501</v>
      </c>
      <c r="B238" s="32" t="s">
        <v>115</v>
      </c>
      <c r="C238" s="26">
        <v>500000</v>
      </c>
      <c r="D238" s="229"/>
      <c r="E238" s="29"/>
      <c r="F238" s="243"/>
      <c r="G238" s="29"/>
      <c r="H238" s="26"/>
      <c r="I238" s="29"/>
      <c r="J238" s="29"/>
      <c r="K238" s="29"/>
      <c r="L238" s="29"/>
      <c r="M238" s="29"/>
      <c r="N238" s="29"/>
      <c r="O238" s="29"/>
      <c r="P238" s="29"/>
      <c r="Q238" s="29"/>
      <c r="R238" s="29"/>
      <c r="S238" s="29"/>
      <c r="T238" s="29"/>
      <c r="U238" s="29"/>
      <c r="V238" s="29"/>
      <c r="W238" s="29"/>
      <c r="X238" s="29"/>
      <c r="Y238" s="29"/>
      <c r="Z238" s="29"/>
    </row>
    <row r="239" spans="1:26" ht="12.75" customHeight="1">
      <c r="A239" s="25">
        <v>21130502</v>
      </c>
      <c r="B239" s="29" t="s">
        <v>56</v>
      </c>
      <c r="C239" s="26">
        <v>68500000</v>
      </c>
      <c r="D239" s="229"/>
      <c r="E239" s="112"/>
      <c r="F239" s="242"/>
      <c r="G239" s="29"/>
      <c r="H239" s="26"/>
      <c r="I239" s="29"/>
      <c r="J239" s="29"/>
      <c r="K239" s="29"/>
      <c r="L239" s="29"/>
      <c r="M239" s="29"/>
      <c r="N239" s="29"/>
      <c r="O239" s="29"/>
      <c r="P239" s="29"/>
      <c r="Q239" s="29"/>
      <c r="R239" s="29"/>
      <c r="S239" s="29"/>
      <c r="T239" s="29"/>
      <c r="U239" s="29"/>
      <c r="V239" s="29"/>
      <c r="W239" s="29"/>
      <c r="X239" s="29"/>
      <c r="Y239" s="29"/>
      <c r="Z239" s="29"/>
    </row>
    <row r="240" spans="1:26" ht="12.75" customHeight="1">
      <c r="A240" s="21">
        <v>211306</v>
      </c>
      <c r="B240" s="49" t="s">
        <v>57</v>
      </c>
      <c r="C240" s="23">
        <f>C241</f>
        <v>2750000</v>
      </c>
      <c r="D240" s="229"/>
      <c r="E240" s="36"/>
      <c r="G240" s="146"/>
      <c r="H240" s="26"/>
      <c r="I240" s="29"/>
      <c r="J240" s="29"/>
      <c r="K240" s="29"/>
      <c r="L240" s="29"/>
      <c r="M240" s="29"/>
      <c r="N240" s="29"/>
      <c r="O240" s="29"/>
      <c r="P240" s="29"/>
      <c r="Q240" s="29"/>
      <c r="R240" s="29"/>
      <c r="S240" s="29"/>
      <c r="T240" s="29"/>
      <c r="U240" s="29"/>
      <c r="V240" s="29"/>
      <c r="W240" s="29"/>
      <c r="X240" s="29"/>
      <c r="Y240" s="29"/>
      <c r="Z240" s="29"/>
    </row>
    <row r="241" spans="1:26" ht="12.75" customHeight="1">
      <c r="A241" s="25">
        <v>21130604</v>
      </c>
      <c r="B241" s="29" t="s">
        <v>58</v>
      </c>
      <c r="C241" s="26">
        <v>2750000</v>
      </c>
      <c r="D241" s="229"/>
      <c r="G241" s="234"/>
      <c r="H241" s="29"/>
      <c r="I241" s="29"/>
      <c r="J241" s="29"/>
      <c r="K241" s="29"/>
      <c r="L241" s="29"/>
      <c r="M241" s="29"/>
      <c r="N241" s="29"/>
      <c r="O241" s="29"/>
      <c r="P241" s="29"/>
      <c r="Q241" s="29"/>
      <c r="R241" s="29"/>
      <c r="S241" s="29"/>
      <c r="T241" s="29"/>
      <c r="U241" s="29"/>
      <c r="V241" s="29"/>
      <c r="W241" s="29"/>
      <c r="X241" s="29"/>
      <c r="Y241" s="29"/>
      <c r="Z241" s="29"/>
    </row>
    <row r="242" spans="1:26" ht="12.75" customHeight="1">
      <c r="A242" s="21">
        <v>211307</v>
      </c>
      <c r="B242" s="49" t="s">
        <v>102</v>
      </c>
      <c r="C242" s="23">
        <f>C243</f>
        <v>1520400</v>
      </c>
      <c r="D242" s="229"/>
      <c r="E242" s="29"/>
      <c r="F242" s="232"/>
      <c r="G242" s="29"/>
      <c r="H242" s="26"/>
      <c r="I242" s="29"/>
      <c r="J242" s="29"/>
      <c r="K242" s="29"/>
      <c r="L242" s="29"/>
      <c r="M242" s="29"/>
      <c r="N242" s="29"/>
      <c r="O242" s="29"/>
      <c r="P242" s="29"/>
      <c r="Q242" s="29"/>
      <c r="R242" s="29"/>
      <c r="S242" s="29"/>
      <c r="T242" s="29"/>
      <c r="U242" s="29"/>
      <c r="V242" s="29"/>
      <c r="W242" s="29"/>
      <c r="X242" s="29"/>
      <c r="Y242" s="29"/>
      <c r="Z242" s="29"/>
    </row>
    <row r="243" spans="1:26" ht="12.75" customHeight="1">
      <c r="A243" s="25">
        <v>21130701</v>
      </c>
      <c r="B243" s="29" t="s">
        <v>103</v>
      </c>
      <c r="C243" s="26">
        <v>1520400</v>
      </c>
      <c r="D243" s="229"/>
      <c r="E243" s="29"/>
      <c r="F243" s="232"/>
      <c r="G243" s="29"/>
      <c r="H243" s="26"/>
      <c r="I243" s="29"/>
      <c r="J243" s="29"/>
      <c r="K243" s="29"/>
      <c r="L243" s="29"/>
      <c r="M243" s="29"/>
      <c r="N243" s="29"/>
      <c r="O243" s="29"/>
      <c r="P243" s="29"/>
      <c r="Q243" s="29"/>
      <c r="R243" s="29"/>
      <c r="S243" s="29"/>
      <c r="T243" s="29"/>
      <c r="U243" s="29"/>
      <c r="V243" s="29"/>
      <c r="W243" s="29"/>
      <c r="X243" s="29"/>
      <c r="Y243" s="29"/>
      <c r="Z243" s="29"/>
    </row>
    <row r="244" spans="1:26" ht="12.75" customHeight="1">
      <c r="A244" s="21">
        <v>211309</v>
      </c>
      <c r="B244" s="23" t="s">
        <v>61</v>
      </c>
      <c r="C244" s="23">
        <f>+SUM(C245:C248)</f>
        <v>92400000</v>
      </c>
      <c r="D244" s="229"/>
      <c r="E244" s="29"/>
      <c r="F244" s="234"/>
      <c r="G244" s="29"/>
      <c r="H244" s="26"/>
      <c r="I244" s="29"/>
      <c r="J244" s="29"/>
      <c r="K244" s="29"/>
      <c r="L244" s="29"/>
      <c r="M244" s="29"/>
      <c r="N244" s="29"/>
      <c r="O244" s="29"/>
      <c r="P244" s="29"/>
      <c r="Q244" s="29"/>
      <c r="R244" s="29"/>
      <c r="S244" s="29"/>
      <c r="T244" s="29"/>
      <c r="U244" s="29"/>
      <c r="V244" s="29"/>
      <c r="W244" s="29"/>
      <c r="X244" s="29"/>
      <c r="Y244" s="29"/>
      <c r="Z244" s="29"/>
    </row>
    <row r="245" spans="1:26" ht="12.75" customHeight="1">
      <c r="A245" s="25">
        <v>21130901</v>
      </c>
      <c r="B245" s="26" t="s">
        <v>62</v>
      </c>
      <c r="C245" s="26">
        <v>54400000</v>
      </c>
      <c r="D245" s="229"/>
      <c r="E245" s="29"/>
      <c r="F245" s="243"/>
      <c r="G245" s="234"/>
      <c r="H245" s="29"/>
      <c r="I245" s="29"/>
      <c r="J245" s="29"/>
      <c r="K245" s="29"/>
      <c r="L245" s="29"/>
      <c r="M245" s="29"/>
      <c r="N245" s="29"/>
      <c r="O245" s="29"/>
      <c r="P245" s="29"/>
      <c r="Q245" s="29"/>
      <c r="R245" s="29"/>
      <c r="S245" s="29"/>
      <c r="T245" s="29"/>
      <c r="U245" s="29"/>
      <c r="V245" s="29"/>
      <c r="W245" s="29"/>
      <c r="X245" s="29"/>
      <c r="Y245" s="29"/>
      <c r="Z245" s="29"/>
    </row>
    <row r="246" spans="1:26" ht="12.75" customHeight="1">
      <c r="A246" s="25">
        <v>21130903</v>
      </c>
      <c r="B246" s="26" t="s">
        <v>63</v>
      </c>
      <c r="C246" s="26">
        <v>800000</v>
      </c>
      <c r="D246" s="229"/>
      <c r="E246" s="49"/>
      <c r="F246" s="232"/>
      <c r="G246" s="234"/>
      <c r="H246" s="29"/>
      <c r="I246" s="29"/>
      <c r="J246" s="29"/>
      <c r="K246" s="49"/>
      <c r="L246" s="49"/>
      <c r="M246" s="49"/>
      <c r="N246" s="49"/>
      <c r="O246" s="49"/>
      <c r="P246" s="49"/>
      <c r="Q246" s="49"/>
      <c r="R246" s="49"/>
      <c r="S246" s="49"/>
      <c r="T246" s="49"/>
      <c r="U246" s="49"/>
      <c r="V246" s="49"/>
      <c r="W246" s="49"/>
      <c r="X246" s="49"/>
      <c r="Y246" s="49"/>
      <c r="Z246" s="49"/>
    </row>
    <row r="247" spans="1:26" ht="12.75" customHeight="1">
      <c r="A247" s="25">
        <v>21130906</v>
      </c>
      <c r="B247" s="32" t="s">
        <v>117</v>
      </c>
      <c r="C247" s="26">
        <v>36150000</v>
      </c>
      <c r="D247" s="229"/>
      <c r="E247" s="29"/>
      <c r="F247" s="234"/>
      <c r="G247" s="234"/>
      <c r="H247" s="49"/>
      <c r="I247" s="49"/>
      <c r="J247" s="49"/>
      <c r="K247" s="29"/>
      <c r="L247" s="29"/>
      <c r="M247" s="29"/>
      <c r="N247" s="29"/>
      <c r="O247" s="29"/>
      <c r="P247" s="29"/>
      <c r="Q247" s="29"/>
      <c r="R247" s="29"/>
      <c r="S247" s="29"/>
      <c r="T247" s="29"/>
      <c r="U247" s="29"/>
      <c r="V247" s="29"/>
      <c r="W247" s="29"/>
      <c r="X247" s="29"/>
      <c r="Y247" s="29"/>
      <c r="Z247" s="29"/>
    </row>
    <row r="248" spans="1:26" ht="12.75" customHeight="1">
      <c r="A248" s="25">
        <v>21130908</v>
      </c>
      <c r="B248" s="26" t="s">
        <v>64</v>
      </c>
      <c r="C248" s="26">
        <v>1050000</v>
      </c>
      <c r="D248" s="229"/>
      <c r="E248" s="29"/>
      <c r="F248" s="234"/>
      <c r="G248" s="234"/>
      <c r="H248" s="29"/>
      <c r="I248" s="29"/>
      <c r="J248" s="26"/>
      <c r="K248" s="29"/>
      <c r="L248" s="29"/>
      <c r="M248" s="29"/>
      <c r="N248" s="29"/>
      <c r="O248" s="29"/>
      <c r="P248" s="29"/>
      <c r="Q248" s="29"/>
      <c r="R248" s="29"/>
      <c r="S248" s="29"/>
      <c r="T248" s="29"/>
      <c r="U248" s="29"/>
      <c r="V248" s="29"/>
      <c r="W248" s="29"/>
      <c r="X248" s="29"/>
      <c r="Y248" s="29"/>
      <c r="Z248" s="29"/>
    </row>
    <row r="249" spans="1:26" ht="12.75" customHeight="1">
      <c r="A249" s="25"/>
      <c r="B249" s="26"/>
      <c r="C249" s="26"/>
      <c r="D249" s="229"/>
      <c r="E249" s="29"/>
      <c r="F249" s="234"/>
      <c r="G249" s="234"/>
      <c r="H249" s="29"/>
      <c r="I249" s="29"/>
      <c r="J249" s="26"/>
      <c r="K249" s="29"/>
      <c r="L249" s="29"/>
      <c r="M249" s="29"/>
      <c r="N249" s="29"/>
      <c r="O249" s="29"/>
      <c r="P249" s="29"/>
      <c r="Q249" s="29"/>
      <c r="R249" s="29"/>
      <c r="S249" s="29"/>
      <c r="T249" s="29"/>
      <c r="U249" s="29"/>
      <c r="V249" s="29"/>
      <c r="W249" s="29"/>
      <c r="X249" s="29"/>
      <c r="Y249" s="29"/>
      <c r="Z249" s="29"/>
    </row>
    <row r="250" spans="1:26" ht="13.5" customHeight="1">
      <c r="A250" s="659" t="s">
        <v>65</v>
      </c>
      <c r="B250" s="657"/>
      <c r="C250" s="43">
        <f>C253+C251</f>
        <v>139965000</v>
      </c>
      <c r="D250" s="36"/>
      <c r="E250" s="36"/>
      <c r="F250" s="129"/>
      <c r="G250" s="129"/>
      <c r="H250" s="129"/>
      <c r="I250" s="129"/>
      <c r="J250" s="129"/>
      <c r="K250" s="129"/>
      <c r="L250" s="129"/>
      <c r="M250" s="129"/>
      <c r="N250" s="129"/>
      <c r="O250" s="129"/>
      <c r="P250" s="129"/>
      <c r="Q250" s="129"/>
      <c r="R250" s="129"/>
      <c r="S250" s="129"/>
      <c r="T250" s="36"/>
      <c r="U250" s="36"/>
      <c r="V250" s="36"/>
      <c r="W250" s="36"/>
      <c r="X250" s="36"/>
      <c r="Y250" s="36"/>
      <c r="Z250" s="36"/>
    </row>
    <row r="251" spans="1:26" ht="13.5" customHeight="1">
      <c r="A251" s="22">
        <v>211401</v>
      </c>
      <c r="B251" s="7" t="s">
        <v>66</v>
      </c>
      <c r="C251" s="23">
        <f>C252</f>
        <v>16000000</v>
      </c>
      <c r="D251" s="36"/>
      <c r="E251" s="36"/>
      <c r="F251" s="129"/>
      <c r="G251" s="129"/>
      <c r="H251" s="129"/>
      <c r="I251" s="129"/>
      <c r="J251" s="129"/>
      <c r="K251" s="129"/>
      <c r="L251" s="129"/>
      <c r="M251" s="129"/>
      <c r="N251" s="129"/>
      <c r="O251" s="129"/>
      <c r="P251" s="129"/>
      <c r="Q251" s="129"/>
      <c r="R251" s="129"/>
      <c r="S251" s="129"/>
      <c r="T251" s="36"/>
      <c r="U251" s="36"/>
      <c r="V251" s="36"/>
      <c r="W251" s="36"/>
      <c r="X251" s="36"/>
      <c r="Y251" s="36"/>
      <c r="Z251" s="36"/>
    </row>
    <row r="252" spans="1:26" ht="13.5" customHeight="1">
      <c r="A252" s="35">
        <v>21140109</v>
      </c>
      <c r="B252" s="20" t="s">
        <v>67</v>
      </c>
      <c r="C252" s="26">
        <v>16000000</v>
      </c>
      <c r="D252" s="36"/>
      <c r="E252" s="36"/>
      <c r="F252" s="129"/>
      <c r="G252" s="129"/>
      <c r="H252" s="129"/>
      <c r="I252" s="129"/>
      <c r="J252" s="129"/>
      <c r="K252" s="129"/>
      <c r="L252" s="129"/>
      <c r="M252" s="129"/>
      <c r="N252" s="129"/>
      <c r="O252" s="129"/>
      <c r="P252" s="129"/>
      <c r="Q252" s="129"/>
      <c r="R252" s="129"/>
      <c r="S252" s="129"/>
      <c r="T252" s="36"/>
      <c r="U252" s="36"/>
      <c r="V252" s="36"/>
      <c r="W252" s="36"/>
      <c r="X252" s="36"/>
      <c r="Y252" s="36"/>
      <c r="Z252" s="36"/>
    </row>
    <row r="253" spans="1:26" ht="13.5" customHeight="1">
      <c r="A253" s="21">
        <v>211402</v>
      </c>
      <c r="B253" s="21" t="s">
        <v>71</v>
      </c>
      <c r="C253" s="50">
        <f>SUM(C254:C255)</f>
        <v>123965000</v>
      </c>
      <c r="D253" s="36"/>
      <c r="G253" s="29"/>
      <c r="H253" s="29"/>
      <c r="I253" s="29"/>
      <c r="J253" s="29"/>
      <c r="K253" s="29"/>
      <c r="L253" s="29"/>
      <c r="M253" s="29"/>
      <c r="N253" s="29"/>
      <c r="O253" s="29"/>
      <c r="P253" s="29"/>
      <c r="Q253" s="29"/>
      <c r="R253" s="29"/>
      <c r="S253" s="29"/>
      <c r="T253" s="36"/>
      <c r="U253" s="36"/>
      <c r="V253" s="36"/>
      <c r="W253" s="36"/>
      <c r="X253" s="36"/>
      <c r="Y253" s="36"/>
      <c r="Z253" s="36"/>
    </row>
    <row r="254" spans="1:26" ht="13.5" customHeight="1">
      <c r="A254" s="25">
        <v>21140202</v>
      </c>
      <c r="B254" s="29" t="s">
        <v>409</v>
      </c>
      <c r="C254" s="26">
        <v>107965000</v>
      </c>
      <c r="D254" s="135"/>
      <c r="E254" s="135"/>
      <c r="G254" s="29"/>
      <c r="H254" s="29"/>
      <c r="I254" s="29"/>
      <c r="J254" s="29"/>
      <c r="K254" s="29"/>
      <c r="L254" s="29"/>
      <c r="M254" s="29"/>
      <c r="N254" s="29"/>
      <c r="O254" s="29"/>
      <c r="P254" s="29"/>
      <c r="Q254" s="29"/>
      <c r="R254" s="29"/>
      <c r="S254" s="29"/>
      <c r="T254" s="36"/>
      <c r="U254" s="36"/>
      <c r="V254" s="36"/>
      <c r="W254" s="36"/>
      <c r="X254" s="36"/>
      <c r="Y254" s="36"/>
      <c r="Z254" s="36"/>
    </row>
    <row r="255" spans="1:26" ht="13.5" customHeight="1">
      <c r="A255" s="25">
        <v>21140203</v>
      </c>
      <c r="B255" s="32" t="s">
        <v>72</v>
      </c>
      <c r="C255" s="26">
        <v>16000000</v>
      </c>
      <c r="D255" s="36"/>
      <c r="G255" s="29"/>
      <c r="H255" s="29"/>
      <c r="I255" s="29"/>
      <c r="J255" s="29"/>
      <c r="K255" s="29"/>
      <c r="L255" s="29"/>
      <c r="M255" s="29"/>
      <c r="N255" s="29"/>
      <c r="O255" s="29"/>
      <c r="P255" s="29"/>
      <c r="Q255" s="29"/>
      <c r="R255" s="29"/>
      <c r="S255" s="29"/>
      <c r="T255" s="36"/>
      <c r="U255" s="36"/>
      <c r="V255" s="36"/>
      <c r="W255" s="36"/>
      <c r="X255" s="36"/>
      <c r="Y255" s="36"/>
      <c r="Z255" s="36"/>
    </row>
    <row r="256" spans="1:26" ht="12.75" customHeight="1">
      <c r="A256" s="29"/>
      <c r="B256" s="29"/>
      <c r="C256" s="26"/>
      <c r="D256" s="229"/>
      <c r="E256" s="229"/>
      <c r="F256" s="230"/>
      <c r="G256" s="129"/>
      <c r="H256" s="129"/>
      <c r="I256" s="129"/>
      <c r="J256" s="129"/>
      <c r="K256" s="129"/>
      <c r="L256" s="129"/>
      <c r="M256" s="129"/>
      <c r="N256" s="129"/>
      <c r="O256" s="129"/>
      <c r="P256" s="129"/>
      <c r="Q256" s="129"/>
      <c r="R256" s="129"/>
      <c r="S256" s="129"/>
      <c r="T256" s="129"/>
      <c r="U256" s="129"/>
      <c r="V256" s="129"/>
      <c r="W256" s="129"/>
      <c r="X256" s="129"/>
      <c r="Y256" s="129"/>
      <c r="Z256" s="129"/>
    </row>
    <row r="257" spans="1:26" ht="12.75" customHeight="1">
      <c r="A257" s="698" t="s">
        <v>74</v>
      </c>
      <c r="B257" s="657"/>
      <c r="C257" s="152">
        <f>C258+C261</f>
        <v>7950000</v>
      </c>
      <c r="D257" s="229"/>
      <c r="E257" s="229"/>
      <c r="F257" s="230"/>
      <c r="G257" s="129"/>
      <c r="H257" s="129"/>
      <c r="I257" s="129"/>
      <c r="J257" s="129"/>
      <c r="K257" s="129"/>
      <c r="L257" s="129"/>
      <c r="M257" s="129"/>
      <c r="N257" s="129"/>
      <c r="O257" s="129"/>
      <c r="P257" s="129"/>
      <c r="Q257" s="129"/>
      <c r="R257" s="129"/>
      <c r="S257" s="129"/>
      <c r="T257" s="129"/>
      <c r="U257" s="129"/>
      <c r="V257" s="129"/>
      <c r="W257" s="129"/>
      <c r="X257" s="129"/>
      <c r="Y257" s="129"/>
      <c r="Z257" s="129"/>
    </row>
    <row r="258" spans="1:26" ht="12.75" customHeight="1">
      <c r="A258" s="21">
        <v>221104</v>
      </c>
      <c r="B258" s="245" t="s">
        <v>78</v>
      </c>
      <c r="C258" s="50">
        <f>SUM(C259:C260)</f>
        <v>5950000</v>
      </c>
      <c r="D258" s="229"/>
      <c r="E258" s="241"/>
      <c r="F258" s="232"/>
      <c r="G258" s="233"/>
      <c r="H258" s="233"/>
      <c r="I258" s="233"/>
      <c r="J258" s="233"/>
      <c r="K258" s="233"/>
      <c r="L258" s="233"/>
      <c r="M258" s="233"/>
      <c r="N258" s="233"/>
      <c r="O258" s="233"/>
      <c r="P258" s="233"/>
      <c r="Q258" s="233"/>
      <c r="R258" s="233"/>
      <c r="S258" s="233"/>
      <c r="T258" s="233"/>
      <c r="U258" s="233"/>
      <c r="V258" s="233"/>
      <c r="W258" s="233"/>
      <c r="X258" s="233"/>
      <c r="Y258" s="233"/>
      <c r="Z258" s="233"/>
    </row>
    <row r="259" spans="1:26" ht="12.75" customHeight="1">
      <c r="A259" s="25">
        <v>22110401</v>
      </c>
      <c r="B259" s="29" t="s">
        <v>79</v>
      </c>
      <c r="C259" s="26">
        <v>2600000</v>
      </c>
      <c r="D259" s="229"/>
      <c r="E259" s="234"/>
      <c r="F259" s="230"/>
      <c r="G259" s="235"/>
      <c r="H259" s="129"/>
      <c r="I259" s="129"/>
      <c r="J259" s="129"/>
      <c r="K259" s="129"/>
      <c r="L259" s="129"/>
      <c r="M259" s="129"/>
      <c r="N259" s="129"/>
      <c r="O259" s="129"/>
      <c r="P259" s="129"/>
      <c r="Q259" s="129"/>
      <c r="R259" s="129"/>
      <c r="S259" s="129"/>
      <c r="T259" s="129"/>
      <c r="U259" s="129"/>
      <c r="V259" s="129"/>
      <c r="W259" s="129"/>
      <c r="X259" s="129"/>
      <c r="Y259" s="129"/>
      <c r="Z259" s="129"/>
    </row>
    <row r="260" spans="1:26" ht="12.75" customHeight="1">
      <c r="A260" s="25">
        <v>22110409</v>
      </c>
      <c r="B260" s="26" t="s">
        <v>80</v>
      </c>
      <c r="C260" s="26">
        <v>3350000</v>
      </c>
      <c r="D260" s="229"/>
      <c r="E260" s="23"/>
      <c r="F260" s="35"/>
      <c r="G260" s="20"/>
      <c r="H260" s="32"/>
      <c r="I260" s="32"/>
      <c r="J260" s="32"/>
      <c r="K260" s="32"/>
      <c r="L260" s="32"/>
      <c r="M260" s="32"/>
      <c r="N260" s="32"/>
      <c r="O260" s="32"/>
      <c r="P260" s="32"/>
      <c r="Q260" s="32"/>
      <c r="R260" s="32"/>
      <c r="S260" s="32"/>
      <c r="T260" s="32"/>
      <c r="U260" s="32"/>
      <c r="V260" s="32"/>
      <c r="W260" s="32"/>
      <c r="X260" s="32"/>
      <c r="Y260" s="32"/>
      <c r="Z260" s="32"/>
    </row>
    <row r="261" spans="1:26" ht="12.75" customHeight="1">
      <c r="A261" s="21">
        <v>221107</v>
      </c>
      <c r="B261" s="23" t="s">
        <v>81</v>
      </c>
      <c r="C261" s="23">
        <f>C262</f>
        <v>2000000</v>
      </c>
      <c r="D261" s="229"/>
      <c r="E261" s="234"/>
      <c r="F261" s="230"/>
      <c r="G261" s="235"/>
      <c r="H261" s="129"/>
      <c r="I261" s="129"/>
      <c r="J261" s="129"/>
      <c r="K261" s="129"/>
      <c r="L261" s="129"/>
      <c r="M261" s="129"/>
      <c r="N261" s="129"/>
      <c r="O261" s="129"/>
      <c r="P261" s="129"/>
      <c r="Q261" s="129"/>
      <c r="R261" s="129"/>
      <c r="S261" s="129"/>
      <c r="T261" s="129"/>
      <c r="U261" s="129"/>
      <c r="V261" s="129"/>
      <c r="W261" s="129"/>
      <c r="X261" s="129"/>
      <c r="Y261" s="129"/>
      <c r="Z261" s="129"/>
    </row>
    <row r="262" spans="1:26" ht="12.75" customHeight="1">
      <c r="A262" s="25">
        <v>22110702</v>
      </c>
      <c r="B262" s="29" t="s">
        <v>82</v>
      </c>
      <c r="C262" s="26">
        <v>2000000</v>
      </c>
      <c r="D262" s="229"/>
      <c r="E262" s="234"/>
      <c r="F262" s="230"/>
      <c r="G262" s="235"/>
      <c r="H262" s="129"/>
      <c r="I262" s="129"/>
      <c r="J262" s="129"/>
      <c r="K262" s="129"/>
      <c r="L262" s="129"/>
      <c r="M262" s="129"/>
      <c r="N262" s="129"/>
      <c r="O262" s="129"/>
      <c r="P262" s="129"/>
      <c r="Q262" s="129"/>
      <c r="R262" s="129"/>
      <c r="S262" s="129"/>
      <c r="T262" s="129"/>
      <c r="U262" s="129"/>
      <c r="V262" s="129"/>
      <c r="W262" s="129"/>
      <c r="X262" s="129"/>
      <c r="Y262" s="129"/>
      <c r="Z262" s="129"/>
    </row>
    <row r="263" spans="1:26" ht="12.75" customHeight="1">
      <c r="A263" s="25"/>
      <c r="B263" s="29"/>
      <c r="C263" s="26"/>
      <c r="D263" s="229"/>
      <c r="E263" s="234"/>
      <c r="F263" s="230"/>
      <c r="G263" s="235"/>
      <c r="H263" s="129"/>
      <c r="I263" s="129"/>
      <c r="J263" s="129"/>
      <c r="K263" s="129"/>
      <c r="L263" s="129"/>
      <c r="M263" s="129"/>
      <c r="N263" s="129"/>
      <c r="O263" s="129"/>
      <c r="P263" s="129"/>
      <c r="Q263" s="129"/>
      <c r="R263" s="129"/>
      <c r="S263" s="129"/>
      <c r="T263" s="129"/>
      <c r="U263" s="129"/>
      <c r="V263" s="129"/>
      <c r="W263" s="129"/>
      <c r="X263" s="129"/>
      <c r="Y263" s="129"/>
      <c r="Z263" s="129"/>
    </row>
    <row r="264" spans="1:26" ht="12.75" customHeight="1" thickBot="1">
      <c r="A264" s="29"/>
      <c r="B264" s="26"/>
      <c r="C264" s="26"/>
      <c r="D264" s="125"/>
      <c r="E264" s="125"/>
      <c r="F264" s="125"/>
      <c r="G264" s="101"/>
      <c r="H264" s="29"/>
      <c r="I264" s="29"/>
      <c r="J264" s="29"/>
      <c r="K264" s="29"/>
      <c r="L264" s="29"/>
      <c r="M264" s="29"/>
      <c r="N264" s="29"/>
      <c r="O264" s="29"/>
      <c r="P264" s="29"/>
      <c r="Q264" s="29"/>
      <c r="R264" s="29"/>
      <c r="S264" s="29"/>
      <c r="T264" s="29"/>
      <c r="U264" s="29"/>
      <c r="V264" s="29"/>
      <c r="W264" s="29"/>
      <c r="X264" s="29"/>
      <c r="Y264" s="29"/>
      <c r="Z264" s="32"/>
    </row>
    <row r="265" spans="1:26" ht="12.75" customHeight="1">
      <c r="A265" s="684" t="s">
        <v>416</v>
      </c>
      <c r="B265" s="685"/>
      <c r="C265" s="689" t="s">
        <v>417</v>
      </c>
      <c r="E265" s="25"/>
      <c r="F265" s="101"/>
      <c r="G265" s="29"/>
      <c r="H265" s="29"/>
      <c r="I265" s="29"/>
      <c r="J265" s="29"/>
      <c r="K265" s="29"/>
      <c r="L265" s="29"/>
      <c r="M265" s="29"/>
      <c r="N265" s="29"/>
      <c r="O265" s="29"/>
      <c r="P265" s="29"/>
      <c r="Q265" s="29"/>
      <c r="R265" s="29"/>
      <c r="S265" s="29"/>
      <c r="T265" s="29"/>
      <c r="U265" s="29"/>
      <c r="V265" s="29"/>
      <c r="W265" s="29"/>
      <c r="X265" s="29"/>
      <c r="Y265" s="32"/>
    </row>
    <row r="266" spans="1:26" ht="12.75" customHeight="1" thickBot="1">
      <c r="A266" s="686"/>
      <c r="B266" s="687"/>
      <c r="C266" s="717"/>
      <c r="E266" s="93"/>
      <c r="F266" s="101"/>
      <c r="G266" s="29"/>
      <c r="H266" s="29"/>
      <c r="I266" s="29"/>
      <c r="J266" s="29"/>
      <c r="K266" s="29"/>
      <c r="L266" s="29"/>
      <c r="M266" s="29"/>
      <c r="N266" s="29"/>
      <c r="O266" s="29"/>
      <c r="P266" s="29"/>
      <c r="Q266" s="29"/>
      <c r="R266" s="29"/>
      <c r="S266" s="29"/>
      <c r="T266" s="29"/>
      <c r="U266" s="29"/>
      <c r="V266" s="29"/>
      <c r="W266" s="29"/>
      <c r="X266" s="29"/>
      <c r="Y266" s="32"/>
    </row>
    <row r="267" spans="1:26" ht="12.75" customHeight="1">
      <c r="A267" s="761" t="s">
        <v>418</v>
      </c>
      <c r="B267" s="762"/>
      <c r="C267" s="763"/>
      <c r="E267" s="93"/>
      <c r="F267" s="101"/>
      <c r="G267" s="29"/>
      <c r="H267" s="29"/>
      <c r="I267" s="29"/>
      <c r="J267" s="29"/>
      <c r="K267" s="29"/>
      <c r="L267" s="29"/>
      <c r="M267" s="29"/>
      <c r="N267" s="29"/>
      <c r="O267" s="29"/>
      <c r="P267" s="29"/>
      <c r="Q267" s="29"/>
      <c r="R267" s="29"/>
      <c r="S267" s="29"/>
      <c r="T267" s="29"/>
      <c r="U267" s="29"/>
      <c r="V267" s="29"/>
      <c r="W267" s="29"/>
      <c r="X267" s="29"/>
      <c r="Y267" s="32"/>
    </row>
    <row r="268" spans="1:26" ht="12.75" customHeight="1">
      <c r="A268" s="764"/>
      <c r="B268" s="765"/>
      <c r="C268" s="766"/>
      <c r="E268" s="93"/>
      <c r="F268" s="101"/>
      <c r="G268" s="29"/>
      <c r="H268" s="29"/>
      <c r="I268" s="29"/>
      <c r="J268" s="29"/>
      <c r="K268" s="29"/>
      <c r="L268" s="29"/>
      <c r="M268" s="29"/>
      <c r="N268" s="29"/>
      <c r="O268" s="29"/>
      <c r="P268" s="29"/>
      <c r="Q268" s="29"/>
      <c r="R268" s="29"/>
      <c r="S268" s="29"/>
      <c r="T268" s="29"/>
      <c r="U268" s="29"/>
      <c r="V268" s="29"/>
      <c r="W268" s="29"/>
      <c r="X268" s="29"/>
      <c r="Y268" s="32"/>
    </row>
    <row r="269" spans="1:26" ht="12.75" customHeight="1">
      <c r="A269" s="764"/>
      <c r="B269" s="765"/>
      <c r="C269" s="766"/>
      <c r="E269" s="93"/>
      <c r="F269" s="101"/>
      <c r="G269" s="29"/>
      <c r="H269" s="29"/>
      <c r="I269" s="29"/>
      <c r="J269" s="29"/>
      <c r="K269" s="29"/>
      <c r="L269" s="29"/>
      <c r="M269" s="29"/>
      <c r="N269" s="29"/>
      <c r="O269" s="29"/>
      <c r="P269" s="29"/>
      <c r="Q269" s="29"/>
      <c r="R269" s="29"/>
      <c r="S269" s="29"/>
      <c r="T269" s="29"/>
      <c r="U269" s="29"/>
      <c r="V269" s="29"/>
      <c r="W269" s="29"/>
      <c r="X269" s="29"/>
      <c r="Y269" s="32"/>
    </row>
    <row r="270" spans="1:26" ht="12.75" customHeight="1" thickBot="1">
      <c r="A270" s="767"/>
      <c r="B270" s="768"/>
      <c r="C270" s="769"/>
      <c r="E270" s="93"/>
      <c r="F270" s="101"/>
      <c r="G270" s="29"/>
      <c r="H270" s="29"/>
      <c r="I270" s="29"/>
      <c r="J270" s="29"/>
      <c r="K270" s="29"/>
      <c r="L270" s="29"/>
      <c r="M270" s="29"/>
      <c r="N270" s="29"/>
      <c r="O270" s="29"/>
      <c r="P270" s="29"/>
      <c r="Q270" s="29"/>
      <c r="R270" s="29"/>
      <c r="S270" s="29"/>
      <c r="T270" s="29"/>
      <c r="U270" s="29"/>
      <c r="V270" s="29"/>
      <c r="W270" s="29"/>
      <c r="X270" s="29"/>
      <c r="Y270" s="32"/>
    </row>
    <row r="271" spans="1:26" ht="12.75" customHeight="1">
      <c r="A271" s="57" t="s">
        <v>4</v>
      </c>
      <c r="B271" s="32"/>
      <c r="C271" s="137"/>
      <c r="E271" s="93"/>
      <c r="F271" s="101"/>
      <c r="G271" s="29"/>
      <c r="H271" s="29"/>
      <c r="I271" s="29"/>
      <c r="J271" s="29"/>
      <c r="K271" s="29"/>
      <c r="L271" s="29"/>
      <c r="M271" s="29"/>
      <c r="N271" s="29"/>
      <c r="O271" s="29"/>
      <c r="P271" s="29"/>
      <c r="Q271" s="29"/>
      <c r="R271" s="29"/>
      <c r="S271" s="29"/>
      <c r="T271" s="29"/>
      <c r="U271" s="29"/>
      <c r="V271" s="29"/>
      <c r="W271" s="29"/>
      <c r="X271" s="29"/>
      <c r="Y271" s="32"/>
    </row>
    <row r="272" spans="1:26" ht="12.75" customHeight="1">
      <c r="A272" s="63" t="s">
        <v>402</v>
      </c>
      <c r="B272" s="32"/>
      <c r="C272" s="137"/>
      <c r="E272" s="93"/>
      <c r="F272" s="101"/>
      <c r="G272" s="29"/>
      <c r="H272" s="29"/>
      <c r="I272" s="29"/>
      <c r="J272" s="29"/>
      <c r="K272" s="29"/>
      <c r="L272" s="29"/>
      <c r="M272" s="29"/>
      <c r="N272" s="29"/>
      <c r="O272" s="29"/>
      <c r="P272" s="29"/>
      <c r="Q272" s="29"/>
      <c r="R272" s="29"/>
      <c r="S272" s="29"/>
      <c r="T272" s="29"/>
      <c r="U272" s="29"/>
      <c r="V272" s="29"/>
      <c r="W272" s="29"/>
      <c r="X272" s="29"/>
      <c r="Y272" s="32"/>
    </row>
    <row r="273" spans="1:26" ht="12.75" customHeight="1">
      <c r="A273" s="209" t="s">
        <v>419</v>
      </c>
      <c r="B273" s="32"/>
      <c r="C273" s="137"/>
      <c r="E273" s="93"/>
      <c r="F273" s="101"/>
      <c r="G273" s="29"/>
      <c r="H273" s="29"/>
      <c r="I273" s="29"/>
      <c r="J273" s="29"/>
      <c r="K273" s="29"/>
      <c r="L273" s="29"/>
      <c r="M273" s="29"/>
      <c r="N273" s="29"/>
      <c r="O273" s="29"/>
      <c r="P273" s="29"/>
      <c r="Q273" s="29"/>
      <c r="R273" s="29"/>
      <c r="S273" s="29"/>
      <c r="T273" s="29"/>
      <c r="U273" s="29"/>
      <c r="V273" s="29"/>
      <c r="W273" s="29"/>
      <c r="X273" s="29"/>
      <c r="Y273" s="32"/>
    </row>
    <row r="274" spans="1:26" ht="12.75" customHeight="1" thickBot="1">
      <c r="A274" s="63" t="s">
        <v>7</v>
      </c>
      <c r="B274" s="32"/>
      <c r="C274" s="137"/>
      <c r="E274" s="93"/>
      <c r="F274" s="101"/>
      <c r="G274" s="29"/>
      <c r="H274" s="29"/>
      <c r="I274" s="29"/>
      <c r="J274" s="29"/>
      <c r="K274" s="29"/>
      <c r="L274" s="29"/>
      <c r="M274" s="29"/>
      <c r="N274" s="29"/>
      <c r="O274" s="29"/>
      <c r="P274" s="29"/>
      <c r="Q274" s="29"/>
      <c r="R274" s="29"/>
      <c r="S274" s="29"/>
      <c r="T274" s="29"/>
      <c r="U274" s="29"/>
      <c r="V274" s="29"/>
      <c r="W274" s="29"/>
      <c r="X274" s="29"/>
      <c r="Y274" s="32"/>
    </row>
    <row r="275" spans="1:26" ht="12.75" customHeight="1" thickBot="1">
      <c r="A275" s="13" t="s">
        <v>8</v>
      </c>
      <c r="B275" s="14"/>
      <c r="C275" s="16">
        <f>C294+C358+C443</f>
        <v>2001054750</v>
      </c>
      <c r="E275" s="93"/>
      <c r="F275" s="101"/>
      <c r="G275" s="29"/>
      <c r="H275" s="29"/>
      <c r="I275" s="29"/>
      <c r="J275" s="29"/>
      <c r="K275" s="29"/>
      <c r="L275" s="29"/>
      <c r="M275" s="29"/>
      <c r="N275" s="29"/>
      <c r="O275" s="29"/>
      <c r="P275" s="29"/>
      <c r="Q275" s="29"/>
      <c r="R275" s="29"/>
      <c r="S275" s="29"/>
      <c r="T275" s="29"/>
      <c r="U275" s="29"/>
      <c r="V275" s="29"/>
      <c r="W275" s="29"/>
      <c r="X275" s="29"/>
      <c r="Y275" s="32"/>
    </row>
    <row r="276" spans="1:26" ht="12.75" customHeight="1" thickBot="1">
      <c r="A276" s="29"/>
      <c r="B276" s="29"/>
      <c r="C276" s="26"/>
      <c r="D276" s="51"/>
      <c r="E276" s="26"/>
      <c r="F276" s="93"/>
      <c r="G276" s="101"/>
      <c r="H276" s="29"/>
      <c r="I276" s="29"/>
      <c r="J276" s="29"/>
      <c r="K276" s="29"/>
      <c r="L276" s="29"/>
      <c r="M276" s="29"/>
      <c r="N276" s="29"/>
      <c r="O276" s="29"/>
      <c r="P276" s="29"/>
      <c r="Q276" s="29"/>
      <c r="R276" s="29"/>
      <c r="S276" s="29"/>
      <c r="T276" s="29"/>
      <c r="U276" s="29"/>
      <c r="V276" s="29"/>
      <c r="W276" s="29"/>
      <c r="X276" s="29"/>
      <c r="Y276" s="29"/>
      <c r="Z276" s="32"/>
    </row>
    <row r="277" spans="1:26" ht="12.75" customHeight="1">
      <c r="A277" s="706" t="s">
        <v>420</v>
      </c>
      <c r="B277" s="770"/>
      <c r="C277" s="682" t="s">
        <v>421</v>
      </c>
      <c r="E277" s="32"/>
      <c r="F277" s="93"/>
      <c r="G277" s="101"/>
      <c r="H277" s="29"/>
      <c r="I277" s="29"/>
      <c r="J277" s="29"/>
      <c r="K277" s="29"/>
      <c r="L277" s="29"/>
      <c r="M277" s="29"/>
      <c r="N277" s="29"/>
      <c r="O277" s="29"/>
      <c r="P277" s="29"/>
      <c r="Q277" s="29"/>
      <c r="R277" s="29"/>
      <c r="S277" s="29"/>
      <c r="T277" s="29"/>
      <c r="U277" s="29"/>
      <c r="V277" s="29"/>
      <c r="W277" s="29"/>
      <c r="X277" s="29"/>
      <c r="Y277" s="29"/>
      <c r="Z277" s="32"/>
    </row>
    <row r="278" spans="1:26" ht="12.75" customHeight="1" thickBot="1">
      <c r="A278" s="708"/>
      <c r="B278" s="771"/>
      <c r="C278" s="662"/>
      <c r="E278" s="32"/>
      <c r="F278" s="93"/>
      <c r="G278" s="101"/>
      <c r="H278" s="29"/>
      <c r="I278" s="29"/>
      <c r="J278" s="29"/>
      <c r="K278" s="29"/>
      <c r="L278" s="29"/>
      <c r="M278" s="29"/>
      <c r="N278" s="29"/>
      <c r="O278" s="29"/>
      <c r="P278" s="29"/>
      <c r="Q278" s="29"/>
      <c r="R278" s="29"/>
      <c r="S278" s="29"/>
      <c r="T278" s="29"/>
      <c r="U278" s="29"/>
      <c r="V278" s="29"/>
      <c r="W278" s="29"/>
      <c r="X278" s="29"/>
      <c r="Y278" s="29"/>
      <c r="Z278" s="32"/>
    </row>
    <row r="279" spans="1:26" ht="12.75" customHeight="1">
      <c r="A279" s="668" t="s">
        <v>422</v>
      </c>
      <c r="B279" s="669"/>
      <c r="C279" s="670"/>
      <c r="E279" s="32"/>
      <c r="F279" s="93"/>
      <c r="G279" s="101"/>
      <c r="H279" s="29"/>
      <c r="I279" s="29"/>
      <c r="J279" s="29"/>
      <c r="K279" s="29"/>
      <c r="L279" s="29"/>
      <c r="M279" s="29"/>
      <c r="N279" s="29"/>
      <c r="O279" s="29"/>
      <c r="P279" s="29"/>
      <c r="Q279" s="29"/>
      <c r="R279" s="29"/>
      <c r="S279" s="29"/>
      <c r="T279" s="29"/>
      <c r="U279" s="29"/>
      <c r="V279" s="29"/>
      <c r="W279" s="29"/>
      <c r="X279" s="29"/>
      <c r="Y279" s="29"/>
      <c r="Z279" s="32"/>
    </row>
    <row r="280" spans="1:26" ht="12.75" customHeight="1">
      <c r="A280" s="671"/>
      <c r="B280" s="672"/>
      <c r="C280" s="673"/>
      <c r="E280" s="32"/>
      <c r="F280" s="93"/>
      <c r="G280" s="101"/>
      <c r="H280" s="29"/>
      <c r="I280" s="29"/>
      <c r="J280" s="29"/>
      <c r="K280" s="29"/>
      <c r="L280" s="29"/>
      <c r="M280" s="29"/>
      <c r="N280" s="29"/>
      <c r="O280" s="29"/>
      <c r="P280" s="29"/>
      <c r="Q280" s="29"/>
      <c r="R280" s="29"/>
      <c r="S280" s="29"/>
      <c r="T280" s="29"/>
      <c r="U280" s="29"/>
      <c r="V280" s="29"/>
      <c r="W280" s="29"/>
      <c r="X280" s="29"/>
      <c r="Y280" s="29"/>
      <c r="Z280" s="32"/>
    </row>
    <row r="281" spans="1:26" ht="12.75" customHeight="1">
      <c r="A281" s="671"/>
      <c r="B281" s="672"/>
      <c r="C281" s="673"/>
      <c r="E281" s="32"/>
      <c r="F281" s="93"/>
      <c r="G281" s="101"/>
      <c r="H281" s="29"/>
      <c r="I281" s="29"/>
      <c r="J281" s="29"/>
      <c r="K281" s="29"/>
      <c r="L281" s="29"/>
      <c r="M281" s="29"/>
      <c r="N281" s="29"/>
      <c r="O281" s="29"/>
      <c r="P281" s="29"/>
      <c r="Q281" s="29"/>
      <c r="R281" s="29"/>
      <c r="S281" s="29"/>
      <c r="T281" s="29"/>
      <c r="U281" s="29"/>
      <c r="V281" s="29"/>
      <c r="W281" s="29"/>
      <c r="X281" s="29"/>
      <c r="Y281" s="29"/>
      <c r="Z281" s="32"/>
    </row>
    <row r="282" spans="1:26" ht="12.75" customHeight="1">
      <c r="A282" s="671"/>
      <c r="B282" s="672"/>
      <c r="C282" s="673"/>
      <c r="E282" s="32"/>
      <c r="F282" s="93"/>
      <c r="G282" s="101"/>
      <c r="H282" s="29"/>
      <c r="I282" s="29"/>
      <c r="J282" s="29"/>
      <c r="K282" s="29"/>
      <c r="L282" s="29"/>
      <c r="M282" s="29"/>
      <c r="N282" s="29"/>
      <c r="O282" s="29"/>
      <c r="P282" s="29"/>
      <c r="Q282" s="29"/>
      <c r="R282" s="29"/>
      <c r="S282" s="29"/>
      <c r="T282" s="29"/>
      <c r="U282" s="29"/>
      <c r="V282" s="29"/>
      <c r="W282" s="29"/>
      <c r="X282" s="29"/>
      <c r="Y282" s="29"/>
      <c r="Z282" s="32"/>
    </row>
    <row r="283" spans="1:26" ht="12.75" customHeight="1">
      <c r="A283" s="671"/>
      <c r="B283" s="672"/>
      <c r="C283" s="673"/>
      <c r="E283" s="32"/>
      <c r="F283" s="93"/>
      <c r="G283" s="101"/>
      <c r="H283" s="29"/>
      <c r="I283" s="29"/>
      <c r="J283" s="29"/>
      <c r="K283" s="29"/>
      <c r="L283" s="29"/>
      <c r="M283" s="29"/>
      <c r="N283" s="29"/>
      <c r="O283" s="29"/>
      <c r="P283" s="29"/>
      <c r="Q283" s="29"/>
      <c r="R283" s="29"/>
      <c r="S283" s="29"/>
      <c r="T283" s="29"/>
      <c r="U283" s="29"/>
      <c r="V283" s="29"/>
      <c r="W283" s="29"/>
      <c r="X283" s="29"/>
      <c r="Y283" s="29"/>
      <c r="Z283" s="32"/>
    </row>
    <row r="284" spans="1:26" ht="12.75" customHeight="1">
      <c r="A284" s="671"/>
      <c r="B284" s="672"/>
      <c r="C284" s="673"/>
      <c r="E284" s="32"/>
      <c r="F284" s="93"/>
      <c r="G284" s="101"/>
      <c r="H284" s="29"/>
      <c r="I284" s="29"/>
      <c r="J284" s="29"/>
      <c r="K284" s="29"/>
      <c r="L284" s="29"/>
      <c r="M284" s="29"/>
      <c r="N284" s="29"/>
      <c r="O284" s="29"/>
      <c r="P284" s="29"/>
      <c r="Q284" s="29"/>
      <c r="R284" s="29"/>
      <c r="S284" s="29"/>
      <c r="T284" s="29"/>
      <c r="U284" s="29"/>
      <c r="V284" s="29"/>
      <c r="W284" s="29"/>
      <c r="X284" s="29"/>
      <c r="Y284" s="29"/>
      <c r="Z284" s="32"/>
    </row>
    <row r="285" spans="1:26" ht="12.75" customHeight="1">
      <c r="A285" s="671"/>
      <c r="B285" s="672"/>
      <c r="C285" s="673"/>
      <c r="E285" s="32"/>
      <c r="F285" s="93"/>
      <c r="G285" s="101"/>
      <c r="H285" s="29"/>
      <c r="I285" s="29"/>
      <c r="J285" s="29"/>
      <c r="K285" s="29"/>
      <c r="L285" s="29"/>
      <c r="M285" s="29"/>
      <c r="N285" s="29"/>
      <c r="O285" s="29"/>
      <c r="P285" s="29"/>
      <c r="Q285" s="29"/>
      <c r="R285" s="29"/>
      <c r="S285" s="29"/>
      <c r="T285" s="29"/>
      <c r="U285" s="29"/>
      <c r="V285" s="29"/>
      <c r="W285" s="29"/>
      <c r="X285" s="29"/>
      <c r="Y285" s="29"/>
      <c r="Z285" s="32"/>
    </row>
    <row r="286" spans="1:26" ht="12.75" customHeight="1">
      <c r="A286" s="671"/>
      <c r="B286" s="672"/>
      <c r="C286" s="673"/>
      <c r="E286" s="32"/>
      <c r="F286" s="93"/>
      <c r="G286" s="101"/>
      <c r="H286" s="29"/>
      <c r="I286" s="29"/>
      <c r="J286" s="29"/>
      <c r="K286" s="29"/>
      <c r="L286" s="29"/>
      <c r="M286" s="29"/>
      <c r="N286" s="29"/>
      <c r="O286" s="29"/>
      <c r="P286" s="29"/>
      <c r="Q286" s="29"/>
      <c r="R286" s="29"/>
      <c r="S286" s="29"/>
      <c r="T286" s="29"/>
      <c r="U286" s="29"/>
      <c r="V286" s="29"/>
      <c r="W286" s="29"/>
      <c r="X286" s="29"/>
      <c r="Y286" s="29"/>
      <c r="Z286" s="32"/>
    </row>
    <row r="287" spans="1:26" ht="12.75" customHeight="1">
      <c r="A287" s="671"/>
      <c r="B287" s="672"/>
      <c r="C287" s="673"/>
      <c r="E287" s="32"/>
      <c r="F287" s="93"/>
      <c r="G287" s="101"/>
      <c r="H287" s="29"/>
      <c r="I287" s="29"/>
      <c r="J287" s="29"/>
      <c r="K287" s="29"/>
      <c r="L287" s="29"/>
      <c r="M287" s="29"/>
      <c r="N287" s="29"/>
      <c r="O287" s="29"/>
      <c r="P287" s="29"/>
      <c r="Q287" s="29"/>
      <c r="R287" s="29"/>
      <c r="S287" s="29"/>
      <c r="T287" s="29"/>
      <c r="U287" s="29"/>
      <c r="V287" s="29"/>
      <c r="W287" s="29"/>
      <c r="X287" s="29"/>
      <c r="Y287" s="29"/>
      <c r="Z287" s="32"/>
    </row>
    <row r="288" spans="1:26" ht="12.75" customHeight="1">
      <c r="A288" s="671"/>
      <c r="B288" s="672"/>
      <c r="C288" s="673"/>
      <c r="E288" s="32"/>
      <c r="F288" s="93"/>
      <c r="G288" s="101"/>
      <c r="H288" s="29"/>
      <c r="I288" s="29"/>
      <c r="J288" s="29"/>
      <c r="K288" s="29"/>
      <c r="L288" s="29"/>
      <c r="M288" s="29"/>
      <c r="N288" s="29"/>
      <c r="O288" s="29"/>
      <c r="P288" s="29"/>
      <c r="Q288" s="29"/>
      <c r="R288" s="29"/>
      <c r="S288" s="29"/>
      <c r="T288" s="29"/>
      <c r="U288" s="29"/>
      <c r="V288" s="29"/>
      <c r="W288" s="29"/>
      <c r="X288" s="29"/>
      <c r="Y288" s="29"/>
      <c r="Z288" s="32"/>
    </row>
    <row r="289" spans="1:26" ht="12.75" customHeight="1" thickBot="1">
      <c r="A289" s="674"/>
      <c r="B289" s="675"/>
      <c r="C289" s="676"/>
      <c r="E289" s="32"/>
      <c r="F289" s="93"/>
      <c r="G289" s="101"/>
      <c r="H289" s="29"/>
      <c r="I289" s="29"/>
      <c r="J289" s="29"/>
      <c r="K289" s="29"/>
      <c r="L289" s="29"/>
      <c r="M289" s="29"/>
      <c r="N289" s="29"/>
      <c r="O289" s="29"/>
      <c r="P289" s="29"/>
      <c r="Q289" s="29"/>
      <c r="R289" s="29"/>
      <c r="S289" s="29"/>
      <c r="T289" s="29"/>
      <c r="U289" s="29"/>
      <c r="V289" s="29"/>
      <c r="W289" s="29"/>
      <c r="X289" s="29"/>
      <c r="Y289" s="29"/>
      <c r="Z289" s="32"/>
    </row>
    <row r="290" spans="1:26" ht="12.75" customHeight="1">
      <c r="A290" s="57" t="s">
        <v>4</v>
      </c>
      <c r="B290" s="29"/>
      <c r="C290" s="137"/>
      <c r="E290" s="32"/>
      <c r="F290" s="93"/>
      <c r="G290" s="101"/>
      <c r="H290" s="29"/>
      <c r="I290" s="29"/>
      <c r="J290" s="29"/>
      <c r="K290" s="29"/>
      <c r="L290" s="29"/>
      <c r="M290" s="29"/>
      <c r="N290" s="29"/>
      <c r="O290" s="29"/>
      <c r="P290" s="29"/>
      <c r="Q290" s="29"/>
      <c r="R290" s="29"/>
      <c r="S290" s="29"/>
      <c r="T290" s="29"/>
      <c r="U290" s="29"/>
      <c r="V290" s="29"/>
      <c r="W290" s="29"/>
      <c r="X290" s="29"/>
      <c r="Y290" s="29"/>
      <c r="Z290" s="32"/>
    </row>
    <row r="291" spans="1:26" ht="12.75" customHeight="1">
      <c r="A291" s="63" t="s">
        <v>402</v>
      </c>
      <c r="B291" s="29"/>
      <c r="C291" s="137"/>
      <c r="E291" s="38"/>
      <c r="F291" s="93"/>
      <c r="G291" s="101"/>
      <c r="H291" s="29"/>
      <c r="I291" s="29"/>
      <c r="J291" s="29"/>
      <c r="K291" s="29"/>
      <c r="L291" s="29"/>
      <c r="M291" s="29"/>
      <c r="N291" s="29"/>
      <c r="O291" s="29"/>
      <c r="P291" s="29"/>
      <c r="Q291" s="29"/>
      <c r="R291" s="29"/>
      <c r="S291" s="29"/>
      <c r="T291" s="29"/>
      <c r="U291" s="29"/>
      <c r="V291" s="29"/>
      <c r="W291" s="29"/>
      <c r="X291" s="29"/>
      <c r="Y291" s="29"/>
      <c r="Z291" s="32"/>
    </row>
    <row r="292" spans="1:26" ht="12.75" customHeight="1">
      <c r="A292" s="209" t="s">
        <v>423</v>
      </c>
      <c r="B292" s="123"/>
      <c r="C292" s="137"/>
      <c r="E292" s="32"/>
      <c r="F292" s="93"/>
      <c r="G292" s="101"/>
      <c r="H292" s="29"/>
      <c r="I292" s="29"/>
      <c r="J292" s="29"/>
      <c r="K292" s="29"/>
      <c r="L292" s="29"/>
      <c r="M292" s="29"/>
      <c r="N292" s="29"/>
      <c r="O292" s="29"/>
      <c r="P292" s="29"/>
      <c r="Q292" s="29"/>
      <c r="R292" s="29"/>
      <c r="S292" s="29"/>
      <c r="T292" s="29"/>
      <c r="U292" s="29"/>
      <c r="V292" s="29"/>
      <c r="W292" s="29"/>
      <c r="X292" s="29"/>
      <c r="Y292" s="29"/>
      <c r="Z292" s="32"/>
    </row>
    <row r="293" spans="1:26" ht="12.75" customHeight="1" thickBot="1">
      <c r="A293" s="63" t="s">
        <v>7</v>
      </c>
      <c r="B293" s="29"/>
      <c r="C293" s="137"/>
      <c r="E293" s="24"/>
      <c r="F293" s="93"/>
      <c r="G293" s="101"/>
      <c r="H293" s="29"/>
      <c r="I293" s="29"/>
      <c r="J293" s="29"/>
      <c r="K293" s="29"/>
      <c r="L293" s="29"/>
      <c r="M293" s="29"/>
      <c r="N293" s="29"/>
      <c r="O293" s="29"/>
      <c r="P293" s="29"/>
      <c r="Q293" s="29"/>
      <c r="R293" s="29"/>
      <c r="S293" s="29"/>
      <c r="T293" s="29"/>
      <c r="U293" s="29"/>
      <c r="V293" s="29"/>
      <c r="W293" s="29"/>
      <c r="X293" s="29"/>
      <c r="Y293" s="29"/>
      <c r="Z293" s="32"/>
    </row>
    <row r="294" spans="1:26" ht="12.75" customHeight="1" thickBot="1">
      <c r="A294" s="65" t="s">
        <v>424</v>
      </c>
      <c r="B294" s="65"/>
      <c r="C294" s="68">
        <f>C296+C313+C328</f>
        <v>202675000</v>
      </c>
      <c r="E294" s="32"/>
      <c r="F294" s="93"/>
      <c r="G294" s="101"/>
      <c r="H294" s="29"/>
      <c r="I294" s="29"/>
      <c r="J294" s="29"/>
      <c r="K294" s="29"/>
      <c r="L294" s="29"/>
      <c r="M294" s="29"/>
      <c r="N294" s="29"/>
      <c r="O294" s="29"/>
      <c r="P294" s="29"/>
      <c r="Q294" s="29"/>
      <c r="R294" s="29"/>
      <c r="S294" s="29"/>
      <c r="T294" s="29"/>
      <c r="U294" s="29"/>
      <c r="V294" s="29"/>
      <c r="W294" s="29"/>
      <c r="X294" s="29"/>
      <c r="Y294" s="29"/>
      <c r="Z294" s="32"/>
    </row>
    <row r="295" spans="1:26" ht="12.75" customHeight="1" thickBot="1">
      <c r="A295" s="7"/>
      <c r="B295" s="7"/>
      <c r="C295" s="8"/>
      <c r="D295" s="8"/>
      <c r="E295" s="26"/>
      <c r="F295" s="93"/>
      <c r="G295" s="101"/>
      <c r="H295" s="29"/>
      <c r="I295" s="29"/>
      <c r="J295" s="29"/>
      <c r="K295" s="29"/>
      <c r="L295" s="29"/>
      <c r="M295" s="29"/>
      <c r="N295" s="29"/>
      <c r="O295" s="29"/>
      <c r="P295" s="29"/>
      <c r="Q295" s="29"/>
      <c r="R295" s="29"/>
      <c r="S295" s="29"/>
      <c r="T295" s="29"/>
      <c r="U295" s="29"/>
      <c r="V295" s="29"/>
      <c r="W295" s="29"/>
      <c r="X295" s="29"/>
      <c r="Y295" s="29"/>
      <c r="Z295" s="32"/>
    </row>
    <row r="296" spans="1:26" ht="12.75" customHeight="1">
      <c r="A296" s="730" t="s">
        <v>32</v>
      </c>
      <c r="B296" s="657"/>
      <c r="C296" s="178">
        <f>C297+C302+C304+C306+C299</f>
        <v>48675000</v>
      </c>
      <c r="D296" s="20"/>
      <c r="E296" s="26"/>
      <c r="F296" s="93"/>
      <c r="G296" s="101"/>
      <c r="H296" s="29"/>
      <c r="I296" s="29"/>
      <c r="J296" s="29"/>
      <c r="K296" s="29"/>
      <c r="L296" s="29"/>
      <c r="M296" s="29"/>
      <c r="N296" s="29"/>
      <c r="O296" s="29"/>
      <c r="P296" s="29"/>
      <c r="Q296" s="29"/>
      <c r="R296" s="29"/>
      <c r="S296" s="29"/>
      <c r="T296" s="29"/>
      <c r="U296" s="29"/>
      <c r="V296" s="29"/>
      <c r="W296" s="29"/>
      <c r="X296" s="29"/>
      <c r="Y296" s="29"/>
      <c r="Z296" s="32"/>
    </row>
    <row r="297" spans="1:26" ht="12.75" customHeight="1">
      <c r="A297" s="21">
        <v>211201</v>
      </c>
      <c r="B297" s="22" t="s">
        <v>33</v>
      </c>
      <c r="C297" s="23">
        <f>SUM(C298)</f>
        <v>11650000</v>
      </c>
      <c r="D297" s="51"/>
      <c r="E297" s="26"/>
      <c r="F297" s="93"/>
      <c r="G297" s="101"/>
      <c r="H297" s="29"/>
      <c r="I297" s="29"/>
      <c r="J297" s="29"/>
      <c r="K297" s="29"/>
      <c r="L297" s="29"/>
      <c r="M297" s="29"/>
      <c r="N297" s="29"/>
      <c r="O297" s="29"/>
      <c r="P297" s="29"/>
      <c r="Q297" s="29"/>
      <c r="R297" s="29"/>
      <c r="S297" s="29"/>
      <c r="T297" s="29"/>
      <c r="U297" s="29"/>
      <c r="V297" s="29"/>
      <c r="W297" s="29"/>
      <c r="X297" s="29"/>
      <c r="Y297" s="29"/>
      <c r="Z297" s="32"/>
    </row>
    <row r="298" spans="1:26" ht="12.75" customHeight="1">
      <c r="A298" s="25">
        <v>21120101</v>
      </c>
      <c r="B298" s="32" t="s">
        <v>34</v>
      </c>
      <c r="C298" s="26">
        <f>11650000</f>
        <v>11650000</v>
      </c>
      <c r="D298" s="32"/>
      <c r="E298" s="26"/>
      <c r="F298" s="93"/>
      <c r="G298" s="101"/>
      <c r="H298" s="29"/>
      <c r="I298" s="29"/>
      <c r="J298" s="29"/>
      <c r="K298" s="29"/>
      <c r="L298" s="29"/>
      <c r="M298" s="29"/>
      <c r="N298" s="29"/>
      <c r="O298" s="29"/>
      <c r="P298" s="29"/>
      <c r="Q298" s="29"/>
      <c r="R298" s="29"/>
      <c r="S298" s="29"/>
      <c r="T298" s="29"/>
      <c r="U298" s="29"/>
      <c r="V298" s="29"/>
      <c r="W298" s="29"/>
      <c r="X298" s="29"/>
      <c r="Y298" s="29"/>
      <c r="Z298" s="32"/>
    </row>
    <row r="299" spans="1:26" ht="12.75" customHeight="1">
      <c r="A299" s="21">
        <v>211202</v>
      </c>
      <c r="B299" s="49" t="s">
        <v>110</v>
      </c>
      <c r="C299" s="23">
        <f>SUM(C300:C301)</f>
        <v>5005000</v>
      </c>
      <c r="D299" s="25"/>
      <c r="E299" s="25"/>
      <c r="F299" s="109"/>
      <c r="G299" s="131"/>
      <c r="H299" s="131"/>
      <c r="I299" s="29"/>
      <c r="J299" s="29"/>
      <c r="K299" s="29"/>
      <c r="L299" s="29"/>
      <c r="M299" s="29"/>
      <c r="N299" s="29"/>
      <c r="O299" s="29"/>
      <c r="P299" s="29"/>
      <c r="Q299" s="29"/>
      <c r="R299" s="29"/>
      <c r="S299" s="29"/>
      <c r="T299" s="29"/>
      <c r="U299" s="29"/>
      <c r="V299" s="29"/>
      <c r="W299" s="29"/>
      <c r="X299" s="29"/>
      <c r="Y299" s="29"/>
      <c r="Z299" s="32"/>
    </row>
    <row r="300" spans="1:26" ht="12.75" customHeight="1">
      <c r="A300" s="25">
        <v>21120201</v>
      </c>
      <c r="B300" s="29" t="s">
        <v>166</v>
      </c>
      <c r="C300" s="26">
        <v>3850000</v>
      </c>
      <c r="D300" s="246"/>
      <c r="E300" s="26"/>
      <c r="F300" s="109"/>
      <c r="G300" s="131"/>
      <c r="H300" s="131"/>
      <c r="I300" s="29"/>
      <c r="J300" s="29"/>
      <c r="K300" s="29"/>
      <c r="L300" s="29"/>
      <c r="M300" s="29"/>
      <c r="N300" s="29"/>
      <c r="O300" s="29"/>
      <c r="P300" s="29"/>
      <c r="Q300" s="29"/>
      <c r="R300" s="29"/>
      <c r="S300" s="29"/>
      <c r="T300" s="29"/>
      <c r="U300" s="29"/>
      <c r="V300" s="29"/>
      <c r="W300" s="29"/>
      <c r="X300" s="29"/>
      <c r="Y300" s="29"/>
      <c r="Z300" s="32"/>
    </row>
    <row r="301" spans="1:26" ht="12.75" customHeight="1">
      <c r="A301" s="25">
        <v>21120202</v>
      </c>
      <c r="B301" s="32" t="s">
        <v>111</v>
      </c>
      <c r="C301" s="26">
        <v>1155000</v>
      </c>
      <c r="D301" s="29"/>
      <c r="E301" s="29"/>
      <c r="F301" s="101"/>
      <c r="G301" s="131"/>
      <c r="H301" s="131"/>
      <c r="I301" s="29"/>
      <c r="J301" s="29"/>
      <c r="K301" s="29"/>
      <c r="L301" s="29"/>
      <c r="M301" s="29"/>
      <c r="N301" s="29"/>
      <c r="O301" s="29"/>
      <c r="P301" s="29"/>
      <c r="Q301" s="29"/>
      <c r="R301" s="29"/>
      <c r="S301" s="29"/>
      <c r="T301" s="29"/>
      <c r="U301" s="29"/>
      <c r="V301" s="29"/>
      <c r="W301" s="29"/>
      <c r="X301" s="29"/>
      <c r="Y301" s="29"/>
      <c r="Z301" s="32"/>
    </row>
    <row r="302" spans="1:26" ht="12.75" customHeight="1">
      <c r="A302" s="21">
        <v>211203</v>
      </c>
      <c r="B302" s="7" t="s">
        <v>35</v>
      </c>
      <c r="C302" s="23">
        <f>SUM(C303)</f>
        <v>3245000</v>
      </c>
      <c r="D302" s="51"/>
      <c r="E302" s="26"/>
      <c r="F302" s="93"/>
      <c r="G302" s="101"/>
      <c r="H302" s="29"/>
      <c r="I302" s="29"/>
      <c r="J302" s="29"/>
      <c r="K302" s="29"/>
      <c r="L302" s="29"/>
      <c r="M302" s="29"/>
      <c r="N302" s="29"/>
      <c r="O302" s="29"/>
      <c r="P302" s="29"/>
      <c r="Q302" s="29"/>
      <c r="R302" s="29"/>
      <c r="S302" s="29"/>
      <c r="T302" s="29"/>
      <c r="U302" s="29"/>
      <c r="V302" s="29"/>
      <c r="W302" s="29"/>
      <c r="X302" s="29"/>
      <c r="Y302" s="29"/>
      <c r="Z302" s="32"/>
    </row>
    <row r="303" spans="1:26" ht="12.75" customHeight="1">
      <c r="A303" s="25">
        <v>21120302</v>
      </c>
      <c r="B303" s="32" t="s">
        <v>37</v>
      </c>
      <c r="C303" s="26">
        <v>3245000</v>
      </c>
      <c r="D303" s="51"/>
      <c r="E303" s="26"/>
      <c r="F303" s="93"/>
      <c r="G303" s="101"/>
      <c r="H303" s="29"/>
      <c r="I303" s="29"/>
      <c r="J303" s="29"/>
      <c r="K303" s="29"/>
      <c r="L303" s="29"/>
      <c r="M303" s="29"/>
      <c r="N303" s="29"/>
      <c r="O303" s="29"/>
      <c r="P303" s="29"/>
      <c r="Q303" s="29"/>
      <c r="R303" s="29"/>
      <c r="S303" s="29"/>
      <c r="T303" s="29"/>
      <c r="U303" s="29"/>
      <c r="V303" s="29"/>
      <c r="W303" s="29"/>
      <c r="X303" s="29"/>
      <c r="Y303" s="29"/>
      <c r="Z303" s="32"/>
    </row>
    <row r="304" spans="1:26" ht="12.75" customHeight="1">
      <c r="A304" s="21">
        <v>211204</v>
      </c>
      <c r="B304" s="7" t="s">
        <v>38</v>
      </c>
      <c r="C304" s="23">
        <f>SUM(C305)</f>
        <v>3950000</v>
      </c>
      <c r="D304" s="51"/>
      <c r="E304" s="26"/>
      <c r="F304" s="93"/>
      <c r="G304" s="101"/>
      <c r="H304" s="29"/>
      <c r="I304" s="29"/>
      <c r="J304" s="29"/>
      <c r="K304" s="29"/>
      <c r="L304" s="29"/>
      <c r="M304" s="29"/>
      <c r="N304" s="29"/>
      <c r="O304" s="29"/>
      <c r="P304" s="29"/>
      <c r="Q304" s="29"/>
      <c r="R304" s="29"/>
      <c r="S304" s="29"/>
      <c r="T304" s="29"/>
      <c r="U304" s="29"/>
      <c r="V304" s="29"/>
      <c r="W304" s="29"/>
      <c r="X304" s="29"/>
      <c r="Y304" s="29"/>
      <c r="Z304" s="32"/>
    </row>
    <row r="305" spans="1:26" ht="12.75" customHeight="1">
      <c r="A305" s="25">
        <v>21120401</v>
      </c>
      <c r="B305" s="26" t="s">
        <v>39</v>
      </c>
      <c r="C305" s="20">
        <f>3950000</f>
        <v>3950000</v>
      </c>
      <c r="D305" s="20"/>
      <c r="E305" s="26"/>
      <c r="F305" s="93"/>
      <c r="G305" s="101"/>
      <c r="H305" s="29"/>
      <c r="I305" s="29"/>
      <c r="J305" s="29"/>
      <c r="K305" s="29"/>
      <c r="L305" s="29"/>
      <c r="M305" s="29"/>
      <c r="N305" s="29"/>
      <c r="O305" s="29"/>
      <c r="P305" s="29"/>
      <c r="Q305" s="29"/>
      <c r="R305" s="29"/>
      <c r="S305" s="29"/>
      <c r="T305" s="29"/>
      <c r="U305" s="29"/>
      <c r="V305" s="29"/>
      <c r="W305" s="29"/>
      <c r="X305" s="29"/>
      <c r="Y305" s="29"/>
      <c r="Z305" s="32"/>
    </row>
    <row r="306" spans="1:26" ht="12.75" customHeight="1">
      <c r="A306" s="21">
        <v>211209</v>
      </c>
      <c r="B306" s="23" t="s">
        <v>50</v>
      </c>
      <c r="C306" s="8">
        <f>SUM(C307:C311)</f>
        <v>24825000</v>
      </c>
      <c r="D306" s="20"/>
      <c r="E306" s="26"/>
      <c r="F306" s="93"/>
      <c r="G306" s="101"/>
      <c r="H306" s="29"/>
      <c r="I306" s="29"/>
      <c r="J306" s="29"/>
      <c r="K306" s="29"/>
      <c r="L306" s="29"/>
      <c r="M306" s="29"/>
      <c r="N306" s="29"/>
      <c r="O306" s="29"/>
      <c r="P306" s="29"/>
      <c r="Q306" s="29"/>
      <c r="R306" s="29"/>
      <c r="S306" s="29"/>
      <c r="T306" s="29"/>
      <c r="U306" s="29"/>
      <c r="V306" s="29"/>
      <c r="W306" s="29"/>
      <c r="X306" s="29"/>
      <c r="Y306" s="29"/>
      <c r="Z306" s="32"/>
    </row>
    <row r="307" spans="1:26" ht="12.75" customHeight="1">
      <c r="A307" s="25">
        <v>21120901</v>
      </c>
      <c r="B307" s="26" t="s">
        <v>51</v>
      </c>
      <c r="C307" s="20">
        <v>3685000</v>
      </c>
      <c r="D307" s="20"/>
      <c r="E307" s="26"/>
      <c r="F307" s="93"/>
      <c r="G307" s="101"/>
      <c r="H307" s="29"/>
      <c r="I307" s="29"/>
      <c r="J307" s="29"/>
      <c r="K307" s="29"/>
      <c r="L307" s="29"/>
      <c r="M307" s="29"/>
      <c r="N307" s="29"/>
      <c r="O307" s="29"/>
      <c r="P307" s="29"/>
      <c r="Q307" s="29"/>
      <c r="R307" s="29"/>
      <c r="S307" s="29"/>
      <c r="T307" s="29"/>
      <c r="U307" s="29"/>
      <c r="V307" s="29"/>
      <c r="W307" s="29"/>
      <c r="X307" s="29"/>
      <c r="Y307" s="29"/>
      <c r="Z307" s="32"/>
    </row>
    <row r="308" spans="1:26" ht="12.75" customHeight="1">
      <c r="A308" s="35">
        <v>21120904</v>
      </c>
      <c r="B308" s="32" t="s">
        <v>425</v>
      </c>
      <c r="C308" s="20">
        <v>3520000</v>
      </c>
      <c r="D308" s="20"/>
      <c r="E308" s="26"/>
      <c r="F308" s="93"/>
      <c r="G308" s="101"/>
      <c r="H308" s="29"/>
      <c r="I308" s="29"/>
      <c r="J308" s="29"/>
      <c r="K308" s="29"/>
      <c r="L308" s="29"/>
      <c r="M308" s="29"/>
      <c r="N308" s="29"/>
      <c r="O308" s="29"/>
      <c r="P308" s="29"/>
      <c r="Q308" s="29"/>
      <c r="R308" s="29"/>
      <c r="S308" s="29"/>
      <c r="T308" s="29"/>
      <c r="U308" s="29"/>
      <c r="V308" s="29"/>
      <c r="W308" s="29"/>
      <c r="X308" s="29"/>
      <c r="Y308" s="29"/>
      <c r="Z308" s="32"/>
    </row>
    <row r="309" spans="1:26" ht="12.75" customHeight="1">
      <c r="A309" s="35">
        <v>21120905</v>
      </c>
      <c r="B309" s="32" t="s">
        <v>112</v>
      </c>
      <c r="C309" s="20">
        <v>1320000</v>
      </c>
      <c r="D309" s="20"/>
      <c r="E309" s="26"/>
      <c r="F309" s="93"/>
      <c r="G309" s="101"/>
      <c r="H309" s="29"/>
      <c r="I309" s="29"/>
      <c r="J309" s="29"/>
      <c r="K309" s="29"/>
      <c r="L309" s="29"/>
      <c r="M309" s="29"/>
      <c r="N309" s="29"/>
      <c r="O309" s="29"/>
      <c r="P309" s="29"/>
      <c r="Q309" s="29"/>
      <c r="R309" s="29"/>
      <c r="S309" s="29"/>
      <c r="T309" s="29"/>
      <c r="U309" s="29"/>
      <c r="V309" s="29"/>
      <c r="W309" s="29"/>
      <c r="X309" s="29"/>
      <c r="Y309" s="29"/>
      <c r="Z309" s="32"/>
    </row>
    <row r="310" spans="1:26" ht="12.75" customHeight="1">
      <c r="A310" s="25">
        <v>21120906</v>
      </c>
      <c r="B310" s="26" t="s">
        <v>52</v>
      </c>
      <c r="C310" s="20">
        <f>6450000</f>
        <v>6450000</v>
      </c>
      <c r="D310" s="20"/>
      <c r="E310" s="26"/>
      <c r="F310" s="93"/>
      <c r="G310" s="101"/>
      <c r="H310" s="29"/>
      <c r="I310" s="29"/>
      <c r="J310" s="29"/>
      <c r="K310" s="29"/>
      <c r="L310" s="29"/>
      <c r="M310" s="29"/>
      <c r="N310" s="29"/>
      <c r="O310" s="29"/>
      <c r="P310" s="29"/>
      <c r="Q310" s="29"/>
      <c r="R310" s="29"/>
      <c r="S310" s="29"/>
      <c r="T310" s="29"/>
      <c r="U310" s="29"/>
      <c r="V310" s="29"/>
      <c r="W310" s="29"/>
      <c r="X310" s="29"/>
      <c r="Y310" s="29"/>
      <c r="Z310" s="32"/>
    </row>
    <row r="311" spans="1:26" ht="12.75" customHeight="1">
      <c r="A311" s="25">
        <v>21120907</v>
      </c>
      <c r="B311" s="32" t="s">
        <v>113</v>
      </c>
      <c r="C311" s="20">
        <v>9850000</v>
      </c>
      <c r="D311" s="20"/>
      <c r="E311" s="26"/>
      <c r="F311" s="93"/>
      <c r="G311" s="101"/>
      <c r="H311" s="29"/>
      <c r="I311" s="29"/>
      <c r="J311" s="29"/>
      <c r="K311" s="29"/>
      <c r="L311" s="29"/>
      <c r="M311" s="29"/>
      <c r="N311" s="29"/>
      <c r="O311" s="29"/>
      <c r="P311" s="29"/>
      <c r="Q311" s="29"/>
      <c r="R311" s="29"/>
      <c r="S311" s="29"/>
      <c r="T311" s="29"/>
      <c r="U311" s="29"/>
      <c r="V311" s="29"/>
      <c r="W311" s="29"/>
      <c r="X311" s="29"/>
      <c r="Y311" s="29"/>
      <c r="Z311" s="32"/>
    </row>
    <row r="312" spans="1:26" ht="12.75" customHeight="1">
      <c r="A312" s="25"/>
      <c r="B312" s="26"/>
      <c r="C312" s="20"/>
      <c r="D312" s="20"/>
      <c r="E312" s="26"/>
      <c r="F312" s="93"/>
      <c r="G312" s="101"/>
      <c r="H312" s="29"/>
      <c r="I312" s="29"/>
      <c r="J312" s="29"/>
      <c r="K312" s="29"/>
      <c r="L312" s="29"/>
      <c r="M312" s="29"/>
      <c r="N312" s="29"/>
      <c r="O312" s="29"/>
      <c r="P312" s="29"/>
      <c r="Q312" s="29"/>
      <c r="R312" s="29"/>
      <c r="S312" s="29"/>
      <c r="T312" s="29"/>
      <c r="U312" s="29"/>
      <c r="V312" s="29"/>
      <c r="W312" s="29"/>
      <c r="X312" s="29"/>
      <c r="Y312" s="29"/>
      <c r="Z312" s="32"/>
    </row>
    <row r="313" spans="1:26" ht="12.75" customHeight="1">
      <c r="A313" s="658" t="s">
        <v>10</v>
      </c>
      <c r="B313" s="657"/>
      <c r="C313" s="34">
        <f>C314+C316+C318+C320+C322</f>
        <v>146300000</v>
      </c>
      <c r="D313" s="20"/>
      <c r="E313" s="26"/>
      <c r="F313" s="93"/>
      <c r="G313" s="101"/>
      <c r="H313" s="29"/>
      <c r="I313" s="29"/>
      <c r="J313" s="29"/>
      <c r="K313" s="29"/>
      <c r="L313" s="29"/>
      <c r="M313" s="29"/>
      <c r="N313" s="29"/>
      <c r="O313" s="29"/>
      <c r="P313" s="29"/>
      <c r="Q313" s="29"/>
      <c r="R313" s="29"/>
      <c r="S313" s="29"/>
      <c r="T313" s="29"/>
      <c r="U313" s="29"/>
      <c r="V313" s="29"/>
      <c r="W313" s="29"/>
      <c r="X313" s="29"/>
      <c r="Y313" s="29"/>
      <c r="Z313" s="32"/>
    </row>
    <row r="314" spans="1:26" ht="12.75" customHeight="1">
      <c r="A314" s="21">
        <v>211302</v>
      </c>
      <c r="B314" s="21" t="s">
        <v>53</v>
      </c>
      <c r="C314" s="8">
        <f>SUM(C315)</f>
        <v>4150000</v>
      </c>
      <c r="D314" s="20"/>
      <c r="E314" s="26"/>
      <c r="F314" s="93"/>
      <c r="G314" s="101"/>
      <c r="H314" s="29"/>
      <c r="I314" s="29"/>
      <c r="J314" s="29"/>
      <c r="K314" s="29"/>
      <c r="L314" s="29"/>
      <c r="M314" s="29"/>
      <c r="N314" s="29"/>
      <c r="O314" s="29"/>
      <c r="P314" s="29"/>
      <c r="Q314" s="29"/>
      <c r="R314" s="29"/>
      <c r="S314" s="29"/>
      <c r="T314" s="29"/>
      <c r="U314" s="29"/>
      <c r="V314" s="29"/>
      <c r="W314" s="29"/>
      <c r="X314" s="29"/>
      <c r="Y314" s="29"/>
      <c r="Z314" s="32"/>
    </row>
    <row r="315" spans="1:26" ht="12.75" customHeight="1">
      <c r="A315" s="35">
        <v>21130204</v>
      </c>
      <c r="B315" s="32" t="s">
        <v>54</v>
      </c>
      <c r="C315" s="20">
        <f>4150000</f>
        <v>4150000</v>
      </c>
      <c r="D315" s="20"/>
      <c r="E315" s="26"/>
      <c r="F315" s="93"/>
      <c r="G315" s="101"/>
      <c r="H315" s="29"/>
      <c r="I315" s="29"/>
      <c r="J315" s="29"/>
      <c r="K315" s="29"/>
      <c r="L315" s="29"/>
      <c r="M315" s="29"/>
      <c r="N315" s="29"/>
      <c r="O315" s="29"/>
      <c r="P315" s="29"/>
      <c r="Q315" s="29"/>
      <c r="R315" s="29"/>
      <c r="S315" s="29"/>
      <c r="T315" s="29"/>
      <c r="U315" s="29"/>
      <c r="V315" s="29"/>
      <c r="W315" s="29"/>
      <c r="X315" s="29"/>
      <c r="Y315" s="29"/>
      <c r="Z315" s="32"/>
    </row>
    <row r="316" spans="1:26" ht="12.75" customHeight="1">
      <c r="A316" s="22">
        <v>211303</v>
      </c>
      <c r="B316" s="76" t="s">
        <v>100</v>
      </c>
      <c r="C316" s="23">
        <f>SUM(C317)</f>
        <v>1250000</v>
      </c>
      <c r="D316" s="32"/>
      <c r="E316" s="26"/>
      <c r="F316" s="93"/>
      <c r="G316" s="101"/>
      <c r="H316" s="29"/>
      <c r="I316" s="29"/>
      <c r="J316" s="29"/>
      <c r="K316" s="29"/>
      <c r="L316" s="29"/>
      <c r="M316" s="29"/>
      <c r="N316" s="29"/>
      <c r="O316" s="29"/>
      <c r="P316" s="29"/>
      <c r="Q316" s="29"/>
      <c r="R316" s="29"/>
      <c r="S316" s="29"/>
      <c r="T316" s="29"/>
      <c r="U316" s="29"/>
      <c r="V316" s="29"/>
      <c r="W316" s="29"/>
      <c r="X316" s="29"/>
      <c r="Y316" s="29"/>
      <c r="Z316" s="32"/>
    </row>
    <row r="317" spans="1:26" ht="12.75" customHeight="1">
      <c r="A317" s="35">
        <v>21130307</v>
      </c>
      <c r="B317" s="32" t="s">
        <v>101</v>
      </c>
      <c r="C317" s="26">
        <f>1250000</f>
        <v>1250000</v>
      </c>
      <c r="D317" s="32"/>
      <c r="E317" s="26"/>
      <c r="F317" s="93"/>
      <c r="G317" s="101"/>
      <c r="H317" s="29"/>
      <c r="I317" s="29"/>
      <c r="J317" s="29"/>
      <c r="K317" s="29"/>
      <c r="L317" s="29"/>
      <c r="M317" s="29"/>
      <c r="N317" s="29"/>
      <c r="O317" s="29"/>
      <c r="P317" s="29"/>
      <c r="Q317" s="29"/>
      <c r="R317" s="29"/>
      <c r="S317" s="29"/>
      <c r="T317" s="29"/>
      <c r="U317" s="29"/>
      <c r="V317" s="29"/>
      <c r="W317" s="29"/>
      <c r="X317" s="29"/>
      <c r="Y317" s="29"/>
      <c r="Z317" s="32"/>
    </row>
    <row r="318" spans="1:26" ht="12.75" customHeight="1">
      <c r="A318" s="22">
        <v>211305</v>
      </c>
      <c r="B318" s="7" t="s">
        <v>55</v>
      </c>
      <c r="C318" s="8">
        <f>SUM(C319)</f>
        <v>55000000</v>
      </c>
      <c r="D318" s="32"/>
      <c r="E318" s="26"/>
      <c r="F318" s="93"/>
      <c r="G318" s="101"/>
      <c r="H318" s="29"/>
      <c r="I318" s="29"/>
      <c r="J318" s="29"/>
      <c r="K318" s="29"/>
      <c r="L318" s="29"/>
      <c r="M318" s="29"/>
      <c r="N318" s="29"/>
      <c r="O318" s="29"/>
      <c r="P318" s="29"/>
      <c r="Q318" s="29"/>
      <c r="R318" s="29"/>
      <c r="S318" s="29"/>
      <c r="T318" s="29"/>
      <c r="U318" s="29"/>
      <c r="V318" s="29"/>
      <c r="W318" s="29"/>
      <c r="X318" s="29"/>
      <c r="Y318" s="29"/>
      <c r="Z318" s="32"/>
    </row>
    <row r="319" spans="1:26" ht="12.75" customHeight="1">
      <c r="A319" s="25">
        <v>21130502</v>
      </c>
      <c r="B319" s="26" t="s">
        <v>56</v>
      </c>
      <c r="C319" s="20">
        <v>55000000</v>
      </c>
      <c r="D319" s="32"/>
      <c r="E319" s="26"/>
      <c r="F319" s="93"/>
      <c r="G319" s="101"/>
      <c r="H319" s="29"/>
      <c r="I319" s="29"/>
      <c r="J319" s="29"/>
      <c r="K319" s="29"/>
      <c r="L319" s="29"/>
      <c r="M319" s="29"/>
      <c r="N319" s="29"/>
      <c r="O319" s="29"/>
      <c r="P319" s="29"/>
      <c r="Q319" s="29"/>
      <c r="R319" s="29"/>
      <c r="S319" s="29"/>
      <c r="T319" s="29"/>
      <c r="U319" s="29"/>
      <c r="V319" s="29"/>
      <c r="W319" s="29"/>
      <c r="X319" s="29"/>
      <c r="Y319" s="29"/>
      <c r="Z319" s="32"/>
    </row>
    <row r="320" spans="1:26" ht="12.75" customHeight="1">
      <c r="A320" s="21">
        <v>211306</v>
      </c>
      <c r="B320" s="23" t="s">
        <v>57</v>
      </c>
      <c r="C320" s="23">
        <f>SUM(C321)</f>
        <v>1650000</v>
      </c>
      <c r="D320" s="32"/>
      <c r="E320" s="26"/>
      <c r="F320" s="93"/>
      <c r="G320" s="101"/>
      <c r="H320" s="29"/>
      <c r="I320" s="29"/>
      <c r="J320" s="29"/>
      <c r="K320" s="29"/>
      <c r="L320" s="29"/>
      <c r="M320" s="29"/>
      <c r="N320" s="29"/>
      <c r="O320" s="29"/>
      <c r="P320" s="29"/>
      <c r="Q320" s="29"/>
      <c r="R320" s="29"/>
      <c r="S320" s="29"/>
      <c r="T320" s="29"/>
      <c r="U320" s="29"/>
      <c r="V320" s="29"/>
      <c r="W320" s="29"/>
      <c r="X320" s="29"/>
      <c r="Y320" s="29"/>
      <c r="Z320" s="32"/>
    </row>
    <row r="321" spans="1:26" ht="12.75" customHeight="1">
      <c r="A321" s="25">
        <v>21130604</v>
      </c>
      <c r="B321" s="29" t="s">
        <v>58</v>
      </c>
      <c r="C321" s="26">
        <f>1650000</f>
        <v>1650000</v>
      </c>
      <c r="D321" s="32"/>
      <c r="E321" s="26"/>
      <c r="F321" s="93"/>
      <c r="G321" s="101"/>
      <c r="H321" s="29"/>
      <c r="I321" s="29"/>
      <c r="J321" s="29"/>
      <c r="K321" s="29"/>
      <c r="L321" s="29"/>
      <c r="M321" s="29"/>
      <c r="N321" s="29"/>
      <c r="O321" s="29"/>
      <c r="P321" s="29"/>
      <c r="Q321" s="29"/>
      <c r="R321" s="29"/>
      <c r="S321" s="29"/>
      <c r="T321" s="29"/>
      <c r="U321" s="29"/>
      <c r="V321" s="29"/>
      <c r="W321" s="29"/>
      <c r="X321" s="29"/>
      <c r="Y321" s="29"/>
      <c r="Z321" s="32"/>
    </row>
    <row r="322" spans="1:26" ht="12.75" customHeight="1">
      <c r="A322" s="21">
        <v>211309</v>
      </c>
      <c r="B322" s="7" t="s">
        <v>61</v>
      </c>
      <c r="C322" s="8">
        <f>SUM(C323:C326)</f>
        <v>84250000</v>
      </c>
      <c r="D322" s="32"/>
      <c r="E322" s="26"/>
      <c r="F322" s="93"/>
      <c r="G322" s="101"/>
      <c r="H322" s="29"/>
      <c r="I322" s="29"/>
      <c r="J322" s="29"/>
      <c r="K322" s="29"/>
      <c r="L322" s="29"/>
      <c r="M322" s="29"/>
      <c r="N322" s="29"/>
      <c r="O322" s="29"/>
      <c r="P322" s="29"/>
      <c r="Q322" s="29"/>
      <c r="R322" s="29"/>
      <c r="S322" s="29"/>
      <c r="T322" s="29"/>
      <c r="U322" s="29"/>
      <c r="V322" s="29"/>
      <c r="W322" s="29"/>
      <c r="X322" s="29"/>
      <c r="Y322" s="29"/>
      <c r="Z322" s="32"/>
    </row>
    <row r="323" spans="1:26" ht="12.75" customHeight="1">
      <c r="A323" s="35">
        <v>21130901</v>
      </c>
      <c r="B323" s="32" t="s">
        <v>62</v>
      </c>
      <c r="C323" s="20">
        <v>36400000</v>
      </c>
      <c r="D323" s="32"/>
      <c r="E323" s="26"/>
      <c r="F323" s="93"/>
      <c r="G323" s="101"/>
      <c r="H323" s="29"/>
      <c r="I323" s="29"/>
      <c r="J323" s="29"/>
      <c r="K323" s="29"/>
      <c r="L323" s="29"/>
      <c r="M323" s="29"/>
      <c r="N323" s="29"/>
      <c r="O323" s="29"/>
      <c r="P323" s="29"/>
      <c r="Q323" s="29"/>
      <c r="R323" s="29"/>
      <c r="S323" s="29"/>
      <c r="T323" s="29"/>
      <c r="U323" s="29"/>
      <c r="V323" s="29"/>
      <c r="W323" s="29"/>
      <c r="X323" s="29"/>
      <c r="Y323" s="29"/>
      <c r="Z323" s="32"/>
    </row>
    <row r="324" spans="1:26" ht="12.75" customHeight="1">
      <c r="A324" s="25">
        <v>21130905</v>
      </c>
      <c r="B324" s="29" t="s">
        <v>116</v>
      </c>
      <c r="C324" s="20">
        <v>6050000</v>
      </c>
      <c r="D324" s="32"/>
      <c r="E324" s="26"/>
      <c r="F324" s="93"/>
      <c r="G324" s="101"/>
      <c r="H324" s="29"/>
      <c r="I324" s="29"/>
      <c r="J324" s="29"/>
      <c r="K324" s="29"/>
      <c r="L324" s="29"/>
      <c r="M324" s="29"/>
      <c r="N324" s="29"/>
      <c r="O324" s="29"/>
      <c r="P324" s="29"/>
      <c r="Q324" s="29"/>
      <c r="R324" s="29"/>
      <c r="S324" s="29"/>
      <c r="T324" s="29"/>
      <c r="U324" s="29"/>
      <c r="V324" s="29"/>
      <c r="W324" s="29"/>
      <c r="X324" s="29"/>
      <c r="Y324" s="29"/>
      <c r="Z324" s="32"/>
    </row>
    <row r="325" spans="1:26" ht="12.75" customHeight="1">
      <c r="A325" s="25">
        <v>21130906</v>
      </c>
      <c r="B325" s="29" t="s">
        <v>117</v>
      </c>
      <c r="C325" s="20">
        <v>39300000</v>
      </c>
      <c r="D325" s="32"/>
      <c r="E325" s="26"/>
      <c r="F325" s="93"/>
      <c r="G325" s="101"/>
      <c r="H325" s="29"/>
      <c r="I325" s="29"/>
      <c r="J325" s="29"/>
      <c r="K325" s="29"/>
      <c r="L325" s="29"/>
      <c r="M325" s="29"/>
      <c r="N325" s="29"/>
      <c r="O325" s="29"/>
      <c r="P325" s="29"/>
      <c r="Q325" s="29"/>
      <c r="R325" s="29"/>
      <c r="S325" s="29"/>
      <c r="T325" s="29"/>
      <c r="U325" s="29"/>
      <c r="V325" s="29"/>
      <c r="W325" s="29"/>
      <c r="X325" s="29"/>
      <c r="Y325" s="29"/>
      <c r="Z325" s="32"/>
    </row>
    <row r="326" spans="1:26" ht="12.75" customHeight="1">
      <c r="A326" s="35">
        <v>21130908</v>
      </c>
      <c r="B326" s="32" t="s">
        <v>64</v>
      </c>
      <c r="C326" s="20">
        <v>2500000</v>
      </c>
      <c r="D326" s="32"/>
      <c r="E326" s="26"/>
      <c r="F326" s="93"/>
      <c r="G326" s="101"/>
      <c r="H326" s="29"/>
      <c r="I326" s="29"/>
      <c r="J326" s="29"/>
      <c r="K326" s="29"/>
      <c r="L326" s="29"/>
      <c r="M326" s="29"/>
      <c r="N326" s="29"/>
      <c r="O326" s="29"/>
      <c r="P326" s="29"/>
      <c r="Q326" s="29"/>
      <c r="R326" s="29"/>
      <c r="S326" s="29"/>
      <c r="T326" s="29"/>
      <c r="U326" s="29"/>
      <c r="V326" s="29"/>
      <c r="W326" s="29"/>
      <c r="X326" s="29"/>
      <c r="Y326" s="29"/>
      <c r="Z326" s="32"/>
    </row>
    <row r="327" spans="1:26" ht="12.75" customHeight="1">
      <c r="A327" s="32"/>
      <c r="B327" s="32"/>
      <c r="C327" s="20"/>
      <c r="D327" s="32"/>
      <c r="E327" s="26"/>
      <c r="F327" s="93"/>
      <c r="G327" s="101"/>
      <c r="H327" s="29"/>
      <c r="I327" s="29"/>
      <c r="J327" s="29"/>
      <c r="K327" s="29"/>
      <c r="L327" s="29"/>
      <c r="M327" s="29"/>
      <c r="N327" s="29"/>
      <c r="O327" s="29"/>
      <c r="P327" s="29"/>
      <c r="Q327" s="29"/>
      <c r="R327" s="29"/>
      <c r="S327" s="29"/>
      <c r="T327" s="29"/>
      <c r="U327" s="29"/>
      <c r="V327" s="29"/>
      <c r="W327" s="29"/>
      <c r="X327" s="29"/>
      <c r="Y327" s="29"/>
      <c r="Z327" s="32"/>
    </row>
    <row r="328" spans="1:26" ht="12.75" customHeight="1">
      <c r="A328" s="698" t="s">
        <v>74</v>
      </c>
      <c r="B328" s="657"/>
      <c r="C328" s="86">
        <f>C329+C332</f>
        <v>7700000</v>
      </c>
      <c r="D328" s="32"/>
      <c r="E328" s="26"/>
      <c r="F328" s="93"/>
      <c r="G328" s="101"/>
      <c r="H328" s="29"/>
      <c r="I328" s="29"/>
      <c r="J328" s="29"/>
      <c r="K328" s="29"/>
      <c r="L328" s="29"/>
      <c r="M328" s="29"/>
      <c r="N328" s="29"/>
      <c r="O328" s="29"/>
      <c r="P328" s="29"/>
      <c r="Q328" s="29"/>
      <c r="R328" s="29"/>
      <c r="S328" s="29"/>
      <c r="T328" s="29"/>
      <c r="U328" s="29"/>
      <c r="V328" s="29"/>
      <c r="W328" s="29"/>
      <c r="X328" s="29"/>
      <c r="Y328" s="29"/>
      <c r="Z328" s="32"/>
    </row>
    <row r="329" spans="1:26" ht="12.75" customHeight="1">
      <c r="A329" s="21">
        <v>221104</v>
      </c>
      <c r="B329" s="21" t="s">
        <v>78</v>
      </c>
      <c r="C329" s="50">
        <f>SUM(C330:C331)</f>
        <v>6200000</v>
      </c>
      <c r="D329" s="32"/>
      <c r="E329" s="26"/>
      <c r="F329" s="93"/>
      <c r="G329" s="101"/>
      <c r="H329" s="29"/>
      <c r="I329" s="29"/>
      <c r="J329" s="29"/>
      <c r="K329" s="29"/>
      <c r="L329" s="29"/>
      <c r="M329" s="29"/>
      <c r="N329" s="29"/>
      <c r="O329" s="29"/>
      <c r="P329" s="29"/>
      <c r="Q329" s="29"/>
      <c r="R329" s="29"/>
      <c r="S329" s="29"/>
      <c r="T329" s="29"/>
      <c r="U329" s="29"/>
      <c r="V329" s="29"/>
      <c r="W329" s="29"/>
      <c r="X329" s="29"/>
      <c r="Y329" s="29"/>
      <c r="Z329" s="32"/>
    </row>
    <row r="330" spans="1:26" ht="12.75" customHeight="1">
      <c r="A330" s="25">
        <v>22110401</v>
      </c>
      <c r="B330" s="29" t="s">
        <v>79</v>
      </c>
      <c r="C330" s="26">
        <v>2600000</v>
      </c>
      <c r="D330" s="32"/>
      <c r="E330" s="26"/>
      <c r="F330" s="93"/>
      <c r="G330" s="101"/>
      <c r="H330" s="29"/>
      <c r="I330" s="29"/>
      <c r="J330" s="29"/>
      <c r="K330" s="29"/>
      <c r="L330" s="29"/>
      <c r="M330" s="29"/>
      <c r="N330" s="29"/>
      <c r="O330" s="29"/>
      <c r="P330" s="29"/>
      <c r="Q330" s="29"/>
      <c r="R330" s="29"/>
      <c r="S330" s="29"/>
      <c r="T330" s="29"/>
      <c r="U330" s="29"/>
      <c r="V330" s="29"/>
      <c r="W330" s="29"/>
      <c r="X330" s="29"/>
      <c r="Y330" s="29"/>
      <c r="Z330" s="32"/>
    </row>
    <row r="331" spans="1:26" ht="12.75" customHeight="1">
      <c r="A331" s="25">
        <v>22110409</v>
      </c>
      <c r="B331" s="26" t="s">
        <v>80</v>
      </c>
      <c r="C331" s="20">
        <v>3600000</v>
      </c>
      <c r="D331" s="32"/>
      <c r="E331" s="26"/>
      <c r="F331" s="93"/>
      <c r="G331" s="101"/>
      <c r="H331" s="29"/>
      <c r="I331" s="29"/>
      <c r="J331" s="29"/>
      <c r="K331" s="29"/>
      <c r="L331" s="29"/>
      <c r="M331" s="29"/>
      <c r="N331" s="29"/>
      <c r="O331" s="29"/>
      <c r="P331" s="29"/>
      <c r="Q331" s="29"/>
      <c r="R331" s="29"/>
      <c r="S331" s="29"/>
      <c r="T331" s="29"/>
      <c r="U331" s="29"/>
      <c r="V331" s="29"/>
      <c r="W331" s="29"/>
      <c r="X331" s="29"/>
      <c r="Y331" s="29"/>
      <c r="Z331" s="32"/>
    </row>
    <row r="332" spans="1:26" ht="12.75" customHeight="1">
      <c r="A332" s="21">
        <v>221107</v>
      </c>
      <c r="B332" s="23" t="s">
        <v>81</v>
      </c>
      <c r="C332" s="23">
        <f>SUM(C333)</f>
        <v>1500000</v>
      </c>
      <c r="D332" s="32"/>
      <c r="E332" s="26"/>
      <c r="F332" s="93"/>
      <c r="G332" s="101"/>
      <c r="H332" s="29"/>
      <c r="I332" s="29"/>
      <c r="J332" s="29"/>
      <c r="K332" s="29"/>
      <c r="L332" s="29"/>
      <c r="M332" s="29"/>
      <c r="N332" s="29"/>
      <c r="O332" s="29"/>
      <c r="P332" s="29"/>
      <c r="Q332" s="29"/>
      <c r="R332" s="29"/>
      <c r="S332" s="29"/>
      <c r="T332" s="29"/>
      <c r="U332" s="29"/>
      <c r="V332" s="29"/>
      <c r="W332" s="29"/>
      <c r="X332" s="29"/>
      <c r="Y332" s="29"/>
      <c r="Z332" s="32"/>
    </row>
    <row r="333" spans="1:26" ht="12.75" customHeight="1">
      <c r="A333" s="25">
        <v>22110702</v>
      </c>
      <c r="B333" s="26" t="s">
        <v>82</v>
      </c>
      <c r="C333" s="26">
        <v>1500000</v>
      </c>
      <c r="D333" s="32"/>
      <c r="E333" s="26"/>
      <c r="F333" s="93"/>
      <c r="G333" s="101"/>
      <c r="H333" s="29"/>
      <c r="I333" s="29"/>
      <c r="J333" s="29"/>
      <c r="K333" s="29"/>
      <c r="L333" s="29"/>
      <c r="M333" s="29"/>
      <c r="N333" s="29"/>
      <c r="O333" s="29"/>
      <c r="P333" s="29"/>
      <c r="Q333" s="29"/>
      <c r="R333" s="29"/>
      <c r="S333" s="29"/>
      <c r="T333" s="29"/>
      <c r="U333" s="29"/>
      <c r="V333" s="29"/>
      <c r="W333" s="29"/>
      <c r="X333" s="29"/>
      <c r="Y333" s="29"/>
      <c r="Z333" s="32"/>
    </row>
    <row r="334" spans="1:26" ht="12.75" customHeight="1">
      <c r="A334" s="32"/>
      <c r="B334" s="32"/>
      <c r="C334" s="20"/>
      <c r="D334" s="32"/>
      <c r="E334" s="26"/>
      <c r="F334" s="93"/>
      <c r="G334" s="101"/>
      <c r="H334" s="29"/>
      <c r="I334" s="29"/>
      <c r="J334" s="29"/>
      <c r="K334" s="29"/>
      <c r="L334" s="29"/>
      <c r="M334" s="29"/>
      <c r="N334" s="29"/>
      <c r="O334" s="29"/>
      <c r="P334" s="29"/>
      <c r="Q334" s="29"/>
      <c r="R334" s="29"/>
      <c r="S334" s="29"/>
      <c r="T334" s="29"/>
      <c r="U334" s="29"/>
      <c r="V334" s="29"/>
      <c r="W334" s="29"/>
      <c r="X334" s="29"/>
      <c r="Y334" s="29"/>
      <c r="Z334" s="32"/>
    </row>
    <row r="335" spans="1:26" ht="12.75" customHeight="1" thickBot="1">
      <c r="A335" s="29"/>
      <c r="B335" s="29"/>
      <c r="C335" s="26"/>
      <c r="D335" s="51"/>
      <c r="E335" s="29"/>
      <c r="F335" s="131"/>
      <c r="G335" s="101"/>
      <c r="H335" s="29"/>
      <c r="I335" s="29"/>
      <c r="J335" s="29"/>
      <c r="K335" s="29"/>
      <c r="L335" s="29"/>
      <c r="M335" s="29"/>
      <c r="N335" s="29"/>
      <c r="O335" s="29"/>
      <c r="P335" s="29"/>
      <c r="Q335" s="29"/>
      <c r="R335" s="29"/>
      <c r="S335" s="29"/>
      <c r="T335" s="29"/>
      <c r="U335" s="29"/>
      <c r="V335" s="29"/>
      <c r="W335" s="29"/>
      <c r="X335" s="29"/>
      <c r="Y335" s="29"/>
      <c r="Z335" s="29"/>
    </row>
    <row r="336" spans="1:26" ht="12.75" customHeight="1">
      <c r="A336" s="721" t="s">
        <v>863</v>
      </c>
      <c r="B336" s="722"/>
      <c r="C336" s="661" t="s">
        <v>426</v>
      </c>
      <c r="E336" s="146"/>
      <c r="F336" s="29"/>
      <c r="G336" s="29"/>
      <c r="H336" s="29"/>
      <c r="I336" s="29"/>
      <c r="J336" s="29"/>
      <c r="K336" s="29"/>
      <c r="L336" s="29"/>
      <c r="M336" s="29"/>
      <c r="N336" s="29"/>
      <c r="O336" s="29"/>
      <c r="P336" s="29"/>
      <c r="Q336" s="29"/>
      <c r="R336" s="29"/>
      <c r="S336" s="29"/>
      <c r="T336" s="29"/>
      <c r="U336" s="29"/>
      <c r="V336" s="29"/>
      <c r="W336" s="29"/>
      <c r="X336" s="29"/>
      <c r="Y336" s="29"/>
    </row>
    <row r="337" spans="1:25" ht="12.75" customHeight="1" thickBot="1">
      <c r="A337" s="723"/>
      <c r="B337" s="724"/>
      <c r="C337" s="662"/>
      <c r="E337" s="146"/>
      <c r="F337" s="29"/>
      <c r="G337" s="29"/>
      <c r="H337" s="29"/>
      <c r="I337" s="29"/>
      <c r="J337" s="29"/>
      <c r="K337" s="29"/>
      <c r="L337" s="29"/>
      <c r="M337" s="29"/>
      <c r="N337" s="29"/>
      <c r="O337" s="29"/>
      <c r="P337" s="29"/>
      <c r="Q337" s="29"/>
      <c r="R337" s="29"/>
      <c r="S337" s="29"/>
      <c r="T337" s="29"/>
      <c r="U337" s="29"/>
      <c r="V337" s="29"/>
      <c r="W337" s="29"/>
      <c r="X337" s="29"/>
      <c r="Y337" s="29"/>
    </row>
    <row r="338" spans="1:25" ht="12.75" customHeight="1">
      <c r="A338" s="668" t="s">
        <v>427</v>
      </c>
      <c r="B338" s="669"/>
      <c r="C338" s="670"/>
      <c r="E338" s="146"/>
      <c r="F338" s="29"/>
      <c r="G338" s="29"/>
      <c r="H338" s="29"/>
      <c r="I338" s="29"/>
      <c r="J338" s="29"/>
      <c r="K338" s="29"/>
      <c r="L338" s="29"/>
      <c r="M338" s="29"/>
      <c r="N338" s="29"/>
      <c r="O338" s="29"/>
      <c r="P338" s="29"/>
      <c r="Q338" s="29"/>
      <c r="R338" s="29"/>
      <c r="S338" s="29"/>
      <c r="T338" s="29"/>
      <c r="U338" s="29"/>
      <c r="V338" s="29"/>
      <c r="W338" s="29"/>
      <c r="X338" s="29"/>
      <c r="Y338" s="29"/>
    </row>
    <row r="339" spans="1:25" ht="12.75" customHeight="1">
      <c r="A339" s="671"/>
      <c r="B339" s="672"/>
      <c r="C339" s="673"/>
      <c r="E339" s="146"/>
      <c r="F339" s="29"/>
      <c r="G339" s="29"/>
      <c r="H339" s="29"/>
      <c r="I339" s="29"/>
      <c r="J339" s="29"/>
      <c r="K339" s="29"/>
      <c r="L339" s="29"/>
      <c r="M339" s="29"/>
      <c r="N339" s="29"/>
      <c r="O339" s="29"/>
      <c r="P339" s="29"/>
      <c r="Q339" s="29"/>
      <c r="R339" s="29"/>
      <c r="S339" s="29"/>
      <c r="T339" s="29"/>
      <c r="U339" s="29"/>
      <c r="V339" s="29"/>
      <c r="W339" s="29"/>
      <c r="X339" s="29"/>
      <c r="Y339" s="29"/>
    </row>
    <row r="340" spans="1:25" ht="12.75" customHeight="1">
      <c r="A340" s="671"/>
      <c r="B340" s="672"/>
      <c r="C340" s="673"/>
      <c r="E340" s="146"/>
      <c r="F340" s="29"/>
      <c r="G340" s="29"/>
      <c r="H340" s="29"/>
      <c r="I340" s="29"/>
      <c r="J340" s="29"/>
      <c r="K340" s="29"/>
      <c r="L340" s="29"/>
      <c r="M340" s="29"/>
      <c r="N340" s="29"/>
      <c r="O340" s="29"/>
      <c r="P340" s="29"/>
      <c r="Q340" s="29"/>
      <c r="R340" s="29"/>
      <c r="S340" s="29"/>
      <c r="T340" s="29"/>
      <c r="U340" s="29"/>
      <c r="V340" s="29"/>
      <c r="W340" s="29"/>
      <c r="X340" s="29"/>
      <c r="Y340" s="29"/>
    </row>
    <row r="341" spans="1:25" ht="12.75" customHeight="1">
      <c r="A341" s="671"/>
      <c r="B341" s="672"/>
      <c r="C341" s="673"/>
      <c r="E341" s="146"/>
      <c r="F341" s="29"/>
      <c r="G341" s="29"/>
      <c r="H341" s="29"/>
      <c r="I341" s="29"/>
      <c r="J341" s="29"/>
      <c r="K341" s="29"/>
      <c r="L341" s="29"/>
      <c r="M341" s="29"/>
      <c r="N341" s="29"/>
      <c r="O341" s="29"/>
      <c r="P341" s="29"/>
      <c r="Q341" s="29"/>
      <c r="R341" s="29"/>
      <c r="S341" s="29"/>
      <c r="T341" s="29"/>
      <c r="U341" s="29"/>
      <c r="V341" s="29"/>
      <c r="W341" s="29"/>
      <c r="X341" s="29"/>
      <c r="Y341" s="29"/>
    </row>
    <row r="342" spans="1:25" ht="12.75" customHeight="1">
      <c r="A342" s="671"/>
      <c r="B342" s="672"/>
      <c r="C342" s="673"/>
      <c r="E342" s="146"/>
      <c r="F342" s="29"/>
      <c r="G342" s="29"/>
      <c r="H342" s="29"/>
      <c r="I342" s="29"/>
      <c r="J342" s="29"/>
      <c r="K342" s="29"/>
      <c r="L342" s="29"/>
      <c r="M342" s="29"/>
      <c r="N342" s="29"/>
      <c r="O342" s="29"/>
      <c r="P342" s="29"/>
      <c r="Q342" s="29"/>
      <c r="R342" s="29"/>
      <c r="S342" s="29"/>
      <c r="T342" s="29"/>
      <c r="U342" s="29"/>
      <c r="V342" s="29"/>
      <c r="W342" s="29"/>
      <c r="X342" s="29"/>
      <c r="Y342" s="29"/>
    </row>
    <row r="343" spans="1:25" ht="12.75" customHeight="1">
      <c r="A343" s="671"/>
      <c r="B343" s="672"/>
      <c r="C343" s="673"/>
      <c r="E343" s="146"/>
      <c r="F343" s="29"/>
      <c r="G343" s="29"/>
      <c r="H343" s="29"/>
      <c r="I343" s="29"/>
      <c r="J343" s="29"/>
      <c r="K343" s="29"/>
      <c r="L343" s="29"/>
      <c r="M343" s="29"/>
      <c r="N343" s="29"/>
      <c r="O343" s="29"/>
      <c r="P343" s="29"/>
      <c r="Q343" s="29"/>
      <c r="R343" s="29"/>
      <c r="S343" s="29"/>
      <c r="T343" s="29"/>
      <c r="U343" s="29"/>
      <c r="V343" s="29"/>
      <c r="W343" s="29"/>
      <c r="X343" s="29"/>
      <c r="Y343" s="29"/>
    </row>
    <row r="344" spans="1:25" ht="12.75" customHeight="1">
      <c r="A344" s="671"/>
      <c r="B344" s="672"/>
      <c r="C344" s="673"/>
      <c r="E344" s="146"/>
      <c r="F344" s="29"/>
      <c r="G344" s="29"/>
      <c r="H344" s="29"/>
      <c r="I344" s="29"/>
      <c r="J344" s="29"/>
      <c r="K344" s="29"/>
      <c r="L344" s="29"/>
      <c r="M344" s="29"/>
      <c r="N344" s="29"/>
      <c r="O344" s="29"/>
      <c r="P344" s="29"/>
      <c r="Q344" s="29"/>
      <c r="R344" s="29"/>
      <c r="S344" s="29"/>
      <c r="T344" s="29"/>
      <c r="U344" s="29"/>
      <c r="V344" s="29"/>
      <c r="W344" s="29"/>
      <c r="X344" s="29"/>
      <c r="Y344" s="29"/>
    </row>
    <row r="345" spans="1:25" ht="12.75" customHeight="1">
      <c r="A345" s="671"/>
      <c r="B345" s="672"/>
      <c r="C345" s="673"/>
      <c r="E345" s="146"/>
      <c r="F345" s="29"/>
      <c r="G345" s="29"/>
      <c r="H345" s="29"/>
      <c r="I345" s="29"/>
      <c r="J345" s="29"/>
      <c r="K345" s="29"/>
      <c r="L345" s="29"/>
      <c r="M345" s="29"/>
      <c r="N345" s="29"/>
      <c r="O345" s="29"/>
      <c r="P345" s="29"/>
      <c r="Q345" s="29"/>
      <c r="R345" s="29"/>
      <c r="S345" s="29"/>
      <c r="T345" s="29"/>
      <c r="U345" s="29"/>
      <c r="V345" s="29"/>
      <c r="W345" s="29"/>
      <c r="X345" s="29"/>
      <c r="Y345" s="29"/>
    </row>
    <row r="346" spans="1:25" ht="12.75" customHeight="1">
      <c r="A346" s="671"/>
      <c r="B346" s="672"/>
      <c r="C346" s="673"/>
      <c r="E346" s="146"/>
      <c r="F346" s="29"/>
      <c r="G346" s="29"/>
      <c r="H346" s="29"/>
      <c r="I346" s="29"/>
      <c r="J346" s="29"/>
      <c r="K346" s="29"/>
      <c r="L346" s="29"/>
      <c r="M346" s="29"/>
      <c r="N346" s="29"/>
      <c r="O346" s="29"/>
      <c r="P346" s="29"/>
      <c r="Q346" s="29"/>
      <c r="R346" s="29"/>
      <c r="S346" s="29"/>
      <c r="T346" s="29"/>
      <c r="U346" s="29"/>
      <c r="V346" s="29"/>
      <c r="W346" s="29"/>
      <c r="X346" s="29"/>
      <c r="Y346" s="29"/>
    </row>
    <row r="347" spans="1:25" ht="12.75" customHeight="1">
      <c r="A347" s="671"/>
      <c r="B347" s="672"/>
      <c r="C347" s="673"/>
      <c r="E347" s="146"/>
      <c r="F347" s="29"/>
      <c r="G347" s="29"/>
      <c r="H347" s="29"/>
      <c r="I347" s="29"/>
      <c r="J347" s="29"/>
      <c r="K347" s="29"/>
      <c r="L347" s="29"/>
      <c r="M347" s="29"/>
      <c r="N347" s="29"/>
      <c r="O347" s="29"/>
      <c r="P347" s="29"/>
      <c r="Q347" s="29"/>
      <c r="R347" s="29"/>
      <c r="S347" s="29"/>
      <c r="T347" s="29"/>
      <c r="U347" s="29"/>
      <c r="V347" s="29"/>
      <c r="W347" s="29"/>
      <c r="X347" s="29"/>
      <c r="Y347" s="29"/>
    </row>
    <row r="348" spans="1:25" ht="12.75" customHeight="1">
      <c r="A348" s="671"/>
      <c r="B348" s="672"/>
      <c r="C348" s="673"/>
      <c r="E348" s="146"/>
      <c r="F348" s="29"/>
      <c r="G348" s="29"/>
      <c r="H348" s="29"/>
      <c r="I348" s="29"/>
      <c r="J348" s="29"/>
      <c r="K348" s="29"/>
      <c r="L348" s="29"/>
      <c r="M348" s="29"/>
      <c r="N348" s="29"/>
      <c r="O348" s="29"/>
      <c r="P348" s="29"/>
      <c r="Q348" s="29"/>
      <c r="R348" s="29"/>
      <c r="S348" s="29"/>
      <c r="T348" s="29"/>
      <c r="U348" s="29"/>
      <c r="V348" s="29"/>
      <c r="W348" s="29"/>
      <c r="X348" s="29"/>
      <c r="Y348" s="29"/>
    </row>
    <row r="349" spans="1:25" ht="12.75" customHeight="1">
      <c r="A349" s="671"/>
      <c r="B349" s="672"/>
      <c r="C349" s="673"/>
      <c r="E349" s="146"/>
      <c r="F349" s="29"/>
      <c r="G349" s="29"/>
      <c r="H349" s="29"/>
      <c r="I349" s="29"/>
      <c r="J349" s="29"/>
      <c r="K349" s="29"/>
      <c r="L349" s="29"/>
      <c r="M349" s="29"/>
      <c r="N349" s="29"/>
      <c r="O349" s="29"/>
      <c r="P349" s="29"/>
      <c r="Q349" s="29"/>
      <c r="R349" s="29"/>
      <c r="S349" s="29"/>
      <c r="T349" s="29"/>
      <c r="U349" s="29"/>
      <c r="V349" s="29"/>
      <c r="W349" s="29"/>
      <c r="X349" s="29"/>
      <c r="Y349" s="29"/>
    </row>
    <row r="350" spans="1:25" ht="12.75" customHeight="1">
      <c r="A350" s="671"/>
      <c r="B350" s="672"/>
      <c r="C350" s="673"/>
      <c r="E350" s="146"/>
      <c r="F350" s="29"/>
      <c r="G350" s="29"/>
      <c r="H350" s="29"/>
      <c r="I350" s="29"/>
      <c r="J350" s="29"/>
      <c r="K350" s="29"/>
      <c r="L350" s="29"/>
      <c r="M350" s="29"/>
      <c r="N350" s="29"/>
      <c r="O350" s="29"/>
      <c r="P350" s="29"/>
      <c r="Q350" s="29"/>
      <c r="R350" s="29"/>
      <c r="S350" s="29"/>
      <c r="T350" s="29"/>
      <c r="U350" s="29"/>
      <c r="V350" s="29"/>
      <c r="W350" s="29"/>
      <c r="X350" s="29"/>
      <c r="Y350" s="29"/>
    </row>
    <row r="351" spans="1:25" ht="12.75" customHeight="1">
      <c r="A351" s="671"/>
      <c r="B351" s="672"/>
      <c r="C351" s="673"/>
      <c r="E351" s="146"/>
      <c r="F351" s="29"/>
      <c r="G351" s="29"/>
      <c r="H351" s="29"/>
      <c r="I351" s="29"/>
      <c r="J351" s="29"/>
      <c r="K351" s="29"/>
      <c r="L351" s="29"/>
      <c r="M351" s="29"/>
      <c r="N351" s="29"/>
      <c r="O351" s="29"/>
      <c r="P351" s="29"/>
      <c r="Q351" s="29"/>
      <c r="R351" s="29"/>
      <c r="S351" s="29"/>
      <c r="T351" s="29"/>
      <c r="U351" s="29"/>
      <c r="V351" s="29"/>
      <c r="W351" s="29"/>
      <c r="X351" s="29"/>
      <c r="Y351" s="29"/>
    </row>
    <row r="352" spans="1:25" ht="12.75" customHeight="1">
      <c r="A352" s="671"/>
      <c r="B352" s="672"/>
      <c r="C352" s="673"/>
      <c r="E352" s="146"/>
      <c r="F352" s="29"/>
      <c r="G352" s="29"/>
      <c r="H352" s="29"/>
      <c r="I352" s="29"/>
      <c r="J352" s="29"/>
      <c r="K352" s="29"/>
      <c r="L352" s="29"/>
      <c r="M352" s="29"/>
      <c r="N352" s="29"/>
      <c r="O352" s="29"/>
      <c r="P352" s="29"/>
      <c r="Q352" s="29"/>
      <c r="R352" s="29"/>
      <c r="S352" s="29"/>
      <c r="T352" s="29"/>
      <c r="U352" s="29"/>
      <c r="V352" s="29"/>
      <c r="W352" s="29"/>
      <c r="X352" s="29"/>
      <c r="Y352" s="29"/>
    </row>
    <row r="353" spans="1:26" ht="12.75" customHeight="1" thickBot="1">
      <c r="A353" s="674"/>
      <c r="B353" s="675"/>
      <c r="C353" s="676"/>
      <c r="E353" s="146"/>
      <c r="F353" s="101"/>
      <c r="G353" s="29"/>
      <c r="H353" s="29"/>
      <c r="I353" s="29"/>
      <c r="J353" s="29"/>
      <c r="K353" s="29"/>
      <c r="L353" s="29"/>
      <c r="M353" s="29"/>
      <c r="N353" s="29"/>
      <c r="O353" s="29"/>
      <c r="P353" s="29"/>
      <c r="Q353" s="29"/>
      <c r="R353" s="29"/>
      <c r="S353" s="29"/>
      <c r="T353" s="29"/>
      <c r="U353" s="29"/>
      <c r="V353" s="29"/>
      <c r="W353" s="29"/>
      <c r="X353" s="29"/>
      <c r="Y353" s="29"/>
    </row>
    <row r="354" spans="1:26" ht="12.75" customHeight="1">
      <c r="A354" s="57" t="s">
        <v>4</v>
      </c>
      <c r="B354" s="247"/>
      <c r="C354" s="248"/>
      <c r="E354" s="146"/>
      <c r="F354" s="101"/>
      <c r="G354" s="29"/>
      <c r="H354" s="29"/>
      <c r="I354" s="29"/>
      <c r="J354" s="29"/>
      <c r="K354" s="29"/>
      <c r="L354" s="29"/>
      <c r="M354" s="29"/>
      <c r="N354" s="29"/>
      <c r="O354" s="29"/>
      <c r="P354" s="29"/>
      <c r="Q354" s="29"/>
      <c r="R354" s="29"/>
      <c r="S354" s="29"/>
      <c r="T354" s="29"/>
      <c r="U354" s="29"/>
      <c r="V354" s="29"/>
      <c r="W354" s="29"/>
      <c r="X354" s="29"/>
      <c r="Y354" s="29"/>
    </row>
    <row r="355" spans="1:26" ht="12.75" customHeight="1">
      <c r="A355" s="63" t="s">
        <v>402</v>
      </c>
      <c r="B355" s="247"/>
      <c r="C355" s="248"/>
      <c r="E355" s="146"/>
      <c r="F355" s="101"/>
      <c r="G355" s="29"/>
      <c r="H355" s="29"/>
      <c r="I355" s="29"/>
      <c r="J355" s="29"/>
      <c r="K355" s="29"/>
      <c r="L355" s="29"/>
      <c r="M355" s="29"/>
      <c r="N355" s="29"/>
      <c r="O355" s="29"/>
      <c r="P355" s="29"/>
      <c r="Q355" s="29"/>
      <c r="R355" s="29"/>
      <c r="S355" s="29"/>
      <c r="T355" s="29"/>
      <c r="U355" s="29"/>
      <c r="V355" s="29"/>
      <c r="W355" s="29"/>
      <c r="X355" s="29"/>
      <c r="Y355" s="29"/>
    </row>
    <row r="356" spans="1:26" ht="12.75" customHeight="1">
      <c r="A356" s="209" t="s">
        <v>428</v>
      </c>
      <c r="B356" s="29"/>
      <c r="C356" s="137"/>
      <c r="E356" s="146"/>
      <c r="F356" s="29"/>
      <c r="G356" s="29"/>
      <c r="H356" s="29"/>
      <c r="I356" s="29"/>
      <c r="J356" s="29"/>
      <c r="K356" s="29"/>
      <c r="L356" s="29"/>
      <c r="M356" s="29"/>
      <c r="N356" s="29"/>
      <c r="O356" s="29"/>
      <c r="P356" s="29"/>
      <c r="Q356" s="29"/>
      <c r="R356" s="29"/>
      <c r="S356" s="29"/>
      <c r="T356" s="29"/>
      <c r="U356" s="29"/>
      <c r="V356" s="29"/>
      <c r="W356" s="29"/>
      <c r="X356" s="29"/>
      <c r="Y356" s="29"/>
    </row>
    <row r="357" spans="1:26" ht="12.75" customHeight="1" thickBot="1">
      <c r="A357" s="63" t="s">
        <v>7</v>
      </c>
      <c r="B357" s="114"/>
      <c r="C357" s="141"/>
      <c r="E357" s="146"/>
      <c r="F357" s="29"/>
      <c r="G357" s="29"/>
      <c r="H357" s="29"/>
      <c r="I357" s="29"/>
      <c r="J357" s="29"/>
      <c r="K357" s="29"/>
      <c r="L357" s="29"/>
      <c r="M357" s="29"/>
      <c r="N357" s="29"/>
      <c r="O357" s="29"/>
      <c r="P357" s="29"/>
      <c r="Q357" s="29"/>
      <c r="R357" s="29"/>
      <c r="S357" s="29"/>
      <c r="T357" s="29"/>
      <c r="U357" s="29"/>
      <c r="V357" s="29"/>
      <c r="W357" s="29"/>
      <c r="X357" s="29"/>
      <c r="Y357" s="29"/>
    </row>
    <row r="358" spans="1:26" ht="12.75" customHeight="1" thickBot="1">
      <c r="A358" s="65" t="s">
        <v>424</v>
      </c>
      <c r="B358" s="115"/>
      <c r="C358" s="68">
        <f>C360+C387+C406+C415</f>
        <v>1793629750</v>
      </c>
      <c r="E358" s="146"/>
      <c r="F358" s="26"/>
      <c r="G358" s="29"/>
      <c r="H358" s="29"/>
      <c r="I358" s="29"/>
      <c r="J358" s="29"/>
      <c r="K358" s="29"/>
      <c r="L358" s="29"/>
      <c r="M358" s="29"/>
      <c r="N358" s="29"/>
      <c r="O358" s="29"/>
      <c r="P358" s="29"/>
      <c r="Q358" s="29"/>
      <c r="R358" s="29"/>
      <c r="S358" s="29"/>
      <c r="T358" s="29"/>
      <c r="U358" s="29"/>
      <c r="V358" s="29"/>
      <c r="W358" s="29"/>
      <c r="X358" s="29"/>
      <c r="Y358" s="29"/>
    </row>
    <row r="359" spans="1:26" ht="12.75" customHeight="1" thickBot="1">
      <c r="A359" s="29"/>
      <c r="B359" s="26"/>
      <c r="C359" s="26"/>
      <c r="D359" s="29"/>
      <c r="E359" s="125"/>
      <c r="F359" s="146"/>
      <c r="G359" s="101"/>
      <c r="H359" s="29"/>
      <c r="I359" s="29"/>
      <c r="J359" s="29"/>
      <c r="K359" s="29"/>
      <c r="L359" s="29"/>
      <c r="M359" s="29"/>
      <c r="N359" s="29"/>
      <c r="O359" s="29"/>
      <c r="P359" s="29"/>
      <c r="Q359" s="29"/>
      <c r="R359" s="29"/>
      <c r="S359" s="29"/>
      <c r="T359" s="29"/>
      <c r="U359" s="29"/>
      <c r="V359" s="29"/>
      <c r="W359" s="29"/>
      <c r="X359" s="29"/>
      <c r="Y359" s="29"/>
      <c r="Z359" s="29"/>
    </row>
    <row r="360" spans="1:26" ht="12.75" customHeight="1">
      <c r="A360" s="697" t="s">
        <v>32</v>
      </c>
      <c r="B360" s="657"/>
      <c r="C360" s="126">
        <f>C361+C363+C366+C368+C377+C380+C374+C372</f>
        <v>579079750</v>
      </c>
      <c r="D360" s="109"/>
      <c r="E360" s="171"/>
      <c r="F360" s="131"/>
      <c r="G360" s="49"/>
      <c r="H360" s="49"/>
      <c r="I360" s="49"/>
      <c r="J360" s="49"/>
      <c r="K360" s="49"/>
      <c r="L360" s="49"/>
      <c r="M360" s="49"/>
      <c r="N360" s="49"/>
      <c r="O360" s="49"/>
      <c r="P360" s="49"/>
      <c r="Q360" s="49"/>
      <c r="R360" s="49"/>
      <c r="S360" s="49"/>
      <c r="T360" s="49"/>
      <c r="U360" s="49"/>
      <c r="V360" s="49"/>
      <c r="W360" s="49"/>
      <c r="X360" s="49"/>
      <c r="Y360" s="49"/>
      <c r="Z360" s="49"/>
    </row>
    <row r="361" spans="1:26" ht="12.75" customHeight="1">
      <c r="A361" s="21">
        <v>211201</v>
      </c>
      <c r="B361" s="21" t="s">
        <v>33</v>
      </c>
      <c r="C361" s="50">
        <f>SUM(C362)</f>
        <v>423500000</v>
      </c>
      <c r="D361" s="109"/>
      <c r="E361" s="44"/>
      <c r="F361" s="131"/>
      <c r="G361" s="25"/>
      <c r="H361" s="29"/>
      <c r="I361" s="25"/>
      <c r="J361" s="25"/>
      <c r="K361" s="25"/>
      <c r="L361" s="25"/>
      <c r="M361" s="25"/>
      <c r="N361" s="25"/>
      <c r="O361" s="25"/>
      <c r="P361" s="25"/>
      <c r="Q361" s="25"/>
      <c r="R361" s="25"/>
      <c r="S361" s="25"/>
      <c r="T361" s="25"/>
      <c r="U361" s="25"/>
      <c r="V361" s="25"/>
      <c r="W361" s="25"/>
      <c r="X361" s="25"/>
      <c r="Y361" s="25"/>
      <c r="Z361" s="25"/>
    </row>
    <row r="362" spans="1:26" ht="12.75" customHeight="1">
      <c r="A362" s="25">
        <v>21120101</v>
      </c>
      <c r="B362" s="29" t="s">
        <v>34</v>
      </c>
      <c r="C362" s="26">
        <v>423500000</v>
      </c>
      <c r="D362" s="109"/>
      <c r="E362" s="134"/>
      <c r="F362" s="134"/>
      <c r="G362" s="134"/>
      <c r="H362" s="29"/>
      <c r="I362" s="29"/>
      <c r="J362" s="29"/>
      <c r="K362" s="29"/>
      <c r="L362" s="29"/>
      <c r="M362" s="29"/>
      <c r="N362" s="29"/>
      <c r="O362" s="29"/>
      <c r="P362" s="29"/>
      <c r="Q362" s="29"/>
      <c r="R362" s="29"/>
      <c r="S362" s="29"/>
      <c r="T362" s="29"/>
      <c r="U362" s="29"/>
      <c r="V362" s="29"/>
      <c r="W362" s="29"/>
      <c r="X362" s="29"/>
      <c r="Y362" s="29"/>
      <c r="Z362" s="29"/>
    </row>
    <row r="363" spans="1:26" ht="12.75" customHeight="1">
      <c r="A363" s="21">
        <v>211202</v>
      </c>
      <c r="B363" s="49" t="s">
        <v>110</v>
      </c>
      <c r="C363" s="23">
        <f>SUM(C364:C365)</f>
        <v>6965000</v>
      </c>
      <c r="D363" s="109"/>
      <c r="E363" s="29"/>
      <c r="F363" s="29"/>
      <c r="G363" s="29"/>
      <c r="H363" s="29"/>
      <c r="I363" s="29"/>
      <c r="J363" s="29"/>
      <c r="K363" s="29"/>
      <c r="L363" s="29"/>
      <c r="M363" s="29"/>
      <c r="N363" s="29"/>
      <c r="O363" s="29"/>
      <c r="P363" s="29"/>
      <c r="Q363" s="29"/>
      <c r="R363" s="29"/>
      <c r="S363" s="29"/>
      <c r="T363" s="29"/>
      <c r="U363" s="29"/>
      <c r="V363" s="29"/>
      <c r="W363" s="29"/>
      <c r="X363" s="29"/>
      <c r="Y363" s="29"/>
      <c r="Z363" s="29"/>
    </row>
    <row r="364" spans="1:26" ht="12.75" customHeight="1">
      <c r="A364" s="25">
        <v>21120201</v>
      </c>
      <c r="B364" s="29" t="s">
        <v>166</v>
      </c>
      <c r="C364" s="26">
        <f>3445000</f>
        <v>3445000</v>
      </c>
      <c r="D364" s="109"/>
      <c r="E364" s="29"/>
      <c r="F364" s="29"/>
      <c r="G364" s="29"/>
      <c r="H364" s="29"/>
      <c r="I364" s="29"/>
      <c r="J364" s="29"/>
      <c r="K364" s="29"/>
      <c r="L364" s="29"/>
      <c r="M364" s="29"/>
      <c r="N364" s="29"/>
      <c r="O364" s="29"/>
      <c r="P364" s="29"/>
      <c r="Q364" s="29"/>
      <c r="R364" s="29"/>
      <c r="S364" s="29"/>
      <c r="T364" s="29"/>
      <c r="U364" s="29"/>
      <c r="V364" s="29"/>
      <c r="W364" s="29"/>
      <c r="X364" s="29"/>
      <c r="Y364" s="29"/>
      <c r="Z364" s="29"/>
    </row>
    <row r="365" spans="1:26" ht="12.75" customHeight="1">
      <c r="A365" s="25">
        <v>21120202</v>
      </c>
      <c r="B365" s="32" t="s">
        <v>111</v>
      </c>
      <c r="C365" s="26">
        <f>3520000</f>
        <v>3520000</v>
      </c>
      <c r="D365" s="109"/>
      <c r="E365" s="29"/>
      <c r="F365" s="29"/>
      <c r="G365" s="29"/>
      <c r="H365" s="29"/>
      <c r="I365" s="29"/>
      <c r="J365" s="29"/>
      <c r="K365" s="29"/>
      <c r="L365" s="29"/>
      <c r="M365" s="29"/>
      <c r="N365" s="29"/>
      <c r="O365" s="29"/>
      <c r="P365" s="29"/>
      <c r="Q365" s="29"/>
      <c r="R365" s="29"/>
      <c r="S365" s="29"/>
      <c r="T365" s="29"/>
      <c r="U365" s="29"/>
      <c r="V365" s="29"/>
      <c r="W365" s="29"/>
      <c r="X365" s="29"/>
      <c r="Y365" s="29"/>
      <c r="Z365" s="29"/>
    </row>
    <row r="366" spans="1:26" ht="12.75" customHeight="1">
      <c r="A366" s="21">
        <v>211203</v>
      </c>
      <c r="B366" s="49" t="s">
        <v>35</v>
      </c>
      <c r="C366" s="23">
        <f>C367</f>
        <v>2340000</v>
      </c>
      <c r="D366" s="109"/>
      <c r="E366" s="29"/>
      <c r="F366" s="29"/>
      <c r="G366" s="29"/>
      <c r="H366" s="29"/>
      <c r="I366" s="29"/>
      <c r="J366" s="29"/>
      <c r="K366" s="29"/>
      <c r="L366" s="29"/>
      <c r="M366" s="29"/>
      <c r="N366" s="29"/>
      <c r="O366" s="29"/>
      <c r="P366" s="29"/>
      <c r="Q366" s="29"/>
      <c r="R366" s="29"/>
      <c r="S366" s="29"/>
      <c r="T366" s="29"/>
      <c r="U366" s="29"/>
      <c r="V366" s="29"/>
      <c r="W366" s="29"/>
      <c r="X366" s="29"/>
      <c r="Y366" s="29"/>
      <c r="Z366" s="29"/>
    </row>
    <row r="367" spans="1:26" ht="12.75" customHeight="1">
      <c r="A367" s="25">
        <v>21120302</v>
      </c>
      <c r="B367" s="29" t="s">
        <v>37</v>
      </c>
      <c r="C367" s="26">
        <v>2340000</v>
      </c>
      <c r="D367" s="109"/>
      <c r="E367" s="29"/>
      <c r="F367" s="29"/>
      <c r="G367" s="29"/>
      <c r="H367" s="29"/>
      <c r="I367" s="29"/>
      <c r="J367" s="29"/>
      <c r="K367" s="29"/>
      <c r="L367" s="29"/>
      <c r="M367" s="29"/>
      <c r="N367" s="29"/>
      <c r="O367" s="29"/>
      <c r="P367" s="29"/>
      <c r="Q367" s="29"/>
      <c r="R367" s="29"/>
      <c r="S367" s="29"/>
      <c r="T367" s="29"/>
      <c r="U367" s="29"/>
      <c r="V367" s="29"/>
      <c r="W367" s="29"/>
      <c r="X367" s="29"/>
      <c r="Y367" s="29"/>
      <c r="Z367" s="29"/>
    </row>
    <row r="368" spans="1:26" ht="12.75" customHeight="1">
      <c r="A368" s="21">
        <v>211204</v>
      </c>
      <c r="B368" s="49" t="s">
        <v>38</v>
      </c>
      <c r="C368" s="23">
        <f>+SUM(C369:C371)</f>
        <v>46065000</v>
      </c>
      <c r="D368" s="109"/>
      <c r="E368" s="29"/>
      <c r="F368" s="29"/>
      <c r="G368" s="29"/>
      <c r="H368" s="29"/>
      <c r="I368" s="29"/>
      <c r="J368" s="29"/>
      <c r="K368" s="29"/>
      <c r="L368" s="29"/>
      <c r="M368" s="29"/>
      <c r="N368" s="29"/>
      <c r="O368" s="29"/>
      <c r="P368" s="29"/>
      <c r="Q368" s="29"/>
      <c r="R368" s="29"/>
      <c r="S368" s="29"/>
      <c r="T368" s="29"/>
      <c r="U368" s="29"/>
      <c r="V368" s="29"/>
      <c r="W368" s="29"/>
      <c r="X368" s="29"/>
      <c r="Y368" s="29"/>
      <c r="Z368" s="29"/>
    </row>
    <row r="369" spans="1:26" ht="12.75" customHeight="1">
      <c r="A369" s="25">
        <v>21120401</v>
      </c>
      <c r="B369" s="484" t="s">
        <v>39</v>
      </c>
      <c r="C369" s="26">
        <f>16650000</f>
        <v>16650000</v>
      </c>
      <c r="D369" s="109"/>
      <c r="E369" s="107"/>
      <c r="F369" s="146"/>
      <c r="G369" s="101"/>
      <c r="H369" s="29"/>
      <c r="I369" s="29"/>
      <c r="J369" s="29"/>
      <c r="K369" s="29"/>
      <c r="L369" s="29"/>
      <c r="M369" s="29"/>
      <c r="N369" s="29"/>
      <c r="O369" s="29"/>
      <c r="P369" s="29"/>
      <c r="Q369" s="29"/>
      <c r="R369" s="29"/>
      <c r="S369" s="29"/>
      <c r="T369" s="29"/>
      <c r="U369" s="29"/>
      <c r="V369" s="29"/>
      <c r="W369" s="29"/>
      <c r="X369" s="29"/>
      <c r="Y369" s="29"/>
      <c r="Z369" s="29"/>
    </row>
    <row r="370" spans="1:26" ht="12.75" customHeight="1">
      <c r="A370" s="25">
        <v>21120402</v>
      </c>
      <c r="B370" s="484" t="s">
        <v>227</v>
      </c>
      <c r="C370" s="26">
        <v>21200000</v>
      </c>
      <c r="D370" s="109"/>
      <c r="E370" s="112"/>
      <c r="F370" s="29"/>
      <c r="G370" s="29"/>
      <c r="H370" s="29"/>
      <c r="I370" s="29"/>
      <c r="J370" s="29"/>
      <c r="K370" s="29"/>
      <c r="L370" s="29"/>
      <c r="M370" s="29"/>
      <c r="N370" s="29"/>
      <c r="O370" s="29"/>
      <c r="P370" s="29"/>
      <c r="Q370" s="29"/>
      <c r="R370" s="29"/>
      <c r="S370" s="29"/>
      <c r="T370" s="29"/>
      <c r="U370" s="29"/>
      <c r="V370" s="29"/>
      <c r="W370" s="29"/>
      <c r="X370" s="29"/>
      <c r="Y370" s="29"/>
      <c r="Z370" s="29"/>
    </row>
    <row r="371" spans="1:26" ht="12.75" customHeight="1">
      <c r="A371" s="25">
        <v>21120403</v>
      </c>
      <c r="B371" s="29" t="s">
        <v>150</v>
      </c>
      <c r="C371" s="26">
        <v>8215000</v>
      </c>
      <c r="D371" s="109"/>
      <c r="E371" s="125"/>
      <c r="F371" s="125"/>
      <c r="G371" s="101"/>
      <c r="H371" s="29"/>
      <c r="I371" s="249"/>
      <c r="J371" s="29"/>
      <c r="K371" s="29"/>
      <c r="L371" s="29"/>
      <c r="M371" s="29"/>
      <c r="N371" s="29"/>
      <c r="O371" s="29"/>
      <c r="P371" s="29"/>
      <c r="Q371" s="29"/>
      <c r="R371" s="29"/>
      <c r="S371" s="29"/>
      <c r="T371" s="29"/>
      <c r="U371" s="29"/>
      <c r="V371" s="29"/>
      <c r="W371" s="29"/>
      <c r="X371" s="29"/>
      <c r="Y371" s="29"/>
      <c r="Z371" s="29"/>
    </row>
    <row r="372" spans="1:26" ht="12.75" customHeight="1">
      <c r="A372" s="21">
        <v>211205</v>
      </c>
      <c r="B372" s="23" t="s">
        <v>122</v>
      </c>
      <c r="C372" s="23">
        <f>C373</f>
        <v>1880000</v>
      </c>
      <c r="D372" s="109"/>
      <c r="E372" s="23"/>
      <c r="F372" s="23"/>
      <c r="G372" s="49"/>
      <c r="H372" s="49"/>
      <c r="I372" s="128"/>
      <c r="J372" s="49"/>
      <c r="K372" s="49"/>
      <c r="L372" s="49"/>
      <c r="M372" s="49"/>
      <c r="N372" s="49"/>
      <c r="O372" s="49"/>
      <c r="P372" s="49"/>
      <c r="Q372" s="49"/>
      <c r="R372" s="49"/>
      <c r="S372" s="49"/>
      <c r="T372" s="49"/>
      <c r="U372" s="49"/>
      <c r="V372" s="49"/>
      <c r="W372" s="49"/>
      <c r="X372" s="49"/>
      <c r="Y372" s="49"/>
      <c r="Z372" s="49"/>
    </row>
    <row r="373" spans="1:26" ht="12.75" customHeight="1">
      <c r="A373" s="25">
        <v>21120503</v>
      </c>
      <c r="B373" s="26" t="s">
        <v>241</v>
      </c>
      <c r="C373" s="26">
        <f>1880000</f>
        <v>1880000</v>
      </c>
      <c r="D373" s="109"/>
      <c r="E373" s="23"/>
      <c r="F373" s="23"/>
      <c r="G373" s="49"/>
      <c r="H373" s="49"/>
      <c r="I373" s="128"/>
      <c r="J373" s="49"/>
      <c r="K373" s="49"/>
      <c r="L373" s="49"/>
      <c r="M373" s="49"/>
      <c r="N373" s="49"/>
      <c r="O373" s="49"/>
      <c r="P373" s="49"/>
      <c r="Q373" s="49"/>
      <c r="R373" s="49"/>
      <c r="S373" s="49"/>
      <c r="T373" s="49"/>
      <c r="U373" s="49"/>
      <c r="V373" s="49"/>
      <c r="W373" s="49"/>
      <c r="X373" s="49"/>
      <c r="Y373" s="49"/>
      <c r="Z373" s="49"/>
    </row>
    <row r="374" spans="1:26" ht="12.75" customHeight="1">
      <c r="A374" s="21">
        <v>211207</v>
      </c>
      <c r="B374" s="7" t="s">
        <v>40</v>
      </c>
      <c r="C374" s="23">
        <f>+SUM(C375:C376)</f>
        <v>4495000</v>
      </c>
      <c r="D374" s="109"/>
      <c r="E374" s="125"/>
      <c r="F374" s="125"/>
      <c r="G374" s="101"/>
      <c r="H374" s="29"/>
      <c r="I374" s="29"/>
      <c r="J374" s="29"/>
      <c r="K374" s="29"/>
      <c r="L374" s="29"/>
      <c r="M374" s="29"/>
      <c r="N374" s="29"/>
      <c r="O374" s="29"/>
      <c r="P374" s="29"/>
      <c r="Q374" s="29"/>
      <c r="R374" s="29"/>
      <c r="S374" s="29"/>
      <c r="T374" s="29"/>
      <c r="U374" s="29"/>
      <c r="V374" s="29"/>
      <c r="W374" s="29"/>
      <c r="X374" s="29"/>
      <c r="Y374" s="29"/>
      <c r="Z374" s="29"/>
    </row>
    <row r="375" spans="1:26" ht="12.75" customHeight="1">
      <c r="A375" s="25">
        <v>21120702</v>
      </c>
      <c r="B375" s="32" t="s">
        <v>41</v>
      </c>
      <c r="C375" s="26">
        <v>1505000</v>
      </c>
      <c r="D375" s="109"/>
      <c r="E375" s="125"/>
      <c r="F375" s="125"/>
      <c r="G375" s="101"/>
      <c r="H375" s="29"/>
      <c r="I375" s="29"/>
      <c r="J375" s="29"/>
      <c r="K375" s="29"/>
      <c r="L375" s="29"/>
      <c r="M375" s="29"/>
      <c r="N375" s="29"/>
      <c r="O375" s="29"/>
      <c r="P375" s="29"/>
      <c r="Q375" s="29"/>
      <c r="R375" s="29"/>
      <c r="S375" s="29"/>
      <c r="T375" s="29"/>
      <c r="U375" s="29"/>
      <c r="V375" s="29"/>
      <c r="W375" s="29"/>
      <c r="X375" s="29"/>
      <c r="Y375" s="29"/>
      <c r="Z375" s="29"/>
    </row>
    <row r="376" spans="1:26" ht="12.75" customHeight="1">
      <c r="A376" s="25">
        <v>21120711</v>
      </c>
      <c r="B376" s="26" t="s">
        <v>46</v>
      </c>
      <c r="C376" s="26">
        <f>2990000</f>
        <v>2990000</v>
      </c>
      <c r="D376" s="109"/>
      <c r="E376" s="23"/>
      <c r="F376" s="32"/>
      <c r="G376" s="32"/>
      <c r="H376" s="32"/>
      <c r="I376" s="32"/>
      <c r="J376" s="32"/>
      <c r="K376" s="32"/>
      <c r="L376" s="32"/>
      <c r="M376" s="32"/>
      <c r="N376" s="32"/>
      <c r="O376" s="32"/>
      <c r="P376" s="32"/>
      <c r="Q376" s="32"/>
      <c r="R376" s="32"/>
      <c r="S376" s="32"/>
      <c r="T376" s="32"/>
      <c r="U376" s="32"/>
      <c r="V376" s="32"/>
      <c r="W376" s="32"/>
      <c r="X376" s="32"/>
      <c r="Y376" s="32"/>
      <c r="Z376" s="32"/>
    </row>
    <row r="377" spans="1:26" ht="12.75" customHeight="1">
      <c r="A377" s="21">
        <v>211208</v>
      </c>
      <c r="B377" s="23" t="s">
        <v>47</v>
      </c>
      <c r="C377" s="23">
        <f>+SUM(C378:C379)</f>
        <v>18840000</v>
      </c>
      <c r="D377" s="109"/>
      <c r="E377" s="29"/>
      <c r="F377" s="29"/>
      <c r="G377" s="29"/>
      <c r="H377" s="29"/>
      <c r="I377" s="29"/>
      <c r="J377" s="29"/>
      <c r="K377" s="29"/>
      <c r="L377" s="29"/>
      <c r="M377" s="29"/>
      <c r="N377" s="29"/>
      <c r="O377" s="29"/>
      <c r="P377" s="29"/>
      <c r="Q377" s="29"/>
      <c r="R377" s="29"/>
      <c r="S377" s="29"/>
      <c r="T377" s="29"/>
      <c r="U377" s="29"/>
      <c r="V377" s="29"/>
      <c r="W377" s="29"/>
      <c r="X377" s="29"/>
      <c r="Y377" s="29"/>
      <c r="Z377" s="29"/>
    </row>
    <row r="378" spans="1:26" ht="12.75" customHeight="1">
      <c r="A378" s="25">
        <v>21120801</v>
      </c>
      <c r="B378" s="32" t="s">
        <v>48</v>
      </c>
      <c r="C378" s="26">
        <f>11035000</f>
        <v>11035000</v>
      </c>
      <c r="D378" s="109"/>
      <c r="E378" s="20"/>
      <c r="F378" s="32"/>
      <c r="G378" s="32"/>
      <c r="H378" s="32"/>
      <c r="I378" s="32"/>
      <c r="J378" s="32"/>
      <c r="K378" s="32"/>
      <c r="L378" s="32"/>
      <c r="M378" s="32"/>
      <c r="N378" s="32"/>
      <c r="O378" s="32"/>
      <c r="P378" s="32"/>
      <c r="Q378" s="32"/>
      <c r="R378" s="32"/>
      <c r="S378" s="32"/>
      <c r="T378" s="32"/>
      <c r="U378" s="32"/>
      <c r="V378" s="32"/>
      <c r="W378" s="32"/>
      <c r="X378" s="32"/>
      <c r="Y378" s="32"/>
      <c r="Z378" s="32"/>
    </row>
    <row r="379" spans="1:26" ht="12.75" customHeight="1">
      <c r="A379" s="25">
        <v>21120805</v>
      </c>
      <c r="B379" s="26" t="s">
        <v>49</v>
      </c>
      <c r="C379" s="26">
        <f>7805000</f>
        <v>7805000</v>
      </c>
      <c r="D379" s="109"/>
      <c r="E379" s="29"/>
      <c r="F379" s="29"/>
      <c r="G379" s="29"/>
      <c r="H379" s="29"/>
      <c r="I379" s="29"/>
      <c r="J379" s="29"/>
      <c r="K379" s="29"/>
      <c r="L379" s="29"/>
      <c r="M379" s="29"/>
      <c r="N379" s="29"/>
      <c r="O379" s="29"/>
      <c r="P379" s="29"/>
      <c r="Q379" s="29"/>
      <c r="R379" s="29"/>
      <c r="S379" s="29"/>
      <c r="T379" s="29"/>
      <c r="U379" s="29"/>
      <c r="V379" s="29"/>
      <c r="W379" s="29"/>
      <c r="X379" s="29"/>
      <c r="Y379" s="29"/>
      <c r="Z379" s="29"/>
    </row>
    <row r="380" spans="1:26" ht="12.75" customHeight="1">
      <c r="A380" s="21">
        <v>211209</v>
      </c>
      <c r="B380" s="23" t="s">
        <v>50</v>
      </c>
      <c r="C380" s="23">
        <f>+SUM(C381:C385)</f>
        <v>74994750</v>
      </c>
      <c r="D380" s="109"/>
      <c r="E380" s="29"/>
      <c r="F380" s="29"/>
      <c r="G380" s="29"/>
      <c r="H380" s="29"/>
      <c r="I380" s="29"/>
      <c r="J380" s="29"/>
      <c r="K380" s="29"/>
      <c r="L380" s="29"/>
      <c r="M380" s="29"/>
      <c r="N380" s="29"/>
      <c r="O380" s="29"/>
      <c r="P380" s="29"/>
      <c r="Q380" s="29"/>
      <c r="R380" s="29"/>
      <c r="S380" s="29"/>
      <c r="T380" s="29"/>
      <c r="U380" s="29"/>
      <c r="V380" s="29"/>
      <c r="W380" s="29"/>
      <c r="X380" s="29"/>
      <c r="Y380" s="29"/>
      <c r="Z380" s="29"/>
    </row>
    <row r="381" spans="1:26" ht="12.75" customHeight="1">
      <c r="A381" s="25">
        <v>21120901</v>
      </c>
      <c r="B381" s="26" t="s">
        <v>51</v>
      </c>
      <c r="C381" s="26">
        <v>64079250</v>
      </c>
      <c r="D381" s="109"/>
      <c r="E381" s="29"/>
      <c r="F381" s="29"/>
      <c r="G381" s="29"/>
      <c r="H381" s="29"/>
      <c r="I381" s="29"/>
      <c r="J381" s="29"/>
      <c r="K381" s="29"/>
      <c r="L381" s="29"/>
      <c r="M381" s="29"/>
      <c r="N381" s="29"/>
      <c r="O381" s="29"/>
      <c r="P381" s="29"/>
      <c r="Q381" s="29"/>
      <c r="R381" s="29"/>
      <c r="S381" s="29"/>
      <c r="T381" s="29"/>
      <c r="U381" s="29"/>
      <c r="V381" s="29"/>
      <c r="W381" s="29"/>
      <c r="X381" s="29"/>
      <c r="Y381" s="29"/>
      <c r="Z381" s="29"/>
    </row>
    <row r="382" spans="1:26" ht="12.75" customHeight="1">
      <c r="A382" s="25">
        <v>21120902</v>
      </c>
      <c r="B382" s="26" t="s">
        <v>127</v>
      </c>
      <c r="C382" s="26">
        <f>1870000</f>
        <v>1870000</v>
      </c>
      <c r="D382" s="109"/>
      <c r="E382" s="29"/>
      <c r="F382" s="29"/>
      <c r="G382" s="29"/>
      <c r="H382" s="49"/>
      <c r="I382" s="29"/>
      <c r="J382" s="29"/>
      <c r="K382" s="29"/>
      <c r="L382" s="29"/>
      <c r="M382" s="29"/>
      <c r="N382" s="29"/>
      <c r="O382" s="29"/>
      <c r="P382" s="29"/>
      <c r="Q382" s="29"/>
      <c r="R382" s="29"/>
      <c r="S382" s="29"/>
      <c r="T382" s="29"/>
      <c r="U382" s="29"/>
      <c r="V382" s="29"/>
      <c r="W382" s="29"/>
      <c r="X382" s="29"/>
      <c r="Y382" s="29"/>
      <c r="Z382" s="29"/>
    </row>
    <row r="383" spans="1:26" ht="12.75" customHeight="1">
      <c r="A383" s="25">
        <v>21120905</v>
      </c>
      <c r="B383" s="26" t="s">
        <v>112</v>
      </c>
      <c r="C383" s="26">
        <v>485000</v>
      </c>
      <c r="D383" s="109"/>
      <c r="E383" s="29"/>
      <c r="F383" s="29"/>
      <c r="G383" s="29"/>
      <c r="H383" s="29"/>
      <c r="I383" s="29"/>
      <c r="J383" s="29"/>
      <c r="K383" s="29"/>
      <c r="L383" s="29"/>
      <c r="M383" s="29"/>
      <c r="N383" s="29"/>
      <c r="O383" s="29"/>
      <c r="P383" s="29"/>
      <c r="Q383" s="29"/>
      <c r="R383" s="29"/>
      <c r="S383" s="29"/>
      <c r="T383" s="29"/>
      <c r="U383" s="29"/>
      <c r="V383" s="29"/>
      <c r="W383" s="29"/>
      <c r="X383" s="29"/>
      <c r="Y383" s="29"/>
      <c r="Z383" s="29"/>
    </row>
    <row r="384" spans="1:26" ht="12.75" customHeight="1">
      <c r="A384" s="25">
        <v>21120906</v>
      </c>
      <c r="B384" s="26" t="s">
        <v>52</v>
      </c>
      <c r="C384" s="26">
        <v>4570500</v>
      </c>
      <c r="D384" s="109"/>
      <c r="E384" s="29"/>
      <c r="F384" s="29"/>
      <c r="G384" s="29"/>
      <c r="H384" s="29"/>
      <c r="I384" s="29"/>
      <c r="J384" s="29"/>
      <c r="K384" s="29"/>
      <c r="L384" s="29"/>
      <c r="M384" s="29"/>
      <c r="N384" s="29"/>
      <c r="O384" s="29"/>
      <c r="P384" s="29"/>
      <c r="Q384" s="29"/>
      <c r="R384" s="29"/>
      <c r="S384" s="29"/>
      <c r="T384" s="29"/>
      <c r="U384" s="29"/>
      <c r="V384" s="29"/>
      <c r="W384" s="29"/>
      <c r="X384" s="29"/>
      <c r="Y384" s="29"/>
      <c r="Z384" s="29"/>
    </row>
    <row r="385" spans="1:26" ht="12.75" customHeight="1">
      <c r="A385" s="25">
        <v>21120907</v>
      </c>
      <c r="B385" s="32" t="s">
        <v>113</v>
      </c>
      <c r="C385" s="26">
        <v>3990000</v>
      </c>
      <c r="D385" s="109"/>
      <c r="E385" s="125"/>
      <c r="F385" s="125"/>
      <c r="G385" s="101"/>
      <c r="H385" s="49"/>
      <c r="I385" s="49"/>
      <c r="J385" s="49"/>
      <c r="K385" s="49"/>
      <c r="L385" s="49"/>
      <c r="M385" s="49"/>
      <c r="N385" s="49"/>
      <c r="O385" s="49"/>
      <c r="P385" s="49"/>
      <c r="Q385" s="49"/>
      <c r="R385" s="49"/>
      <c r="S385" s="49"/>
      <c r="T385" s="49"/>
      <c r="U385" s="49"/>
      <c r="V385" s="49"/>
      <c r="W385" s="49"/>
      <c r="X385" s="49"/>
      <c r="Y385" s="49"/>
      <c r="Z385" s="49"/>
    </row>
    <row r="386" spans="1:26" ht="12.75" customHeight="1">
      <c r="A386" s="29"/>
      <c r="B386" s="26"/>
      <c r="C386" s="26"/>
      <c r="D386" s="109"/>
      <c r="E386" s="29"/>
      <c r="F386" s="29"/>
      <c r="G386" s="29"/>
      <c r="H386" s="29"/>
      <c r="I386" s="29"/>
      <c r="J386" s="29"/>
      <c r="K386" s="29"/>
      <c r="L386" s="29"/>
      <c r="M386" s="29"/>
      <c r="N386" s="29"/>
      <c r="O386" s="29"/>
      <c r="P386" s="29"/>
      <c r="Q386" s="29"/>
      <c r="R386" s="29"/>
      <c r="S386" s="29"/>
      <c r="T386" s="29"/>
      <c r="U386" s="29"/>
      <c r="V386" s="29"/>
      <c r="W386" s="29"/>
      <c r="X386" s="29"/>
      <c r="Y386" s="29"/>
      <c r="Z386" s="29"/>
    </row>
    <row r="387" spans="1:26" ht="12.75" customHeight="1">
      <c r="A387" s="683" t="s">
        <v>10</v>
      </c>
      <c r="B387" s="657"/>
      <c r="C387" s="69">
        <f>C388+C391+C395+C398+C400</f>
        <v>1114470000</v>
      </c>
      <c r="D387" s="109"/>
      <c r="E387" s="49"/>
      <c r="F387" s="49"/>
      <c r="G387" s="49"/>
      <c r="H387" s="29"/>
      <c r="I387" s="49"/>
      <c r="J387" s="49"/>
      <c r="K387" s="49"/>
      <c r="L387" s="49"/>
      <c r="M387" s="49"/>
      <c r="N387" s="49"/>
      <c r="O387" s="49"/>
      <c r="P387" s="49"/>
      <c r="Q387" s="49"/>
      <c r="R387" s="49"/>
      <c r="S387" s="49"/>
      <c r="T387" s="49"/>
      <c r="U387" s="49"/>
      <c r="V387" s="49"/>
      <c r="W387" s="49"/>
      <c r="X387" s="49"/>
      <c r="Y387" s="49"/>
      <c r="Z387" s="49"/>
    </row>
    <row r="388" spans="1:26" ht="12.75" customHeight="1">
      <c r="A388" s="21">
        <v>21130200000</v>
      </c>
      <c r="B388" s="21" t="s">
        <v>53</v>
      </c>
      <c r="C388" s="50">
        <f>+SUM(C389:C390)</f>
        <v>11250000</v>
      </c>
      <c r="D388" s="109"/>
      <c r="E388" s="25"/>
      <c r="F388" s="25"/>
      <c r="G388" s="25"/>
      <c r="H388" s="25"/>
      <c r="I388" s="25"/>
      <c r="J388" s="25"/>
      <c r="K388" s="25"/>
      <c r="L388" s="25"/>
      <c r="M388" s="25"/>
      <c r="N388" s="25"/>
      <c r="O388" s="25"/>
      <c r="P388" s="25"/>
      <c r="Q388" s="25"/>
      <c r="R388" s="25"/>
      <c r="S388" s="25"/>
      <c r="T388" s="25"/>
      <c r="U388" s="25"/>
      <c r="V388" s="25"/>
      <c r="W388" s="25"/>
      <c r="X388" s="25"/>
      <c r="Y388" s="25"/>
      <c r="Z388" s="25"/>
    </row>
    <row r="389" spans="1:26" ht="12.75" customHeight="1">
      <c r="A389" s="25">
        <v>21130202</v>
      </c>
      <c r="B389" s="26" t="s">
        <v>248</v>
      </c>
      <c r="C389" s="26">
        <v>5800000</v>
      </c>
      <c r="D389" s="109"/>
      <c r="E389" s="29"/>
      <c r="F389" s="109"/>
      <c r="G389" s="146"/>
      <c r="H389" s="26"/>
      <c r="I389" s="29"/>
      <c r="J389" s="29"/>
      <c r="K389" s="29"/>
      <c r="L389" s="29"/>
      <c r="M389" s="29"/>
      <c r="N389" s="29"/>
      <c r="O389" s="29"/>
      <c r="P389" s="29"/>
      <c r="Q389" s="29"/>
      <c r="R389" s="29"/>
      <c r="S389" s="29"/>
      <c r="T389" s="29"/>
      <c r="U389" s="29"/>
      <c r="V389" s="29"/>
      <c r="W389" s="29"/>
      <c r="X389" s="29"/>
      <c r="Y389" s="29"/>
      <c r="Z389" s="29"/>
    </row>
    <row r="390" spans="1:26" ht="12.75" customHeight="1">
      <c r="A390" s="25">
        <v>21130204</v>
      </c>
      <c r="B390" s="26" t="s">
        <v>54</v>
      </c>
      <c r="C390" s="26">
        <v>5450000</v>
      </c>
      <c r="D390" s="109"/>
      <c r="E390" s="29"/>
      <c r="F390" s="29"/>
      <c r="G390" s="29"/>
      <c r="H390" s="29"/>
      <c r="I390" s="29"/>
      <c r="J390" s="29"/>
      <c r="K390" s="29"/>
      <c r="L390" s="29"/>
      <c r="M390" s="29"/>
      <c r="N390" s="29"/>
      <c r="O390" s="29"/>
      <c r="P390" s="29"/>
      <c r="Q390" s="29"/>
      <c r="R390" s="29"/>
      <c r="S390" s="29"/>
      <c r="T390" s="29"/>
      <c r="U390" s="29"/>
      <c r="V390" s="29"/>
      <c r="W390" s="29"/>
      <c r="X390" s="29"/>
      <c r="Y390" s="29"/>
      <c r="Z390" s="29"/>
    </row>
    <row r="391" spans="1:26" ht="12.75" customHeight="1">
      <c r="A391" s="21">
        <v>211303</v>
      </c>
      <c r="B391" s="23" t="s">
        <v>100</v>
      </c>
      <c r="C391" s="23">
        <f>+SUM(C392:C394)</f>
        <v>60710000</v>
      </c>
      <c r="D391" s="109"/>
      <c r="E391" s="29"/>
      <c r="F391" s="29"/>
      <c r="G391" s="29"/>
      <c r="H391" s="29"/>
      <c r="I391" s="29"/>
      <c r="J391" s="29"/>
      <c r="K391" s="29"/>
      <c r="L391" s="29"/>
      <c r="M391" s="29"/>
      <c r="N391" s="29"/>
      <c r="O391" s="29"/>
      <c r="P391" s="29"/>
      <c r="Q391" s="29"/>
      <c r="R391" s="29"/>
      <c r="S391" s="29"/>
      <c r="T391" s="29"/>
      <c r="U391" s="29"/>
      <c r="V391" s="29"/>
      <c r="W391" s="29"/>
      <c r="X391" s="29"/>
      <c r="Y391" s="29"/>
      <c r="Z391" s="29"/>
    </row>
    <row r="392" spans="1:26" ht="12.75" customHeight="1">
      <c r="A392" s="25">
        <v>21130301</v>
      </c>
      <c r="B392" s="32" t="s">
        <v>129</v>
      </c>
      <c r="C392" s="26">
        <v>18000000</v>
      </c>
      <c r="D392" s="109"/>
      <c r="E392" s="29"/>
      <c r="F392" s="29"/>
      <c r="G392" s="29"/>
      <c r="H392" s="29"/>
      <c r="I392" s="29"/>
      <c r="J392" s="29"/>
      <c r="K392" s="29"/>
      <c r="L392" s="29"/>
      <c r="M392" s="29"/>
      <c r="N392" s="29"/>
      <c r="O392" s="29"/>
      <c r="P392" s="29"/>
      <c r="Q392" s="29"/>
      <c r="R392" s="29"/>
      <c r="S392" s="29"/>
      <c r="T392" s="29"/>
      <c r="U392" s="29"/>
      <c r="V392" s="29"/>
      <c r="W392" s="29"/>
      <c r="X392" s="29"/>
      <c r="Y392" s="29"/>
      <c r="Z392" s="29"/>
    </row>
    <row r="393" spans="1:26" ht="12.75" customHeight="1">
      <c r="A393" s="35">
        <v>21130306</v>
      </c>
      <c r="B393" s="32" t="s">
        <v>144</v>
      </c>
      <c r="C393" s="20">
        <v>24150000</v>
      </c>
      <c r="D393" s="109"/>
      <c r="E393" s="32"/>
      <c r="F393" s="32"/>
      <c r="G393" s="20"/>
      <c r="H393" s="20"/>
      <c r="I393" s="20"/>
      <c r="J393" s="32"/>
      <c r="K393" s="32"/>
      <c r="L393" s="32"/>
      <c r="M393" s="32"/>
      <c r="N393" s="32"/>
      <c r="O393" s="32"/>
      <c r="P393" s="32"/>
      <c r="Q393" s="32"/>
      <c r="R393" s="32"/>
      <c r="S393" s="32"/>
      <c r="T393" s="32"/>
      <c r="U393" s="32"/>
      <c r="V393" s="32"/>
      <c r="W393" s="32"/>
      <c r="X393" s="32"/>
      <c r="Y393" s="32"/>
      <c r="Z393" s="32"/>
    </row>
    <row r="394" spans="1:26" ht="12.75" customHeight="1">
      <c r="A394" s="25">
        <v>21130307</v>
      </c>
      <c r="B394" s="29" t="s">
        <v>101</v>
      </c>
      <c r="C394" s="26">
        <v>18560000</v>
      </c>
      <c r="D394" s="109"/>
      <c r="E394" s="29"/>
      <c r="F394" s="29"/>
      <c r="G394" s="29"/>
      <c r="H394" s="29"/>
      <c r="I394" s="29"/>
      <c r="J394" s="29"/>
      <c r="K394" s="29"/>
      <c r="L394" s="29"/>
      <c r="M394" s="29"/>
      <c r="N394" s="29"/>
      <c r="O394" s="29"/>
      <c r="P394" s="29"/>
      <c r="Q394" s="29"/>
      <c r="R394" s="29"/>
      <c r="S394" s="29"/>
      <c r="T394" s="29"/>
      <c r="U394" s="29"/>
      <c r="V394" s="29"/>
      <c r="W394" s="29"/>
      <c r="X394" s="29"/>
      <c r="Y394" s="29"/>
      <c r="Z394" s="29"/>
    </row>
    <row r="395" spans="1:26" ht="12.75" customHeight="1">
      <c r="A395" s="21">
        <v>211305</v>
      </c>
      <c r="B395" s="23" t="s">
        <v>55</v>
      </c>
      <c r="C395" s="23">
        <f>+SUM(C396:C397)</f>
        <v>480300000</v>
      </c>
      <c r="D395" s="109"/>
      <c r="E395" s="29"/>
      <c r="F395" s="29"/>
      <c r="G395" s="29"/>
      <c r="H395" s="29"/>
      <c r="I395" s="29"/>
      <c r="J395" s="29"/>
      <c r="K395" s="29"/>
      <c r="L395" s="29"/>
      <c r="M395" s="29"/>
      <c r="N395" s="29"/>
      <c r="O395" s="29"/>
      <c r="P395" s="29"/>
      <c r="Q395" s="29"/>
      <c r="R395" s="29"/>
      <c r="S395" s="29"/>
      <c r="T395" s="29"/>
      <c r="U395" s="29"/>
      <c r="V395" s="29"/>
      <c r="W395" s="29"/>
      <c r="X395" s="29"/>
      <c r="Y395" s="29"/>
      <c r="Z395" s="29"/>
    </row>
    <row r="396" spans="1:26" ht="12.75" customHeight="1">
      <c r="A396" s="25">
        <v>21130501</v>
      </c>
      <c r="B396" s="29" t="s">
        <v>115</v>
      </c>
      <c r="C396" s="26">
        <v>500000</v>
      </c>
      <c r="D396" s="109"/>
      <c r="E396" s="29"/>
      <c r="F396" s="29"/>
      <c r="G396" s="29"/>
      <c r="H396" s="29"/>
      <c r="I396" s="29"/>
      <c r="J396" s="29"/>
      <c r="K396" s="29"/>
      <c r="L396" s="29"/>
      <c r="M396" s="29"/>
      <c r="N396" s="29"/>
      <c r="O396" s="29"/>
      <c r="P396" s="29"/>
      <c r="Q396" s="29"/>
      <c r="R396" s="29"/>
      <c r="S396" s="29"/>
      <c r="T396" s="29"/>
      <c r="U396" s="29"/>
      <c r="V396" s="29"/>
      <c r="W396" s="29"/>
      <c r="X396" s="29"/>
      <c r="Y396" s="29"/>
      <c r="Z396" s="29"/>
    </row>
    <row r="397" spans="1:26" ht="12.75" customHeight="1">
      <c r="A397" s="25">
        <v>21130502</v>
      </c>
      <c r="B397" s="26" t="s">
        <v>56</v>
      </c>
      <c r="C397" s="26">
        <v>479800000</v>
      </c>
      <c r="D397" s="109"/>
      <c r="E397" s="134"/>
      <c r="F397" s="112"/>
      <c r="G397" s="134"/>
      <c r="H397" s="102"/>
      <c r="I397" s="125"/>
      <c r="J397" s="26"/>
      <c r="K397" s="169"/>
      <c r="L397" s="29"/>
      <c r="M397" s="29"/>
      <c r="N397" s="29"/>
      <c r="O397" s="29"/>
      <c r="P397" s="29"/>
      <c r="Q397" s="29"/>
      <c r="R397" s="29"/>
      <c r="S397" s="29"/>
      <c r="T397" s="29"/>
      <c r="U397" s="29"/>
      <c r="V397" s="29"/>
      <c r="W397" s="29"/>
      <c r="X397" s="29"/>
      <c r="Y397" s="29"/>
      <c r="Z397" s="29"/>
    </row>
    <row r="398" spans="1:26" ht="12.75" customHeight="1">
      <c r="A398" s="21">
        <v>211306</v>
      </c>
      <c r="B398" s="23" t="s">
        <v>57</v>
      </c>
      <c r="C398" s="23">
        <f>C399</f>
        <v>41560000</v>
      </c>
      <c r="D398" s="109"/>
      <c r="E398" s="29"/>
      <c r="F398" s="29"/>
      <c r="G398" s="29"/>
      <c r="H398" s="125"/>
      <c r="I398" s="29"/>
      <c r="J398" s="29"/>
      <c r="K398" s="29"/>
      <c r="L398" s="29"/>
      <c r="M398" s="29"/>
      <c r="N398" s="29"/>
      <c r="O398" s="29"/>
      <c r="P398" s="29"/>
      <c r="Q398" s="29"/>
      <c r="R398" s="29"/>
      <c r="S398" s="29"/>
      <c r="T398" s="29"/>
      <c r="U398" s="29"/>
      <c r="V398" s="29"/>
      <c r="W398" s="29"/>
      <c r="X398" s="29"/>
      <c r="Y398" s="29"/>
      <c r="Z398" s="29"/>
    </row>
    <row r="399" spans="1:26" ht="12.75" customHeight="1">
      <c r="A399" s="25">
        <v>21130604</v>
      </c>
      <c r="B399" s="29" t="s">
        <v>58</v>
      </c>
      <c r="C399" s="26">
        <v>41560000</v>
      </c>
      <c r="D399" s="109"/>
      <c r="E399" s="29"/>
      <c r="F399" s="29"/>
      <c r="G399" s="29"/>
      <c r="H399" s="29"/>
      <c r="I399" s="29"/>
      <c r="J399" s="29"/>
      <c r="K399" s="29"/>
      <c r="L399" s="29"/>
      <c r="M399" s="29"/>
      <c r="N399" s="29"/>
      <c r="O399" s="29"/>
      <c r="P399" s="29"/>
      <c r="Q399" s="29"/>
      <c r="R399" s="29"/>
      <c r="S399" s="29"/>
      <c r="T399" s="29"/>
      <c r="U399" s="29"/>
      <c r="V399" s="29"/>
      <c r="W399" s="29"/>
      <c r="X399" s="29"/>
      <c r="Y399" s="29"/>
      <c r="Z399" s="29"/>
    </row>
    <row r="400" spans="1:26" ht="12.75" customHeight="1">
      <c r="A400" s="21">
        <v>211309</v>
      </c>
      <c r="B400" s="23" t="s">
        <v>61</v>
      </c>
      <c r="C400" s="23">
        <f>+SUM(C401:C404)</f>
        <v>520650000</v>
      </c>
      <c r="D400" s="109"/>
      <c r="E400" s="29"/>
      <c r="F400" s="29"/>
      <c r="G400" s="29"/>
      <c r="H400" s="101"/>
      <c r="I400" s="101"/>
      <c r="J400" s="29"/>
      <c r="K400" s="29"/>
      <c r="L400" s="29"/>
      <c r="M400" s="29"/>
      <c r="N400" s="29"/>
      <c r="O400" s="29"/>
      <c r="P400" s="29"/>
      <c r="Q400" s="29"/>
      <c r="R400" s="29"/>
      <c r="S400" s="29"/>
      <c r="T400" s="29"/>
      <c r="U400" s="29"/>
      <c r="V400" s="29"/>
      <c r="W400" s="29"/>
      <c r="X400" s="29"/>
      <c r="Y400" s="29"/>
      <c r="Z400" s="29"/>
    </row>
    <row r="401" spans="1:26" ht="12.75" customHeight="1">
      <c r="A401" s="25">
        <v>21130901</v>
      </c>
      <c r="B401" s="47" t="s">
        <v>62</v>
      </c>
      <c r="C401" s="26">
        <v>500700000</v>
      </c>
      <c r="D401" s="109"/>
      <c r="E401" s="134"/>
      <c r="F401" s="134"/>
      <c r="G401" s="134"/>
      <c r="H401" s="134"/>
      <c r="I401" s="29"/>
      <c r="J401" s="125"/>
      <c r="K401" s="101"/>
      <c r="L401" s="29"/>
      <c r="M401" s="29"/>
      <c r="N401" s="29"/>
      <c r="O401" s="29"/>
      <c r="P401" s="29"/>
      <c r="Q401" s="29"/>
      <c r="R401" s="29"/>
      <c r="S401" s="29"/>
      <c r="T401" s="29"/>
      <c r="U401" s="29"/>
      <c r="V401" s="29"/>
      <c r="W401" s="29"/>
      <c r="X401" s="29"/>
      <c r="Y401" s="29"/>
      <c r="Z401" s="29"/>
    </row>
    <row r="402" spans="1:26" ht="12.75" customHeight="1">
      <c r="A402" s="25">
        <v>21130903</v>
      </c>
      <c r="B402" s="26" t="s">
        <v>63</v>
      </c>
      <c r="C402" s="26">
        <v>350000</v>
      </c>
      <c r="D402" s="109"/>
      <c r="E402" s="29"/>
      <c r="F402" s="29"/>
      <c r="G402" s="29"/>
      <c r="H402" s="29"/>
      <c r="I402" s="29"/>
      <c r="J402" s="29"/>
      <c r="K402" s="29"/>
      <c r="L402" s="29"/>
      <c r="M402" s="29"/>
      <c r="N402" s="29"/>
      <c r="O402" s="29"/>
      <c r="P402" s="29"/>
      <c r="Q402" s="29"/>
      <c r="R402" s="29"/>
      <c r="S402" s="29"/>
      <c r="T402" s="29"/>
      <c r="U402" s="29"/>
      <c r="V402" s="29"/>
      <c r="W402" s="29"/>
      <c r="X402" s="29"/>
      <c r="Y402" s="29"/>
      <c r="Z402" s="29"/>
    </row>
    <row r="403" spans="1:26" ht="12.75" customHeight="1">
      <c r="A403" s="25">
        <v>21130906</v>
      </c>
      <c r="B403" s="29" t="s">
        <v>117</v>
      </c>
      <c r="C403" s="26">
        <v>12100000</v>
      </c>
      <c r="D403" s="109"/>
      <c r="E403" s="49"/>
      <c r="F403" s="49"/>
      <c r="G403" s="49"/>
      <c r="H403" s="101"/>
      <c r="I403" s="125"/>
      <c r="J403" s="125"/>
      <c r="K403" s="101"/>
      <c r="L403" s="49"/>
      <c r="M403" s="49"/>
      <c r="N403" s="49"/>
      <c r="O403" s="49"/>
      <c r="P403" s="49"/>
      <c r="Q403" s="49"/>
      <c r="R403" s="49"/>
      <c r="S403" s="49"/>
      <c r="T403" s="49"/>
      <c r="U403" s="49"/>
      <c r="V403" s="49"/>
      <c r="W403" s="49"/>
      <c r="X403" s="49"/>
      <c r="Y403" s="49"/>
      <c r="Z403" s="49"/>
    </row>
    <row r="404" spans="1:26" ht="12.75" customHeight="1">
      <c r="A404" s="25">
        <v>21130908</v>
      </c>
      <c r="B404" s="26" t="s">
        <v>64</v>
      </c>
      <c r="C404" s="26">
        <v>7500000</v>
      </c>
      <c r="D404" s="109"/>
      <c r="E404" s="29"/>
      <c r="F404" s="29"/>
      <c r="G404" s="29"/>
      <c r="H404" s="109"/>
      <c r="I404" s="125"/>
      <c r="J404" s="125"/>
      <c r="K404" s="101"/>
      <c r="L404" s="29"/>
      <c r="M404" s="29"/>
      <c r="N404" s="29"/>
      <c r="O404" s="29"/>
      <c r="P404" s="29"/>
      <c r="Q404" s="29"/>
      <c r="R404" s="29"/>
      <c r="S404" s="29"/>
      <c r="T404" s="29"/>
      <c r="U404" s="29"/>
      <c r="V404" s="29"/>
      <c r="W404" s="29"/>
      <c r="X404" s="29"/>
      <c r="Y404" s="29"/>
      <c r="Z404" s="29"/>
    </row>
    <row r="405" spans="1:26" ht="12.75" customHeight="1">
      <c r="A405" s="25"/>
      <c r="B405" s="26"/>
      <c r="C405" s="26"/>
      <c r="D405" s="109"/>
      <c r="E405" s="29"/>
      <c r="F405" s="29"/>
      <c r="G405" s="29"/>
      <c r="H405" s="29"/>
      <c r="I405" s="29"/>
      <c r="J405" s="26"/>
      <c r="K405" s="26"/>
      <c r="L405" s="26"/>
      <c r="M405" s="29"/>
      <c r="N405" s="29"/>
      <c r="O405" s="29"/>
      <c r="P405" s="29"/>
      <c r="Q405" s="29"/>
      <c r="R405" s="29"/>
      <c r="S405" s="29"/>
      <c r="T405" s="29"/>
      <c r="U405" s="29"/>
      <c r="V405" s="29"/>
      <c r="W405" s="29"/>
      <c r="X405" s="29"/>
      <c r="Y405" s="29"/>
      <c r="Z405" s="29"/>
    </row>
    <row r="406" spans="1:26" ht="12.75" customHeight="1">
      <c r="A406" s="698" t="s">
        <v>74</v>
      </c>
      <c r="B406" s="657"/>
      <c r="C406" s="86">
        <f>C407+C412</f>
        <v>25080000</v>
      </c>
      <c r="D406" s="109"/>
      <c r="E406" s="49"/>
      <c r="F406" s="49"/>
      <c r="G406" s="49"/>
      <c r="H406" s="29"/>
      <c r="I406" s="29"/>
      <c r="J406" s="26"/>
      <c r="K406" s="26"/>
      <c r="L406" s="26"/>
      <c r="M406" s="29"/>
      <c r="N406" s="29"/>
      <c r="O406" s="49"/>
      <c r="P406" s="49"/>
      <c r="Q406" s="49"/>
      <c r="R406" s="49"/>
      <c r="S406" s="49"/>
      <c r="T406" s="49"/>
      <c r="U406" s="49"/>
      <c r="V406" s="49"/>
      <c r="W406" s="49"/>
      <c r="X406" s="49"/>
      <c r="Y406" s="49"/>
      <c r="Z406" s="49"/>
    </row>
    <row r="407" spans="1:26" ht="12.75" customHeight="1">
      <c r="A407" s="21">
        <v>221104</v>
      </c>
      <c r="B407" s="21" t="s">
        <v>78</v>
      </c>
      <c r="C407" s="50">
        <f>SUM(C408:C411)</f>
        <v>23680000</v>
      </c>
      <c r="D407" s="109"/>
      <c r="E407" s="25"/>
      <c r="F407" s="109"/>
      <c r="G407" s="102"/>
      <c r="H407" s="29"/>
      <c r="I407" s="29"/>
      <c r="J407" s="26"/>
      <c r="K407" s="26"/>
      <c r="L407" s="26"/>
      <c r="M407" s="29"/>
      <c r="N407" s="29"/>
      <c r="O407" s="25"/>
      <c r="P407" s="25"/>
      <c r="Q407" s="25"/>
      <c r="R407" s="25"/>
      <c r="S407" s="25"/>
      <c r="T407" s="25"/>
      <c r="U407" s="25"/>
      <c r="V407" s="25"/>
      <c r="W407" s="25"/>
      <c r="X407" s="25"/>
      <c r="Y407" s="25"/>
      <c r="Z407" s="25"/>
    </row>
    <row r="408" spans="1:26" ht="12.75" customHeight="1">
      <c r="A408" s="25">
        <v>22110401</v>
      </c>
      <c r="B408" s="29" t="s">
        <v>79</v>
      </c>
      <c r="C408" s="26">
        <v>5500000</v>
      </c>
      <c r="D408" s="109"/>
      <c r="E408" s="125"/>
      <c r="F408" s="125"/>
      <c r="G408" s="101"/>
      <c r="H408" s="29"/>
      <c r="I408" s="29"/>
      <c r="J408" s="26"/>
      <c r="K408" s="26"/>
      <c r="L408" s="26"/>
      <c r="M408" s="29"/>
      <c r="N408" s="29"/>
      <c r="O408" s="29"/>
      <c r="P408" s="29"/>
      <c r="Q408" s="29"/>
      <c r="R408" s="29"/>
      <c r="S408" s="29"/>
      <c r="T408" s="29"/>
      <c r="U408" s="29"/>
      <c r="V408" s="29"/>
      <c r="W408" s="29"/>
      <c r="X408" s="29"/>
      <c r="Y408" s="29"/>
      <c r="Z408" s="29"/>
    </row>
    <row r="409" spans="1:26" ht="12.75" customHeight="1">
      <c r="A409" s="25">
        <v>22110402</v>
      </c>
      <c r="B409" s="32" t="s">
        <v>430</v>
      </c>
      <c r="C409" s="26">
        <v>7900000</v>
      </c>
      <c r="D409" s="109"/>
      <c r="E409" s="125"/>
      <c r="F409" s="125"/>
      <c r="G409" s="101"/>
      <c r="H409" s="29"/>
      <c r="I409" s="29"/>
      <c r="J409" s="26"/>
      <c r="K409" s="26"/>
      <c r="L409" s="29"/>
      <c r="M409" s="29"/>
      <c r="N409" s="29"/>
      <c r="O409" s="29"/>
      <c r="P409" s="29"/>
      <c r="Q409" s="29"/>
      <c r="R409" s="29"/>
      <c r="S409" s="29"/>
      <c r="T409" s="29"/>
      <c r="U409" s="29"/>
      <c r="V409" s="29"/>
      <c r="W409" s="29"/>
      <c r="X409" s="29"/>
      <c r="Y409" s="29"/>
      <c r="Z409" s="29"/>
    </row>
    <row r="410" spans="1:26" ht="12.75" customHeight="1">
      <c r="A410" s="25">
        <v>22110404</v>
      </c>
      <c r="B410" s="29" t="s">
        <v>106</v>
      </c>
      <c r="C410" s="26">
        <v>2280000</v>
      </c>
      <c r="D410" s="109"/>
      <c r="E410" s="125"/>
      <c r="F410" s="125"/>
      <c r="G410" s="101"/>
      <c r="H410" s="29"/>
      <c r="I410" s="29"/>
      <c r="J410" s="26"/>
      <c r="K410" s="26"/>
      <c r="L410" s="29"/>
      <c r="M410" s="29"/>
      <c r="N410" s="29"/>
      <c r="O410" s="29"/>
      <c r="P410" s="29"/>
      <c r="Q410" s="29"/>
      <c r="R410" s="29"/>
      <c r="S410" s="29"/>
      <c r="T410" s="29"/>
      <c r="U410" s="29"/>
      <c r="V410" s="29"/>
      <c r="W410" s="29"/>
      <c r="X410" s="29"/>
      <c r="Y410" s="29"/>
      <c r="Z410" s="29"/>
    </row>
    <row r="411" spans="1:26" ht="12.75" customHeight="1">
      <c r="A411" s="25">
        <v>22110409</v>
      </c>
      <c r="B411" s="26" t="s">
        <v>80</v>
      </c>
      <c r="C411" s="26">
        <v>8000000</v>
      </c>
      <c r="D411" s="109"/>
      <c r="E411" s="23"/>
      <c r="F411" s="35"/>
      <c r="G411" s="20"/>
      <c r="H411" s="32"/>
      <c r="I411" s="32"/>
      <c r="J411" s="32"/>
      <c r="K411" s="32"/>
      <c r="L411" s="32"/>
      <c r="M411" s="32"/>
      <c r="N411" s="32"/>
      <c r="O411" s="32"/>
      <c r="P411" s="32"/>
      <c r="Q411" s="32"/>
      <c r="R411" s="32"/>
      <c r="S411" s="32"/>
      <c r="T411" s="32"/>
      <c r="U411" s="32"/>
      <c r="V411" s="32"/>
      <c r="W411" s="32"/>
      <c r="X411" s="32"/>
      <c r="Y411" s="32"/>
      <c r="Z411" s="32"/>
    </row>
    <row r="412" spans="1:26" ht="12.75" customHeight="1">
      <c r="A412" s="21">
        <v>221107</v>
      </c>
      <c r="B412" s="23" t="s">
        <v>81</v>
      </c>
      <c r="C412" s="23">
        <f>C413</f>
        <v>1400000</v>
      </c>
      <c r="D412" s="109"/>
      <c r="E412" s="125"/>
      <c r="F412" s="125"/>
      <c r="G412" s="101"/>
      <c r="H412" s="29"/>
      <c r="I412" s="29"/>
      <c r="J412" s="26"/>
      <c r="K412" s="26"/>
      <c r="L412" s="26"/>
      <c r="M412" s="29"/>
      <c r="N412" s="29"/>
      <c r="O412" s="29"/>
      <c r="P412" s="29"/>
      <c r="Q412" s="29"/>
      <c r="R412" s="29"/>
      <c r="S412" s="29"/>
      <c r="T412" s="29"/>
      <c r="U412" s="29"/>
      <c r="V412" s="29"/>
      <c r="W412" s="29"/>
      <c r="X412" s="29"/>
      <c r="Y412" s="29"/>
      <c r="Z412" s="29"/>
    </row>
    <row r="413" spans="1:26" ht="12.75" customHeight="1">
      <c r="A413" s="25">
        <v>22110702</v>
      </c>
      <c r="B413" s="26" t="s">
        <v>82</v>
      </c>
      <c r="C413" s="26">
        <v>1400000</v>
      </c>
      <c r="D413" s="109"/>
      <c r="E413" s="125"/>
      <c r="F413" s="125"/>
      <c r="G413" s="101"/>
      <c r="H413" s="29"/>
      <c r="I413" s="29"/>
      <c r="J413" s="26"/>
      <c r="K413" s="26"/>
      <c r="L413" s="26"/>
      <c r="M413" s="29"/>
      <c r="N413" s="29"/>
      <c r="O413" s="29"/>
      <c r="P413" s="29"/>
      <c r="Q413" s="29"/>
      <c r="R413" s="29"/>
      <c r="S413" s="29"/>
      <c r="T413" s="29"/>
      <c r="U413" s="29"/>
      <c r="V413" s="29"/>
      <c r="W413" s="29"/>
      <c r="X413" s="29"/>
      <c r="Y413" s="29"/>
      <c r="Z413" s="29"/>
    </row>
    <row r="414" spans="1:26" ht="12.75" customHeight="1">
      <c r="A414" s="25"/>
      <c r="B414" s="26"/>
      <c r="C414" s="26"/>
      <c r="D414" s="109"/>
      <c r="E414" s="125"/>
      <c r="F414" s="125"/>
      <c r="G414" s="101"/>
      <c r="H414" s="29"/>
      <c r="I414" s="29"/>
      <c r="J414" s="26"/>
      <c r="K414" s="26"/>
      <c r="L414" s="26"/>
      <c r="M414" s="29"/>
      <c r="N414" s="29"/>
      <c r="O414" s="29"/>
      <c r="P414" s="29"/>
      <c r="Q414" s="29"/>
      <c r="R414" s="29"/>
      <c r="S414" s="29"/>
      <c r="T414" s="29"/>
      <c r="U414" s="29"/>
      <c r="V414" s="29"/>
      <c r="W414" s="29"/>
      <c r="X414" s="29"/>
      <c r="Y414" s="29"/>
      <c r="Z414" s="29"/>
    </row>
    <row r="415" spans="1:26" ht="12.75" customHeight="1">
      <c r="A415" s="677" t="s">
        <v>92</v>
      </c>
      <c r="B415" s="657"/>
      <c r="C415" s="68">
        <f t="shared" ref="C415:C416" si="0">C416</f>
        <v>75000000</v>
      </c>
      <c r="D415" s="109"/>
      <c r="E415" s="125"/>
      <c r="F415" s="125"/>
      <c r="G415" s="101"/>
      <c r="H415" s="29"/>
      <c r="I415" s="29"/>
      <c r="J415" s="26"/>
      <c r="K415" s="26"/>
      <c r="L415" s="26"/>
      <c r="M415" s="29"/>
      <c r="N415" s="29"/>
      <c r="O415" s="29"/>
      <c r="P415" s="29"/>
      <c r="Q415" s="29"/>
      <c r="R415" s="29"/>
      <c r="S415" s="29"/>
      <c r="T415" s="29"/>
      <c r="U415" s="29"/>
      <c r="V415" s="29"/>
      <c r="W415" s="29"/>
      <c r="X415" s="29"/>
      <c r="Y415" s="29"/>
      <c r="Z415" s="29"/>
    </row>
    <row r="416" spans="1:26" ht="12.75" customHeight="1">
      <c r="A416" s="21">
        <v>221201</v>
      </c>
      <c r="B416" s="21" t="s">
        <v>93</v>
      </c>
      <c r="C416" s="23">
        <f t="shared" si="0"/>
        <v>75000000</v>
      </c>
      <c r="D416" s="109"/>
      <c r="E416" s="125"/>
      <c r="F416" s="125"/>
      <c r="G416" s="101"/>
      <c r="H416" s="29"/>
      <c r="I416" s="29"/>
      <c r="J416" s="26"/>
      <c r="K416" s="26"/>
      <c r="L416" s="26"/>
      <c r="M416" s="29"/>
      <c r="N416" s="29"/>
      <c r="O416" s="29"/>
      <c r="P416" s="29"/>
      <c r="Q416" s="29"/>
      <c r="R416" s="29"/>
      <c r="S416" s="29"/>
      <c r="T416" s="29"/>
      <c r="U416" s="29"/>
      <c r="V416" s="29"/>
      <c r="W416" s="29"/>
      <c r="X416" s="29"/>
      <c r="Y416" s="29"/>
      <c r="Z416" s="29"/>
    </row>
    <row r="417" spans="1:26" ht="12.75" customHeight="1">
      <c r="A417" s="25">
        <v>22120103</v>
      </c>
      <c r="B417" s="29" t="s">
        <v>431</v>
      </c>
      <c r="C417" s="26">
        <v>75000000</v>
      </c>
      <c r="D417" s="109"/>
      <c r="E417" s="125"/>
      <c r="F417" s="125"/>
      <c r="G417" s="101"/>
      <c r="H417" s="29"/>
      <c r="I417" s="29"/>
      <c r="J417" s="26"/>
      <c r="K417" s="26"/>
      <c r="L417" s="26"/>
      <c r="M417" s="29"/>
      <c r="N417" s="29"/>
      <c r="O417" s="29"/>
      <c r="P417" s="29"/>
      <c r="Q417" s="29"/>
      <c r="R417" s="29"/>
      <c r="S417" s="29"/>
      <c r="T417" s="29"/>
      <c r="U417" s="29"/>
      <c r="V417" s="29"/>
      <c r="W417" s="29"/>
      <c r="X417" s="29"/>
      <c r="Y417" s="29"/>
      <c r="Z417" s="29"/>
    </row>
    <row r="418" spans="1:26" ht="12.75" customHeight="1">
      <c r="A418" s="32"/>
      <c r="B418" s="32"/>
      <c r="C418" s="20"/>
      <c r="D418" s="32"/>
      <c r="E418" s="26"/>
      <c r="F418" s="93"/>
      <c r="G418" s="101"/>
      <c r="H418" s="29"/>
      <c r="I418" s="29"/>
      <c r="J418" s="29"/>
      <c r="K418" s="29"/>
      <c r="L418" s="29"/>
      <c r="M418" s="29"/>
      <c r="N418" s="29"/>
      <c r="O418" s="29"/>
      <c r="P418" s="29"/>
      <c r="Q418" s="29"/>
      <c r="R418" s="29"/>
      <c r="S418" s="29"/>
      <c r="T418" s="29"/>
      <c r="U418" s="29"/>
      <c r="V418" s="29"/>
      <c r="W418" s="29"/>
      <c r="X418" s="29"/>
      <c r="Y418" s="29"/>
      <c r="Z418" s="32"/>
    </row>
    <row r="419" spans="1:26" ht="12.75" customHeight="1" thickBot="1">
      <c r="A419" s="29"/>
      <c r="B419" s="26"/>
      <c r="C419" s="26"/>
      <c r="D419" s="125"/>
      <c r="E419" s="125"/>
      <c r="F419" s="146"/>
      <c r="G419" s="210"/>
      <c r="H419" s="29"/>
      <c r="I419" s="29"/>
      <c r="J419" s="29"/>
      <c r="K419" s="29"/>
      <c r="L419" s="29"/>
      <c r="M419" s="29"/>
      <c r="N419" s="29"/>
      <c r="O419" s="29"/>
      <c r="P419" s="29"/>
      <c r="Q419" s="29"/>
      <c r="R419" s="29"/>
      <c r="S419" s="29"/>
      <c r="T419" s="29"/>
      <c r="U419" s="29"/>
      <c r="V419" s="29"/>
      <c r="W419" s="29"/>
      <c r="X419" s="29"/>
      <c r="Y419" s="29"/>
      <c r="Z419" s="29"/>
    </row>
    <row r="420" spans="1:26" ht="12.75" customHeight="1">
      <c r="A420" s="706" t="s">
        <v>432</v>
      </c>
      <c r="B420" s="770"/>
      <c r="C420" s="772" t="s">
        <v>433</v>
      </c>
      <c r="E420" s="37"/>
      <c r="F420" s="250"/>
      <c r="G420" s="251"/>
      <c r="H420" s="36"/>
      <c r="I420" s="36"/>
      <c r="J420" s="36"/>
      <c r="K420" s="36"/>
      <c r="L420" s="36"/>
      <c r="M420" s="36"/>
      <c r="N420" s="36"/>
      <c r="O420" s="36"/>
      <c r="P420" s="36"/>
      <c r="Q420" s="36"/>
      <c r="R420" s="36"/>
      <c r="S420" s="36"/>
      <c r="T420" s="36"/>
      <c r="U420" s="36"/>
      <c r="V420" s="36"/>
      <c r="W420" s="36"/>
      <c r="X420" s="36"/>
      <c r="Y420" s="36"/>
      <c r="Z420" s="36"/>
    </row>
    <row r="421" spans="1:26" ht="12.75" customHeight="1" thickBot="1">
      <c r="A421" s="708"/>
      <c r="B421" s="771"/>
      <c r="C421" s="700"/>
      <c r="E421" s="252"/>
      <c r="F421" s="250"/>
      <c r="G421" s="251"/>
      <c r="H421" s="36"/>
      <c r="I421" s="36"/>
      <c r="J421" s="36"/>
      <c r="K421" s="36"/>
      <c r="L421" s="36"/>
      <c r="M421" s="36"/>
      <c r="N421" s="36"/>
      <c r="O421" s="36"/>
      <c r="P421" s="36"/>
      <c r="Q421" s="36"/>
      <c r="R421" s="36"/>
      <c r="S421" s="36"/>
      <c r="T421" s="36"/>
      <c r="U421" s="36"/>
      <c r="V421" s="36"/>
      <c r="W421" s="36"/>
      <c r="X421" s="36"/>
      <c r="Y421" s="36"/>
      <c r="Z421" s="36"/>
    </row>
    <row r="422" spans="1:26" ht="12.75" customHeight="1">
      <c r="A422" s="668" t="s">
        <v>434</v>
      </c>
      <c r="B422" s="669"/>
      <c r="C422" s="670"/>
      <c r="E422" s="252"/>
      <c r="F422" s="250"/>
      <c r="G422" s="251"/>
      <c r="H422" s="36"/>
      <c r="I422" s="36"/>
      <c r="J422" s="36"/>
      <c r="K422" s="36"/>
      <c r="L422" s="36"/>
      <c r="M422" s="36"/>
      <c r="N422" s="36"/>
      <c r="O422" s="36"/>
      <c r="P422" s="36"/>
      <c r="Q422" s="36"/>
      <c r="R422" s="36"/>
      <c r="S422" s="36"/>
      <c r="T422" s="36"/>
      <c r="U422" s="36"/>
      <c r="V422" s="36"/>
      <c r="W422" s="36"/>
      <c r="X422" s="36"/>
      <c r="Y422" s="36"/>
      <c r="Z422" s="36"/>
    </row>
    <row r="423" spans="1:26" ht="12.75" customHeight="1">
      <c r="A423" s="671"/>
      <c r="B423" s="672"/>
      <c r="C423" s="673"/>
      <c r="E423" s="252"/>
      <c r="F423" s="250"/>
      <c r="G423" s="251"/>
      <c r="H423" s="36"/>
      <c r="I423" s="36"/>
      <c r="J423" s="36"/>
      <c r="K423" s="36"/>
      <c r="L423" s="36"/>
      <c r="M423" s="36"/>
      <c r="N423" s="36"/>
      <c r="O423" s="36"/>
      <c r="P423" s="36"/>
      <c r="Q423" s="36"/>
      <c r="R423" s="36"/>
      <c r="S423" s="36"/>
      <c r="T423" s="36"/>
      <c r="U423" s="36"/>
      <c r="V423" s="36"/>
      <c r="W423" s="36"/>
      <c r="X423" s="36"/>
      <c r="Y423" s="36"/>
      <c r="Z423" s="36"/>
    </row>
    <row r="424" spans="1:26" ht="12.75" customHeight="1">
      <c r="A424" s="671"/>
      <c r="B424" s="672"/>
      <c r="C424" s="673"/>
      <c r="E424" s="252"/>
      <c r="F424" s="250"/>
      <c r="G424" s="251"/>
      <c r="H424" s="36"/>
      <c r="I424" s="36"/>
      <c r="J424" s="36"/>
      <c r="K424" s="36"/>
      <c r="L424" s="36"/>
      <c r="M424" s="36"/>
      <c r="N424" s="36"/>
      <c r="O424" s="36"/>
      <c r="P424" s="36"/>
      <c r="Q424" s="36"/>
      <c r="R424" s="36"/>
      <c r="S424" s="36"/>
      <c r="T424" s="36"/>
      <c r="U424" s="36"/>
      <c r="V424" s="36"/>
      <c r="W424" s="36"/>
      <c r="X424" s="36"/>
      <c r="Y424" s="36"/>
      <c r="Z424" s="36"/>
    </row>
    <row r="425" spans="1:26" ht="12.75" customHeight="1">
      <c r="A425" s="671"/>
      <c r="B425" s="672"/>
      <c r="C425" s="673"/>
      <c r="E425" s="252"/>
      <c r="F425" s="250"/>
      <c r="G425" s="251"/>
      <c r="H425" s="36"/>
      <c r="I425" s="36"/>
      <c r="J425" s="36"/>
      <c r="K425" s="36"/>
      <c r="L425" s="36"/>
      <c r="M425" s="36"/>
      <c r="N425" s="36"/>
      <c r="O425" s="36"/>
      <c r="P425" s="36"/>
      <c r="Q425" s="36"/>
      <c r="R425" s="36"/>
      <c r="S425" s="36"/>
      <c r="T425" s="36"/>
      <c r="U425" s="36"/>
      <c r="V425" s="36"/>
      <c r="W425" s="36"/>
      <c r="X425" s="36"/>
      <c r="Y425" s="36"/>
      <c r="Z425" s="36"/>
    </row>
    <row r="426" spans="1:26" ht="12.75" customHeight="1">
      <c r="A426" s="671"/>
      <c r="B426" s="672"/>
      <c r="C426" s="673"/>
      <c r="E426" s="252"/>
      <c r="F426" s="250"/>
      <c r="G426" s="251"/>
      <c r="H426" s="36"/>
      <c r="I426" s="36"/>
      <c r="J426" s="36"/>
      <c r="K426" s="36"/>
      <c r="L426" s="36"/>
      <c r="M426" s="36"/>
      <c r="N426" s="36"/>
      <c r="O426" s="36"/>
      <c r="P426" s="36"/>
      <c r="Q426" s="36"/>
      <c r="R426" s="36"/>
      <c r="S426" s="36"/>
      <c r="T426" s="36"/>
      <c r="U426" s="36"/>
      <c r="V426" s="36"/>
      <c r="W426" s="36"/>
      <c r="X426" s="36"/>
      <c r="Y426" s="36"/>
      <c r="Z426" s="36"/>
    </row>
    <row r="427" spans="1:26" ht="12.75" customHeight="1">
      <c r="A427" s="671"/>
      <c r="B427" s="672"/>
      <c r="C427" s="673"/>
      <c r="E427" s="252"/>
      <c r="F427" s="250"/>
      <c r="G427" s="251"/>
      <c r="H427" s="36"/>
      <c r="I427" s="36"/>
      <c r="J427" s="36"/>
      <c r="K427" s="36"/>
      <c r="L427" s="36"/>
      <c r="M427" s="36"/>
      <c r="N427" s="36"/>
      <c r="O427" s="36"/>
      <c r="P427" s="36"/>
      <c r="Q427" s="36"/>
      <c r="R427" s="36"/>
      <c r="S427" s="36"/>
      <c r="T427" s="36"/>
      <c r="U427" s="36"/>
      <c r="V427" s="36"/>
      <c r="W427" s="36"/>
      <c r="X427" s="36"/>
      <c r="Y427" s="36"/>
      <c r="Z427" s="36"/>
    </row>
    <row r="428" spans="1:26" ht="12.75" customHeight="1">
      <c r="A428" s="671"/>
      <c r="B428" s="672"/>
      <c r="C428" s="673"/>
      <c r="E428" s="252"/>
      <c r="F428" s="250"/>
      <c r="G428" s="251"/>
      <c r="H428" s="36"/>
      <c r="I428" s="36"/>
      <c r="J428" s="36"/>
      <c r="K428" s="36"/>
      <c r="L428" s="36"/>
      <c r="M428" s="36"/>
      <c r="N428" s="36"/>
      <c r="O428" s="36"/>
      <c r="P428" s="36"/>
      <c r="Q428" s="36"/>
      <c r="R428" s="36"/>
      <c r="S428" s="36"/>
      <c r="T428" s="36"/>
      <c r="U428" s="36"/>
      <c r="V428" s="36"/>
      <c r="W428" s="36"/>
      <c r="X428" s="36"/>
      <c r="Y428" s="36"/>
      <c r="Z428" s="36"/>
    </row>
    <row r="429" spans="1:26" ht="12.75" customHeight="1">
      <c r="A429" s="671"/>
      <c r="B429" s="672"/>
      <c r="C429" s="673"/>
      <c r="E429" s="252"/>
      <c r="F429" s="250"/>
      <c r="G429" s="251"/>
      <c r="H429" s="36"/>
      <c r="I429" s="36"/>
      <c r="J429" s="36"/>
      <c r="K429" s="36"/>
      <c r="L429" s="36"/>
      <c r="M429" s="36"/>
      <c r="N429" s="36"/>
      <c r="O429" s="36"/>
      <c r="P429" s="36"/>
      <c r="Q429" s="36"/>
      <c r="R429" s="36"/>
      <c r="S429" s="36"/>
      <c r="T429" s="36"/>
      <c r="U429" s="36"/>
      <c r="V429" s="36"/>
      <c r="W429" s="36"/>
      <c r="X429" s="36"/>
      <c r="Y429" s="36"/>
      <c r="Z429" s="36"/>
    </row>
    <row r="430" spans="1:26" ht="12.75" customHeight="1">
      <c r="A430" s="671"/>
      <c r="B430" s="672"/>
      <c r="C430" s="673"/>
      <c r="E430" s="252"/>
      <c r="F430" s="250"/>
      <c r="G430" s="251"/>
      <c r="H430" s="36"/>
      <c r="I430" s="36"/>
      <c r="J430" s="36"/>
      <c r="K430" s="36"/>
      <c r="L430" s="36"/>
      <c r="M430" s="36"/>
      <c r="N430" s="36"/>
      <c r="O430" s="36"/>
      <c r="P430" s="36"/>
      <c r="Q430" s="36"/>
      <c r="R430" s="36"/>
      <c r="S430" s="36"/>
      <c r="T430" s="36"/>
      <c r="U430" s="36"/>
      <c r="V430" s="36"/>
      <c r="W430" s="36"/>
      <c r="X430" s="36"/>
      <c r="Y430" s="36"/>
      <c r="Z430" s="36"/>
    </row>
    <row r="431" spans="1:26" ht="12.75" customHeight="1">
      <c r="A431" s="671"/>
      <c r="B431" s="672"/>
      <c r="C431" s="673"/>
      <c r="E431" s="252"/>
      <c r="F431" s="250"/>
      <c r="G431" s="251"/>
      <c r="H431" s="36"/>
      <c r="I431" s="36"/>
      <c r="J431" s="36"/>
      <c r="K431" s="36"/>
      <c r="L431" s="36"/>
      <c r="M431" s="36"/>
      <c r="N431" s="36"/>
      <c r="O431" s="36"/>
      <c r="P431" s="36"/>
      <c r="Q431" s="36"/>
      <c r="R431" s="36"/>
      <c r="S431" s="36"/>
      <c r="T431" s="36"/>
      <c r="U431" s="36"/>
      <c r="V431" s="36"/>
      <c r="W431" s="36"/>
      <c r="X431" s="36"/>
      <c r="Y431" s="36"/>
      <c r="Z431" s="36"/>
    </row>
    <row r="432" spans="1:26" ht="12.75" customHeight="1">
      <c r="A432" s="671"/>
      <c r="B432" s="672"/>
      <c r="C432" s="673"/>
      <c r="E432" s="252"/>
      <c r="F432" s="250"/>
      <c r="G432" s="251"/>
      <c r="H432" s="36"/>
      <c r="I432" s="36"/>
      <c r="J432" s="36"/>
      <c r="K432" s="36"/>
      <c r="L432" s="36"/>
      <c r="M432" s="36"/>
      <c r="N432" s="36"/>
      <c r="O432" s="36"/>
      <c r="P432" s="36"/>
      <c r="Q432" s="36"/>
      <c r="R432" s="36"/>
      <c r="S432" s="36"/>
      <c r="T432" s="36"/>
      <c r="U432" s="36"/>
      <c r="V432" s="36"/>
      <c r="W432" s="36"/>
      <c r="X432" s="36"/>
      <c r="Y432" s="36"/>
      <c r="Z432" s="36"/>
    </row>
    <row r="433" spans="1:26" ht="12.75" customHeight="1">
      <c r="A433" s="671"/>
      <c r="B433" s="672"/>
      <c r="C433" s="673"/>
      <c r="E433" s="252"/>
      <c r="F433" s="250"/>
      <c r="G433" s="251"/>
      <c r="H433" s="36"/>
      <c r="I433" s="36"/>
      <c r="J433" s="36"/>
      <c r="K433" s="36"/>
      <c r="L433" s="36"/>
      <c r="M433" s="36"/>
      <c r="N433" s="36"/>
      <c r="O433" s="36"/>
      <c r="P433" s="36"/>
      <c r="Q433" s="36"/>
      <c r="R433" s="36"/>
      <c r="S433" s="36"/>
      <c r="T433" s="36"/>
      <c r="U433" s="36"/>
      <c r="V433" s="36"/>
      <c r="W433" s="36"/>
      <c r="X433" s="36"/>
      <c r="Y433" s="36"/>
      <c r="Z433" s="36"/>
    </row>
    <row r="434" spans="1:26" ht="12.75" customHeight="1">
      <c r="A434" s="671"/>
      <c r="B434" s="672"/>
      <c r="C434" s="673"/>
      <c r="E434" s="252"/>
      <c r="F434" s="250"/>
      <c r="G434" s="251"/>
      <c r="H434" s="36"/>
      <c r="I434" s="36"/>
      <c r="J434" s="36"/>
      <c r="K434" s="36"/>
      <c r="L434" s="36"/>
      <c r="M434" s="36"/>
      <c r="N434" s="36"/>
      <c r="O434" s="36"/>
      <c r="P434" s="36"/>
      <c r="Q434" s="36"/>
      <c r="R434" s="36"/>
      <c r="S434" s="36"/>
      <c r="T434" s="36"/>
      <c r="U434" s="36"/>
      <c r="V434" s="36"/>
      <c r="W434" s="36"/>
      <c r="X434" s="36"/>
      <c r="Y434" s="36"/>
      <c r="Z434" s="36"/>
    </row>
    <row r="435" spans="1:26" ht="12.75" customHeight="1">
      <c r="A435" s="671"/>
      <c r="B435" s="672"/>
      <c r="C435" s="673"/>
      <c r="E435" s="252"/>
      <c r="F435" s="250"/>
      <c r="G435" s="251"/>
      <c r="H435" s="36"/>
      <c r="I435" s="36"/>
      <c r="J435" s="36"/>
      <c r="K435" s="36"/>
      <c r="L435" s="36"/>
      <c r="M435" s="36"/>
      <c r="N435" s="36"/>
      <c r="O435" s="36"/>
      <c r="P435" s="36"/>
      <c r="Q435" s="36"/>
      <c r="R435" s="36"/>
      <c r="S435" s="36"/>
      <c r="T435" s="36"/>
      <c r="U435" s="36"/>
      <c r="V435" s="36"/>
      <c r="W435" s="36"/>
      <c r="X435" s="36"/>
      <c r="Y435" s="36"/>
      <c r="Z435" s="36"/>
    </row>
    <row r="436" spans="1:26" ht="12.75" customHeight="1">
      <c r="A436" s="671"/>
      <c r="B436" s="672"/>
      <c r="C436" s="673"/>
      <c r="E436" s="252"/>
      <c r="F436" s="250"/>
      <c r="G436" s="251"/>
      <c r="H436" s="36"/>
      <c r="I436" s="36"/>
      <c r="J436" s="36"/>
      <c r="K436" s="36"/>
      <c r="L436" s="36"/>
      <c r="M436" s="36"/>
      <c r="N436" s="36"/>
      <c r="O436" s="36"/>
      <c r="P436" s="36"/>
      <c r="Q436" s="36"/>
      <c r="R436" s="36"/>
      <c r="S436" s="36"/>
      <c r="T436" s="36"/>
      <c r="U436" s="36"/>
      <c r="V436" s="36"/>
      <c r="W436" s="36"/>
      <c r="X436" s="36"/>
      <c r="Y436" s="36"/>
      <c r="Z436" s="36"/>
    </row>
    <row r="437" spans="1:26" ht="12.75" customHeight="1">
      <c r="A437" s="671"/>
      <c r="B437" s="672"/>
      <c r="C437" s="673"/>
      <c r="E437" s="252"/>
      <c r="F437" s="250"/>
      <c r="G437" s="251"/>
      <c r="H437" s="36"/>
      <c r="I437" s="36"/>
      <c r="J437" s="36"/>
      <c r="K437" s="36"/>
      <c r="L437" s="36"/>
      <c r="M437" s="36"/>
      <c r="N437" s="36"/>
      <c r="O437" s="36"/>
      <c r="P437" s="36"/>
      <c r="Q437" s="36"/>
      <c r="R437" s="36"/>
      <c r="S437" s="36"/>
      <c r="T437" s="36"/>
      <c r="U437" s="36"/>
      <c r="V437" s="36"/>
      <c r="W437" s="36"/>
      <c r="X437" s="36"/>
      <c r="Y437" s="36"/>
      <c r="Z437" s="36"/>
    </row>
    <row r="438" spans="1:26" ht="12.75" customHeight="1" thickBot="1">
      <c r="A438" s="674"/>
      <c r="B438" s="675"/>
      <c r="C438" s="676"/>
      <c r="E438" s="125"/>
      <c r="F438" s="146"/>
      <c r="G438" s="210"/>
      <c r="H438" s="29"/>
      <c r="I438" s="29"/>
      <c r="J438" s="29"/>
      <c r="K438" s="29"/>
      <c r="L438" s="29"/>
      <c r="M438" s="29"/>
      <c r="N438" s="29"/>
      <c r="O438" s="29"/>
      <c r="P438" s="29"/>
      <c r="Q438" s="29"/>
      <c r="R438" s="29"/>
      <c r="S438" s="29"/>
      <c r="T438" s="29"/>
      <c r="U438" s="29"/>
      <c r="V438" s="29"/>
      <c r="W438" s="29"/>
      <c r="X438" s="29"/>
      <c r="Y438" s="29"/>
      <c r="Z438" s="29"/>
    </row>
    <row r="439" spans="1:26" ht="12.75" customHeight="1">
      <c r="A439" s="57" t="s">
        <v>4</v>
      </c>
      <c r="B439" s="29"/>
      <c r="C439" s="137"/>
      <c r="E439" s="125"/>
      <c r="F439" s="146"/>
      <c r="G439" s="210"/>
      <c r="H439" s="29"/>
      <c r="I439" s="29"/>
      <c r="J439" s="29"/>
      <c r="K439" s="29"/>
      <c r="L439" s="29"/>
      <c r="M439" s="29"/>
      <c r="N439" s="29"/>
      <c r="O439" s="29"/>
      <c r="P439" s="29"/>
      <c r="Q439" s="29"/>
      <c r="R439" s="29"/>
      <c r="S439" s="29"/>
      <c r="T439" s="29"/>
      <c r="U439" s="29"/>
      <c r="V439" s="29"/>
      <c r="W439" s="29"/>
      <c r="X439" s="29"/>
      <c r="Y439" s="29"/>
      <c r="Z439" s="29"/>
    </row>
    <row r="440" spans="1:26" ht="12.75" customHeight="1">
      <c r="A440" s="63" t="s">
        <v>402</v>
      </c>
      <c r="B440" s="29"/>
      <c r="C440" s="137"/>
      <c r="E440" s="125"/>
      <c r="F440" s="146"/>
      <c r="G440" s="210"/>
      <c r="H440" s="29"/>
      <c r="I440" s="29"/>
      <c r="J440" s="29"/>
      <c r="K440" s="29"/>
      <c r="L440" s="29"/>
      <c r="M440" s="29"/>
      <c r="N440" s="29"/>
      <c r="O440" s="29"/>
      <c r="P440" s="29"/>
      <c r="Q440" s="29"/>
      <c r="R440" s="29"/>
      <c r="S440" s="29"/>
      <c r="T440" s="29"/>
      <c r="U440" s="29"/>
      <c r="V440" s="29"/>
      <c r="W440" s="29"/>
      <c r="X440" s="29"/>
      <c r="Y440" s="29"/>
      <c r="Z440" s="29"/>
    </row>
    <row r="441" spans="1:26" ht="12.75" customHeight="1">
      <c r="A441" s="209" t="s">
        <v>423</v>
      </c>
      <c r="B441" s="123"/>
      <c r="C441" s="137"/>
      <c r="E441" s="125"/>
      <c r="F441" s="146"/>
      <c r="G441" s="210"/>
      <c r="H441" s="29"/>
      <c r="I441" s="29"/>
      <c r="J441" s="29"/>
      <c r="K441" s="29"/>
      <c r="L441" s="29"/>
      <c r="M441" s="29"/>
      <c r="N441" s="29"/>
      <c r="O441" s="29"/>
      <c r="P441" s="29"/>
      <c r="Q441" s="29"/>
      <c r="R441" s="29"/>
      <c r="S441" s="29"/>
      <c r="T441" s="29"/>
      <c r="U441" s="29"/>
      <c r="V441" s="29"/>
      <c r="W441" s="29"/>
      <c r="X441" s="29"/>
      <c r="Y441" s="29"/>
      <c r="Z441" s="29"/>
    </row>
    <row r="442" spans="1:26" ht="12.75" customHeight="1" thickBot="1">
      <c r="A442" s="63" t="s">
        <v>7</v>
      </c>
      <c r="B442" s="29"/>
      <c r="C442" s="137"/>
      <c r="E442" s="125"/>
      <c r="F442" s="146"/>
      <c r="G442" s="210"/>
      <c r="H442" s="29"/>
      <c r="I442" s="29"/>
      <c r="J442" s="29"/>
      <c r="K442" s="29"/>
      <c r="L442" s="29"/>
      <c r="M442" s="29"/>
      <c r="N442" s="29"/>
      <c r="O442" s="29"/>
      <c r="P442" s="29"/>
      <c r="Q442" s="29"/>
      <c r="R442" s="29"/>
      <c r="S442" s="29"/>
      <c r="T442" s="29"/>
      <c r="U442" s="29"/>
      <c r="V442" s="29"/>
      <c r="W442" s="29"/>
      <c r="X442" s="29"/>
      <c r="Y442" s="29"/>
      <c r="Z442" s="29"/>
    </row>
    <row r="443" spans="1:26" ht="12.75" customHeight="1" thickBot="1">
      <c r="A443" s="65" t="s">
        <v>424</v>
      </c>
      <c r="B443" s="65"/>
      <c r="C443" s="68">
        <f>C445+C453</f>
        <v>4750000</v>
      </c>
      <c r="E443" s="125"/>
      <c r="F443" s="146"/>
      <c r="G443" s="210"/>
      <c r="H443" s="29"/>
      <c r="I443" s="29"/>
      <c r="J443" s="29"/>
      <c r="K443" s="29"/>
      <c r="L443" s="29"/>
      <c r="M443" s="29"/>
      <c r="N443" s="29"/>
      <c r="O443" s="29"/>
      <c r="P443" s="29"/>
      <c r="Q443" s="29"/>
      <c r="R443" s="29"/>
      <c r="S443" s="29"/>
      <c r="T443" s="29"/>
      <c r="U443" s="29"/>
      <c r="V443" s="29"/>
      <c r="W443" s="29"/>
      <c r="X443" s="29"/>
      <c r="Y443" s="29"/>
      <c r="Z443" s="29"/>
    </row>
    <row r="444" spans="1:26" ht="12.75" customHeight="1" thickBot="1">
      <c r="A444" s="49"/>
      <c r="B444" s="49"/>
      <c r="C444" s="32"/>
      <c r="D444" s="23"/>
      <c r="E444" s="125"/>
      <c r="F444" s="146"/>
      <c r="G444" s="210"/>
      <c r="H444" s="29"/>
      <c r="I444" s="29"/>
      <c r="J444" s="29"/>
      <c r="K444" s="29"/>
      <c r="L444" s="29"/>
      <c r="M444" s="29"/>
      <c r="N444" s="29"/>
      <c r="O444" s="29"/>
      <c r="P444" s="29"/>
      <c r="Q444" s="29"/>
      <c r="R444" s="29"/>
      <c r="S444" s="29"/>
      <c r="T444" s="29"/>
      <c r="U444" s="29"/>
      <c r="V444" s="29"/>
      <c r="W444" s="29"/>
      <c r="X444" s="29"/>
      <c r="Y444" s="29"/>
      <c r="Z444" s="29"/>
    </row>
    <row r="445" spans="1:26" ht="12.75" customHeight="1">
      <c r="A445" s="730" t="s">
        <v>32</v>
      </c>
      <c r="B445" s="657"/>
      <c r="C445" s="178">
        <f>C446+C448+C450</f>
        <v>1650000</v>
      </c>
      <c r="D445" s="20"/>
      <c r="E445" s="26"/>
      <c r="F445" s="93"/>
      <c r="G445" s="101"/>
      <c r="H445" s="29"/>
      <c r="I445" s="29"/>
      <c r="J445" s="29"/>
      <c r="K445" s="29"/>
      <c r="L445" s="29"/>
      <c r="M445" s="29"/>
      <c r="N445" s="29"/>
      <c r="O445" s="29"/>
      <c r="P445" s="29"/>
      <c r="Q445" s="29"/>
      <c r="R445" s="29"/>
      <c r="S445" s="29"/>
      <c r="T445" s="29"/>
      <c r="U445" s="29"/>
      <c r="V445" s="29"/>
      <c r="W445" s="29"/>
      <c r="X445" s="29"/>
      <c r="Y445" s="29"/>
      <c r="Z445" s="32"/>
    </row>
    <row r="446" spans="1:26" ht="12.75" customHeight="1">
      <c r="A446" s="21">
        <v>211201</v>
      </c>
      <c r="B446" s="22" t="s">
        <v>33</v>
      </c>
      <c r="C446" s="23">
        <f>SUM(C447)</f>
        <v>350000</v>
      </c>
      <c r="D446" s="51"/>
      <c r="E446" s="26"/>
      <c r="F446" s="93"/>
      <c r="G446" s="101"/>
      <c r="H446" s="29"/>
      <c r="I446" s="29"/>
      <c r="J446" s="29"/>
      <c r="K446" s="29"/>
      <c r="L446" s="29"/>
      <c r="M446" s="29"/>
      <c r="N446" s="29"/>
      <c r="O446" s="29"/>
      <c r="P446" s="29"/>
      <c r="Q446" s="29"/>
      <c r="R446" s="29"/>
      <c r="S446" s="29"/>
      <c r="T446" s="29"/>
      <c r="U446" s="29"/>
      <c r="V446" s="29"/>
      <c r="W446" s="29"/>
      <c r="X446" s="29"/>
      <c r="Y446" s="29"/>
      <c r="Z446" s="32"/>
    </row>
    <row r="447" spans="1:26" ht="12.75" customHeight="1">
      <c r="A447" s="25">
        <v>21120101</v>
      </c>
      <c r="B447" s="32" t="s">
        <v>34</v>
      </c>
      <c r="C447" s="26">
        <v>350000</v>
      </c>
      <c r="D447" s="32"/>
      <c r="E447" s="26"/>
      <c r="F447" s="93"/>
      <c r="G447" s="101"/>
      <c r="H447" s="29"/>
      <c r="I447" s="29"/>
      <c r="J447" s="29"/>
      <c r="K447" s="29"/>
      <c r="L447" s="29"/>
      <c r="M447" s="29"/>
      <c r="N447" s="29"/>
      <c r="O447" s="29"/>
      <c r="P447" s="29"/>
      <c r="Q447" s="29"/>
      <c r="R447" s="29"/>
      <c r="S447" s="29"/>
      <c r="T447" s="29"/>
      <c r="U447" s="29"/>
      <c r="V447" s="29"/>
      <c r="W447" s="29"/>
      <c r="X447" s="29"/>
      <c r="Y447" s="29"/>
      <c r="Z447" s="32"/>
    </row>
    <row r="448" spans="1:26" ht="12.75" customHeight="1">
      <c r="A448" s="21">
        <v>211203</v>
      </c>
      <c r="B448" s="7" t="s">
        <v>35</v>
      </c>
      <c r="C448" s="23">
        <f>SUM(C449)</f>
        <v>850000</v>
      </c>
      <c r="D448" s="51"/>
      <c r="E448" s="26"/>
      <c r="F448" s="93"/>
      <c r="G448" s="101"/>
      <c r="H448" s="29"/>
      <c r="I448" s="29"/>
      <c r="J448" s="29"/>
      <c r="K448" s="29"/>
      <c r="L448" s="29"/>
      <c r="M448" s="29"/>
      <c r="N448" s="29"/>
      <c r="O448" s="29"/>
      <c r="P448" s="29"/>
      <c r="Q448" s="29"/>
      <c r="R448" s="29"/>
      <c r="S448" s="29"/>
      <c r="T448" s="29"/>
      <c r="U448" s="29"/>
      <c r="V448" s="29"/>
      <c r="W448" s="29"/>
      <c r="X448" s="29"/>
      <c r="Y448" s="29"/>
      <c r="Z448" s="32"/>
    </row>
    <row r="449" spans="1:26" ht="12.75" customHeight="1">
      <c r="A449" s="25">
        <v>21120302</v>
      </c>
      <c r="B449" s="32" t="s">
        <v>37</v>
      </c>
      <c r="C449" s="26">
        <v>850000</v>
      </c>
      <c r="D449" s="51"/>
      <c r="E449" s="26"/>
      <c r="F449" s="93"/>
      <c r="G449" s="101"/>
      <c r="H449" s="29"/>
      <c r="I449" s="29"/>
      <c r="J449" s="29"/>
      <c r="K449" s="29"/>
      <c r="L449" s="29"/>
      <c r="M449" s="29"/>
      <c r="N449" s="29"/>
      <c r="O449" s="29"/>
      <c r="P449" s="29"/>
      <c r="Q449" s="29"/>
      <c r="R449" s="29"/>
      <c r="S449" s="29"/>
      <c r="T449" s="29"/>
      <c r="U449" s="29"/>
      <c r="V449" s="29"/>
      <c r="W449" s="29"/>
      <c r="X449" s="29"/>
      <c r="Y449" s="29"/>
      <c r="Z449" s="32"/>
    </row>
    <row r="450" spans="1:26" ht="12.75" customHeight="1">
      <c r="A450" s="21">
        <v>211204</v>
      </c>
      <c r="B450" s="7" t="s">
        <v>38</v>
      </c>
      <c r="C450" s="23">
        <f>SUM(C451)</f>
        <v>450000</v>
      </c>
      <c r="D450" s="51"/>
      <c r="E450" s="26"/>
      <c r="F450" s="93"/>
      <c r="G450" s="101"/>
      <c r="H450" s="29"/>
      <c r="I450" s="29"/>
      <c r="J450" s="29"/>
      <c r="K450" s="29"/>
      <c r="L450" s="29"/>
      <c r="M450" s="29"/>
      <c r="N450" s="29"/>
      <c r="O450" s="29"/>
      <c r="P450" s="29"/>
      <c r="Q450" s="29"/>
      <c r="R450" s="29"/>
      <c r="S450" s="29"/>
      <c r="T450" s="29"/>
      <c r="U450" s="29"/>
      <c r="V450" s="29"/>
      <c r="W450" s="29"/>
      <c r="X450" s="29"/>
      <c r="Y450" s="29"/>
      <c r="Z450" s="32"/>
    </row>
    <row r="451" spans="1:26" ht="12.75" customHeight="1">
      <c r="A451" s="25">
        <v>21120401</v>
      </c>
      <c r="B451" s="26" t="s">
        <v>39</v>
      </c>
      <c r="C451" s="20">
        <v>450000</v>
      </c>
      <c r="D451" s="20"/>
      <c r="E451" s="26"/>
      <c r="F451" s="93"/>
      <c r="G451" s="101"/>
      <c r="H451" s="29"/>
      <c r="I451" s="29"/>
      <c r="J451" s="29"/>
      <c r="K451" s="29"/>
      <c r="L451" s="29"/>
      <c r="M451" s="29"/>
      <c r="N451" s="29"/>
      <c r="O451" s="29"/>
      <c r="P451" s="29"/>
      <c r="Q451" s="29"/>
      <c r="R451" s="29"/>
      <c r="S451" s="29"/>
      <c r="T451" s="29"/>
      <c r="U451" s="29"/>
      <c r="V451" s="29"/>
      <c r="W451" s="29"/>
      <c r="X451" s="29"/>
      <c r="Y451" s="29"/>
      <c r="Z451" s="32"/>
    </row>
    <row r="452" spans="1:26" ht="12.75" customHeight="1">
      <c r="A452" s="25"/>
      <c r="B452" s="26"/>
      <c r="C452" s="20"/>
      <c r="D452" s="20"/>
      <c r="E452" s="26"/>
      <c r="F452" s="93"/>
      <c r="G452" s="101"/>
      <c r="H452" s="29"/>
      <c r="I452" s="29"/>
      <c r="J452" s="29"/>
      <c r="K452" s="29"/>
      <c r="L452" s="29"/>
      <c r="M452" s="29"/>
      <c r="N452" s="29"/>
      <c r="O452" s="29"/>
      <c r="P452" s="29"/>
      <c r="Q452" s="29"/>
      <c r="R452" s="29"/>
      <c r="S452" s="29"/>
      <c r="T452" s="29"/>
      <c r="U452" s="29"/>
      <c r="V452" s="29"/>
      <c r="W452" s="29"/>
      <c r="X452" s="29"/>
      <c r="Y452" s="29"/>
      <c r="Z452" s="32"/>
    </row>
    <row r="453" spans="1:26" ht="12.75" customHeight="1">
      <c r="A453" s="683" t="s">
        <v>10</v>
      </c>
      <c r="B453" s="657"/>
      <c r="C453" s="69">
        <f>C457+C454</f>
        <v>3100000</v>
      </c>
      <c r="D453" s="20"/>
      <c r="E453" s="26"/>
      <c r="F453" s="93"/>
      <c r="G453" s="101"/>
      <c r="H453" s="29"/>
      <c r="I453" s="29"/>
      <c r="J453" s="29"/>
      <c r="K453" s="29"/>
      <c r="L453" s="29"/>
      <c r="M453" s="29"/>
      <c r="N453" s="29"/>
      <c r="O453" s="29"/>
      <c r="P453" s="29"/>
      <c r="Q453" s="29"/>
      <c r="R453" s="29"/>
      <c r="S453" s="29"/>
      <c r="T453" s="29"/>
      <c r="U453" s="29"/>
      <c r="V453" s="29"/>
      <c r="W453" s="29"/>
      <c r="X453" s="29"/>
      <c r="Y453" s="29"/>
      <c r="Z453" s="32"/>
    </row>
    <row r="454" spans="1:26" ht="12.75" customHeight="1">
      <c r="A454" s="21">
        <v>211305</v>
      </c>
      <c r="B454" s="23" t="s">
        <v>55</v>
      </c>
      <c r="C454" s="23">
        <f>+SUM(C455:C456)</f>
        <v>1500000</v>
      </c>
      <c r="D454" s="109"/>
      <c r="E454" s="29"/>
      <c r="F454" s="29"/>
      <c r="G454" s="29"/>
      <c r="H454" s="29"/>
      <c r="I454" s="29"/>
      <c r="J454" s="29"/>
      <c r="K454" s="29"/>
      <c r="L454" s="29"/>
      <c r="M454" s="29"/>
      <c r="N454" s="29"/>
      <c r="O454" s="29"/>
      <c r="P454" s="29"/>
      <c r="Q454" s="29"/>
      <c r="R454" s="29"/>
      <c r="S454" s="29"/>
      <c r="T454" s="29"/>
      <c r="U454" s="29"/>
      <c r="V454" s="29"/>
      <c r="W454" s="29"/>
      <c r="X454" s="29"/>
      <c r="Y454" s="29"/>
      <c r="Z454" s="29"/>
    </row>
    <row r="455" spans="1:26" ht="12.75" customHeight="1">
      <c r="A455" s="25">
        <v>21130501</v>
      </c>
      <c r="B455" s="29" t="s">
        <v>115</v>
      </c>
      <c r="C455" s="26">
        <v>500000</v>
      </c>
      <c r="D455" s="109"/>
      <c r="E455" s="29"/>
      <c r="F455" s="29"/>
      <c r="G455" s="29"/>
      <c r="H455" s="29"/>
      <c r="I455" s="29"/>
      <c r="J455" s="29"/>
      <c r="K455" s="29"/>
      <c r="L455" s="29"/>
      <c r="M455" s="29"/>
      <c r="N455" s="29"/>
      <c r="O455" s="29"/>
      <c r="P455" s="29"/>
      <c r="Q455" s="29"/>
      <c r="R455" s="29"/>
      <c r="S455" s="29"/>
      <c r="T455" s="29"/>
      <c r="U455" s="29"/>
      <c r="V455" s="29"/>
      <c r="W455" s="29"/>
      <c r="X455" s="29"/>
      <c r="Y455" s="29"/>
      <c r="Z455" s="29"/>
    </row>
    <row r="456" spans="1:26" ht="12.75" customHeight="1">
      <c r="A456" s="25">
        <v>21130502</v>
      </c>
      <c r="B456" s="26" t="s">
        <v>56</v>
      </c>
      <c r="C456" s="26">
        <v>1000000</v>
      </c>
      <c r="D456" s="109"/>
      <c r="E456" s="134"/>
      <c r="F456" s="112"/>
      <c r="G456" s="134"/>
      <c r="H456" s="102"/>
      <c r="I456" s="125"/>
      <c r="J456" s="26"/>
      <c r="K456" s="169"/>
      <c r="L456" s="29"/>
      <c r="M456" s="29"/>
      <c r="N456" s="29"/>
      <c r="O456" s="29"/>
      <c r="P456" s="29"/>
      <c r="Q456" s="29"/>
      <c r="R456" s="29"/>
      <c r="S456" s="29"/>
      <c r="T456" s="29"/>
      <c r="U456" s="29"/>
      <c r="V456" s="29"/>
      <c r="W456" s="29"/>
      <c r="X456" s="29"/>
      <c r="Y456" s="29"/>
      <c r="Z456" s="29"/>
    </row>
    <row r="457" spans="1:26" ht="12.75" customHeight="1">
      <c r="A457" s="21">
        <v>211309</v>
      </c>
      <c r="B457" s="23" t="s">
        <v>61</v>
      </c>
      <c r="C457" s="23">
        <f>+SUM(C458:C460)</f>
        <v>1600000</v>
      </c>
      <c r="D457" s="109"/>
      <c r="E457" s="29"/>
      <c r="F457" s="29"/>
      <c r="G457" s="29"/>
      <c r="H457" s="101"/>
      <c r="I457" s="101"/>
      <c r="J457" s="29"/>
      <c r="K457" s="29"/>
      <c r="L457" s="29"/>
      <c r="M457" s="29"/>
      <c r="N457" s="29"/>
      <c r="O457" s="29"/>
      <c r="P457" s="29"/>
      <c r="Q457" s="29"/>
      <c r="R457" s="29"/>
      <c r="S457" s="29"/>
      <c r="T457" s="29"/>
      <c r="U457" s="29"/>
      <c r="V457" s="29"/>
      <c r="W457" s="29"/>
      <c r="X457" s="29"/>
      <c r="Y457" s="29"/>
      <c r="Z457" s="29"/>
    </row>
    <row r="458" spans="1:26" ht="12.75" customHeight="1">
      <c r="A458" s="25">
        <v>21130901</v>
      </c>
      <c r="B458" s="47" t="s">
        <v>62</v>
      </c>
      <c r="C458" s="26">
        <v>1000000</v>
      </c>
      <c r="D458" s="109"/>
      <c r="E458" s="134"/>
      <c r="F458" s="134"/>
      <c r="G458" s="134"/>
      <c r="H458" s="134"/>
      <c r="I458" s="29"/>
      <c r="J458" s="125"/>
      <c r="K458" s="101"/>
      <c r="L458" s="29"/>
      <c r="M458" s="29"/>
      <c r="N458" s="29"/>
      <c r="O458" s="29"/>
      <c r="P458" s="29"/>
      <c r="Q458" s="29"/>
      <c r="R458" s="29"/>
      <c r="S458" s="29"/>
      <c r="T458" s="29"/>
      <c r="U458" s="29"/>
      <c r="V458" s="29"/>
      <c r="W458" s="29"/>
      <c r="X458" s="29"/>
      <c r="Y458" s="29"/>
      <c r="Z458" s="29"/>
    </row>
    <row r="459" spans="1:26" ht="12.75" customHeight="1">
      <c r="A459" s="25">
        <v>21130903</v>
      </c>
      <c r="B459" s="26" t="s">
        <v>63</v>
      </c>
      <c r="C459" s="26">
        <v>350000</v>
      </c>
      <c r="D459" s="109"/>
      <c r="E459" s="29"/>
      <c r="F459" s="29"/>
      <c r="G459" s="29"/>
      <c r="H459" s="29"/>
      <c r="I459" s="29"/>
      <c r="J459" s="29"/>
      <c r="K459" s="29"/>
      <c r="L459" s="29"/>
      <c r="M459" s="29"/>
      <c r="N459" s="29"/>
      <c r="O459" s="29"/>
      <c r="P459" s="29"/>
      <c r="Q459" s="29"/>
      <c r="R459" s="29"/>
      <c r="S459" s="29"/>
      <c r="T459" s="29"/>
      <c r="U459" s="29"/>
      <c r="V459" s="29"/>
      <c r="W459" s="29"/>
      <c r="X459" s="29"/>
      <c r="Y459" s="29"/>
      <c r="Z459" s="29"/>
    </row>
    <row r="460" spans="1:26" ht="12.75" customHeight="1">
      <c r="A460" s="25">
        <v>21130908</v>
      </c>
      <c r="B460" s="26" t="s">
        <v>64</v>
      </c>
      <c r="C460" s="26">
        <v>250000</v>
      </c>
      <c r="D460" s="109"/>
      <c r="E460" s="29"/>
      <c r="F460" s="29"/>
      <c r="G460" s="29"/>
      <c r="H460" s="109"/>
      <c r="I460" s="125"/>
      <c r="J460" s="125"/>
      <c r="K460" s="101"/>
      <c r="L460" s="29"/>
      <c r="M460" s="29"/>
      <c r="N460" s="29"/>
      <c r="O460" s="29"/>
      <c r="P460" s="29"/>
      <c r="Q460" s="29"/>
      <c r="R460" s="29"/>
      <c r="S460" s="29"/>
      <c r="T460" s="29"/>
      <c r="U460" s="29"/>
      <c r="V460" s="29"/>
      <c r="W460" s="29"/>
      <c r="X460" s="29"/>
      <c r="Y460" s="29"/>
      <c r="Z460" s="29"/>
    </row>
    <row r="461" spans="1:26" ht="12.75" customHeight="1">
      <c r="A461" s="29"/>
      <c r="B461" s="26"/>
      <c r="C461" s="26"/>
      <c r="D461" s="125"/>
      <c r="E461" s="125"/>
      <c r="F461" s="146"/>
      <c r="G461" s="210"/>
      <c r="H461" s="29"/>
      <c r="I461" s="29"/>
      <c r="J461" s="29"/>
      <c r="K461" s="29"/>
      <c r="L461" s="29"/>
      <c r="M461" s="29"/>
      <c r="N461" s="29"/>
      <c r="O461" s="29"/>
      <c r="P461" s="29"/>
      <c r="Q461" s="29"/>
      <c r="R461" s="29"/>
      <c r="S461" s="29"/>
      <c r="T461" s="29"/>
      <c r="U461" s="29"/>
      <c r="V461" s="29"/>
      <c r="W461" s="29"/>
      <c r="X461" s="29"/>
      <c r="Y461" s="29"/>
      <c r="Z461" s="29"/>
    </row>
    <row r="462" spans="1:26" ht="12.75" customHeight="1" thickBot="1">
      <c r="A462" s="49"/>
      <c r="B462" s="49"/>
      <c r="C462" s="23"/>
      <c r="D462" s="23"/>
      <c r="E462" s="26"/>
      <c r="F462" s="93"/>
      <c r="G462" s="101"/>
      <c r="H462" s="29"/>
      <c r="I462" s="29"/>
      <c r="J462" s="29"/>
      <c r="K462" s="29"/>
      <c r="L462" s="29"/>
      <c r="M462" s="29"/>
      <c r="N462" s="29"/>
      <c r="O462" s="29"/>
      <c r="P462" s="29"/>
      <c r="Q462" s="29"/>
      <c r="R462" s="29"/>
      <c r="S462" s="29"/>
      <c r="T462" s="29"/>
      <c r="U462" s="29"/>
      <c r="V462" s="29"/>
      <c r="W462" s="29"/>
      <c r="X462" s="29"/>
      <c r="Y462" s="29"/>
      <c r="Z462" s="32"/>
    </row>
    <row r="463" spans="1:26" ht="12.75" customHeight="1">
      <c r="A463" s="684" t="s">
        <v>435</v>
      </c>
      <c r="B463" s="685"/>
      <c r="C463" s="689" t="s">
        <v>436</v>
      </c>
      <c r="E463" s="93"/>
      <c r="F463" s="101"/>
      <c r="G463" s="29"/>
      <c r="H463" s="29"/>
      <c r="I463" s="29"/>
      <c r="J463" s="29"/>
      <c r="K463" s="29"/>
      <c r="L463" s="29"/>
      <c r="M463" s="29"/>
      <c r="N463" s="29"/>
      <c r="O463" s="29"/>
      <c r="P463" s="29"/>
      <c r="Q463" s="29"/>
      <c r="R463" s="29"/>
      <c r="S463" s="29"/>
      <c r="T463" s="29"/>
      <c r="U463" s="29"/>
      <c r="V463" s="29"/>
      <c r="W463" s="29"/>
      <c r="X463" s="29"/>
      <c r="Y463" s="32"/>
    </row>
    <row r="464" spans="1:26" ht="12.75" customHeight="1" thickBot="1">
      <c r="A464" s="686"/>
      <c r="B464" s="687"/>
      <c r="C464" s="662"/>
      <c r="E464" s="93"/>
      <c r="F464" s="101"/>
      <c r="G464" s="29"/>
      <c r="H464" s="29"/>
      <c r="I464" s="29"/>
      <c r="J464" s="29"/>
      <c r="K464" s="29"/>
      <c r="L464" s="29"/>
      <c r="M464" s="29"/>
      <c r="N464" s="29"/>
      <c r="O464" s="29"/>
      <c r="P464" s="29"/>
      <c r="Q464" s="29"/>
      <c r="R464" s="29"/>
      <c r="S464" s="29"/>
      <c r="T464" s="29"/>
      <c r="U464" s="29"/>
      <c r="V464" s="29"/>
      <c r="W464" s="29"/>
      <c r="X464" s="29"/>
      <c r="Y464" s="32"/>
    </row>
    <row r="465" spans="1:25" ht="12.75" customHeight="1">
      <c r="A465" s="761" t="s">
        <v>437</v>
      </c>
      <c r="B465" s="762"/>
      <c r="C465" s="763"/>
      <c r="E465" s="93"/>
      <c r="F465" s="101"/>
      <c r="G465" s="29"/>
      <c r="H465" s="29"/>
      <c r="I465" s="29"/>
      <c r="J465" s="29"/>
      <c r="K465" s="29"/>
      <c r="L465" s="29"/>
      <c r="M465" s="29"/>
      <c r="N465" s="29"/>
      <c r="O465" s="29"/>
      <c r="P465" s="29"/>
      <c r="Q465" s="29"/>
      <c r="R465" s="29"/>
      <c r="S465" s="29"/>
      <c r="T465" s="29"/>
      <c r="U465" s="29"/>
      <c r="V465" s="29"/>
      <c r="W465" s="29"/>
      <c r="X465" s="29"/>
      <c r="Y465" s="32"/>
    </row>
    <row r="466" spans="1:25" ht="12.75" customHeight="1">
      <c r="A466" s="764"/>
      <c r="B466" s="765"/>
      <c r="C466" s="766"/>
      <c r="E466" s="93"/>
      <c r="F466" s="101"/>
      <c r="G466" s="29"/>
      <c r="H466" s="29"/>
      <c r="I466" s="29"/>
      <c r="J466" s="29"/>
      <c r="K466" s="29"/>
      <c r="L466" s="29"/>
      <c r="M466" s="29"/>
      <c r="N466" s="29"/>
      <c r="O466" s="29"/>
      <c r="P466" s="29"/>
      <c r="Q466" s="29"/>
      <c r="R466" s="29"/>
      <c r="S466" s="29"/>
      <c r="T466" s="29"/>
      <c r="U466" s="29"/>
      <c r="V466" s="29"/>
      <c r="W466" s="29"/>
      <c r="X466" s="29"/>
      <c r="Y466" s="32"/>
    </row>
    <row r="467" spans="1:25" ht="12.75" customHeight="1">
      <c r="A467" s="764"/>
      <c r="B467" s="765"/>
      <c r="C467" s="766"/>
      <c r="E467" s="93"/>
      <c r="F467" s="101"/>
      <c r="G467" s="29"/>
      <c r="H467" s="29"/>
      <c r="I467" s="29"/>
      <c r="J467" s="29"/>
      <c r="K467" s="29"/>
      <c r="L467" s="29"/>
      <c r="M467" s="29"/>
      <c r="N467" s="29"/>
      <c r="O467" s="29"/>
      <c r="P467" s="29"/>
      <c r="Q467" s="29"/>
      <c r="R467" s="29"/>
      <c r="S467" s="29"/>
      <c r="T467" s="29"/>
      <c r="U467" s="29"/>
      <c r="V467" s="29"/>
      <c r="W467" s="29"/>
      <c r="X467" s="29"/>
      <c r="Y467" s="32"/>
    </row>
    <row r="468" spans="1:25" ht="12.75" customHeight="1">
      <c r="A468" s="764"/>
      <c r="B468" s="765"/>
      <c r="C468" s="766"/>
      <c r="E468" s="93"/>
      <c r="F468" s="101"/>
      <c r="G468" s="29"/>
      <c r="H468" s="29"/>
      <c r="I468" s="29"/>
      <c r="J468" s="29"/>
      <c r="K468" s="29"/>
      <c r="L468" s="29"/>
      <c r="M468" s="29"/>
      <c r="N468" s="29"/>
      <c r="O468" s="29"/>
      <c r="P468" s="29"/>
      <c r="Q468" s="29"/>
      <c r="R468" s="29"/>
      <c r="S468" s="29"/>
      <c r="T468" s="29"/>
      <c r="U468" s="29"/>
      <c r="V468" s="29"/>
      <c r="W468" s="29"/>
      <c r="X468" s="29"/>
      <c r="Y468" s="32"/>
    </row>
    <row r="469" spans="1:25" ht="12.75" customHeight="1">
      <c r="A469" s="764"/>
      <c r="B469" s="765"/>
      <c r="C469" s="766"/>
      <c r="E469" s="93"/>
      <c r="F469" s="101"/>
      <c r="G469" s="29"/>
      <c r="H469" s="29"/>
      <c r="I469" s="29"/>
      <c r="J469" s="29"/>
      <c r="K469" s="29"/>
      <c r="L469" s="29"/>
      <c r="M469" s="29"/>
      <c r="N469" s="29"/>
      <c r="O469" s="29"/>
      <c r="P469" s="29"/>
      <c r="Q469" s="29"/>
      <c r="R469" s="29"/>
      <c r="S469" s="29"/>
      <c r="T469" s="29"/>
      <c r="U469" s="29"/>
      <c r="V469" s="29"/>
      <c r="W469" s="29"/>
      <c r="X469" s="29"/>
      <c r="Y469" s="32"/>
    </row>
    <row r="470" spans="1:25" ht="12.75" customHeight="1">
      <c r="A470" s="764"/>
      <c r="B470" s="765"/>
      <c r="C470" s="766"/>
      <c r="E470" s="93"/>
      <c r="F470" s="101"/>
      <c r="G470" s="29"/>
      <c r="H470" s="29"/>
      <c r="I470" s="29"/>
      <c r="J470" s="29"/>
      <c r="K470" s="29"/>
      <c r="L470" s="29"/>
      <c r="M470" s="29"/>
      <c r="N470" s="29"/>
      <c r="O470" s="29"/>
      <c r="P470" s="29"/>
      <c r="Q470" s="29"/>
      <c r="R470" s="29"/>
      <c r="S470" s="29"/>
      <c r="T470" s="29"/>
      <c r="U470" s="29"/>
      <c r="V470" s="29"/>
      <c r="W470" s="29"/>
      <c r="X470" s="29"/>
      <c r="Y470" s="32"/>
    </row>
    <row r="471" spans="1:25" ht="13.5">
      <c r="A471" s="764"/>
      <c r="B471" s="765"/>
      <c r="C471" s="766"/>
      <c r="E471" s="93"/>
      <c r="F471" s="101"/>
      <c r="G471" s="29"/>
      <c r="H471" s="29"/>
      <c r="I471" s="29"/>
      <c r="J471" s="29"/>
      <c r="K471" s="29"/>
      <c r="L471" s="29"/>
      <c r="M471" s="29"/>
      <c r="N471" s="29"/>
      <c r="O471" s="29"/>
      <c r="P471" s="29"/>
      <c r="Q471" s="29"/>
      <c r="R471" s="29"/>
      <c r="S471" s="29"/>
      <c r="T471" s="29"/>
      <c r="U471" s="29"/>
      <c r="V471" s="29"/>
      <c r="W471" s="29"/>
      <c r="X471" s="29"/>
      <c r="Y471" s="32"/>
    </row>
    <row r="472" spans="1:25" ht="12.75" customHeight="1">
      <c r="A472" s="764"/>
      <c r="B472" s="765"/>
      <c r="C472" s="766"/>
      <c r="E472" s="93"/>
      <c r="F472" s="101"/>
      <c r="G472" s="29"/>
      <c r="H472" s="29"/>
      <c r="I472" s="29"/>
      <c r="J472" s="29"/>
      <c r="K472" s="29"/>
      <c r="L472" s="29"/>
      <c r="M472" s="29"/>
      <c r="N472" s="29"/>
      <c r="O472" s="29"/>
      <c r="P472" s="29"/>
      <c r="Q472" s="29"/>
      <c r="R472" s="29"/>
      <c r="S472" s="29"/>
      <c r="T472" s="29"/>
      <c r="U472" s="29"/>
      <c r="V472" s="29"/>
      <c r="W472" s="29"/>
      <c r="X472" s="29"/>
      <c r="Y472" s="32"/>
    </row>
    <row r="473" spans="1:25" ht="12.75" customHeight="1">
      <c r="A473" s="764"/>
      <c r="B473" s="765"/>
      <c r="C473" s="766"/>
      <c r="E473" s="93"/>
      <c r="F473" s="101"/>
      <c r="G473" s="29"/>
      <c r="H473" s="29"/>
      <c r="I473" s="29"/>
      <c r="J473" s="29"/>
      <c r="K473" s="29"/>
      <c r="L473" s="29"/>
      <c r="M473" s="29"/>
      <c r="N473" s="29"/>
      <c r="O473" s="29"/>
      <c r="P473" s="29"/>
      <c r="Q473" s="29"/>
      <c r="R473" s="29"/>
      <c r="S473" s="29"/>
      <c r="T473" s="29"/>
      <c r="U473" s="29"/>
      <c r="V473" s="29"/>
      <c r="W473" s="29"/>
      <c r="X473" s="29"/>
      <c r="Y473" s="32"/>
    </row>
    <row r="474" spans="1:25" ht="12.75" customHeight="1">
      <c r="A474" s="764"/>
      <c r="B474" s="765"/>
      <c r="C474" s="766"/>
      <c r="E474" s="93"/>
      <c r="F474" s="101"/>
      <c r="G474" s="29"/>
      <c r="H474" s="29"/>
      <c r="I474" s="29"/>
      <c r="J474" s="29"/>
      <c r="K474" s="29"/>
      <c r="L474" s="29"/>
      <c r="M474" s="29"/>
      <c r="N474" s="29"/>
      <c r="O474" s="29"/>
      <c r="P474" s="29"/>
      <c r="Q474" s="29"/>
      <c r="R474" s="29"/>
      <c r="S474" s="29"/>
      <c r="T474" s="29"/>
      <c r="U474" s="29"/>
      <c r="V474" s="29"/>
      <c r="W474" s="29"/>
      <c r="X474" s="29"/>
      <c r="Y474" s="32"/>
    </row>
    <row r="475" spans="1:25" ht="12.75" customHeight="1">
      <c r="A475" s="764"/>
      <c r="B475" s="765"/>
      <c r="C475" s="766"/>
      <c r="E475" s="93"/>
      <c r="F475" s="101"/>
      <c r="G475" s="29"/>
      <c r="H475" s="29"/>
      <c r="I475" s="29"/>
      <c r="J475" s="29"/>
      <c r="K475" s="29"/>
      <c r="L475" s="29"/>
      <c r="M475" s="29"/>
      <c r="N475" s="29"/>
      <c r="O475" s="29"/>
      <c r="P475" s="29"/>
      <c r="Q475" s="29"/>
      <c r="R475" s="29"/>
      <c r="S475" s="29"/>
      <c r="T475" s="29"/>
      <c r="U475" s="29"/>
      <c r="V475" s="29"/>
      <c r="W475" s="29"/>
      <c r="X475" s="29"/>
      <c r="Y475" s="32"/>
    </row>
    <row r="476" spans="1:25" ht="12.75" customHeight="1">
      <c r="A476" s="764"/>
      <c r="B476" s="765"/>
      <c r="C476" s="766"/>
      <c r="E476" s="93"/>
      <c r="F476" s="101"/>
      <c r="G476" s="29"/>
      <c r="H476" s="29"/>
      <c r="I476" s="29"/>
      <c r="J476" s="29"/>
      <c r="K476" s="29"/>
      <c r="L476" s="29"/>
      <c r="M476" s="29"/>
      <c r="N476" s="29"/>
      <c r="O476" s="29"/>
      <c r="P476" s="29"/>
      <c r="Q476" s="29"/>
      <c r="R476" s="29"/>
      <c r="S476" s="29"/>
      <c r="T476" s="29"/>
      <c r="U476" s="29"/>
      <c r="V476" s="29"/>
      <c r="W476" s="29"/>
      <c r="X476" s="29"/>
      <c r="Y476" s="32"/>
    </row>
    <row r="477" spans="1:25" ht="12.75" customHeight="1">
      <c r="A477" s="764"/>
      <c r="B477" s="765"/>
      <c r="C477" s="766"/>
      <c r="E477" s="93"/>
      <c r="F477" s="101"/>
      <c r="G477" s="29"/>
      <c r="H477" s="29"/>
      <c r="I477" s="29"/>
      <c r="J477" s="29"/>
      <c r="K477" s="29"/>
      <c r="L477" s="29"/>
      <c r="M477" s="29"/>
      <c r="N477" s="29"/>
      <c r="O477" s="29"/>
      <c r="P477" s="29"/>
      <c r="Q477" s="29"/>
      <c r="R477" s="29"/>
      <c r="S477" s="29"/>
      <c r="T477" s="29"/>
      <c r="U477" s="29"/>
      <c r="V477" s="29"/>
      <c r="W477" s="29"/>
      <c r="X477" s="29"/>
      <c r="Y477" s="32"/>
    </row>
    <row r="478" spans="1:25" ht="12.75" customHeight="1">
      <c r="A478" s="764"/>
      <c r="B478" s="765"/>
      <c r="C478" s="766"/>
      <c r="E478" s="93"/>
      <c r="F478" s="101"/>
      <c r="G478" s="29"/>
      <c r="H478" s="29"/>
      <c r="I478" s="29"/>
      <c r="J478" s="29"/>
      <c r="K478" s="29"/>
      <c r="L478" s="29"/>
      <c r="M478" s="29"/>
      <c r="N478" s="29"/>
      <c r="O478" s="29"/>
      <c r="P478" s="29"/>
      <c r="Q478" s="29"/>
      <c r="R478" s="29"/>
      <c r="S478" s="29"/>
      <c r="T478" s="29"/>
      <c r="U478" s="29"/>
      <c r="V478" s="29"/>
      <c r="W478" s="29"/>
      <c r="X478" s="29"/>
      <c r="Y478" s="32"/>
    </row>
    <row r="479" spans="1:25" ht="12.75" customHeight="1">
      <c r="A479" s="764"/>
      <c r="B479" s="765"/>
      <c r="C479" s="766"/>
      <c r="E479" s="93"/>
      <c r="F479" s="101"/>
      <c r="G479" s="29"/>
      <c r="H479" s="29"/>
      <c r="I479" s="29"/>
      <c r="J479" s="29"/>
      <c r="K479" s="29"/>
      <c r="L479" s="29"/>
      <c r="M479" s="29"/>
      <c r="N479" s="29"/>
      <c r="O479" s="29"/>
      <c r="P479" s="29"/>
      <c r="Q479" s="29"/>
      <c r="R479" s="29"/>
      <c r="S479" s="29"/>
      <c r="T479" s="29"/>
      <c r="U479" s="29"/>
      <c r="V479" s="29"/>
      <c r="W479" s="29"/>
      <c r="X479" s="29"/>
      <c r="Y479" s="32"/>
    </row>
    <row r="480" spans="1:25" ht="12.75" customHeight="1">
      <c r="A480" s="764"/>
      <c r="B480" s="765"/>
      <c r="C480" s="766"/>
      <c r="E480" s="93"/>
      <c r="F480" s="101"/>
      <c r="G480" s="29"/>
      <c r="H480" s="29"/>
      <c r="I480" s="29"/>
      <c r="J480" s="29"/>
      <c r="K480" s="29"/>
      <c r="L480" s="29"/>
      <c r="M480" s="29"/>
      <c r="N480" s="29"/>
      <c r="O480" s="29"/>
      <c r="P480" s="29"/>
      <c r="Q480" s="29"/>
      <c r="R480" s="29"/>
      <c r="S480" s="29"/>
      <c r="T480" s="29"/>
      <c r="U480" s="29"/>
      <c r="V480" s="29"/>
      <c r="W480" s="29"/>
      <c r="X480" s="29"/>
      <c r="Y480" s="32"/>
    </row>
    <row r="481" spans="1:25" ht="12.75" customHeight="1">
      <c r="A481" s="764"/>
      <c r="B481" s="765"/>
      <c r="C481" s="766"/>
      <c r="E481" s="93"/>
      <c r="F481" s="101"/>
      <c r="G481" s="29"/>
      <c r="H481" s="29"/>
      <c r="I481" s="29"/>
      <c r="J481" s="29"/>
      <c r="K481" s="29"/>
      <c r="L481" s="29"/>
      <c r="M481" s="29"/>
      <c r="N481" s="29"/>
      <c r="O481" s="29"/>
      <c r="P481" s="29"/>
      <c r="Q481" s="29"/>
      <c r="R481" s="29"/>
      <c r="S481" s="29"/>
      <c r="T481" s="29"/>
      <c r="U481" s="29"/>
      <c r="V481" s="29"/>
      <c r="W481" s="29"/>
      <c r="X481" s="29"/>
      <c r="Y481" s="32"/>
    </row>
    <row r="482" spans="1:25" ht="12.75" customHeight="1">
      <c r="A482" s="764"/>
      <c r="B482" s="765"/>
      <c r="C482" s="766"/>
      <c r="E482" s="93"/>
      <c r="F482" s="101"/>
      <c r="G482" s="29"/>
      <c r="H482" s="29"/>
      <c r="I482" s="29"/>
      <c r="J482" s="29"/>
      <c r="K482" s="29"/>
      <c r="L482" s="29"/>
      <c r="M482" s="29"/>
      <c r="N482" s="29"/>
      <c r="O482" s="29"/>
      <c r="P482" s="29"/>
      <c r="Q482" s="29"/>
      <c r="R482" s="29"/>
      <c r="S482" s="29"/>
      <c r="T482" s="29"/>
      <c r="U482" s="29"/>
      <c r="V482" s="29"/>
      <c r="W482" s="29"/>
      <c r="X482" s="29"/>
      <c r="Y482" s="32"/>
    </row>
    <row r="483" spans="1:25" ht="12.75" customHeight="1">
      <c r="A483" s="764"/>
      <c r="B483" s="765"/>
      <c r="C483" s="766"/>
      <c r="E483" s="93"/>
      <c r="F483" s="101"/>
      <c r="G483" s="29"/>
      <c r="H483" s="29"/>
      <c r="I483" s="29"/>
      <c r="J483" s="29"/>
      <c r="K483" s="29"/>
      <c r="L483" s="29"/>
      <c r="M483" s="29"/>
      <c r="N483" s="29"/>
      <c r="O483" s="29"/>
      <c r="P483" s="29"/>
      <c r="Q483" s="29"/>
      <c r="R483" s="29"/>
      <c r="S483" s="29"/>
      <c r="T483" s="29"/>
      <c r="U483" s="29"/>
      <c r="V483" s="29"/>
      <c r="W483" s="29"/>
      <c r="X483" s="29"/>
      <c r="Y483" s="32"/>
    </row>
    <row r="484" spans="1:25" ht="12.75" customHeight="1">
      <c r="A484" s="764"/>
      <c r="B484" s="765"/>
      <c r="C484" s="766"/>
      <c r="E484" s="93"/>
      <c r="F484" s="101"/>
      <c r="G484" s="29"/>
      <c r="H484" s="29"/>
      <c r="I484" s="29"/>
      <c r="J484" s="29"/>
      <c r="K484" s="29"/>
      <c r="L484" s="29"/>
      <c r="M484" s="29"/>
      <c r="N484" s="29"/>
      <c r="O484" s="29"/>
      <c r="P484" s="29"/>
      <c r="Q484" s="29"/>
      <c r="R484" s="29"/>
      <c r="S484" s="29"/>
      <c r="T484" s="29"/>
      <c r="U484" s="29"/>
      <c r="V484" s="29"/>
      <c r="W484" s="29"/>
      <c r="X484" s="29"/>
      <c r="Y484" s="32"/>
    </row>
    <row r="485" spans="1:25" ht="15.75" customHeight="1">
      <c r="A485" s="764"/>
      <c r="B485" s="765"/>
      <c r="C485" s="766"/>
      <c r="E485" s="93"/>
      <c r="F485" s="101"/>
      <c r="G485" s="29"/>
      <c r="H485" s="29"/>
      <c r="I485" s="29"/>
      <c r="J485" s="29"/>
      <c r="K485" s="29"/>
      <c r="L485" s="29"/>
      <c r="M485" s="29"/>
      <c r="N485" s="29"/>
      <c r="O485" s="29"/>
      <c r="P485" s="29"/>
      <c r="Q485" s="29"/>
      <c r="R485" s="29"/>
      <c r="S485" s="29"/>
      <c r="T485" s="29"/>
      <c r="U485" s="29"/>
      <c r="V485" s="29"/>
      <c r="W485" s="29"/>
      <c r="X485" s="29"/>
      <c r="Y485" s="32"/>
    </row>
    <row r="486" spans="1:25" ht="12.75" customHeight="1">
      <c r="A486" s="764"/>
      <c r="B486" s="765"/>
      <c r="C486" s="766"/>
      <c r="E486" s="93"/>
      <c r="F486" s="101"/>
      <c r="G486" s="29"/>
      <c r="H486" s="29"/>
      <c r="I486" s="29"/>
      <c r="J486" s="29"/>
      <c r="K486" s="29"/>
      <c r="L486" s="29"/>
      <c r="M486" s="29"/>
      <c r="N486" s="29"/>
      <c r="O486" s="29"/>
      <c r="P486" s="29"/>
      <c r="Q486" s="29"/>
      <c r="R486" s="29"/>
      <c r="S486" s="29"/>
      <c r="T486" s="29"/>
      <c r="U486" s="29"/>
      <c r="V486" s="29"/>
      <c r="W486" s="29"/>
      <c r="X486" s="29"/>
      <c r="Y486" s="32"/>
    </row>
    <row r="487" spans="1:25" ht="12.75" customHeight="1">
      <c r="A487" s="764"/>
      <c r="B487" s="765"/>
      <c r="C487" s="766"/>
      <c r="E487" s="93"/>
      <c r="F487" s="101"/>
      <c r="G487" s="29"/>
      <c r="H487" s="29"/>
      <c r="I487" s="29"/>
      <c r="J487" s="29"/>
      <c r="K487" s="29"/>
      <c r="L487" s="29"/>
      <c r="M487" s="29"/>
      <c r="N487" s="29"/>
      <c r="O487" s="29"/>
      <c r="P487" s="29"/>
      <c r="Q487" s="29"/>
      <c r="R487" s="29"/>
      <c r="S487" s="29"/>
      <c r="T487" s="29"/>
      <c r="U487" s="29"/>
      <c r="V487" s="29"/>
      <c r="W487" s="29"/>
      <c r="X487" s="29"/>
      <c r="Y487" s="32"/>
    </row>
    <row r="488" spans="1:25" ht="12.75" customHeight="1">
      <c r="A488" s="764"/>
      <c r="B488" s="765"/>
      <c r="C488" s="766"/>
      <c r="E488" s="93"/>
      <c r="F488" s="101"/>
      <c r="G488" s="29"/>
      <c r="H488" s="29"/>
      <c r="I488" s="29"/>
      <c r="J488" s="29"/>
      <c r="K488" s="29"/>
      <c r="L488" s="29"/>
      <c r="M488" s="29"/>
      <c r="N488" s="29"/>
      <c r="O488" s="29"/>
      <c r="P488" s="29"/>
      <c r="Q488" s="29"/>
      <c r="R488" s="29"/>
      <c r="S488" s="29"/>
      <c r="T488" s="29"/>
      <c r="U488" s="29"/>
      <c r="V488" s="29"/>
      <c r="W488" s="29"/>
      <c r="X488" s="29"/>
      <c r="Y488" s="32"/>
    </row>
    <row r="489" spans="1:25" ht="12.75" customHeight="1">
      <c r="A489" s="764"/>
      <c r="B489" s="765"/>
      <c r="C489" s="766"/>
      <c r="E489" s="93"/>
      <c r="F489" s="101"/>
      <c r="G489" s="29"/>
      <c r="H489" s="29"/>
      <c r="I489" s="29"/>
      <c r="J489" s="29"/>
      <c r="K489" s="29"/>
      <c r="L489" s="29"/>
      <c r="M489" s="29"/>
      <c r="N489" s="29"/>
      <c r="O489" s="29"/>
      <c r="P489" s="29"/>
      <c r="Q489" s="29"/>
      <c r="R489" s="29"/>
      <c r="S489" s="29"/>
      <c r="T489" s="29"/>
      <c r="U489" s="29"/>
      <c r="V489" s="29"/>
      <c r="W489" s="29"/>
      <c r="X489" s="29"/>
      <c r="Y489" s="32"/>
    </row>
    <row r="490" spans="1:25" ht="12.75" customHeight="1">
      <c r="A490" s="764"/>
      <c r="B490" s="765"/>
      <c r="C490" s="766"/>
      <c r="E490" s="93"/>
      <c r="F490" s="101"/>
      <c r="G490" s="29"/>
      <c r="H490" s="29"/>
      <c r="I490" s="29"/>
      <c r="J490" s="29"/>
      <c r="K490" s="29"/>
      <c r="L490" s="29"/>
      <c r="M490" s="29"/>
      <c r="N490" s="29"/>
      <c r="O490" s="29"/>
      <c r="P490" s="29"/>
      <c r="Q490" s="29"/>
      <c r="R490" s="29"/>
      <c r="S490" s="29"/>
      <c r="T490" s="29"/>
      <c r="U490" s="29"/>
      <c r="V490" s="29"/>
      <c r="W490" s="29"/>
      <c r="X490" s="29"/>
      <c r="Y490" s="32"/>
    </row>
    <row r="491" spans="1:25" ht="12.75" customHeight="1">
      <c r="A491" s="764"/>
      <c r="B491" s="765"/>
      <c r="C491" s="766"/>
      <c r="E491" s="93"/>
      <c r="F491" s="101"/>
      <c r="G491" s="29"/>
      <c r="H491" s="29"/>
      <c r="I491" s="29"/>
      <c r="J491" s="29"/>
      <c r="K491" s="29"/>
      <c r="L491" s="29"/>
      <c r="M491" s="29"/>
      <c r="N491" s="29"/>
      <c r="O491" s="29"/>
      <c r="P491" s="29"/>
      <c r="Q491" s="29"/>
      <c r="R491" s="29"/>
      <c r="S491" s="29"/>
      <c r="T491" s="29"/>
      <c r="U491" s="29"/>
      <c r="V491" s="29"/>
      <c r="W491" s="29"/>
      <c r="X491" s="29"/>
      <c r="Y491" s="32"/>
    </row>
    <row r="492" spans="1:25" ht="12.75" customHeight="1">
      <c r="A492" s="764"/>
      <c r="B492" s="765"/>
      <c r="C492" s="766"/>
      <c r="E492" s="93"/>
      <c r="F492" s="101"/>
      <c r="G492" s="29"/>
      <c r="H492" s="29"/>
      <c r="I492" s="29"/>
      <c r="J492" s="29"/>
      <c r="K492" s="29"/>
      <c r="L492" s="29"/>
      <c r="M492" s="29"/>
      <c r="N492" s="29"/>
      <c r="O492" s="29"/>
      <c r="P492" s="29"/>
      <c r="Q492" s="29"/>
      <c r="R492" s="29"/>
      <c r="S492" s="29"/>
      <c r="T492" s="29"/>
      <c r="U492" s="29"/>
      <c r="V492" s="29"/>
      <c r="W492" s="29"/>
      <c r="X492" s="29"/>
      <c r="Y492" s="32"/>
    </row>
    <row r="493" spans="1:25" ht="12.75" customHeight="1">
      <c r="A493" s="764"/>
      <c r="B493" s="765"/>
      <c r="C493" s="766"/>
      <c r="E493" s="93"/>
      <c r="F493" s="101"/>
      <c r="G493" s="29"/>
      <c r="H493" s="29"/>
      <c r="I493" s="29"/>
      <c r="J493" s="29"/>
      <c r="K493" s="29"/>
      <c r="L493" s="29"/>
      <c r="M493" s="29"/>
      <c r="N493" s="29"/>
      <c r="O493" s="29"/>
      <c r="P493" s="29"/>
      <c r="Q493" s="29"/>
      <c r="R493" s="29"/>
      <c r="S493" s="29"/>
      <c r="T493" s="29"/>
      <c r="U493" s="29"/>
      <c r="V493" s="29"/>
      <c r="W493" s="29"/>
      <c r="X493" s="29"/>
      <c r="Y493" s="32"/>
    </row>
    <row r="494" spans="1:25" ht="12.75" customHeight="1">
      <c r="A494" s="764"/>
      <c r="B494" s="765"/>
      <c r="C494" s="766"/>
      <c r="E494" s="93"/>
      <c r="F494" s="101"/>
      <c r="G494" s="29"/>
      <c r="H494" s="29"/>
      <c r="I494" s="29"/>
      <c r="J494" s="29"/>
      <c r="K494" s="29"/>
      <c r="L494" s="29"/>
      <c r="M494" s="29"/>
      <c r="N494" s="29"/>
      <c r="O494" s="29"/>
      <c r="P494" s="29"/>
      <c r="Q494" s="29"/>
      <c r="R494" s="29"/>
      <c r="S494" s="29"/>
      <c r="T494" s="29"/>
      <c r="U494" s="29"/>
      <c r="V494" s="29"/>
      <c r="W494" s="29"/>
      <c r="X494" s="29"/>
      <c r="Y494" s="32"/>
    </row>
    <row r="495" spans="1:25" ht="12.75" customHeight="1">
      <c r="A495" s="764"/>
      <c r="B495" s="765"/>
      <c r="C495" s="766"/>
      <c r="E495" s="93"/>
      <c r="F495" s="101"/>
      <c r="G495" s="29"/>
      <c r="H495" s="29"/>
      <c r="I495" s="29"/>
      <c r="J495" s="29"/>
      <c r="K495" s="29"/>
      <c r="L495" s="29"/>
      <c r="M495" s="29"/>
      <c r="N495" s="29"/>
      <c r="O495" s="29"/>
      <c r="P495" s="29"/>
      <c r="Q495" s="29"/>
      <c r="R495" s="29"/>
      <c r="S495" s="29"/>
      <c r="T495" s="29"/>
      <c r="U495" s="29"/>
      <c r="V495" s="29"/>
      <c r="W495" s="29"/>
      <c r="X495" s="29"/>
      <c r="Y495" s="32"/>
    </row>
    <row r="496" spans="1:25" ht="12.75" customHeight="1">
      <c r="A496" s="764"/>
      <c r="B496" s="765"/>
      <c r="C496" s="766"/>
      <c r="E496" s="93"/>
      <c r="F496" s="101"/>
      <c r="G496" s="29"/>
      <c r="H496" s="29"/>
      <c r="I496" s="29"/>
      <c r="J496" s="29"/>
      <c r="K496" s="29"/>
      <c r="L496" s="29"/>
      <c r="M496" s="29"/>
      <c r="N496" s="29"/>
      <c r="O496" s="29"/>
      <c r="P496" s="29"/>
      <c r="Q496" s="29"/>
      <c r="R496" s="29"/>
      <c r="S496" s="29"/>
      <c r="T496" s="29"/>
      <c r="U496" s="29"/>
      <c r="V496" s="29"/>
      <c r="W496" s="29"/>
      <c r="X496" s="29"/>
      <c r="Y496" s="32"/>
    </row>
    <row r="497" spans="1:25" ht="12.75" customHeight="1">
      <c r="A497" s="764"/>
      <c r="B497" s="765"/>
      <c r="C497" s="766"/>
      <c r="E497" s="93"/>
      <c r="F497" s="101"/>
      <c r="G497" s="29"/>
      <c r="H497" s="29"/>
      <c r="I497" s="29"/>
      <c r="J497" s="29"/>
      <c r="K497" s="29"/>
      <c r="L497" s="29"/>
      <c r="M497" s="29"/>
      <c r="N497" s="29"/>
      <c r="O497" s="29"/>
      <c r="P497" s="29"/>
      <c r="Q497" s="29"/>
      <c r="R497" s="29"/>
      <c r="S497" s="29"/>
      <c r="T497" s="29"/>
      <c r="U497" s="29"/>
      <c r="V497" s="29"/>
      <c r="W497" s="29"/>
      <c r="X497" s="29"/>
      <c r="Y497" s="32"/>
    </row>
    <row r="498" spans="1:25" ht="12.75" customHeight="1">
      <c r="A498" s="764"/>
      <c r="B498" s="765"/>
      <c r="C498" s="766"/>
      <c r="E498" s="93"/>
      <c r="F498" s="101"/>
      <c r="G498" s="29"/>
      <c r="H498" s="29"/>
      <c r="I498" s="29"/>
      <c r="J498" s="29"/>
      <c r="K498" s="29"/>
      <c r="L498" s="29"/>
      <c r="M498" s="29"/>
      <c r="N498" s="29"/>
      <c r="O498" s="29"/>
      <c r="P498" s="29"/>
      <c r="Q498" s="29"/>
      <c r="R498" s="29"/>
      <c r="S498" s="29"/>
      <c r="T498" s="29"/>
      <c r="U498" s="29"/>
      <c r="V498" s="29"/>
      <c r="W498" s="29"/>
      <c r="X498" s="29"/>
      <c r="Y498" s="32"/>
    </row>
    <row r="499" spans="1:25" ht="12.75" customHeight="1">
      <c r="A499" s="764"/>
      <c r="B499" s="765"/>
      <c r="C499" s="766"/>
      <c r="E499" s="93"/>
      <c r="F499" s="101"/>
      <c r="G499" s="29"/>
      <c r="H499" s="29"/>
      <c r="I499" s="29"/>
      <c r="J499" s="29"/>
      <c r="K499" s="29"/>
      <c r="L499" s="29"/>
      <c r="M499" s="29"/>
      <c r="N499" s="29"/>
      <c r="O499" s="29"/>
      <c r="P499" s="29"/>
      <c r="Q499" s="29"/>
      <c r="R499" s="29"/>
      <c r="S499" s="29"/>
      <c r="T499" s="29"/>
      <c r="U499" s="29"/>
      <c r="V499" s="29"/>
      <c r="W499" s="29"/>
      <c r="X499" s="29"/>
      <c r="Y499" s="32"/>
    </row>
    <row r="500" spans="1:25" ht="12.75" customHeight="1">
      <c r="A500" s="764"/>
      <c r="B500" s="765"/>
      <c r="C500" s="766"/>
      <c r="E500" s="93"/>
      <c r="F500" s="101"/>
      <c r="G500" s="29"/>
      <c r="H500" s="29"/>
      <c r="I500" s="29"/>
      <c r="J500" s="29"/>
      <c r="K500" s="29"/>
      <c r="L500" s="29"/>
      <c r="M500" s="29"/>
      <c r="N500" s="29"/>
      <c r="O500" s="29"/>
      <c r="P500" s="29"/>
      <c r="Q500" s="29"/>
      <c r="R500" s="29"/>
      <c r="S500" s="29"/>
      <c r="T500" s="29"/>
      <c r="U500" s="29"/>
      <c r="V500" s="29"/>
      <c r="W500" s="29"/>
      <c r="X500" s="29"/>
      <c r="Y500" s="32"/>
    </row>
    <row r="501" spans="1:25" ht="12.75" customHeight="1">
      <c r="A501" s="764"/>
      <c r="B501" s="765"/>
      <c r="C501" s="766"/>
      <c r="E501" s="93"/>
      <c r="F501" s="101"/>
      <c r="G501" s="29"/>
      <c r="H501" s="29"/>
      <c r="I501" s="29"/>
      <c r="J501" s="29"/>
      <c r="K501" s="29"/>
      <c r="L501" s="29"/>
      <c r="M501" s="29"/>
      <c r="N501" s="29"/>
      <c r="O501" s="29"/>
      <c r="P501" s="29"/>
      <c r="Q501" s="29"/>
      <c r="R501" s="29"/>
      <c r="S501" s="29"/>
      <c r="T501" s="29"/>
      <c r="U501" s="29"/>
      <c r="V501" s="29"/>
      <c r="W501" s="29"/>
      <c r="X501" s="29"/>
      <c r="Y501" s="32"/>
    </row>
    <row r="502" spans="1:25" ht="12.75" customHeight="1">
      <c r="A502" s="764"/>
      <c r="B502" s="765"/>
      <c r="C502" s="766"/>
      <c r="E502" s="93"/>
      <c r="F502" s="101"/>
      <c r="G502" s="29"/>
      <c r="H502" s="29"/>
      <c r="I502" s="29"/>
      <c r="J502" s="29"/>
      <c r="K502" s="29"/>
      <c r="L502" s="29"/>
      <c r="M502" s="29"/>
      <c r="N502" s="29"/>
      <c r="O502" s="29"/>
      <c r="P502" s="29"/>
      <c r="Q502" s="29"/>
      <c r="R502" s="29"/>
      <c r="S502" s="29"/>
      <c r="T502" s="29"/>
      <c r="U502" s="29"/>
      <c r="V502" s="29"/>
      <c r="W502" s="29"/>
      <c r="X502" s="29"/>
      <c r="Y502" s="32"/>
    </row>
    <row r="503" spans="1:25" ht="12.75" customHeight="1">
      <c r="A503" s="764"/>
      <c r="B503" s="765"/>
      <c r="C503" s="766"/>
      <c r="E503" s="93"/>
      <c r="F503" s="101"/>
      <c r="G503" s="29"/>
      <c r="H503" s="29"/>
      <c r="I503" s="29"/>
      <c r="J503" s="29"/>
      <c r="K503" s="29"/>
      <c r="L503" s="29"/>
      <c r="M503" s="29"/>
      <c r="N503" s="29"/>
      <c r="O503" s="29"/>
      <c r="P503" s="29"/>
      <c r="Q503" s="29"/>
      <c r="R503" s="29"/>
      <c r="S503" s="29"/>
      <c r="T503" s="29"/>
      <c r="U503" s="29"/>
      <c r="V503" s="29"/>
      <c r="W503" s="29"/>
      <c r="X503" s="29"/>
      <c r="Y503" s="32"/>
    </row>
    <row r="504" spans="1:25" ht="12.75" customHeight="1">
      <c r="A504" s="764"/>
      <c r="B504" s="765"/>
      <c r="C504" s="766"/>
      <c r="E504" s="93"/>
      <c r="F504" s="101"/>
      <c r="G504" s="29"/>
      <c r="H504" s="29"/>
      <c r="I504" s="29"/>
      <c r="J504" s="29"/>
      <c r="K504" s="29"/>
      <c r="L504" s="29"/>
      <c r="M504" s="29"/>
      <c r="N504" s="29"/>
      <c r="O504" s="29"/>
      <c r="P504" s="29"/>
      <c r="Q504" s="29"/>
      <c r="R504" s="29"/>
      <c r="S504" s="29"/>
      <c r="T504" s="29"/>
      <c r="U504" s="29"/>
      <c r="V504" s="29"/>
      <c r="W504" s="29"/>
      <c r="X504" s="29"/>
      <c r="Y504" s="32"/>
    </row>
    <row r="505" spans="1:25" ht="12.75" customHeight="1">
      <c r="A505" s="764"/>
      <c r="B505" s="765"/>
      <c r="C505" s="766"/>
      <c r="E505" s="93"/>
      <c r="F505" s="101"/>
      <c r="G505" s="29"/>
      <c r="H505" s="29"/>
      <c r="I505" s="29"/>
      <c r="J505" s="29"/>
      <c r="K505" s="29"/>
      <c r="L505" s="29"/>
      <c r="M505" s="29"/>
      <c r="N505" s="29"/>
      <c r="O505" s="29"/>
      <c r="P505" s="29"/>
      <c r="Q505" s="29"/>
      <c r="R505" s="29"/>
      <c r="S505" s="29"/>
      <c r="T505" s="29"/>
      <c r="U505" s="29"/>
      <c r="V505" s="29"/>
      <c r="W505" s="29"/>
      <c r="X505" s="29"/>
      <c r="Y505" s="32"/>
    </row>
    <row r="506" spans="1:25" ht="12.75" customHeight="1">
      <c r="A506" s="764"/>
      <c r="B506" s="765"/>
      <c r="C506" s="766"/>
      <c r="E506" s="93"/>
      <c r="F506" s="101"/>
      <c r="G506" s="29"/>
      <c r="H506" s="29"/>
      <c r="I506" s="29"/>
      <c r="J506" s="29"/>
      <c r="K506" s="29"/>
      <c r="L506" s="29"/>
      <c r="M506" s="29"/>
      <c r="N506" s="29"/>
      <c r="O506" s="29"/>
      <c r="P506" s="29"/>
      <c r="Q506" s="29"/>
      <c r="R506" s="29"/>
      <c r="S506" s="29"/>
      <c r="T506" s="29"/>
      <c r="U506" s="29"/>
      <c r="V506" s="29"/>
      <c r="W506" s="29"/>
      <c r="X506" s="29"/>
      <c r="Y506" s="32"/>
    </row>
    <row r="507" spans="1:25" ht="12.75" customHeight="1">
      <c r="A507" s="764"/>
      <c r="B507" s="765"/>
      <c r="C507" s="766"/>
      <c r="E507" s="93"/>
      <c r="F507" s="101"/>
      <c r="G507" s="29"/>
      <c r="H507" s="29"/>
      <c r="I507" s="29"/>
      <c r="J507" s="29"/>
      <c r="K507" s="29"/>
      <c r="L507" s="29"/>
      <c r="M507" s="29"/>
      <c r="N507" s="29"/>
      <c r="O507" s="29"/>
      <c r="P507" s="29"/>
      <c r="Q507" s="29"/>
      <c r="R507" s="29"/>
      <c r="S507" s="29"/>
      <c r="T507" s="29"/>
      <c r="U507" s="29"/>
      <c r="V507" s="29"/>
      <c r="W507" s="29"/>
      <c r="X507" s="29"/>
      <c r="Y507" s="32"/>
    </row>
    <row r="508" spans="1:25" ht="12.75" customHeight="1" thickBot="1">
      <c r="A508" s="767"/>
      <c r="B508" s="768"/>
      <c r="C508" s="769"/>
      <c r="E508" s="93"/>
      <c r="F508" s="101"/>
      <c r="G508" s="29"/>
      <c r="H508" s="29"/>
      <c r="I508" s="29"/>
      <c r="J508" s="29"/>
      <c r="K508" s="29"/>
      <c r="L508" s="29"/>
      <c r="M508" s="29"/>
      <c r="N508" s="29"/>
      <c r="O508" s="29"/>
      <c r="P508" s="29"/>
      <c r="Q508" s="29"/>
      <c r="R508" s="29"/>
      <c r="S508" s="29"/>
      <c r="T508" s="29"/>
      <c r="U508" s="29"/>
      <c r="V508" s="29"/>
      <c r="W508" s="29"/>
      <c r="X508" s="29"/>
      <c r="Y508" s="32"/>
    </row>
    <row r="509" spans="1:25" ht="12.75" customHeight="1">
      <c r="A509" s="57" t="s">
        <v>4</v>
      </c>
      <c r="B509" s="29"/>
      <c r="C509" s="137"/>
      <c r="E509" s="93"/>
      <c r="F509" s="101"/>
      <c r="G509" s="29"/>
      <c r="H509" s="29"/>
      <c r="I509" s="29"/>
      <c r="J509" s="29"/>
      <c r="K509" s="29"/>
      <c r="L509" s="29"/>
      <c r="M509" s="29"/>
      <c r="N509" s="29"/>
      <c r="O509" s="29"/>
      <c r="P509" s="29"/>
      <c r="Q509" s="29"/>
      <c r="R509" s="29"/>
      <c r="S509" s="29"/>
      <c r="T509" s="29"/>
      <c r="U509" s="29"/>
      <c r="V509" s="29"/>
      <c r="W509" s="29"/>
      <c r="X509" s="29"/>
      <c r="Y509" s="32"/>
    </row>
    <row r="510" spans="1:25" ht="12.75" customHeight="1">
      <c r="A510" s="63" t="s">
        <v>402</v>
      </c>
      <c r="B510" s="123"/>
      <c r="C510" s="137"/>
      <c r="E510" s="93"/>
      <c r="F510" s="101"/>
      <c r="G510" s="29"/>
      <c r="H510" s="29"/>
      <c r="I510" s="29"/>
      <c r="J510" s="29"/>
      <c r="K510" s="29"/>
      <c r="L510" s="29"/>
      <c r="M510" s="29"/>
      <c r="N510" s="29"/>
      <c r="O510" s="29"/>
      <c r="P510" s="29"/>
      <c r="Q510" s="29"/>
      <c r="R510" s="29"/>
      <c r="S510" s="29"/>
      <c r="T510" s="29"/>
      <c r="U510" s="29"/>
      <c r="V510" s="29"/>
      <c r="W510" s="29"/>
      <c r="X510" s="29"/>
      <c r="Y510" s="32"/>
    </row>
    <row r="511" spans="1:25" ht="12.75" customHeight="1">
      <c r="A511" s="209" t="s">
        <v>403</v>
      </c>
      <c r="B511" s="123"/>
      <c r="C511" s="137"/>
      <c r="E511" s="93"/>
      <c r="F511" s="101"/>
      <c r="G511" s="29"/>
      <c r="H511" s="29"/>
      <c r="I511" s="29"/>
      <c r="J511" s="29"/>
      <c r="K511" s="29"/>
      <c r="L511" s="29"/>
      <c r="M511" s="29"/>
      <c r="N511" s="29"/>
      <c r="O511" s="29"/>
      <c r="P511" s="29"/>
      <c r="Q511" s="29"/>
      <c r="R511" s="29"/>
      <c r="S511" s="29"/>
      <c r="T511" s="29"/>
      <c r="U511" s="29"/>
      <c r="V511" s="29"/>
      <c r="W511" s="29"/>
      <c r="X511" s="29"/>
      <c r="Y511" s="32"/>
    </row>
    <row r="512" spans="1:25" ht="12.75" customHeight="1" thickBot="1">
      <c r="A512" s="63" t="s">
        <v>7</v>
      </c>
      <c r="B512" s="140"/>
      <c r="C512" s="141"/>
      <c r="E512" s="93"/>
      <c r="F512" s="101"/>
      <c r="G512" s="29"/>
      <c r="H512" s="29"/>
      <c r="I512" s="29"/>
      <c r="J512" s="29"/>
      <c r="K512" s="29"/>
      <c r="L512" s="29"/>
      <c r="M512" s="29"/>
      <c r="N512" s="29"/>
      <c r="O512" s="29"/>
      <c r="P512" s="29"/>
      <c r="Q512" s="29"/>
      <c r="R512" s="29"/>
      <c r="S512" s="29"/>
      <c r="T512" s="29"/>
      <c r="U512" s="29"/>
      <c r="V512" s="29"/>
      <c r="W512" s="29"/>
      <c r="X512" s="29"/>
      <c r="Y512" s="32"/>
    </row>
    <row r="513" spans="1:26" ht="12.75" customHeight="1" thickBot="1">
      <c r="A513" s="65" t="s">
        <v>8</v>
      </c>
      <c r="B513" s="525"/>
      <c r="C513" s="68">
        <f>C515+C539+C561+C557</f>
        <v>249385500</v>
      </c>
      <c r="E513" s="93"/>
      <c r="F513" s="101"/>
      <c r="G513" s="29"/>
      <c r="H513" s="29"/>
      <c r="I513" s="29"/>
      <c r="J513" s="29"/>
      <c r="K513" s="29"/>
      <c r="L513" s="29"/>
      <c r="M513" s="29"/>
      <c r="N513" s="29"/>
      <c r="O513" s="29"/>
      <c r="P513" s="29"/>
      <c r="Q513" s="29"/>
      <c r="R513" s="29"/>
      <c r="S513" s="29"/>
      <c r="T513" s="29"/>
      <c r="U513" s="29"/>
      <c r="V513" s="29"/>
      <c r="W513" s="29"/>
      <c r="X513" s="29"/>
      <c r="Y513" s="32"/>
    </row>
    <row r="514" spans="1:26" ht="12.75" customHeight="1" thickBot="1">
      <c r="A514" s="49"/>
      <c r="B514" s="49"/>
      <c r="C514" s="23"/>
      <c r="D514" s="23"/>
      <c r="E514" s="26"/>
      <c r="F514" s="93"/>
      <c r="G514" s="101"/>
      <c r="H514" s="29"/>
      <c r="I514" s="29"/>
      <c r="J514" s="29"/>
      <c r="K514" s="29"/>
      <c r="L514" s="29"/>
      <c r="M514" s="29"/>
      <c r="N514" s="29"/>
      <c r="O514" s="29"/>
      <c r="P514" s="29"/>
      <c r="Q514" s="29"/>
      <c r="R514" s="29"/>
      <c r="S514" s="29"/>
      <c r="T514" s="29"/>
      <c r="U514" s="29"/>
      <c r="V514" s="29"/>
      <c r="W514" s="29"/>
      <c r="X514" s="29"/>
      <c r="Y514" s="29"/>
      <c r="Z514" s="32"/>
    </row>
    <row r="515" spans="1:26" ht="12.75" customHeight="1">
      <c r="A515" s="697" t="s">
        <v>32</v>
      </c>
      <c r="B515" s="657"/>
      <c r="C515" s="126">
        <f>C516+C518+C521+C523+C527+C531</f>
        <v>37965500</v>
      </c>
      <c r="D515" s="23"/>
      <c r="E515" s="26"/>
      <c r="F515" s="93"/>
      <c r="G515" s="101"/>
      <c r="H515" s="29"/>
      <c r="I515" s="29"/>
      <c r="J515" s="29"/>
      <c r="K515" s="29"/>
      <c r="L515" s="29"/>
      <c r="M515" s="29"/>
      <c r="N515" s="29"/>
      <c r="O515" s="29"/>
      <c r="P515" s="29"/>
      <c r="Q515" s="29"/>
      <c r="R515" s="29"/>
      <c r="S515" s="29"/>
      <c r="T515" s="29"/>
      <c r="U515" s="29"/>
      <c r="V515" s="29"/>
      <c r="W515" s="29"/>
      <c r="X515" s="29"/>
      <c r="Y515" s="29"/>
      <c r="Z515" s="32"/>
    </row>
    <row r="516" spans="1:26" ht="12.75" customHeight="1">
      <c r="A516" s="21">
        <v>211201</v>
      </c>
      <c r="B516" s="21" t="s">
        <v>33</v>
      </c>
      <c r="C516" s="50">
        <f>SUM(C517)</f>
        <v>13100000</v>
      </c>
      <c r="D516" s="47"/>
      <c r="E516" s="143"/>
      <c r="F516" s="93"/>
      <c r="G516" s="101"/>
      <c r="H516" s="29"/>
      <c r="I516" s="29"/>
      <c r="J516" s="29"/>
      <c r="K516" s="29"/>
      <c r="L516" s="29"/>
      <c r="M516" s="29"/>
      <c r="N516" s="29"/>
      <c r="O516" s="29"/>
      <c r="P516" s="29"/>
      <c r="Q516" s="29"/>
      <c r="R516" s="29"/>
      <c r="S516" s="29"/>
      <c r="T516" s="29"/>
      <c r="U516" s="29"/>
      <c r="V516" s="29"/>
      <c r="W516" s="29"/>
      <c r="X516" s="29"/>
      <c r="Y516" s="29"/>
      <c r="Z516" s="32"/>
    </row>
    <row r="517" spans="1:26" ht="12.75" customHeight="1">
      <c r="A517" s="25">
        <v>21120101</v>
      </c>
      <c r="B517" s="29" t="s">
        <v>34</v>
      </c>
      <c r="C517" s="26">
        <v>13100000</v>
      </c>
      <c r="D517" s="26"/>
      <c r="E517" s="26"/>
      <c r="F517" s="93"/>
      <c r="G517" s="101"/>
      <c r="H517" s="29"/>
      <c r="I517" s="29"/>
      <c r="J517" s="29"/>
      <c r="K517" s="29"/>
      <c r="L517" s="29"/>
      <c r="M517" s="29"/>
      <c r="N517" s="29"/>
      <c r="O517" s="29"/>
      <c r="P517" s="29"/>
      <c r="Q517" s="29"/>
      <c r="R517" s="29"/>
      <c r="S517" s="29"/>
      <c r="T517" s="29"/>
      <c r="U517" s="29"/>
      <c r="V517" s="29"/>
      <c r="W517" s="29"/>
      <c r="X517" s="29"/>
      <c r="Y517" s="29"/>
      <c r="Z517" s="32"/>
    </row>
    <row r="518" spans="1:26" ht="12.75" customHeight="1">
      <c r="A518" s="21">
        <v>211202</v>
      </c>
      <c r="B518" s="49" t="s">
        <v>110</v>
      </c>
      <c r="C518" s="23">
        <f>SUM(C519:C520)</f>
        <v>1900000</v>
      </c>
      <c r="D518" s="29"/>
      <c r="E518" s="29"/>
      <c r="F518" s="93"/>
      <c r="G518" s="101"/>
      <c r="H518" s="29"/>
      <c r="I518" s="29"/>
      <c r="J518" s="29"/>
      <c r="K518" s="29"/>
      <c r="L518" s="29"/>
      <c r="M518" s="29"/>
      <c r="N518" s="29"/>
      <c r="O518" s="29"/>
      <c r="P518" s="29"/>
      <c r="Q518" s="29"/>
      <c r="R518" s="29"/>
      <c r="S518" s="29"/>
      <c r="T518" s="29"/>
      <c r="U518" s="29"/>
      <c r="V518" s="29"/>
      <c r="W518" s="29"/>
      <c r="X518" s="29"/>
      <c r="Y518" s="29"/>
      <c r="Z518" s="32"/>
    </row>
    <row r="519" spans="1:26" ht="12.75" customHeight="1">
      <c r="A519" s="25">
        <v>21120201</v>
      </c>
      <c r="B519" s="29" t="s">
        <v>166</v>
      </c>
      <c r="C519" s="26">
        <v>1450000</v>
      </c>
      <c r="D519" s="29"/>
      <c r="E519" s="29"/>
      <c r="F519" s="93"/>
      <c r="G519" s="101"/>
      <c r="H519" s="29"/>
      <c r="I519" s="29"/>
      <c r="J519" s="29"/>
      <c r="K519" s="29"/>
      <c r="L519" s="29"/>
      <c r="M519" s="29"/>
      <c r="N519" s="29"/>
      <c r="O519" s="29"/>
      <c r="P519" s="29"/>
      <c r="Q519" s="29"/>
      <c r="R519" s="29"/>
      <c r="S519" s="29"/>
      <c r="T519" s="29"/>
      <c r="U519" s="29"/>
      <c r="V519" s="29"/>
      <c r="W519" s="29"/>
      <c r="X519" s="29"/>
      <c r="Y519" s="29"/>
      <c r="Z519" s="32"/>
    </row>
    <row r="520" spans="1:26" ht="12.75" customHeight="1">
      <c r="A520" s="25">
        <v>21120202</v>
      </c>
      <c r="B520" s="29" t="s">
        <v>111</v>
      </c>
      <c r="C520" s="26">
        <v>450000</v>
      </c>
      <c r="D520" s="29"/>
      <c r="E520" s="29"/>
      <c r="F520" s="93"/>
      <c r="G520" s="101"/>
      <c r="H520" s="29"/>
      <c r="I520" s="29"/>
      <c r="J520" s="29"/>
      <c r="K520" s="29"/>
      <c r="L520" s="29"/>
      <c r="M520" s="29"/>
      <c r="N520" s="29"/>
      <c r="O520" s="29"/>
      <c r="P520" s="29"/>
      <c r="Q520" s="29"/>
      <c r="R520" s="29"/>
      <c r="S520" s="29"/>
      <c r="T520" s="29"/>
      <c r="U520" s="29"/>
      <c r="V520" s="29"/>
      <c r="W520" s="29"/>
      <c r="X520" s="29"/>
      <c r="Y520" s="29"/>
      <c r="Z520" s="32"/>
    </row>
    <row r="521" spans="1:26" ht="12.75" customHeight="1">
      <c r="A521" s="21">
        <v>211203</v>
      </c>
      <c r="B521" s="49" t="s">
        <v>35</v>
      </c>
      <c r="C521" s="23">
        <f>SUM(C522)</f>
        <v>1450000</v>
      </c>
      <c r="D521" s="26"/>
      <c r="E521" s="26"/>
      <c r="F521" s="93"/>
      <c r="G521" s="101"/>
      <c r="H521" s="29"/>
      <c r="I521" s="29"/>
      <c r="J521" s="29"/>
      <c r="K521" s="29"/>
      <c r="L521" s="29"/>
      <c r="M521" s="29"/>
      <c r="N521" s="29"/>
      <c r="O521" s="29"/>
      <c r="P521" s="29"/>
      <c r="Q521" s="29"/>
      <c r="R521" s="29"/>
      <c r="S521" s="29"/>
      <c r="T521" s="29"/>
      <c r="U521" s="29"/>
      <c r="V521" s="29"/>
      <c r="W521" s="29"/>
      <c r="X521" s="29"/>
      <c r="Y521" s="29"/>
      <c r="Z521" s="32"/>
    </row>
    <row r="522" spans="1:26" ht="12.75" customHeight="1">
      <c r="A522" s="25">
        <v>21120302</v>
      </c>
      <c r="B522" s="29" t="s">
        <v>37</v>
      </c>
      <c r="C522" s="26">
        <v>1450000</v>
      </c>
      <c r="D522" s="21"/>
      <c r="E522" s="26"/>
      <c r="F522" s="93"/>
      <c r="G522" s="101"/>
      <c r="H522" s="29"/>
      <c r="I522" s="29"/>
      <c r="J522" s="29"/>
      <c r="K522" s="29"/>
      <c r="L522" s="29"/>
      <c r="M522" s="29"/>
      <c r="N522" s="29"/>
      <c r="O522" s="29"/>
      <c r="P522" s="29"/>
      <c r="Q522" s="29"/>
      <c r="R522" s="29"/>
      <c r="S522" s="29"/>
      <c r="T522" s="29"/>
      <c r="U522" s="29"/>
      <c r="V522" s="29"/>
      <c r="W522" s="29"/>
      <c r="X522" s="29"/>
      <c r="Y522" s="29"/>
      <c r="Z522" s="32"/>
    </row>
    <row r="523" spans="1:26" ht="12.75" customHeight="1">
      <c r="A523" s="21">
        <v>211204</v>
      </c>
      <c r="B523" s="49" t="s">
        <v>38</v>
      </c>
      <c r="C523" s="23">
        <f>SUM(C524:C526)</f>
        <v>10700000</v>
      </c>
      <c r="D523" s="21"/>
      <c r="E523" s="26"/>
      <c r="F523" s="93"/>
      <c r="G523" s="101"/>
      <c r="H523" s="29"/>
      <c r="I523" s="29"/>
      <c r="J523" s="29"/>
      <c r="K523" s="29"/>
      <c r="L523" s="29"/>
      <c r="M523" s="29"/>
      <c r="N523" s="29"/>
      <c r="O523" s="29"/>
      <c r="P523" s="29"/>
      <c r="Q523" s="29"/>
      <c r="R523" s="29"/>
      <c r="S523" s="29"/>
      <c r="T523" s="29"/>
      <c r="U523" s="29"/>
      <c r="V523" s="29"/>
      <c r="W523" s="29"/>
      <c r="X523" s="29"/>
      <c r="Y523" s="29"/>
      <c r="Z523" s="32"/>
    </row>
    <row r="524" spans="1:26" ht="12.75" customHeight="1">
      <c r="A524" s="25">
        <v>21120401</v>
      </c>
      <c r="B524" s="26" t="s">
        <v>39</v>
      </c>
      <c r="C524" s="26">
        <f>6950000</f>
        <v>6950000</v>
      </c>
      <c r="D524" s="26"/>
      <c r="E524" s="26"/>
      <c r="F524" s="93"/>
      <c r="G524" s="101"/>
      <c r="H524" s="29"/>
      <c r="I524" s="29"/>
      <c r="J524" s="29"/>
      <c r="K524" s="29"/>
      <c r="L524" s="29"/>
      <c r="M524" s="29"/>
      <c r="N524" s="29"/>
      <c r="O524" s="29"/>
      <c r="P524" s="29"/>
      <c r="Q524" s="29"/>
      <c r="R524" s="29"/>
      <c r="S524" s="29"/>
      <c r="T524" s="29"/>
      <c r="U524" s="29"/>
      <c r="V524" s="29"/>
      <c r="W524" s="29"/>
      <c r="X524" s="29"/>
      <c r="Y524" s="29"/>
      <c r="Z524" s="32"/>
    </row>
    <row r="525" spans="1:26" ht="12.75" customHeight="1">
      <c r="A525" s="25">
        <v>21120403</v>
      </c>
      <c r="B525" s="29" t="s">
        <v>150</v>
      </c>
      <c r="C525" s="26">
        <f>1875000</f>
        <v>1875000</v>
      </c>
      <c r="D525" s="26"/>
      <c r="E525" s="26"/>
      <c r="F525" s="93"/>
      <c r="G525" s="101"/>
      <c r="H525" s="29"/>
      <c r="I525" s="29"/>
      <c r="J525" s="29"/>
      <c r="K525" s="29"/>
      <c r="L525" s="29"/>
      <c r="M525" s="29"/>
      <c r="N525" s="29"/>
      <c r="O525" s="29"/>
      <c r="P525" s="29"/>
      <c r="Q525" s="29"/>
      <c r="R525" s="29"/>
      <c r="S525" s="29"/>
      <c r="T525" s="29"/>
      <c r="U525" s="29"/>
      <c r="V525" s="29"/>
      <c r="W525" s="29"/>
      <c r="X525" s="29"/>
      <c r="Y525" s="29"/>
      <c r="Z525" s="32"/>
    </row>
    <row r="526" spans="1:26" ht="12.75" customHeight="1">
      <c r="A526" s="25">
        <v>21120404</v>
      </c>
      <c r="B526" s="32" t="s">
        <v>438</v>
      </c>
      <c r="C526" s="26">
        <v>1875000</v>
      </c>
      <c r="D526" s="26"/>
      <c r="E526" s="26"/>
      <c r="F526" s="93"/>
      <c r="G526" s="101"/>
      <c r="H526" s="29"/>
      <c r="I526" s="29"/>
      <c r="J526" s="29"/>
      <c r="K526" s="29"/>
      <c r="L526" s="29"/>
      <c r="M526" s="29"/>
      <c r="N526" s="29"/>
      <c r="O526" s="29"/>
      <c r="P526" s="29"/>
      <c r="Q526" s="29"/>
      <c r="R526" s="29"/>
      <c r="S526" s="29"/>
      <c r="T526" s="29"/>
      <c r="U526" s="29"/>
      <c r="V526" s="29"/>
      <c r="W526" s="29"/>
      <c r="X526" s="29"/>
      <c r="Y526" s="29"/>
      <c r="Z526" s="32"/>
    </row>
    <row r="527" spans="1:26" ht="12.75" customHeight="1">
      <c r="A527" s="21">
        <v>211207</v>
      </c>
      <c r="B527" s="7" t="s">
        <v>40</v>
      </c>
      <c r="C527" s="23">
        <f>SUM(C528:C530)</f>
        <v>2280500</v>
      </c>
      <c r="D527" s="26"/>
      <c r="E527" s="26"/>
      <c r="F527" s="93"/>
      <c r="G527" s="101"/>
      <c r="H527" s="29"/>
      <c r="I527" s="29"/>
      <c r="J527" s="29"/>
      <c r="K527" s="29"/>
      <c r="L527" s="29"/>
      <c r="M527" s="29"/>
      <c r="N527" s="29"/>
      <c r="O527" s="29"/>
      <c r="P527" s="29"/>
      <c r="Q527" s="29"/>
      <c r="R527" s="29"/>
      <c r="S527" s="29"/>
      <c r="T527" s="29"/>
      <c r="U527" s="29"/>
      <c r="V527" s="29"/>
      <c r="W527" s="29"/>
      <c r="X527" s="29"/>
      <c r="Y527" s="29"/>
      <c r="Z527" s="32"/>
    </row>
    <row r="528" spans="1:26" ht="12.75" customHeight="1">
      <c r="A528" s="25">
        <v>21120702</v>
      </c>
      <c r="B528" s="32" t="s">
        <v>41</v>
      </c>
      <c r="C528" s="26">
        <v>675000</v>
      </c>
      <c r="D528" s="26"/>
      <c r="E528" s="26"/>
      <c r="F528" s="93"/>
      <c r="G528" s="101"/>
      <c r="H528" s="29"/>
      <c r="I528" s="29"/>
      <c r="J528" s="29"/>
      <c r="K528" s="29"/>
      <c r="L528" s="29"/>
      <c r="M528" s="29"/>
      <c r="N528" s="29"/>
      <c r="O528" s="29"/>
      <c r="P528" s="29"/>
      <c r="Q528" s="29"/>
      <c r="R528" s="29"/>
      <c r="S528" s="29"/>
      <c r="T528" s="29"/>
      <c r="U528" s="29"/>
      <c r="V528" s="29"/>
      <c r="W528" s="29"/>
      <c r="X528" s="29"/>
      <c r="Y528" s="29"/>
      <c r="Z528" s="32"/>
    </row>
    <row r="529" spans="1:26" ht="12.75" customHeight="1">
      <c r="A529" s="25">
        <v>21120707</v>
      </c>
      <c r="B529" s="29" t="s">
        <v>222</v>
      </c>
      <c r="C529" s="26">
        <v>650000</v>
      </c>
      <c r="D529" s="51"/>
      <c r="E529" s="26"/>
      <c r="F529" s="93"/>
      <c r="G529" s="101"/>
      <c r="H529" s="29"/>
      <c r="I529" s="29"/>
      <c r="J529" s="29"/>
      <c r="K529" s="29"/>
      <c r="L529" s="29"/>
      <c r="M529" s="29"/>
      <c r="N529" s="29"/>
      <c r="O529" s="29"/>
      <c r="P529" s="29"/>
      <c r="Q529" s="29"/>
      <c r="R529" s="29"/>
      <c r="S529" s="29"/>
      <c r="T529" s="29"/>
      <c r="U529" s="29"/>
      <c r="V529" s="29"/>
      <c r="W529" s="29"/>
      <c r="X529" s="29"/>
      <c r="Y529" s="29"/>
      <c r="Z529" s="32"/>
    </row>
    <row r="530" spans="1:26" ht="12.75" customHeight="1">
      <c r="A530" s="25">
        <v>21120711</v>
      </c>
      <c r="B530" s="26" t="s">
        <v>46</v>
      </c>
      <c r="C530" s="26">
        <v>955500</v>
      </c>
      <c r="D530" s="51"/>
      <c r="E530" s="26"/>
      <c r="F530" s="93"/>
      <c r="G530" s="101"/>
      <c r="H530" s="29"/>
      <c r="I530" s="29"/>
      <c r="J530" s="29"/>
      <c r="K530" s="29"/>
      <c r="L530" s="29"/>
      <c r="M530" s="29"/>
      <c r="N530" s="29"/>
      <c r="O530" s="29"/>
      <c r="P530" s="29"/>
      <c r="Q530" s="29"/>
      <c r="R530" s="29"/>
      <c r="S530" s="29"/>
      <c r="T530" s="29"/>
      <c r="U530" s="29"/>
      <c r="V530" s="29"/>
      <c r="W530" s="29"/>
      <c r="X530" s="29"/>
      <c r="Y530" s="29"/>
      <c r="Z530" s="32"/>
    </row>
    <row r="531" spans="1:26" ht="12.75" customHeight="1">
      <c r="A531" s="21">
        <v>211209</v>
      </c>
      <c r="B531" s="23" t="s">
        <v>50</v>
      </c>
      <c r="C531" s="23">
        <f>SUM(C532:C537)</f>
        <v>8535000</v>
      </c>
      <c r="D531" s="26"/>
      <c r="E531" s="26"/>
      <c r="F531" s="93"/>
      <c r="G531" s="101"/>
      <c r="H531" s="29"/>
      <c r="I531" s="29"/>
      <c r="J531" s="29"/>
      <c r="K531" s="29"/>
      <c r="L531" s="29"/>
      <c r="M531" s="29"/>
      <c r="N531" s="29"/>
      <c r="O531" s="29"/>
      <c r="P531" s="29"/>
      <c r="Q531" s="29"/>
      <c r="R531" s="29"/>
      <c r="S531" s="29"/>
      <c r="T531" s="29"/>
      <c r="U531" s="29"/>
      <c r="V531" s="29"/>
      <c r="W531" s="29"/>
      <c r="X531" s="29"/>
      <c r="Y531" s="29"/>
      <c r="Z531" s="32"/>
    </row>
    <row r="532" spans="1:26" ht="12.75" customHeight="1">
      <c r="A532" s="25">
        <v>21120901</v>
      </c>
      <c r="B532" s="26" t="s">
        <v>51</v>
      </c>
      <c r="C532" s="26">
        <v>3750000</v>
      </c>
      <c r="D532" s="125"/>
      <c r="E532" s="26"/>
      <c r="F532" s="93"/>
      <c r="G532" s="101"/>
      <c r="H532" s="29"/>
      <c r="I532" s="29"/>
      <c r="J532" s="29"/>
      <c r="K532" s="29"/>
      <c r="L532" s="29"/>
      <c r="M532" s="29"/>
      <c r="N532" s="29"/>
      <c r="O532" s="29"/>
      <c r="P532" s="29"/>
      <c r="Q532" s="29"/>
      <c r="R532" s="29"/>
      <c r="S532" s="29"/>
      <c r="T532" s="29"/>
      <c r="U532" s="29"/>
      <c r="V532" s="29"/>
      <c r="W532" s="29"/>
      <c r="X532" s="29"/>
      <c r="Y532" s="29"/>
      <c r="Z532" s="32"/>
    </row>
    <row r="533" spans="1:26" ht="12.75" customHeight="1">
      <c r="A533" s="25">
        <v>21120902</v>
      </c>
      <c r="B533" s="26" t="s">
        <v>127</v>
      </c>
      <c r="C533" s="26">
        <v>950000</v>
      </c>
      <c r="D533" s="26"/>
      <c r="E533" s="26"/>
      <c r="F533" s="93"/>
      <c r="G533" s="101"/>
      <c r="H533" s="29"/>
      <c r="I533" s="29"/>
      <c r="J533" s="29"/>
      <c r="K533" s="29"/>
      <c r="L533" s="29"/>
      <c r="M533" s="29"/>
      <c r="N533" s="29"/>
      <c r="O533" s="29"/>
      <c r="P533" s="29"/>
      <c r="Q533" s="29"/>
      <c r="R533" s="29"/>
      <c r="S533" s="29"/>
      <c r="T533" s="29"/>
      <c r="U533" s="29"/>
      <c r="V533" s="29"/>
      <c r="W533" s="29"/>
      <c r="X533" s="29"/>
      <c r="Y533" s="29"/>
      <c r="Z533" s="32"/>
    </row>
    <row r="534" spans="1:26" ht="12.75" customHeight="1">
      <c r="A534" s="35">
        <v>21120905</v>
      </c>
      <c r="B534" s="32" t="s">
        <v>112</v>
      </c>
      <c r="C534" s="26">
        <v>655000</v>
      </c>
      <c r="D534" s="26"/>
      <c r="E534" s="26"/>
      <c r="F534" s="93"/>
      <c r="G534" s="101"/>
      <c r="H534" s="29"/>
      <c r="I534" s="29"/>
      <c r="J534" s="29"/>
      <c r="K534" s="29"/>
      <c r="L534" s="29"/>
      <c r="M534" s="29"/>
      <c r="N534" s="29"/>
      <c r="O534" s="29"/>
      <c r="P534" s="29"/>
      <c r="Q534" s="29"/>
      <c r="R534" s="29"/>
      <c r="S534" s="29"/>
      <c r="T534" s="29"/>
      <c r="U534" s="29"/>
      <c r="V534" s="29"/>
      <c r="W534" s="29"/>
      <c r="X534" s="29"/>
      <c r="Y534" s="29"/>
      <c r="Z534" s="32"/>
    </row>
    <row r="535" spans="1:26" ht="12.75" customHeight="1">
      <c r="A535" s="35">
        <v>21120904</v>
      </c>
      <c r="B535" s="32" t="s">
        <v>425</v>
      </c>
      <c r="C535" s="26">
        <v>500000</v>
      </c>
      <c r="D535" s="26"/>
      <c r="E535" s="26"/>
      <c r="F535" s="93"/>
      <c r="G535" s="101"/>
      <c r="H535" s="29"/>
      <c r="I535" s="29"/>
      <c r="J535" s="29"/>
      <c r="K535" s="29"/>
      <c r="L535" s="29"/>
      <c r="M535" s="29"/>
      <c r="N535" s="29"/>
      <c r="O535" s="29"/>
      <c r="P535" s="29"/>
      <c r="Q535" s="29"/>
      <c r="R535" s="29"/>
      <c r="S535" s="29"/>
      <c r="T535" s="29"/>
      <c r="U535" s="29"/>
      <c r="V535" s="29"/>
      <c r="W535" s="29"/>
      <c r="X535" s="29"/>
      <c r="Y535" s="29"/>
      <c r="Z535" s="32"/>
    </row>
    <row r="536" spans="1:26" ht="12.75" customHeight="1">
      <c r="A536" s="25">
        <v>21120906</v>
      </c>
      <c r="B536" s="26" t="s">
        <v>52</v>
      </c>
      <c r="C536" s="26">
        <v>1330000</v>
      </c>
      <c r="D536" s="26"/>
      <c r="E536" s="26"/>
      <c r="F536" s="93"/>
      <c r="G536" s="101"/>
      <c r="H536" s="29"/>
      <c r="I536" s="29"/>
      <c r="J536" s="29"/>
      <c r="K536" s="29"/>
      <c r="L536" s="29"/>
      <c r="M536" s="29"/>
      <c r="N536" s="29"/>
      <c r="O536" s="29"/>
      <c r="P536" s="29"/>
      <c r="Q536" s="29"/>
      <c r="R536" s="29"/>
      <c r="S536" s="29"/>
      <c r="T536" s="29"/>
      <c r="U536" s="29"/>
      <c r="V536" s="29"/>
      <c r="W536" s="29"/>
      <c r="X536" s="29"/>
      <c r="Y536" s="29"/>
      <c r="Z536" s="32"/>
    </row>
    <row r="537" spans="1:26" ht="12.75" customHeight="1">
      <c r="A537" s="25">
        <v>21120907</v>
      </c>
      <c r="B537" s="32" t="s">
        <v>113</v>
      </c>
      <c r="C537" s="20">
        <v>1350000</v>
      </c>
      <c r="D537" s="20"/>
      <c r="E537" s="26"/>
      <c r="F537" s="93"/>
      <c r="G537" s="101"/>
      <c r="H537" s="29"/>
      <c r="I537" s="29"/>
      <c r="J537" s="29"/>
      <c r="K537" s="29"/>
      <c r="L537" s="29"/>
      <c r="M537" s="29"/>
      <c r="N537" s="29"/>
      <c r="O537" s="29"/>
      <c r="P537" s="29"/>
      <c r="Q537" s="29"/>
      <c r="R537" s="29"/>
      <c r="S537" s="29"/>
      <c r="T537" s="29"/>
      <c r="U537" s="29"/>
      <c r="V537" s="29"/>
      <c r="W537" s="29"/>
      <c r="X537" s="29"/>
      <c r="Y537" s="29"/>
      <c r="Z537" s="32"/>
    </row>
    <row r="538" spans="1:26" ht="12.75" customHeight="1">
      <c r="A538" s="29"/>
      <c r="B538" s="26"/>
      <c r="C538" s="26"/>
      <c r="D538" s="26"/>
      <c r="E538" s="26"/>
      <c r="F538" s="93"/>
      <c r="G538" s="101"/>
      <c r="H538" s="29"/>
      <c r="I538" s="29"/>
      <c r="J538" s="29"/>
      <c r="K538" s="29"/>
      <c r="L538" s="29"/>
      <c r="M538" s="29"/>
      <c r="N538" s="29"/>
      <c r="O538" s="29"/>
      <c r="P538" s="29"/>
      <c r="Q538" s="29"/>
      <c r="R538" s="29"/>
      <c r="S538" s="29"/>
      <c r="T538" s="29"/>
      <c r="U538" s="29"/>
      <c r="V538" s="29"/>
      <c r="W538" s="29"/>
      <c r="X538" s="29"/>
      <c r="Y538" s="29"/>
      <c r="Z538" s="32"/>
    </row>
    <row r="539" spans="1:26" ht="12.75" customHeight="1">
      <c r="A539" s="683" t="s">
        <v>10</v>
      </c>
      <c r="B539" s="657"/>
      <c r="C539" s="69">
        <f>C540+C542+C551+C549+C546</f>
        <v>134670000</v>
      </c>
      <c r="D539" s="26"/>
      <c r="E539" s="26"/>
      <c r="F539" s="93"/>
      <c r="G539" s="101"/>
      <c r="H539" s="29"/>
      <c r="I539" s="29"/>
      <c r="J539" s="29"/>
      <c r="K539" s="29"/>
      <c r="L539" s="29"/>
      <c r="M539" s="29"/>
      <c r="N539" s="29"/>
      <c r="O539" s="29"/>
      <c r="P539" s="29"/>
      <c r="Q539" s="29"/>
      <c r="R539" s="29"/>
      <c r="S539" s="29"/>
      <c r="T539" s="29"/>
      <c r="U539" s="29"/>
      <c r="V539" s="29"/>
      <c r="W539" s="29"/>
      <c r="X539" s="29"/>
      <c r="Y539" s="29"/>
      <c r="Z539" s="32"/>
    </row>
    <row r="540" spans="1:26" ht="12.75" customHeight="1">
      <c r="A540" s="21">
        <v>211302</v>
      </c>
      <c r="B540" s="21" t="s">
        <v>53</v>
      </c>
      <c r="C540" s="50">
        <f>SUM(C541)</f>
        <v>1800000</v>
      </c>
      <c r="D540" s="47"/>
      <c r="E540" s="26"/>
      <c r="F540" s="93"/>
      <c r="G540" s="101"/>
      <c r="H540" s="29"/>
      <c r="I540" s="29"/>
      <c r="J540" s="29"/>
      <c r="K540" s="29"/>
      <c r="L540" s="29"/>
      <c r="M540" s="29"/>
      <c r="N540" s="29"/>
      <c r="O540" s="29"/>
      <c r="P540" s="29"/>
      <c r="Q540" s="29"/>
      <c r="R540" s="29"/>
      <c r="S540" s="29"/>
      <c r="T540" s="29"/>
      <c r="U540" s="29"/>
      <c r="V540" s="29"/>
      <c r="W540" s="29"/>
      <c r="X540" s="29"/>
      <c r="Y540" s="29"/>
      <c r="Z540" s="32"/>
    </row>
    <row r="541" spans="1:26" ht="12.75" customHeight="1">
      <c r="A541" s="25">
        <v>21130204</v>
      </c>
      <c r="B541" s="26" t="s">
        <v>54</v>
      </c>
      <c r="C541" s="26">
        <v>1800000</v>
      </c>
      <c r="D541" s="26"/>
      <c r="E541" s="26"/>
      <c r="F541" s="93"/>
      <c r="G541" s="101"/>
      <c r="H541" s="29"/>
      <c r="I541" s="29"/>
      <c r="J541" s="29"/>
      <c r="K541" s="29"/>
      <c r="L541" s="29"/>
      <c r="M541" s="29"/>
      <c r="N541" s="29"/>
      <c r="O541" s="29"/>
      <c r="P541" s="29"/>
      <c r="Q541" s="29"/>
      <c r="R541" s="29"/>
      <c r="S541" s="29"/>
      <c r="T541" s="29"/>
      <c r="U541" s="29"/>
      <c r="V541" s="29"/>
      <c r="W541" s="29"/>
      <c r="X541" s="29"/>
      <c r="Y541" s="29"/>
      <c r="Z541" s="32"/>
    </row>
    <row r="542" spans="1:26" ht="12.75" customHeight="1">
      <c r="A542" s="22">
        <v>211303</v>
      </c>
      <c r="B542" s="76" t="s">
        <v>100</v>
      </c>
      <c r="C542" s="23">
        <f>SUM(C543:C545)</f>
        <v>24730000</v>
      </c>
      <c r="D542" s="125"/>
      <c r="E542" s="26"/>
      <c r="F542" s="93"/>
      <c r="G542" s="101"/>
      <c r="H542" s="29"/>
      <c r="I542" s="29"/>
      <c r="J542" s="29"/>
      <c r="K542" s="29"/>
      <c r="L542" s="29"/>
      <c r="M542" s="29"/>
      <c r="N542" s="29"/>
      <c r="O542" s="29"/>
      <c r="P542" s="29"/>
      <c r="Q542" s="29"/>
      <c r="R542" s="29"/>
      <c r="S542" s="29"/>
      <c r="T542" s="29"/>
      <c r="U542" s="29"/>
      <c r="V542" s="29"/>
      <c r="W542" s="29"/>
      <c r="X542" s="29"/>
      <c r="Y542" s="29"/>
      <c r="Z542" s="32"/>
    </row>
    <row r="543" spans="1:26" ht="12.75" customHeight="1">
      <c r="A543" s="25">
        <v>21130301</v>
      </c>
      <c r="B543" s="29" t="s">
        <v>129</v>
      </c>
      <c r="C543" s="26">
        <v>16800000</v>
      </c>
      <c r="D543" s="125"/>
      <c r="E543" s="26"/>
      <c r="F543" s="204"/>
      <c r="G543" s="101"/>
      <c r="H543" s="29"/>
      <c r="I543" s="29"/>
      <c r="J543" s="29"/>
      <c r="K543" s="29"/>
      <c r="L543" s="29"/>
      <c r="M543" s="29"/>
      <c r="N543" s="29"/>
      <c r="O543" s="29"/>
      <c r="P543" s="29"/>
      <c r="Q543" s="29"/>
      <c r="R543" s="29"/>
      <c r="S543" s="29"/>
      <c r="T543" s="29"/>
      <c r="U543" s="29"/>
      <c r="V543" s="29"/>
      <c r="W543" s="29"/>
      <c r="X543" s="29"/>
      <c r="Y543" s="29"/>
      <c r="Z543" s="32"/>
    </row>
    <row r="544" spans="1:26" ht="12.75" customHeight="1">
      <c r="A544" s="35">
        <v>21130306</v>
      </c>
      <c r="B544" s="32" t="s">
        <v>144</v>
      </c>
      <c r="C544" s="26">
        <v>5350000</v>
      </c>
      <c r="D544" s="125"/>
      <c r="E544" s="26"/>
      <c r="F544" s="93"/>
      <c r="G544" s="101"/>
      <c r="H544" s="29"/>
      <c r="I544" s="29"/>
      <c r="J544" s="29"/>
      <c r="K544" s="29"/>
      <c r="L544" s="29"/>
      <c r="M544" s="29"/>
      <c r="N544" s="29"/>
      <c r="O544" s="29"/>
      <c r="P544" s="29"/>
      <c r="Q544" s="29"/>
      <c r="R544" s="29"/>
      <c r="S544" s="29"/>
      <c r="T544" s="29"/>
      <c r="U544" s="29"/>
      <c r="V544" s="29"/>
      <c r="W544" s="29"/>
      <c r="X544" s="29"/>
      <c r="Y544" s="29"/>
      <c r="Z544" s="32"/>
    </row>
    <row r="545" spans="1:26" ht="12.75" customHeight="1">
      <c r="A545" s="35">
        <v>21130307</v>
      </c>
      <c r="B545" s="32" t="s">
        <v>101</v>
      </c>
      <c r="C545" s="26">
        <f>2580000</f>
        <v>2580000</v>
      </c>
      <c r="D545" s="125"/>
      <c r="E545" s="26"/>
      <c r="F545" s="93"/>
      <c r="G545" s="101"/>
      <c r="H545" s="29"/>
      <c r="I545" s="29"/>
      <c r="J545" s="29"/>
      <c r="K545" s="29"/>
      <c r="L545" s="29"/>
      <c r="M545" s="29"/>
      <c r="N545" s="29"/>
      <c r="O545" s="29"/>
      <c r="P545" s="29"/>
      <c r="Q545" s="29"/>
      <c r="R545" s="29"/>
      <c r="S545" s="29"/>
      <c r="T545" s="29"/>
      <c r="U545" s="29"/>
      <c r="V545" s="29"/>
      <c r="W545" s="29"/>
      <c r="X545" s="29"/>
      <c r="Y545" s="29"/>
      <c r="Z545" s="32"/>
    </row>
    <row r="546" spans="1:26" ht="12.75" customHeight="1">
      <c r="A546" s="21">
        <v>211305</v>
      </c>
      <c r="B546" s="23" t="s">
        <v>55</v>
      </c>
      <c r="C546" s="23">
        <f>SUM(C547:C548)</f>
        <v>64300000</v>
      </c>
      <c r="D546" s="125"/>
      <c r="E546" s="26"/>
      <c r="F546" s="93"/>
      <c r="G546" s="101"/>
      <c r="H546" s="29"/>
      <c r="I546" s="29"/>
      <c r="J546" s="29"/>
      <c r="K546" s="29"/>
      <c r="L546" s="29"/>
      <c r="M546" s="29"/>
      <c r="N546" s="29"/>
      <c r="O546" s="29"/>
      <c r="P546" s="29"/>
      <c r="Q546" s="29"/>
      <c r="R546" s="29"/>
      <c r="S546" s="29"/>
      <c r="T546" s="29"/>
      <c r="U546" s="29"/>
      <c r="V546" s="29"/>
      <c r="W546" s="29"/>
      <c r="X546" s="29"/>
      <c r="Y546" s="29"/>
      <c r="Z546" s="32"/>
    </row>
    <row r="547" spans="1:26" ht="12.75" customHeight="1">
      <c r="A547" s="25">
        <v>21130501</v>
      </c>
      <c r="B547" s="32" t="s">
        <v>115</v>
      </c>
      <c r="C547" s="26">
        <v>500000</v>
      </c>
      <c r="D547" s="125"/>
      <c r="E547" s="26"/>
      <c r="F547" s="93"/>
      <c r="G547" s="101"/>
      <c r="H547" s="29"/>
      <c r="I547" s="29"/>
      <c r="J547" s="29"/>
      <c r="K547" s="29"/>
      <c r="L547" s="29"/>
      <c r="M547" s="29"/>
      <c r="N547" s="29"/>
      <c r="O547" s="29"/>
      <c r="P547" s="29"/>
      <c r="Q547" s="29"/>
      <c r="R547" s="29"/>
      <c r="S547" s="29"/>
      <c r="T547" s="29"/>
      <c r="U547" s="29"/>
      <c r="V547" s="29"/>
      <c r="W547" s="29"/>
      <c r="X547" s="29"/>
      <c r="Y547" s="29"/>
      <c r="Z547" s="32"/>
    </row>
    <row r="548" spans="1:26" ht="12.75" customHeight="1">
      <c r="A548" s="25">
        <v>21130502</v>
      </c>
      <c r="B548" s="26" t="s">
        <v>56</v>
      </c>
      <c r="C548" s="26">
        <f>63800000</f>
        <v>63800000</v>
      </c>
      <c r="D548" s="29"/>
      <c r="E548" s="26"/>
      <c r="F548" s="204"/>
      <c r="G548" s="101"/>
      <c r="H548" s="29"/>
      <c r="I548" s="29"/>
      <c r="J548" s="29"/>
      <c r="K548" s="29"/>
      <c r="L548" s="29"/>
      <c r="M548" s="29"/>
      <c r="N548" s="29"/>
      <c r="O548" s="29"/>
      <c r="P548" s="29"/>
      <c r="Q548" s="29"/>
      <c r="R548" s="29"/>
      <c r="S548" s="29"/>
      <c r="T548" s="29"/>
      <c r="U548" s="29"/>
      <c r="V548" s="29"/>
      <c r="W548" s="29"/>
      <c r="X548" s="29"/>
      <c r="Y548" s="29"/>
      <c r="Z548" s="32"/>
    </row>
    <row r="549" spans="1:26" ht="12.75" customHeight="1">
      <c r="A549" s="21">
        <v>211306</v>
      </c>
      <c r="B549" s="49" t="s">
        <v>57</v>
      </c>
      <c r="C549" s="8">
        <f>C550</f>
        <v>12450000</v>
      </c>
      <c r="D549" s="26"/>
      <c r="E549" s="26"/>
      <c r="F549" s="93"/>
      <c r="G549" s="101"/>
      <c r="H549" s="29"/>
      <c r="I549" s="29"/>
      <c r="J549" s="29"/>
      <c r="K549" s="29"/>
      <c r="L549" s="29"/>
      <c r="M549" s="29"/>
      <c r="N549" s="29"/>
      <c r="O549" s="29"/>
      <c r="P549" s="29"/>
      <c r="Q549" s="29"/>
      <c r="R549" s="29"/>
      <c r="S549" s="29"/>
      <c r="T549" s="29"/>
      <c r="U549" s="29"/>
      <c r="V549" s="29"/>
      <c r="W549" s="29"/>
      <c r="X549" s="29"/>
      <c r="Y549" s="29"/>
      <c r="Z549" s="32"/>
    </row>
    <row r="550" spans="1:26" ht="12.75" customHeight="1">
      <c r="A550" s="25">
        <v>21130604</v>
      </c>
      <c r="B550" s="29" t="s">
        <v>58</v>
      </c>
      <c r="C550" s="20">
        <f>12450000</f>
        <v>12450000</v>
      </c>
      <c r="D550" s="26"/>
      <c r="E550" s="26"/>
      <c r="F550" s="204"/>
      <c r="G550" s="101"/>
      <c r="H550" s="29"/>
      <c r="I550" s="29"/>
      <c r="J550" s="29"/>
      <c r="K550" s="29"/>
      <c r="L550" s="29"/>
      <c r="M550" s="29"/>
      <c r="N550" s="29"/>
      <c r="O550" s="29"/>
      <c r="P550" s="29"/>
      <c r="Q550" s="29"/>
      <c r="R550" s="29"/>
      <c r="S550" s="29"/>
      <c r="T550" s="29"/>
      <c r="U550" s="29"/>
      <c r="V550" s="29"/>
      <c r="W550" s="29"/>
      <c r="X550" s="29"/>
      <c r="Y550" s="29"/>
      <c r="Z550" s="32"/>
    </row>
    <row r="551" spans="1:26" ht="12.75" customHeight="1">
      <c r="A551" s="21">
        <v>211309</v>
      </c>
      <c r="B551" s="23" t="s">
        <v>61</v>
      </c>
      <c r="C551" s="23">
        <f>SUM(C552:C555)</f>
        <v>31390000</v>
      </c>
      <c r="D551" s="26"/>
      <c r="E551" s="26"/>
      <c r="F551" s="204"/>
      <c r="G551" s="101"/>
      <c r="H551" s="29"/>
      <c r="I551" s="29"/>
      <c r="J551" s="29"/>
      <c r="K551" s="29"/>
      <c r="L551" s="29"/>
      <c r="M551" s="29"/>
      <c r="N551" s="29"/>
      <c r="O551" s="29"/>
      <c r="P551" s="29"/>
      <c r="Q551" s="29"/>
      <c r="R551" s="29"/>
      <c r="S551" s="29"/>
      <c r="T551" s="29"/>
      <c r="U551" s="29"/>
      <c r="V551" s="29"/>
      <c r="W551" s="29"/>
      <c r="X551" s="29"/>
      <c r="Y551" s="29"/>
      <c r="Z551" s="32"/>
    </row>
    <row r="552" spans="1:26" ht="12.75" customHeight="1">
      <c r="A552" s="25">
        <v>21130901</v>
      </c>
      <c r="B552" s="26" t="s">
        <v>62</v>
      </c>
      <c r="C552" s="26">
        <v>26850000</v>
      </c>
      <c r="D552" s="101"/>
      <c r="E552" s="452"/>
      <c r="F552" s="204"/>
      <c r="G552" s="112"/>
      <c r="H552" s="29"/>
      <c r="I552" s="29"/>
      <c r="J552" s="29"/>
      <c r="K552" s="29"/>
      <c r="L552" s="29"/>
      <c r="M552" s="29"/>
      <c r="N552" s="29"/>
      <c r="O552" s="29"/>
      <c r="P552" s="29"/>
      <c r="Q552" s="29"/>
      <c r="R552" s="29"/>
      <c r="S552" s="29"/>
      <c r="T552" s="29"/>
      <c r="U552" s="29"/>
      <c r="V552" s="29"/>
      <c r="W552" s="29"/>
      <c r="X552" s="29"/>
      <c r="Y552" s="29"/>
      <c r="Z552" s="32"/>
    </row>
    <row r="553" spans="1:26" ht="12.75" customHeight="1">
      <c r="A553" s="25">
        <v>21130903</v>
      </c>
      <c r="B553" s="26" t="s">
        <v>63</v>
      </c>
      <c r="C553" s="26">
        <f>480000</f>
        <v>480000</v>
      </c>
      <c r="D553" s="125"/>
      <c r="E553" s="26"/>
      <c r="F553" s="93"/>
      <c r="G553" s="112"/>
      <c r="H553" s="29"/>
      <c r="I553" s="29"/>
      <c r="J553" s="29"/>
      <c r="K553" s="29"/>
      <c r="L553" s="29"/>
      <c r="M553" s="29"/>
      <c r="N553" s="29"/>
      <c r="O553" s="29"/>
      <c r="P553" s="29"/>
      <c r="Q553" s="29"/>
      <c r="R553" s="29"/>
      <c r="S553" s="29"/>
      <c r="T553" s="29"/>
      <c r="U553" s="29"/>
      <c r="V553" s="29"/>
      <c r="W553" s="29"/>
      <c r="X553" s="29"/>
      <c r="Y553" s="29"/>
      <c r="Z553" s="32"/>
    </row>
    <row r="554" spans="1:26" ht="12.75" customHeight="1">
      <c r="A554" s="25">
        <v>21130906</v>
      </c>
      <c r="B554" s="29" t="s">
        <v>117</v>
      </c>
      <c r="C554" s="26">
        <v>2280000</v>
      </c>
      <c r="D554" s="26"/>
      <c r="E554" s="26"/>
      <c r="F554" s="93"/>
      <c r="G554" s="101"/>
      <c r="H554" s="29"/>
      <c r="I554" s="29"/>
      <c r="J554" s="29"/>
      <c r="K554" s="29"/>
      <c r="L554" s="29"/>
      <c r="M554" s="29"/>
      <c r="N554" s="29"/>
      <c r="O554" s="29"/>
      <c r="P554" s="29"/>
      <c r="Q554" s="29"/>
      <c r="R554" s="29"/>
      <c r="S554" s="29"/>
      <c r="T554" s="29"/>
      <c r="U554" s="29"/>
      <c r="V554" s="29"/>
      <c r="W554" s="29"/>
      <c r="X554" s="29"/>
      <c r="Y554" s="29"/>
      <c r="Z554" s="32"/>
    </row>
    <row r="555" spans="1:26" ht="12.75" customHeight="1">
      <c r="A555" s="25">
        <v>21130908</v>
      </c>
      <c r="B555" s="26" t="s">
        <v>64</v>
      </c>
      <c r="C555" s="26">
        <v>1780000</v>
      </c>
      <c r="D555" s="26"/>
      <c r="E555" s="26"/>
      <c r="F555" s="93"/>
      <c r="G555" s="101"/>
      <c r="H555" s="29"/>
      <c r="I555" s="29"/>
      <c r="J555" s="29"/>
      <c r="K555" s="29"/>
      <c r="L555" s="29"/>
      <c r="M555" s="29"/>
      <c r="N555" s="29"/>
      <c r="O555" s="29"/>
      <c r="P555" s="29"/>
      <c r="Q555" s="29"/>
      <c r="R555" s="29"/>
      <c r="S555" s="29"/>
      <c r="T555" s="29"/>
      <c r="U555" s="29"/>
      <c r="V555" s="29"/>
      <c r="W555" s="29"/>
      <c r="X555" s="29"/>
      <c r="Y555" s="29"/>
      <c r="Z555" s="32"/>
    </row>
    <row r="556" spans="1:26" ht="12.75" customHeight="1">
      <c r="A556" s="25"/>
      <c r="B556" s="26"/>
      <c r="C556" s="26"/>
      <c r="D556" s="26"/>
      <c r="E556" s="26"/>
      <c r="F556" s="93"/>
      <c r="G556" s="101"/>
      <c r="H556" s="29"/>
      <c r="I556" s="29"/>
      <c r="J556" s="29"/>
      <c r="K556" s="29"/>
      <c r="L556" s="29"/>
      <c r="M556" s="29"/>
      <c r="N556" s="29"/>
      <c r="O556" s="29"/>
      <c r="P556" s="29"/>
      <c r="Q556" s="29"/>
      <c r="R556" s="29"/>
      <c r="S556" s="29"/>
      <c r="T556" s="29"/>
      <c r="U556" s="29"/>
      <c r="V556" s="29"/>
      <c r="W556" s="29"/>
      <c r="X556" s="29"/>
      <c r="Y556" s="29"/>
      <c r="Z556" s="32"/>
    </row>
    <row r="557" spans="1:26" ht="13.5" customHeight="1">
      <c r="A557" s="659" t="s">
        <v>65</v>
      </c>
      <c r="B557" s="657"/>
      <c r="C557" s="43">
        <f t="shared" ref="C557:C558" si="1">C558</f>
        <v>35000000</v>
      </c>
      <c r="D557" s="36"/>
      <c r="E557" s="36"/>
      <c r="F557" s="129"/>
      <c r="G557" s="129"/>
      <c r="H557" s="129"/>
      <c r="I557" s="129"/>
      <c r="J557" s="129"/>
      <c r="K557" s="129"/>
      <c r="L557" s="129"/>
      <c r="M557" s="129"/>
      <c r="N557" s="129"/>
      <c r="O557" s="129"/>
      <c r="P557" s="129"/>
      <c r="Q557" s="129"/>
      <c r="R557" s="129"/>
      <c r="S557" s="129"/>
      <c r="T557" s="36"/>
      <c r="U557" s="36"/>
      <c r="V557" s="36"/>
      <c r="W557" s="36"/>
      <c r="X557" s="36"/>
      <c r="Y557" s="36"/>
      <c r="Z557" s="36"/>
    </row>
    <row r="558" spans="1:26" ht="13.5" customHeight="1">
      <c r="A558" s="21">
        <v>211402</v>
      </c>
      <c r="B558" s="21" t="s">
        <v>71</v>
      </c>
      <c r="C558" s="50">
        <f t="shared" si="1"/>
        <v>35000000</v>
      </c>
      <c r="D558" s="36"/>
      <c r="E558" s="36"/>
      <c r="F558" s="29"/>
      <c r="G558" s="29"/>
      <c r="H558" s="29"/>
      <c r="I558" s="29"/>
      <c r="J558" s="29"/>
      <c r="K558" s="29"/>
      <c r="L558" s="29"/>
      <c r="M558" s="29"/>
      <c r="N558" s="29"/>
      <c r="O558" s="29"/>
      <c r="P558" s="29"/>
      <c r="Q558" s="29"/>
      <c r="R558" s="29"/>
      <c r="S558" s="29"/>
      <c r="T558" s="36"/>
      <c r="U558" s="36"/>
      <c r="V558" s="36"/>
      <c r="W558" s="36"/>
      <c r="X558" s="36"/>
      <c r="Y558" s="36"/>
      <c r="Z558" s="36"/>
    </row>
    <row r="559" spans="1:26" ht="13.5" customHeight="1">
      <c r="A559" s="25">
        <v>21140203</v>
      </c>
      <c r="B559" s="32" t="s">
        <v>72</v>
      </c>
      <c r="C559" s="26">
        <v>35000000</v>
      </c>
      <c r="D559" s="36"/>
      <c r="E559" s="36"/>
      <c r="F559" s="134"/>
      <c r="G559" s="29"/>
      <c r="H559" s="29"/>
      <c r="I559" s="29"/>
      <c r="J559" s="29"/>
      <c r="K559" s="29"/>
      <c r="L559" s="29"/>
      <c r="M559" s="29"/>
      <c r="N559" s="29"/>
      <c r="O559" s="29"/>
      <c r="P559" s="29"/>
      <c r="Q559" s="29"/>
      <c r="R559" s="29"/>
      <c r="S559" s="29"/>
      <c r="T559" s="36"/>
      <c r="U559" s="36"/>
      <c r="V559" s="36"/>
      <c r="W559" s="36"/>
      <c r="X559" s="36"/>
      <c r="Y559" s="36"/>
      <c r="Z559" s="36"/>
    </row>
    <row r="560" spans="1:26" ht="12.75" customHeight="1">
      <c r="A560" s="25"/>
      <c r="B560" s="29"/>
      <c r="C560" s="26"/>
      <c r="D560" s="26"/>
      <c r="E560" s="26"/>
      <c r="F560" s="93"/>
      <c r="G560" s="101"/>
      <c r="H560" s="29"/>
      <c r="I560" s="29"/>
      <c r="J560" s="29"/>
      <c r="K560" s="29"/>
      <c r="L560" s="29"/>
      <c r="M560" s="29"/>
      <c r="N560" s="29"/>
      <c r="O560" s="29"/>
      <c r="P560" s="29"/>
      <c r="Q560" s="29"/>
      <c r="R560" s="29"/>
      <c r="S560" s="29"/>
      <c r="T560" s="29"/>
      <c r="U560" s="29"/>
      <c r="V560" s="29"/>
      <c r="W560" s="29"/>
      <c r="X560" s="29"/>
      <c r="Y560" s="29"/>
      <c r="Z560" s="32"/>
    </row>
    <row r="561" spans="1:26" ht="12.75" customHeight="1">
      <c r="A561" s="698" t="s">
        <v>74</v>
      </c>
      <c r="B561" s="657"/>
      <c r="C561" s="86">
        <f>C562+C566</f>
        <v>41750000</v>
      </c>
      <c r="D561" s="26"/>
      <c r="E561" s="26"/>
      <c r="F561" s="93"/>
      <c r="G561" s="101"/>
      <c r="H561" s="29"/>
      <c r="I561" s="29"/>
      <c r="J561" s="29"/>
      <c r="K561" s="29"/>
      <c r="L561" s="29"/>
      <c r="M561" s="29"/>
      <c r="N561" s="29"/>
      <c r="O561" s="29"/>
      <c r="P561" s="29"/>
      <c r="Q561" s="29"/>
      <c r="R561" s="29"/>
      <c r="S561" s="29"/>
      <c r="T561" s="29"/>
      <c r="U561" s="29"/>
      <c r="V561" s="29"/>
      <c r="W561" s="29"/>
      <c r="X561" s="29"/>
      <c r="Y561" s="29"/>
      <c r="Z561" s="32"/>
    </row>
    <row r="562" spans="1:26" ht="12.75" customHeight="1">
      <c r="A562" s="21">
        <v>221104</v>
      </c>
      <c r="B562" s="21" t="s">
        <v>78</v>
      </c>
      <c r="C562" s="50">
        <f>SUM(C563:C565)</f>
        <v>33750000</v>
      </c>
      <c r="D562" s="47"/>
      <c r="E562" s="26"/>
      <c r="F562" s="93"/>
      <c r="G562" s="101"/>
      <c r="H562" s="29"/>
      <c r="I562" s="29"/>
      <c r="J562" s="29"/>
      <c r="K562" s="29"/>
      <c r="L562" s="29"/>
      <c r="M562" s="29"/>
      <c r="N562" s="29"/>
      <c r="O562" s="29"/>
      <c r="P562" s="29"/>
      <c r="Q562" s="29"/>
      <c r="R562" s="29"/>
      <c r="S562" s="29"/>
      <c r="T562" s="29"/>
      <c r="U562" s="29"/>
      <c r="V562" s="29"/>
      <c r="W562" s="29"/>
      <c r="X562" s="29"/>
      <c r="Y562" s="29"/>
      <c r="Z562" s="32"/>
    </row>
    <row r="563" spans="1:26" ht="12.75" customHeight="1">
      <c r="A563" s="25">
        <v>22110401</v>
      </c>
      <c r="B563" s="29" t="s">
        <v>79</v>
      </c>
      <c r="C563" s="26">
        <v>2750000</v>
      </c>
      <c r="D563" s="26"/>
      <c r="E563" s="26"/>
      <c r="F563" s="93"/>
      <c r="G563" s="101"/>
      <c r="H563" s="29"/>
      <c r="I563" s="29"/>
      <c r="J563" s="29"/>
      <c r="K563" s="29"/>
      <c r="L563" s="29"/>
      <c r="M563" s="29"/>
      <c r="N563" s="29"/>
      <c r="O563" s="29"/>
      <c r="P563" s="29"/>
      <c r="Q563" s="29"/>
      <c r="R563" s="29"/>
      <c r="S563" s="29"/>
      <c r="T563" s="29"/>
      <c r="U563" s="29"/>
      <c r="V563" s="29"/>
      <c r="W563" s="29"/>
      <c r="X563" s="29"/>
      <c r="Y563" s="29"/>
      <c r="Z563" s="32"/>
    </row>
    <row r="564" spans="1:26" ht="12.75" customHeight="1">
      <c r="A564" s="25">
        <v>22110405</v>
      </c>
      <c r="B564" s="26" t="s">
        <v>253</v>
      </c>
      <c r="C564" s="20">
        <f t="shared" ref="C564:C565" si="2">15500000</f>
        <v>15500000</v>
      </c>
      <c r="D564" s="32"/>
      <c r="E564" s="26"/>
      <c r="F564" s="93"/>
      <c r="G564" s="101"/>
      <c r="H564" s="29"/>
      <c r="I564" s="29"/>
      <c r="J564" s="29"/>
      <c r="K564" s="29"/>
      <c r="L564" s="29"/>
      <c r="M564" s="29"/>
      <c r="N564" s="29"/>
      <c r="O564" s="29"/>
      <c r="P564" s="29"/>
      <c r="Q564" s="29"/>
      <c r="R564" s="29"/>
      <c r="S564" s="29"/>
      <c r="T564" s="29"/>
      <c r="U564" s="29"/>
      <c r="V564" s="29"/>
      <c r="W564" s="29"/>
      <c r="X564" s="29"/>
      <c r="Y564" s="29"/>
      <c r="Z564" s="32"/>
    </row>
    <row r="565" spans="1:26" ht="12.75" customHeight="1">
      <c r="A565" s="25">
        <v>22110409</v>
      </c>
      <c r="B565" s="26" t="s">
        <v>80</v>
      </c>
      <c r="C565" s="20">
        <f t="shared" si="2"/>
        <v>15500000</v>
      </c>
      <c r="D565" s="32"/>
      <c r="E565" s="26"/>
      <c r="F565" s="93"/>
      <c r="G565" s="101"/>
      <c r="H565" s="29"/>
      <c r="I565" s="29"/>
      <c r="J565" s="29"/>
      <c r="K565" s="29"/>
      <c r="L565" s="29"/>
      <c r="M565" s="29"/>
      <c r="N565" s="29"/>
      <c r="O565" s="29"/>
      <c r="P565" s="29"/>
      <c r="Q565" s="29"/>
      <c r="R565" s="29"/>
      <c r="S565" s="29"/>
      <c r="T565" s="29"/>
      <c r="U565" s="29"/>
      <c r="V565" s="29"/>
      <c r="W565" s="29"/>
      <c r="X565" s="29"/>
      <c r="Y565" s="29"/>
      <c r="Z565" s="32"/>
    </row>
    <row r="566" spans="1:26" ht="12.75" customHeight="1">
      <c r="A566" s="21">
        <v>221107</v>
      </c>
      <c r="B566" s="23" t="s">
        <v>81</v>
      </c>
      <c r="C566" s="23">
        <f>SUM(C567)</f>
        <v>8000000</v>
      </c>
      <c r="D566" s="26"/>
      <c r="E566" s="26"/>
      <c r="F566" s="93"/>
      <c r="G566" s="101"/>
      <c r="H566" s="29"/>
      <c r="I566" s="29"/>
      <c r="J566" s="29"/>
      <c r="K566" s="29"/>
      <c r="L566" s="29"/>
      <c r="M566" s="29"/>
      <c r="N566" s="29"/>
      <c r="O566" s="29"/>
      <c r="P566" s="29"/>
      <c r="Q566" s="29"/>
      <c r="R566" s="29"/>
      <c r="S566" s="29"/>
      <c r="T566" s="29"/>
      <c r="U566" s="29"/>
      <c r="V566" s="29"/>
      <c r="W566" s="29"/>
      <c r="X566" s="29"/>
      <c r="Y566" s="29"/>
      <c r="Z566" s="32"/>
    </row>
    <row r="567" spans="1:26" ht="12.75" customHeight="1">
      <c r="A567" s="25">
        <v>22110702</v>
      </c>
      <c r="B567" s="26" t="s">
        <v>82</v>
      </c>
      <c r="C567" s="26">
        <f>8000000</f>
        <v>8000000</v>
      </c>
      <c r="D567" s="26"/>
      <c r="E567" s="26"/>
      <c r="F567" s="93"/>
      <c r="G567" s="101"/>
      <c r="H567" s="29"/>
      <c r="I567" s="29"/>
      <c r="J567" s="29"/>
      <c r="K567" s="29"/>
      <c r="L567" s="29"/>
      <c r="M567" s="29"/>
      <c r="N567" s="29"/>
      <c r="O567" s="29"/>
      <c r="P567" s="29"/>
      <c r="Q567" s="29"/>
      <c r="R567" s="29"/>
      <c r="S567" s="29"/>
      <c r="T567" s="29"/>
      <c r="U567" s="29"/>
      <c r="V567" s="29"/>
      <c r="W567" s="29"/>
      <c r="X567" s="29"/>
      <c r="Y567" s="29"/>
      <c r="Z567" s="32"/>
    </row>
    <row r="568" spans="1:26" ht="12.75" customHeight="1">
      <c r="A568" s="29"/>
      <c r="B568" s="29"/>
      <c r="C568" s="26"/>
      <c r="D568" s="51"/>
      <c r="E568" s="26"/>
      <c r="F568" s="93"/>
      <c r="G568" s="101"/>
      <c r="H568" s="29"/>
      <c r="I568" s="29"/>
      <c r="J568" s="29"/>
      <c r="K568" s="29"/>
      <c r="L568" s="29"/>
      <c r="M568" s="29"/>
      <c r="N568" s="29"/>
      <c r="O568" s="29"/>
      <c r="P568" s="29"/>
      <c r="Q568" s="29"/>
      <c r="R568" s="29"/>
      <c r="S568" s="29"/>
      <c r="T568" s="29"/>
      <c r="U568" s="29"/>
      <c r="V568" s="29"/>
      <c r="W568" s="29"/>
      <c r="X568" s="29"/>
      <c r="Y568" s="29"/>
      <c r="Z568" s="32"/>
    </row>
    <row r="569" spans="1:26" ht="12.75" customHeight="1" thickBot="1">
      <c r="A569" s="29"/>
      <c r="B569" s="26"/>
      <c r="C569" s="26"/>
      <c r="D569" s="125"/>
      <c r="E569" s="125"/>
      <c r="F569" s="125"/>
      <c r="G569" s="101"/>
      <c r="H569" s="29"/>
      <c r="I569" s="29"/>
      <c r="J569" s="29"/>
      <c r="K569" s="29"/>
      <c r="L569" s="29"/>
      <c r="M569" s="29"/>
      <c r="N569" s="29"/>
      <c r="O569" s="29"/>
      <c r="P569" s="29"/>
      <c r="Q569" s="29"/>
      <c r="R569" s="29"/>
      <c r="S569" s="29"/>
      <c r="T569" s="29"/>
      <c r="U569" s="29"/>
      <c r="V569" s="29"/>
      <c r="W569" s="29"/>
      <c r="X569" s="29"/>
      <c r="Y569" s="29"/>
      <c r="Z569" s="32"/>
    </row>
    <row r="570" spans="1:26" ht="12.75" customHeight="1">
      <c r="A570" s="684" t="s">
        <v>439</v>
      </c>
      <c r="B570" s="685"/>
      <c r="C570" s="689" t="s">
        <v>440</v>
      </c>
      <c r="E570" s="25"/>
      <c r="F570" s="101"/>
      <c r="G570" s="29"/>
      <c r="H570" s="29"/>
      <c r="I570" s="29"/>
      <c r="J570" s="29"/>
      <c r="K570" s="29"/>
      <c r="L570" s="29"/>
      <c r="M570" s="29"/>
      <c r="N570" s="29"/>
      <c r="O570" s="29"/>
      <c r="P570" s="29"/>
      <c r="Q570" s="29"/>
      <c r="R570" s="29"/>
      <c r="S570" s="29"/>
      <c r="T570" s="29"/>
      <c r="U570" s="29"/>
      <c r="V570" s="29"/>
      <c r="W570" s="29"/>
      <c r="X570" s="29"/>
      <c r="Y570" s="32"/>
    </row>
    <row r="571" spans="1:26" ht="12.75" customHeight="1" thickBot="1">
      <c r="A571" s="686"/>
      <c r="B571" s="687"/>
      <c r="C571" s="717"/>
      <c r="E571" s="93"/>
      <c r="F571" s="101"/>
      <c r="G571" s="29"/>
      <c r="H571" s="29"/>
      <c r="I571" s="29"/>
      <c r="J571" s="29"/>
      <c r="K571" s="29"/>
      <c r="L571" s="29"/>
      <c r="M571" s="29"/>
      <c r="N571" s="29"/>
      <c r="O571" s="29"/>
      <c r="P571" s="29"/>
      <c r="Q571" s="29"/>
      <c r="R571" s="29"/>
      <c r="S571" s="29"/>
      <c r="T571" s="29"/>
      <c r="U571" s="29"/>
      <c r="V571" s="29"/>
      <c r="W571" s="29"/>
      <c r="X571" s="29"/>
      <c r="Y571" s="32"/>
    </row>
    <row r="572" spans="1:26" ht="12.75" customHeight="1">
      <c r="A572" s="761" t="s">
        <v>441</v>
      </c>
      <c r="B572" s="762"/>
      <c r="C572" s="763"/>
      <c r="E572" s="93"/>
      <c r="F572" s="101"/>
      <c r="G572" s="29"/>
      <c r="H572" s="29"/>
      <c r="I572" s="29"/>
      <c r="J572" s="29"/>
      <c r="K572" s="29"/>
      <c r="L572" s="29"/>
      <c r="M572" s="29"/>
      <c r="N572" s="29"/>
      <c r="O572" s="29"/>
      <c r="P572" s="29"/>
      <c r="Q572" s="29"/>
      <c r="R572" s="29"/>
      <c r="S572" s="29"/>
      <c r="T572" s="29"/>
      <c r="U572" s="29"/>
      <c r="V572" s="29"/>
      <c r="W572" s="29"/>
      <c r="X572" s="29"/>
      <c r="Y572" s="32"/>
    </row>
    <row r="573" spans="1:26" ht="12.75" customHeight="1">
      <c r="A573" s="764"/>
      <c r="B573" s="765"/>
      <c r="C573" s="766"/>
      <c r="E573" s="93"/>
      <c r="F573" s="101"/>
      <c r="G573" s="29"/>
      <c r="H573" s="29"/>
      <c r="I573" s="29"/>
      <c r="J573" s="29"/>
      <c r="K573" s="29"/>
      <c r="L573" s="29"/>
      <c r="M573" s="29"/>
      <c r="N573" s="29"/>
      <c r="O573" s="29"/>
      <c r="P573" s="29"/>
      <c r="Q573" s="29"/>
      <c r="R573" s="29"/>
      <c r="S573" s="29"/>
      <c r="T573" s="29"/>
      <c r="U573" s="29"/>
      <c r="V573" s="29"/>
      <c r="W573" s="29"/>
      <c r="X573" s="29"/>
      <c r="Y573" s="32"/>
    </row>
    <row r="574" spans="1:26" ht="12.75" customHeight="1" thickBot="1">
      <c r="A574" s="767"/>
      <c r="B574" s="768"/>
      <c r="C574" s="769"/>
      <c r="E574" s="93"/>
      <c r="F574" s="101"/>
      <c r="G574" s="29"/>
      <c r="H574" s="29"/>
      <c r="I574" s="29"/>
      <c r="J574" s="29"/>
      <c r="K574" s="29"/>
      <c r="L574" s="29"/>
      <c r="M574" s="29"/>
      <c r="N574" s="29"/>
      <c r="O574" s="29"/>
      <c r="P574" s="29"/>
      <c r="Q574" s="29"/>
      <c r="R574" s="29"/>
      <c r="S574" s="29"/>
      <c r="T574" s="29"/>
      <c r="U574" s="29"/>
      <c r="V574" s="29"/>
      <c r="W574" s="29"/>
      <c r="X574" s="29"/>
      <c r="Y574" s="32"/>
    </row>
    <row r="575" spans="1:26" ht="12.75" customHeight="1">
      <c r="A575" s="57" t="s">
        <v>4</v>
      </c>
      <c r="B575" s="32"/>
      <c r="C575" s="137"/>
      <c r="E575" s="93"/>
      <c r="F575" s="101"/>
      <c r="G575" s="29"/>
      <c r="H575" s="29"/>
      <c r="I575" s="29"/>
      <c r="J575" s="29"/>
      <c r="K575" s="29"/>
      <c r="L575" s="29"/>
      <c r="M575" s="29"/>
      <c r="N575" s="29"/>
      <c r="O575" s="29"/>
      <c r="P575" s="29"/>
      <c r="Q575" s="29"/>
      <c r="R575" s="29"/>
      <c r="S575" s="29"/>
      <c r="T575" s="29"/>
      <c r="U575" s="29"/>
      <c r="V575" s="29"/>
      <c r="W575" s="29"/>
      <c r="X575" s="29"/>
      <c r="Y575" s="32"/>
    </row>
    <row r="576" spans="1:26" ht="12.75" customHeight="1">
      <c r="A576" s="63" t="s">
        <v>402</v>
      </c>
      <c r="B576" s="32"/>
      <c r="C576" s="137"/>
      <c r="E576" s="93"/>
      <c r="F576" s="101"/>
      <c r="G576" s="29"/>
      <c r="H576" s="29"/>
      <c r="I576" s="29"/>
      <c r="J576" s="29"/>
      <c r="K576" s="29"/>
      <c r="L576" s="29"/>
      <c r="M576" s="29"/>
      <c r="N576" s="29"/>
      <c r="O576" s="29"/>
      <c r="P576" s="29"/>
      <c r="Q576" s="29"/>
      <c r="R576" s="29"/>
      <c r="S576" s="29"/>
      <c r="T576" s="29"/>
      <c r="U576" s="29"/>
      <c r="V576" s="29"/>
      <c r="W576" s="29"/>
      <c r="X576" s="29"/>
      <c r="Y576" s="32"/>
    </row>
    <row r="577" spans="1:26" ht="12.75" customHeight="1">
      <c r="A577" s="209" t="s">
        <v>442</v>
      </c>
      <c r="B577" s="32"/>
      <c r="C577" s="137"/>
      <c r="E577" s="93"/>
      <c r="F577" s="101"/>
      <c r="G577" s="29"/>
      <c r="H577" s="29"/>
      <c r="I577" s="29"/>
      <c r="J577" s="29"/>
      <c r="K577" s="29"/>
      <c r="L577" s="29"/>
      <c r="M577" s="29"/>
      <c r="N577" s="29"/>
      <c r="O577" s="29"/>
      <c r="P577" s="29"/>
      <c r="Q577" s="29"/>
      <c r="R577" s="29"/>
      <c r="S577" s="29"/>
      <c r="T577" s="29"/>
      <c r="U577" s="29"/>
      <c r="V577" s="29"/>
      <c r="W577" s="29"/>
      <c r="X577" s="29"/>
      <c r="Y577" s="32"/>
    </row>
    <row r="578" spans="1:26" ht="12.75" customHeight="1" thickBot="1">
      <c r="A578" s="63" t="s">
        <v>7</v>
      </c>
      <c r="B578" s="32"/>
      <c r="C578" s="137"/>
      <c r="E578" s="93"/>
      <c r="F578" s="101"/>
      <c r="G578" s="29"/>
      <c r="H578" s="29"/>
      <c r="I578" s="29"/>
      <c r="J578" s="29"/>
      <c r="K578" s="29"/>
      <c r="L578" s="29"/>
      <c r="M578" s="29"/>
      <c r="N578" s="29"/>
      <c r="O578" s="29"/>
      <c r="P578" s="29"/>
      <c r="Q578" s="29"/>
      <c r="R578" s="29"/>
      <c r="S578" s="29"/>
      <c r="T578" s="29"/>
      <c r="U578" s="29"/>
      <c r="V578" s="29"/>
      <c r="W578" s="29"/>
      <c r="X578" s="29"/>
      <c r="Y578" s="32"/>
    </row>
    <row r="579" spans="1:26" ht="12.75" customHeight="1" thickBot="1">
      <c r="A579" s="13" t="s">
        <v>8</v>
      </c>
      <c r="B579" s="14"/>
      <c r="C579" s="16">
        <f>C612+C693+C771+C864</f>
        <v>1710121500</v>
      </c>
      <c r="E579" s="93"/>
      <c r="F579" s="101"/>
      <c r="G579" s="29"/>
      <c r="H579" s="29"/>
      <c r="I579" s="29"/>
      <c r="J579" s="29"/>
      <c r="K579" s="29"/>
      <c r="L579" s="29"/>
      <c r="M579" s="29"/>
      <c r="N579" s="29"/>
      <c r="O579" s="29"/>
      <c r="P579" s="29"/>
      <c r="Q579" s="29"/>
      <c r="R579" s="29"/>
      <c r="S579" s="29"/>
      <c r="T579" s="29"/>
      <c r="U579" s="29"/>
      <c r="V579" s="29"/>
      <c r="W579" s="29"/>
      <c r="X579" s="29"/>
      <c r="Y579" s="32"/>
    </row>
    <row r="580" spans="1:26" ht="12.75" customHeight="1">
      <c r="A580" s="29"/>
      <c r="B580" s="29"/>
      <c r="C580" s="26"/>
      <c r="D580" s="51"/>
      <c r="E580" s="26"/>
      <c r="F580" s="93"/>
      <c r="G580" s="101"/>
      <c r="H580" s="29"/>
      <c r="I580" s="29"/>
      <c r="J580" s="29"/>
      <c r="K580" s="29"/>
      <c r="L580" s="29"/>
      <c r="M580" s="29"/>
      <c r="N580" s="29"/>
      <c r="O580" s="29"/>
      <c r="P580" s="29"/>
      <c r="Q580" s="29"/>
      <c r="R580" s="29"/>
      <c r="S580" s="29"/>
      <c r="T580" s="29"/>
      <c r="U580" s="29"/>
      <c r="V580" s="29"/>
      <c r="W580" s="29"/>
      <c r="X580" s="29"/>
      <c r="Y580" s="29"/>
      <c r="Z580" s="32"/>
    </row>
    <row r="581" spans="1:26" ht="12.75" customHeight="1" thickBot="1">
      <c r="A581" s="29"/>
      <c r="B581" s="29"/>
      <c r="C581" s="26"/>
      <c r="D581" s="51"/>
      <c r="E581" s="26"/>
      <c r="F581" s="93"/>
      <c r="G581" s="101"/>
      <c r="H581" s="29"/>
      <c r="I581" s="29"/>
      <c r="J581" s="29"/>
      <c r="K581" s="29"/>
      <c r="L581" s="29"/>
      <c r="M581" s="29"/>
      <c r="N581" s="29"/>
      <c r="O581" s="29"/>
      <c r="P581" s="29"/>
      <c r="Q581" s="29"/>
      <c r="R581" s="29"/>
      <c r="S581" s="29"/>
      <c r="T581" s="29"/>
      <c r="U581" s="29"/>
      <c r="V581" s="29"/>
      <c r="W581" s="29"/>
      <c r="X581" s="29"/>
      <c r="Y581" s="29"/>
      <c r="Z581" s="32"/>
    </row>
    <row r="582" spans="1:26" ht="12.75" customHeight="1">
      <c r="A582" s="774" t="s">
        <v>443</v>
      </c>
      <c r="B582" s="726"/>
      <c r="C582" s="682" t="s">
        <v>444</v>
      </c>
      <c r="E582" s="32"/>
      <c r="F582" s="93"/>
      <c r="G582" s="101"/>
      <c r="H582" s="29"/>
      <c r="I582" s="29"/>
      <c r="J582" s="29"/>
      <c r="K582" s="29"/>
      <c r="L582" s="29"/>
      <c r="M582" s="29"/>
      <c r="N582" s="29"/>
      <c r="O582" s="29"/>
      <c r="P582" s="29"/>
      <c r="Q582" s="29"/>
      <c r="R582" s="29"/>
      <c r="S582" s="29"/>
      <c r="T582" s="29"/>
      <c r="U582" s="29"/>
      <c r="V582" s="29"/>
      <c r="W582" s="29"/>
      <c r="X582" s="29"/>
      <c r="Y582" s="29"/>
      <c r="Z582" s="32"/>
    </row>
    <row r="583" spans="1:26" ht="12.75" customHeight="1" thickBot="1">
      <c r="A583" s="727"/>
      <c r="B583" s="728"/>
      <c r="C583" s="662"/>
      <c r="E583" s="32"/>
      <c r="F583" s="93"/>
      <c r="G583" s="101"/>
      <c r="H583" s="29"/>
      <c r="I583" s="29"/>
      <c r="J583" s="29"/>
      <c r="K583" s="29"/>
      <c r="L583" s="29"/>
      <c r="M583" s="29"/>
      <c r="N583" s="29"/>
      <c r="O583" s="29"/>
      <c r="P583" s="29"/>
      <c r="Q583" s="29"/>
      <c r="R583" s="29"/>
      <c r="S583" s="29"/>
      <c r="T583" s="29"/>
      <c r="U583" s="29"/>
      <c r="V583" s="29"/>
      <c r="W583" s="29"/>
      <c r="X583" s="29"/>
      <c r="Y583" s="29"/>
      <c r="Z583" s="32"/>
    </row>
    <row r="584" spans="1:26" ht="12.75" customHeight="1">
      <c r="A584" s="668" t="s">
        <v>445</v>
      </c>
      <c r="B584" s="669"/>
      <c r="C584" s="670"/>
      <c r="E584" s="32"/>
      <c r="F584" s="93"/>
      <c r="G584" s="101"/>
      <c r="H584" s="29"/>
      <c r="I584" s="29"/>
      <c r="J584" s="29"/>
      <c r="K584" s="29"/>
      <c r="L584" s="29"/>
      <c r="M584" s="29"/>
      <c r="N584" s="29"/>
      <c r="O584" s="29"/>
      <c r="P584" s="29"/>
      <c r="Q584" s="29"/>
      <c r="R584" s="29"/>
      <c r="S584" s="29"/>
      <c r="T584" s="29"/>
      <c r="U584" s="29"/>
      <c r="V584" s="29"/>
      <c r="W584" s="29"/>
      <c r="X584" s="29"/>
      <c r="Y584" s="29"/>
      <c r="Z584" s="32"/>
    </row>
    <row r="585" spans="1:26" ht="12.75" customHeight="1">
      <c r="A585" s="671"/>
      <c r="B585" s="672"/>
      <c r="C585" s="673"/>
      <c r="E585" s="32"/>
      <c r="F585" s="93"/>
      <c r="G585" s="101"/>
      <c r="H585" s="29"/>
      <c r="I585" s="29"/>
      <c r="J585" s="29"/>
      <c r="K585" s="29"/>
      <c r="L585" s="29"/>
      <c r="M585" s="29"/>
      <c r="N585" s="29"/>
      <c r="O585" s="29"/>
      <c r="P585" s="29"/>
      <c r="Q585" s="29"/>
      <c r="R585" s="29"/>
      <c r="S585" s="29"/>
      <c r="T585" s="29"/>
      <c r="U585" s="29"/>
      <c r="V585" s="29"/>
      <c r="W585" s="29"/>
      <c r="X585" s="29"/>
      <c r="Y585" s="29"/>
      <c r="Z585" s="32"/>
    </row>
    <row r="586" spans="1:26" ht="12.75" customHeight="1">
      <c r="A586" s="671"/>
      <c r="B586" s="672"/>
      <c r="C586" s="673"/>
      <c r="E586" s="32"/>
      <c r="F586" s="93"/>
      <c r="G586" s="101"/>
      <c r="H586" s="29"/>
      <c r="I586" s="29"/>
      <c r="J586" s="29"/>
      <c r="K586" s="29"/>
      <c r="L586" s="29"/>
      <c r="M586" s="29"/>
      <c r="N586" s="29"/>
      <c r="O586" s="29"/>
      <c r="P586" s="29"/>
      <c r="Q586" s="29"/>
      <c r="R586" s="29"/>
      <c r="S586" s="29"/>
      <c r="T586" s="29"/>
      <c r="U586" s="29"/>
      <c r="V586" s="29"/>
      <c r="W586" s="29"/>
      <c r="X586" s="29"/>
      <c r="Y586" s="29"/>
      <c r="Z586" s="32"/>
    </row>
    <row r="587" spans="1:26" ht="12.75" customHeight="1">
      <c r="A587" s="671"/>
      <c r="B587" s="672"/>
      <c r="C587" s="673"/>
      <c r="E587" s="32"/>
      <c r="F587" s="93"/>
      <c r="G587" s="101"/>
      <c r="H587" s="29"/>
      <c r="I587" s="29"/>
      <c r="J587" s="29"/>
      <c r="K587" s="29"/>
      <c r="L587" s="29"/>
      <c r="M587" s="29"/>
      <c r="N587" s="29"/>
      <c r="O587" s="29"/>
      <c r="P587" s="29"/>
      <c r="Q587" s="29"/>
      <c r="R587" s="29"/>
      <c r="S587" s="29"/>
      <c r="T587" s="29"/>
      <c r="U587" s="29"/>
      <c r="V587" s="29"/>
      <c r="W587" s="29"/>
      <c r="X587" s="29"/>
      <c r="Y587" s="29"/>
      <c r="Z587" s="32"/>
    </row>
    <row r="588" spans="1:26" ht="12.75" customHeight="1">
      <c r="A588" s="671"/>
      <c r="B588" s="672"/>
      <c r="C588" s="673"/>
      <c r="E588" s="32"/>
      <c r="F588" s="93"/>
      <c r="G588" s="101"/>
      <c r="H588" s="29"/>
      <c r="I588" s="29"/>
      <c r="J588" s="29"/>
      <c r="K588" s="29"/>
      <c r="L588" s="29"/>
      <c r="M588" s="29"/>
      <c r="N588" s="29"/>
      <c r="O588" s="29"/>
      <c r="P588" s="29"/>
      <c r="Q588" s="29"/>
      <c r="R588" s="29"/>
      <c r="S588" s="29"/>
      <c r="T588" s="29"/>
      <c r="U588" s="29"/>
      <c r="V588" s="29"/>
      <c r="W588" s="29"/>
      <c r="X588" s="29"/>
      <c r="Y588" s="29"/>
      <c r="Z588" s="32"/>
    </row>
    <row r="589" spans="1:26" ht="12.75" customHeight="1">
      <c r="A589" s="671"/>
      <c r="B589" s="672"/>
      <c r="C589" s="673"/>
      <c r="E589" s="32"/>
      <c r="F589" s="93"/>
      <c r="G589" s="101"/>
      <c r="H589" s="29"/>
      <c r="I589" s="29"/>
      <c r="J589" s="29"/>
      <c r="K589" s="29"/>
      <c r="L589" s="29"/>
      <c r="M589" s="29"/>
      <c r="N589" s="29"/>
      <c r="O589" s="29"/>
      <c r="P589" s="29"/>
      <c r="Q589" s="29"/>
      <c r="R589" s="29"/>
      <c r="S589" s="29"/>
      <c r="T589" s="29"/>
      <c r="U589" s="29"/>
      <c r="V589" s="29"/>
      <c r="W589" s="29"/>
      <c r="X589" s="29"/>
      <c r="Y589" s="29"/>
      <c r="Z589" s="32"/>
    </row>
    <row r="590" spans="1:26" ht="12.75" customHeight="1">
      <c r="A590" s="671"/>
      <c r="B590" s="672"/>
      <c r="C590" s="673"/>
      <c r="E590" s="32"/>
      <c r="F590" s="93"/>
      <c r="G590" s="101"/>
      <c r="H590" s="29"/>
      <c r="I590" s="29"/>
      <c r="J590" s="29"/>
      <c r="K590" s="29"/>
      <c r="L590" s="29"/>
      <c r="M590" s="29"/>
      <c r="N590" s="29"/>
      <c r="O590" s="29"/>
      <c r="P590" s="29"/>
      <c r="Q590" s="29"/>
      <c r="R590" s="29"/>
      <c r="S590" s="29"/>
      <c r="T590" s="29"/>
      <c r="U590" s="29"/>
      <c r="V590" s="29"/>
      <c r="W590" s="29"/>
      <c r="X590" s="29"/>
      <c r="Y590" s="29"/>
      <c r="Z590" s="32"/>
    </row>
    <row r="591" spans="1:26" ht="12.75" customHeight="1">
      <c r="A591" s="671"/>
      <c r="B591" s="672"/>
      <c r="C591" s="673"/>
      <c r="E591" s="32"/>
      <c r="F591" s="93"/>
      <c r="G591" s="101"/>
      <c r="H591" s="29"/>
      <c r="I591" s="29"/>
      <c r="J591" s="29"/>
      <c r="K591" s="29"/>
      <c r="L591" s="29"/>
      <c r="M591" s="29"/>
      <c r="N591" s="29"/>
      <c r="O591" s="29"/>
      <c r="P591" s="29"/>
      <c r="Q591" s="29"/>
      <c r="R591" s="29"/>
      <c r="S591" s="29"/>
      <c r="T591" s="29"/>
      <c r="U591" s="29"/>
      <c r="V591" s="29"/>
      <c r="W591" s="29"/>
      <c r="X591" s="29"/>
      <c r="Y591" s="29"/>
      <c r="Z591" s="32"/>
    </row>
    <row r="592" spans="1:26" ht="12.75" customHeight="1">
      <c r="A592" s="671"/>
      <c r="B592" s="672"/>
      <c r="C592" s="673"/>
      <c r="E592" s="32"/>
      <c r="F592" s="93"/>
      <c r="G592" s="101"/>
      <c r="H592" s="29"/>
      <c r="I592" s="29"/>
      <c r="J592" s="29"/>
      <c r="K592" s="29"/>
      <c r="L592" s="29"/>
      <c r="M592" s="29"/>
      <c r="N592" s="29"/>
      <c r="O592" s="29"/>
      <c r="P592" s="29"/>
      <c r="Q592" s="29"/>
      <c r="R592" s="29"/>
      <c r="S592" s="29"/>
      <c r="T592" s="29"/>
      <c r="U592" s="29"/>
      <c r="V592" s="29"/>
      <c r="W592" s="29"/>
      <c r="X592" s="29"/>
      <c r="Y592" s="29"/>
      <c r="Z592" s="32"/>
    </row>
    <row r="593" spans="1:26" ht="12.75" customHeight="1">
      <c r="A593" s="671"/>
      <c r="B593" s="672"/>
      <c r="C593" s="673"/>
      <c r="E593" s="32"/>
      <c r="F593" s="93"/>
      <c r="G593" s="101"/>
      <c r="H593" s="29"/>
      <c r="I593" s="29"/>
      <c r="J593" s="29"/>
      <c r="K593" s="29"/>
      <c r="L593" s="29"/>
      <c r="M593" s="29"/>
      <c r="N593" s="29"/>
      <c r="O593" s="29"/>
      <c r="P593" s="29"/>
      <c r="Q593" s="29"/>
      <c r="R593" s="29"/>
      <c r="S593" s="29"/>
      <c r="T593" s="29"/>
      <c r="U593" s="29"/>
      <c r="V593" s="29"/>
      <c r="W593" s="29"/>
      <c r="X593" s="29"/>
      <c r="Y593" s="29"/>
      <c r="Z593" s="32"/>
    </row>
    <row r="594" spans="1:26" ht="12.75" customHeight="1">
      <c r="A594" s="671"/>
      <c r="B594" s="672"/>
      <c r="C594" s="673"/>
      <c r="E594" s="32"/>
      <c r="F594" s="93"/>
      <c r="G594" s="101"/>
      <c r="H594" s="29"/>
      <c r="I594" s="29"/>
      <c r="J594" s="29"/>
      <c r="K594" s="29"/>
      <c r="L594" s="29"/>
      <c r="M594" s="29"/>
      <c r="N594" s="29"/>
      <c r="O594" s="29"/>
      <c r="P594" s="29"/>
      <c r="Q594" s="29"/>
      <c r="R594" s="29"/>
      <c r="S594" s="29"/>
      <c r="T594" s="29"/>
      <c r="U594" s="29"/>
      <c r="V594" s="29"/>
      <c r="W594" s="29"/>
      <c r="X594" s="29"/>
      <c r="Y594" s="29"/>
      <c r="Z594" s="32"/>
    </row>
    <row r="595" spans="1:26" ht="12.75" customHeight="1">
      <c r="A595" s="671"/>
      <c r="B595" s="672"/>
      <c r="C595" s="673"/>
      <c r="E595" s="32"/>
      <c r="F595" s="93"/>
      <c r="G595" s="101"/>
      <c r="H595" s="29"/>
      <c r="I595" s="29"/>
      <c r="J595" s="29"/>
      <c r="K595" s="29"/>
      <c r="L595" s="29"/>
      <c r="M595" s="29"/>
      <c r="N595" s="29"/>
      <c r="O595" s="29"/>
      <c r="P595" s="29"/>
      <c r="Q595" s="29"/>
      <c r="R595" s="29"/>
      <c r="S595" s="29"/>
      <c r="T595" s="29"/>
      <c r="U595" s="29"/>
      <c r="V595" s="29"/>
      <c r="W595" s="29"/>
      <c r="X595" s="29"/>
      <c r="Y595" s="29"/>
      <c r="Z595" s="32"/>
    </row>
    <row r="596" spans="1:26" ht="12.75" customHeight="1">
      <c r="A596" s="671"/>
      <c r="B596" s="672"/>
      <c r="C596" s="673"/>
      <c r="E596" s="32"/>
      <c r="F596" s="93"/>
      <c r="G596" s="101"/>
      <c r="H596" s="29"/>
      <c r="I596" s="29"/>
      <c r="J596" s="29"/>
      <c r="K596" s="29"/>
      <c r="L596" s="29"/>
      <c r="M596" s="29"/>
      <c r="N596" s="29"/>
      <c r="O596" s="29"/>
      <c r="P596" s="29"/>
      <c r="Q596" s="29"/>
      <c r="R596" s="29"/>
      <c r="S596" s="29"/>
      <c r="T596" s="29"/>
      <c r="U596" s="29"/>
      <c r="V596" s="29"/>
      <c r="W596" s="29"/>
      <c r="X596" s="29"/>
      <c r="Y596" s="29"/>
      <c r="Z596" s="32"/>
    </row>
    <row r="597" spans="1:26" ht="12.75" customHeight="1">
      <c r="A597" s="671"/>
      <c r="B597" s="672"/>
      <c r="C597" s="673"/>
      <c r="E597" s="32"/>
      <c r="F597" s="93"/>
      <c r="G597" s="101"/>
      <c r="H597" s="29"/>
      <c r="I597" s="29"/>
      <c r="J597" s="29"/>
      <c r="K597" s="29"/>
      <c r="L597" s="29"/>
      <c r="M597" s="29"/>
      <c r="N597" s="29"/>
      <c r="O597" s="29"/>
      <c r="P597" s="29"/>
      <c r="Q597" s="29"/>
      <c r="R597" s="29"/>
      <c r="S597" s="29"/>
      <c r="T597" s="29"/>
      <c r="U597" s="29"/>
      <c r="V597" s="29"/>
      <c r="W597" s="29"/>
      <c r="X597" s="29"/>
      <c r="Y597" s="29"/>
      <c r="Z597" s="32"/>
    </row>
    <row r="598" spans="1:26" ht="12.75" customHeight="1">
      <c r="A598" s="671"/>
      <c r="B598" s="672"/>
      <c r="C598" s="673"/>
      <c r="E598" s="32"/>
      <c r="F598" s="93"/>
      <c r="G598" s="101"/>
      <c r="H598" s="29"/>
      <c r="I598" s="29"/>
      <c r="J598" s="29"/>
      <c r="K598" s="29"/>
      <c r="L598" s="29"/>
      <c r="M598" s="29"/>
      <c r="N598" s="29"/>
      <c r="O598" s="29"/>
      <c r="P598" s="29"/>
      <c r="Q598" s="29"/>
      <c r="R598" s="29"/>
      <c r="S598" s="29"/>
      <c r="T598" s="29"/>
      <c r="U598" s="29"/>
      <c r="V598" s="29"/>
      <c r="W598" s="29"/>
      <c r="X598" s="29"/>
      <c r="Y598" s="29"/>
      <c r="Z598" s="32"/>
    </row>
    <row r="599" spans="1:26" ht="12.75" customHeight="1">
      <c r="A599" s="671"/>
      <c r="B599" s="672"/>
      <c r="C599" s="673"/>
      <c r="E599" s="32"/>
      <c r="F599" s="93"/>
      <c r="G599" s="101"/>
      <c r="H599" s="29"/>
      <c r="I599" s="29"/>
      <c r="J599" s="29"/>
      <c r="K599" s="29"/>
      <c r="L599" s="29"/>
      <c r="M599" s="29"/>
      <c r="N599" s="29"/>
      <c r="O599" s="29"/>
      <c r="P599" s="29"/>
      <c r="Q599" s="29"/>
      <c r="R599" s="29"/>
      <c r="S599" s="29"/>
      <c r="T599" s="29"/>
      <c r="U599" s="29"/>
      <c r="V599" s="29"/>
      <c r="W599" s="29"/>
      <c r="X599" s="29"/>
      <c r="Y599" s="29"/>
      <c r="Z599" s="32"/>
    </row>
    <row r="600" spans="1:26" ht="12.75" customHeight="1">
      <c r="A600" s="671"/>
      <c r="B600" s="672"/>
      <c r="C600" s="673"/>
      <c r="E600" s="32"/>
      <c r="F600" s="93"/>
      <c r="G600" s="101"/>
      <c r="H600" s="29"/>
      <c r="I600" s="29"/>
      <c r="J600" s="29"/>
      <c r="K600" s="29"/>
      <c r="L600" s="29"/>
      <c r="M600" s="29"/>
      <c r="N600" s="29"/>
      <c r="O600" s="29"/>
      <c r="P600" s="29"/>
      <c r="Q600" s="29"/>
      <c r="R600" s="29"/>
      <c r="S600" s="29"/>
      <c r="T600" s="29"/>
      <c r="U600" s="29"/>
      <c r="V600" s="29"/>
      <c r="W600" s="29"/>
      <c r="X600" s="29"/>
      <c r="Y600" s="29"/>
      <c r="Z600" s="32"/>
    </row>
    <row r="601" spans="1:26" ht="12.75" customHeight="1">
      <c r="A601" s="671"/>
      <c r="B601" s="672"/>
      <c r="C601" s="673"/>
      <c r="E601" s="32"/>
      <c r="F601" s="93"/>
      <c r="G601" s="101"/>
      <c r="H601" s="29"/>
      <c r="I601" s="29"/>
      <c r="J601" s="29"/>
      <c r="K601" s="29"/>
      <c r="L601" s="29"/>
      <c r="M601" s="29"/>
      <c r="N601" s="29"/>
      <c r="O601" s="29"/>
      <c r="P601" s="29"/>
      <c r="Q601" s="29"/>
      <c r="R601" s="29"/>
      <c r="S601" s="29"/>
      <c r="T601" s="29"/>
      <c r="U601" s="29"/>
      <c r="V601" s="29"/>
      <c r="W601" s="29"/>
      <c r="X601" s="29"/>
      <c r="Y601" s="29"/>
      <c r="Z601" s="32"/>
    </row>
    <row r="602" spans="1:26" ht="12.75" customHeight="1">
      <c r="A602" s="671"/>
      <c r="B602" s="672"/>
      <c r="C602" s="673"/>
      <c r="E602" s="32"/>
      <c r="F602" s="93"/>
      <c r="G602" s="101"/>
      <c r="H602" s="29"/>
      <c r="I602" s="29"/>
      <c r="J602" s="29"/>
      <c r="K602" s="29"/>
      <c r="L602" s="29"/>
      <c r="M602" s="29"/>
      <c r="N602" s="29"/>
      <c r="O602" s="29"/>
      <c r="P602" s="29"/>
      <c r="Q602" s="29"/>
      <c r="R602" s="29"/>
      <c r="S602" s="29"/>
      <c r="T602" s="29"/>
      <c r="U602" s="29"/>
      <c r="V602" s="29"/>
      <c r="W602" s="29"/>
      <c r="X602" s="29"/>
      <c r="Y602" s="29"/>
      <c r="Z602" s="32"/>
    </row>
    <row r="603" spans="1:26" ht="12.75" customHeight="1">
      <c r="A603" s="671"/>
      <c r="B603" s="672"/>
      <c r="C603" s="673"/>
      <c r="E603" s="32"/>
      <c r="F603" s="93"/>
      <c r="G603" s="101"/>
      <c r="H603" s="29"/>
      <c r="I603" s="29"/>
      <c r="J603" s="29"/>
      <c r="K603" s="29"/>
      <c r="L603" s="29"/>
      <c r="M603" s="29"/>
      <c r="N603" s="29"/>
      <c r="O603" s="29"/>
      <c r="P603" s="29"/>
      <c r="Q603" s="29"/>
      <c r="R603" s="29"/>
      <c r="S603" s="29"/>
      <c r="T603" s="29"/>
      <c r="U603" s="29"/>
      <c r="V603" s="29"/>
      <c r="W603" s="29"/>
      <c r="X603" s="29"/>
      <c r="Y603" s="29"/>
      <c r="Z603" s="32"/>
    </row>
    <row r="604" spans="1:26" ht="12.75" customHeight="1">
      <c r="A604" s="671"/>
      <c r="B604" s="672"/>
      <c r="C604" s="673"/>
      <c r="E604" s="32"/>
      <c r="F604" s="93"/>
      <c r="G604" s="101"/>
      <c r="H604" s="29"/>
      <c r="I604" s="29"/>
      <c r="J604" s="29"/>
      <c r="K604" s="29"/>
      <c r="L604" s="29"/>
      <c r="M604" s="29"/>
      <c r="N604" s="29"/>
      <c r="O604" s="29"/>
      <c r="P604" s="29"/>
      <c r="Q604" s="29"/>
      <c r="R604" s="29"/>
      <c r="S604" s="29"/>
      <c r="T604" s="29"/>
      <c r="U604" s="29"/>
      <c r="V604" s="29"/>
      <c r="W604" s="29"/>
      <c r="X604" s="29"/>
      <c r="Y604" s="29"/>
      <c r="Z604" s="32"/>
    </row>
    <row r="605" spans="1:26" ht="12.75" customHeight="1">
      <c r="A605" s="671"/>
      <c r="B605" s="672"/>
      <c r="C605" s="673"/>
      <c r="E605" s="32"/>
      <c r="F605" s="93"/>
      <c r="G605" s="101"/>
      <c r="H605" s="29"/>
      <c r="I605" s="29"/>
      <c r="J605" s="29"/>
      <c r="K605" s="29"/>
      <c r="L605" s="29"/>
      <c r="M605" s="29"/>
      <c r="N605" s="29"/>
      <c r="O605" s="29"/>
      <c r="P605" s="29"/>
      <c r="Q605" s="29"/>
      <c r="R605" s="29"/>
      <c r="S605" s="29"/>
      <c r="T605" s="29"/>
      <c r="U605" s="29"/>
      <c r="V605" s="29"/>
      <c r="W605" s="29"/>
      <c r="X605" s="29"/>
      <c r="Y605" s="29"/>
      <c r="Z605" s="32"/>
    </row>
    <row r="606" spans="1:26" ht="12.75" customHeight="1">
      <c r="A606" s="671"/>
      <c r="B606" s="672"/>
      <c r="C606" s="673"/>
      <c r="E606" s="32"/>
      <c r="F606" s="93"/>
      <c r="G606" s="101"/>
      <c r="H606" s="29"/>
      <c r="I606" s="29"/>
      <c r="J606" s="29"/>
      <c r="K606" s="29"/>
      <c r="L606" s="29"/>
      <c r="M606" s="29"/>
      <c r="N606" s="29"/>
      <c r="O606" s="29"/>
      <c r="P606" s="29"/>
      <c r="Q606" s="29"/>
      <c r="R606" s="29"/>
      <c r="S606" s="29"/>
      <c r="T606" s="29"/>
      <c r="U606" s="29"/>
      <c r="V606" s="29"/>
      <c r="W606" s="29"/>
      <c r="X606" s="29"/>
      <c r="Y606" s="29"/>
      <c r="Z606" s="32"/>
    </row>
    <row r="607" spans="1:26" ht="12.75" customHeight="1" thickBot="1">
      <c r="A607" s="674"/>
      <c r="B607" s="675"/>
      <c r="C607" s="676"/>
      <c r="E607" s="32"/>
      <c r="F607" s="93"/>
      <c r="G607" s="101"/>
      <c r="H607" s="29"/>
      <c r="I607" s="29"/>
      <c r="J607" s="29"/>
      <c r="K607" s="29"/>
      <c r="L607" s="29"/>
      <c r="M607" s="29"/>
      <c r="N607" s="29"/>
      <c r="O607" s="29"/>
      <c r="P607" s="29"/>
      <c r="Q607" s="29"/>
      <c r="R607" s="29"/>
      <c r="S607" s="29"/>
      <c r="T607" s="29"/>
      <c r="U607" s="29"/>
      <c r="V607" s="29"/>
      <c r="W607" s="29"/>
      <c r="X607" s="29"/>
      <c r="Y607" s="29"/>
      <c r="Z607" s="32"/>
    </row>
    <row r="608" spans="1:26" ht="12.75" customHeight="1">
      <c r="A608" s="57" t="s">
        <v>4</v>
      </c>
      <c r="B608" s="29"/>
      <c r="C608" s="137"/>
      <c r="E608" s="32"/>
      <c r="F608" s="93"/>
      <c r="G608" s="101"/>
      <c r="H608" s="29"/>
      <c r="I608" s="29"/>
      <c r="J608" s="29"/>
      <c r="K608" s="29"/>
      <c r="L608" s="29"/>
      <c r="M608" s="29"/>
      <c r="N608" s="29"/>
      <c r="O608" s="29"/>
      <c r="P608" s="29"/>
      <c r="Q608" s="29"/>
      <c r="R608" s="29"/>
      <c r="S608" s="29"/>
      <c r="T608" s="29"/>
      <c r="U608" s="29"/>
      <c r="V608" s="29"/>
      <c r="W608" s="29"/>
      <c r="X608" s="29"/>
      <c r="Y608" s="29"/>
      <c r="Z608" s="32"/>
    </row>
    <row r="609" spans="1:26" ht="12.75" customHeight="1">
      <c r="A609" s="63" t="s">
        <v>402</v>
      </c>
      <c r="B609" s="29"/>
      <c r="C609" s="137"/>
      <c r="E609" s="32"/>
      <c r="F609" s="93"/>
      <c r="G609" s="101"/>
      <c r="H609" s="29"/>
      <c r="I609" s="29"/>
      <c r="J609" s="29"/>
      <c r="K609" s="29"/>
      <c r="L609" s="29"/>
      <c r="M609" s="29"/>
      <c r="N609" s="29"/>
      <c r="O609" s="29"/>
      <c r="P609" s="29"/>
      <c r="Q609" s="29"/>
      <c r="R609" s="29"/>
      <c r="S609" s="29"/>
      <c r="T609" s="29"/>
      <c r="U609" s="29"/>
      <c r="V609" s="29"/>
      <c r="W609" s="29"/>
      <c r="X609" s="29"/>
      <c r="Y609" s="29"/>
      <c r="Z609" s="32"/>
    </row>
    <row r="610" spans="1:26" ht="12.75" customHeight="1">
      <c r="A610" s="63" t="s">
        <v>446</v>
      </c>
      <c r="B610" s="123"/>
      <c r="C610" s="137"/>
      <c r="E610" s="24"/>
      <c r="F610" s="93"/>
      <c r="G610" s="101"/>
      <c r="H610" s="29"/>
      <c r="I610" s="29"/>
      <c r="J610" s="29"/>
      <c r="K610" s="29"/>
      <c r="L610" s="29"/>
      <c r="M610" s="29"/>
      <c r="N610" s="29"/>
      <c r="O610" s="29"/>
      <c r="P610" s="29"/>
      <c r="Q610" s="29"/>
      <c r="R610" s="29"/>
      <c r="S610" s="29"/>
      <c r="T610" s="29"/>
      <c r="U610" s="29"/>
      <c r="V610" s="29"/>
      <c r="W610" s="29"/>
      <c r="X610" s="29"/>
      <c r="Y610" s="29"/>
      <c r="Z610" s="32"/>
    </row>
    <row r="611" spans="1:26" ht="12.75" customHeight="1" thickBot="1">
      <c r="A611" s="63" t="s">
        <v>7</v>
      </c>
      <c r="B611" s="29"/>
      <c r="C611" s="137"/>
      <c r="E611" s="32"/>
      <c r="F611" s="93"/>
      <c r="G611" s="101"/>
      <c r="H611" s="29"/>
      <c r="I611" s="29"/>
      <c r="J611" s="29"/>
      <c r="K611" s="29"/>
      <c r="L611" s="29"/>
      <c r="M611" s="29"/>
      <c r="N611" s="29"/>
      <c r="O611" s="29"/>
      <c r="P611" s="29"/>
      <c r="Q611" s="29"/>
      <c r="R611" s="29"/>
      <c r="S611" s="29"/>
      <c r="T611" s="29"/>
      <c r="U611" s="29"/>
      <c r="V611" s="29"/>
      <c r="W611" s="29"/>
      <c r="X611" s="29"/>
      <c r="Y611" s="29"/>
      <c r="Z611" s="32"/>
    </row>
    <row r="612" spans="1:26" ht="12.75" customHeight="1" thickBot="1">
      <c r="A612" s="65" t="s">
        <v>424</v>
      </c>
      <c r="B612" s="65"/>
      <c r="C612" s="68">
        <f>C614+C630+C648+C655</f>
        <v>925280000</v>
      </c>
      <c r="E612" s="38"/>
      <c r="F612" s="93"/>
      <c r="G612" s="101"/>
      <c r="H612" s="29"/>
      <c r="I612" s="29"/>
      <c r="J612" s="29"/>
      <c r="K612" s="29"/>
      <c r="L612" s="29"/>
      <c r="M612" s="29"/>
      <c r="N612" s="29"/>
      <c r="O612" s="29"/>
      <c r="P612" s="29"/>
      <c r="Q612" s="29"/>
      <c r="R612" s="29"/>
      <c r="S612" s="29"/>
      <c r="T612" s="29"/>
      <c r="U612" s="29"/>
      <c r="V612" s="29"/>
      <c r="W612" s="29"/>
      <c r="X612" s="29"/>
      <c r="Y612" s="29"/>
      <c r="Z612" s="32"/>
    </row>
    <row r="613" spans="1:26" ht="12.75" customHeight="1" thickBot="1">
      <c r="A613" s="7"/>
      <c r="B613" s="7"/>
      <c r="C613" s="8"/>
      <c r="D613" s="8"/>
      <c r="E613" s="26"/>
      <c r="F613" s="93"/>
      <c r="G613" s="101"/>
      <c r="H613" s="29"/>
      <c r="I613" s="29"/>
      <c r="J613" s="29"/>
      <c r="K613" s="29"/>
      <c r="L613" s="29"/>
      <c r="M613" s="29"/>
      <c r="N613" s="29"/>
      <c r="O613" s="29"/>
      <c r="P613" s="29"/>
      <c r="Q613" s="29"/>
      <c r="R613" s="29"/>
      <c r="S613" s="29"/>
      <c r="T613" s="29"/>
      <c r="U613" s="29"/>
      <c r="V613" s="29"/>
      <c r="W613" s="29"/>
      <c r="X613" s="29"/>
      <c r="Y613" s="29"/>
      <c r="Z613" s="32"/>
    </row>
    <row r="614" spans="1:26" ht="12.75" customHeight="1">
      <c r="A614" s="730" t="s">
        <v>32</v>
      </c>
      <c r="B614" s="657"/>
      <c r="C614" s="178">
        <f>C615+C620+C622+C624+C617</f>
        <v>86430000</v>
      </c>
      <c r="D614" s="20"/>
      <c r="E614" s="26"/>
      <c r="F614" s="93"/>
      <c r="G614" s="101"/>
      <c r="H614" s="29"/>
      <c r="I614" s="29"/>
      <c r="J614" s="29"/>
      <c r="K614" s="29"/>
      <c r="L614" s="29"/>
      <c r="M614" s="29"/>
      <c r="N614" s="29"/>
      <c r="O614" s="29"/>
      <c r="P614" s="29"/>
      <c r="Q614" s="29"/>
      <c r="R614" s="29"/>
      <c r="S614" s="29"/>
      <c r="T614" s="29"/>
      <c r="U614" s="29"/>
      <c r="V614" s="29"/>
      <c r="W614" s="29"/>
      <c r="X614" s="29"/>
      <c r="Y614" s="29"/>
      <c r="Z614" s="32"/>
    </row>
    <row r="615" spans="1:26" ht="12.75" customHeight="1">
      <c r="A615" s="21">
        <v>211201</v>
      </c>
      <c r="B615" s="22" t="s">
        <v>33</v>
      </c>
      <c r="C615" s="23">
        <f>SUM(C616)</f>
        <v>18460000</v>
      </c>
      <c r="D615" s="51"/>
      <c r="E615" s="26"/>
      <c r="F615" s="93"/>
      <c r="G615" s="101"/>
      <c r="H615" s="29"/>
      <c r="I615" s="29"/>
      <c r="J615" s="29"/>
      <c r="K615" s="29"/>
      <c r="L615" s="29"/>
      <c r="M615" s="29"/>
      <c r="N615" s="29"/>
      <c r="O615" s="29"/>
      <c r="P615" s="29"/>
      <c r="Q615" s="29"/>
      <c r="R615" s="29"/>
      <c r="S615" s="29"/>
      <c r="T615" s="29"/>
      <c r="U615" s="29"/>
      <c r="V615" s="29"/>
      <c r="W615" s="29"/>
      <c r="X615" s="29"/>
      <c r="Y615" s="29"/>
      <c r="Z615" s="32"/>
    </row>
    <row r="616" spans="1:26" ht="12.75" customHeight="1">
      <c r="A616" s="25">
        <v>21120101</v>
      </c>
      <c r="B616" s="32" t="s">
        <v>34</v>
      </c>
      <c r="C616" s="26">
        <v>18460000</v>
      </c>
      <c r="D616" s="32"/>
      <c r="E616" s="26"/>
      <c r="F616" s="93"/>
      <c r="G616" s="101"/>
      <c r="H616" s="29"/>
      <c r="I616" s="29"/>
      <c r="J616" s="29"/>
      <c r="K616" s="29"/>
      <c r="L616" s="29"/>
      <c r="M616" s="29"/>
      <c r="N616" s="29"/>
      <c r="O616" s="29"/>
      <c r="P616" s="29"/>
      <c r="Q616" s="29"/>
      <c r="R616" s="29"/>
      <c r="S616" s="29"/>
      <c r="T616" s="29"/>
      <c r="U616" s="29"/>
      <c r="V616" s="29"/>
      <c r="W616" s="29"/>
      <c r="X616" s="29"/>
      <c r="Y616" s="29"/>
      <c r="Z616" s="32"/>
    </row>
    <row r="617" spans="1:26" ht="12.75" customHeight="1">
      <c r="A617" s="21">
        <v>211202</v>
      </c>
      <c r="B617" s="49" t="s">
        <v>110</v>
      </c>
      <c r="C617" s="23">
        <f>SUM(C618:C619)</f>
        <v>8600000</v>
      </c>
      <c r="D617" s="25"/>
      <c r="E617" s="25"/>
      <c r="F617" s="109"/>
      <c r="G617" s="131"/>
      <c r="H617" s="131"/>
      <c r="I617" s="29"/>
      <c r="J617" s="29"/>
      <c r="K617" s="29"/>
      <c r="L617" s="29"/>
      <c r="M617" s="29"/>
      <c r="N617" s="29"/>
      <c r="O617" s="29"/>
      <c r="P617" s="29"/>
      <c r="Q617" s="29"/>
      <c r="R617" s="29"/>
      <c r="S617" s="29"/>
      <c r="T617" s="29"/>
      <c r="U617" s="29"/>
      <c r="V617" s="29"/>
      <c r="W617" s="29"/>
      <c r="X617" s="29"/>
      <c r="Y617" s="29"/>
      <c r="Z617" s="32"/>
    </row>
    <row r="618" spans="1:26" ht="12.75" customHeight="1">
      <c r="A618" s="25">
        <v>21120201</v>
      </c>
      <c r="B618" s="29" t="s">
        <v>166</v>
      </c>
      <c r="C618" s="26">
        <v>5450000</v>
      </c>
      <c r="D618" s="246"/>
      <c r="G618" s="131"/>
      <c r="H618" s="131"/>
      <c r="I618" s="29"/>
      <c r="J618" s="29"/>
      <c r="K618" s="29"/>
      <c r="L618" s="29"/>
      <c r="M618" s="29"/>
      <c r="N618" s="29"/>
      <c r="O618" s="29"/>
      <c r="P618" s="29"/>
      <c r="Q618" s="29"/>
      <c r="R618" s="29"/>
      <c r="S618" s="29"/>
      <c r="T618" s="29"/>
      <c r="U618" s="29"/>
      <c r="V618" s="29"/>
      <c r="W618" s="29"/>
      <c r="X618" s="29"/>
      <c r="Y618" s="29"/>
      <c r="Z618" s="32"/>
    </row>
    <row r="619" spans="1:26" ht="12.75" customHeight="1">
      <c r="A619" s="25">
        <v>21120202</v>
      </c>
      <c r="B619" s="32" t="s">
        <v>111</v>
      </c>
      <c r="C619" s="26">
        <f>3150000</f>
        <v>3150000</v>
      </c>
      <c r="D619" s="29"/>
      <c r="E619" s="29"/>
      <c r="F619" s="101"/>
      <c r="G619" s="131"/>
      <c r="H619" s="131"/>
      <c r="I619" s="29"/>
      <c r="J619" s="29"/>
      <c r="K619" s="29"/>
      <c r="L619" s="29"/>
      <c r="M619" s="29"/>
      <c r="N619" s="29"/>
      <c r="O619" s="29"/>
      <c r="P619" s="29"/>
      <c r="Q619" s="29"/>
      <c r="R619" s="29"/>
      <c r="S619" s="29"/>
      <c r="T619" s="29"/>
      <c r="U619" s="29"/>
      <c r="V619" s="29"/>
      <c r="W619" s="29"/>
      <c r="X619" s="29"/>
      <c r="Y619" s="29"/>
      <c r="Z619" s="32"/>
    </row>
    <row r="620" spans="1:26" ht="12.75" customHeight="1">
      <c r="A620" s="21">
        <v>211203</v>
      </c>
      <c r="B620" s="7" t="s">
        <v>35</v>
      </c>
      <c r="C620" s="23">
        <f>SUM(C621)</f>
        <v>5950000</v>
      </c>
      <c r="D620" s="51"/>
      <c r="E620" s="26"/>
      <c r="F620" s="93"/>
      <c r="G620" s="101"/>
      <c r="H620" s="29"/>
      <c r="I620" s="29"/>
      <c r="J620" s="29"/>
      <c r="K620" s="29"/>
      <c r="L620" s="29"/>
      <c r="M620" s="29"/>
      <c r="N620" s="29"/>
      <c r="O620" s="29"/>
      <c r="P620" s="29"/>
      <c r="Q620" s="29"/>
      <c r="R620" s="29"/>
      <c r="S620" s="29"/>
      <c r="T620" s="29"/>
      <c r="U620" s="29"/>
      <c r="V620" s="29"/>
      <c r="W620" s="29"/>
      <c r="X620" s="29"/>
      <c r="Y620" s="29"/>
      <c r="Z620" s="32"/>
    </row>
    <row r="621" spans="1:26" ht="12.75" customHeight="1">
      <c r="A621" s="25">
        <v>21120302</v>
      </c>
      <c r="B621" s="32" t="s">
        <v>37</v>
      </c>
      <c r="C621" s="26">
        <v>5950000</v>
      </c>
      <c r="D621" s="51"/>
      <c r="E621" s="26"/>
      <c r="F621" s="93"/>
      <c r="G621" s="101"/>
      <c r="H621" s="29"/>
      <c r="I621" s="29"/>
      <c r="J621" s="29"/>
      <c r="K621" s="29"/>
      <c r="L621" s="29"/>
      <c r="M621" s="29"/>
      <c r="N621" s="29"/>
      <c r="O621" s="29"/>
      <c r="P621" s="29"/>
      <c r="Q621" s="29"/>
      <c r="R621" s="29"/>
      <c r="S621" s="29"/>
      <c r="T621" s="29"/>
      <c r="U621" s="29"/>
      <c r="V621" s="29"/>
      <c r="W621" s="29"/>
      <c r="X621" s="29"/>
      <c r="Y621" s="29"/>
      <c r="Z621" s="32"/>
    </row>
    <row r="622" spans="1:26" ht="12.75" customHeight="1">
      <c r="A622" s="21">
        <v>211204</v>
      </c>
      <c r="B622" s="7" t="s">
        <v>38</v>
      </c>
      <c r="C622" s="23">
        <f>SUM(C623)</f>
        <v>7410000</v>
      </c>
      <c r="D622" s="51"/>
      <c r="E622" s="26"/>
      <c r="F622" s="93"/>
      <c r="G622" s="101"/>
      <c r="H622" s="29"/>
      <c r="I622" s="29"/>
      <c r="J622" s="29"/>
      <c r="K622" s="29"/>
      <c r="L622" s="29"/>
      <c r="M622" s="29"/>
      <c r="N622" s="29"/>
      <c r="O622" s="29"/>
      <c r="P622" s="29"/>
      <c r="Q622" s="29"/>
      <c r="R622" s="29"/>
      <c r="S622" s="29"/>
      <c r="T622" s="29"/>
      <c r="U622" s="29"/>
      <c r="V622" s="29"/>
      <c r="W622" s="29"/>
      <c r="X622" s="29"/>
      <c r="Y622" s="29"/>
      <c r="Z622" s="32"/>
    </row>
    <row r="623" spans="1:26" ht="12.75" customHeight="1">
      <c r="A623" s="25">
        <v>21120401</v>
      </c>
      <c r="B623" s="26" t="s">
        <v>39</v>
      </c>
      <c r="C623" s="20">
        <v>7410000</v>
      </c>
      <c r="D623" s="20"/>
      <c r="E623" s="26"/>
      <c r="F623" s="93"/>
      <c r="G623" s="101"/>
      <c r="H623" s="29"/>
      <c r="I623" s="29"/>
      <c r="J623" s="29"/>
      <c r="K623" s="29"/>
      <c r="L623" s="29"/>
      <c r="M623" s="29"/>
      <c r="N623" s="29"/>
      <c r="O623" s="29"/>
      <c r="P623" s="29"/>
      <c r="Q623" s="29"/>
      <c r="R623" s="29"/>
      <c r="S623" s="29"/>
      <c r="T623" s="29"/>
      <c r="U623" s="29"/>
      <c r="V623" s="29"/>
      <c r="W623" s="29"/>
      <c r="X623" s="29"/>
      <c r="Y623" s="29"/>
      <c r="Z623" s="32"/>
    </row>
    <row r="624" spans="1:26" ht="12.75" customHeight="1">
      <c r="A624" s="21">
        <v>211209</v>
      </c>
      <c r="B624" s="23" t="s">
        <v>50</v>
      </c>
      <c r="C624" s="8">
        <f>SUM(C625:C628)</f>
        <v>46010000</v>
      </c>
      <c r="D624" s="20"/>
      <c r="E624" s="26"/>
      <c r="F624" s="93"/>
      <c r="G624" s="101"/>
      <c r="H624" s="29"/>
      <c r="I624" s="29"/>
      <c r="J624" s="29"/>
      <c r="K624" s="29"/>
      <c r="L624" s="29"/>
      <c r="M624" s="29"/>
      <c r="N624" s="29"/>
      <c r="O624" s="29"/>
      <c r="P624" s="29"/>
      <c r="Q624" s="29"/>
      <c r="R624" s="29"/>
      <c r="S624" s="29"/>
      <c r="T624" s="29"/>
      <c r="U624" s="29"/>
      <c r="V624" s="29"/>
      <c r="W624" s="29"/>
      <c r="X624" s="29"/>
      <c r="Y624" s="29"/>
      <c r="Z624" s="32"/>
    </row>
    <row r="625" spans="1:26" ht="12.75" customHeight="1">
      <c r="A625" s="35">
        <v>21120904</v>
      </c>
      <c r="B625" s="32" t="s">
        <v>425</v>
      </c>
      <c r="C625" s="20">
        <v>4620000</v>
      </c>
      <c r="D625" s="20"/>
      <c r="E625" s="26"/>
      <c r="F625" s="93"/>
      <c r="G625" s="101"/>
      <c r="H625" s="29"/>
      <c r="I625" s="29"/>
      <c r="J625" s="29"/>
      <c r="K625" s="29"/>
      <c r="L625" s="29"/>
      <c r="M625" s="29"/>
      <c r="N625" s="29"/>
      <c r="O625" s="29"/>
      <c r="P625" s="29"/>
      <c r="Q625" s="29"/>
      <c r="R625" s="29"/>
      <c r="S625" s="29"/>
      <c r="T625" s="29"/>
      <c r="U625" s="29"/>
      <c r="V625" s="29"/>
      <c r="W625" s="29"/>
      <c r="X625" s="29"/>
      <c r="Y625" s="29"/>
      <c r="Z625" s="32"/>
    </row>
    <row r="626" spans="1:26" ht="12.75" customHeight="1">
      <c r="A626" s="35">
        <v>21120905</v>
      </c>
      <c r="B626" s="32" t="s">
        <v>112</v>
      </c>
      <c r="C626" s="20">
        <v>3900000</v>
      </c>
      <c r="D626" s="20"/>
      <c r="E626" s="26"/>
      <c r="F626" s="93"/>
      <c r="G626" s="101"/>
      <c r="H626" s="29"/>
      <c r="I626" s="29"/>
      <c r="J626" s="29"/>
      <c r="K626" s="29"/>
      <c r="L626" s="29"/>
      <c r="M626" s="29"/>
      <c r="N626" s="29"/>
      <c r="O626" s="29"/>
      <c r="P626" s="29"/>
      <c r="Q626" s="29"/>
      <c r="R626" s="29"/>
      <c r="S626" s="29"/>
      <c r="T626" s="29"/>
      <c r="U626" s="29"/>
      <c r="V626" s="29"/>
      <c r="W626" s="29"/>
      <c r="X626" s="29"/>
      <c r="Y626" s="29"/>
      <c r="Z626" s="32"/>
    </row>
    <row r="627" spans="1:26" ht="12.75" customHeight="1">
      <c r="A627" s="25">
        <v>21120906</v>
      </c>
      <c r="B627" s="26" t="s">
        <v>52</v>
      </c>
      <c r="C627" s="20">
        <v>3950000</v>
      </c>
      <c r="D627" s="20"/>
      <c r="E627" s="26"/>
      <c r="F627" s="93"/>
      <c r="G627" s="101"/>
      <c r="H627" s="29"/>
      <c r="I627" s="29"/>
      <c r="J627" s="29"/>
      <c r="K627" s="29"/>
      <c r="L627" s="29"/>
      <c r="M627" s="29"/>
      <c r="N627" s="29"/>
      <c r="O627" s="29"/>
      <c r="P627" s="29"/>
      <c r="Q627" s="29"/>
      <c r="R627" s="29"/>
      <c r="S627" s="29"/>
      <c r="T627" s="29"/>
      <c r="U627" s="29"/>
      <c r="V627" s="29"/>
      <c r="W627" s="29"/>
      <c r="X627" s="29"/>
      <c r="Y627" s="29"/>
      <c r="Z627" s="32"/>
    </row>
    <row r="628" spans="1:26" ht="12.75" customHeight="1">
      <c r="A628" s="25">
        <v>21120907</v>
      </c>
      <c r="B628" s="32" t="s">
        <v>113</v>
      </c>
      <c r="C628" s="20">
        <v>33540000</v>
      </c>
      <c r="D628" s="20"/>
      <c r="E628" s="26"/>
      <c r="F628" s="93"/>
      <c r="G628" s="101"/>
      <c r="H628" s="29"/>
      <c r="I628" s="29"/>
      <c r="J628" s="29"/>
      <c r="K628" s="29"/>
      <c r="L628" s="29"/>
      <c r="M628" s="29"/>
      <c r="N628" s="29"/>
      <c r="O628" s="29"/>
      <c r="P628" s="29"/>
      <c r="Q628" s="29"/>
      <c r="R628" s="29"/>
      <c r="S628" s="29"/>
      <c r="T628" s="29"/>
      <c r="U628" s="29"/>
      <c r="V628" s="29"/>
      <c r="W628" s="29"/>
      <c r="X628" s="29"/>
      <c r="Y628" s="29"/>
      <c r="Z628" s="32"/>
    </row>
    <row r="629" spans="1:26" ht="12.75" customHeight="1">
      <c r="A629" s="25"/>
      <c r="B629" s="26"/>
      <c r="C629" s="20"/>
      <c r="D629" s="20"/>
      <c r="E629" s="26"/>
      <c r="F629" s="93"/>
      <c r="G629" s="101"/>
      <c r="H629" s="29"/>
      <c r="I629" s="29"/>
      <c r="J629" s="29"/>
      <c r="K629" s="29"/>
      <c r="L629" s="29"/>
      <c r="M629" s="29"/>
      <c r="N629" s="29"/>
      <c r="O629" s="29"/>
      <c r="P629" s="29"/>
      <c r="Q629" s="29"/>
      <c r="R629" s="29"/>
      <c r="S629" s="29"/>
      <c r="T629" s="29"/>
      <c r="U629" s="29"/>
      <c r="V629" s="29"/>
      <c r="W629" s="29"/>
      <c r="X629" s="29"/>
      <c r="Y629" s="29"/>
      <c r="Z629" s="32"/>
    </row>
    <row r="630" spans="1:26" ht="12.75" customHeight="1">
      <c r="A630" s="658" t="s">
        <v>10</v>
      </c>
      <c r="B630" s="657"/>
      <c r="C630" s="34">
        <f>C631+C633+C636+C639+C641</f>
        <v>345300000</v>
      </c>
      <c r="D630" s="20"/>
      <c r="E630" s="26"/>
      <c r="F630" s="93"/>
      <c r="G630" s="101"/>
      <c r="H630" s="29"/>
      <c r="I630" s="29"/>
      <c r="J630" s="29"/>
      <c r="K630" s="29"/>
      <c r="L630" s="29"/>
      <c r="M630" s="29"/>
      <c r="N630" s="29"/>
      <c r="O630" s="29"/>
      <c r="P630" s="29"/>
      <c r="Q630" s="29"/>
      <c r="R630" s="29"/>
      <c r="S630" s="29"/>
      <c r="T630" s="29"/>
      <c r="U630" s="29"/>
      <c r="V630" s="29"/>
      <c r="W630" s="29"/>
      <c r="X630" s="29"/>
      <c r="Y630" s="29"/>
      <c r="Z630" s="32"/>
    </row>
    <row r="631" spans="1:26" ht="12.75" customHeight="1">
      <c r="A631" s="21">
        <v>211302</v>
      </c>
      <c r="B631" s="21" t="s">
        <v>53</v>
      </c>
      <c r="C631" s="8">
        <f>SUM(C632)</f>
        <v>11820000</v>
      </c>
      <c r="D631" s="20"/>
      <c r="E631" s="26"/>
      <c r="F631" s="93"/>
      <c r="G631" s="101"/>
      <c r="H631" s="29"/>
      <c r="I631" s="29"/>
      <c r="J631" s="29"/>
      <c r="K631" s="29"/>
      <c r="L631" s="29"/>
      <c r="M631" s="29"/>
      <c r="N631" s="29"/>
      <c r="O631" s="29"/>
      <c r="P631" s="29"/>
      <c r="Q631" s="29"/>
      <c r="R631" s="29"/>
      <c r="S631" s="29"/>
      <c r="T631" s="29"/>
      <c r="U631" s="29"/>
      <c r="V631" s="29"/>
      <c r="W631" s="29"/>
      <c r="X631" s="29"/>
      <c r="Y631" s="29"/>
      <c r="Z631" s="32"/>
    </row>
    <row r="632" spans="1:26" ht="12.75" customHeight="1">
      <c r="A632" s="35">
        <v>21130204</v>
      </c>
      <c r="B632" s="32" t="s">
        <v>54</v>
      </c>
      <c r="C632" s="20">
        <f>11820000</f>
        <v>11820000</v>
      </c>
      <c r="D632" s="20"/>
      <c r="E632" s="26"/>
      <c r="F632" s="109"/>
      <c r="G632" s="101"/>
      <c r="H632" s="29"/>
      <c r="I632" s="29"/>
      <c r="J632" s="29"/>
      <c r="K632" s="29"/>
      <c r="L632" s="29"/>
      <c r="M632" s="29"/>
      <c r="N632" s="29"/>
      <c r="O632" s="29"/>
      <c r="P632" s="29"/>
      <c r="Q632" s="29"/>
      <c r="R632" s="29"/>
      <c r="S632" s="29"/>
      <c r="T632" s="29"/>
      <c r="U632" s="29"/>
      <c r="V632" s="29"/>
      <c r="W632" s="29"/>
      <c r="X632" s="29"/>
      <c r="Y632" s="29"/>
      <c r="Z632" s="32"/>
    </row>
    <row r="633" spans="1:26" ht="12.75" customHeight="1">
      <c r="A633" s="22">
        <v>211303</v>
      </c>
      <c r="B633" s="76" t="s">
        <v>100</v>
      </c>
      <c r="C633" s="23">
        <f>SUM(C634:C635)</f>
        <v>6830000</v>
      </c>
      <c r="D633" s="32"/>
      <c r="E633" s="26"/>
      <c r="F633" s="93"/>
      <c r="G633" s="101"/>
      <c r="H633" s="29"/>
      <c r="I633" s="29"/>
      <c r="J633" s="29"/>
      <c r="K633" s="29"/>
      <c r="L633" s="29"/>
      <c r="M633" s="29"/>
      <c r="N633" s="29"/>
      <c r="O633" s="29"/>
      <c r="P633" s="29"/>
      <c r="Q633" s="29"/>
      <c r="R633" s="29"/>
      <c r="S633" s="29"/>
      <c r="T633" s="29"/>
      <c r="U633" s="29"/>
      <c r="V633" s="29"/>
      <c r="W633" s="29"/>
      <c r="X633" s="29"/>
      <c r="Y633" s="29"/>
      <c r="Z633" s="32"/>
    </row>
    <row r="634" spans="1:26" ht="12.75" customHeight="1">
      <c r="A634" s="25">
        <v>21130301</v>
      </c>
      <c r="B634" s="29" t="s">
        <v>129</v>
      </c>
      <c r="C634" s="26">
        <v>980000</v>
      </c>
      <c r="D634" s="32"/>
      <c r="E634" s="26"/>
      <c r="F634" s="93"/>
      <c r="G634" s="101"/>
      <c r="H634" s="29"/>
      <c r="I634" s="29"/>
      <c r="J634" s="29"/>
      <c r="K634" s="29"/>
      <c r="L634" s="29"/>
      <c r="M634" s="29"/>
      <c r="N634" s="29"/>
      <c r="O634" s="29"/>
      <c r="P634" s="29"/>
      <c r="Q634" s="29"/>
      <c r="R634" s="29"/>
      <c r="S634" s="29"/>
      <c r="T634" s="29"/>
      <c r="U634" s="29"/>
      <c r="V634" s="29"/>
      <c r="W634" s="29"/>
      <c r="X634" s="29"/>
      <c r="Y634" s="29"/>
      <c r="Z634" s="32"/>
    </row>
    <row r="635" spans="1:26" ht="12.75" customHeight="1">
      <c r="A635" s="35">
        <v>21130307</v>
      </c>
      <c r="B635" s="32" t="s">
        <v>101</v>
      </c>
      <c r="C635" s="26">
        <v>5850000</v>
      </c>
      <c r="D635" s="32"/>
      <c r="E635" s="26"/>
      <c r="F635" s="93"/>
      <c r="G635" s="101"/>
      <c r="H635" s="29"/>
      <c r="I635" s="29"/>
      <c r="J635" s="29"/>
      <c r="K635" s="29"/>
      <c r="L635" s="29"/>
      <c r="M635" s="29"/>
      <c r="N635" s="29"/>
      <c r="O635" s="29"/>
      <c r="P635" s="29"/>
      <c r="Q635" s="29"/>
      <c r="R635" s="29"/>
      <c r="S635" s="29"/>
      <c r="T635" s="29"/>
      <c r="U635" s="29"/>
      <c r="V635" s="29"/>
      <c r="W635" s="29"/>
      <c r="X635" s="29"/>
      <c r="Y635" s="29"/>
      <c r="Z635" s="32"/>
    </row>
    <row r="636" spans="1:26" ht="12.75" customHeight="1">
      <c r="A636" s="22">
        <v>211305</v>
      </c>
      <c r="B636" s="7" t="s">
        <v>55</v>
      </c>
      <c r="C636" s="8">
        <f>SUM(C637:C638)</f>
        <v>64350000</v>
      </c>
      <c r="D636" s="32"/>
      <c r="E636" s="26"/>
      <c r="F636" s="93"/>
      <c r="G636" s="101"/>
      <c r="H636" s="29"/>
      <c r="I636" s="29"/>
      <c r="J636" s="29"/>
      <c r="K636" s="29"/>
      <c r="L636" s="29"/>
      <c r="M636" s="29"/>
      <c r="N636" s="29"/>
      <c r="O636" s="29"/>
      <c r="P636" s="29"/>
      <c r="Q636" s="29"/>
      <c r="R636" s="29"/>
      <c r="S636" s="29"/>
      <c r="T636" s="29"/>
      <c r="U636" s="29"/>
      <c r="V636" s="29"/>
      <c r="W636" s="29"/>
      <c r="X636" s="29"/>
      <c r="Y636" s="29"/>
      <c r="Z636" s="32"/>
    </row>
    <row r="637" spans="1:26" ht="12.75" customHeight="1">
      <c r="A637" s="25">
        <v>21130502</v>
      </c>
      <c r="B637" s="26" t="s">
        <v>56</v>
      </c>
      <c r="C637" s="20">
        <v>55000000</v>
      </c>
      <c r="D637" s="32"/>
      <c r="E637" s="26"/>
      <c r="F637" s="204"/>
      <c r="G637" s="101"/>
      <c r="H637" s="29"/>
      <c r="I637" s="29"/>
      <c r="J637" s="29"/>
      <c r="K637" s="29"/>
      <c r="L637" s="29"/>
      <c r="M637" s="29"/>
      <c r="N637" s="29"/>
      <c r="O637" s="29"/>
      <c r="P637" s="29"/>
      <c r="Q637" s="29"/>
      <c r="R637" s="29"/>
      <c r="S637" s="29"/>
      <c r="T637" s="29"/>
      <c r="U637" s="29"/>
      <c r="V637" s="29"/>
      <c r="W637" s="29"/>
      <c r="X637" s="29"/>
      <c r="Y637" s="29"/>
      <c r="Z637" s="32"/>
    </row>
    <row r="638" spans="1:26" ht="12.75" customHeight="1">
      <c r="A638" s="25">
        <v>21130505</v>
      </c>
      <c r="B638" s="26" t="s">
        <v>152</v>
      </c>
      <c r="C638" s="26">
        <v>9350000</v>
      </c>
      <c r="D638" s="32"/>
      <c r="E638" s="26"/>
      <c r="F638" s="93"/>
      <c r="G638" s="101"/>
      <c r="H638" s="29"/>
      <c r="I638" s="29"/>
      <c r="J638" s="29"/>
      <c r="K638" s="29"/>
      <c r="L638" s="29"/>
      <c r="M638" s="29"/>
      <c r="N638" s="29"/>
      <c r="O638" s="29"/>
      <c r="P638" s="29"/>
      <c r="Q638" s="29"/>
      <c r="R638" s="29"/>
      <c r="S638" s="29"/>
      <c r="T638" s="29"/>
      <c r="U638" s="29"/>
      <c r="V638" s="29"/>
      <c r="W638" s="29"/>
      <c r="X638" s="29"/>
      <c r="Y638" s="29"/>
      <c r="Z638" s="32"/>
    </row>
    <row r="639" spans="1:26" ht="12.75" customHeight="1">
      <c r="A639" s="21">
        <v>211306</v>
      </c>
      <c r="B639" s="49" t="s">
        <v>57</v>
      </c>
      <c r="C639" s="8">
        <f>C640</f>
        <v>1400000</v>
      </c>
      <c r="D639" s="32"/>
      <c r="E639" s="26"/>
      <c r="F639" s="93"/>
      <c r="G639" s="101"/>
      <c r="H639" s="29"/>
      <c r="I639" s="29"/>
      <c r="J639" s="29"/>
      <c r="K639" s="29"/>
      <c r="L639" s="29"/>
      <c r="M639" s="29"/>
      <c r="N639" s="29"/>
      <c r="O639" s="29"/>
      <c r="P639" s="29"/>
      <c r="Q639" s="29"/>
      <c r="R639" s="29"/>
      <c r="S639" s="29"/>
      <c r="T639" s="29"/>
      <c r="U639" s="29"/>
      <c r="V639" s="29"/>
      <c r="W639" s="29"/>
      <c r="X639" s="29"/>
      <c r="Y639" s="29"/>
      <c r="Z639" s="32"/>
    </row>
    <row r="640" spans="1:26" ht="12.75" customHeight="1">
      <c r="A640" s="25">
        <v>21130604</v>
      </c>
      <c r="B640" s="29" t="s">
        <v>58</v>
      </c>
      <c r="C640" s="20">
        <v>1400000</v>
      </c>
      <c r="D640" s="32"/>
      <c r="E640" s="26"/>
      <c r="F640" s="93"/>
      <c r="G640" s="101"/>
      <c r="H640" s="29"/>
      <c r="I640" s="29"/>
      <c r="J640" s="29"/>
      <c r="K640" s="29"/>
      <c r="L640" s="29"/>
      <c r="M640" s="29"/>
      <c r="N640" s="29"/>
      <c r="O640" s="29"/>
      <c r="P640" s="29"/>
      <c r="Q640" s="29"/>
      <c r="R640" s="29"/>
      <c r="S640" s="29"/>
      <c r="T640" s="29"/>
      <c r="U640" s="29"/>
      <c r="V640" s="29"/>
      <c r="W640" s="29"/>
      <c r="X640" s="29"/>
      <c r="Y640" s="29"/>
      <c r="Z640" s="32"/>
    </row>
    <row r="641" spans="1:30" ht="12.75" customHeight="1">
      <c r="A641" s="21">
        <v>211309</v>
      </c>
      <c r="B641" s="7" t="s">
        <v>61</v>
      </c>
      <c r="C641" s="8">
        <f>SUM(C642:C646)</f>
        <v>260900000</v>
      </c>
      <c r="D641" s="32"/>
      <c r="E641" s="26"/>
      <c r="F641" s="93"/>
      <c r="G641" s="101"/>
      <c r="H641" s="29"/>
      <c r="I641" s="29"/>
      <c r="J641" s="29"/>
      <c r="K641" s="29"/>
      <c r="L641" s="29"/>
      <c r="M641" s="29"/>
      <c r="N641" s="29"/>
      <c r="O641" s="29"/>
      <c r="P641" s="29"/>
      <c r="Q641" s="29"/>
      <c r="R641" s="29"/>
      <c r="S641" s="29"/>
      <c r="T641" s="29"/>
      <c r="U641" s="29"/>
      <c r="V641" s="29"/>
      <c r="W641" s="29"/>
      <c r="X641" s="29"/>
      <c r="Y641" s="29"/>
      <c r="Z641" s="32"/>
    </row>
    <row r="642" spans="1:30" ht="12.75" customHeight="1">
      <c r="A642" s="35">
        <v>21130901</v>
      </c>
      <c r="B642" s="32" t="s">
        <v>62</v>
      </c>
      <c r="C642" s="20">
        <v>148000000</v>
      </c>
      <c r="D642" s="32"/>
      <c r="E642" s="26"/>
      <c r="F642" s="93"/>
      <c r="G642" s="112"/>
      <c r="H642" s="29"/>
      <c r="I642" s="29"/>
      <c r="J642" s="29"/>
      <c r="K642" s="29"/>
      <c r="L642" s="29"/>
      <c r="M642" s="29"/>
      <c r="N642" s="29"/>
      <c r="O642" s="29"/>
      <c r="P642" s="29"/>
      <c r="Q642" s="29"/>
      <c r="R642" s="29"/>
      <c r="S642" s="29"/>
      <c r="T642" s="29"/>
      <c r="U642" s="29"/>
      <c r="V642" s="29"/>
      <c r="W642" s="29"/>
      <c r="X642" s="29"/>
      <c r="Y642" s="29"/>
      <c r="Z642" s="32"/>
    </row>
    <row r="643" spans="1:30" ht="12.75" customHeight="1">
      <c r="A643" s="25">
        <v>21130907</v>
      </c>
      <c r="B643" s="26" t="s">
        <v>275</v>
      </c>
      <c r="C643" s="20">
        <v>1150000</v>
      </c>
      <c r="D643" s="32"/>
      <c r="E643" s="26"/>
      <c r="F643" s="93"/>
      <c r="G643" s="101"/>
      <c r="H643" s="29"/>
      <c r="I643" s="29"/>
      <c r="J643" s="29"/>
      <c r="K643" s="29"/>
      <c r="L643" s="29"/>
      <c r="M643" s="29"/>
      <c r="N643" s="29"/>
      <c r="O643" s="29"/>
      <c r="P643" s="29"/>
      <c r="Q643" s="29"/>
      <c r="R643" s="29"/>
      <c r="S643" s="29"/>
      <c r="T643" s="29"/>
      <c r="U643" s="29"/>
      <c r="V643" s="29"/>
      <c r="W643" s="29"/>
      <c r="X643" s="29"/>
      <c r="Y643" s="29"/>
      <c r="Z643" s="32"/>
    </row>
    <row r="644" spans="1:30" ht="12.75" customHeight="1">
      <c r="A644" s="25">
        <v>21130905</v>
      </c>
      <c r="B644" s="29" t="s">
        <v>116</v>
      </c>
      <c r="C644" s="20">
        <v>21650000</v>
      </c>
      <c r="D644" s="32"/>
      <c r="E644" s="26"/>
      <c r="F644" s="93"/>
      <c r="G644" s="101"/>
      <c r="H644" s="29"/>
      <c r="I644" s="29"/>
      <c r="J644" s="29"/>
      <c r="K644" s="29"/>
      <c r="L644" s="29"/>
      <c r="M644" s="29"/>
      <c r="N644" s="29"/>
      <c r="O644" s="29"/>
      <c r="P644" s="29"/>
      <c r="Q644" s="29"/>
      <c r="R644" s="29"/>
      <c r="S644" s="29"/>
      <c r="T644" s="29"/>
      <c r="U644" s="29"/>
      <c r="V644" s="29"/>
      <c r="W644" s="29"/>
      <c r="X644" s="29"/>
      <c r="Y644" s="29"/>
      <c r="Z644" s="32"/>
    </row>
    <row r="645" spans="1:30" ht="12.75" customHeight="1">
      <c r="A645" s="25">
        <v>21130906</v>
      </c>
      <c r="B645" s="29" t="s">
        <v>117</v>
      </c>
      <c r="C645" s="20">
        <v>77800000</v>
      </c>
      <c r="D645" s="32"/>
      <c r="E645" s="26"/>
      <c r="F645" s="93"/>
      <c r="G645" s="101"/>
      <c r="H645" s="29"/>
      <c r="I645" s="29"/>
      <c r="J645" s="29"/>
      <c r="K645" s="29"/>
      <c r="L645" s="29"/>
      <c r="M645" s="29"/>
      <c r="N645" s="29"/>
      <c r="O645" s="29"/>
      <c r="P645" s="29"/>
      <c r="Q645" s="29"/>
      <c r="R645" s="29"/>
      <c r="S645" s="29"/>
      <c r="T645" s="29"/>
      <c r="U645" s="29"/>
      <c r="V645" s="29"/>
      <c r="W645" s="29"/>
      <c r="X645" s="29"/>
      <c r="Y645" s="29"/>
      <c r="Z645" s="32"/>
    </row>
    <row r="646" spans="1:30" ht="12.75" customHeight="1">
      <c r="A646" s="35">
        <v>21130908</v>
      </c>
      <c r="B646" s="32" t="s">
        <v>64</v>
      </c>
      <c r="C646" s="20">
        <f>12300000</f>
        <v>12300000</v>
      </c>
      <c r="D646" s="32"/>
      <c r="E646" s="26"/>
      <c r="F646" s="93"/>
      <c r="G646" s="101"/>
      <c r="H646" s="29"/>
      <c r="I646" s="29"/>
      <c r="J646" s="29"/>
      <c r="K646" s="29"/>
      <c r="L646" s="29"/>
      <c r="M646" s="29"/>
      <c r="N646" s="29"/>
      <c r="O646" s="29"/>
      <c r="P646" s="29"/>
      <c r="Q646" s="29"/>
      <c r="R646" s="29"/>
      <c r="S646" s="29"/>
      <c r="T646" s="29"/>
      <c r="U646" s="29"/>
      <c r="V646" s="29"/>
      <c r="W646" s="29"/>
      <c r="X646" s="29"/>
      <c r="Y646" s="29"/>
      <c r="Z646" s="32"/>
    </row>
    <row r="647" spans="1:30" ht="12.75" customHeight="1">
      <c r="A647" s="25"/>
      <c r="B647" s="29"/>
      <c r="C647" s="26"/>
      <c r="D647" s="32"/>
      <c r="E647" s="26"/>
      <c r="F647" s="93"/>
      <c r="G647" s="101"/>
      <c r="H647" s="29"/>
      <c r="I647" s="29"/>
      <c r="J647" s="29"/>
      <c r="K647" s="29"/>
      <c r="L647" s="29"/>
      <c r="M647" s="29"/>
      <c r="N647" s="29"/>
      <c r="O647" s="29"/>
      <c r="P647" s="29"/>
      <c r="Q647" s="29"/>
      <c r="R647" s="29"/>
      <c r="S647" s="29"/>
      <c r="T647" s="29"/>
      <c r="U647" s="29"/>
      <c r="V647" s="29"/>
      <c r="W647" s="29"/>
      <c r="X647" s="29"/>
      <c r="Y647" s="29"/>
      <c r="Z647" s="32"/>
      <c r="AA647" s="130"/>
      <c r="AB647" s="130"/>
      <c r="AC647" s="130"/>
      <c r="AD647" s="130"/>
    </row>
    <row r="648" spans="1:30" ht="12.75" customHeight="1">
      <c r="A648" s="659" t="s">
        <v>65</v>
      </c>
      <c r="B648" s="657"/>
      <c r="C648" s="43">
        <f>C649+C651</f>
        <v>480450000</v>
      </c>
      <c r="D648" s="51"/>
      <c r="E648" s="8"/>
      <c r="F648" s="100"/>
      <c r="G648" s="100"/>
      <c r="H648" s="32"/>
      <c r="I648" s="32"/>
      <c r="J648" s="32"/>
      <c r="K648" s="32"/>
      <c r="L648" s="32"/>
      <c r="M648" s="32"/>
      <c r="N648" s="32"/>
      <c r="O648" s="32"/>
      <c r="P648" s="32"/>
      <c r="Q648" s="32"/>
      <c r="R648" s="32"/>
      <c r="S648" s="32"/>
      <c r="T648" s="32"/>
      <c r="U648" s="32"/>
      <c r="V648" s="32"/>
      <c r="W648" s="32"/>
      <c r="X648" s="32"/>
      <c r="Y648" s="32"/>
      <c r="Z648" s="32"/>
    </row>
    <row r="649" spans="1:30" ht="12.75" customHeight="1">
      <c r="A649" s="22">
        <v>211401</v>
      </c>
      <c r="B649" s="7" t="s">
        <v>66</v>
      </c>
      <c r="C649" s="50">
        <f>C650</f>
        <v>90450000</v>
      </c>
      <c r="D649" s="51"/>
      <c r="E649" s="8"/>
      <c r="F649" s="100"/>
      <c r="G649" s="100"/>
      <c r="H649" s="38"/>
      <c r="I649" s="38"/>
      <c r="J649" s="38"/>
      <c r="K649" s="32"/>
      <c r="L649" s="32"/>
      <c r="M649" s="32"/>
      <c r="N649" s="32"/>
      <c r="O649" s="32"/>
      <c r="P649" s="32"/>
      <c r="Q649" s="32"/>
      <c r="R649" s="32"/>
      <c r="S649" s="32"/>
      <c r="T649" s="32"/>
      <c r="U649" s="32"/>
      <c r="V649" s="32"/>
      <c r="W649" s="32"/>
      <c r="X649" s="32"/>
      <c r="Y649" s="32"/>
      <c r="Z649" s="32"/>
    </row>
    <row r="650" spans="1:30" ht="12.75" customHeight="1">
      <c r="A650" s="35">
        <v>21140109</v>
      </c>
      <c r="B650" s="20" t="s">
        <v>67</v>
      </c>
      <c r="C650" s="51">
        <v>90450000</v>
      </c>
      <c r="D650" s="51"/>
      <c r="E650" s="8"/>
      <c r="F650" s="100"/>
      <c r="G650" s="100"/>
      <c r="H650" s="32"/>
      <c r="I650" s="32"/>
      <c r="J650" s="32"/>
      <c r="K650" s="32"/>
      <c r="L650" s="32"/>
      <c r="M650" s="32"/>
      <c r="N650" s="32"/>
      <c r="O650" s="32"/>
      <c r="P650" s="32"/>
      <c r="Q650" s="32"/>
      <c r="R650" s="32"/>
      <c r="S650" s="32"/>
      <c r="T650" s="32"/>
      <c r="U650" s="32"/>
      <c r="V650" s="32"/>
      <c r="W650" s="32"/>
      <c r="X650" s="32"/>
      <c r="Y650" s="32"/>
      <c r="Z650" s="32"/>
    </row>
    <row r="651" spans="1:30" ht="12.75" customHeight="1">
      <c r="A651" s="21">
        <v>211402</v>
      </c>
      <c r="B651" s="21" t="s">
        <v>71</v>
      </c>
      <c r="C651" s="50">
        <f>SUM(C652:C653)</f>
        <v>390000000</v>
      </c>
      <c r="D651" s="51"/>
      <c r="E651" s="26"/>
      <c r="F651" s="92"/>
      <c r="G651" s="20"/>
      <c r="H651" s="32"/>
      <c r="I651" s="32"/>
      <c r="J651" s="32"/>
      <c r="K651" s="32"/>
      <c r="L651" s="32"/>
      <c r="M651" s="32"/>
      <c r="N651" s="32"/>
      <c r="O651" s="32"/>
      <c r="P651" s="32"/>
      <c r="Q651" s="32"/>
      <c r="R651" s="32"/>
      <c r="S651" s="32"/>
      <c r="T651" s="32"/>
      <c r="U651" s="32"/>
      <c r="V651" s="32"/>
      <c r="W651" s="32"/>
      <c r="X651" s="32"/>
      <c r="Y651" s="32"/>
      <c r="Z651" s="32"/>
    </row>
    <row r="652" spans="1:30" ht="12.75" customHeight="1">
      <c r="A652" s="25">
        <v>21140202</v>
      </c>
      <c r="B652" s="29" t="s">
        <v>409</v>
      </c>
      <c r="C652" s="450">
        <v>50000000</v>
      </c>
      <c r="D652" s="470"/>
      <c r="E652" s="485"/>
      <c r="F652" s="486"/>
      <c r="G652" s="27"/>
      <c r="H652" s="32"/>
      <c r="I652" s="32"/>
      <c r="J652" s="32"/>
      <c r="K652" s="32"/>
      <c r="L652" s="32"/>
      <c r="M652" s="32"/>
      <c r="N652" s="32"/>
      <c r="O652" s="32"/>
      <c r="P652" s="32"/>
      <c r="Q652" s="32"/>
      <c r="R652" s="32"/>
      <c r="S652" s="32"/>
      <c r="T652" s="32"/>
      <c r="U652" s="32"/>
      <c r="V652" s="32"/>
      <c r="W652" s="32"/>
      <c r="X652" s="32"/>
      <c r="Y652" s="32"/>
      <c r="Z652" s="32"/>
    </row>
    <row r="653" spans="1:30" ht="12.75" customHeight="1">
      <c r="A653" s="25">
        <v>21140204</v>
      </c>
      <c r="B653" s="29" t="s">
        <v>282</v>
      </c>
      <c r="C653" s="450">
        <v>340000000</v>
      </c>
      <c r="D653" s="470"/>
      <c r="E653" s="23"/>
      <c r="F653" s="92"/>
      <c r="G653" s="20"/>
      <c r="H653" s="32"/>
      <c r="I653" s="32"/>
      <c r="J653" s="32"/>
      <c r="K653" s="32"/>
      <c r="L653" s="32"/>
      <c r="M653" s="32"/>
      <c r="N653" s="32"/>
      <c r="O653" s="32"/>
      <c r="P653" s="32"/>
      <c r="Q653" s="32"/>
      <c r="R653" s="32"/>
      <c r="S653" s="32"/>
      <c r="T653" s="32"/>
      <c r="U653" s="32"/>
      <c r="V653" s="32"/>
      <c r="W653" s="32"/>
      <c r="X653" s="32"/>
      <c r="Y653" s="32"/>
      <c r="Z653" s="32"/>
    </row>
    <row r="654" spans="1:30" ht="12.75" customHeight="1">
      <c r="A654" s="32"/>
      <c r="B654" s="32"/>
      <c r="C654" s="20"/>
      <c r="D654" s="32"/>
      <c r="E654" s="26"/>
      <c r="F654" s="93"/>
      <c r="G654" s="101"/>
      <c r="H654" s="29"/>
      <c r="I654" s="29"/>
      <c r="J654" s="29"/>
      <c r="K654" s="29"/>
      <c r="L654" s="29"/>
      <c r="M654" s="29"/>
      <c r="N654" s="29"/>
      <c r="O654" s="29"/>
      <c r="P654" s="29"/>
      <c r="Q654" s="29"/>
      <c r="R654" s="29"/>
      <c r="S654" s="29"/>
      <c r="T654" s="29"/>
      <c r="U654" s="29"/>
      <c r="V654" s="29"/>
      <c r="W654" s="29"/>
      <c r="X654" s="29"/>
      <c r="Y654" s="29"/>
      <c r="Z654" s="32"/>
    </row>
    <row r="655" spans="1:30" ht="12.75" customHeight="1">
      <c r="A655" s="698" t="s">
        <v>74</v>
      </c>
      <c r="B655" s="657"/>
      <c r="C655" s="86">
        <f>C656+C659</f>
        <v>13100000</v>
      </c>
      <c r="D655" s="32"/>
      <c r="E655" s="26"/>
      <c r="F655" s="93"/>
      <c r="G655" s="101"/>
      <c r="H655" s="29"/>
      <c r="I655" s="29"/>
      <c r="J655" s="29"/>
      <c r="K655" s="29"/>
      <c r="L655" s="29"/>
      <c r="M655" s="29"/>
      <c r="N655" s="29"/>
      <c r="O655" s="29"/>
      <c r="P655" s="29"/>
      <c r="Q655" s="29"/>
      <c r="R655" s="29"/>
      <c r="S655" s="29"/>
      <c r="T655" s="29"/>
      <c r="U655" s="29"/>
      <c r="V655" s="29"/>
      <c r="W655" s="29"/>
      <c r="X655" s="29"/>
      <c r="Y655" s="29"/>
      <c r="Z655" s="32"/>
    </row>
    <row r="656" spans="1:30" ht="12.75" customHeight="1">
      <c r="A656" s="21">
        <v>221104</v>
      </c>
      <c r="B656" s="21" t="s">
        <v>78</v>
      </c>
      <c r="C656" s="50">
        <f>SUM(C657:C658)</f>
        <v>10100000</v>
      </c>
      <c r="D656" s="32"/>
      <c r="E656" s="26"/>
      <c r="F656" s="93"/>
      <c r="G656" s="101"/>
      <c r="H656" s="29"/>
      <c r="I656" s="29"/>
      <c r="J656" s="29"/>
      <c r="K656" s="29"/>
      <c r="L656" s="29"/>
      <c r="M656" s="29"/>
      <c r="N656" s="29"/>
      <c r="O656" s="29"/>
      <c r="P656" s="29"/>
      <c r="Q656" s="29"/>
      <c r="R656" s="29"/>
      <c r="S656" s="29"/>
      <c r="T656" s="29"/>
      <c r="U656" s="29"/>
      <c r="V656" s="29"/>
      <c r="W656" s="29"/>
      <c r="X656" s="29"/>
      <c r="Y656" s="29"/>
      <c r="Z656" s="32"/>
    </row>
    <row r="657" spans="1:26" ht="12.75" customHeight="1">
      <c r="A657" s="25">
        <v>22110401</v>
      </c>
      <c r="B657" s="29" t="s">
        <v>79</v>
      </c>
      <c r="C657" s="26">
        <v>4500000</v>
      </c>
      <c r="D657" s="32"/>
      <c r="E657" s="26"/>
      <c r="F657" s="93"/>
      <c r="G657" s="101"/>
      <c r="H657" s="29"/>
      <c r="I657" s="29"/>
      <c r="J657" s="29"/>
      <c r="K657" s="29"/>
      <c r="L657" s="29"/>
      <c r="M657" s="29"/>
      <c r="N657" s="29"/>
      <c r="O657" s="29"/>
      <c r="P657" s="29"/>
      <c r="Q657" s="29"/>
      <c r="R657" s="29"/>
      <c r="S657" s="29"/>
      <c r="T657" s="29"/>
      <c r="U657" s="29"/>
      <c r="V657" s="29"/>
      <c r="W657" s="29"/>
      <c r="X657" s="29"/>
      <c r="Y657" s="29"/>
      <c r="Z657" s="32"/>
    </row>
    <row r="658" spans="1:26" ht="12.75" customHeight="1">
      <c r="A658" s="25">
        <v>22110409</v>
      </c>
      <c r="B658" s="26" t="s">
        <v>80</v>
      </c>
      <c r="C658" s="20">
        <v>5600000</v>
      </c>
      <c r="D658" s="32"/>
      <c r="E658" s="26"/>
      <c r="F658" s="93"/>
      <c r="G658" s="101"/>
      <c r="H658" s="29"/>
      <c r="I658" s="29"/>
      <c r="J658" s="29"/>
      <c r="K658" s="29"/>
      <c r="L658" s="29"/>
      <c r="M658" s="29"/>
      <c r="N658" s="29"/>
      <c r="O658" s="29"/>
      <c r="P658" s="29"/>
      <c r="Q658" s="29"/>
      <c r="R658" s="29"/>
      <c r="S658" s="29"/>
      <c r="T658" s="29"/>
      <c r="U658" s="29"/>
      <c r="V658" s="29"/>
      <c r="W658" s="29"/>
      <c r="X658" s="29"/>
      <c r="Y658" s="29"/>
      <c r="Z658" s="32"/>
    </row>
    <row r="659" spans="1:26" ht="12.75" customHeight="1">
      <c r="A659" s="21">
        <v>221107</v>
      </c>
      <c r="B659" s="23" t="s">
        <v>81</v>
      </c>
      <c r="C659" s="23">
        <f>SUM(C660)</f>
        <v>3000000</v>
      </c>
      <c r="D659" s="32"/>
      <c r="E659" s="26"/>
      <c r="F659" s="93"/>
      <c r="G659" s="101"/>
      <c r="H659" s="29"/>
      <c r="I659" s="29"/>
      <c r="J659" s="29"/>
      <c r="K659" s="29"/>
      <c r="L659" s="29"/>
      <c r="M659" s="29"/>
      <c r="N659" s="29"/>
      <c r="O659" s="29"/>
      <c r="P659" s="29"/>
      <c r="Q659" s="29"/>
      <c r="R659" s="29"/>
      <c r="S659" s="29"/>
      <c r="T659" s="29"/>
      <c r="U659" s="29"/>
      <c r="V659" s="29"/>
      <c r="W659" s="29"/>
      <c r="X659" s="29"/>
      <c r="Y659" s="29"/>
      <c r="Z659" s="32"/>
    </row>
    <row r="660" spans="1:26" ht="12.75" customHeight="1">
      <c r="A660" s="25">
        <v>22110702</v>
      </c>
      <c r="B660" s="26" t="s">
        <v>82</v>
      </c>
      <c r="C660" s="26">
        <v>3000000</v>
      </c>
      <c r="D660" s="32"/>
      <c r="E660" s="26"/>
      <c r="F660" s="93"/>
      <c r="G660" s="101"/>
      <c r="H660" s="29"/>
      <c r="I660" s="29"/>
      <c r="J660" s="29"/>
      <c r="K660" s="29"/>
      <c r="L660" s="29"/>
      <c r="M660" s="29"/>
      <c r="N660" s="29"/>
      <c r="O660" s="29"/>
      <c r="P660" s="29"/>
      <c r="Q660" s="29"/>
      <c r="R660" s="29"/>
      <c r="S660" s="29"/>
      <c r="T660" s="29"/>
      <c r="U660" s="29"/>
      <c r="V660" s="29"/>
      <c r="W660" s="29"/>
      <c r="X660" s="29"/>
      <c r="Y660" s="29"/>
      <c r="Z660" s="32"/>
    </row>
    <row r="661" spans="1:26" ht="12.75" customHeight="1">
      <c r="A661" s="29"/>
      <c r="B661" s="26"/>
      <c r="C661" s="26"/>
      <c r="D661" s="125"/>
      <c r="E661" s="125"/>
      <c r="F661" s="146"/>
      <c r="G661" s="210"/>
      <c r="H661" s="29"/>
      <c r="I661" s="29"/>
      <c r="J661" s="29"/>
      <c r="K661" s="29"/>
      <c r="L661" s="29"/>
      <c r="M661" s="29"/>
      <c r="N661" s="29"/>
      <c r="O661" s="29"/>
      <c r="P661" s="29"/>
      <c r="Q661" s="29"/>
      <c r="R661" s="29"/>
      <c r="S661" s="29"/>
      <c r="T661" s="29"/>
      <c r="U661" s="29"/>
      <c r="V661" s="29"/>
      <c r="W661" s="29"/>
      <c r="X661" s="29"/>
      <c r="Y661" s="29"/>
      <c r="Z661" s="29"/>
    </row>
    <row r="662" spans="1:26" ht="12.75" customHeight="1" thickBot="1">
      <c r="A662" s="29"/>
      <c r="B662" s="26"/>
      <c r="C662" s="26"/>
      <c r="D662" s="125"/>
      <c r="E662" s="125"/>
      <c r="F662" s="146"/>
      <c r="G662" s="210"/>
      <c r="H662" s="29"/>
      <c r="I662" s="29"/>
      <c r="J662" s="29"/>
      <c r="K662" s="29"/>
      <c r="L662" s="29"/>
      <c r="M662" s="29"/>
      <c r="N662" s="29"/>
      <c r="O662" s="29"/>
      <c r="P662" s="29"/>
      <c r="Q662" s="29"/>
      <c r="R662" s="29"/>
      <c r="S662" s="29"/>
      <c r="T662" s="29"/>
      <c r="U662" s="29"/>
      <c r="V662" s="29"/>
      <c r="W662" s="29"/>
      <c r="X662" s="29"/>
      <c r="Y662" s="29"/>
      <c r="Z662" s="29"/>
    </row>
    <row r="663" spans="1:26" ht="12.75" customHeight="1">
      <c r="A663" s="721" t="s">
        <v>859</v>
      </c>
      <c r="B663" s="722"/>
      <c r="C663" s="661" t="s">
        <v>447</v>
      </c>
      <c r="E663" s="182"/>
      <c r="F663" s="29"/>
      <c r="G663" s="29"/>
      <c r="H663" s="29"/>
      <c r="I663" s="29"/>
      <c r="J663" s="29"/>
      <c r="K663" s="29"/>
      <c r="L663" s="29"/>
      <c r="M663" s="29"/>
      <c r="N663" s="29"/>
      <c r="O663" s="29"/>
      <c r="P663" s="29"/>
      <c r="Q663" s="29"/>
      <c r="R663" s="29"/>
      <c r="S663" s="29"/>
      <c r="T663" s="29"/>
      <c r="U663" s="29"/>
      <c r="V663" s="29"/>
      <c r="W663" s="29"/>
      <c r="X663" s="29"/>
      <c r="Y663" s="29"/>
    </row>
    <row r="664" spans="1:26" ht="12.75" customHeight="1" thickBot="1">
      <c r="A664" s="723"/>
      <c r="B664" s="724"/>
      <c r="C664" s="662"/>
      <c r="E664" s="146"/>
      <c r="F664" s="29"/>
      <c r="G664" s="29"/>
      <c r="H664" s="29"/>
      <c r="I664" s="29"/>
      <c r="J664" s="29"/>
      <c r="K664" s="29"/>
      <c r="L664" s="29"/>
      <c r="M664" s="29"/>
      <c r="N664" s="29"/>
      <c r="O664" s="29"/>
      <c r="P664" s="29"/>
      <c r="Q664" s="29"/>
      <c r="R664" s="29"/>
      <c r="S664" s="29"/>
      <c r="T664" s="29"/>
      <c r="U664" s="29"/>
      <c r="V664" s="29"/>
      <c r="W664" s="29"/>
      <c r="X664" s="29"/>
      <c r="Y664" s="29"/>
    </row>
    <row r="665" spans="1:26" ht="12.75" customHeight="1">
      <c r="A665" s="761" t="s">
        <v>448</v>
      </c>
      <c r="B665" s="762"/>
      <c r="C665" s="763"/>
      <c r="E665" s="146"/>
      <c r="F665" s="29"/>
      <c r="G665" s="29"/>
      <c r="H665" s="29"/>
      <c r="I665" s="29"/>
      <c r="J665" s="29"/>
      <c r="K665" s="29"/>
      <c r="L665" s="29"/>
      <c r="M665" s="29"/>
      <c r="N665" s="29"/>
      <c r="O665" s="29"/>
      <c r="P665" s="29"/>
      <c r="Q665" s="29"/>
      <c r="R665" s="29"/>
      <c r="S665" s="29"/>
      <c r="T665" s="29"/>
      <c r="U665" s="29"/>
      <c r="V665" s="29"/>
      <c r="W665" s="29"/>
      <c r="X665" s="29"/>
      <c r="Y665" s="29"/>
    </row>
    <row r="666" spans="1:26" ht="12.75" customHeight="1">
      <c r="A666" s="764"/>
      <c r="B666" s="765"/>
      <c r="C666" s="766"/>
      <c r="E666" s="146"/>
      <c r="F666" s="29"/>
      <c r="G666" s="29"/>
      <c r="H666" s="29"/>
      <c r="I666" s="29"/>
      <c r="J666" s="29"/>
      <c r="K666" s="29"/>
      <c r="L666" s="29"/>
      <c r="M666" s="29"/>
      <c r="N666" s="29"/>
      <c r="O666" s="29"/>
      <c r="P666" s="29"/>
      <c r="Q666" s="29"/>
      <c r="R666" s="29"/>
      <c r="S666" s="29"/>
      <c r="T666" s="29"/>
      <c r="U666" s="29"/>
      <c r="V666" s="29"/>
      <c r="W666" s="29"/>
      <c r="X666" s="29"/>
      <c r="Y666" s="29"/>
    </row>
    <row r="667" spans="1:26" ht="12.75" customHeight="1">
      <c r="A667" s="764"/>
      <c r="B667" s="765"/>
      <c r="C667" s="766"/>
      <c r="E667" s="146"/>
      <c r="F667" s="29"/>
      <c r="G667" s="29"/>
      <c r="H667" s="29"/>
      <c r="I667" s="29"/>
      <c r="J667" s="29"/>
      <c r="K667" s="29"/>
      <c r="L667" s="29"/>
      <c r="M667" s="29"/>
      <c r="N667" s="29"/>
      <c r="O667" s="29"/>
      <c r="P667" s="29"/>
      <c r="Q667" s="29"/>
      <c r="R667" s="29"/>
      <c r="S667" s="29"/>
      <c r="T667" s="29"/>
      <c r="U667" s="29"/>
      <c r="V667" s="29"/>
      <c r="W667" s="29"/>
      <c r="X667" s="29"/>
      <c r="Y667" s="29"/>
    </row>
    <row r="668" spans="1:26" ht="12.75" customHeight="1">
      <c r="A668" s="764"/>
      <c r="B668" s="765"/>
      <c r="C668" s="766"/>
      <c r="E668" s="146"/>
      <c r="F668" s="29"/>
      <c r="G668" s="29"/>
      <c r="H668" s="29"/>
      <c r="I668" s="29"/>
      <c r="J668" s="29"/>
      <c r="K668" s="29"/>
      <c r="L668" s="29"/>
      <c r="M668" s="29"/>
      <c r="N668" s="29"/>
      <c r="O668" s="29"/>
      <c r="P668" s="29"/>
      <c r="Q668" s="29"/>
      <c r="R668" s="29"/>
      <c r="S668" s="29"/>
      <c r="T668" s="29"/>
      <c r="U668" s="29"/>
      <c r="V668" s="29"/>
      <c r="W668" s="29"/>
      <c r="X668" s="29"/>
      <c r="Y668" s="29"/>
    </row>
    <row r="669" spans="1:26" ht="12.75" customHeight="1">
      <c r="A669" s="764"/>
      <c r="B669" s="765"/>
      <c r="C669" s="766"/>
      <c r="E669" s="146"/>
      <c r="F669" s="29"/>
      <c r="G669" s="29"/>
      <c r="H669" s="29"/>
      <c r="I669" s="29"/>
      <c r="J669" s="29"/>
      <c r="K669" s="29"/>
      <c r="L669" s="29"/>
      <c r="M669" s="29"/>
      <c r="N669" s="29"/>
      <c r="O669" s="29"/>
      <c r="P669" s="29"/>
      <c r="Q669" s="29"/>
      <c r="R669" s="29"/>
      <c r="S669" s="29"/>
      <c r="T669" s="29"/>
      <c r="U669" s="29"/>
      <c r="V669" s="29"/>
      <c r="W669" s="29"/>
      <c r="X669" s="29"/>
      <c r="Y669" s="29"/>
    </row>
    <row r="670" spans="1:26" ht="12.75" customHeight="1">
      <c r="A670" s="764"/>
      <c r="B670" s="765"/>
      <c r="C670" s="766"/>
      <c r="E670" s="146"/>
      <c r="F670" s="29"/>
      <c r="G670" s="29"/>
      <c r="H670" s="29"/>
      <c r="I670" s="29"/>
      <c r="J670" s="29"/>
      <c r="K670" s="29"/>
      <c r="L670" s="29"/>
      <c r="M670" s="29"/>
      <c r="N670" s="29"/>
      <c r="O670" s="29"/>
      <c r="P670" s="29"/>
      <c r="Q670" s="29"/>
      <c r="R670" s="29"/>
      <c r="S670" s="29"/>
      <c r="T670" s="29"/>
      <c r="U670" s="29"/>
      <c r="V670" s="29"/>
      <c r="W670" s="29"/>
      <c r="X670" s="29"/>
      <c r="Y670" s="29"/>
    </row>
    <row r="671" spans="1:26" ht="12.75" customHeight="1">
      <c r="A671" s="764"/>
      <c r="B671" s="765"/>
      <c r="C671" s="766"/>
      <c r="E671" s="146"/>
      <c r="F671" s="29"/>
      <c r="G671" s="29"/>
      <c r="H671" s="29"/>
      <c r="I671" s="29"/>
      <c r="J671" s="29"/>
      <c r="K671" s="29"/>
      <c r="L671" s="29"/>
      <c r="M671" s="29"/>
      <c r="N671" s="29"/>
      <c r="O671" s="29"/>
      <c r="P671" s="29"/>
      <c r="Q671" s="29"/>
      <c r="R671" s="29"/>
      <c r="S671" s="29"/>
      <c r="T671" s="29"/>
      <c r="U671" s="29"/>
      <c r="V671" s="29"/>
      <c r="W671" s="29"/>
      <c r="X671" s="29"/>
      <c r="Y671" s="29"/>
    </row>
    <row r="672" spans="1:26" ht="12.75" customHeight="1">
      <c r="A672" s="764"/>
      <c r="B672" s="765"/>
      <c r="C672" s="766"/>
      <c r="E672" s="146"/>
      <c r="F672" s="29"/>
      <c r="G672" s="29"/>
      <c r="H672" s="29"/>
      <c r="I672" s="29"/>
      <c r="J672" s="29"/>
      <c r="K672" s="29"/>
      <c r="L672" s="29"/>
      <c r="M672" s="29"/>
      <c r="N672" s="29"/>
      <c r="O672" s="29"/>
      <c r="P672" s="29"/>
      <c r="Q672" s="29"/>
      <c r="R672" s="29"/>
      <c r="S672" s="29"/>
      <c r="T672" s="29"/>
      <c r="U672" s="29"/>
      <c r="V672" s="29"/>
      <c r="W672" s="29"/>
      <c r="X672" s="29"/>
      <c r="Y672" s="29"/>
    </row>
    <row r="673" spans="1:25" ht="12.75" customHeight="1">
      <c r="A673" s="764"/>
      <c r="B673" s="765"/>
      <c r="C673" s="766"/>
      <c r="E673" s="146"/>
      <c r="F673" s="29"/>
      <c r="G673" s="29"/>
      <c r="H673" s="29"/>
      <c r="I673" s="29"/>
      <c r="J673" s="29"/>
      <c r="K673" s="29"/>
      <c r="L673" s="29"/>
      <c r="M673" s="29"/>
      <c r="N673" s="29"/>
      <c r="O673" s="29"/>
      <c r="P673" s="29"/>
      <c r="Q673" s="29"/>
      <c r="R673" s="29"/>
      <c r="S673" s="29"/>
      <c r="T673" s="29"/>
      <c r="U673" s="29"/>
      <c r="V673" s="29"/>
      <c r="W673" s="29"/>
      <c r="X673" s="29"/>
      <c r="Y673" s="29"/>
    </row>
    <row r="674" spans="1:25" ht="12.75" customHeight="1">
      <c r="A674" s="764"/>
      <c r="B674" s="765"/>
      <c r="C674" s="766"/>
      <c r="E674" s="146"/>
      <c r="F674" s="29"/>
      <c r="G674" s="29"/>
      <c r="H674" s="29"/>
      <c r="I674" s="29"/>
      <c r="J674" s="29"/>
      <c r="K674" s="29"/>
      <c r="L674" s="29"/>
      <c r="M674" s="29"/>
      <c r="N674" s="29"/>
      <c r="O674" s="29"/>
      <c r="P674" s="29"/>
      <c r="Q674" s="29"/>
      <c r="R674" s="29"/>
      <c r="S674" s="29"/>
      <c r="T674" s="29"/>
      <c r="U674" s="29"/>
      <c r="V674" s="29"/>
      <c r="W674" s="29"/>
      <c r="X674" s="29"/>
      <c r="Y674" s="29"/>
    </row>
    <row r="675" spans="1:25" ht="12.75" customHeight="1">
      <c r="A675" s="764"/>
      <c r="B675" s="765"/>
      <c r="C675" s="766"/>
      <c r="E675" s="146"/>
      <c r="F675" s="29"/>
      <c r="G675" s="29"/>
      <c r="H675" s="29"/>
      <c r="I675" s="29"/>
      <c r="J675" s="29"/>
      <c r="K675" s="29"/>
      <c r="L675" s="29"/>
      <c r="M675" s="29"/>
      <c r="N675" s="29"/>
      <c r="O675" s="29"/>
      <c r="P675" s="29"/>
      <c r="Q675" s="29"/>
      <c r="R675" s="29"/>
      <c r="S675" s="29"/>
      <c r="T675" s="29"/>
      <c r="U675" s="29"/>
      <c r="V675" s="29"/>
      <c r="W675" s="29"/>
      <c r="X675" s="29"/>
      <c r="Y675" s="29"/>
    </row>
    <row r="676" spans="1:25" ht="12.75" customHeight="1">
      <c r="A676" s="764"/>
      <c r="B676" s="765"/>
      <c r="C676" s="766"/>
      <c r="E676" s="146"/>
      <c r="F676" s="29"/>
      <c r="G676" s="29"/>
      <c r="H676" s="29"/>
      <c r="I676" s="29"/>
      <c r="J676" s="29"/>
      <c r="K676" s="29"/>
      <c r="L676" s="29"/>
      <c r="M676" s="29"/>
      <c r="N676" s="29"/>
      <c r="O676" s="29"/>
      <c r="P676" s="29"/>
      <c r="Q676" s="29"/>
      <c r="R676" s="29"/>
      <c r="S676" s="29"/>
      <c r="T676" s="29"/>
      <c r="U676" s="29"/>
      <c r="V676" s="29"/>
      <c r="W676" s="29"/>
      <c r="X676" s="29"/>
      <c r="Y676" s="29"/>
    </row>
    <row r="677" spans="1:25" ht="12.75" customHeight="1">
      <c r="A677" s="764"/>
      <c r="B677" s="765"/>
      <c r="C677" s="766"/>
      <c r="E677" s="146"/>
      <c r="F677" s="29"/>
      <c r="G677" s="29"/>
      <c r="H677" s="29"/>
      <c r="I677" s="29"/>
      <c r="J677" s="29"/>
      <c r="K677" s="29"/>
      <c r="L677" s="29"/>
      <c r="M677" s="29"/>
      <c r="N677" s="29"/>
      <c r="O677" s="29"/>
      <c r="P677" s="29"/>
      <c r="Q677" s="29"/>
      <c r="R677" s="29"/>
      <c r="S677" s="29"/>
      <c r="T677" s="29"/>
      <c r="U677" s="29"/>
      <c r="V677" s="29"/>
      <c r="W677" s="29"/>
      <c r="X677" s="29"/>
      <c r="Y677" s="29"/>
    </row>
    <row r="678" spans="1:25" ht="12.75" customHeight="1">
      <c r="A678" s="764"/>
      <c r="B678" s="765"/>
      <c r="C678" s="766"/>
      <c r="E678" s="146"/>
      <c r="F678" s="29"/>
      <c r="G678" s="29"/>
      <c r="H678" s="29"/>
      <c r="I678" s="29"/>
      <c r="J678" s="29"/>
      <c r="K678" s="29"/>
      <c r="L678" s="29"/>
      <c r="M678" s="29"/>
      <c r="N678" s="29"/>
      <c r="O678" s="29"/>
      <c r="P678" s="29"/>
      <c r="Q678" s="29"/>
      <c r="R678" s="29"/>
      <c r="S678" s="29"/>
      <c r="T678" s="29"/>
      <c r="U678" s="29"/>
      <c r="V678" s="29"/>
      <c r="W678" s="29"/>
      <c r="X678" s="29"/>
      <c r="Y678" s="29"/>
    </row>
    <row r="679" spans="1:25" ht="12.75" customHeight="1">
      <c r="A679" s="764"/>
      <c r="B679" s="765"/>
      <c r="C679" s="766"/>
      <c r="E679" s="146"/>
      <c r="F679" s="29"/>
      <c r="G679" s="29"/>
      <c r="H679" s="29"/>
      <c r="I679" s="29"/>
      <c r="J679" s="29"/>
      <c r="K679" s="29"/>
      <c r="L679" s="29"/>
      <c r="M679" s="29"/>
      <c r="N679" s="29"/>
      <c r="O679" s="29"/>
      <c r="P679" s="29"/>
      <c r="Q679" s="29"/>
      <c r="R679" s="29"/>
      <c r="S679" s="29"/>
      <c r="T679" s="29"/>
      <c r="U679" s="29"/>
      <c r="V679" s="29"/>
      <c r="W679" s="29"/>
      <c r="X679" s="29"/>
      <c r="Y679" s="29"/>
    </row>
    <row r="680" spans="1:25" ht="12.75" customHeight="1">
      <c r="A680" s="764"/>
      <c r="B680" s="765"/>
      <c r="C680" s="766"/>
      <c r="E680" s="146"/>
      <c r="F680" s="29"/>
      <c r="G680" s="29"/>
      <c r="H680" s="29"/>
      <c r="I680" s="29"/>
      <c r="J680" s="29"/>
      <c r="K680" s="29"/>
      <c r="L680" s="29"/>
      <c r="M680" s="29"/>
      <c r="N680" s="29"/>
      <c r="O680" s="29"/>
      <c r="P680" s="29"/>
      <c r="Q680" s="29"/>
      <c r="R680" s="29"/>
      <c r="S680" s="29"/>
      <c r="T680" s="29"/>
      <c r="U680" s="29"/>
      <c r="V680" s="29"/>
      <c r="W680" s="29"/>
      <c r="X680" s="29"/>
      <c r="Y680" s="29"/>
    </row>
    <row r="681" spans="1:25" ht="12.75" customHeight="1">
      <c r="A681" s="764"/>
      <c r="B681" s="765"/>
      <c r="C681" s="766"/>
      <c r="E681" s="146"/>
      <c r="F681" s="29"/>
      <c r="G681" s="29"/>
      <c r="H681" s="29"/>
      <c r="I681" s="29"/>
      <c r="J681" s="29"/>
      <c r="K681" s="29"/>
      <c r="L681" s="29"/>
      <c r="M681" s="29"/>
      <c r="N681" s="29"/>
      <c r="O681" s="29"/>
      <c r="P681" s="29"/>
      <c r="Q681" s="29"/>
      <c r="R681" s="29"/>
      <c r="S681" s="29"/>
      <c r="T681" s="29"/>
      <c r="U681" s="29"/>
      <c r="V681" s="29"/>
      <c r="W681" s="29"/>
      <c r="X681" s="29"/>
      <c r="Y681" s="29"/>
    </row>
    <row r="682" spans="1:25" ht="12.75" customHeight="1">
      <c r="A682" s="764"/>
      <c r="B682" s="765"/>
      <c r="C682" s="766"/>
      <c r="E682" s="146"/>
      <c r="F682" s="29"/>
      <c r="G682" s="29"/>
      <c r="H682" s="29"/>
      <c r="I682" s="29"/>
      <c r="J682" s="29"/>
      <c r="K682" s="29"/>
      <c r="L682" s="29"/>
      <c r="M682" s="29"/>
      <c r="N682" s="29"/>
      <c r="O682" s="29"/>
      <c r="P682" s="29"/>
      <c r="Q682" s="29"/>
      <c r="R682" s="29"/>
      <c r="S682" s="29"/>
      <c r="T682" s="29"/>
      <c r="U682" s="29"/>
      <c r="V682" s="29"/>
      <c r="W682" s="29"/>
      <c r="X682" s="29"/>
      <c r="Y682" s="29"/>
    </row>
    <row r="683" spans="1:25" ht="12.75" customHeight="1">
      <c r="A683" s="764"/>
      <c r="B683" s="765"/>
      <c r="C683" s="766"/>
      <c r="E683" s="146"/>
      <c r="F683" s="29"/>
      <c r="G683" s="29"/>
      <c r="H683" s="29"/>
      <c r="I683" s="29"/>
      <c r="J683" s="29"/>
      <c r="K683" s="29"/>
      <c r="L683" s="29"/>
      <c r="M683" s="29"/>
      <c r="N683" s="29"/>
      <c r="O683" s="29"/>
      <c r="P683" s="29"/>
      <c r="Q683" s="29"/>
      <c r="R683" s="29"/>
      <c r="S683" s="29"/>
      <c r="T683" s="29"/>
      <c r="U683" s="29"/>
      <c r="V683" s="29"/>
      <c r="W683" s="29"/>
      <c r="X683" s="29"/>
      <c r="Y683" s="29"/>
    </row>
    <row r="684" spans="1:25" ht="12.75" customHeight="1">
      <c r="A684" s="764"/>
      <c r="B684" s="765"/>
      <c r="C684" s="766"/>
      <c r="E684" s="146"/>
      <c r="F684" s="29"/>
      <c r="G684" s="29"/>
      <c r="H684" s="29"/>
      <c r="I684" s="29"/>
      <c r="J684" s="29"/>
      <c r="K684" s="29"/>
      <c r="L684" s="29"/>
      <c r="M684" s="29"/>
      <c r="N684" s="29"/>
      <c r="O684" s="29"/>
      <c r="P684" s="29"/>
      <c r="Q684" s="29"/>
      <c r="R684" s="29"/>
      <c r="S684" s="29"/>
      <c r="T684" s="29"/>
      <c r="U684" s="29"/>
      <c r="V684" s="29"/>
      <c r="W684" s="29"/>
      <c r="X684" s="29"/>
      <c r="Y684" s="29"/>
    </row>
    <row r="685" spans="1:25" ht="12.75" customHeight="1">
      <c r="A685" s="764"/>
      <c r="B685" s="765"/>
      <c r="C685" s="766"/>
      <c r="E685" s="146"/>
      <c r="F685" s="29"/>
      <c r="G685" s="29"/>
      <c r="H685" s="29"/>
      <c r="I685" s="29"/>
      <c r="J685" s="29"/>
      <c r="K685" s="29"/>
      <c r="L685" s="29"/>
      <c r="M685" s="29"/>
      <c r="N685" s="29"/>
      <c r="O685" s="29"/>
      <c r="P685" s="29"/>
      <c r="Q685" s="29"/>
      <c r="R685" s="29"/>
      <c r="S685" s="29"/>
      <c r="T685" s="29"/>
      <c r="U685" s="29"/>
      <c r="V685" s="29"/>
      <c r="W685" s="29"/>
      <c r="X685" s="29"/>
      <c r="Y685" s="29"/>
    </row>
    <row r="686" spans="1:25" ht="12.75" customHeight="1">
      <c r="A686" s="764"/>
      <c r="B686" s="765"/>
      <c r="C686" s="766"/>
      <c r="E686" s="146"/>
      <c r="F686" s="29"/>
      <c r="G686" s="29"/>
      <c r="H686" s="29"/>
      <c r="I686" s="29"/>
      <c r="J686" s="29"/>
      <c r="K686" s="29"/>
      <c r="L686" s="29"/>
      <c r="M686" s="29"/>
      <c r="N686" s="29"/>
      <c r="O686" s="29"/>
      <c r="P686" s="29"/>
      <c r="Q686" s="29"/>
      <c r="R686" s="29"/>
      <c r="S686" s="29"/>
      <c r="T686" s="29"/>
      <c r="U686" s="29"/>
      <c r="V686" s="29"/>
      <c r="W686" s="29"/>
      <c r="X686" s="29"/>
      <c r="Y686" s="29"/>
    </row>
    <row r="687" spans="1:25" ht="12.75" customHeight="1">
      <c r="A687" s="764"/>
      <c r="B687" s="765"/>
      <c r="C687" s="766"/>
      <c r="E687" s="146"/>
      <c r="F687" s="29"/>
      <c r="G687" s="29"/>
      <c r="H687" s="29"/>
      <c r="I687" s="29"/>
      <c r="J687" s="29"/>
      <c r="K687" s="29"/>
      <c r="L687" s="29"/>
      <c r="M687" s="29"/>
      <c r="N687" s="29"/>
      <c r="O687" s="29"/>
      <c r="P687" s="29"/>
      <c r="Q687" s="29"/>
      <c r="R687" s="29"/>
      <c r="S687" s="29"/>
      <c r="T687" s="29"/>
      <c r="U687" s="29"/>
      <c r="V687" s="29"/>
      <c r="W687" s="29"/>
      <c r="X687" s="29"/>
      <c r="Y687" s="29"/>
    </row>
    <row r="688" spans="1:25" ht="12.75" customHeight="1" thickBot="1">
      <c r="A688" s="767"/>
      <c r="B688" s="768"/>
      <c r="C688" s="769"/>
      <c r="E688" s="29"/>
      <c r="F688" s="29"/>
      <c r="G688" s="29"/>
      <c r="H688" s="29"/>
      <c r="I688" s="29"/>
      <c r="J688" s="29"/>
      <c r="K688" s="29"/>
      <c r="L688" s="29"/>
      <c r="M688" s="29"/>
      <c r="N688" s="29"/>
      <c r="O688" s="29"/>
      <c r="P688" s="29"/>
      <c r="Q688" s="29"/>
      <c r="R688" s="29"/>
      <c r="S688" s="29"/>
      <c r="T688" s="29"/>
      <c r="U688" s="29"/>
      <c r="V688" s="29"/>
      <c r="W688" s="29"/>
      <c r="X688" s="29"/>
      <c r="Y688" s="29"/>
    </row>
    <row r="689" spans="1:26" ht="12.75" customHeight="1">
      <c r="A689" s="57" t="s">
        <v>4</v>
      </c>
      <c r="B689" s="29"/>
      <c r="C689" s="137"/>
      <c r="E689" s="146"/>
      <c r="F689" s="29"/>
      <c r="G689" s="29"/>
      <c r="H689" s="29"/>
      <c r="I689" s="29"/>
      <c r="J689" s="29"/>
      <c r="K689" s="29"/>
      <c r="L689" s="29"/>
      <c r="M689" s="29"/>
      <c r="N689" s="29"/>
      <c r="O689" s="29"/>
      <c r="P689" s="29"/>
      <c r="Q689" s="29"/>
      <c r="R689" s="29"/>
      <c r="S689" s="29"/>
      <c r="T689" s="29"/>
      <c r="U689" s="29"/>
      <c r="V689" s="29"/>
      <c r="W689" s="29"/>
      <c r="X689" s="29"/>
      <c r="Y689" s="29"/>
    </row>
    <row r="690" spans="1:26" ht="12.75" customHeight="1">
      <c r="A690" s="63" t="s">
        <v>402</v>
      </c>
      <c r="B690" s="29"/>
      <c r="C690" s="137"/>
      <c r="E690" s="146"/>
      <c r="F690" s="29"/>
      <c r="G690" s="29"/>
      <c r="H690" s="29"/>
      <c r="I690" s="29"/>
      <c r="J690" s="29"/>
      <c r="K690" s="29"/>
      <c r="L690" s="29"/>
      <c r="M690" s="29"/>
      <c r="N690" s="29"/>
      <c r="O690" s="29"/>
      <c r="P690" s="29"/>
      <c r="Q690" s="29"/>
      <c r="R690" s="29"/>
      <c r="S690" s="29"/>
      <c r="T690" s="29"/>
      <c r="U690" s="29"/>
      <c r="V690" s="29"/>
      <c r="W690" s="29"/>
      <c r="X690" s="29"/>
      <c r="Y690" s="29"/>
    </row>
    <row r="691" spans="1:26" ht="12.75" customHeight="1">
      <c r="A691" s="209" t="s">
        <v>446</v>
      </c>
      <c r="B691" s="29"/>
      <c r="C691" s="137"/>
      <c r="E691" s="146"/>
      <c r="F691" s="29"/>
      <c r="G691" s="29"/>
      <c r="H691" s="29"/>
      <c r="I691" s="29"/>
      <c r="J691" s="29"/>
      <c r="K691" s="29"/>
      <c r="L691" s="29"/>
      <c r="M691" s="29"/>
      <c r="N691" s="29"/>
      <c r="O691" s="29"/>
      <c r="P691" s="29"/>
      <c r="Q691" s="29"/>
      <c r="R691" s="29"/>
      <c r="S691" s="29"/>
      <c r="T691" s="29"/>
      <c r="U691" s="29"/>
      <c r="V691" s="29"/>
      <c r="W691" s="29"/>
      <c r="X691" s="29"/>
      <c r="Y691" s="29"/>
    </row>
    <row r="692" spans="1:26" ht="12.75" customHeight="1" thickBot="1">
      <c r="A692" s="63" t="s">
        <v>7</v>
      </c>
      <c r="B692" s="114"/>
      <c r="C692" s="141"/>
      <c r="E692" s="146"/>
      <c r="F692" s="29"/>
      <c r="G692" s="29"/>
      <c r="H692" s="29"/>
      <c r="I692" s="29"/>
      <c r="J692" s="29"/>
      <c r="K692" s="29"/>
      <c r="L692" s="29"/>
      <c r="M692" s="29"/>
      <c r="N692" s="29"/>
      <c r="O692" s="29"/>
      <c r="P692" s="29"/>
      <c r="Q692" s="29"/>
      <c r="R692" s="29"/>
      <c r="S692" s="29"/>
      <c r="T692" s="29"/>
      <c r="U692" s="29"/>
      <c r="V692" s="29"/>
      <c r="W692" s="29"/>
      <c r="X692" s="29"/>
      <c r="Y692" s="29"/>
    </row>
    <row r="693" spans="1:26" ht="12.75" customHeight="1" thickBot="1">
      <c r="A693" s="65" t="s">
        <v>424</v>
      </c>
      <c r="B693" s="115"/>
      <c r="C693" s="68">
        <f>C695+C719+C738</f>
        <v>255754500</v>
      </c>
      <c r="E693" s="146"/>
      <c r="F693" s="26"/>
      <c r="G693" s="26"/>
      <c r="H693" s="29"/>
      <c r="I693" s="29"/>
      <c r="J693" s="29"/>
      <c r="K693" s="29"/>
      <c r="L693" s="29"/>
      <c r="M693" s="29"/>
      <c r="N693" s="29"/>
      <c r="O693" s="29"/>
      <c r="P693" s="29"/>
      <c r="Q693" s="29"/>
      <c r="R693" s="29"/>
      <c r="S693" s="29"/>
      <c r="T693" s="29"/>
      <c r="U693" s="29"/>
      <c r="V693" s="29"/>
      <c r="W693" s="29"/>
      <c r="X693" s="29"/>
      <c r="Y693" s="29"/>
    </row>
    <row r="694" spans="1:26" ht="12.75" customHeight="1" thickBot="1">
      <c r="A694" s="65"/>
      <c r="B694" s="115"/>
      <c r="C694" s="67"/>
      <c r="D694" s="23"/>
      <c r="E694" s="23"/>
      <c r="F694" s="146"/>
      <c r="G694" s="26"/>
      <c r="H694" s="26"/>
      <c r="I694" s="29"/>
      <c r="J694" s="29"/>
      <c r="K694" s="29"/>
      <c r="L694" s="29"/>
      <c r="M694" s="29"/>
      <c r="N694" s="29"/>
      <c r="O694" s="29"/>
      <c r="P694" s="29"/>
      <c r="Q694" s="29"/>
      <c r="R694" s="29"/>
      <c r="S694" s="29"/>
      <c r="T694" s="29"/>
      <c r="U694" s="29"/>
      <c r="V694" s="29"/>
      <c r="W694" s="29"/>
      <c r="X694" s="29"/>
      <c r="Y694" s="29"/>
      <c r="Z694" s="29"/>
    </row>
    <row r="695" spans="1:26" ht="12.75" customHeight="1">
      <c r="A695" s="697" t="s">
        <v>32</v>
      </c>
      <c r="B695" s="657"/>
      <c r="C695" s="126">
        <f>C696+C698+C700+C702+C705+C710+C713</f>
        <v>25089500</v>
      </c>
      <c r="D695" s="26"/>
      <c r="E695" s="26"/>
      <c r="F695" s="101"/>
      <c r="G695" s="29"/>
      <c r="H695" s="29"/>
      <c r="I695" s="29"/>
      <c r="J695" s="29"/>
      <c r="K695" s="29"/>
      <c r="L695" s="29"/>
      <c r="M695" s="29"/>
      <c r="N695" s="29"/>
      <c r="O695" s="29"/>
      <c r="P695" s="29"/>
      <c r="Q695" s="29"/>
      <c r="R695" s="29"/>
      <c r="S695" s="29"/>
      <c r="T695" s="29"/>
      <c r="U695" s="29"/>
      <c r="V695" s="29"/>
      <c r="W695" s="29"/>
      <c r="X695" s="29"/>
      <c r="Y695" s="29"/>
      <c r="Z695" s="29"/>
    </row>
    <row r="696" spans="1:26" ht="12.75" customHeight="1">
      <c r="A696" s="21">
        <v>211201</v>
      </c>
      <c r="B696" s="21" t="s">
        <v>33</v>
      </c>
      <c r="C696" s="50">
        <f>SUM(C697)</f>
        <v>3150000</v>
      </c>
      <c r="D696" s="26"/>
      <c r="E696" s="44"/>
      <c r="F696" s="109"/>
      <c r="G696" s="25"/>
      <c r="H696" s="25"/>
      <c r="I696" s="25"/>
      <c r="J696" s="25"/>
      <c r="K696" s="25"/>
      <c r="L696" s="25"/>
      <c r="M696" s="25"/>
      <c r="N696" s="25"/>
      <c r="O696" s="25"/>
      <c r="P696" s="25"/>
      <c r="Q696" s="25"/>
      <c r="R696" s="25"/>
      <c r="S696" s="25"/>
      <c r="T696" s="25"/>
      <c r="U696" s="25"/>
      <c r="V696" s="25"/>
      <c r="W696" s="25"/>
      <c r="X696" s="25"/>
      <c r="Y696" s="25"/>
      <c r="Z696" s="25"/>
    </row>
    <row r="697" spans="1:26" ht="12.75" customHeight="1">
      <c r="A697" s="25">
        <v>21120101</v>
      </c>
      <c r="B697" s="29" t="s">
        <v>34</v>
      </c>
      <c r="C697" s="26">
        <v>3150000</v>
      </c>
      <c r="D697" s="26"/>
      <c r="E697" s="125"/>
      <c r="F697" s="146"/>
      <c r="G697" s="101"/>
      <c r="H697" s="29"/>
      <c r="I697" s="29"/>
      <c r="J697" s="29"/>
      <c r="K697" s="29"/>
      <c r="L697" s="29"/>
      <c r="M697" s="29"/>
      <c r="N697" s="29"/>
      <c r="O697" s="29"/>
      <c r="P697" s="29"/>
      <c r="Q697" s="29"/>
      <c r="R697" s="29"/>
      <c r="S697" s="29"/>
      <c r="T697" s="29"/>
      <c r="U697" s="29"/>
      <c r="V697" s="29"/>
      <c r="W697" s="29"/>
      <c r="X697" s="29"/>
      <c r="Y697" s="29"/>
      <c r="Z697" s="29"/>
    </row>
    <row r="698" spans="1:26" ht="12.75" customHeight="1">
      <c r="A698" s="21">
        <v>211202</v>
      </c>
      <c r="B698" s="7" t="s">
        <v>110</v>
      </c>
      <c r="C698" s="23">
        <f>C699</f>
        <v>440000</v>
      </c>
      <c r="D698" s="26"/>
      <c r="E698" s="125"/>
      <c r="F698" s="109"/>
      <c r="G698" s="101"/>
      <c r="H698" s="29"/>
      <c r="I698" s="29"/>
      <c r="J698" s="29"/>
      <c r="K698" s="29"/>
      <c r="L698" s="29"/>
      <c r="M698" s="29"/>
      <c r="N698" s="29"/>
      <c r="O698" s="29"/>
      <c r="P698" s="29"/>
      <c r="Q698" s="29"/>
      <c r="R698" s="29"/>
      <c r="S698" s="29"/>
      <c r="T698" s="29"/>
      <c r="U698" s="29"/>
      <c r="V698" s="29"/>
      <c r="W698" s="29"/>
      <c r="X698" s="29"/>
      <c r="Y698" s="29"/>
      <c r="Z698" s="29"/>
    </row>
    <row r="699" spans="1:26" ht="12.75" customHeight="1">
      <c r="A699" s="25">
        <v>21120201</v>
      </c>
      <c r="B699" s="32" t="s">
        <v>166</v>
      </c>
      <c r="C699" s="26">
        <v>440000</v>
      </c>
      <c r="D699" s="26"/>
      <c r="E699" s="125"/>
      <c r="F699" s="109"/>
      <c r="G699" s="101"/>
      <c r="H699" s="29"/>
      <c r="I699" s="29"/>
      <c r="J699" s="29"/>
      <c r="K699" s="29"/>
      <c r="L699" s="29"/>
      <c r="M699" s="29"/>
      <c r="N699" s="29"/>
      <c r="O699" s="29"/>
      <c r="P699" s="29"/>
      <c r="Q699" s="29"/>
      <c r="R699" s="29"/>
      <c r="S699" s="29"/>
      <c r="T699" s="29"/>
      <c r="U699" s="29"/>
      <c r="V699" s="29"/>
      <c r="W699" s="29"/>
      <c r="X699" s="29"/>
      <c r="Y699" s="29"/>
      <c r="Z699" s="29"/>
    </row>
    <row r="700" spans="1:26" ht="12.75" customHeight="1">
      <c r="A700" s="21">
        <v>211203</v>
      </c>
      <c r="B700" s="49" t="s">
        <v>35</v>
      </c>
      <c r="C700" s="50">
        <f>C701</f>
        <v>2150000</v>
      </c>
      <c r="D700" s="26"/>
      <c r="E700" s="25"/>
      <c r="F700" s="101"/>
      <c r="G700" s="25"/>
      <c r="H700" s="25"/>
      <c r="I700" s="25"/>
      <c r="J700" s="25"/>
      <c r="K700" s="25"/>
      <c r="L700" s="25"/>
      <c r="M700" s="25"/>
      <c r="N700" s="25"/>
      <c r="O700" s="25"/>
      <c r="P700" s="25"/>
      <c r="Q700" s="25"/>
      <c r="R700" s="25"/>
      <c r="S700" s="25"/>
      <c r="T700" s="25"/>
      <c r="U700" s="25"/>
      <c r="V700" s="25"/>
      <c r="W700" s="25"/>
      <c r="X700" s="25"/>
      <c r="Y700" s="25"/>
      <c r="Z700" s="25"/>
    </row>
    <row r="701" spans="1:26" ht="12.75" customHeight="1">
      <c r="A701" s="25">
        <v>21120302</v>
      </c>
      <c r="B701" s="29" t="s">
        <v>37</v>
      </c>
      <c r="C701" s="26">
        <v>2150000</v>
      </c>
      <c r="D701" s="26"/>
      <c r="E701" s="112"/>
      <c r="F701" s="125"/>
      <c r="G701" s="29"/>
      <c r="H701" s="29"/>
      <c r="I701" s="29"/>
      <c r="J701" s="29"/>
      <c r="K701" s="29"/>
      <c r="L701" s="29"/>
      <c r="M701" s="29"/>
      <c r="N701" s="29"/>
      <c r="O701" s="29"/>
      <c r="P701" s="29"/>
      <c r="Q701" s="29"/>
      <c r="R701" s="29"/>
      <c r="S701" s="29"/>
      <c r="T701" s="29"/>
      <c r="U701" s="29"/>
      <c r="V701" s="29"/>
      <c r="W701" s="29"/>
      <c r="X701" s="29"/>
      <c r="Y701" s="29"/>
      <c r="Z701" s="29"/>
    </row>
    <row r="702" spans="1:26" ht="12.75" customHeight="1">
      <c r="A702" s="21">
        <v>211204</v>
      </c>
      <c r="B702" s="49" t="s">
        <v>38</v>
      </c>
      <c r="C702" s="23">
        <f>+SUM(C703:C704)</f>
        <v>5475500</v>
      </c>
      <c r="D702" s="26"/>
      <c r="E702" s="125"/>
      <c r="F702" s="146"/>
      <c r="G702" s="29"/>
      <c r="H702" s="29"/>
      <c r="I702" s="29"/>
      <c r="J702" s="29"/>
      <c r="K702" s="29"/>
      <c r="L702" s="29"/>
      <c r="M702" s="29"/>
      <c r="N702" s="29"/>
      <c r="O702" s="29"/>
      <c r="P702" s="29"/>
      <c r="Q702" s="29"/>
      <c r="R702" s="29"/>
      <c r="S702" s="29"/>
      <c r="T702" s="29"/>
      <c r="U702" s="29"/>
      <c r="V702" s="29"/>
      <c r="W702" s="29"/>
      <c r="X702" s="29"/>
      <c r="Y702" s="29"/>
      <c r="Z702" s="29"/>
    </row>
    <row r="703" spans="1:26" ht="12.75" customHeight="1">
      <c r="A703" s="25">
        <v>21120401</v>
      </c>
      <c r="B703" s="26" t="s">
        <v>39</v>
      </c>
      <c r="C703" s="26">
        <v>1705000</v>
      </c>
      <c r="D703" s="26"/>
      <c r="E703" s="125"/>
      <c r="F703" s="146"/>
      <c r="G703" s="101"/>
      <c r="H703" s="29"/>
      <c r="I703" s="29"/>
      <c r="J703" s="29"/>
      <c r="K703" s="29"/>
      <c r="L703" s="29"/>
      <c r="M703" s="29"/>
      <c r="N703" s="29"/>
      <c r="O703" s="29"/>
      <c r="P703" s="29"/>
      <c r="Q703" s="29"/>
      <c r="R703" s="29"/>
      <c r="S703" s="29"/>
      <c r="T703" s="29"/>
      <c r="U703" s="29"/>
      <c r="V703" s="29"/>
      <c r="W703" s="29"/>
      <c r="X703" s="29"/>
      <c r="Y703" s="29"/>
      <c r="Z703" s="29"/>
    </row>
    <row r="704" spans="1:26" ht="12.75" customHeight="1">
      <c r="A704" s="25">
        <v>21120403</v>
      </c>
      <c r="B704" s="32" t="s">
        <v>150</v>
      </c>
      <c r="C704" s="26">
        <v>3770500</v>
      </c>
      <c r="D704" s="26"/>
      <c r="E704" s="125"/>
      <c r="F704" s="146"/>
      <c r="G704" s="101"/>
      <c r="H704" s="29"/>
      <c r="I704" s="29"/>
      <c r="J704" s="29"/>
      <c r="K704" s="29"/>
      <c r="L704" s="29"/>
      <c r="M704" s="29"/>
      <c r="N704" s="29"/>
      <c r="O704" s="29"/>
      <c r="P704" s="29"/>
      <c r="Q704" s="29"/>
      <c r="R704" s="29"/>
      <c r="S704" s="29"/>
      <c r="T704" s="29"/>
      <c r="U704" s="29"/>
      <c r="V704" s="29"/>
      <c r="W704" s="29"/>
      <c r="X704" s="29"/>
      <c r="Y704" s="29"/>
      <c r="Z704" s="29"/>
    </row>
    <row r="705" spans="1:26" ht="12.75" customHeight="1">
      <c r="A705" s="21">
        <v>211207</v>
      </c>
      <c r="B705" s="23" t="s">
        <v>40</v>
      </c>
      <c r="C705" s="23">
        <f>+SUM(C706:C709)</f>
        <v>4934000</v>
      </c>
      <c r="D705" s="26"/>
      <c r="E705" s="125"/>
      <c r="F705" s="146"/>
      <c r="G705" s="101"/>
      <c r="H705" s="29"/>
      <c r="I705" s="29"/>
      <c r="J705" s="29"/>
      <c r="K705" s="29"/>
      <c r="L705" s="29"/>
      <c r="M705" s="29"/>
      <c r="N705" s="29"/>
      <c r="O705" s="29"/>
      <c r="P705" s="29"/>
      <c r="Q705" s="29"/>
      <c r="R705" s="29"/>
      <c r="S705" s="29"/>
      <c r="T705" s="29"/>
      <c r="U705" s="29"/>
      <c r="V705" s="29"/>
      <c r="W705" s="29"/>
      <c r="X705" s="29"/>
      <c r="Y705" s="29"/>
      <c r="Z705" s="29"/>
    </row>
    <row r="706" spans="1:26" ht="12.75" customHeight="1">
      <c r="A706" s="25">
        <v>21120702</v>
      </c>
      <c r="B706" s="26" t="s">
        <v>41</v>
      </c>
      <c r="C706" s="26">
        <f>3279000</f>
        <v>3279000</v>
      </c>
      <c r="D706" s="26"/>
      <c r="E706" s="125"/>
      <c r="F706" s="146"/>
      <c r="G706" s="101"/>
      <c r="H706" s="29"/>
      <c r="I706" s="29"/>
      <c r="J706" s="29"/>
      <c r="K706" s="29"/>
      <c r="L706" s="29"/>
      <c r="M706" s="29"/>
      <c r="N706" s="29"/>
      <c r="O706" s="29"/>
      <c r="P706" s="29"/>
      <c r="Q706" s="29"/>
      <c r="R706" s="29"/>
      <c r="S706" s="29"/>
      <c r="T706" s="29"/>
      <c r="U706" s="29"/>
      <c r="V706" s="29"/>
      <c r="W706" s="29"/>
      <c r="X706" s="29"/>
      <c r="Y706" s="29"/>
      <c r="Z706" s="29"/>
    </row>
    <row r="707" spans="1:26" ht="12.75" customHeight="1">
      <c r="A707" s="25">
        <v>21120706</v>
      </c>
      <c r="B707" s="32" t="s">
        <v>126</v>
      </c>
      <c r="C707" s="26">
        <v>560000</v>
      </c>
      <c r="D707" s="26"/>
      <c r="E707" s="125"/>
      <c r="F707" s="146"/>
      <c r="G707" s="101"/>
      <c r="H707" s="29"/>
      <c r="I707" s="29"/>
      <c r="J707" s="29"/>
      <c r="K707" s="29"/>
      <c r="L707" s="29"/>
      <c r="M707" s="29"/>
      <c r="N707" s="29"/>
      <c r="O707" s="29"/>
      <c r="P707" s="29"/>
      <c r="Q707" s="29"/>
      <c r="R707" s="29"/>
      <c r="S707" s="29"/>
      <c r="T707" s="29"/>
      <c r="U707" s="29"/>
      <c r="V707" s="29"/>
      <c r="W707" s="29"/>
      <c r="X707" s="29"/>
      <c r="Y707" s="29"/>
      <c r="Z707" s="29"/>
    </row>
    <row r="708" spans="1:26" ht="12.75" customHeight="1">
      <c r="A708" s="25">
        <v>21120707</v>
      </c>
      <c r="B708" s="32" t="s">
        <v>222</v>
      </c>
      <c r="C708" s="26">
        <v>550000</v>
      </c>
      <c r="D708" s="26"/>
      <c r="E708" s="32"/>
      <c r="F708" s="32"/>
      <c r="G708" s="32"/>
      <c r="H708" s="32"/>
      <c r="I708" s="32"/>
      <c r="J708" s="32"/>
      <c r="K708" s="32"/>
      <c r="L708" s="32"/>
      <c r="M708" s="32"/>
      <c r="N708" s="32"/>
      <c r="O708" s="32"/>
      <c r="P708" s="32"/>
      <c r="Q708" s="32"/>
      <c r="R708" s="32"/>
      <c r="S708" s="32"/>
      <c r="T708" s="32"/>
      <c r="U708" s="32"/>
      <c r="V708" s="32"/>
      <c r="W708" s="32"/>
      <c r="X708" s="32"/>
      <c r="Y708" s="32"/>
      <c r="Z708" s="29"/>
    </row>
    <row r="709" spans="1:26" ht="12.75" customHeight="1">
      <c r="A709" s="25">
        <v>21120710</v>
      </c>
      <c r="B709" s="26" t="s">
        <v>45</v>
      </c>
      <c r="C709" s="26">
        <v>545000</v>
      </c>
      <c r="D709" s="26"/>
      <c r="E709" s="23"/>
      <c r="F709" s="32"/>
      <c r="G709" s="32"/>
      <c r="H709" s="32"/>
      <c r="I709" s="32"/>
      <c r="J709" s="32"/>
      <c r="K709" s="32"/>
      <c r="L709" s="32"/>
      <c r="M709" s="32"/>
      <c r="N709" s="32"/>
      <c r="O709" s="32"/>
      <c r="P709" s="32"/>
      <c r="Q709" s="32"/>
      <c r="R709" s="32"/>
      <c r="S709" s="32"/>
      <c r="T709" s="32"/>
      <c r="U709" s="32"/>
      <c r="V709" s="32"/>
      <c r="W709" s="32"/>
      <c r="X709" s="32"/>
      <c r="Y709" s="32"/>
      <c r="Z709" s="32"/>
    </row>
    <row r="710" spans="1:26" ht="12.75" customHeight="1">
      <c r="A710" s="21">
        <v>211208</v>
      </c>
      <c r="B710" s="23" t="s">
        <v>47</v>
      </c>
      <c r="C710" s="23">
        <f>+SUM(C711:C712)</f>
        <v>4150000</v>
      </c>
      <c r="D710" s="26"/>
      <c r="E710" s="125"/>
      <c r="F710" s="146"/>
      <c r="G710" s="101"/>
      <c r="H710" s="29"/>
      <c r="I710" s="29"/>
      <c r="J710" s="29"/>
      <c r="K710" s="29"/>
      <c r="L710" s="29"/>
      <c r="M710" s="29"/>
      <c r="N710" s="29"/>
      <c r="O710" s="29"/>
      <c r="P710" s="29"/>
      <c r="Q710" s="29"/>
      <c r="R710" s="29"/>
      <c r="S710" s="29"/>
      <c r="T710" s="29"/>
      <c r="U710" s="29"/>
      <c r="V710" s="29"/>
      <c r="W710" s="29"/>
      <c r="X710" s="29"/>
      <c r="Y710" s="29"/>
      <c r="Z710" s="29"/>
    </row>
    <row r="711" spans="1:26" ht="12.75" customHeight="1">
      <c r="A711" s="25">
        <v>21120803</v>
      </c>
      <c r="B711" s="26" t="s">
        <v>228</v>
      </c>
      <c r="C711" s="26">
        <v>1150000</v>
      </c>
      <c r="D711" s="26"/>
      <c r="E711" s="125"/>
      <c r="F711" s="146"/>
      <c r="G711" s="101"/>
      <c r="H711" s="29"/>
      <c r="I711" s="29"/>
      <c r="J711" s="29"/>
      <c r="K711" s="29"/>
      <c r="L711" s="29"/>
      <c r="M711" s="29"/>
      <c r="N711" s="29"/>
      <c r="O711" s="29"/>
      <c r="P711" s="29"/>
      <c r="Q711" s="29"/>
      <c r="R711" s="29"/>
      <c r="S711" s="29"/>
      <c r="T711" s="29"/>
      <c r="U711" s="29"/>
      <c r="V711" s="29"/>
      <c r="W711" s="29"/>
      <c r="X711" s="29"/>
      <c r="Y711" s="29"/>
      <c r="Z711" s="29"/>
    </row>
    <row r="712" spans="1:26" ht="12.75" customHeight="1">
      <c r="A712" s="25">
        <v>21120805</v>
      </c>
      <c r="B712" s="26" t="s">
        <v>49</v>
      </c>
      <c r="C712" s="26">
        <v>3000000</v>
      </c>
      <c r="D712" s="26"/>
      <c r="E712" s="125"/>
      <c r="F712" s="146"/>
      <c r="G712" s="101"/>
      <c r="H712" s="29"/>
      <c r="I712" s="29"/>
      <c r="J712" s="29"/>
      <c r="K712" s="29"/>
      <c r="L712" s="29"/>
      <c r="M712" s="29"/>
      <c r="N712" s="29"/>
      <c r="O712" s="29"/>
      <c r="P712" s="29"/>
      <c r="Q712" s="29"/>
      <c r="R712" s="29"/>
      <c r="S712" s="29"/>
      <c r="T712" s="29"/>
      <c r="U712" s="29"/>
      <c r="V712" s="29"/>
      <c r="W712" s="29"/>
      <c r="X712" s="29"/>
      <c r="Y712" s="29"/>
      <c r="Z712" s="29"/>
    </row>
    <row r="713" spans="1:26" ht="12.75" customHeight="1">
      <c r="A713" s="21">
        <v>211209</v>
      </c>
      <c r="B713" s="23" t="s">
        <v>50</v>
      </c>
      <c r="C713" s="23">
        <f>+SUM(C714:C717)</f>
        <v>4790000</v>
      </c>
      <c r="D713" s="26"/>
      <c r="E713" s="125"/>
      <c r="F713" s="146"/>
      <c r="G713" s="101"/>
      <c r="H713" s="29"/>
      <c r="I713" s="29"/>
      <c r="J713" s="29"/>
      <c r="K713" s="29"/>
      <c r="L713" s="29"/>
      <c r="M713" s="29"/>
      <c r="N713" s="29"/>
      <c r="O713" s="29"/>
      <c r="P713" s="29"/>
      <c r="Q713" s="29"/>
      <c r="R713" s="29"/>
      <c r="S713" s="29"/>
      <c r="T713" s="29"/>
      <c r="U713" s="29"/>
      <c r="V713" s="29"/>
      <c r="W713" s="29"/>
      <c r="X713" s="29"/>
      <c r="Y713" s="29"/>
      <c r="Z713" s="29"/>
    </row>
    <row r="714" spans="1:26" ht="12.75" customHeight="1">
      <c r="A714" s="25">
        <v>21120901</v>
      </c>
      <c r="B714" s="26" t="s">
        <v>51</v>
      </c>
      <c r="C714" s="26">
        <v>1990000</v>
      </c>
      <c r="D714" s="26"/>
      <c r="E714" s="125"/>
      <c r="F714" s="146"/>
      <c r="G714" s="101"/>
      <c r="H714" s="29"/>
      <c r="I714" s="29"/>
      <c r="J714" s="29"/>
      <c r="K714" s="29"/>
      <c r="L714" s="29"/>
      <c r="M714" s="29"/>
      <c r="N714" s="29"/>
      <c r="O714" s="29"/>
      <c r="P714" s="29"/>
      <c r="Q714" s="29"/>
      <c r="R714" s="29"/>
      <c r="S714" s="29"/>
      <c r="T714" s="29"/>
      <c r="U714" s="29"/>
      <c r="V714" s="29"/>
      <c r="W714" s="29"/>
      <c r="X714" s="29"/>
      <c r="Y714" s="29"/>
      <c r="Z714" s="29"/>
    </row>
    <row r="715" spans="1:26" ht="12.75" customHeight="1">
      <c r="A715" s="25">
        <v>21120905</v>
      </c>
      <c r="B715" s="26" t="s">
        <v>112</v>
      </c>
      <c r="C715" s="26">
        <v>450000</v>
      </c>
      <c r="D715" s="26"/>
      <c r="E715" s="125"/>
      <c r="F715" s="146"/>
      <c r="G715" s="101"/>
      <c r="H715" s="29"/>
      <c r="I715" s="29"/>
      <c r="J715" s="29"/>
      <c r="K715" s="29"/>
      <c r="L715" s="29"/>
      <c r="M715" s="29"/>
      <c r="N715" s="29"/>
      <c r="O715" s="29"/>
      <c r="P715" s="29"/>
      <c r="Q715" s="29"/>
      <c r="R715" s="29"/>
      <c r="S715" s="29"/>
      <c r="T715" s="29"/>
      <c r="U715" s="29"/>
      <c r="V715" s="29"/>
      <c r="W715" s="29"/>
      <c r="X715" s="29"/>
      <c r="Y715" s="29"/>
      <c r="Z715" s="29"/>
    </row>
    <row r="716" spans="1:26" ht="12.75" customHeight="1">
      <c r="A716" s="25">
        <v>21120906</v>
      </c>
      <c r="B716" s="26" t="s">
        <v>52</v>
      </c>
      <c r="C716" s="26">
        <v>850000</v>
      </c>
      <c r="D716" s="26"/>
      <c r="E716" s="125"/>
      <c r="F716" s="146"/>
      <c r="G716" s="101"/>
      <c r="H716" s="29"/>
      <c r="I716" s="29"/>
      <c r="J716" s="29"/>
      <c r="K716" s="29"/>
      <c r="L716" s="29"/>
      <c r="M716" s="29"/>
      <c r="N716" s="29"/>
      <c r="O716" s="29"/>
      <c r="P716" s="29"/>
      <c r="Q716" s="29"/>
      <c r="R716" s="29"/>
      <c r="S716" s="29"/>
      <c r="T716" s="29"/>
      <c r="U716" s="29"/>
      <c r="V716" s="29"/>
      <c r="W716" s="29"/>
      <c r="X716" s="29"/>
      <c r="Y716" s="29"/>
      <c r="Z716" s="29"/>
    </row>
    <row r="717" spans="1:26" ht="12.75" customHeight="1">
      <c r="A717" s="25">
        <v>21120907</v>
      </c>
      <c r="B717" s="32" t="s">
        <v>113</v>
      </c>
      <c r="C717" s="26">
        <v>1500000</v>
      </c>
      <c r="D717" s="26"/>
      <c r="E717" s="125"/>
      <c r="F717" s="146"/>
      <c r="G717" s="101"/>
      <c r="H717" s="29"/>
      <c r="I717" s="29"/>
      <c r="J717" s="29"/>
      <c r="K717" s="29"/>
      <c r="L717" s="29"/>
      <c r="M717" s="29"/>
      <c r="N717" s="29"/>
      <c r="O717" s="29"/>
      <c r="P717" s="29"/>
      <c r="Q717" s="29"/>
      <c r="R717" s="29"/>
      <c r="S717" s="29"/>
      <c r="T717" s="29"/>
      <c r="U717" s="29"/>
      <c r="V717" s="29"/>
      <c r="W717" s="29"/>
      <c r="X717" s="29"/>
      <c r="Y717" s="29"/>
      <c r="Z717" s="29"/>
    </row>
    <row r="718" spans="1:26" ht="12.75" customHeight="1">
      <c r="A718" s="29"/>
      <c r="B718" s="26"/>
      <c r="C718" s="26"/>
      <c r="D718" s="26"/>
      <c r="E718" s="125"/>
      <c r="F718" s="146"/>
      <c r="G718" s="101"/>
      <c r="H718" s="29"/>
      <c r="I718" s="29"/>
      <c r="J718" s="29"/>
      <c r="K718" s="29"/>
      <c r="L718" s="29"/>
      <c r="M718" s="29"/>
      <c r="N718" s="29"/>
      <c r="O718" s="29"/>
      <c r="P718" s="29"/>
      <c r="Q718" s="29"/>
      <c r="R718" s="29"/>
      <c r="S718" s="29"/>
      <c r="T718" s="29"/>
      <c r="U718" s="29"/>
      <c r="V718" s="29"/>
      <c r="W718" s="29"/>
      <c r="X718" s="29"/>
      <c r="Y718" s="29"/>
      <c r="Z718" s="29"/>
    </row>
    <row r="719" spans="1:26" ht="12.75" customHeight="1">
      <c r="A719" s="683" t="s">
        <v>10</v>
      </c>
      <c r="B719" s="657"/>
      <c r="C719" s="69">
        <f>C720+C722+C726+C730+C732</f>
        <v>145785000</v>
      </c>
      <c r="D719" s="26"/>
      <c r="E719" s="26"/>
      <c r="F719" s="146"/>
      <c r="G719" s="112"/>
      <c r="H719" s="29"/>
      <c r="I719" s="29"/>
      <c r="J719" s="29"/>
      <c r="K719" s="29"/>
      <c r="L719" s="29"/>
      <c r="M719" s="29"/>
      <c r="N719" s="29"/>
      <c r="O719" s="29"/>
      <c r="P719" s="29"/>
      <c r="Q719" s="29"/>
      <c r="R719" s="29"/>
      <c r="S719" s="29"/>
      <c r="T719" s="29"/>
      <c r="U719" s="29"/>
      <c r="V719" s="29"/>
      <c r="W719" s="29"/>
      <c r="X719" s="29"/>
      <c r="Y719" s="29"/>
      <c r="Z719" s="29"/>
    </row>
    <row r="720" spans="1:26" ht="12.75" customHeight="1">
      <c r="A720" s="21">
        <v>211302</v>
      </c>
      <c r="B720" s="21" t="s">
        <v>53</v>
      </c>
      <c r="C720" s="50">
        <f>SUM(C721)</f>
        <v>2250000</v>
      </c>
      <c r="D720" s="26"/>
      <c r="E720" s="47"/>
      <c r="F720" s="109"/>
      <c r="G720" s="25"/>
      <c r="H720" s="25"/>
      <c r="I720" s="25"/>
      <c r="J720" s="25"/>
      <c r="K720" s="25"/>
      <c r="L720" s="25"/>
      <c r="M720" s="25"/>
      <c r="N720" s="25"/>
      <c r="O720" s="25"/>
      <c r="P720" s="25"/>
      <c r="Q720" s="25"/>
      <c r="R720" s="25"/>
      <c r="S720" s="25"/>
      <c r="T720" s="25"/>
      <c r="U720" s="25"/>
      <c r="V720" s="25"/>
      <c r="W720" s="25"/>
      <c r="X720" s="25"/>
      <c r="Y720" s="25"/>
      <c r="Z720" s="25"/>
    </row>
    <row r="721" spans="1:26" ht="12.75" customHeight="1">
      <c r="A721" s="25">
        <v>21130204</v>
      </c>
      <c r="B721" s="26" t="s">
        <v>54</v>
      </c>
      <c r="C721" s="26">
        <v>2250000</v>
      </c>
      <c r="D721" s="26"/>
      <c r="E721" s="125"/>
      <c r="F721" s="146"/>
      <c r="G721" s="101"/>
      <c r="H721" s="26"/>
      <c r="I721" s="29"/>
      <c r="J721" s="29"/>
      <c r="K721" s="29"/>
      <c r="L721" s="29"/>
      <c r="M721" s="29"/>
      <c r="N721" s="29"/>
      <c r="O721" s="29"/>
      <c r="P721" s="29"/>
      <c r="Q721" s="29"/>
      <c r="R721" s="29"/>
      <c r="S721" s="29"/>
      <c r="T721" s="29"/>
      <c r="U721" s="29"/>
      <c r="V721" s="29"/>
      <c r="W721" s="29"/>
      <c r="X721" s="29"/>
      <c r="Y721" s="29"/>
      <c r="Z721" s="29"/>
    </row>
    <row r="722" spans="1:26" ht="12.75" customHeight="1">
      <c r="A722" s="21">
        <v>211303</v>
      </c>
      <c r="B722" s="23" t="s">
        <v>100</v>
      </c>
      <c r="C722" s="23">
        <f>+SUM(C723:C725)</f>
        <v>25480000</v>
      </c>
      <c r="D722" s="26"/>
      <c r="E722" s="125"/>
      <c r="F722" s="146"/>
      <c r="G722" s="101"/>
      <c r="H722" s="26"/>
      <c r="I722" s="29"/>
      <c r="J722" s="29"/>
      <c r="K722" s="29"/>
      <c r="L722" s="29"/>
      <c r="M722" s="29"/>
      <c r="N722" s="29"/>
      <c r="O722" s="29"/>
      <c r="P722" s="29"/>
      <c r="Q722" s="29"/>
      <c r="R722" s="29"/>
      <c r="S722" s="29"/>
      <c r="T722" s="29"/>
      <c r="U722" s="29"/>
      <c r="V722" s="29"/>
      <c r="W722" s="29"/>
      <c r="X722" s="29"/>
      <c r="Y722" s="29"/>
      <c r="Z722" s="29"/>
    </row>
    <row r="723" spans="1:26" ht="12.75" customHeight="1">
      <c r="A723" s="25">
        <v>21130301</v>
      </c>
      <c r="B723" s="29" t="s">
        <v>129</v>
      </c>
      <c r="C723" s="26">
        <f>7580000</f>
        <v>7580000</v>
      </c>
      <c r="D723" s="26"/>
      <c r="E723" s="125"/>
      <c r="F723" s="109"/>
      <c r="G723" s="101"/>
      <c r="H723" s="26"/>
      <c r="I723" s="29"/>
      <c r="J723" s="29"/>
      <c r="K723" s="29"/>
      <c r="L723" s="29"/>
      <c r="M723" s="29"/>
      <c r="N723" s="29"/>
      <c r="O723" s="29"/>
      <c r="P723" s="29"/>
      <c r="Q723" s="29"/>
      <c r="R723" s="29"/>
      <c r="S723" s="29"/>
      <c r="T723" s="29"/>
      <c r="U723" s="29"/>
      <c r="V723" s="29"/>
      <c r="W723" s="29"/>
      <c r="X723" s="29"/>
      <c r="Y723" s="29"/>
      <c r="Z723" s="29"/>
    </row>
    <row r="724" spans="1:26" ht="12.75" customHeight="1">
      <c r="A724" s="25">
        <v>21130306</v>
      </c>
      <c r="B724" s="29" t="s">
        <v>144</v>
      </c>
      <c r="C724" s="26">
        <f>14650000</f>
        <v>14650000</v>
      </c>
      <c r="D724" s="26"/>
      <c r="E724" s="26"/>
      <c r="F724" s="47"/>
      <c r="G724" s="29"/>
      <c r="H724" s="29"/>
      <c r="I724" s="179"/>
      <c r="J724" s="29"/>
      <c r="K724" s="29"/>
      <c r="L724" s="29"/>
      <c r="M724" s="29"/>
      <c r="N724" s="29"/>
      <c r="O724" s="29"/>
      <c r="P724" s="29"/>
      <c r="Q724" s="29"/>
      <c r="R724" s="29"/>
      <c r="S724" s="29"/>
      <c r="T724" s="29"/>
      <c r="U724" s="29"/>
      <c r="V724" s="29"/>
      <c r="W724" s="29"/>
      <c r="X724" s="29"/>
      <c r="Y724" s="29"/>
      <c r="Z724" s="29"/>
    </row>
    <row r="725" spans="1:26" ht="12.75" customHeight="1">
      <c r="A725" s="25">
        <v>21130307</v>
      </c>
      <c r="B725" s="29" t="s">
        <v>101</v>
      </c>
      <c r="C725" s="26">
        <v>3250000</v>
      </c>
      <c r="D725" s="26"/>
      <c r="E725" s="125"/>
      <c r="F725" s="125"/>
      <c r="G725" s="101"/>
      <c r="H725" s="26"/>
      <c r="I725" s="29"/>
      <c r="J725" s="29"/>
      <c r="K725" s="29"/>
      <c r="L725" s="29"/>
      <c r="M725" s="29"/>
      <c r="N725" s="29"/>
      <c r="O725" s="29"/>
      <c r="P725" s="29"/>
      <c r="Q725" s="29"/>
      <c r="R725" s="29"/>
      <c r="S725" s="29"/>
      <c r="T725" s="29"/>
      <c r="U725" s="29"/>
      <c r="V725" s="29"/>
      <c r="W725" s="29"/>
      <c r="X725" s="29"/>
      <c r="Y725" s="29"/>
      <c r="Z725" s="29"/>
    </row>
    <row r="726" spans="1:26" ht="12.75" customHeight="1">
      <c r="A726" s="21">
        <v>211305</v>
      </c>
      <c r="B726" s="23" t="s">
        <v>55</v>
      </c>
      <c r="C726" s="23">
        <f>+SUM(C727:C729)</f>
        <v>32400000</v>
      </c>
      <c r="D726" s="26"/>
      <c r="E726" s="125"/>
      <c r="F726" s="125"/>
      <c r="G726" s="101"/>
      <c r="H726" s="26"/>
      <c r="I726" s="29"/>
      <c r="J726" s="29"/>
      <c r="K726" s="29"/>
      <c r="L726" s="29"/>
      <c r="M726" s="29"/>
      <c r="N726" s="29"/>
      <c r="O726" s="29"/>
      <c r="P726" s="29"/>
      <c r="Q726" s="29"/>
      <c r="R726" s="29"/>
      <c r="S726" s="29"/>
      <c r="T726" s="29"/>
      <c r="U726" s="29"/>
      <c r="V726" s="29"/>
      <c r="W726" s="29"/>
      <c r="X726" s="29"/>
      <c r="Y726" s="29"/>
      <c r="Z726" s="29"/>
    </row>
    <row r="727" spans="1:26" ht="12.75" customHeight="1">
      <c r="A727" s="25">
        <v>21130501</v>
      </c>
      <c r="B727" s="32" t="s">
        <v>115</v>
      </c>
      <c r="C727" s="26">
        <v>500000</v>
      </c>
      <c r="D727" s="26"/>
      <c r="E727" s="125"/>
      <c r="F727" s="125"/>
      <c r="G727" s="101"/>
      <c r="H727" s="26"/>
      <c r="I727" s="29"/>
      <c r="J727" s="29"/>
      <c r="K727" s="29"/>
      <c r="L727" s="29"/>
      <c r="M727" s="29"/>
      <c r="N727" s="29"/>
      <c r="O727" s="29"/>
      <c r="P727" s="29"/>
      <c r="Q727" s="29"/>
      <c r="R727" s="29"/>
      <c r="S727" s="29"/>
      <c r="T727" s="29"/>
      <c r="U727" s="29"/>
      <c r="V727" s="29"/>
      <c r="W727" s="29"/>
      <c r="X727" s="29"/>
      <c r="Y727" s="29"/>
      <c r="Z727" s="29"/>
    </row>
    <row r="728" spans="1:26" ht="12.75" customHeight="1">
      <c r="A728" s="25">
        <v>21130502</v>
      </c>
      <c r="B728" s="29" t="s">
        <v>56</v>
      </c>
      <c r="C728" s="26">
        <v>20200000</v>
      </c>
      <c r="D728" s="26"/>
      <c r="E728" s="253"/>
      <c r="F728" s="195"/>
      <c r="G728" s="134"/>
      <c r="H728" s="26"/>
      <c r="I728" s="29"/>
      <c r="J728" s="29"/>
      <c r="K728" s="29"/>
      <c r="L728" s="29"/>
      <c r="M728" s="29"/>
      <c r="N728" s="29"/>
      <c r="O728" s="29"/>
      <c r="P728" s="29"/>
      <c r="Q728" s="29"/>
      <c r="R728" s="29"/>
      <c r="S728" s="29"/>
      <c r="T728" s="29"/>
      <c r="U728" s="29"/>
      <c r="V728" s="29"/>
      <c r="W728" s="29"/>
      <c r="X728" s="29"/>
      <c r="Y728" s="29"/>
      <c r="Z728" s="29"/>
    </row>
    <row r="729" spans="1:26" ht="12.75" customHeight="1">
      <c r="A729" s="25">
        <v>21130505</v>
      </c>
      <c r="B729" s="32" t="s">
        <v>152</v>
      </c>
      <c r="C729" s="26">
        <f>11700000</f>
        <v>11700000</v>
      </c>
      <c r="D729" s="26"/>
      <c r="E729" s="144"/>
      <c r="F729" s="125"/>
      <c r="G729" s="134"/>
      <c r="H729" s="29"/>
      <c r="I729" s="29"/>
      <c r="J729" s="26"/>
      <c r="K729" s="29"/>
      <c r="L729" s="29"/>
      <c r="M729" s="29"/>
      <c r="N729" s="29"/>
      <c r="O729" s="29"/>
      <c r="P729" s="29"/>
      <c r="Q729" s="29"/>
      <c r="R729" s="29"/>
      <c r="S729" s="29"/>
      <c r="T729" s="29"/>
      <c r="U729" s="29"/>
      <c r="V729" s="29"/>
      <c r="W729" s="29"/>
      <c r="X729" s="29"/>
      <c r="Y729" s="29"/>
      <c r="Z729" s="29"/>
    </row>
    <row r="730" spans="1:26" ht="12.75" customHeight="1">
      <c r="A730" s="21">
        <v>211306</v>
      </c>
      <c r="B730" s="49" t="s">
        <v>57</v>
      </c>
      <c r="C730" s="23">
        <f>C731</f>
        <v>1500000</v>
      </c>
      <c r="D730" s="26"/>
      <c r="E730" s="29"/>
      <c r="F730" s="109"/>
      <c r="G730" s="101"/>
      <c r="H730" s="26"/>
      <c r="I730" s="29"/>
      <c r="J730" s="29"/>
      <c r="K730" s="29"/>
      <c r="L730" s="29"/>
      <c r="M730" s="29"/>
      <c r="N730" s="29"/>
      <c r="O730" s="29"/>
      <c r="P730" s="29"/>
      <c r="Q730" s="29"/>
      <c r="R730" s="29"/>
      <c r="S730" s="29"/>
      <c r="T730" s="29"/>
      <c r="U730" s="29"/>
      <c r="V730" s="29"/>
      <c r="W730" s="29"/>
      <c r="X730" s="29"/>
      <c r="Y730" s="29"/>
      <c r="Z730" s="29"/>
    </row>
    <row r="731" spans="1:26" ht="12.75" customHeight="1">
      <c r="A731" s="25">
        <v>21130604</v>
      </c>
      <c r="B731" s="29" t="s">
        <v>58</v>
      </c>
      <c r="C731" s="26">
        <v>1500000</v>
      </c>
      <c r="D731" s="26"/>
      <c r="E731" s="125"/>
      <c r="F731" s="125"/>
      <c r="G731" s="101"/>
      <c r="H731" s="29"/>
      <c r="I731" s="29"/>
      <c r="J731" s="29"/>
      <c r="K731" s="29"/>
      <c r="L731" s="29"/>
      <c r="M731" s="29"/>
      <c r="N731" s="29"/>
      <c r="O731" s="29"/>
      <c r="P731" s="29"/>
      <c r="Q731" s="29"/>
      <c r="R731" s="29"/>
      <c r="S731" s="29"/>
      <c r="T731" s="29"/>
      <c r="U731" s="29"/>
      <c r="V731" s="29"/>
      <c r="W731" s="29"/>
      <c r="X731" s="29"/>
      <c r="Y731" s="29"/>
      <c r="Z731" s="29"/>
    </row>
    <row r="732" spans="1:26" ht="12.75" customHeight="1">
      <c r="A732" s="21">
        <v>211309</v>
      </c>
      <c r="B732" s="23" t="s">
        <v>61</v>
      </c>
      <c r="C732" s="23">
        <f>SUM(C733:C736)</f>
        <v>84155000</v>
      </c>
      <c r="D732" s="26"/>
      <c r="E732" s="125"/>
      <c r="F732" s="125"/>
      <c r="G732" s="101"/>
      <c r="H732" s="29"/>
      <c r="I732" s="29"/>
      <c r="J732" s="29"/>
      <c r="K732" s="29"/>
      <c r="L732" s="29"/>
      <c r="M732" s="29"/>
      <c r="N732" s="29"/>
      <c r="O732" s="29"/>
      <c r="P732" s="29"/>
      <c r="Q732" s="29"/>
      <c r="R732" s="29"/>
      <c r="S732" s="29"/>
      <c r="T732" s="29"/>
      <c r="U732" s="29"/>
      <c r="V732" s="29"/>
      <c r="W732" s="29"/>
      <c r="X732" s="29"/>
      <c r="Y732" s="29"/>
      <c r="Z732" s="29"/>
    </row>
    <row r="733" spans="1:26" ht="12.75" customHeight="1">
      <c r="A733" s="25">
        <v>21130901</v>
      </c>
      <c r="B733" s="26" t="s">
        <v>62</v>
      </c>
      <c r="C733" s="26">
        <v>75305000</v>
      </c>
      <c r="D733" s="26"/>
      <c r="E733" s="125"/>
      <c r="F733" s="125"/>
      <c r="G733" s="134"/>
      <c r="H733" s="29"/>
      <c r="I733" s="29"/>
      <c r="J733" s="29"/>
      <c r="K733" s="29"/>
      <c r="L733" s="29"/>
      <c r="M733" s="29"/>
      <c r="N733" s="29"/>
      <c r="O733" s="29"/>
      <c r="P733" s="29"/>
      <c r="Q733" s="29"/>
      <c r="R733" s="29"/>
      <c r="S733" s="29"/>
      <c r="T733" s="29"/>
      <c r="U733" s="29"/>
      <c r="V733" s="29"/>
      <c r="W733" s="29"/>
      <c r="X733" s="29"/>
      <c r="Y733" s="29"/>
      <c r="Z733" s="29"/>
    </row>
    <row r="734" spans="1:26" ht="12.75" customHeight="1">
      <c r="A734" s="25">
        <v>21130903</v>
      </c>
      <c r="B734" s="26" t="s">
        <v>63</v>
      </c>
      <c r="C734" s="26">
        <v>300000</v>
      </c>
      <c r="D734" s="26"/>
      <c r="E734" s="125"/>
      <c r="F734" s="125"/>
      <c r="G734" s="101"/>
      <c r="H734" s="29"/>
      <c r="I734" s="29"/>
      <c r="J734" s="29"/>
      <c r="K734" s="49"/>
      <c r="L734" s="49"/>
      <c r="M734" s="49"/>
      <c r="N734" s="49"/>
      <c r="O734" s="49"/>
      <c r="P734" s="49"/>
      <c r="Q734" s="49"/>
      <c r="R734" s="49"/>
      <c r="S734" s="49"/>
      <c r="T734" s="49"/>
      <c r="U734" s="49"/>
      <c r="V734" s="49"/>
      <c r="W734" s="49"/>
      <c r="X734" s="49"/>
      <c r="Y734" s="49"/>
      <c r="Z734" s="49"/>
    </row>
    <row r="735" spans="1:26" ht="12.75" customHeight="1">
      <c r="A735" s="25">
        <v>21130906</v>
      </c>
      <c r="B735" s="29" t="s">
        <v>117</v>
      </c>
      <c r="C735" s="26">
        <f>6990000</f>
        <v>6990000</v>
      </c>
      <c r="D735" s="26"/>
      <c r="E735" s="146"/>
      <c r="F735" s="487"/>
      <c r="G735" s="101"/>
      <c r="H735" s="49"/>
      <c r="I735" s="49"/>
      <c r="J735" s="49"/>
      <c r="K735" s="29"/>
      <c r="L735" s="29"/>
      <c r="M735" s="29"/>
      <c r="N735" s="29"/>
      <c r="O735" s="29"/>
      <c r="P735" s="29"/>
      <c r="Q735" s="29"/>
      <c r="R735" s="29"/>
      <c r="S735" s="29"/>
      <c r="T735" s="29"/>
      <c r="U735" s="29"/>
      <c r="V735" s="29"/>
      <c r="W735" s="29"/>
      <c r="X735" s="29"/>
      <c r="Y735" s="29"/>
      <c r="Z735" s="29"/>
    </row>
    <row r="736" spans="1:26" ht="12.75" customHeight="1">
      <c r="A736" s="25">
        <v>21130908</v>
      </c>
      <c r="B736" s="26" t="s">
        <v>64</v>
      </c>
      <c r="C736" s="26">
        <v>1560000</v>
      </c>
      <c r="D736" s="26"/>
      <c r="E736" s="125"/>
      <c r="F736" s="146"/>
      <c r="G736" s="101"/>
      <c r="H736" s="29"/>
      <c r="I736" s="29"/>
      <c r="J736" s="26"/>
      <c r="K736" s="29"/>
      <c r="L736" s="29"/>
      <c r="M736" s="29"/>
      <c r="N736" s="29"/>
      <c r="O736" s="29"/>
      <c r="P736" s="29"/>
      <c r="Q736" s="29"/>
      <c r="R736" s="29"/>
      <c r="S736" s="29"/>
      <c r="T736" s="29"/>
      <c r="U736" s="29"/>
      <c r="V736" s="29"/>
      <c r="W736" s="29"/>
      <c r="X736" s="29"/>
      <c r="Y736" s="29"/>
      <c r="Z736" s="29"/>
    </row>
    <row r="737" spans="1:26" ht="12.75" customHeight="1">
      <c r="A737" s="29"/>
      <c r="B737" s="26"/>
      <c r="C737" s="26"/>
      <c r="D737" s="26"/>
      <c r="E737" s="125"/>
      <c r="F737" s="146"/>
      <c r="G737" s="101"/>
      <c r="H737" s="29"/>
      <c r="I737" s="29"/>
      <c r="J737" s="29"/>
      <c r="K737" s="29"/>
      <c r="L737" s="29"/>
      <c r="M737" s="29"/>
      <c r="N737" s="29"/>
      <c r="O737" s="29"/>
      <c r="P737" s="29"/>
      <c r="Q737" s="29"/>
      <c r="R737" s="29"/>
      <c r="S737" s="29"/>
      <c r="T737" s="29"/>
      <c r="U737" s="29"/>
      <c r="V737" s="29"/>
      <c r="W737" s="29"/>
      <c r="X737" s="29"/>
      <c r="Y737" s="29"/>
      <c r="Z737" s="29"/>
    </row>
    <row r="738" spans="1:26" ht="12.75" customHeight="1">
      <c r="A738" s="698" t="s">
        <v>74</v>
      </c>
      <c r="B738" s="657"/>
      <c r="C738" s="152">
        <f>C739+C744</f>
        <v>84880000</v>
      </c>
      <c r="D738" s="26"/>
      <c r="E738" s="26"/>
      <c r="F738" s="146"/>
      <c r="G738" s="29"/>
      <c r="H738" s="29"/>
      <c r="I738" s="29"/>
      <c r="J738" s="29"/>
      <c r="K738" s="29"/>
      <c r="L738" s="29"/>
      <c r="M738" s="29"/>
      <c r="N738" s="29"/>
      <c r="O738" s="29"/>
      <c r="P738" s="29"/>
      <c r="Q738" s="29"/>
      <c r="R738" s="29"/>
      <c r="S738" s="29"/>
      <c r="T738" s="29"/>
      <c r="U738" s="29"/>
      <c r="V738" s="29"/>
      <c r="W738" s="29"/>
      <c r="X738" s="29"/>
      <c r="Y738" s="29"/>
      <c r="Z738" s="29"/>
    </row>
    <row r="739" spans="1:26" ht="12.75" customHeight="1">
      <c r="A739" s="21">
        <v>221104</v>
      </c>
      <c r="B739" s="21" t="s">
        <v>78</v>
      </c>
      <c r="C739" s="50">
        <f>SUM(C740:C743)</f>
        <v>79880000</v>
      </c>
      <c r="D739" s="26"/>
      <c r="E739" s="47"/>
      <c r="F739" s="109"/>
      <c r="G739" s="25"/>
      <c r="H739" s="25"/>
      <c r="I739" s="25"/>
      <c r="J739" s="25"/>
      <c r="K739" s="25"/>
      <c r="L739" s="25"/>
      <c r="M739" s="25"/>
      <c r="N739" s="25"/>
      <c r="O739" s="25"/>
      <c r="P739" s="25"/>
      <c r="Q739" s="25"/>
      <c r="R739" s="25"/>
      <c r="S739" s="25"/>
      <c r="T739" s="25"/>
      <c r="U739" s="25"/>
      <c r="V739" s="25"/>
      <c r="W739" s="25"/>
      <c r="X739" s="25"/>
      <c r="Y739" s="25"/>
      <c r="Z739" s="25"/>
    </row>
    <row r="740" spans="1:26" ht="12.75" customHeight="1">
      <c r="A740" s="25">
        <v>22110401</v>
      </c>
      <c r="B740" s="29" t="s">
        <v>79</v>
      </c>
      <c r="C740" s="51">
        <v>11080000</v>
      </c>
      <c r="D740" s="26"/>
      <c r="E740" s="25"/>
      <c r="F740" s="47"/>
      <c r="G740" s="25"/>
      <c r="H740" s="25"/>
      <c r="I740" s="25"/>
      <c r="J740" s="25"/>
      <c r="K740" s="25"/>
      <c r="L740" s="25"/>
      <c r="M740" s="25"/>
      <c r="N740" s="25"/>
      <c r="O740" s="25"/>
      <c r="P740" s="25"/>
      <c r="Q740" s="25"/>
      <c r="R740" s="25"/>
      <c r="S740" s="25"/>
      <c r="T740" s="25"/>
      <c r="U740" s="25"/>
      <c r="V740" s="25"/>
      <c r="W740" s="25"/>
      <c r="X740" s="25"/>
      <c r="Y740" s="25"/>
      <c r="Z740" s="25"/>
    </row>
    <row r="741" spans="1:26" ht="12.75" customHeight="1">
      <c r="A741" s="25">
        <v>22110402</v>
      </c>
      <c r="B741" s="32" t="s">
        <v>430</v>
      </c>
      <c r="C741" s="26">
        <v>45500000</v>
      </c>
      <c r="D741" s="26"/>
      <c r="E741" s="29"/>
      <c r="F741" s="109"/>
      <c r="G741" s="101"/>
      <c r="H741" s="29"/>
      <c r="I741" s="29"/>
      <c r="J741" s="29"/>
      <c r="K741" s="29"/>
      <c r="L741" s="29"/>
      <c r="M741" s="29"/>
      <c r="N741" s="29"/>
      <c r="O741" s="29"/>
      <c r="P741" s="29"/>
      <c r="Q741" s="29"/>
      <c r="R741" s="29"/>
      <c r="S741" s="29"/>
      <c r="T741" s="29"/>
      <c r="U741" s="29"/>
      <c r="V741" s="29"/>
      <c r="W741" s="29"/>
      <c r="X741" s="29"/>
      <c r="Y741" s="29"/>
      <c r="Z741" s="29"/>
    </row>
    <row r="742" spans="1:26" ht="12.75" customHeight="1">
      <c r="A742" s="25">
        <v>22110404</v>
      </c>
      <c r="B742" s="29" t="s">
        <v>106</v>
      </c>
      <c r="C742" s="26">
        <v>16500000</v>
      </c>
      <c r="D742" s="26"/>
      <c r="E742" s="213"/>
      <c r="F742" s="180"/>
      <c r="G742" s="132"/>
      <c r="H742" s="29"/>
      <c r="I742" s="29"/>
      <c r="J742" s="29"/>
      <c r="K742" s="29"/>
      <c r="L742" s="29"/>
      <c r="M742" s="29"/>
      <c r="N742" s="29"/>
      <c r="O742" s="29"/>
      <c r="P742" s="29"/>
      <c r="Q742" s="29"/>
      <c r="R742" s="29"/>
      <c r="S742" s="29"/>
      <c r="T742" s="29"/>
      <c r="U742" s="29"/>
      <c r="V742" s="29"/>
      <c r="W742" s="29"/>
      <c r="X742" s="29"/>
      <c r="Y742" s="29"/>
      <c r="Z742" s="29"/>
    </row>
    <row r="743" spans="1:26" ht="12.75" customHeight="1">
      <c r="A743" s="25">
        <v>22110409</v>
      </c>
      <c r="B743" s="26" t="s">
        <v>80</v>
      </c>
      <c r="C743" s="26">
        <v>6800000</v>
      </c>
      <c r="D743" s="26"/>
      <c r="E743" s="23"/>
      <c r="F743" s="35"/>
      <c r="G743" s="20"/>
      <c r="H743" s="32"/>
      <c r="I743" s="32"/>
      <c r="J743" s="32"/>
      <c r="K743" s="32"/>
      <c r="L743" s="32"/>
      <c r="M743" s="32"/>
      <c r="N743" s="32"/>
      <c r="O743" s="32"/>
      <c r="P743" s="32"/>
      <c r="Q743" s="32"/>
      <c r="R743" s="32"/>
      <c r="S743" s="32"/>
      <c r="T743" s="32"/>
      <c r="U743" s="32"/>
      <c r="V743" s="32"/>
      <c r="W743" s="32"/>
      <c r="X743" s="32"/>
      <c r="Y743" s="32"/>
      <c r="Z743" s="32"/>
    </row>
    <row r="744" spans="1:26" ht="12.75" customHeight="1">
      <c r="A744" s="21">
        <v>221107</v>
      </c>
      <c r="B744" s="23" t="s">
        <v>81</v>
      </c>
      <c r="C744" s="23">
        <f>SUM(C745)</f>
        <v>5000000</v>
      </c>
      <c r="D744" s="26"/>
      <c r="E744" s="125"/>
      <c r="F744" s="146"/>
      <c r="G744" s="101"/>
      <c r="H744" s="29"/>
      <c r="I744" s="29"/>
      <c r="J744" s="29"/>
      <c r="K744" s="29"/>
      <c r="L744" s="29"/>
      <c r="M744" s="29"/>
      <c r="N744" s="29"/>
      <c r="O744" s="29"/>
      <c r="P744" s="29"/>
      <c r="Q744" s="29"/>
      <c r="R744" s="29"/>
      <c r="S744" s="29"/>
      <c r="T744" s="29"/>
      <c r="U744" s="29"/>
      <c r="V744" s="29"/>
      <c r="W744" s="29"/>
      <c r="X744" s="29"/>
      <c r="Y744" s="29"/>
      <c r="Z744" s="29"/>
    </row>
    <row r="745" spans="1:26" ht="12.75" customHeight="1">
      <c r="A745" s="25">
        <v>22110702</v>
      </c>
      <c r="B745" s="26" t="s">
        <v>82</v>
      </c>
      <c r="C745" s="26">
        <v>5000000</v>
      </c>
      <c r="D745" s="26"/>
      <c r="E745" s="125"/>
      <c r="F745" s="146"/>
      <c r="G745" s="101"/>
      <c r="H745" s="29"/>
      <c r="I745" s="29"/>
      <c r="J745" s="29"/>
      <c r="K745" s="29"/>
      <c r="L745" s="29"/>
      <c r="M745" s="29"/>
      <c r="N745" s="29"/>
      <c r="O745" s="29"/>
      <c r="P745" s="29"/>
      <c r="Q745" s="29"/>
      <c r="R745" s="29"/>
      <c r="S745" s="29"/>
      <c r="T745" s="29"/>
      <c r="U745" s="29"/>
      <c r="V745" s="29"/>
      <c r="W745" s="29"/>
      <c r="X745" s="29"/>
      <c r="Y745" s="29"/>
      <c r="Z745" s="29"/>
    </row>
    <row r="746" spans="1:26" ht="12.75" customHeight="1">
      <c r="A746" s="25"/>
      <c r="B746" s="26"/>
      <c r="C746" s="26"/>
      <c r="D746" s="26"/>
      <c r="E746" s="125"/>
      <c r="F746" s="146"/>
      <c r="G746" s="101"/>
      <c r="H746" s="29"/>
      <c r="I746" s="29"/>
      <c r="J746" s="29"/>
      <c r="K746" s="29"/>
      <c r="L746" s="29"/>
      <c r="M746" s="29"/>
      <c r="N746" s="29"/>
      <c r="O746" s="29"/>
      <c r="P746" s="29"/>
      <c r="Q746" s="29"/>
      <c r="R746" s="29"/>
      <c r="S746" s="29"/>
      <c r="T746" s="29"/>
      <c r="U746" s="29"/>
      <c r="V746" s="29"/>
      <c r="W746" s="29"/>
      <c r="X746" s="29"/>
      <c r="Y746" s="29"/>
      <c r="Z746" s="29"/>
    </row>
    <row r="747" spans="1:26" ht="12.75" customHeight="1" thickBot="1">
      <c r="A747" s="29"/>
      <c r="B747" s="26"/>
      <c r="C747" s="26"/>
      <c r="D747" s="125"/>
      <c r="E747" s="125"/>
      <c r="F747" s="146"/>
      <c r="G747" s="101"/>
      <c r="H747" s="29"/>
      <c r="I747" s="29"/>
      <c r="J747" s="29"/>
      <c r="K747" s="29"/>
      <c r="L747" s="29"/>
      <c r="M747" s="29"/>
      <c r="N747" s="29"/>
      <c r="O747" s="29"/>
      <c r="P747" s="29"/>
      <c r="Q747" s="29"/>
      <c r="R747" s="29"/>
      <c r="S747" s="29"/>
      <c r="T747" s="29"/>
      <c r="U747" s="29"/>
      <c r="V747" s="29"/>
      <c r="W747" s="29"/>
      <c r="X747" s="29"/>
      <c r="Y747" s="29"/>
      <c r="Z747" s="29"/>
    </row>
    <row r="748" spans="1:26" ht="12.75" customHeight="1">
      <c r="A748" s="721" t="s">
        <v>860</v>
      </c>
      <c r="B748" s="722"/>
      <c r="C748" s="661" t="s">
        <v>449</v>
      </c>
      <c r="E748" s="182"/>
      <c r="F748" s="29"/>
      <c r="G748" s="29"/>
      <c r="H748" s="29"/>
      <c r="I748" s="29"/>
      <c r="J748" s="29"/>
      <c r="K748" s="29"/>
      <c r="L748" s="29"/>
      <c r="M748" s="29"/>
      <c r="N748" s="29"/>
      <c r="O748" s="29"/>
      <c r="P748" s="29"/>
      <c r="Q748" s="29"/>
      <c r="R748" s="29"/>
      <c r="S748" s="29"/>
      <c r="T748" s="29"/>
      <c r="U748" s="29"/>
      <c r="V748" s="29"/>
      <c r="W748" s="29"/>
      <c r="X748" s="29"/>
      <c r="Y748" s="29"/>
    </row>
    <row r="749" spans="1:26" ht="12.75" customHeight="1" thickBot="1">
      <c r="A749" s="723"/>
      <c r="B749" s="724"/>
      <c r="C749" s="662"/>
      <c r="E749" s="146"/>
      <c r="F749" s="29"/>
      <c r="G749" s="29"/>
      <c r="H749" s="29"/>
      <c r="I749" s="29"/>
      <c r="J749" s="29"/>
      <c r="K749" s="29"/>
      <c r="L749" s="29"/>
      <c r="M749" s="29"/>
      <c r="N749" s="29"/>
      <c r="O749" s="29"/>
      <c r="P749" s="29"/>
      <c r="Q749" s="29"/>
      <c r="R749" s="29"/>
      <c r="S749" s="29"/>
      <c r="T749" s="29"/>
      <c r="U749" s="29"/>
      <c r="V749" s="29"/>
      <c r="W749" s="29"/>
      <c r="X749" s="29"/>
      <c r="Y749" s="29"/>
    </row>
    <row r="750" spans="1:26" ht="12.75" customHeight="1">
      <c r="A750" s="761" t="s">
        <v>450</v>
      </c>
      <c r="B750" s="762"/>
      <c r="C750" s="763"/>
      <c r="E750" s="146"/>
      <c r="F750" s="29"/>
      <c r="G750" s="29"/>
      <c r="H750" s="29"/>
      <c r="I750" s="29"/>
      <c r="J750" s="29"/>
      <c r="K750" s="29"/>
      <c r="L750" s="29"/>
      <c r="M750" s="29"/>
      <c r="N750" s="29"/>
      <c r="O750" s="29"/>
      <c r="P750" s="29"/>
      <c r="Q750" s="29"/>
      <c r="R750" s="29"/>
      <c r="S750" s="29"/>
      <c r="T750" s="29"/>
      <c r="U750" s="29"/>
      <c r="V750" s="29"/>
      <c r="W750" s="29"/>
      <c r="X750" s="29"/>
      <c r="Y750" s="29"/>
    </row>
    <row r="751" spans="1:26" ht="12.75" customHeight="1">
      <c r="A751" s="764"/>
      <c r="B751" s="765"/>
      <c r="C751" s="766"/>
      <c r="E751" s="146"/>
      <c r="F751" s="29"/>
      <c r="G751" s="29"/>
      <c r="H751" s="29"/>
      <c r="I751" s="29"/>
      <c r="J751" s="29"/>
      <c r="K751" s="29"/>
      <c r="L751" s="29"/>
      <c r="M751" s="29"/>
      <c r="N751" s="29"/>
      <c r="O751" s="29"/>
      <c r="P751" s="29"/>
      <c r="Q751" s="29"/>
      <c r="R751" s="29"/>
      <c r="S751" s="29"/>
      <c r="T751" s="29"/>
      <c r="U751" s="29"/>
      <c r="V751" s="29"/>
      <c r="W751" s="29"/>
      <c r="X751" s="29"/>
      <c r="Y751" s="29"/>
    </row>
    <row r="752" spans="1:26" ht="12.75" customHeight="1">
      <c r="A752" s="764"/>
      <c r="B752" s="765"/>
      <c r="C752" s="766"/>
      <c r="E752" s="146"/>
      <c r="F752" s="29"/>
      <c r="G752" s="29"/>
      <c r="H752" s="29"/>
      <c r="I752" s="29"/>
      <c r="J752" s="29"/>
      <c r="K752" s="29"/>
      <c r="L752" s="29"/>
      <c r="M752" s="29"/>
      <c r="N752" s="29"/>
      <c r="O752" s="29"/>
      <c r="P752" s="29"/>
      <c r="Q752" s="29"/>
      <c r="R752" s="29"/>
      <c r="S752" s="29"/>
      <c r="T752" s="29"/>
      <c r="U752" s="29"/>
      <c r="V752" s="29"/>
      <c r="W752" s="29"/>
      <c r="X752" s="29"/>
      <c r="Y752" s="29"/>
    </row>
    <row r="753" spans="1:25" ht="12.75" customHeight="1">
      <c r="A753" s="764"/>
      <c r="B753" s="765"/>
      <c r="C753" s="766"/>
      <c r="E753" s="146"/>
      <c r="F753" s="29"/>
      <c r="G753" s="29"/>
      <c r="H753" s="29"/>
      <c r="I753" s="29"/>
      <c r="J753" s="29"/>
      <c r="K753" s="29"/>
      <c r="L753" s="29"/>
      <c r="M753" s="29"/>
      <c r="N753" s="29"/>
      <c r="O753" s="29"/>
      <c r="P753" s="29"/>
      <c r="Q753" s="29"/>
      <c r="R753" s="29"/>
      <c r="S753" s="29"/>
      <c r="T753" s="29"/>
      <c r="U753" s="29"/>
      <c r="V753" s="29"/>
      <c r="W753" s="29"/>
      <c r="X753" s="29"/>
      <c r="Y753" s="29"/>
    </row>
    <row r="754" spans="1:25" ht="12.75" customHeight="1">
      <c r="A754" s="764"/>
      <c r="B754" s="765"/>
      <c r="C754" s="766"/>
      <c r="E754" s="146"/>
      <c r="F754" s="29"/>
      <c r="G754" s="29"/>
      <c r="H754" s="29"/>
      <c r="I754" s="29"/>
      <c r="J754" s="29"/>
      <c r="K754" s="29"/>
      <c r="L754" s="29"/>
      <c r="M754" s="29"/>
      <c r="N754" s="29"/>
      <c r="O754" s="29"/>
      <c r="P754" s="29"/>
      <c r="Q754" s="29"/>
      <c r="R754" s="29"/>
      <c r="S754" s="29"/>
      <c r="T754" s="29"/>
      <c r="U754" s="29"/>
      <c r="V754" s="29"/>
      <c r="W754" s="29"/>
      <c r="X754" s="29"/>
      <c r="Y754" s="29"/>
    </row>
    <row r="755" spans="1:25" ht="12.75" customHeight="1">
      <c r="A755" s="764"/>
      <c r="B755" s="765"/>
      <c r="C755" s="766"/>
      <c r="E755" s="146"/>
      <c r="F755" s="29"/>
      <c r="G755" s="29"/>
      <c r="H755" s="29"/>
      <c r="I755" s="29"/>
      <c r="J755" s="29"/>
      <c r="K755" s="29"/>
      <c r="L755" s="29"/>
      <c r="M755" s="29"/>
      <c r="N755" s="29"/>
      <c r="O755" s="29"/>
      <c r="P755" s="29"/>
      <c r="Q755" s="29"/>
      <c r="R755" s="29"/>
      <c r="S755" s="29"/>
      <c r="T755" s="29"/>
      <c r="U755" s="29"/>
      <c r="V755" s="29"/>
      <c r="W755" s="29"/>
      <c r="X755" s="29"/>
      <c r="Y755" s="29"/>
    </row>
    <row r="756" spans="1:25" ht="12.75" customHeight="1">
      <c r="A756" s="764"/>
      <c r="B756" s="765"/>
      <c r="C756" s="766"/>
      <c r="E756" s="146"/>
      <c r="F756" s="29"/>
      <c r="G756" s="29"/>
      <c r="H756" s="29"/>
      <c r="I756" s="29"/>
      <c r="J756" s="29"/>
      <c r="K756" s="29"/>
      <c r="L756" s="29"/>
      <c r="M756" s="29"/>
      <c r="N756" s="29"/>
      <c r="O756" s="29"/>
      <c r="P756" s="29"/>
      <c r="Q756" s="29"/>
      <c r="R756" s="29"/>
      <c r="S756" s="29"/>
      <c r="T756" s="29"/>
      <c r="U756" s="29"/>
      <c r="V756" s="29"/>
      <c r="W756" s="29"/>
      <c r="X756" s="29"/>
      <c r="Y756" s="29"/>
    </row>
    <row r="757" spans="1:25" ht="12.75" customHeight="1">
      <c r="A757" s="764"/>
      <c r="B757" s="765"/>
      <c r="C757" s="766"/>
      <c r="E757" s="146"/>
      <c r="F757" s="29"/>
      <c r="G757" s="29"/>
      <c r="H757" s="29"/>
      <c r="I757" s="29"/>
      <c r="J757" s="29"/>
      <c r="K757" s="29"/>
      <c r="L757" s="29"/>
      <c r="M757" s="29"/>
      <c r="N757" s="29"/>
      <c r="O757" s="29"/>
      <c r="P757" s="29"/>
      <c r="Q757" s="29"/>
      <c r="R757" s="29"/>
      <c r="S757" s="29"/>
      <c r="T757" s="29"/>
      <c r="U757" s="29"/>
      <c r="V757" s="29"/>
      <c r="W757" s="29"/>
      <c r="X757" s="29"/>
      <c r="Y757" s="29"/>
    </row>
    <row r="758" spans="1:25" ht="12.75" customHeight="1">
      <c r="A758" s="764"/>
      <c r="B758" s="765"/>
      <c r="C758" s="766"/>
      <c r="E758" s="146"/>
      <c r="F758" s="29"/>
      <c r="G758" s="29"/>
      <c r="H758" s="29"/>
      <c r="I758" s="29"/>
      <c r="J758" s="29"/>
      <c r="K758" s="29"/>
      <c r="L758" s="29"/>
      <c r="M758" s="29"/>
      <c r="N758" s="29"/>
      <c r="O758" s="29"/>
      <c r="P758" s="29"/>
      <c r="Q758" s="29"/>
      <c r="R758" s="29"/>
      <c r="S758" s="29"/>
      <c r="T758" s="29"/>
      <c r="U758" s="29"/>
      <c r="V758" s="29"/>
      <c r="W758" s="29"/>
      <c r="X758" s="29"/>
      <c r="Y758" s="29"/>
    </row>
    <row r="759" spans="1:25" ht="12.75" customHeight="1">
      <c r="A759" s="764"/>
      <c r="B759" s="765"/>
      <c r="C759" s="766"/>
      <c r="E759" s="146"/>
      <c r="F759" s="29"/>
      <c r="G759" s="29"/>
      <c r="H759" s="29"/>
      <c r="I759" s="29"/>
      <c r="J759" s="29"/>
      <c r="K759" s="29"/>
      <c r="L759" s="29"/>
      <c r="M759" s="29"/>
      <c r="N759" s="29"/>
      <c r="O759" s="29"/>
      <c r="P759" s="29"/>
      <c r="Q759" s="29"/>
      <c r="R759" s="29"/>
      <c r="S759" s="29"/>
      <c r="T759" s="29"/>
      <c r="U759" s="29"/>
      <c r="V759" s="29"/>
      <c r="W759" s="29"/>
      <c r="X759" s="29"/>
      <c r="Y759" s="29"/>
    </row>
    <row r="760" spans="1:25" ht="12.75" customHeight="1">
      <c r="A760" s="764"/>
      <c r="B760" s="765"/>
      <c r="C760" s="766"/>
      <c r="E760" s="146"/>
      <c r="F760" s="29"/>
      <c r="G760" s="29"/>
      <c r="H760" s="29"/>
      <c r="I760" s="29"/>
      <c r="J760" s="29"/>
      <c r="K760" s="29"/>
      <c r="L760" s="29"/>
      <c r="M760" s="29"/>
      <c r="N760" s="29"/>
      <c r="O760" s="29"/>
      <c r="P760" s="29"/>
      <c r="Q760" s="29"/>
      <c r="R760" s="29"/>
      <c r="S760" s="29"/>
      <c r="T760" s="29"/>
      <c r="U760" s="29"/>
      <c r="V760" s="29"/>
      <c r="W760" s="29"/>
      <c r="X760" s="29"/>
      <c r="Y760" s="29"/>
    </row>
    <row r="761" spans="1:25" ht="12.75" customHeight="1">
      <c r="A761" s="764"/>
      <c r="B761" s="765"/>
      <c r="C761" s="766"/>
      <c r="E761" s="146"/>
      <c r="F761" s="29"/>
      <c r="G761" s="29"/>
      <c r="H761" s="29"/>
      <c r="I761" s="29"/>
      <c r="J761" s="29"/>
      <c r="K761" s="29"/>
      <c r="L761" s="29"/>
      <c r="M761" s="29"/>
      <c r="N761" s="29"/>
      <c r="O761" s="29"/>
      <c r="P761" s="29"/>
      <c r="Q761" s="29"/>
      <c r="R761" s="29"/>
      <c r="S761" s="29"/>
      <c r="T761" s="29"/>
      <c r="U761" s="29"/>
      <c r="V761" s="29"/>
      <c r="W761" s="29"/>
      <c r="X761" s="29"/>
      <c r="Y761" s="29"/>
    </row>
    <row r="762" spans="1:25" ht="12.75" customHeight="1">
      <c r="A762" s="764"/>
      <c r="B762" s="765"/>
      <c r="C762" s="766"/>
      <c r="E762" s="146"/>
      <c r="F762" s="29"/>
      <c r="G762" s="29"/>
      <c r="H762" s="29"/>
      <c r="I762" s="29"/>
      <c r="J762" s="29"/>
      <c r="K762" s="29"/>
      <c r="L762" s="29"/>
      <c r="M762" s="29"/>
      <c r="N762" s="29"/>
      <c r="O762" s="29"/>
      <c r="P762" s="29"/>
      <c r="Q762" s="29"/>
      <c r="R762" s="29"/>
      <c r="S762" s="29"/>
      <c r="T762" s="29"/>
      <c r="U762" s="29"/>
      <c r="V762" s="29"/>
      <c r="W762" s="29"/>
      <c r="X762" s="29"/>
      <c r="Y762" s="29"/>
    </row>
    <row r="763" spans="1:25" ht="12.75" customHeight="1">
      <c r="A763" s="764"/>
      <c r="B763" s="765"/>
      <c r="C763" s="766"/>
      <c r="E763" s="146"/>
      <c r="F763" s="29"/>
      <c r="G763" s="29"/>
      <c r="H763" s="29"/>
      <c r="I763" s="29"/>
      <c r="J763" s="29"/>
      <c r="K763" s="29"/>
      <c r="L763" s="29"/>
      <c r="M763" s="29"/>
      <c r="N763" s="29"/>
      <c r="O763" s="29"/>
      <c r="P763" s="29"/>
      <c r="Q763" s="29"/>
      <c r="R763" s="29"/>
      <c r="S763" s="29"/>
      <c r="T763" s="29"/>
      <c r="U763" s="29"/>
      <c r="V763" s="29"/>
      <c r="W763" s="29"/>
      <c r="X763" s="29"/>
      <c r="Y763" s="29"/>
    </row>
    <row r="764" spans="1:25" ht="12.75" customHeight="1">
      <c r="A764" s="764"/>
      <c r="B764" s="765"/>
      <c r="C764" s="766"/>
      <c r="E764" s="146"/>
      <c r="F764" s="29"/>
      <c r="G764" s="29"/>
      <c r="H764" s="29"/>
      <c r="I764" s="29"/>
      <c r="J764" s="29"/>
      <c r="K764" s="29"/>
      <c r="L764" s="29"/>
      <c r="M764" s="29"/>
      <c r="N764" s="29"/>
      <c r="O764" s="29"/>
      <c r="P764" s="29"/>
      <c r="Q764" s="29"/>
      <c r="R764" s="29"/>
      <c r="S764" s="29"/>
      <c r="T764" s="29"/>
      <c r="U764" s="29"/>
      <c r="V764" s="29"/>
      <c r="W764" s="29"/>
      <c r="X764" s="29"/>
      <c r="Y764" s="29"/>
    </row>
    <row r="765" spans="1:25" ht="12.75" customHeight="1">
      <c r="A765" s="764"/>
      <c r="B765" s="765"/>
      <c r="C765" s="766"/>
      <c r="E765" s="146"/>
      <c r="F765" s="29"/>
      <c r="G765" s="29"/>
      <c r="H765" s="29"/>
      <c r="I765" s="29"/>
      <c r="J765" s="29"/>
      <c r="K765" s="29"/>
      <c r="L765" s="29"/>
      <c r="M765" s="29"/>
      <c r="N765" s="29"/>
      <c r="O765" s="29"/>
      <c r="P765" s="29"/>
      <c r="Q765" s="29"/>
      <c r="R765" s="29"/>
      <c r="S765" s="29"/>
      <c r="T765" s="29"/>
      <c r="U765" s="29"/>
      <c r="V765" s="29"/>
      <c r="W765" s="29"/>
      <c r="X765" s="29"/>
      <c r="Y765" s="29"/>
    </row>
    <row r="766" spans="1:25" ht="12.75" customHeight="1" thickBot="1">
      <c r="A766" s="767"/>
      <c r="B766" s="768"/>
      <c r="C766" s="769"/>
      <c r="E766" s="29"/>
      <c r="F766" s="29"/>
      <c r="G766" s="29"/>
      <c r="H766" s="29"/>
      <c r="I766" s="29"/>
      <c r="J766" s="29"/>
      <c r="K766" s="29"/>
      <c r="L766" s="29"/>
      <c r="M766" s="29"/>
      <c r="N766" s="29"/>
      <c r="O766" s="29"/>
      <c r="P766" s="29"/>
      <c r="Q766" s="29"/>
      <c r="R766" s="29"/>
      <c r="S766" s="29"/>
      <c r="T766" s="29"/>
      <c r="U766" s="29"/>
      <c r="V766" s="29"/>
      <c r="W766" s="29"/>
      <c r="X766" s="29"/>
      <c r="Y766" s="29"/>
    </row>
    <row r="767" spans="1:25" ht="12.75" customHeight="1">
      <c r="A767" s="57" t="s">
        <v>4</v>
      </c>
      <c r="B767" s="29"/>
      <c r="C767" s="137"/>
      <c r="E767" s="146"/>
      <c r="F767" s="29"/>
      <c r="G767" s="29"/>
      <c r="H767" s="29"/>
      <c r="I767" s="29"/>
      <c r="J767" s="29"/>
      <c r="K767" s="29"/>
      <c r="L767" s="29"/>
      <c r="M767" s="29"/>
      <c r="N767" s="29"/>
      <c r="O767" s="29"/>
      <c r="P767" s="29"/>
      <c r="Q767" s="29"/>
      <c r="R767" s="29"/>
      <c r="S767" s="29"/>
      <c r="T767" s="29"/>
      <c r="U767" s="29"/>
      <c r="V767" s="29"/>
      <c r="W767" s="29"/>
      <c r="X767" s="29"/>
      <c r="Y767" s="29"/>
    </row>
    <row r="768" spans="1:25" ht="12.75" customHeight="1">
      <c r="A768" s="63" t="s">
        <v>402</v>
      </c>
      <c r="B768" s="29"/>
      <c r="C768" s="137"/>
      <c r="E768" s="146"/>
      <c r="F768" s="29"/>
      <c r="G768" s="29"/>
      <c r="H768" s="29"/>
      <c r="I768" s="29"/>
      <c r="J768" s="29"/>
      <c r="K768" s="29"/>
      <c r="L768" s="29"/>
      <c r="M768" s="29"/>
      <c r="N768" s="29"/>
      <c r="O768" s="29"/>
      <c r="P768" s="29"/>
      <c r="Q768" s="29"/>
      <c r="R768" s="29"/>
      <c r="S768" s="29"/>
      <c r="T768" s="29"/>
      <c r="U768" s="29"/>
      <c r="V768" s="29"/>
      <c r="W768" s="29"/>
      <c r="X768" s="29"/>
      <c r="Y768" s="29"/>
    </row>
    <row r="769" spans="1:26" ht="12.75" customHeight="1">
      <c r="A769" s="63" t="s">
        <v>446</v>
      </c>
      <c r="B769" s="29"/>
      <c r="C769" s="137"/>
      <c r="E769" s="146"/>
      <c r="F769" s="29"/>
      <c r="G769" s="29"/>
      <c r="H769" s="29"/>
      <c r="I769" s="29"/>
      <c r="J769" s="29"/>
      <c r="K769" s="29"/>
      <c r="L769" s="29"/>
      <c r="M769" s="29"/>
      <c r="N769" s="29"/>
      <c r="O769" s="29"/>
      <c r="P769" s="29"/>
      <c r="Q769" s="29"/>
      <c r="R769" s="29"/>
      <c r="S769" s="29"/>
      <c r="T769" s="29"/>
      <c r="U769" s="29"/>
      <c r="V769" s="29"/>
      <c r="W769" s="29"/>
      <c r="X769" s="29"/>
      <c r="Y769" s="29"/>
    </row>
    <row r="770" spans="1:26" ht="12.75" customHeight="1" thickBot="1">
      <c r="A770" s="63" t="s">
        <v>7</v>
      </c>
      <c r="B770" s="114"/>
      <c r="C770" s="141"/>
      <c r="E770" s="146"/>
      <c r="F770" s="29"/>
      <c r="G770" s="29"/>
      <c r="H770" s="29"/>
      <c r="I770" s="29"/>
      <c r="J770" s="29"/>
      <c r="K770" s="29"/>
      <c r="L770" s="29"/>
      <c r="M770" s="29"/>
      <c r="N770" s="29"/>
      <c r="O770" s="29"/>
      <c r="P770" s="29"/>
      <c r="Q770" s="29"/>
      <c r="R770" s="29"/>
      <c r="S770" s="29"/>
      <c r="T770" s="29"/>
      <c r="U770" s="29"/>
      <c r="V770" s="29"/>
      <c r="W770" s="29"/>
      <c r="X770" s="29"/>
      <c r="Y770" s="29"/>
    </row>
    <row r="771" spans="1:26" ht="12.75" customHeight="1" thickBot="1">
      <c r="A771" s="65" t="s">
        <v>424</v>
      </c>
      <c r="B771" s="115"/>
      <c r="C771" s="68">
        <f>C773+C798+C821</f>
        <v>351001000</v>
      </c>
      <c r="E771" s="146"/>
      <c r="F771" s="26"/>
      <c r="G771" s="26"/>
      <c r="H771" s="29"/>
      <c r="I771" s="29"/>
      <c r="J771" s="29"/>
      <c r="K771" s="29"/>
      <c r="L771" s="29"/>
      <c r="M771" s="29"/>
      <c r="N771" s="29"/>
      <c r="O771" s="29"/>
      <c r="P771" s="29"/>
      <c r="Q771" s="29"/>
      <c r="R771" s="29"/>
      <c r="S771" s="29"/>
      <c r="T771" s="29"/>
      <c r="U771" s="29"/>
      <c r="V771" s="29"/>
      <c r="W771" s="29"/>
      <c r="X771" s="29"/>
      <c r="Y771" s="29"/>
    </row>
    <row r="772" spans="1:26" ht="12.75" customHeight="1" thickBot="1">
      <c r="A772" s="49"/>
      <c r="B772" s="49"/>
      <c r="C772" s="23"/>
      <c r="D772" s="23"/>
      <c r="E772" s="29"/>
      <c r="F772" s="132"/>
      <c r="G772" s="29"/>
      <c r="H772" s="29"/>
      <c r="I772" s="29"/>
      <c r="J772" s="29"/>
      <c r="K772" s="29"/>
      <c r="L772" s="29"/>
      <c r="M772" s="29"/>
      <c r="N772" s="29"/>
      <c r="O772" s="29"/>
      <c r="P772" s="29"/>
      <c r="Q772" s="29"/>
      <c r="R772" s="29"/>
      <c r="S772" s="29"/>
      <c r="T772" s="29"/>
      <c r="U772" s="29"/>
      <c r="V772" s="29"/>
      <c r="W772" s="29"/>
      <c r="X772" s="29"/>
      <c r="Y772" s="29"/>
      <c r="Z772" s="29"/>
    </row>
    <row r="773" spans="1:26" ht="12.75" customHeight="1">
      <c r="A773" s="697" t="s">
        <v>32</v>
      </c>
      <c r="B773" s="657"/>
      <c r="C773" s="126">
        <f>C774+C776+C778+C781+C783+C788+C791</f>
        <v>54740000</v>
      </c>
      <c r="D773" s="146"/>
      <c r="E773" s="26"/>
      <c r="F773" s="101"/>
      <c r="G773" s="29"/>
      <c r="H773" s="29"/>
      <c r="I773" s="29"/>
      <c r="J773" s="29"/>
      <c r="K773" s="29"/>
      <c r="L773" s="29"/>
      <c r="M773" s="29"/>
      <c r="N773" s="29"/>
      <c r="O773" s="29"/>
      <c r="P773" s="29"/>
      <c r="Q773" s="29"/>
      <c r="R773" s="29"/>
      <c r="S773" s="29"/>
      <c r="T773" s="29"/>
      <c r="U773" s="29"/>
      <c r="V773" s="29"/>
      <c r="W773" s="29"/>
      <c r="X773" s="29"/>
      <c r="Y773" s="29"/>
      <c r="Z773" s="29"/>
    </row>
    <row r="774" spans="1:26" ht="12.75" customHeight="1">
      <c r="A774" s="21">
        <v>211201</v>
      </c>
      <c r="B774" s="21" t="s">
        <v>33</v>
      </c>
      <c r="C774" s="50">
        <f>SUM(C775)</f>
        <v>5220000</v>
      </c>
      <c r="D774" s="146"/>
      <c r="E774" s="47"/>
      <c r="F774" s="109"/>
      <c r="G774" s="25"/>
      <c r="H774" s="25"/>
      <c r="I774" s="25"/>
      <c r="J774" s="25"/>
      <c r="K774" s="25"/>
      <c r="L774" s="25"/>
      <c r="M774" s="25"/>
      <c r="N774" s="25"/>
      <c r="O774" s="25"/>
      <c r="P774" s="25"/>
      <c r="Q774" s="25"/>
      <c r="R774" s="25"/>
      <c r="S774" s="25"/>
      <c r="T774" s="25"/>
      <c r="U774" s="25"/>
      <c r="V774" s="25"/>
      <c r="W774" s="25"/>
      <c r="X774" s="25"/>
      <c r="Y774" s="25"/>
      <c r="Z774" s="25"/>
    </row>
    <row r="775" spans="1:26" ht="12.75" customHeight="1">
      <c r="A775" s="25">
        <v>21120101</v>
      </c>
      <c r="B775" s="29" t="s">
        <v>34</v>
      </c>
      <c r="C775" s="26">
        <v>5220000</v>
      </c>
      <c r="D775" s="146"/>
      <c r="E775" s="44"/>
      <c r="F775" s="146"/>
      <c r="G775" s="101"/>
      <c r="H775" s="29"/>
      <c r="I775" s="29"/>
      <c r="J775" s="29"/>
      <c r="K775" s="29"/>
      <c r="L775" s="29"/>
      <c r="M775" s="29"/>
      <c r="N775" s="29"/>
      <c r="O775" s="29"/>
      <c r="P775" s="29"/>
      <c r="Q775" s="29"/>
      <c r="R775" s="29"/>
      <c r="S775" s="29"/>
      <c r="T775" s="29"/>
      <c r="U775" s="29"/>
      <c r="V775" s="29"/>
      <c r="W775" s="29"/>
      <c r="X775" s="29"/>
      <c r="Y775" s="29"/>
      <c r="Z775" s="29"/>
    </row>
    <row r="776" spans="1:26" ht="12.75" customHeight="1">
      <c r="A776" s="21">
        <v>211203</v>
      </c>
      <c r="B776" s="49" t="s">
        <v>35</v>
      </c>
      <c r="C776" s="50">
        <f>SUM(C777)</f>
        <v>4250000</v>
      </c>
      <c r="D776" s="146"/>
      <c r="E776" s="25"/>
      <c r="F776" s="101"/>
      <c r="G776" s="25"/>
      <c r="H776" s="25"/>
      <c r="I776" s="25"/>
      <c r="J776" s="25"/>
      <c r="K776" s="25"/>
      <c r="L776" s="25"/>
      <c r="M776" s="25"/>
      <c r="N776" s="25"/>
      <c r="O776" s="25"/>
      <c r="P776" s="25"/>
      <c r="Q776" s="25"/>
      <c r="R776" s="25"/>
      <c r="S776" s="25"/>
      <c r="T776" s="25"/>
      <c r="U776" s="25"/>
      <c r="V776" s="25"/>
      <c r="W776" s="25"/>
      <c r="X776" s="25"/>
      <c r="Y776" s="25"/>
      <c r="Z776" s="25"/>
    </row>
    <row r="777" spans="1:26" ht="12.75" customHeight="1">
      <c r="A777" s="25">
        <v>21120302</v>
      </c>
      <c r="B777" s="29" t="s">
        <v>37</v>
      </c>
      <c r="C777" s="26">
        <f>4250000</f>
        <v>4250000</v>
      </c>
      <c r="D777" s="146"/>
      <c r="E777" s="125"/>
      <c r="F777" s="146"/>
      <c r="G777" s="29"/>
      <c r="H777" s="29"/>
      <c r="I777" s="29"/>
      <c r="J777" s="29"/>
      <c r="K777" s="29"/>
      <c r="L777" s="29"/>
      <c r="M777" s="29"/>
      <c r="N777" s="29"/>
      <c r="O777" s="29"/>
      <c r="P777" s="29"/>
      <c r="Q777" s="29"/>
      <c r="R777" s="29"/>
      <c r="S777" s="29"/>
      <c r="T777" s="29"/>
      <c r="U777" s="29"/>
      <c r="V777" s="29"/>
      <c r="W777" s="29"/>
      <c r="X777" s="29"/>
      <c r="Y777" s="29"/>
      <c r="Z777" s="29"/>
    </row>
    <row r="778" spans="1:26" ht="12.75" customHeight="1">
      <c r="A778" s="21">
        <v>211204</v>
      </c>
      <c r="B778" s="49" t="s">
        <v>38</v>
      </c>
      <c r="C778" s="23">
        <f>+SUM(C779:C780)</f>
        <v>8835000</v>
      </c>
      <c r="D778" s="146"/>
      <c r="E778" s="125"/>
      <c r="F778" s="146"/>
      <c r="G778" s="29"/>
      <c r="H778" s="29"/>
      <c r="I778" s="29"/>
      <c r="J778" s="29"/>
      <c r="K778" s="29"/>
      <c r="L778" s="29"/>
      <c r="M778" s="29"/>
      <c r="N778" s="29"/>
      <c r="O778" s="29"/>
      <c r="P778" s="29"/>
      <c r="Q778" s="29"/>
      <c r="R778" s="29"/>
      <c r="S778" s="29"/>
      <c r="T778" s="29"/>
      <c r="U778" s="29"/>
      <c r="V778" s="29"/>
      <c r="W778" s="29"/>
      <c r="X778" s="29"/>
      <c r="Y778" s="29"/>
      <c r="Z778" s="29"/>
    </row>
    <row r="779" spans="1:26" ht="12.75" customHeight="1">
      <c r="A779" s="25">
        <v>21120401</v>
      </c>
      <c r="B779" s="26" t="s">
        <v>415</v>
      </c>
      <c r="C779" s="26">
        <v>6960000</v>
      </c>
      <c r="D779" s="146"/>
      <c r="E779" s="125"/>
      <c r="F779" s="146"/>
      <c r="G779" s="101"/>
      <c r="H779" s="29"/>
      <c r="I779" s="29"/>
      <c r="J779" s="29"/>
      <c r="K779" s="29"/>
      <c r="L779" s="29"/>
      <c r="M779" s="29"/>
      <c r="N779" s="29"/>
      <c r="O779" s="29"/>
      <c r="P779" s="29"/>
      <c r="Q779" s="29"/>
      <c r="R779" s="29"/>
      <c r="S779" s="29"/>
      <c r="T779" s="29"/>
      <c r="U779" s="29"/>
      <c r="V779" s="29"/>
      <c r="W779" s="29"/>
      <c r="X779" s="29"/>
      <c r="Y779" s="29"/>
      <c r="Z779" s="29"/>
    </row>
    <row r="780" spans="1:26" ht="12.75" customHeight="1">
      <c r="A780" s="25">
        <v>21120402</v>
      </c>
      <c r="B780" s="32" t="s">
        <v>429</v>
      </c>
      <c r="C780" s="26">
        <v>1875000</v>
      </c>
      <c r="D780" s="146"/>
      <c r="E780" s="125"/>
      <c r="F780" s="146"/>
      <c r="G780" s="101"/>
      <c r="H780" s="29"/>
      <c r="I780" s="29"/>
      <c r="J780" s="29"/>
      <c r="K780" s="29"/>
      <c r="L780" s="29"/>
      <c r="M780" s="29"/>
      <c r="N780" s="29"/>
      <c r="O780" s="29"/>
      <c r="P780" s="29"/>
      <c r="Q780" s="29"/>
      <c r="R780" s="29"/>
      <c r="S780" s="29"/>
      <c r="T780" s="29"/>
      <c r="U780" s="29"/>
      <c r="V780" s="29"/>
      <c r="W780" s="29"/>
      <c r="X780" s="29"/>
      <c r="Y780" s="29"/>
      <c r="Z780" s="29"/>
    </row>
    <row r="781" spans="1:26" ht="12.75" customHeight="1">
      <c r="A781" s="21">
        <v>211205</v>
      </c>
      <c r="B781" s="23" t="s">
        <v>122</v>
      </c>
      <c r="C781" s="23">
        <f>C782</f>
        <v>1820000</v>
      </c>
      <c r="D781" s="146"/>
      <c r="E781" s="125"/>
      <c r="F781" s="146"/>
      <c r="G781" s="101"/>
      <c r="H781" s="29"/>
      <c r="I781" s="29"/>
      <c r="J781" s="29"/>
      <c r="K781" s="29"/>
      <c r="L781" s="29"/>
      <c r="M781" s="29"/>
      <c r="N781" s="29"/>
      <c r="O781" s="29"/>
      <c r="P781" s="29"/>
      <c r="Q781" s="29"/>
      <c r="R781" s="29"/>
      <c r="S781" s="29"/>
      <c r="T781" s="29"/>
      <c r="U781" s="29"/>
      <c r="V781" s="29"/>
      <c r="W781" s="29"/>
      <c r="X781" s="29"/>
      <c r="Y781" s="29"/>
      <c r="Z781" s="29"/>
    </row>
    <row r="782" spans="1:26" ht="12.75" customHeight="1">
      <c r="A782" s="25">
        <v>21120501</v>
      </c>
      <c r="B782" s="29" t="s">
        <v>123</v>
      </c>
      <c r="C782" s="26">
        <f>1820000</f>
        <v>1820000</v>
      </c>
      <c r="D782" s="146"/>
      <c r="E782" s="125"/>
      <c r="F782" s="146"/>
      <c r="G782" s="101"/>
      <c r="H782" s="29"/>
      <c r="I782" s="29"/>
      <c r="J782" s="29"/>
      <c r="K782" s="29"/>
      <c r="L782" s="29"/>
      <c r="M782" s="29"/>
      <c r="N782" s="29"/>
      <c r="O782" s="29"/>
      <c r="P782" s="29"/>
      <c r="Q782" s="29"/>
      <c r="R782" s="29"/>
      <c r="S782" s="29"/>
      <c r="T782" s="29"/>
      <c r="U782" s="29"/>
      <c r="V782" s="29"/>
      <c r="W782" s="29"/>
      <c r="X782" s="29"/>
      <c r="Y782" s="29"/>
      <c r="Z782" s="29"/>
    </row>
    <row r="783" spans="1:26" ht="12.75" customHeight="1">
      <c r="A783" s="21">
        <v>211207</v>
      </c>
      <c r="B783" s="23" t="s">
        <v>40</v>
      </c>
      <c r="C783" s="23">
        <f>+SUM(C784:C787)</f>
        <v>10220000</v>
      </c>
      <c r="D783" s="146"/>
      <c r="E783" s="125"/>
      <c r="F783" s="146"/>
      <c r="G783" s="101"/>
      <c r="H783" s="29"/>
      <c r="I783" s="29"/>
      <c r="J783" s="29"/>
      <c r="K783" s="29"/>
      <c r="L783" s="29"/>
      <c r="M783" s="29"/>
      <c r="N783" s="29"/>
      <c r="O783" s="29"/>
      <c r="P783" s="29"/>
      <c r="Q783" s="29"/>
      <c r="R783" s="29"/>
      <c r="S783" s="29"/>
      <c r="T783" s="29"/>
      <c r="U783" s="29"/>
      <c r="V783" s="29"/>
      <c r="W783" s="29"/>
      <c r="X783" s="29"/>
      <c r="Y783" s="29"/>
      <c r="Z783" s="29"/>
    </row>
    <row r="784" spans="1:26" ht="12.75" customHeight="1">
      <c r="A784" s="25">
        <v>21120701</v>
      </c>
      <c r="B784" s="26" t="s">
        <v>125</v>
      </c>
      <c r="C784" s="26">
        <f>2000000</f>
        <v>2000000</v>
      </c>
      <c r="D784" s="146"/>
      <c r="E784" s="125"/>
      <c r="F784" s="146"/>
      <c r="G784" s="101"/>
      <c r="H784" s="29"/>
      <c r="I784" s="29"/>
      <c r="J784" s="29"/>
      <c r="K784" s="29"/>
      <c r="L784" s="29"/>
      <c r="M784" s="29"/>
      <c r="N784" s="29"/>
      <c r="O784" s="29"/>
      <c r="P784" s="29"/>
      <c r="Q784" s="29"/>
      <c r="R784" s="29"/>
      <c r="S784" s="29"/>
      <c r="T784" s="29"/>
      <c r="U784" s="29"/>
      <c r="V784" s="29"/>
      <c r="W784" s="29"/>
      <c r="X784" s="29"/>
      <c r="Y784" s="29"/>
      <c r="Z784" s="29"/>
    </row>
    <row r="785" spans="1:26" ht="12.75" customHeight="1">
      <c r="A785" s="25">
        <v>21120702</v>
      </c>
      <c r="B785" s="26" t="s">
        <v>41</v>
      </c>
      <c r="C785" s="26">
        <v>3150000</v>
      </c>
      <c r="D785" s="146"/>
      <c r="E785" s="125"/>
      <c r="F785" s="146"/>
      <c r="G785" s="101"/>
      <c r="H785" s="29"/>
      <c r="I785" s="29"/>
      <c r="J785" s="29"/>
      <c r="K785" s="29"/>
      <c r="L785" s="29"/>
      <c r="M785" s="29"/>
      <c r="N785" s="29"/>
      <c r="O785" s="29"/>
      <c r="P785" s="29"/>
      <c r="Q785" s="29"/>
      <c r="R785" s="29"/>
      <c r="S785" s="29"/>
      <c r="T785" s="29"/>
      <c r="U785" s="29"/>
      <c r="V785" s="29"/>
      <c r="W785" s="29"/>
      <c r="X785" s="29"/>
      <c r="Y785" s="29"/>
      <c r="Z785" s="29"/>
    </row>
    <row r="786" spans="1:26" ht="12.75" customHeight="1">
      <c r="A786" s="25">
        <v>21120704</v>
      </c>
      <c r="B786" s="29" t="s">
        <v>42</v>
      </c>
      <c r="C786" s="26">
        <v>2850000</v>
      </c>
      <c r="D786" s="146"/>
      <c r="E786" s="125"/>
      <c r="F786" s="146"/>
      <c r="G786" s="101"/>
      <c r="H786" s="29"/>
      <c r="I786" s="29"/>
      <c r="J786" s="29"/>
      <c r="K786" s="29"/>
      <c r="L786" s="29"/>
      <c r="M786" s="29"/>
      <c r="N786" s="29"/>
      <c r="O786" s="29"/>
      <c r="P786" s="29"/>
      <c r="Q786" s="29"/>
      <c r="R786" s="29"/>
      <c r="S786" s="29"/>
      <c r="T786" s="29"/>
      <c r="U786" s="29"/>
      <c r="V786" s="29"/>
      <c r="W786" s="29"/>
      <c r="X786" s="29"/>
      <c r="Y786" s="29"/>
      <c r="Z786" s="29"/>
    </row>
    <row r="787" spans="1:26" ht="12.75" customHeight="1">
      <c r="A787" s="25">
        <v>21120710</v>
      </c>
      <c r="B787" s="26" t="s">
        <v>45</v>
      </c>
      <c r="C787" s="26">
        <v>2220000</v>
      </c>
      <c r="D787" s="146"/>
      <c r="E787" s="23"/>
      <c r="F787" s="32"/>
      <c r="G787" s="32"/>
      <c r="H787" s="32"/>
      <c r="I787" s="32"/>
      <c r="J787" s="32"/>
      <c r="K787" s="32"/>
      <c r="L787" s="32"/>
      <c r="M787" s="32"/>
      <c r="N787" s="32"/>
      <c r="O787" s="32"/>
      <c r="P787" s="32"/>
      <c r="Q787" s="32"/>
      <c r="R787" s="32"/>
      <c r="S787" s="32"/>
      <c r="T787" s="32"/>
      <c r="U787" s="32"/>
      <c r="V787" s="32"/>
      <c r="W787" s="32"/>
      <c r="X787" s="32"/>
      <c r="Y787" s="32"/>
      <c r="Z787" s="32"/>
    </row>
    <row r="788" spans="1:26" ht="12.75" customHeight="1">
      <c r="A788" s="21">
        <v>211208</v>
      </c>
      <c r="B788" s="23" t="s">
        <v>47</v>
      </c>
      <c r="C788" s="23">
        <f>+SUM(C789:C790)</f>
        <v>9400000</v>
      </c>
      <c r="D788" s="146"/>
      <c r="E788" s="125"/>
      <c r="F788" s="146"/>
      <c r="G788" s="101"/>
      <c r="H788" s="29"/>
      <c r="I788" s="29"/>
      <c r="J788" s="29"/>
      <c r="K788" s="29"/>
      <c r="L788" s="29"/>
      <c r="M788" s="29"/>
      <c r="N788" s="29"/>
      <c r="O788" s="29"/>
      <c r="P788" s="29"/>
      <c r="Q788" s="29"/>
      <c r="R788" s="29"/>
      <c r="S788" s="29"/>
      <c r="T788" s="29"/>
      <c r="U788" s="29"/>
      <c r="V788" s="29"/>
      <c r="W788" s="29"/>
      <c r="X788" s="29"/>
      <c r="Y788" s="29"/>
      <c r="Z788" s="29"/>
    </row>
    <row r="789" spans="1:26" ht="12.75" customHeight="1">
      <c r="A789" s="25">
        <v>21120801</v>
      </c>
      <c r="B789" s="26" t="s">
        <v>48</v>
      </c>
      <c r="C789" s="26">
        <v>1250000</v>
      </c>
      <c r="D789" s="146"/>
      <c r="E789" s="125"/>
      <c r="F789" s="146"/>
      <c r="G789" s="101"/>
      <c r="H789" s="29"/>
      <c r="I789" s="29"/>
      <c r="J789" s="29"/>
      <c r="K789" s="29"/>
      <c r="L789" s="29"/>
      <c r="M789" s="29"/>
      <c r="N789" s="29"/>
      <c r="O789" s="29"/>
      <c r="P789" s="29"/>
      <c r="Q789" s="29"/>
      <c r="R789" s="29"/>
      <c r="S789" s="29"/>
      <c r="T789" s="29"/>
      <c r="U789" s="29"/>
      <c r="V789" s="29"/>
      <c r="W789" s="29"/>
      <c r="X789" s="29"/>
      <c r="Y789" s="29"/>
      <c r="Z789" s="29"/>
    </row>
    <row r="790" spans="1:26" ht="12.75" customHeight="1">
      <c r="A790" s="25">
        <v>21120805</v>
      </c>
      <c r="B790" s="26" t="s">
        <v>49</v>
      </c>
      <c r="C790" s="26">
        <v>8150000</v>
      </c>
      <c r="D790" s="146"/>
      <c r="E790" s="125"/>
      <c r="F790" s="146"/>
      <c r="G790" s="101"/>
      <c r="H790" s="29"/>
      <c r="I790" s="29"/>
      <c r="J790" s="29"/>
      <c r="K790" s="29"/>
      <c r="L790" s="29"/>
      <c r="M790" s="29"/>
      <c r="N790" s="29"/>
      <c r="O790" s="29"/>
      <c r="P790" s="29"/>
      <c r="Q790" s="29"/>
      <c r="R790" s="29"/>
      <c r="S790" s="29"/>
      <c r="T790" s="29"/>
      <c r="U790" s="29"/>
      <c r="V790" s="29"/>
      <c r="W790" s="29"/>
      <c r="X790" s="29"/>
      <c r="Y790" s="29"/>
      <c r="Z790" s="29"/>
    </row>
    <row r="791" spans="1:26" ht="12.75" customHeight="1">
      <c r="A791" s="21">
        <v>211209</v>
      </c>
      <c r="B791" s="23" t="s">
        <v>50</v>
      </c>
      <c r="C791" s="23">
        <f>+SUM(C792:C796)</f>
        <v>14995000</v>
      </c>
      <c r="D791" s="146"/>
      <c r="E791" s="125"/>
      <c r="F791" s="146"/>
      <c r="G791" s="101"/>
      <c r="H791" s="29"/>
      <c r="I791" s="29"/>
      <c r="J791" s="29"/>
      <c r="K791" s="29"/>
      <c r="L791" s="29"/>
      <c r="M791" s="29"/>
      <c r="N791" s="29"/>
      <c r="O791" s="29"/>
      <c r="P791" s="29"/>
      <c r="Q791" s="29"/>
      <c r="R791" s="29"/>
      <c r="S791" s="29"/>
      <c r="T791" s="29"/>
      <c r="U791" s="29"/>
      <c r="V791" s="29"/>
      <c r="W791" s="29"/>
      <c r="X791" s="29"/>
      <c r="Y791" s="29"/>
      <c r="Z791" s="29"/>
    </row>
    <row r="792" spans="1:26" ht="12.75" customHeight="1">
      <c r="A792" s="25">
        <v>21120901</v>
      </c>
      <c r="B792" s="26" t="s">
        <v>51</v>
      </c>
      <c r="C792" s="26">
        <v>5565000</v>
      </c>
      <c r="D792" s="146"/>
      <c r="E792" s="125"/>
      <c r="F792" s="146"/>
      <c r="G792" s="101"/>
      <c r="H792" s="29"/>
      <c r="I792" s="29"/>
      <c r="J792" s="29"/>
      <c r="K792" s="29"/>
      <c r="L792" s="29"/>
      <c r="M792" s="29"/>
      <c r="N792" s="29"/>
      <c r="O792" s="29"/>
      <c r="P792" s="29"/>
      <c r="Q792" s="29"/>
      <c r="R792" s="29"/>
      <c r="S792" s="29"/>
      <c r="T792" s="29"/>
      <c r="U792" s="29"/>
      <c r="V792" s="29"/>
      <c r="W792" s="29"/>
      <c r="X792" s="29"/>
      <c r="Y792" s="29"/>
      <c r="Z792" s="29"/>
    </row>
    <row r="793" spans="1:26" ht="12.75" customHeight="1">
      <c r="A793" s="25">
        <v>21120903</v>
      </c>
      <c r="B793" s="26" t="s">
        <v>128</v>
      </c>
      <c r="C793" s="26">
        <v>4100000</v>
      </c>
      <c r="D793" s="146"/>
      <c r="E793" s="125"/>
      <c r="F793" s="146"/>
      <c r="G793" s="101"/>
      <c r="H793" s="29"/>
      <c r="I793" s="29"/>
      <c r="J793" s="29"/>
      <c r="K793" s="29"/>
      <c r="L793" s="29"/>
      <c r="M793" s="29"/>
      <c r="N793" s="29"/>
      <c r="O793" s="29"/>
      <c r="P793" s="29"/>
      <c r="Q793" s="29"/>
      <c r="R793" s="29"/>
      <c r="S793" s="29"/>
      <c r="T793" s="29"/>
      <c r="U793" s="29"/>
      <c r="V793" s="29"/>
      <c r="W793" s="29"/>
      <c r="X793" s="29"/>
      <c r="Y793" s="29"/>
      <c r="Z793" s="29"/>
    </row>
    <row r="794" spans="1:26" ht="12.75" customHeight="1">
      <c r="A794" s="25">
        <v>21120905</v>
      </c>
      <c r="B794" s="26" t="s">
        <v>112</v>
      </c>
      <c r="C794" s="26">
        <v>600000</v>
      </c>
      <c r="D794" s="146"/>
      <c r="E794" s="125"/>
      <c r="F794" s="146"/>
      <c r="G794" s="101"/>
      <c r="H794" s="29"/>
      <c r="I794" s="29"/>
      <c r="J794" s="29"/>
      <c r="K794" s="29"/>
      <c r="L794" s="29"/>
      <c r="M794" s="29"/>
      <c r="N794" s="29"/>
      <c r="O794" s="29"/>
      <c r="P794" s="29"/>
      <c r="Q794" s="29"/>
      <c r="R794" s="29"/>
      <c r="S794" s="29"/>
      <c r="T794" s="29"/>
      <c r="U794" s="29"/>
      <c r="V794" s="29"/>
      <c r="W794" s="29"/>
      <c r="X794" s="29"/>
      <c r="Y794" s="29"/>
      <c r="Z794" s="29"/>
    </row>
    <row r="795" spans="1:26" ht="12.75" customHeight="1">
      <c r="A795" s="25">
        <v>21120906</v>
      </c>
      <c r="B795" s="26" t="s">
        <v>52</v>
      </c>
      <c r="C795" s="26">
        <v>1250000</v>
      </c>
      <c r="D795" s="146"/>
      <c r="E795" s="125"/>
      <c r="F795" s="146"/>
      <c r="G795" s="101"/>
      <c r="H795" s="29"/>
      <c r="I795" s="29"/>
      <c r="J795" s="29"/>
      <c r="K795" s="29"/>
      <c r="L795" s="29"/>
      <c r="M795" s="29"/>
      <c r="N795" s="29"/>
      <c r="O795" s="29"/>
      <c r="P795" s="29"/>
      <c r="Q795" s="29"/>
      <c r="R795" s="29"/>
      <c r="S795" s="29"/>
      <c r="T795" s="29"/>
      <c r="U795" s="29"/>
      <c r="V795" s="29"/>
      <c r="W795" s="29"/>
      <c r="X795" s="29"/>
      <c r="Y795" s="29"/>
      <c r="Z795" s="29"/>
    </row>
    <row r="796" spans="1:26" ht="12.75" customHeight="1">
      <c r="A796" s="25">
        <v>21120907</v>
      </c>
      <c r="B796" s="32" t="s">
        <v>113</v>
      </c>
      <c r="C796" s="26">
        <v>3480000</v>
      </c>
      <c r="D796" s="146"/>
      <c r="E796" s="125"/>
      <c r="F796" s="146"/>
      <c r="G796" s="101"/>
      <c r="H796" s="29"/>
      <c r="I796" s="29"/>
      <c r="J796" s="29"/>
      <c r="K796" s="29"/>
      <c r="L796" s="29"/>
      <c r="M796" s="29"/>
      <c r="N796" s="29"/>
      <c r="O796" s="29"/>
      <c r="P796" s="29"/>
      <c r="Q796" s="29"/>
      <c r="R796" s="29"/>
      <c r="S796" s="29"/>
      <c r="T796" s="29"/>
      <c r="U796" s="29"/>
      <c r="V796" s="29"/>
      <c r="W796" s="29"/>
      <c r="X796" s="29"/>
      <c r="Y796" s="29"/>
      <c r="Z796" s="29"/>
    </row>
    <row r="797" spans="1:26" ht="12.75" customHeight="1">
      <c r="A797" s="29"/>
      <c r="B797" s="26"/>
      <c r="C797" s="26"/>
      <c r="D797" s="146"/>
      <c r="E797" s="125"/>
      <c r="F797" s="146"/>
      <c r="G797" s="101"/>
      <c r="H797" s="29"/>
      <c r="I797" s="29"/>
      <c r="J797" s="29"/>
      <c r="K797" s="29"/>
      <c r="L797" s="29"/>
      <c r="M797" s="29"/>
      <c r="N797" s="29"/>
      <c r="O797" s="29"/>
      <c r="P797" s="29"/>
      <c r="Q797" s="29"/>
      <c r="R797" s="29"/>
      <c r="S797" s="29"/>
      <c r="T797" s="29"/>
      <c r="U797" s="29"/>
      <c r="V797" s="29"/>
      <c r="W797" s="29"/>
      <c r="X797" s="29"/>
      <c r="Y797" s="29"/>
      <c r="Z797" s="29"/>
    </row>
    <row r="798" spans="1:26" ht="12.75" customHeight="1">
      <c r="A798" s="683" t="s">
        <v>10</v>
      </c>
      <c r="B798" s="657"/>
      <c r="C798" s="69">
        <f>+C801+C807+C811+C814+C799</f>
        <v>188531000</v>
      </c>
      <c r="D798" s="146"/>
      <c r="E798" s="26"/>
      <c r="F798" s="146"/>
      <c r="G798" s="26"/>
      <c r="H798" s="29"/>
      <c r="I798" s="29"/>
      <c r="J798" s="29"/>
      <c r="K798" s="29"/>
      <c r="L798" s="29"/>
      <c r="M798" s="29"/>
      <c r="N798" s="29"/>
      <c r="O798" s="29"/>
      <c r="P798" s="29"/>
      <c r="Q798" s="29"/>
      <c r="R798" s="29"/>
      <c r="S798" s="29"/>
      <c r="T798" s="29"/>
      <c r="U798" s="29"/>
      <c r="V798" s="29"/>
      <c r="W798" s="29"/>
      <c r="X798" s="29"/>
      <c r="Y798" s="29"/>
      <c r="Z798" s="29"/>
    </row>
    <row r="799" spans="1:26" ht="12.75" customHeight="1">
      <c r="A799" s="21">
        <v>211302</v>
      </c>
      <c r="B799" s="21" t="s">
        <v>53</v>
      </c>
      <c r="C799" s="50">
        <f>SUM(C800)</f>
        <v>2400000</v>
      </c>
      <c r="D799" s="146"/>
      <c r="E799" s="25"/>
      <c r="F799" s="109"/>
      <c r="G799" s="47"/>
      <c r="H799" s="25"/>
      <c r="I799" s="25"/>
      <c r="J799" s="25"/>
      <c r="K799" s="25"/>
      <c r="L799" s="25"/>
      <c r="M799" s="25"/>
      <c r="N799" s="25"/>
      <c r="O799" s="25"/>
      <c r="P799" s="25"/>
      <c r="Q799" s="25"/>
      <c r="R799" s="25"/>
      <c r="S799" s="25"/>
      <c r="T799" s="25"/>
      <c r="U799" s="25"/>
      <c r="V799" s="25"/>
      <c r="W799" s="25"/>
      <c r="X799" s="25"/>
      <c r="Y799" s="25"/>
      <c r="Z799" s="25"/>
    </row>
    <row r="800" spans="1:26" ht="12.75" customHeight="1">
      <c r="A800" s="25">
        <v>21130204</v>
      </c>
      <c r="B800" s="26" t="s">
        <v>54</v>
      </c>
      <c r="C800" s="26">
        <v>2400000</v>
      </c>
      <c r="D800" s="146"/>
      <c r="E800" s="125"/>
      <c r="F800" s="146"/>
      <c r="G800" s="101"/>
      <c r="H800" s="26"/>
      <c r="I800" s="29"/>
      <c r="J800" s="29"/>
      <c r="K800" s="29"/>
      <c r="L800" s="29"/>
      <c r="M800" s="29"/>
      <c r="N800" s="29"/>
      <c r="O800" s="29"/>
      <c r="P800" s="29"/>
      <c r="Q800" s="29"/>
      <c r="R800" s="29"/>
      <c r="S800" s="29"/>
      <c r="T800" s="29"/>
      <c r="U800" s="29"/>
      <c r="V800" s="29"/>
      <c r="W800" s="29"/>
      <c r="X800" s="29"/>
      <c r="Y800" s="29"/>
      <c r="Z800" s="29"/>
    </row>
    <row r="801" spans="1:26" ht="12.75" customHeight="1">
      <c r="A801" s="21">
        <v>211303</v>
      </c>
      <c r="B801" s="23" t="s">
        <v>100</v>
      </c>
      <c r="C801" s="23">
        <f>+SUM(C802:C806)</f>
        <v>52850000</v>
      </c>
      <c r="D801" s="146"/>
      <c r="E801" s="125"/>
      <c r="F801" s="146"/>
      <c r="G801" s="101"/>
      <c r="H801" s="26"/>
      <c r="I801" s="29"/>
      <c r="J801" s="29"/>
      <c r="K801" s="29"/>
      <c r="L801" s="29"/>
      <c r="M801" s="29"/>
      <c r="N801" s="29"/>
      <c r="O801" s="29"/>
      <c r="P801" s="29"/>
      <c r="Q801" s="29"/>
      <c r="R801" s="29"/>
      <c r="S801" s="29"/>
      <c r="T801" s="29"/>
      <c r="U801" s="29"/>
      <c r="V801" s="29"/>
      <c r="W801" s="29"/>
      <c r="X801" s="29"/>
      <c r="Y801" s="29"/>
      <c r="Z801" s="29"/>
    </row>
    <row r="802" spans="1:26" ht="12.75" customHeight="1">
      <c r="A802" s="25">
        <v>21130301</v>
      </c>
      <c r="B802" s="29" t="s">
        <v>129</v>
      </c>
      <c r="C802" s="26">
        <v>18150000</v>
      </c>
      <c r="D802" s="146"/>
      <c r="E802" s="125"/>
      <c r="F802" s="109"/>
      <c r="G802" s="101"/>
      <c r="H802" s="26"/>
      <c r="I802" s="29"/>
      <c r="J802" s="29"/>
      <c r="K802" s="29"/>
      <c r="L802" s="29"/>
      <c r="M802" s="29"/>
      <c r="N802" s="29"/>
      <c r="O802" s="29"/>
      <c r="P802" s="29"/>
      <c r="Q802" s="29"/>
      <c r="R802" s="29"/>
      <c r="S802" s="29"/>
      <c r="T802" s="29"/>
      <c r="U802" s="29"/>
      <c r="V802" s="29"/>
      <c r="W802" s="29"/>
      <c r="X802" s="29"/>
      <c r="Y802" s="29"/>
      <c r="Z802" s="29"/>
    </row>
    <row r="803" spans="1:26" ht="12.75" customHeight="1">
      <c r="A803" s="25">
        <v>21130302</v>
      </c>
      <c r="B803" s="32" t="s">
        <v>151</v>
      </c>
      <c r="C803" s="26">
        <v>2100000</v>
      </c>
      <c r="D803" s="146"/>
      <c r="E803" s="125"/>
      <c r="F803" s="109"/>
      <c r="G803" s="101"/>
      <c r="H803" s="26"/>
      <c r="I803" s="29"/>
      <c r="J803" s="29"/>
      <c r="K803" s="29"/>
      <c r="L803" s="29"/>
      <c r="M803" s="29"/>
      <c r="N803" s="29"/>
      <c r="O803" s="29"/>
      <c r="P803" s="29"/>
      <c r="Q803" s="29"/>
      <c r="R803" s="29"/>
      <c r="S803" s="29"/>
      <c r="T803" s="29"/>
      <c r="U803" s="29"/>
      <c r="V803" s="29"/>
      <c r="W803" s="29"/>
      <c r="X803" s="29"/>
      <c r="Y803" s="29"/>
      <c r="Z803" s="29"/>
    </row>
    <row r="804" spans="1:26" ht="12.75" customHeight="1">
      <c r="A804" s="25">
        <v>21130304</v>
      </c>
      <c r="B804" s="29" t="s">
        <v>130</v>
      </c>
      <c r="C804" s="26">
        <v>3500000</v>
      </c>
      <c r="D804" s="146"/>
      <c r="E804" s="125"/>
      <c r="F804" s="109"/>
      <c r="G804" s="101"/>
      <c r="H804" s="26"/>
      <c r="I804" s="29"/>
      <c r="J804" s="29"/>
      <c r="K804" s="29"/>
      <c r="L804" s="29"/>
      <c r="M804" s="29"/>
      <c r="N804" s="29"/>
      <c r="O804" s="29"/>
      <c r="P804" s="29"/>
      <c r="Q804" s="29"/>
      <c r="R804" s="29"/>
      <c r="S804" s="29"/>
      <c r="T804" s="29"/>
      <c r="U804" s="29"/>
      <c r="V804" s="29"/>
      <c r="W804" s="29"/>
      <c r="X804" s="29"/>
      <c r="Y804" s="29"/>
      <c r="Z804" s="29"/>
    </row>
    <row r="805" spans="1:26" ht="12.75" customHeight="1">
      <c r="A805" s="25">
        <v>21130306</v>
      </c>
      <c r="B805" s="29" t="s">
        <v>144</v>
      </c>
      <c r="C805" s="26">
        <v>19600000</v>
      </c>
      <c r="D805" s="146"/>
      <c r="E805" s="125"/>
      <c r="F805" s="109"/>
      <c r="G805" s="101"/>
      <c r="H805" s="26"/>
      <c r="I805" s="29"/>
      <c r="J805" s="29"/>
      <c r="K805" s="29"/>
      <c r="L805" s="29"/>
      <c r="M805" s="29"/>
      <c r="N805" s="29"/>
      <c r="O805" s="29"/>
      <c r="P805" s="29"/>
      <c r="Q805" s="29"/>
      <c r="R805" s="29"/>
      <c r="S805" s="29"/>
      <c r="T805" s="29"/>
      <c r="U805" s="29"/>
      <c r="V805" s="29"/>
      <c r="W805" s="29"/>
      <c r="X805" s="29"/>
      <c r="Y805" s="29"/>
      <c r="Z805" s="29"/>
    </row>
    <row r="806" spans="1:26" ht="12.75" customHeight="1">
      <c r="A806" s="25">
        <v>21130307</v>
      </c>
      <c r="B806" s="29" t="s">
        <v>101</v>
      </c>
      <c r="C806" s="26">
        <v>9500000</v>
      </c>
      <c r="D806" s="146"/>
      <c r="E806" s="125"/>
      <c r="F806" s="109"/>
      <c r="G806" s="101"/>
      <c r="H806" s="26"/>
      <c r="I806" s="29"/>
      <c r="J806" s="29"/>
      <c r="K806" s="29"/>
      <c r="L806" s="29"/>
      <c r="M806" s="29"/>
      <c r="N806" s="29"/>
      <c r="O806" s="29"/>
      <c r="P806" s="29"/>
      <c r="Q806" s="29"/>
      <c r="R806" s="29"/>
      <c r="S806" s="29"/>
      <c r="T806" s="29"/>
      <c r="U806" s="29"/>
      <c r="V806" s="29"/>
      <c r="W806" s="29"/>
      <c r="X806" s="29"/>
      <c r="Y806" s="29"/>
      <c r="Z806" s="29"/>
    </row>
    <row r="807" spans="1:26" ht="12.75" customHeight="1">
      <c r="A807" s="21">
        <v>211305</v>
      </c>
      <c r="B807" s="23" t="s">
        <v>55</v>
      </c>
      <c r="C807" s="23">
        <f>+SUM(C808:C810)</f>
        <v>55980000</v>
      </c>
      <c r="D807" s="146"/>
      <c r="E807" s="125"/>
      <c r="F807" s="125"/>
      <c r="G807" s="101"/>
      <c r="H807" s="26"/>
      <c r="I807" s="29"/>
      <c r="J807" s="29"/>
      <c r="K807" s="29"/>
      <c r="L807" s="29"/>
      <c r="M807" s="29"/>
      <c r="N807" s="29"/>
      <c r="O807" s="29"/>
      <c r="P807" s="29"/>
      <c r="Q807" s="29"/>
      <c r="R807" s="29"/>
      <c r="S807" s="29"/>
      <c r="T807" s="29"/>
      <c r="U807" s="29"/>
      <c r="V807" s="29"/>
      <c r="W807" s="29"/>
      <c r="X807" s="29"/>
      <c r="Y807" s="29"/>
      <c r="Z807" s="29"/>
    </row>
    <row r="808" spans="1:26" ht="12.75" customHeight="1">
      <c r="A808" s="25">
        <v>21130501</v>
      </c>
      <c r="B808" s="32" t="s">
        <v>115</v>
      </c>
      <c r="C808" s="26">
        <v>500000</v>
      </c>
      <c r="D808" s="146"/>
      <c r="E808" s="125"/>
      <c r="F808" s="125"/>
      <c r="G808" s="101"/>
      <c r="H808" s="26"/>
      <c r="I808" s="29"/>
      <c r="J808" s="29"/>
      <c r="K808" s="29"/>
      <c r="L808" s="29"/>
      <c r="M808" s="29"/>
      <c r="N808" s="29"/>
      <c r="O808" s="29"/>
      <c r="P808" s="29"/>
      <c r="Q808" s="29"/>
      <c r="R808" s="29"/>
      <c r="S808" s="29"/>
      <c r="T808" s="29"/>
      <c r="U808" s="29"/>
      <c r="V808" s="29"/>
      <c r="W808" s="29"/>
      <c r="X808" s="29"/>
      <c r="Y808" s="29"/>
      <c r="Z808" s="29"/>
    </row>
    <row r="809" spans="1:26" ht="12.75" customHeight="1">
      <c r="A809" s="25">
        <v>21130502</v>
      </c>
      <c r="B809" s="29" t="s">
        <v>56</v>
      </c>
      <c r="C809" s="26">
        <v>52980000</v>
      </c>
      <c r="D809" s="146"/>
      <c r="E809" s="125"/>
      <c r="F809" s="125"/>
      <c r="G809" s="134"/>
      <c r="H809" s="26"/>
      <c r="I809" s="29"/>
      <c r="J809" s="29"/>
      <c r="K809" s="29"/>
      <c r="L809" s="29"/>
      <c r="M809" s="29"/>
      <c r="N809" s="29"/>
      <c r="O809" s="29"/>
      <c r="P809" s="29"/>
      <c r="Q809" s="29"/>
      <c r="R809" s="29"/>
      <c r="S809" s="29"/>
      <c r="T809" s="29"/>
      <c r="U809" s="29"/>
      <c r="V809" s="29"/>
      <c r="W809" s="29"/>
      <c r="X809" s="29"/>
      <c r="Y809" s="29"/>
      <c r="Z809" s="29"/>
    </row>
    <row r="810" spans="1:26" ht="12.75" customHeight="1">
      <c r="A810" s="25">
        <v>21130505</v>
      </c>
      <c r="B810" s="32" t="s">
        <v>152</v>
      </c>
      <c r="C810" s="26">
        <v>2500000</v>
      </c>
      <c r="D810" s="146"/>
      <c r="E810" s="144"/>
      <c r="F810" s="125"/>
      <c r="G810" s="101"/>
      <c r="H810" s="29"/>
      <c r="I810" s="29"/>
      <c r="J810" s="26"/>
      <c r="K810" s="29"/>
      <c r="L810" s="29"/>
      <c r="M810" s="29"/>
      <c r="N810" s="29"/>
      <c r="O810" s="29"/>
      <c r="P810" s="29"/>
      <c r="Q810" s="29"/>
      <c r="R810" s="29"/>
      <c r="S810" s="29"/>
      <c r="T810" s="29"/>
      <c r="U810" s="29"/>
      <c r="V810" s="29"/>
      <c r="W810" s="29"/>
      <c r="X810" s="29"/>
      <c r="Y810" s="29"/>
      <c r="Z810" s="29"/>
    </row>
    <row r="811" spans="1:26" ht="12.75" customHeight="1">
      <c r="A811" s="21">
        <v>211306</v>
      </c>
      <c r="B811" s="49" t="s">
        <v>57</v>
      </c>
      <c r="C811" s="23">
        <f>+SUM(C812:C813)</f>
        <v>4890000</v>
      </c>
      <c r="D811" s="146"/>
      <c r="E811" s="125"/>
      <c r="F811" s="125"/>
      <c r="G811" s="101"/>
      <c r="H811" s="26"/>
      <c r="I811" s="29"/>
      <c r="J811" s="29"/>
      <c r="K811" s="29"/>
      <c r="L811" s="29"/>
      <c r="M811" s="29"/>
      <c r="N811" s="29"/>
      <c r="O811" s="29"/>
      <c r="P811" s="29"/>
      <c r="Q811" s="29"/>
      <c r="R811" s="29"/>
      <c r="S811" s="29"/>
      <c r="T811" s="29"/>
      <c r="U811" s="29"/>
      <c r="V811" s="29"/>
      <c r="W811" s="29"/>
      <c r="X811" s="29"/>
      <c r="Y811" s="29"/>
      <c r="Z811" s="29"/>
    </row>
    <row r="812" spans="1:26" ht="12.75" customHeight="1">
      <c r="A812" s="25">
        <v>21130603</v>
      </c>
      <c r="B812" s="29" t="s">
        <v>195</v>
      </c>
      <c r="C812" s="26">
        <v>1800000</v>
      </c>
      <c r="D812" s="146"/>
      <c r="E812" s="125"/>
      <c r="F812" s="125"/>
      <c r="G812" s="101"/>
      <c r="H812" s="29"/>
      <c r="I812" s="29"/>
      <c r="J812" s="29"/>
      <c r="K812" s="29"/>
      <c r="L812" s="29"/>
      <c r="M812" s="29"/>
      <c r="N812" s="29"/>
      <c r="O812" s="29"/>
      <c r="P812" s="29"/>
      <c r="Q812" s="29"/>
      <c r="R812" s="29"/>
      <c r="S812" s="29"/>
      <c r="T812" s="29"/>
      <c r="U812" s="29"/>
      <c r="V812" s="29"/>
      <c r="W812" s="29"/>
      <c r="X812" s="29"/>
      <c r="Y812" s="29"/>
      <c r="Z812" s="29"/>
    </row>
    <row r="813" spans="1:26" ht="12.75" customHeight="1">
      <c r="A813" s="25">
        <v>21130604</v>
      </c>
      <c r="B813" s="29" t="s">
        <v>58</v>
      </c>
      <c r="C813" s="26">
        <v>3090000</v>
      </c>
      <c r="D813" s="146"/>
      <c r="E813" s="125"/>
      <c r="F813" s="109"/>
      <c r="G813" s="101"/>
      <c r="H813" s="29"/>
      <c r="I813" s="29"/>
      <c r="J813" s="29"/>
      <c r="K813" s="29"/>
      <c r="L813" s="29"/>
      <c r="M813" s="29"/>
      <c r="N813" s="29"/>
      <c r="O813" s="29"/>
      <c r="P813" s="29"/>
      <c r="Q813" s="29"/>
      <c r="R813" s="29"/>
      <c r="S813" s="29"/>
      <c r="T813" s="29"/>
      <c r="U813" s="29"/>
      <c r="V813" s="29"/>
      <c r="W813" s="29"/>
      <c r="X813" s="29"/>
      <c r="Y813" s="29"/>
      <c r="Z813" s="29"/>
    </row>
    <row r="814" spans="1:26" ht="12.75" customHeight="1">
      <c r="A814" s="21">
        <v>211309</v>
      </c>
      <c r="B814" s="23" t="s">
        <v>61</v>
      </c>
      <c r="C814" s="23">
        <f>+SUM(C815:C819)</f>
        <v>72411000</v>
      </c>
      <c r="D814" s="146"/>
      <c r="E814" s="125"/>
      <c r="F814" s="125"/>
      <c r="G814" s="101"/>
      <c r="H814" s="29"/>
      <c r="I814" s="29"/>
      <c r="J814" s="29"/>
      <c r="K814" s="29"/>
      <c r="L814" s="29"/>
      <c r="M814" s="29"/>
      <c r="N814" s="29"/>
      <c r="O814" s="29"/>
      <c r="P814" s="29"/>
      <c r="Q814" s="29"/>
      <c r="R814" s="29"/>
      <c r="S814" s="29"/>
      <c r="T814" s="29"/>
      <c r="U814" s="29"/>
      <c r="V814" s="29"/>
      <c r="W814" s="29"/>
      <c r="X814" s="29"/>
      <c r="Y814" s="29"/>
      <c r="Z814" s="29"/>
    </row>
    <row r="815" spans="1:26" ht="12.75" customHeight="1">
      <c r="A815" s="25">
        <v>21130901</v>
      </c>
      <c r="B815" s="26" t="s">
        <v>62</v>
      </c>
      <c r="C815" s="26">
        <v>62831000</v>
      </c>
      <c r="D815" s="146"/>
      <c r="E815" s="125"/>
      <c r="F815" s="109"/>
      <c r="G815" s="134"/>
      <c r="H815" s="29"/>
      <c r="I815" s="29"/>
      <c r="J815" s="29"/>
      <c r="K815" s="29"/>
      <c r="L815" s="29"/>
      <c r="M815" s="29"/>
      <c r="N815" s="29"/>
      <c r="O815" s="29"/>
      <c r="P815" s="29"/>
      <c r="Q815" s="29"/>
      <c r="R815" s="29"/>
      <c r="S815" s="29"/>
      <c r="T815" s="29"/>
      <c r="U815" s="29"/>
      <c r="V815" s="29"/>
      <c r="W815" s="29"/>
      <c r="X815" s="29"/>
      <c r="Y815" s="29"/>
      <c r="Z815" s="29"/>
    </row>
    <row r="816" spans="1:26" ht="12.75" customHeight="1">
      <c r="A816" s="25">
        <v>21130903</v>
      </c>
      <c r="B816" s="26" t="s">
        <v>63</v>
      </c>
      <c r="C816" s="26">
        <v>1320000</v>
      </c>
      <c r="D816" s="146"/>
      <c r="E816" s="125"/>
      <c r="F816" s="29"/>
      <c r="G816" s="101"/>
      <c r="H816" s="29"/>
      <c r="I816" s="29"/>
      <c r="J816" s="29"/>
      <c r="K816" s="29"/>
      <c r="L816" s="29"/>
      <c r="M816" s="29"/>
      <c r="N816" s="29"/>
      <c r="O816" s="29"/>
      <c r="P816" s="29"/>
      <c r="Q816" s="29"/>
      <c r="R816" s="29"/>
      <c r="S816" s="29"/>
      <c r="T816" s="29"/>
      <c r="U816" s="29"/>
      <c r="V816" s="29"/>
      <c r="W816" s="29"/>
      <c r="X816" s="29"/>
      <c r="Y816" s="29"/>
      <c r="Z816" s="29"/>
    </row>
    <row r="817" spans="1:26" ht="12.75" customHeight="1">
      <c r="A817" s="25">
        <v>21130905</v>
      </c>
      <c r="B817" s="32" t="s">
        <v>116</v>
      </c>
      <c r="C817" s="26">
        <v>760000</v>
      </c>
      <c r="D817" s="146"/>
      <c r="E817" s="125"/>
      <c r="F817" s="29"/>
      <c r="G817" s="101"/>
      <c r="H817" s="29"/>
      <c r="I817" s="29"/>
      <c r="J817" s="29"/>
      <c r="K817" s="29"/>
      <c r="L817" s="29"/>
      <c r="M817" s="29"/>
      <c r="N817" s="29"/>
      <c r="O817" s="29"/>
      <c r="P817" s="29"/>
      <c r="Q817" s="29"/>
      <c r="R817" s="29"/>
      <c r="S817" s="29"/>
      <c r="T817" s="29"/>
      <c r="U817" s="29"/>
      <c r="V817" s="29"/>
      <c r="W817" s="29"/>
      <c r="X817" s="29"/>
      <c r="Y817" s="29"/>
      <c r="Z817" s="29"/>
    </row>
    <row r="818" spans="1:26" ht="12.75" customHeight="1">
      <c r="A818" s="25">
        <v>21130906</v>
      </c>
      <c r="B818" s="29" t="s">
        <v>117</v>
      </c>
      <c r="C818" s="26">
        <v>6750000</v>
      </c>
      <c r="D818" s="146"/>
      <c r="E818" s="125"/>
      <c r="F818" s="29"/>
      <c r="G818" s="101"/>
      <c r="H818" s="29"/>
      <c r="I818" s="29"/>
      <c r="J818" s="29"/>
      <c r="K818" s="29"/>
      <c r="L818" s="29"/>
      <c r="M818" s="29"/>
      <c r="N818" s="29"/>
      <c r="O818" s="29"/>
      <c r="P818" s="29"/>
      <c r="Q818" s="29"/>
      <c r="R818" s="29"/>
      <c r="S818" s="29"/>
      <c r="T818" s="29"/>
      <c r="U818" s="29"/>
      <c r="V818" s="29"/>
      <c r="W818" s="29"/>
      <c r="X818" s="29"/>
      <c r="Y818" s="29"/>
      <c r="Z818" s="29"/>
    </row>
    <row r="819" spans="1:26" ht="12.75" customHeight="1">
      <c r="A819" s="25">
        <v>21130908</v>
      </c>
      <c r="B819" s="26" t="s">
        <v>64</v>
      </c>
      <c r="C819" s="26">
        <v>750000</v>
      </c>
      <c r="D819" s="146"/>
      <c r="E819" s="125"/>
      <c r="F819" s="146"/>
      <c r="G819" s="101"/>
      <c r="H819" s="29"/>
      <c r="I819" s="29"/>
      <c r="J819" s="26"/>
      <c r="K819" s="29"/>
      <c r="L819" s="29"/>
      <c r="M819" s="29"/>
      <c r="N819" s="29"/>
      <c r="O819" s="29"/>
      <c r="P819" s="29"/>
      <c r="Q819" s="29"/>
      <c r="R819" s="29"/>
      <c r="S819" s="29"/>
      <c r="T819" s="29"/>
      <c r="U819" s="29"/>
      <c r="V819" s="29"/>
      <c r="W819" s="29"/>
      <c r="X819" s="29"/>
      <c r="Y819" s="29"/>
      <c r="Z819" s="29"/>
    </row>
    <row r="820" spans="1:26" ht="12.75" customHeight="1">
      <c r="A820" s="29"/>
      <c r="B820" s="26"/>
      <c r="C820" s="26"/>
      <c r="D820" s="146"/>
      <c r="E820" s="125"/>
      <c r="F820" s="146"/>
      <c r="G820" s="101"/>
      <c r="H820" s="29"/>
      <c r="I820" s="29"/>
      <c r="J820" s="29"/>
      <c r="K820" s="29"/>
      <c r="L820" s="29"/>
      <c r="M820" s="29"/>
      <c r="N820" s="29"/>
      <c r="O820" s="29"/>
      <c r="P820" s="29"/>
      <c r="Q820" s="29"/>
      <c r="R820" s="29"/>
      <c r="S820" s="29"/>
      <c r="T820" s="29"/>
      <c r="U820" s="29"/>
      <c r="V820" s="29"/>
      <c r="W820" s="29"/>
      <c r="X820" s="29"/>
      <c r="Y820" s="29"/>
      <c r="Z820" s="29"/>
    </row>
    <row r="821" spans="1:26" ht="12.75" customHeight="1">
      <c r="A821" s="698" t="s">
        <v>74</v>
      </c>
      <c r="B821" s="657"/>
      <c r="C821" s="152">
        <f>C822+C829+C832+C827</f>
        <v>107730000</v>
      </c>
      <c r="D821" s="146"/>
      <c r="E821" s="26"/>
      <c r="F821" s="146"/>
      <c r="G821" s="29"/>
      <c r="H821" s="29"/>
      <c r="I821" s="29"/>
      <c r="J821" s="29"/>
      <c r="K821" s="29"/>
      <c r="L821" s="29"/>
      <c r="M821" s="29"/>
      <c r="N821" s="29"/>
      <c r="O821" s="29"/>
      <c r="P821" s="29"/>
      <c r="Q821" s="29"/>
      <c r="R821" s="29"/>
      <c r="S821" s="29"/>
      <c r="T821" s="29"/>
      <c r="U821" s="29"/>
      <c r="V821" s="29"/>
      <c r="W821" s="29"/>
      <c r="X821" s="29"/>
      <c r="Y821" s="29"/>
      <c r="Z821" s="29"/>
    </row>
    <row r="822" spans="1:26" ht="12.75" customHeight="1">
      <c r="A822" s="21">
        <v>221104</v>
      </c>
      <c r="B822" s="21" t="s">
        <v>78</v>
      </c>
      <c r="C822" s="50">
        <f>SUM(C823:C826)</f>
        <v>45050000</v>
      </c>
      <c r="D822" s="146"/>
      <c r="E822" s="47"/>
      <c r="F822" s="109"/>
      <c r="G822" s="25"/>
      <c r="H822" s="25"/>
      <c r="I822" s="25"/>
      <c r="J822" s="25"/>
      <c r="K822" s="25"/>
      <c r="L822" s="25"/>
      <c r="M822" s="25"/>
      <c r="N822" s="25"/>
      <c r="O822" s="25"/>
      <c r="P822" s="25"/>
      <c r="Q822" s="25"/>
      <c r="R822" s="25"/>
      <c r="S822" s="25"/>
      <c r="T822" s="25"/>
      <c r="U822" s="25"/>
      <c r="V822" s="25"/>
      <c r="W822" s="25"/>
      <c r="X822" s="25"/>
      <c r="Y822" s="25"/>
      <c r="Z822" s="25"/>
    </row>
    <row r="823" spans="1:26" ht="12.75" customHeight="1">
      <c r="A823" s="25">
        <v>22110401</v>
      </c>
      <c r="B823" s="29" t="s">
        <v>79</v>
      </c>
      <c r="C823" s="26">
        <v>17200000</v>
      </c>
      <c r="D823" s="146"/>
      <c r="E823" s="125"/>
      <c r="F823" s="146"/>
      <c r="G823" s="101"/>
      <c r="H823" s="29"/>
      <c r="I823" s="29"/>
      <c r="J823" s="29"/>
      <c r="K823" s="29"/>
      <c r="L823" s="29"/>
      <c r="M823" s="29"/>
      <c r="N823" s="29"/>
      <c r="O823" s="29"/>
      <c r="P823" s="29"/>
      <c r="Q823" s="29"/>
      <c r="R823" s="29"/>
      <c r="S823" s="29"/>
      <c r="T823" s="29"/>
      <c r="U823" s="29"/>
      <c r="V823" s="29"/>
      <c r="W823" s="29"/>
      <c r="X823" s="29"/>
      <c r="Y823" s="29"/>
      <c r="Z823" s="29"/>
    </row>
    <row r="824" spans="1:26" ht="12.75" customHeight="1">
      <c r="A824" s="25">
        <v>22110402</v>
      </c>
      <c r="B824" s="32" t="s">
        <v>430</v>
      </c>
      <c r="C824" s="26">
        <f>10500000</f>
        <v>10500000</v>
      </c>
      <c r="D824" s="146"/>
      <c r="E824" s="26"/>
      <c r="F824" s="146"/>
      <c r="G824" s="29"/>
      <c r="H824" s="29"/>
      <c r="I824" s="29"/>
      <c r="J824" s="29"/>
      <c r="K824" s="29"/>
      <c r="L824" s="29"/>
      <c r="M824" s="29"/>
      <c r="N824" s="29"/>
      <c r="O824" s="29"/>
      <c r="P824" s="29"/>
      <c r="Q824" s="29"/>
      <c r="R824" s="29"/>
      <c r="S824" s="29"/>
      <c r="T824" s="29"/>
      <c r="U824" s="29"/>
      <c r="V824" s="29"/>
      <c r="W824" s="29"/>
      <c r="X824" s="29"/>
      <c r="Y824" s="29"/>
      <c r="Z824" s="29"/>
    </row>
    <row r="825" spans="1:26" ht="12.75" customHeight="1">
      <c r="A825" s="25">
        <v>22110404</v>
      </c>
      <c r="B825" s="29" t="s">
        <v>106</v>
      </c>
      <c r="C825" s="26">
        <v>13850000</v>
      </c>
      <c r="D825" s="146"/>
      <c r="E825" s="26"/>
      <c r="F825" s="146"/>
      <c r="G825" s="29"/>
      <c r="H825" s="29"/>
      <c r="I825" s="29"/>
      <c r="J825" s="29"/>
      <c r="K825" s="29"/>
      <c r="L825" s="29"/>
      <c r="M825" s="29"/>
      <c r="N825" s="29"/>
      <c r="O825" s="29"/>
      <c r="P825" s="29"/>
      <c r="Q825" s="29"/>
      <c r="R825" s="29"/>
      <c r="S825" s="29"/>
      <c r="T825" s="29"/>
      <c r="U825" s="29"/>
      <c r="V825" s="29"/>
      <c r="W825" s="29"/>
      <c r="X825" s="29"/>
      <c r="Y825" s="29"/>
      <c r="Z825" s="29"/>
    </row>
    <row r="826" spans="1:26" ht="12.75" customHeight="1">
      <c r="A826" s="25">
        <v>22110409</v>
      </c>
      <c r="B826" s="26" t="s">
        <v>80</v>
      </c>
      <c r="C826" s="26">
        <v>3500000</v>
      </c>
      <c r="D826" s="146"/>
      <c r="E826" s="23"/>
      <c r="F826" s="35"/>
      <c r="G826" s="20"/>
      <c r="H826" s="32"/>
      <c r="I826" s="32"/>
      <c r="J826" s="32"/>
      <c r="K826" s="32"/>
      <c r="L826" s="32"/>
      <c r="M826" s="32"/>
      <c r="N826" s="32"/>
      <c r="O826" s="32"/>
      <c r="P826" s="32"/>
      <c r="Q826" s="32"/>
      <c r="R826" s="32"/>
      <c r="S826" s="32"/>
      <c r="T826" s="32"/>
      <c r="U826" s="32"/>
      <c r="V826" s="32"/>
      <c r="W826" s="32"/>
      <c r="X826" s="32"/>
      <c r="Y826" s="32"/>
      <c r="Z826" s="32"/>
    </row>
    <row r="827" spans="1:26" ht="12.75" customHeight="1">
      <c r="A827" s="21">
        <v>221105</v>
      </c>
      <c r="B827" s="49" t="s">
        <v>155</v>
      </c>
      <c r="C827" s="23">
        <f>C828</f>
        <v>50000000</v>
      </c>
      <c r="D827" s="146"/>
      <c r="E827" s="23"/>
      <c r="F827" s="35"/>
      <c r="G827" s="20"/>
      <c r="H827" s="32"/>
      <c r="I827" s="32"/>
      <c r="J827" s="32"/>
      <c r="K827" s="32"/>
      <c r="L827" s="32"/>
      <c r="M827" s="32"/>
      <c r="N827" s="32"/>
      <c r="O827" s="32"/>
      <c r="P827" s="32"/>
      <c r="Q827" s="32"/>
      <c r="R827" s="32"/>
      <c r="S827" s="32"/>
      <c r="T827" s="32"/>
      <c r="U827" s="32"/>
      <c r="V827" s="32"/>
      <c r="W827" s="32"/>
      <c r="X827" s="32"/>
      <c r="Y827" s="32"/>
      <c r="Z827" s="32"/>
    </row>
    <row r="828" spans="1:26" ht="12.75" customHeight="1">
      <c r="A828" s="25">
        <v>22110501</v>
      </c>
      <c r="B828" s="29" t="s">
        <v>156</v>
      </c>
      <c r="C828" s="26">
        <v>50000000</v>
      </c>
      <c r="D828" s="146"/>
      <c r="E828" s="23"/>
      <c r="F828" s="35"/>
      <c r="G828" s="20"/>
      <c r="H828" s="32"/>
      <c r="I828" s="32"/>
      <c r="J828" s="32"/>
      <c r="K828" s="32"/>
      <c r="L828" s="32"/>
      <c r="M828" s="32"/>
      <c r="N828" s="32"/>
      <c r="O828" s="32"/>
      <c r="P828" s="32"/>
      <c r="Q828" s="32"/>
      <c r="R828" s="32"/>
      <c r="S828" s="32"/>
      <c r="T828" s="32"/>
      <c r="U828" s="32"/>
      <c r="V828" s="32"/>
      <c r="W828" s="32"/>
      <c r="X828" s="32"/>
      <c r="Y828" s="32"/>
      <c r="Z828" s="32"/>
    </row>
    <row r="829" spans="1:26" ht="12.75" customHeight="1">
      <c r="A829" s="21">
        <v>221106</v>
      </c>
      <c r="B829" s="49" t="s">
        <v>234</v>
      </c>
      <c r="C829" s="23">
        <f>SUM(C830:C831)</f>
        <v>9000000</v>
      </c>
      <c r="D829" s="146"/>
      <c r="E829" s="26"/>
      <c r="F829" s="146"/>
      <c r="G829" s="29"/>
      <c r="H829" s="29"/>
      <c r="I829" s="29"/>
      <c r="J829" s="29"/>
      <c r="K829" s="29"/>
      <c r="L829" s="29"/>
      <c r="M829" s="29"/>
      <c r="N829" s="29"/>
      <c r="O829" s="29"/>
      <c r="P829" s="29"/>
      <c r="Q829" s="29"/>
      <c r="R829" s="29"/>
      <c r="S829" s="29"/>
      <c r="T829" s="29"/>
      <c r="U829" s="29"/>
      <c r="V829" s="29"/>
      <c r="W829" s="29"/>
      <c r="X829" s="29"/>
      <c r="Y829" s="29"/>
      <c r="Z829" s="29"/>
    </row>
    <row r="830" spans="1:26" ht="12.75" customHeight="1">
      <c r="A830" s="25">
        <v>22110601</v>
      </c>
      <c r="B830" s="29" t="s">
        <v>235</v>
      </c>
      <c r="C830" s="26">
        <v>6000000</v>
      </c>
      <c r="D830" s="146"/>
      <c r="E830" s="26"/>
      <c r="F830" s="146"/>
      <c r="G830" s="29"/>
      <c r="H830" s="29"/>
      <c r="I830" s="29"/>
      <c r="J830" s="29"/>
      <c r="K830" s="29"/>
      <c r="L830" s="29"/>
      <c r="M830" s="29"/>
      <c r="N830" s="29"/>
      <c r="O830" s="29"/>
      <c r="P830" s="29"/>
      <c r="Q830" s="29"/>
      <c r="R830" s="29"/>
      <c r="S830" s="29"/>
      <c r="T830" s="29"/>
      <c r="U830" s="29"/>
      <c r="V830" s="29"/>
      <c r="W830" s="29"/>
      <c r="X830" s="29"/>
      <c r="Y830" s="29"/>
      <c r="Z830" s="29"/>
    </row>
    <row r="831" spans="1:26" ht="12.75" customHeight="1">
      <c r="A831" s="25">
        <v>22110602</v>
      </c>
      <c r="B831" s="29" t="s">
        <v>451</v>
      </c>
      <c r="C831" s="26">
        <v>3000000</v>
      </c>
      <c r="D831" s="146"/>
      <c r="E831" s="26"/>
      <c r="F831" s="146"/>
      <c r="G831" s="29"/>
      <c r="H831" s="29"/>
      <c r="I831" s="29"/>
      <c r="J831" s="29" t="s">
        <v>160</v>
      </c>
      <c r="K831" s="29"/>
      <c r="L831" s="29"/>
      <c r="M831" s="29"/>
      <c r="N831" s="29"/>
      <c r="O831" s="29"/>
      <c r="P831" s="29"/>
      <c r="Q831" s="29"/>
      <c r="R831" s="29"/>
      <c r="S831" s="29"/>
      <c r="T831" s="29"/>
      <c r="U831" s="29"/>
      <c r="V831" s="29"/>
      <c r="W831" s="29"/>
      <c r="X831" s="29"/>
      <c r="Y831" s="29"/>
      <c r="Z831" s="29"/>
    </row>
    <row r="832" spans="1:26" ht="12.75" customHeight="1">
      <c r="A832" s="21">
        <v>221107</v>
      </c>
      <c r="B832" s="23" t="s">
        <v>81</v>
      </c>
      <c r="C832" s="23">
        <f>C833</f>
        <v>3680000</v>
      </c>
      <c r="D832" s="146"/>
      <c r="E832" s="26"/>
      <c r="F832" s="146"/>
      <c r="G832" s="29"/>
      <c r="H832" s="29"/>
      <c r="I832" s="29"/>
      <c r="J832" s="29"/>
      <c r="K832" s="29"/>
      <c r="L832" s="29"/>
      <c r="M832" s="29"/>
      <c r="N832" s="29"/>
      <c r="O832" s="29"/>
      <c r="P832" s="29"/>
      <c r="Q832" s="29"/>
      <c r="R832" s="29"/>
      <c r="S832" s="29"/>
      <c r="T832" s="29"/>
      <c r="U832" s="29"/>
      <c r="V832" s="29"/>
      <c r="W832" s="29"/>
      <c r="X832" s="29"/>
      <c r="Y832" s="29"/>
      <c r="Z832" s="29"/>
    </row>
    <row r="833" spans="1:26" ht="12.75" customHeight="1">
      <c r="A833" s="25">
        <v>22110702</v>
      </c>
      <c r="B833" s="26" t="s">
        <v>82</v>
      </c>
      <c r="C833" s="26">
        <v>3680000</v>
      </c>
      <c r="D833" s="146"/>
      <c r="E833" s="125"/>
      <c r="F833" s="146"/>
      <c r="G833" s="101"/>
      <c r="H833" s="29"/>
      <c r="I833" s="29"/>
      <c r="J833" s="29"/>
      <c r="K833" s="29"/>
      <c r="L833" s="29"/>
      <c r="M833" s="29"/>
      <c r="N833" s="29"/>
      <c r="O833" s="29"/>
      <c r="P833" s="29"/>
      <c r="Q833" s="29"/>
      <c r="R833" s="29"/>
      <c r="S833" s="29"/>
      <c r="T833" s="29"/>
      <c r="U833" s="29"/>
      <c r="V833" s="29"/>
      <c r="W833" s="29"/>
      <c r="X833" s="29"/>
      <c r="Y833" s="29"/>
      <c r="Z833" s="29"/>
    </row>
    <row r="834" spans="1:26" ht="12.75" customHeight="1">
      <c r="A834" s="29"/>
      <c r="B834" s="26"/>
      <c r="C834" s="26"/>
      <c r="D834" s="125"/>
      <c r="E834" s="125"/>
      <c r="F834" s="146"/>
      <c r="G834" s="101"/>
      <c r="H834" s="29"/>
      <c r="I834" s="29"/>
      <c r="J834" s="26"/>
      <c r="K834" s="29"/>
      <c r="L834" s="29"/>
      <c r="M834" s="29"/>
      <c r="N834" s="29"/>
      <c r="O834" s="29"/>
      <c r="P834" s="29"/>
      <c r="Q834" s="29"/>
      <c r="R834" s="29"/>
      <c r="S834" s="29"/>
      <c r="T834" s="29"/>
      <c r="U834" s="29"/>
      <c r="V834" s="29"/>
      <c r="W834" s="29"/>
      <c r="X834" s="29"/>
      <c r="Y834" s="29"/>
      <c r="Z834" s="29"/>
    </row>
    <row r="835" spans="1:26" ht="12.75" customHeight="1" thickBot="1">
      <c r="A835" s="29"/>
      <c r="B835" s="26"/>
      <c r="C835" s="26"/>
      <c r="D835" s="51"/>
      <c r="E835" s="23"/>
      <c r="F835" s="131"/>
      <c r="G835" s="132"/>
      <c r="H835" s="29"/>
      <c r="I835" s="29"/>
      <c r="J835" s="29"/>
      <c r="K835" s="29"/>
      <c r="L835" s="29"/>
      <c r="M835" s="29"/>
      <c r="N835" s="29"/>
      <c r="O835" s="29"/>
      <c r="P835" s="29"/>
      <c r="Q835" s="29"/>
      <c r="R835" s="29"/>
      <c r="S835" s="29"/>
      <c r="T835" s="29"/>
      <c r="U835" s="29"/>
      <c r="V835" s="29"/>
      <c r="W835" s="29"/>
      <c r="X835" s="29"/>
      <c r="Y835" s="29"/>
      <c r="Z835" s="32"/>
    </row>
    <row r="836" spans="1:26" ht="12.75" customHeight="1">
      <c r="A836" s="773" t="s">
        <v>862</v>
      </c>
      <c r="B836" s="726"/>
      <c r="C836" s="682" t="s">
        <v>452</v>
      </c>
      <c r="E836" s="102"/>
      <c r="F836" s="29"/>
      <c r="G836" s="29"/>
      <c r="H836" s="29"/>
      <c r="I836" s="29"/>
      <c r="J836" s="29"/>
      <c r="K836" s="29"/>
      <c r="L836" s="29"/>
      <c r="M836" s="29"/>
      <c r="N836" s="29"/>
      <c r="O836" s="29"/>
      <c r="P836" s="29"/>
      <c r="Q836" s="29"/>
      <c r="R836" s="29"/>
      <c r="S836" s="29"/>
      <c r="T836" s="29"/>
      <c r="U836" s="29"/>
      <c r="V836" s="29"/>
      <c r="W836" s="29"/>
      <c r="X836" s="32"/>
    </row>
    <row r="837" spans="1:26" ht="12.75" customHeight="1" thickBot="1">
      <c r="A837" s="727"/>
      <c r="B837" s="728"/>
      <c r="C837" s="717"/>
      <c r="E837" s="101"/>
      <c r="F837" s="29"/>
      <c r="G837" s="29"/>
      <c r="H837" s="29"/>
      <c r="I837" s="29"/>
      <c r="J837" s="29"/>
      <c r="K837" s="29"/>
      <c r="L837" s="29"/>
      <c r="M837" s="29"/>
      <c r="N837" s="29"/>
      <c r="O837" s="29"/>
      <c r="P837" s="29"/>
      <c r="Q837" s="29"/>
      <c r="R837" s="29"/>
      <c r="S837" s="29"/>
      <c r="T837" s="29"/>
      <c r="U837" s="29"/>
      <c r="V837" s="29"/>
      <c r="W837" s="29"/>
      <c r="X837" s="32"/>
    </row>
    <row r="838" spans="1:26" ht="12.75" customHeight="1">
      <c r="A838" s="668" t="s">
        <v>453</v>
      </c>
      <c r="B838" s="669"/>
      <c r="C838" s="670"/>
      <c r="E838" s="29"/>
      <c r="F838" s="29"/>
      <c r="G838" s="29"/>
      <c r="H838" s="29"/>
      <c r="I838" s="29"/>
      <c r="J838" s="29"/>
      <c r="K838" s="29"/>
      <c r="L838" s="29"/>
      <c r="M838" s="29"/>
      <c r="N838" s="29"/>
      <c r="O838" s="29"/>
      <c r="P838" s="29"/>
      <c r="Q838" s="29"/>
      <c r="R838" s="29"/>
      <c r="S838" s="29"/>
      <c r="T838" s="29"/>
      <c r="U838" s="29"/>
      <c r="V838" s="29"/>
      <c r="W838" s="29"/>
      <c r="X838" s="32"/>
    </row>
    <row r="839" spans="1:26" ht="12.75" customHeight="1">
      <c r="A839" s="671"/>
      <c r="B839" s="672"/>
      <c r="C839" s="673"/>
      <c r="E839" s="29"/>
      <c r="F839" s="29"/>
      <c r="G839" s="29"/>
      <c r="H839" s="29"/>
      <c r="I839" s="29"/>
      <c r="J839" s="29"/>
      <c r="K839" s="29"/>
      <c r="L839" s="29"/>
      <c r="M839" s="29"/>
      <c r="N839" s="29"/>
      <c r="O839" s="29"/>
      <c r="P839" s="29"/>
      <c r="Q839" s="29"/>
      <c r="R839" s="29"/>
      <c r="S839" s="29"/>
      <c r="T839" s="29"/>
      <c r="U839" s="29"/>
      <c r="V839" s="29"/>
      <c r="W839" s="29"/>
      <c r="X839" s="32"/>
    </row>
    <row r="840" spans="1:26" ht="12.75" customHeight="1">
      <c r="A840" s="671"/>
      <c r="B840" s="672"/>
      <c r="C840" s="673"/>
      <c r="E840" s="29"/>
      <c r="F840" s="29"/>
      <c r="G840" s="29"/>
      <c r="H840" s="29"/>
      <c r="I840" s="29"/>
      <c r="J840" s="29"/>
      <c r="K840" s="29"/>
      <c r="L840" s="29"/>
      <c r="M840" s="29"/>
      <c r="N840" s="29"/>
      <c r="O840" s="29"/>
      <c r="P840" s="29"/>
      <c r="Q840" s="29"/>
      <c r="R840" s="29"/>
      <c r="S840" s="29"/>
      <c r="T840" s="29"/>
      <c r="U840" s="29"/>
      <c r="V840" s="29"/>
      <c r="W840" s="29"/>
      <c r="X840" s="32"/>
    </row>
    <row r="841" spans="1:26" ht="12.75" customHeight="1">
      <c r="A841" s="671"/>
      <c r="B841" s="672"/>
      <c r="C841" s="673"/>
      <c r="E841" s="29"/>
      <c r="F841" s="29"/>
      <c r="G841" s="29"/>
      <c r="H841" s="29"/>
      <c r="I841" s="29"/>
      <c r="J841" s="29"/>
      <c r="K841" s="29"/>
      <c r="L841" s="29"/>
      <c r="M841" s="29"/>
      <c r="N841" s="29"/>
      <c r="O841" s="29"/>
      <c r="P841" s="29"/>
      <c r="Q841" s="29"/>
      <c r="R841" s="29"/>
      <c r="S841" s="29"/>
      <c r="T841" s="29"/>
      <c r="U841" s="29"/>
      <c r="V841" s="29"/>
      <c r="W841" s="29"/>
      <c r="X841" s="32"/>
    </row>
    <row r="842" spans="1:26" ht="12.75" customHeight="1">
      <c r="A842" s="671"/>
      <c r="B842" s="672"/>
      <c r="C842" s="673"/>
      <c r="E842" s="29"/>
      <c r="F842" s="29"/>
      <c r="G842" s="29"/>
      <c r="H842" s="29"/>
      <c r="I842" s="29"/>
      <c r="J842" s="29"/>
      <c r="K842" s="29"/>
      <c r="L842" s="29"/>
      <c r="M842" s="29"/>
      <c r="N842" s="29"/>
      <c r="O842" s="29"/>
      <c r="P842" s="29"/>
      <c r="Q842" s="29"/>
      <c r="R842" s="29"/>
      <c r="S842" s="29"/>
      <c r="T842" s="29"/>
      <c r="U842" s="29"/>
      <c r="V842" s="29"/>
      <c r="W842" s="29"/>
      <c r="X842" s="32"/>
    </row>
    <row r="843" spans="1:26" ht="12.75" customHeight="1">
      <c r="A843" s="671"/>
      <c r="B843" s="672"/>
      <c r="C843" s="673"/>
      <c r="E843" s="29"/>
      <c r="F843" s="29"/>
      <c r="G843" s="29"/>
      <c r="H843" s="29"/>
      <c r="I843" s="29"/>
      <c r="J843" s="29"/>
      <c r="K843" s="29"/>
      <c r="L843" s="29"/>
      <c r="M843" s="29"/>
      <c r="N843" s="29"/>
      <c r="O843" s="29"/>
      <c r="P843" s="29"/>
      <c r="Q843" s="29"/>
      <c r="R843" s="29"/>
      <c r="S843" s="29"/>
      <c r="T843" s="29"/>
      <c r="U843" s="29"/>
      <c r="V843" s="29"/>
      <c r="W843" s="29"/>
      <c r="X843" s="32"/>
    </row>
    <row r="844" spans="1:26" ht="12.75" customHeight="1">
      <c r="A844" s="671"/>
      <c r="B844" s="672"/>
      <c r="C844" s="673"/>
      <c r="E844" s="29"/>
      <c r="F844" s="29"/>
      <c r="G844" s="29"/>
      <c r="H844" s="29"/>
      <c r="I844" s="29"/>
      <c r="J844" s="29"/>
      <c r="K844" s="29"/>
      <c r="L844" s="29"/>
      <c r="M844" s="29"/>
      <c r="N844" s="29"/>
      <c r="O844" s="29"/>
      <c r="P844" s="29"/>
      <c r="Q844" s="29"/>
      <c r="R844" s="29"/>
      <c r="S844" s="29"/>
      <c r="T844" s="29"/>
      <c r="U844" s="29"/>
      <c r="V844" s="29"/>
      <c r="W844" s="29"/>
      <c r="X844" s="32"/>
    </row>
    <row r="845" spans="1:26" ht="12.75" customHeight="1">
      <c r="A845" s="671"/>
      <c r="B845" s="672"/>
      <c r="C845" s="673"/>
      <c r="E845" s="29"/>
      <c r="F845" s="29"/>
      <c r="G845" s="29"/>
      <c r="H845" s="29"/>
      <c r="I845" s="29"/>
      <c r="J845" s="29"/>
      <c r="K845" s="29"/>
      <c r="L845" s="29"/>
      <c r="M845" s="29"/>
      <c r="N845" s="29"/>
      <c r="O845" s="29"/>
      <c r="P845" s="29"/>
      <c r="Q845" s="29"/>
      <c r="R845" s="29"/>
      <c r="S845" s="29"/>
      <c r="T845" s="29"/>
      <c r="U845" s="29"/>
      <c r="V845" s="29"/>
      <c r="W845" s="29"/>
      <c r="X845" s="32"/>
    </row>
    <row r="846" spans="1:26" ht="12.75" customHeight="1">
      <c r="A846" s="671"/>
      <c r="B846" s="672"/>
      <c r="C846" s="673"/>
      <c r="E846" s="29"/>
      <c r="F846" s="29"/>
      <c r="G846" s="29"/>
      <c r="H846" s="29"/>
      <c r="I846" s="29"/>
      <c r="J846" s="29"/>
      <c r="K846" s="29"/>
      <c r="L846" s="29"/>
      <c r="M846" s="29"/>
      <c r="N846" s="29"/>
      <c r="O846" s="29"/>
      <c r="P846" s="29"/>
      <c r="Q846" s="29"/>
      <c r="R846" s="29"/>
      <c r="S846" s="29"/>
      <c r="T846" s="29"/>
      <c r="U846" s="29"/>
      <c r="V846" s="29"/>
      <c r="W846" s="29"/>
      <c r="X846" s="32"/>
    </row>
    <row r="847" spans="1:26" ht="12.75" customHeight="1">
      <c r="A847" s="671"/>
      <c r="B847" s="672"/>
      <c r="C847" s="673"/>
      <c r="E847" s="29"/>
      <c r="F847" s="29"/>
      <c r="G847" s="29"/>
      <c r="H847" s="29"/>
      <c r="I847" s="29"/>
      <c r="J847" s="29"/>
      <c r="K847" s="29"/>
      <c r="L847" s="29"/>
      <c r="M847" s="29"/>
      <c r="N847" s="29"/>
      <c r="O847" s="29"/>
      <c r="P847" s="29"/>
      <c r="Q847" s="29"/>
      <c r="R847" s="29"/>
      <c r="S847" s="29"/>
      <c r="T847" s="29"/>
      <c r="U847" s="29"/>
      <c r="V847" s="29"/>
      <c r="W847" s="29"/>
      <c r="X847" s="32"/>
    </row>
    <row r="848" spans="1:26" ht="12.75" customHeight="1">
      <c r="A848" s="671"/>
      <c r="B848" s="672"/>
      <c r="C848" s="673"/>
      <c r="E848" s="29"/>
      <c r="F848" s="29"/>
      <c r="G848" s="29"/>
      <c r="H848" s="29"/>
      <c r="I848" s="29"/>
      <c r="J848" s="29"/>
      <c r="K848" s="29"/>
      <c r="L848" s="29"/>
      <c r="M848" s="29"/>
      <c r="N848" s="29"/>
      <c r="O848" s="29"/>
      <c r="P848" s="29"/>
      <c r="Q848" s="29"/>
      <c r="R848" s="29"/>
      <c r="S848" s="29"/>
      <c r="T848" s="29"/>
      <c r="U848" s="29"/>
      <c r="V848" s="29"/>
      <c r="W848" s="29"/>
      <c r="X848" s="32"/>
    </row>
    <row r="849" spans="1:24" ht="12.75" customHeight="1">
      <c r="A849" s="671"/>
      <c r="B849" s="672"/>
      <c r="C849" s="673"/>
      <c r="E849" s="29"/>
      <c r="F849" s="29"/>
      <c r="G849" s="29"/>
      <c r="H849" s="29"/>
      <c r="I849" s="29"/>
      <c r="J849" s="29"/>
      <c r="K849" s="29"/>
      <c r="L849" s="29"/>
      <c r="M849" s="29"/>
      <c r="N849" s="29"/>
      <c r="O849" s="29"/>
      <c r="P849" s="29"/>
      <c r="Q849" s="29"/>
      <c r="R849" s="29"/>
      <c r="S849" s="29"/>
      <c r="T849" s="29"/>
      <c r="U849" s="29"/>
      <c r="V849" s="29"/>
      <c r="W849" s="29"/>
      <c r="X849" s="32"/>
    </row>
    <row r="850" spans="1:24" ht="12.75" customHeight="1">
      <c r="A850" s="671"/>
      <c r="B850" s="672"/>
      <c r="C850" s="673"/>
      <c r="E850" s="29"/>
      <c r="F850" s="29"/>
      <c r="G850" s="29"/>
      <c r="H850" s="29"/>
      <c r="I850" s="29"/>
      <c r="J850" s="29"/>
      <c r="K850" s="29"/>
      <c r="L850" s="29"/>
      <c r="M850" s="29"/>
      <c r="N850" s="29"/>
      <c r="O850" s="29"/>
      <c r="P850" s="29"/>
      <c r="Q850" s="29"/>
      <c r="R850" s="29"/>
      <c r="S850" s="29"/>
      <c r="T850" s="29"/>
      <c r="U850" s="29"/>
      <c r="V850" s="29"/>
      <c r="W850" s="29"/>
      <c r="X850" s="32"/>
    </row>
    <row r="851" spans="1:24" ht="12.75" customHeight="1">
      <c r="A851" s="671"/>
      <c r="B851" s="672"/>
      <c r="C851" s="673"/>
      <c r="E851" s="29"/>
      <c r="F851" s="29"/>
      <c r="G851" s="29"/>
      <c r="H851" s="29"/>
      <c r="I851" s="29"/>
      <c r="J851" s="29"/>
      <c r="K851" s="29"/>
      <c r="L851" s="29"/>
      <c r="M851" s="29"/>
      <c r="N851" s="29"/>
      <c r="O851" s="29"/>
      <c r="P851" s="29"/>
      <c r="Q851" s="29"/>
      <c r="R851" s="29"/>
      <c r="S851" s="29"/>
      <c r="T851" s="29"/>
      <c r="U851" s="29"/>
      <c r="V851" s="29"/>
      <c r="W851" s="29"/>
      <c r="X851" s="32"/>
    </row>
    <row r="852" spans="1:24" ht="12.75" customHeight="1">
      <c r="A852" s="671"/>
      <c r="B852" s="672"/>
      <c r="C852" s="673"/>
      <c r="E852" s="29"/>
      <c r="F852" s="29"/>
      <c r="G852" s="29"/>
      <c r="H852" s="29"/>
      <c r="I852" s="29"/>
      <c r="J852" s="29"/>
      <c r="K852" s="29"/>
      <c r="L852" s="29"/>
      <c r="M852" s="29"/>
      <c r="N852" s="29"/>
      <c r="O852" s="29"/>
      <c r="P852" s="29"/>
      <c r="Q852" s="29"/>
      <c r="R852" s="29"/>
      <c r="S852" s="29"/>
      <c r="T852" s="29"/>
      <c r="U852" s="29"/>
      <c r="V852" s="29"/>
      <c r="W852" s="29"/>
      <c r="X852" s="32"/>
    </row>
    <row r="853" spans="1:24" ht="12.75" customHeight="1">
      <c r="A853" s="671"/>
      <c r="B853" s="672"/>
      <c r="C853" s="673"/>
      <c r="E853" s="29"/>
      <c r="F853" s="29"/>
      <c r="G853" s="29"/>
      <c r="H853" s="29"/>
      <c r="I853" s="29"/>
      <c r="J853" s="29"/>
      <c r="K853" s="29"/>
      <c r="L853" s="29"/>
      <c r="M853" s="29"/>
      <c r="N853" s="29"/>
      <c r="O853" s="29"/>
      <c r="P853" s="29"/>
      <c r="Q853" s="29"/>
      <c r="R853" s="29"/>
      <c r="S853" s="29"/>
      <c r="T853" s="29"/>
      <c r="U853" s="29"/>
      <c r="V853" s="29"/>
      <c r="W853" s="29"/>
      <c r="X853" s="32"/>
    </row>
    <row r="854" spans="1:24" ht="12.75" customHeight="1">
      <c r="A854" s="671"/>
      <c r="B854" s="672"/>
      <c r="C854" s="673"/>
      <c r="E854" s="29"/>
      <c r="F854" s="29"/>
      <c r="G854" s="29"/>
      <c r="H854" s="29"/>
      <c r="I854" s="29"/>
      <c r="J854" s="29"/>
      <c r="K854" s="29"/>
      <c r="L854" s="29"/>
      <c r="M854" s="29"/>
      <c r="N854" s="29"/>
      <c r="O854" s="29"/>
      <c r="P854" s="29"/>
      <c r="Q854" s="29"/>
      <c r="R854" s="29"/>
      <c r="S854" s="29"/>
      <c r="T854" s="29"/>
      <c r="U854" s="29"/>
      <c r="V854" s="29"/>
      <c r="W854" s="29"/>
      <c r="X854" s="32"/>
    </row>
    <row r="855" spans="1:24" ht="12.75" customHeight="1">
      <c r="A855" s="671"/>
      <c r="B855" s="672"/>
      <c r="C855" s="673"/>
      <c r="E855" s="29"/>
      <c r="F855" s="29"/>
      <c r="G855" s="29"/>
      <c r="H855" s="29"/>
      <c r="I855" s="29"/>
      <c r="J855" s="29"/>
      <c r="K855" s="29"/>
      <c r="L855" s="29"/>
      <c r="M855" s="29"/>
      <c r="N855" s="29"/>
      <c r="O855" s="29"/>
      <c r="P855" s="29"/>
      <c r="Q855" s="29"/>
      <c r="R855" s="29"/>
      <c r="S855" s="29"/>
      <c r="T855" s="29"/>
      <c r="U855" s="29"/>
      <c r="V855" s="29"/>
      <c r="W855" s="29"/>
      <c r="X855" s="32"/>
    </row>
    <row r="856" spans="1:24" ht="12.75" customHeight="1">
      <c r="A856" s="671"/>
      <c r="B856" s="672"/>
      <c r="C856" s="673"/>
      <c r="E856" s="29"/>
      <c r="F856" s="29"/>
      <c r="G856" s="29"/>
      <c r="H856" s="29"/>
      <c r="I856" s="29"/>
      <c r="J856" s="29"/>
      <c r="K856" s="29"/>
      <c r="L856" s="29"/>
      <c r="M856" s="29"/>
      <c r="N856" s="29"/>
      <c r="O856" s="29"/>
      <c r="P856" s="29"/>
      <c r="Q856" s="29"/>
      <c r="R856" s="29"/>
      <c r="S856" s="29"/>
      <c r="T856" s="29"/>
      <c r="U856" s="29"/>
      <c r="V856" s="29"/>
      <c r="W856" s="29"/>
      <c r="X856" s="32"/>
    </row>
    <row r="857" spans="1:24" ht="12.75" customHeight="1">
      <c r="A857" s="671"/>
      <c r="B857" s="672"/>
      <c r="C857" s="673"/>
      <c r="E857" s="29"/>
      <c r="F857" s="29"/>
      <c r="G857" s="29"/>
      <c r="H857" s="29"/>
      <c r="I857" s="29"/>
      <c r="J857" s="29"/>
      <c r="K857" s="29"/>
      <c r="L857" s="29"/>
      <c r="M857" s="29"/>
      <c r="N857" s="29"/>
      <c r="O857" s="29"/>
      <c r="P857" s="29"/>
      <c r="Q857" s="29"/>
      <c r="R857" s="29"/>
      <c r="S857" s="29"/>
      <c r="T857" s="29"/>
      <c r="U857" s="29"/>
      <c r="V857" s="29"/>
      <c r="W857" s="29"/>
      <c r="X857" s="32"/>
    </row>
    <row r="858" spans="1:24" ht="12.75" customHeight="1">
      <c r="A858" s="671"/>
      <c r="B858" s="672"/>
      <c r="C858" s="673"/>
      <c r="E858" s="29"/>
      <c r="F858" s="29"/>
      <c r="G858" s="29"/>
      <c r="H858" s="29"/>
      <c r="I858" s="29"/>
      <c r="J858" s="29"/>
      <c r="K858" s="29"/>
      <c r="L858" s="29"/>
      <c r="M858" s="29"/>
      <c r="N858" s="29"/>
      <c r="O858" s="29"/>
      <c r="P858" s="29"/>
      <c r="Q858" s="29"/>
      <c r="R858" s="29"/>
      <c r="S858" s="29"/>
      <c r="T858" s="29"/>
      <c r="U858" s="29"/>
      <c r="V858" s="29"/>
      <c r="W858" s="29"/>
      <c r="X858" s="32"/>
    </row>
    <row r="859" spans="1:24" ht="12.75" customHeight="1" thickBot="1">
      <c r="A859" s="674"/>
      <c r="B859" s="675"/>
      <c r="C859" s="676"/>
      <c r="E859" s="29"/>
      <c r="F859" s="29"/>
      <c r="G859" s="29"/>
      <c r="H859" s="29"/>
      <c r="I859" s="29"/>
      <c r="J859" s="29"/>
      <c r="K859" s="29"/>
      <c r="L859" s="29"/>
      <c r="M859" s="29"/>
      <c r="N859" s="29"/>
      <c r="O859" s="29"/>
      <c r="P859" s="29"/>
      <c r="Q859" s="29"/>
      <c r="R859" s="29"/>
      <c r="S859" s="29"/>
      <c r="T859" s="29"/>
      <c r="U859" s="29"/>
      <c r="V859" s="29"/>
      <c r="W859" s="29"/>
      <c r="X859" s="32"/>
    </row>
    <row r="860" spans="1:24" ht="12.75" customHeight="1">
      <c r="A860" s="57" t="s">
        <v>4</v>
      </c>
      <c r="B860" s="138"/>
      <c r="C860" s="139"/>
      <c r="E860" s="29"/>
      <c r="F860" s="29"/>
      <c r="G860" s="29"/>
      <c r="H860" s="29"/>
      <c r="I860" s="29"/>
      <c r="J860" s="29"/>
      <c r="K860" s="29"/>
      <c r="L860" s="29"/>
      <c r="M860" s="29"/>
      <c r="N860" s="29"/>
      <c r="O860" s="29"/>
      <c r="P860" s="29"/>
      <c r="Q860" s="29"/>
      <c r="R860" s="29"/>
      <c r="S860" s="29"/>
      <c r="T860" s="29"/>
      <c r="U860" s="29"/>
      <c r="V860" s="29"/>
      <c r="W860" s="29"/>
      <c r="X860" s="32"/>
    </row>
    <row r="861" spans="1:24" ht="12.75" customHeight="1">
      <c r="A861" s="63" t="s">
        <v>402</v>
      </c>
      <c r="B861" s="123"/>
      <c r="C861" s="137"/>
      <c r="E861" s="101"/>
      <c r="F861" s="29"/>
      <c r="G861" s="29"/>
      <c r="H861" s="29"/>
      <c r="I861" s="29"/>
      <c r="J861" s="29"/>
      <c r="K861" s="29"/>
      <c r="L861" s="29"/>
      <c r="M861" s="29"/>
      <c r="N861" s="29"/>
      <c r="O861" s="29"/>
      <c r="P861" s="29"/>
      <c r="Q861" s="29"/>
      <c r="R861" s="29"/>
      <c r="S861" s="29"/>
      <c r="T861" s="29"/>
      <c r="U861" s="29"/>
      <c r="V861" s="29"/>
      <c r="W861" s="29"/>
      <c r="X861" s="32"/>
    </row>
    <row r="862" spans="1:24" ht="12.75" customHeight="1">
      <c r="A862" s="209" t="s">
        <v>446</v>
      </c>
      <c r="B862" s="123"/>
      <c r="C862" s="137"/>
      <c r="E862" s="101"/>
      <c r="F862" s="29"/>
      <c r="G862" s="29"/>
      <c r="H862" s="29"/>
      <c r="I862" s="29"/>
      <c r="J862" s="29"/>
      <c r="K862" s="29"/>
      <c r="L862" s="29"/>
      <c r="M862" s="29"/>
      <c r="N862" s="29"/>
      <c r="O862" s="29"/>
      <c r="P862" s="29"/>
      <c r="Q862" s="29"/>
      <c r="R862" s="29"/>
      <c r="S862" s="29"/>
      <c r="T862" s="29"/>
      <c r="U862" s="29"/>
      <c r="V862" s="29"/>
      <c r="W862" s="29"/>
      <c r="X862" s="32"/>
    </row>
    <row r="863" spans="1:24" ht="12.75" customHeight="1" thickBot="1">
      <c r="A863" s="64" t="s">
        <v>7</v>
      </c>
      <c r="B863" s="140"/>
      <c r="C863" s="141"/>
      <c r="E863" s="32"/>
      <c r="F863" s="32"/>
      <c r="G863" s="32"/>
      <c r="H863" s="32"/>
      <c r="I863" s="32"/>
      <c r="J863" s="32"/>
      <c r="K863" s="32"/>
      <c r="L863" s="32"/>
      <c r="M863" s="32"/>
      <c r="N863" s="32"/>
      <c r="O863" s="32"/>
      <c r="P863" s="32"/>
      <c r="Q863" s="32"/>
      <c r="R863" s="32"/>
      <c r="S863" s="32"/>
      <c r="T863" s="32"/>
      <c r="U863" s="32"/>
      <c r="V863" s="32"/>
      <c r="W863" s="32"/>
      <c r="X863" s="32"/>
    </row>
    <row r="864" spans="1:24" ht="12.75" customHeight="1" thickBot="1">
      <c r="A864" s="65" t="s">
        <v>204</v>
      </c>
      <c r="B864" s="115"/>
      <c r="C864" s="173">
        <f>C866+C902+C923</f>
        <v>178086000</v>
      </c>
      <c r="E864" s="32"/>
      <c r="F864" s="32"/>
      <c r="G864" s="32"/>
      <c r="H864" s="32"/>
      <c r="I864" s="32"/>
      <c r="J864" s="32"/>
      <c r="K864" s="32"/>
      <c r="L864" s="32"/>
      <c r="M864" s="32"/>
      <c r="N864" s="32"/>
      <c r="O864" s="32"/>
      <c r="P864" s="32"/>
      <c r="Q864" s="32"/>
      <c r="R864" s="32"/>
      <c r="S864" s="32"/>
      <c r="T864" s="32"/>
      <c r="U864" s="32"/>
      <c r="V864" s="32"/>
      <c r="W864" s="32"/>
      <c r="X864" s="32"/>
    </row>
    <row r="865" spans="1:26" ht="12.75" customHeight="1" thickBot="1">
      <c r="A865" s="29"/>
      <c r="B865" s="29"/>
      <c r="C865" s="26"/>
      <c r="D865" s="125"/>
      <c r="E865" s="29"/>
      <c r="F865" s="29"/>
      <c r="G865" s="29"/>
      <c r="H865" s="29"/>
      <c r="I865" s="29"/>
      <c r="J865" s="29"/>
      <c r="K865" s="29"/>
      <c r="L865" s="29"/>
      <c r="M865" s="29"/>
      <c r="N865" s="29"/>
      <c r="O865" s="29"/>
      <c r="P865" s="29"/>
      <c r="Q865" s="29"/>
      <c r="R865" s="29"/>
      <c r="S865" s="29"/>
      <c r="T865" s="29"/>
      <c r="U865" s="29"/>
      <c r="V865" s="29"/>
      <c r="W865" s="29"/>
      <c r="X865" s="29"/>
      <c r="Y865" s="29"/>
      <c r="Z865" s="32"/>
    </row>
    <row r="866" spans="1:26" ht="12.75" customHeight="1">
      <c r="A866" s="697" t="s">
        <v>32</v>
      </c>
      <c r="B866" s="657"/>
      <c r="C866" s="126">
        <f>C867+C872+C875+C877+C879+C892+C896+C887+C884</f>
        <v>61871700</v>
      </c>
      <c r="D866" s="26"/>
      <c r="E866" s="112"/>
      <c r="F866" s="93"/>
      <c r="G866" s="101"/>
      <c r="H866" s="29"/>
      <c r="I866" s="29"/>
      <c r="J866" s="29"/>
      <c r="K866" s="29"/>
      <c r="L866" s="29"/>
      <c r="M866" s="29"/>
      <c r="N866" s="29"/>
      <c r="O866" s="29"/>
      <c r="P866" s="29"/>
      <c r="Q866" s="29"/>
      <c r="R866" s="29"/>
      <c r="S866" s="29"/>
      <c r="T866" s="29"/>
      <c r="U866" s="29"/>
      <c r="V866" s="29"/>
      <c r="W866" s="29"/>
      <c r="X866" s="29"/>
      <c r="Y866" s="29"/>
      <c r="Z866" s="32"/>
    </row>
    <row r="867" spans="1:26" ht="12.75" customHeight="1">
      <c r="A867" s="21">
        <v>211201</v>
      </c>
      <c r="B867" s="21" t="s">
        <v>33</v>
      </c>
      <c r="C867" s="50">
        <f>SUM(C868:C871)</f>
        <v>13385000</v>
      </c>
      <c r="D867" s="26"/>
      <c r="E867" s="488"/>
      <c r="F867" s="93"/>
      <c r="G867" s="101"/>
      <c r="H867" s="29"/>
      <c r="I867" s="29"/>
      <c r="J867" s="29"/>
      <c r="K867" s="29"/>
      <c r="L867" s="29"/>
      <c r="M867" s="29"/>
      <c r="N867" s="29"/>
      <c r="O867" s="29"/>
      <c r="P867" s="29"/>
      <c r="Q867" s="29"/>
      <c r="R867" s="29"/>
      <c r="S867" s="29"/>
      <c r="T867" s="29"/>
      <c r="U867" s="29"/>
      <c r="V867" s="29"/>
      <c r="W867" s="29"/>
      <c r="X867" s="29"/>
      <c r="Y867" s="29"/>
      <c r="Z867" s="32"/>
    </row>
    <row r="868" spans="1:26" ht="12.75" customHeight="1">
      <c r="A868" s="25">
        <v>21120101</v>
      </c>
      <c r="B868" s="29" t="s">
        <v>34</v>
      </c>
      <c r="C868" s="26">
        <v>4435000</v>
      </c>
      <c r="D868" s="26"/>
      <c r="E868" s="29"/>
      <c r="F868" s="93"/>
      <c r="G868" s="101"/>
      <c r="H868" s="29"/>
      <c r="I868" s="29"/>
      <c r="J868" s="29"/>
      <c r="K868" s="29"/>
      <c r="L868" s="29"/>
      <c r="M868" s="29"/>
      <c r="N868" s="29"/>
      <c r="O868" s="29"/>
      <c r="P868" s="29"/>
      <c r="Q868" s="29"/>
      <c r="R868" s="29"/>
      <c r="S868" s="29"/>
      <c r="T868" s="29"/>
      <c r="U868" s="29"/>
      <c r="V868" s="29"/>
      <c r="W868" s="29"/>
      <c r="X868" s="29"/>
      <c r="Y868" s="29"/>
      <c r="Z868" s="32"/>
    </row>
    <row r="869" spans="1:26" ht="12.75" customHeight="1">
      <c r="A869" s="25">
        <v>21120102</v>
      </c>
      <c r="B869" s="29" t="s">
        <v>240</v>
      </c>
      <c r="C869" s="26">
        <v>5450000</v>
      </c>
      <c r="D869" s="26"/>
      <c r="E869" s="29"/>
      <c r="F869" s="93"/>
      <c r="G869" s="101"/>
      <c r="H869" s="29"/>
      <c r="I869" s="29"/>
      <c r="J869" s="29"/>
      <c r="K869" s="29"/>
      <c r="L869" s="29"/>
      <c r="M869" s="29"/>
      <c r="N869" s="29"/>
      <c r="O869" s="29"/>
      <c r="P869" s="29"/>
      <c r="Q869" s="29"/>
      <c r="R869" s="29"/>
      <c r="S869" s="29"/>
      <c r="T869" s="29"/>
      <c r="U869" s="29"/>
      <c r="V869" s="29"/>
      <c r="W869" s="29"/>
      <c r="X869" s="29"/>
      <c r="Y869" s="29"/>
      <c r="Z869" s="32"/>
    </row>
    <row r="870" spans="1:26" ht="12.75" customHeight="1">
      <c r="A870" s="25">
        <v>21120103</v>
      </c>
      <c r="B870" s="29" t="s">
        <v>462</v>
      </c>
      <c r="C870" s="26">
        <v>3000000</v>
      </c>
      <c r="D870" s="26"/>
      <c r="E870" s="29"/>
      <c r="F870" s="93"/>
      <c r="G870" s="101"/>
      <c r="H870" s="29"/>
      <c r="I870" s="29"/>
      <c r="J870" s="29"/>
      <c r="K870" s="29"/>
      <c r="L870" s="29"/>
      <c r="M870" s="29"/>
      <c r="N870" s="29"/>
      <c r="O870" s="29"/>
      <c r="P870" s="29"/>
      <c r="Q870" s="29"/>
      <c r="R870" s="29"/>
      <c r="S870" s="29"/>
      <c r="T870" s="29"/>
      <c r="U870" s="29"/>
      <c r="V870" s="29"/>
      <c r="W870" s="29"/>
      <c r="X870" s="29"/>
      <c r="Y870" s="29"/>
      <c r="Z870" s="32"/>
    </row>
    <row r="871" spans="1:26" ht="12.75" customHeight="1">
      <c r="A871" s="25">
        <v>21120104</v>
      </c>
      <c r="B871" s="492" t="s">
        <v>861</v>
      </c>
      <c r="C871" s="26">
        <v>500000</v>
      </c>
      <c r="D871" s="26"/>
      <c r="E871" s="29"/>
      <c r="F871" s="93"/>
      <c r="G871" s="101"/>
      <c r="H871" s="29"/>
      <c r="I871" s="29"/>
      <c r="J871" s="29"/>
      <c r="K871" s="29"/>
      <c r="L871" s="29"/>
      <c r="M871" s="29"/>
      <c r="N871" s="29"/>
      <c r="O871" s="29"/>
      <c r="P871" s="29"/>
      <c r="Q871" s="29"/>
      <c r="R871" s="29"/>
      <c r="S871" s="29"/>
      <c r="T871" s="29"/>
      <c r="U871" s="29"/>
      <c r="V871" s="29"/>
      <c r="W871" s="29"/>
      <c r="X871" s="29"/>
      <c r="Y871" s="29"/>
      <c r="Z871" s="32"/>
    </row>
    <row r="872" spans="1:26" ht="12.75" customHeight="1">
      <c r="A872" s="21">
        <v>211202</v>
      </c>
      <c r="B872" s="21" t="s">
        <v>110</v>
      </c>
      <c r="C872" s="23">
        <f>SUM(C873:C874)</f>
        <v>1621000</v>
      </c>
      <c r="D872" s="26"/>
      <c r="E872" s="101"/>
      <c r="F872" s="93"/>
      <c r="G872" s="101"/>
      <c r="H872" s="29"/>
      <c r="I872" s="29"/>
      <c r="J872" s="29"/>
      <c r="K872" s="29"/>
      <c r="L872" s="29"/>
      <c r="M872" s="29"/>
      <c r="N872" s="29"/>
      <c r="O872" s="29"/>
      <c r="P872" s="29"/>
      <c r="Q872" s="29"/>
      <c r="R872" s="29"/>
      <c r="S872" s="29"/>
      <c r="T872" s="29"/>
      <c r="U872" s="29"/>
      <c r="V872" s="29"/>
      <c r="W872" s="29"/>
      <c r="X872" s="29"/>
      <c r="Y872" s="29"/>
      <c r="Z872" s="32"/>
    </row>
    <row r="873" spans="1:26" ht="12.75" customHeight="1">
      <c r="A873" s="25">
        <v>21120201</v>
      </c>
      <c r="B873" s="29" t="s">
        <v>166</v>
      </c>
      <c r="C873" s="484">
        <f>1060000</f>
        <v>1060000</v>
      </c>
      <c r="D873" s="26"/>
      <c r="E873" s="101"/>
      <c r="F873" s="93"/>
      <c r="G873" s="101"/>
      <c r="H873" s="29"/>
      <c r="I873" s="29"/>
      <c r="J873" s="29"/>
      <c r="K873" s="29"/>
      <c r="L873" s="29"/>
      <c r="M873" s="29"/>
      <c r="N873" s="29"/>
      <c r="O873" s="29"/>
      <c r="P873" s="29"/>
      <c r="Q873" s="29"/>
      <c r="R873" s="29"/>
      <c r="S873" s="29"/>
      <c r="T873" s="29"/>
      <c r="U873" s="29"/>
      <c r="V873" s="29"/>
      <c r="W873" s="29"/>
      <c r="X873" s="29"/>
      <c r="Y873" s="29"/>
      <c r="Z873" s="32"/>
    </row>
    <row r="874" spans="1:26" ht="12.75" customHeight="1">
      <c r="A874" s="25">
        <v>21120202</v>
      </c>
      <c r="B874" s="25" t="s">
        <v>111</v>
      </c>
      <c r="C874" s="26">
        <v>561000</v>
      </c>
      <c r="D874" s="26"/>
      <c r="E874" s="26"/>
      <c r="F874" s="93"/>
      <c r="G874" s="101"/>
      <c r="H874" s="29"/>
      <c r="I874" s="29"/>
      <c r="J874" s="29"/>
      <c r="K874" s="29"/>
      <c r="L874" s="29"/>
      <c r="M874" s="29"/>
      <c r="N874" s="29"/>
      <c r="O874" s="29"/>
      <c r="P874" s="29"/>
      <c r="Q874" s="29"/>
      <c r="R874" s="29"/>
      <c r="S874" s="29"/>
      <c r="T874" s="29"/>
      <c r="U874" s="29"/>
      <c r="V874" s="29"/>
      <c r="W874" s="29"/>
      <c r="X874" s="29"/>
      <c r="Y874" s="29"/>
      <c r="Z874" s="32"/>
    </row>
    <row r="875" spans="1:26" ht="12.75" customHeight="1">
      <c r="A875" s="21">
        <v>211203</v>
      </c>
      <c r="B875" s="49" t="s">
        <v>35</v>
      </c>
      <c r="C875" s="50">
        <f>SUM(C876)</f>
        <v>665700</v>
      </c>
      <c r="D875" s="26"/>
      <c r="E875" s="26"/>
      <c r="F875" s="93"/>
      <c r="G875" s="101"/>
      <c r="H875" s="29"/>
      <c r="I875" s="29"/>
      <c r="J875" s="29"/>
      <c r="K875" s="29"/>
      <c r="L875" s="29"/>
      <c r="M875" s="29"/>
      <c r="N875" s="29"/>
      <c r="O875" s="29"/>
      <c r="P875" s="29"/>
      <c r="Q875" s="29"/>
      <c r="R875" s="29"/>
      <c r="S875" s="29"/>
      <c r="T875" s="29"/>
      <c r="U875" s="29"/>
      <c r="V875" s="29"/>
      <c r="W875" s="29"/>
      <c r="X875" s="29"/>
      <c r="Y875" s="29"/>
      <c r="Z875" s="32"/>
    </row>
    <row r="876" spans="1:26" ht="12.75" customHeight="1">
      <c r="A876" s="25">
        <v>21120302</v>
      </c>
      <c r="B876" s="29" t="s">
        <v>37</v>
      </c>
      <c r="C876" s="26">
        <v>665700</v>
      </c>
      <c r="D876" s="26"/>
      <c r="E876" s="26"/>
      <c r="F876" s="93"/>
      <c r="G876" s="101"/>
      <c r="H876" s="29"/>
      <c r="I876" s="29"/>
      <c r="J876" s="29"/>
      <c r="K876" s="29"/>
      <c r="L876" s="29"/>
      <c r="M876" s="29"/>
      <c r="N876" s="29"/>
      <c r="O876" s="29"/>
      <c r="P876" s="29"/>
      <c r="Q876" s="29"/>
      <c r="R876" s="29"/>
      <c r="S876" s="29"/>
      <c r="T876" s="29"/>
      <c r="U876" s="29"/>
      <c r="V876" s="29"/>
      <c r="W876" s="29"/>
      <c r="X876" s="29"/>
      <c r="Y876" s="29"/>
      <c r="Z876" s="32"/>
    </row>
    <row r="877" spans="1:26" ht="12.75" customHeight="1">
      <c r="A877" s="21">
        <v>211204</v>
      </c>
      <c r="B877" s="49" t="s">
        <v>38</v>
      </c>
      <c r="C877" s="23">
        <f>SUM(C878)</f>
        <v>2865000</v>
      </c>
      <c r="D877" s="26"/>
      <c r="E877" s="26"/>
      <c r="F877" s="93"/>
      <c r="G877" s="101"/>
      <c r="H877" s="29"/>
      <c r="I877" s="29"/>
      <c r="J877" s="29"/>
      <c r="K877" s="29"/>
      <c r="L877" s="29"/>
      <c r="M877" s="29"/>
      <c r="N877" s="29"/>
      <c r="O877" s="29"/>
      <c r="P877" s="29"/>
      <c r="Q877" s="29"/>
      <c r="R877" s="29"/>
      <c r="S877" s="29"/>
      <c r="T877" s="29"/>
      <c r="U877" s="29"/>
      <c r="V877" s="29"/>
      <c r="W877" s="29"/>
      <c r="X877" s="29"/>
      <c r="Y877" s="29"/>
      <c r="Z877" s="32"/>
    </row>
    <row r="878" spans="1:26" ht="12.75" customHeight="1">
      <c r="A878" s="25">
        <v>21120401</v>
      </c>
      <c r="B878" s="26" t="s">
        <v>39</v>
      </c>
      <c r="C878" s="26">
        <v>2865000</v>
      </c>
      <c r="D878" s="26"/>
      <c r="E878" s="26"/>
      <c r="F878" s="93"/>
      <c r="G878" s="101"/>
      <c r="H878" s="29"/>
      <c r="I878" s="29"/>
      <c r="J878" s="29"/>
      <c r="K878" s="29"/>
      <c r="L878" s="29"/>
      <c r="M878" s="29"/>
      <c r="N878" s="29"/>
      <c r="O878" s="29"/>
      <c r="P878" s="29"/>
      <c r="Q878" s="29"/>
      <c r="R878" s="29"/>
      <c r="S878" s="29"/>
      <c r="T878" s="29"/>
      <c r="U878" s="29"/>
      <c r="V878" s="29"/>
      <c r="W878" s="29"/>
      <c r="X878" s="29"/>
      <c r="Y878" s="29"/>
      <c r="Z878" s="32"/>
    </row>
    <row r="879" spans="1:26" ht="12.75" customHeight="1">
      <c r="A879" s="21">
        <v>211205</v>
      </c>
      <c r="B879" s="7" t="s">
        <v>122</v>
      </c>
      <c r="C879" s="23">
        <f>SUM(C880:C883)</f>
        <v>8770000</v>
      </c>
      <c r="D879" s="26"/>
      <c r="E879" s="26"/>
      <c r="F879" s="93"/>
      <c r="G879" s="101"/>
      <c r="H879" s="29"/>
      <c r="I879" s="29"/>
      <c r="J879" s="29"/>
      <c r="K879" s="29"/>
      <c r="L879" s="29"/>
      <c r="M879" s="29"/>
      <c r="N879" s="29"/>
      <c r="O879" s="29"/>
      <c r="P879" s="29"/>
      <c r="Q879" s="29"/>
      <c r="R879" s="29"/>
      <c r="S879" s="29"/>
      <c r="T879" s="29"/>
      <c r="U879" s="29"/>
      <c r="V879" s="29"/>
      <c r="W879" s="29"/>
      <c r="X879" s="29"/>
      <c r="Y879" s="29"/>
      <c r="Z879" s="32"/>
    </row>
    <row r="880" spans="1:26" ht="12.75" customHeight="1">
      <c r="A880" s="25">
        <v>21120501</v>
      </c>
      <c r="B880" s="32" t="s">
        <v>123</v>
      </c>
      <c r="C880" s="20">
        <v>3350000</v>
      </c>
      <c r="D880" s="26"/>
      <c r="E880" s="26"/>
      <c r="F880" s="93"/>
      <c r="G880" s="101"/>
      <c r="H880" s="29"/>
      <c r="I880" s="29"/>
      <c r="J880" s="29"/>
      <c r="K880" s="29"/>
      <c r="L880" s="29"/>
      <c r="M880" s="29"/>
      <c r="N880" s="29"/>
      <c r="O880" s="29"/>
      <c r="P880" s="29"/>
      <c r="Q880" s="29"/>
      <c r="R880" s="29"/>
      <c r="S880" s="29"/>
      <c r="T880" s="29"/>
      <c r="U880" s="29"/>
      <c r="V880" s="29"/>
      <c r="W880" s="29"/>
      <c r="X880" s="29"/>
      <c r="Y880" s="29"/>
      <c r="Z880" s="32"/>
    </row>
    <row r="881" spans="1:26" ht="12.75" customHeight="1">
      <c r="A881" s="25">
        <v>21120503</v>
      </c>
      <c r="B881" s="26" t="s">
        <v>241</v>
      </c>
      <c r="C881" s="20">
        <v>1320000</v>
      </c>
      <c r="D881" s="26"/>
      <c r="E881" s="26"/>
      <c r="F881" s="93"/>
      <c r="G881" s="101"/>
      <c r="H881" s="29"/>
      <c r="I881" s="29"/>
      <c r="J881" s="29"/>
      <c r="K881" s="29"/>
      <c r="L881" s="29"/>
      <c r="M881" s="29"/>
      <c r="N881" s="29"/>
      <c r="O881" s="29"/>
      <c r="P881" s="29"/>
      <c r="Q881" s="29"/>
      <c r="R881" s="29"/>
      <c r="S881" s="29"/>
      <c r="T881" s="29"/>
      <c r="U881" s="29"/>
      <c r="V881" s="29"/>
      <c r="W881" s="29"/>
      <c r="X881" s="29"/>
      <c r="Y881" s="29"/>
      <c r="Z881" s="32"/>
    </row>
    <row r="882" spans="1:26" ht="12.75" customHeight="1">
      <c r="A882" s="25">
        <v>21120504</v>
      </c>
      <c r="B882" s="29" t="s">
        <v>464</v>
      </c>
      <c r="C882" s="20">
        <v>2000000</v>
      </c>
      <c r="D882" s="26"/>
      <c r="E882" s="26"/>
      <c r="F882" s="93"/>
      <c r="G882" s="101"/>
      <c r="H882" s="29"/>
      <c r="I882" s="29"/>
      <c r="J882" s="29"/>
      <c r="K882" s="29"/>
      <c r="L882" s="29"/>
      <c r="M882" s="29"/>
      <c r="N882" s="29"/>
      <c r="O882" s="29"/>
      <c r="P882" s="29"/>
      <c r="Q882" s="29"/>
      <c r="R882" s="29"/>
      <c r="S882" s="29"/>
      <c r="T882" s="29"/>
      <c r="U882" s="29"/>
      <c r="V882" s="29"/>
      <c r="W882" s="29"/>
      <c r="X882" s="29"/>
      <c r="Y882" s="29"/>
      <c r="Z882" s="32"/>
    </row>
    <row r="883" spans="1:26" ht="12.75" customHeight="1">
      <c r="A883" s="25">
        <v>21120505</v>
      </c>
      <c r="B883" s="29" t="s">
        <v>392</v>
      </c>
      <c r="C883" s="20">
        <v>2100000</v>
      </c>
      <c r="D883" s="26"/>
      <c r="E883" s="26"/>
      <c r="F883" s="93"/>
      <c r="G883" s="101"/>
      <c r="H883" s="29"/>
      <c r="I883" s="29"/>
      <c r="J883" s="29"/>
      <c r="K883" s="29"/>
      <c r="L883" s="29"/>
      <c r="M883" s="29"/>
      <c r="N883" s="29"/>
      <c r="O883" s="29"/>
      <c r="P883" s="29"/>
      <c r="Q883" s="29"/>
      <c r="R883" s="29"/>
      <c r="S883" s="29"/>
      <c r="T883" s="29"/>
      <c r="U883" s="29"/>
      <c r="V883" s="29"/>
      <c r="W883" s="29"/>
      <c r="X883" s="29"/>
      <c r="Y883" s="29"/>
      <c r="Z883" s="32"/>
    </row>
    <row r="884" spans="1:26" ht="12.75" customHeight="1">
      <c r="A884" s="21">
        <v>211206</v>
      </c>
      <c r="B884" s="49" t="s">
        <v>242</v>
      </c>
      <c r="C884" s="489">
        <f>SUM(C885:C886)</f>
        <v>5450000</v>
      </c>
      <c r="D884" s="26"/>
      <c r="E884" s="26"/>
      <c r="F884" s="93"/>
      <c r="G884" s="101"/>
      <c r="H884" s="29"/>
      <c r="I884" s="29"/>
      <c r="J884" s="29"/>
      <c r="K884" s="29"/>
      <c r="L884" s="29"/>
      <c r="M884" s="29"/>
      <c r="N884" s="29"/>
      <c r="O884" s="29"/>
      <c r="P884" s="29"/>
      <c r="Q884" s="29"/>
      <c r="R884" s="29"/>
      <c r="S884" s="29"/>
      <c r="T884" s="29"/>
      <c r="U884" s="29"/>
      <c r="V884" s="29"/>
      <c r="W884" s="29"/>
      <c r="X884" s="29"/>
      <c r="Y884" s="29"/>
      <c r="Z884" s="32"/>
    </row>
    <row r="885" spans="1:26" ht="12.75" customHeight="1">
      <c r="A885" s="25">
        <v>21120602</v>
      </c>
      <c r="B885" s="29" t="s">
        <v>243</v>
      </c>
      <c r="C885" s="20">
        <v>3250000</v>
      </c>
      <c r="D885" s="26"/>
      <c r="E885" s="26"/>
      <c r="F885" s="93"/>
      <c r="G885" s="101"/>
      <c r="H885" s="29"/>
      <c r="I885" s="29"/>
      <c r="J885" s="29"/>
      <c r="K885" s="29"/>
      <c r="L885" s="29"/>
      <c r="M885" s="29"/>
      <c r="N885" s="29"/>
      <c r="O885" s="29"/>
      <c r="P885" s="29"/>
      <c r="Q885" s="29"/>
      <c r="R885" s="29"/>
      <c r="S885" s="29"/>
      <c r="T885" s="29"/>
      <c r="U885" s="29"/>
      <c r="V885" s="29"/>
      <c r="W885" s="29"/>
      <c r="X885" s="29"/>
      <c r="Y885" s="29"/>
      <c r="Z885" s="32"/>
    </row>
    <row r="886" spans="1:26" ht="12.75" customHeight="1">
      <c r="A886" s="25">
        <v>21120605</v>
      </c>
      <c r="B886" s="29" t="s">
        <v>245</v>
      </c>
      <c r="C886" s="20">
        <v>2200000</v>
      </c>
      <c r="D886" s="26"/>
      <c r="E886" s="26"/>
      <c r="F886" s="93"/>
      <c r="G886" s="101"/>
      <c r="H886" s="29"/>
      <c r="I886" s="29"/>
      <c r="J886" s="29"/>
      <c r="K886" s="29"/>
      <c r="L886" s="29"/>
      <c r="M886" s="29"/>
      <c r="N886" s="29"/>
      <c r="O886" s="29"/>
      <c r="P886" s="29"/>
      <c r="Q886" s="29"/>
      <c r="R886" s="29"/>
      <c r="S886" s="29"/>
      <c r="T886" s="29"/>
      <c r="U886" s="29"/>
      <c r="V886" s="29"/>
      <c r="W886" s="29"/>
      <c r="X886" s="29"/>
      <c r="Y886" s="29"/>
      <c r="Z886" s="32"/>
    </row>
    <row r="887" spans="1:26" ht="12.75" customHeight="1">
      <c r="A887" s="21">
        <v>211207</v>
      </c>
      <c r="B887" s="23" t="s">
        <v>40</v>
      </c>
      <c r="C887" s="8">
        <f>SUM(C888:C891)</f>
        <v>8305000</v>
      </c>
      <c r="D887" s="26"/>
      <c r="E887" s="26"/>
      <c r="F887" s="93"/>
      <c r="G887" s="101"/>
      <c r="H887" s="29"/>
      <c r="I887" s="29"/>
      <c r="J887" s="29"/>
      <c r="K887" s="29"/>
      <c r="L887" s="29"/>
      <c r="M887" s="29"/>
      <c r="N887" s="29"/>
      <c r="O887" s="29"/>
      <c r="P887" s="29"/>
      <c r="Q887" s="29"/>
      <c r="R887" s="29"/>
      <c r="S887" s="29"/>
      <c r="T887" s="29"/>
      <c r="U887" s="29"/>
      <c r="V887" s="29"/>
      <c r="W887" s="29"/>
      <c r="X887" s="29"/>
      <c r="Y887" s="29"/>
      <c r="Z887" s="32"/>
    </row>
    <row r="888" spans="1:26" ht="12.75" customHeight="1">
      <c r="A888" s="25">
        <v>21120701</v>
      </c>
      <c r="B888" s="26" t="s">
        <v>125</v>
      </c>
      <c r="C888" s="490">
        <v>1500000</v>
      </c>
      <c r="D888" s="26"/>
      <c r="E888" s="26"/>
      <c r="F888" s="93"/>
      <c r="G888" s="101"/>
      <c r="H888" s="29"/>
      <c r="I888" s="29"/>
      <c r="J888" s="29"/>
      <c r="K888" s="29"/>
      <c r="L888" s="29"/>
      <c r="M888" s="29"/>
      <c r="N888" s="29"/>
      <c r="O888" s="29"/>
      <c r="P888" s="29"/>
      <c r="Q888" s="29"/>
      <c r="R888" s="29"/>
      <c r="S888" s="29"/>
      <c r="T888" s="29"/>
      <c r="U888" s="29"/>
      <c r="V888" s="29"/>
      <c r="W888" s="29"/>
      <c r="X888" s="29"/>
      <c r="Y888" s="29"/>
      <c r="Z888" s="32"/>
    </row>
    <row r="889" spans="1:26" ht="12.75" customHeight="1">
      <c r="A889" s="25">
        <v>21120704</v>
      </c>
      <c r="B889" s="26" t="s">
        <v>42</v>
      </c>
      <c r="C889" s="490">
        <v>1750000</v>
      </c>
      <c r="D889" s="26"/>
      <c r="E889" s="26"/>
      <c r="F889" s="93"/>
      <c r="G889" s="101"/>
      <c r="H889" s="29"/>
      <c r="I889" s="29"/>
      <c r="J889" s="29"/>
      <c r="K889" s="29"/>
      <c r="L889" s="29"/>
      <c r="M889" s="29"/>
      <c r="N889" s="29"/>
      <c r="O889" s="29"/>
      <c r="P889" s="29"/>
      <c r="Q889" s="29"/>
      <c r="R889" s="29"/>
      <c r="S889" s="29"/>
      <c r="T889" s="29"/>
      <c r="U889" s="29"/>
      <c r="V889" s="29"/>
      <c r="W889" s="29"/>
      <c r="X889" s="29"/>
      <c r="Y889" s="29"/>
      <c r="Z889" s="32"/>
    </row>
    <row r="890" spans="1:26" ht="12.75" customHeight="1">
      <c r="A890" s="25">
        <v>21120705</v>
      </c>
      <c r="B890" s="26" t="s">
        <v>170</v>
      </c>
      <c r="C890" s="490">
        <v>2200000</v>
      </c>
      <c r="D890" s="26"/>
      <c r="E890" s="26"/>
      <c r="F890" s="93"/>
      <c r="G890" s="101"/>
      <c r="H890" s="29"/>
      <c r="I890" s="29"/>
      <c r="J890" s="29"/>
      <c r="K890" s="29"/>
      <c r="L890" s="29"/>
      <c r="M890" s="29"/>
      <c r="N890" s="29"/>
      <c r="O890" s="29"/>
      <c r="P890" s="29"/>
      <c r="Q890" s="29"/>
      <c r="R890" s="29"/>
      <c r="S890" s="29"/>
      <c r="T890" s="29"/>
      <c r="U890" s="29"/>
      <c r="V890" s="29"/>
      <c r="W890" s="29"/>
      <c r="X890" s="29"/>
      <c r="Y890" s="29"/>
      <c r="Z890" s="32"/>
    </row>
    <row r="891" spans="1:26" ht="12.75" customHeight="1">
      <c r="A891" s="25">
        <v>21120706</v>
      </c>
      <c r="B891" s="26" t="s">
        <v>126</v>
      </c>
      <c r="C891" s="26">
        <v>2855000</v>
      </c>
      <c r="D891" s="26"/>
      <c r="E891" s="26"/>
      <c r="F891" s="93"/>
      <c r="G891" s="101"/>
      <c r="H891" s="29"/>
      <c r="I891" s="29"/>
      <c r="J891" s="29"/>
      <c r="K891" s="29"/>
      <c r="L891" s="29"/>
      <c r="M891" s="29"/>
      <c r="N891" s="29"/>
      <c r="O891" s="29"/>
      <c r="P891" s="29"/>
      <c r="Q891" s="29"/>
      <c r="R891" s="29"/>
      <c r="S891" s="29"/>
      <c r="T891" s="29"/>
      <c r="U891" s="29"/>
      <c r="V891" s="29"/>
      <c r="W891" s="29"/>
      <c r="X891" s="29"/>
      <c r="Y891" s="29"/>
      <c r="Z891" s="32"/>
    </row>
    <row r="892" spans="1:26" ht="12.75" customHeight="1">
      <c r="A892" s="21">
        <v>211208</v>
      </c>
      <c r="B892" s="23" t="s">
        <v>47</v>
      </c>
      <c r="C892" s="23">
        <f>SUM(C893:C895)</f>
        <v>13965000</v>
      </c>
      <c r="D892" s="26"/>
      <c r="E892" s="26"/>
      <c r="F892" s="93"/>
      <c r="G892" s="101"/>
      <c r="H892" s="29"/>
      <c r="I892" s="29"/>
      <c r="J892" s="29"/>
      <c r="K892" s="29"/>
      <c r="L892" s="29"/>
      <c r="M892" s="29"/>
      <c r="N892" s="29"/>
      <c r="O892" s="29"/>
      <c r="P892" s="29"/>
      <c r="Q892" s="29"/>
      <c r="R892" s="29"/>
      <c r="S892" s="29"/>
      <c r="T892" s="29"/>
      <c r="U892" s="29"/>
      <c r="V892" s="29"/>
      <c r="W892" s="29"/>
      <c r="X892" s="29"/>
      <c r="Y892" s="29"/>
      <c r="Z892" s="32"/>
    </row>
    <row r="893" spans="1:26" ht="12.75" customHeight="1">
      <c r="A893" s="25">
        <v>21120801</v>
      </c>
      <c r="B893" s="32" t="s">
        <v>48</v>
      </c>
      <c r="C893" s="484">
        <v>4250000</v>
      </c>
      <c r="D893" s="26"/>
      <c r="E893" s="26"/>
      <c r="F893" s="93"/>
      <c r="G893" s="101"/>
      <c r="H893" s="29"/>
      <c r="I893" s="29"/>
      <c r="J893" s="29"/>
      <c r="K893" s="29"/>
      <c r="L893" s="29"/>
      <c r="M893" s="29"/>
      <c r="N893" s="29"/>
      <c r="O893" s="29"/>
      <c r="P893" s="29"/>
      <c r="Q893" s="29"/>
      <c r="R893" s="29"/>
      <c r="S893" s="29"/>
      <c r="T893" s="29"/>
      <c r="U893" s="29"/>
      <c r="V893" s="29"/>
      <c r="W893" s="29"/>
      <c r="X893" s="29"/>
      <c r="Y893" s="29"/>
      <c r="Z893" s="32"/>
    </row>
    <row r="894" spans="1:26" ht="12.75" customHeight="1">
      <c r="A894" s="25">
        <v>21120805</v>
      </c>
      <c r="B894" s="26" t="s">
        <v>49</v>
      </c>
      <c r="C894" s="26">
        <v>4915000</v>
      </c>
      <c r="D894" s="26"/>
      <c r="E894" s="26"/>
      <c r="F894" s="93"/>
      <c r="G894" s="101"/>
      <c r="H894" s="29"/>
      <c r="I894" s="29"/>
      <c r="J894" s="29"/>
      <c r="K894" s="29"/>
      <c r="L894" s="29"/>
      <c r="M894" s="29"/>
      <c r="N894" s="29"/>
      <c r="O894" s="29"/>
      <c r="P894" s="29"/>
      <c r="Q894" s="29"/>
      <c r="R894" s="29"/>
      <c r="S894" s="29"/>
      <c r="T894" s="29"/>
      <c r="U894" s="29"/>
      <c r="V894" s="29"/>
      <c r="W894" s="29"/>
      <c r="X894" s="29"/>
      <c r="Y894" s="29"/>
      <c r="Z894" s="32"/>
    </row>
    <row r="895" spans="1:26" ht="12.75" customHeight="1">
      <c r="A895" s="25">
        <v>21120806</v>
      </c>
      <c r="B895" s="32" t="s">
        <v>247</v>
      </c>
      <c r="C895" s="26">
        <v>4800000</v>
      </c>
      <c r="D895" s="26"/>
      <c r="E895" s="26"/>
      <c r="F895" s="93"/>
      <c r="G895" s="101"/>
      <c r="H895" s="29"/>
      <c r="I895" s="29"/>
      <c r="J895" s="29"/>
      <c r="K895" s="29"/>
      <c r="L895" s="29"/>
      <c r="M895" s="29"/>
      <c r="N895" s="29"/>
      <c r="O895" s="29"/>
      <c r="P895" s="29"/>
      <c r="Q895" s="29"/>
      <c r="R895" s="29"/>
      <c r="S895" s="29"/>
      <c r="T895" s="29"/>
      <c r="U895" s="29"/>
      <c r="V895" s="29"/>
      <c r="W895" s="29"/>
      <c r="X895" s="29"/>
      <c r="Y895" s="29"/>
      <c r="Z895" s="32"/>
    </row>
    <row r="896" spans="1:26" ht="12.75" customHeight="1">
      <c r="A896" s="21">
        <v>211209</v>
      </c>
      <c r="B896" s="23" t="s">
        <v>50</v>
      </c>
      <c r="C896" s="23">
        <f>+SUM(C897:C900)</f>
        <v>6845000</v>
      </c>
      <c r="D896" s="26"/>
      <c r="E896" s="26"/>
      <c r="F896" s="93"/>
      <c r="G896" s="101"/>
      <c r="H896" s="29"/>
      <c r="I896" s="29"/>
      <c r="J896" s="29"/>
      <c r="K896" s="29"/>
      <c r="L896" s="29"/>
      <c r="M896" s="29"/>
      <c r="N896" s="29"/>
      <c r="O896" s="29"/>
      <c r="P896" s="29"/>
      <c r="Q896" s="29"/>
      <c r="R896" s="29"/>
      <c r="S896" s="29"/>
      <c r="T896" s="29"/>
      <c r="U896" s="29"/>
      <c r="V896" s="29"/>
      <c r="W896" s="29"/>
      <c r="X896" s="29"/>
      <c r="Y896" s="29"/>
      <c r="Z896" s="32"/>
    </row>
    <row r="897" spans="1:26" ht="12.75" customHeight="1">
      <c r="A897" s="25">
        <v>21120901</v>
      </c>
      <c r="B897" s="26" t="s">
        <v>51</v>
      </c>
      <c r="C897" s="26">
        <v>2495000</v>
      </c>
      <c r="D897" s="26"/>
      <c r="E897" s="26"/>
      <c r="F897" s="93"/>
      <c r="G897" s="101"/>
      <c r="H897" s="29"/>
      <c r="I897" s="29"/>
      <c r="J897" s="29"/>
      <c r="K897" s="29"/>
      <c r="L897" s="29"/>
      <c r="M897" s="29"/>
      <c r="N897" s="29"/>
      <c r="O897" s="29"/>
      <c r="P897" s="29"/>
      <c r="Q897" s="29"/>
      <c r="R897" s="29"/>
      <c r="S897" s="29"/>
      <c r="T897" s="29"/>
      <c r="U897" s="29"/>
      <c r="V897" s="29"/>
      <c r="W897" s="29"/>
      <c r="X897" s="29"/>
      <c r="Y897" s="29"/>
      <c r="Z897" s="32"/>
    </row>
    <row r="898" spans="1:26" ht="12.75" customHeight="1">
      <c r="A898" s="25">
        <v>21120902</v>
      </c>
      <c r="B898" s="26" t="s">
        <v>127</v>
      </c>
      <c r="C898" s="26">
        <v>650000</v>
      </c>
      <c r="D898" s="26"/>
      <c r="E898" s="26"/>
      <c r="F898" s="93"/>
      <c r="G898" s="101"/>
      <c r="H898" s="29"/>
      <c r="I898" s="29"/>
      <c r="J898" s="29"/>
      <c r="K898" s="29"/>
      <c r="L898" s="29"/>
      <c r="M898" s="29"/>
      <c r="N898" s="29"/>
      <c r="O898" s="29"/>
      <c r="P898" s="29"/>
      <c r="Q898" s="29"/>
      <c r="R898" s="29"/>
      <c r="S898" s="29"/>
      <c r="T898" s="29"/>
      <c r="U898" s="29"/>
      <c r="V898" s="29"/>
      <c r="W898" s="29"/>
      <c r="X898" s="29"/>
      <c r="Y898" s="29"/>
      <c r="Z898" s="32"/>
    </row>
    <row r="899" spans="1:26" ht="12.75" customHeight="1">
      <c r="A899" s="25">
        <v>21120906</v>
      </c>
      <c r="B899" s="26" t="s">
        <v>52</v>
      </c>
      <c r="C899" s="26">
        <v>2450000</v>
      </c>
      <c r="D899" s="26"/>
      <c r="E899" s="26"/>
      <c r="F899" s="93"/>
      <c r="G899" s="101"/>
      <c r="H899" s="29"/>
      <c r="I899" s="29"/>
      <c r="J899" s="29"/>
      <c r="K899" s="29"/>
      <c r="L899" s="29"/>
      <c r="M899" s="29"/>
      <c r="N899" s="29"/>
      <c r="O899" s="29"/>
      <c r="P899" s="29"/>
      <c r="Q899" s="29"/>
      <c r="R899" s="29"/>
      <c r="S899" s="29"/>
      <c r="T899" s="29"/>
      <c r="U899" s="29"/>
      <c r="V899" s="29"/>
      <c r="W899" s="29"/>
      <c r="X899" s="29"/>
      <c r="Y899" s="29"/>
      <c r="Z899" s="32"/>
    </row>
    <row r="900" spans="1:26" ht="12.75" customHeight="1">
      <c r="A900" s="25">
        <v>21120907</v>
      </c>
      <c r="B900" s="32" t="s">
        <v>113</v>
      </c>
      <c r="C900" s="26">
        <v>1250000</v>
      </c>
      <c r="D900" s="26"/>
      <c r="E900" s="26"/>
      <c r="F900" s="93"/>
      <c r="G900" s="101"/>
      <c r="H900" s="29"/>
      <c r="I900" s="29"/>
      <c r="J900" s="29"/>
      <c r="K900" s="29"/>
      <c r="L900" s="29"/>
      <c r="M900" s="29"/>
      <c r="N900" s="29"/>
      <c r="O900" s="29"/>
      <c r="P900" s="29"/>
      <c r="Q900" s="29"/>
      <c r="R900" s="29"/>
      <c r="S900" s="29"/>
      <c r="T900" s="29"/>
      <c r="U900" s="29"/>
      <c r="V900" s="29"/>
      <c r="W900" s="29"/>
      <c r="X900" s="29"/>
      <c r="Y900" s="29"/>
      <c r="Z900" s="32"/>
    </row>
    <row r="901" spans="1:26" ht="12.75" customHeight="1">
      <c r="A901" s="25"/>
      <c r="B901" s="26"/>
      <c r="C901" s="26"/>
      <c r="D901" s="26"/>
      <c r="E901" s="26"/>
      <c r="F901" s="93"/>
      <c r="G901" s="101"/>
      <c r="H901" s="29"/>
      <c r="I901" s="29"/>
      <c r="J901" s="29"/>
      <c r="K901" s="29"/>
      <c r="L901" s="29"/>
      <c r="M901" s="29"/>
      <c r="N901" s="29"/>
      <c r="O901" s="29"/>
      <c r="P901" s="29"/>
      <c r="Q901" s="29"/>
      <c r="R901" s="29"/>
      <c r="S901" s="29"/>
      <c r="T901" s="29"/>
      <c r="U901" s="29"/>
      <c r="V901" s="29"/>
      <c r="W901" s="29"/>
      <c r="X901" s="29"/>
      <c r="Y901" s="29"/>
      <c r="Z901" s="32"/>
    </row>
    <row r="902" spans="1:26" ht="12.75" customHeight="1">
      <c r="A902" s="683" t="s">
        <v>10</v>
      </c>
      <c r="B902" s="657"/>
      <c r="C902" s="69">
        <f>C903+C911+C913+C915+C917+C905</f>
        <v>106114300</v>
      </c>
      <c r="D902" s="26"/>
      <c r="E902" s="26"/>
      <c r="F902" s="93"/>
      <c r="G902" s="101"/>
      <c r="H902" s="29"/>
      <c r="I902" s="29"/>
      <c r="J902" s="29"/>
      <c r="K902" s="29"/>
      <c r="L902" s="29"/>
      <c r="M902" s="29"/>
      <c r="N902" s="29"/>
      <c r="O902" s="29"/>
      <c r="P902" s="29"/>
      <c r="Q902" s="29"/>
      <c r="R902" s="29"/>
      <c r="S902" s="29"/>
      <c r="T902" s="29"/>
      <c r="U902" s="29"/>
      <c r="V902" s="29"/>
      <c r="W902" s="29"/>
      <c r="X902" s="29"/>
      <c r="Y902" s="29"/>
      <c r="Z902" s="32"/>
    </row>
    <row r="903" spans="1:26" ht="12.75" customHeight="1">
      <c r="A903" s="21">
        <v>211302</v>
      </c>
      <c r="B903" s="49" t="s">
        <v>53</v>
      </c>
      <c r="C903" s="50">
        <f>SUM(C904)</f>
        <v>13200000</v>
      </c>
      <c r="D903" s="26"/>
      <c r="E903" s="117"/>
      <c r="F903" s="93"/>
      <c r="G903" s="101"/>
      <c r="H903" s="29"/>
      <c r="I903" s="29"/>
      <c r="J903" s="29"/>
      <c r="K903" s="29"/>
      <c r="L903" s="29"/>
      <c r="M903" s="29"/>
      <c r="N903" s="29"/>
      <c r="O903" s="29"/>
      <c r="P903" s="29"/>
      <c r="Q903" s="29"/>
      <c r="R903" s="29"/>
      <c r="S903" s="29"/>
      <c r="T903" s="29"/>
      <c r="U903" s="29"/>
      <c r="V903" s="29"/>
      <c r="W903" s="29"/>
      <c r="X903" s="29"/>
      <c r="Y903" s="29"/>
      <c r="Z903" s="32"/>
    </row>
    <row r="904" spans="1:26" ht="12.75" customHeight="1">
      <c r="A904" s="25">
        <v>21130204</v>
      </c>
      <c r="B904" s="29" t="s">
        <v>54</v>
      </c>
      <c r="C904" s="26">
        <v>13200000</v>
      </c>
      <c r="D904" s="26"/>
      <c r="E904" s="40"/>
      <c r="F904" s="93"/>
      <c r="G904" s="101"/>
      <c r="H904" s="29"/>
      <c r="I904" s="29"/>
      <c r="J904" s="29"/>
      <c r="K904" s="29"/>
      <c r="L904" s="29"/>
      <c r="M904" s="29"/>
      <c r="N904" s="29"/>
      <c r="O904" s="29"/>
      <c r="P904" s="29"/>
      <c r="Q904" s="29"/>
      <c r="R904" s="29"/>
      <c r="S904" s="29"/>
      <c r="T904" s="29"/>
      <c r="U904" s="29"/>
      <c r="V904" s="29"/>
      <c r="W904" s="29"/>
      <c r="X904" s="29"/>
      <c r="Y904" s="29"/>
      <c r="Z904" s="32"/>
    </row>
    <row r="905" spans="1:26" ht="12.75" customHeight="1">
      <c r="A905" s="21">
        <v>211303</v>
      </c>
      <c r="B905" s="49" t="s">
        <v>100</v>
      </c>
      <c r="C905" s="23">
        <f>SUM(C906:C910)</f>
        <v>13420000</v>
      </c>
      <c r="D905" s="46"/>
      <c r="E905" s="23"/>
      <c r="F905" s="127"/>
      <c r="G905" s="254"/>
      <c r="H905" s="254"/>
      <c r="I905" s="255"/>
      <c r="J905" s="254"/>
      <c r="K905" s="254"/>
      <c r="L905" s="254"/>
      <c r="M905" s="254"/>
      <c r="N905" s="254"/>
      <c r="O905" s="254"/>
      <c r="P905" s="254"/>
      <c r="Q905" s="254"/>
      <c r="R905" s="254"/>
      <c r="S905" s="254"/>
      <c r="T905" s="254"/>
      <c r="U905" s="254"/>
      <c r="V905" s="254"/>
      <c r="W905" s="254"/>
      <c r="X905" s="254"/>
      <c r="Y905" s="254"/>
      <c r="Z905" s="254"/>
    </row>
    <row r="906" spans="1:26" ht="12.75" customHeight="1">
      <c r="A906" s="25">
        <v>21130301</v>
      </c>
      <c r="B906" s="29" t="s">
        <v>129</v>
      </c>
      <c r="C906" s="26">
        <f>4600000</f>
        <v>4600000</v>
      </c>
      <c r="D906" s="46"/>
      <c r="E906" s="26"/>
      <c r="F906" s="127"/>
      <c r="G906" s="254"/>
      <c r="H906" s="254"/>
      <c r="I906" s="255"/>
      <c r="J906" s="254"/>
      <c r="K906" s="254"/>
      <c r="L906" s="254"/>
      <c r="M906" s="254"/>
      <c r="N906" s="254"/>
      <c r="O906" s="254"/>
      <c r="P906" s="254"/>
      <c r="Q906" s="254"/>
      <c r="R906" s="254"/>
      <c r="S906" s="254"/>
      <c r="T906" s="254"/>
      <c r="U906" s="254"/>
      <c r="V906" s="254"/>
      <c r="W906" s="254"/>
      <c r="X906" s="254"/>
      <c r="Y906" s="254"/>
      <c r="Z906" s="254"/>
    </row>
    <row r="907" spans="1:26" ht="12.75" customHeight="1">
      <c r="A907" s="25">
        <v>21130304</v>
      </c>
      <c r="B907" s="29" t="s">
        <v>130</v>
      </c>
      <c r="C907" s="26">
        <v>1320000</v>
      </c>
      <c r="D907" s="46"/>
      <c r="E907" s="26"/>
      <c r="F907" s="127"/>
      <c r="G907" s="254"/>
      <c r="H907" s="254"/>
      <c r="I907" s="255"/>
      <c r="J907" s="254"/>
      <c r="K907" s="254"/>
      <c r="L907" s="254"/>
      <c r="M907" s="254"/>
      <c r="N907" s="254"/>
      <c r="O907" s="254"/>
      <c r="P907" s="254"/>
      <c r="Q907" s="254"/>
      <c r="R907" s="254"/>
      <c r="S907" s="254"/>
      <c r="T907" s="254"/>
      <c r="U907" s="254"/>
      <c r="V907" s="254"/>
      <c r="W907" s="254"/>
      <c r="X907" s="254"/>
      <c r="Y907" s="254"/>
      <c r="Z907" s="254"/>
    </row>
    <row r="908" spans="1:26" ht="12.75" customHeight="1">
      <c r="A908" s="25">
        <v>21130305</v>
      </c>
      <c r="B908" s="29" t="s">
        <v>131</v>
      </c>
      <c r="C908" s="26">
        <v>1450000</v>
      </c>
      <c r="D908" s="46"/>
      <c r="E908" s="26"/>
      <c r="F908" s="127"/>
      <c r="G908" s="254"/>
      <c r="H908" s="254"/>
      <c r="I908" s="255"/>
      <c r="J908" s="254"/>
      <c r="K908" s="254"/>
      <c r="L908" s="254"/>
      <c r="M908" s="254"/>
      <c r="N908" s="254"/>
      <c r="O908" s="254"/>
      <c r="P908" s="254"/>
      <c r="Q908" s="254"/>
      <c r="R908" s="254"/>
      <c r="S908" s="254"/>
      <c r="T908" s="254"/>
      <c r="U908" s="254"/>
      <c r="V908" s="254"/>
      <c r="W908" s="254"/>
      <c r="X908" s="254"/>
      <c r="Y908" s="254"/>
      <c r="Z908" s="254"/>
    </row>
    <row r="909" spans="1:26" ht="12.75" customHeight="1">
      <c r="A909" s="25">
        <v>21130306</v>
      </c>
      <c r="B909" s="29" t="s">
        <v>144</v>
      </c>
      <c r="C909" s="26">
        <v>4100000</v>
      </c>
      <c r="D909" s="46"/>
      <c r="E909" s="26"/>
      <c r="F909" s="127"/>
      <c r="G909" s="254"/>
      <c r="H909" s="254"/>
      <c r="I909" s="255"/>
      <c r="J909" s="254"/>
      <c r="K909" s="254"/>
      <c r="L909" s="254"/>
      <c r="M909" s="254"/>
      <c r="N909" s="254"/>
      <c r="O909" s="254"/>
      <c r="P909" s="254"/>
      <c r="Q909" s="254"/>
      <c r="R909" s="254"/>
      <c r="S909" s="254"/>
      <c r="T909" s="254"/>
      <c r="U909" s="254"/>
      <c r="V909" s="254"/>
      <c r="W909" s="254"/>
      <c r="X909" s="254"/>
      <c r="Y909" s="254"/>
      <c r="Z909" s="254"/>
    </row>
    <row r="910" spans="1:26" ht="12.75" customHeight="1">
      <c r="A910" s="25">
        <v>21130307</v>
      </c>
      <c r="B910" s="29" t="s">
        <v>101</v>
      </c>
      <c r="C910" s="26">
        <v>1950000</v>
      </c>
      <c r="D910" s="46"/>
      <c r="E910" s="23"/>
      <c r="F910" s="127"/>
      <c r="G910" s="254"/>
      <c r="H910" s="254"/>
      <c r="I910" s="255"/>
      <c r="J910" s="254"/>
      <c r="K910" s="254"/>
      <c r="L910" s="254"/>
      <c r="M910" s="254"/>
      <c r="N910" s="254"/>
      <c r="O910" s="254"/>
      <c r="P910" s="254"/>
      <c r="Q910" s="254"/>
      <c r="R910" s="254"/>
      <c r="S910" s="254"/>
      <c r="T910" s="254"/>
      <c r="U910" s="254"/>
      <c r="V910" s="254"/>
      <c r="W910" s="254"/>
      <c r="X910" s="254"/>
      <c r="Y910" s="254"/>
      <c r="Z910" s="254"/>
    </row>
    <row r="911" spans="1:26" ht="12.75" customHeight="1">
      <c r="A911" s="21">
        <v>211305</v>
      </c>
      <c r="B911" s="49" t="s">
        <v>55</v>
      </c>
      <c r="C911" s="23">
        <f>SUM(C912)</f>
        <v>25050000</v>
      </c>
      <c r="D911" s="26"/>
      <c r="E911" s="40"/>
      <c r="F911" s="93"/>
      <c r="G911" s="101"/>
      <c r="H911" s="29"/>
      <c r="I911" s="29"/>
      <c r="J911" s="29"/>
      <c r="K911" s="29"/>
      <c r="L911" s="29"/>
      <c r="M911" s="29"/>
      <c r="N911" s="29"/>
      <c r="O911" s="29"/>
      <c r="P911" s="29"/>
      <c r="Q911" s="29"/>
      <c r="R911" s="29"/>
      <c r="S911" s="29"/>
      <c r="T911" s="29"/>
      <c r="U911" s="29"/>
      <c r="V911" s="29"/>
      <c r="W911" s="29"/>
      <c r="X911" s="29"/>
      <c r="Y911" s="29"/>
      <c r="Z911" s="32"/>
    </row>
    <row r="912" spans="1:26" ht="12.75" customHeight="1">
      <c r="A912" s="25">
        <v>21130502</v>
      </c>
      <c r="B912" s="26" t="s">
        <v>56</v>
      </c>
      <c r="C912" s="26">
        <v>25050000</v>
      </c>
      <c r="D912" s="26"/>
      <c r="E912" s="40"/>
      <c r="F912" s="93"/>
      <c r="G912" s="101"/>
      <c r="H912" s="29"/>
      <c r="I912" s="29"/>
      <c r="J912" s="29"/>
      <c r="K912" s="29"/>
      <c r="L912" s="29"/>
      <c r="M912" s="29"/>
      <c r="N912" s="29"/>
      <c r="O912" s="29"/>
      <c r="P912" s="29"/>
      <c r="Q912" s="29"/>
      <c r="R912" s="29"/>
      <c r="S912" s="29"/>
      <c r="T912" s="29"/>
      <c r="U912" s="29"/>
      <c r="V912" s="29"/>
      <c r="W912" s="29"/>
      <c r="X912" s="29"/>
      <c r="Y912" s="29"/>
      <c r="Z912" s="32"/>
    </row>
    <row r="913" spans="1:26" ht="12.75" customHeight="1">
      <c r="A913" s="21">
        <v>211306</v>
      </c>
      <c r="B913" s="23" t="s">
        <v>57</v>
      </c>
      <c r="C913" s="23">
        <f>SUM(C914)</f>
        <v>818000</v>
      </c>
      <c r="D913" s="26"/>
      <c r="E913" s="40"/>
      <c r="F913" s="93"/>
      <c r="G913" s="101"/>
      <c r="H913" s="29"/>
      <c r="I913" s="29"/>
      <c r="J913" s="29"/>
      <c r="K913" s="29"/>
      <c r="L913" s="29"/>
      <c r="M913" s="29"/>
      <c r="N913" s="29"/>
      <c r="O913" s="29"/>
      <c r="P913" s="29"/>
      <c r="Q913" s="29"/>
      <c r="R913" s="29"/>
      <c r="S913" s="29"/>
      <c r="T913" s="29"/>
      <c r="U913" s="29"/>
      <c r="V913" s="29"/>
      <c r="W913" s="29"/>
      <c r="X913" s="29"/>
      <c r="Y913" s="29"/>
      <c r="Z913" s="32"/>
    </row>
    <row r="914" spans="1:26" ht="12.75" customHeight="1">
      <c r="A914" s="25">
        <v>21130604</v>
      </c>
      <c r="B914" s="29" t="s">
        <v>58</v>
      </c>
      <c r="C914" s="26">
        <v>818000</v>
      </c>
      <c r="D914" s="26"/>
      <c r="E914" s="29"/>
      <c r="F914" s="93"/>
      <c r="G914" s="101"/>
      <c r="H914" s="29"/>
      <c r="I914" s="29"/>
      <c r="J914" s="29"/>
      <c r="K914" s="29"/>
      <c r="L914" s="29"/>
      <c r="M914" s="29"/>
      <c r="N914" s="29"/>
      <c r="O914" s="29"/>
      <c r="P914" s="29"/>
      <c r="Q914" s="29"/>
      <c r="R914" s="29"/>
      <c r="S914" s="29"/>
      <c r="T914" s="29"/>
      <c r="U914" s="29"/>
      <c r="V914" s="29"/>
      <c r="W914" s="29"/>
      <c r="X914" s="29"/>
      <c r="Y914" s="29"/>
      <c r="Z914" s="32"/>
    </row>
    <row r="915" spans="1:26" ht="12.75" customHeight="1">
      <c r="A915" s="21">
        <v>211307</v>
      </c>
      <c r="B915" s="23" t="s">
        <v>102</v>
      </c>
      <c r="C915" s="23">
        <f>SUM(C916)</f>
        <v>1590000</v>
      </c>
      <c r="D915" s="26"/>
      <c r="E915" s="29"/>
      <c r="F915" s="93"/>
      <c r="G915" s="101"/>
      <c r="H915" s="29"/>
      <c r="I915" s="29"/>
      <c r="J915" s="29"/>
      <c r="K915" s="29"/>
      <c r="L915" s="29"/>
      <c r="M915" s="29"/>
      <c r="N915" s="29"/>
      <c r="O915" s="29"/>
      <c r="P915" s="29"/>
      <c r="Q915" s="29"/>
      <c r="R915" s="29"/>
      <c r="S915" s="29"/>
      <c r="T915" s="29"/>
      <c r="U915" s="29"/>
      <c r="V915" s="29"/>
      <c r="W915" s="29"/>
      <c r="X915" s="29"/>
      <c r="Y915" s="29"/>
      <c r="Z915" s="32"/>
    </row>
    <row r="916" spans="1:26" ht="12.75" customHeight="1">
      <c r="A916" s="25">
        <v>21130701</v>
      </c>
      <c r="B916" s="29" t="s">
        <v>103</v>
      </c>
      <c r="C916" s="26">
        <v>1590000</v>
      </c>
      <c r="D916" s="26"/>
      <c r="E916" s="40"/>
      <c r="F916" s="93"/>
      <c r="G916" s="101"/>
      <c r="H916" s="29"/>
      <c r="I916" s="29"/>
      <c r="J916" s="29"/>
      <c r="K916" s="29"/>
      <c r="L916" s="29"/>
      <c r="M916" s="29"/>
      <c r="N916" s="29"/>
      <c r="O916" s="29"/>
      <c r="P916" s="29"/>
      <c r="Q916" s="29"/>
      <c r="R916" s="29"/>
      <c r="S916" s="29"/>
      <c r="T916" s="29"/>
      <c r="U916" s="29"/>
      <c r="V916" s="29"/>
      <c r="W916" s="29"/>
      <c r="X916" s="29"/>
      <c r="Y916" s="29"/>
      <c r="Z916" s="32"/>
    </row>
    <row r="917" spans="1:26" ht="12.75" customHeight="1">
      <c r="A917" s="21">
        <v>211309</v>
      </c>
      <c r="B917" s="23" t="s">
        <v>61</v>
      </c>
      <c r="C917" s="23">
        <f>+SUM(C918:C921)</f>
        <v>52036300</v>
      </c>
      <c r="D917" s="26"/>
      <c r="E917" s="40"/>
      <c r="F917" s="93"/>
      <c r="G917" s="101"/>
      <c r="H917" s="29"/>
      <c r="I917" s="29"/>
      <c r="J917" s="29"/>
      <c r="K917" s="29"/>
      <c r="L917" s="29"/>
      <c r="M917" s="29"/>
      <c r="N917" s="29"/>
      <c r="O917" s="29"/>
      <c r="P917" s="29"/>
      <c r="Q917" s="29"/>
      <c r="R917" s="29"/>
      <c r="S917" s="29"/>
      <c r="T917" s="29"/>
      <c r="U917" s="29"/>
      <c r="V917" s="29"/>
      <c r="W917" s="29"/>
      <c r="X917" s="29"/>
      <c r="Y917" s="29"/>
      <c r="Z917" s="32"/>
    </row>
    <row r="918" spans="1:26" ht="12.75" customHeight="1">
      <c r="A918" s="25">
        <v>21130901</v>
      </c>
      <c r="B918" s="26" t="s">
        <v>62</v>
      </c>
      <c r="C918" s="26">
        <v>31536300</v>
      </c>
      <c r="D918" s="26"/>
      <c r="E918" s="29"/>
      <c r="F918" s="204"/>
      <c r="G918" s="101"/>
      <c r="H918" s="29"/>
      <c r="I918" s="29"/>
      <c r="J918" s="29"/>
      <c r="K918" s="29"/>
      <c r="L918" s="29"/>
      <c r="M918" s="29"/>
      <c r="N918" s="29"/>
      <c r="O918" s="29"/>
      <c r="P918" s="29"/>
      <c r="Q918" s="29"/>
      <c r="R918" s="29"/>
      <c r="S918" s="29"/>
      <c r="T918" s="29"/>
      <c r="U918" s="29"/>
      <c r="V918" s="29"/>
      <c r="W918" s="29"/>
      <c r="X918" s="29"/>
      <c r="Y918" s="29"/>
      <c r="Z918" s="32"/>
    </row>
    <row r="919" spans="1:26" ht="12.75" customHeight="1">
      <c r="A919" s="25">
        <v>21130903</v>
      </c>
      <c r="B919" s="26" t="s">
        <v>63</v>
      </c>
      <c r="C919" s="26">
        <v>1500000</v>
      </c>
      <c r="D919" s="26"/>
      <c r="E919" s="29"/>
      <c r="F919" s="204"/>
      <c r="G919" s="101"/>
      <c r="H919" s="29"/>
      <c r="I919" s="29"/>
      <c r="J919" s="29"/>
      <c r="K919" s="29"/>
      <c r="L919" s="29"/>
      <c r="M919" s="29"/>
      <c r="N919" s="29"/>
      <c r="O919" s="29"/>
      <c r="P919" s="29"/>
      <c r="Q919" s="29"/>
      <c r="R919" s="29"/>
      <c r="S919" s="29"/>
      <c r="T919" s="29"/>
      <c r="U919" s="29"/>
      <c r="V919" s="29"/>
      <c r="W919" s="29"/>
      <c r="X919" s="29"/>
      <c r="Y919" s="29"/>
      <c r="Z919" s="32"/>
    </row>
    <row r="920" spans="1:26" ht="12.75" customHeight="1">
      <c r="A920" s="25">
        <v>21130906</v>
      </c>
      <c r="B920" s="29" t="s">
        <v>117</v>
      </c>
      <c r="C920" s="26">
        <f>10800000</f>
        <v>10800000</v>
      </c>
      <c r="D920" s="26"/>
      <c r="E920" s="29"/>
      <c r="F920" s="204"/>
      <c r="G920" s="101"/>
      <c r="H920" s="29"/>
      <c r="I920" s="29"/>
      <c r="J920" s="29"/>
      <c r="K920" s="29"/>
      <c r="L920" s="29"/>
      <c r="M920" s="29"/>
      <c r="N920" s="29"/>
      <c r="O920" s="29"/>
      <c r="P920" s="29"/>
      <c r="Q920" s="29"/>
      <c r="R920" s="29"/>
      <c r="S920" s="29"/>
      <c r="T920" s="29"/>
      <c r="U920" s="29"/>
      <c r="V920" s="29"/>
      <c r="W920" s="29"/>
      <c r="X920" s="29"/>
      <c r="Y920" s="29"/>
      <c r="Z920" s="32"/>
    </row>
    <row r="921" spans="1:26" ht="12.75" customHeight="1">
      <c r="A921" s="25">
        <v>21130908</v>
      </c>
      <c r="B921" s="26" t="s">
        <v>64</v>
      </c>
      <c r="C921" s="51">
        <f>8200000</f>
        <v>8200000</v>
      </c>
      <c r="D921" s="26"/>
      <c r="E921" s="26"/>
      <c r="F921" s="204"/>
      <c r="G921" s="101"/>
      <c r="H921" s="29"/>
      <c r="I921" s="29"/>
      <c r="J921" s="29"/>
      <c r="K921" s="29"/>
      <c r="L921" s="29"/>
      <c r="M921" s="29"/>
      <c r="N921" s="29"/>
      <c r="O921" s="29"/>
      <c r="P921" s="29"/>
      <c r="Q921" s="29"/>
      <c r="R921" s="29"/>
      <c r="S921" s="29"/>
      <c r="T921" s="29"/>
      <c r="U921" s="29"/>
      <c r="V921" s="29"/>
      <c r="W921" s="29"/>
      <c r="X921" s="29"/>
      <c r="Y921" s="29"/>
      <c r="Z921" s="32"/>
    </row>
    <row r="922" spans="1:26" ht="12.75" customHeight="1">
      <c r="A922" s="25"/>
      <c r="B922" s="29"/>
      <c r="C922" s="47"/>
      <c r="D922" s="26"/>
      <c r="E922" s="26"/>
      <c r="F922" s="93"/>
      <c r="G922" s="101"/>
      <c r="H922" s="29"/>
      <c r="I922" s="29"/>
      <c r="J922" s="29"/>
      <c r="K922" s="29"/>
      <c r="L922" s="29"/>
      <c r="M922" s="29"/>
      <c r="N922" s="29"/>
      <c r="O922" s="29"/>
      <c r="P922" s="29"/>
      <c r="Q922" s="29"/>
      <c r="R922" s="29"/>
      <c r="S922" s="29"/>
      <c r="T922" s="29"/>
      <c r="U922" s="29"/>
      <c r="V922" s="29"/>
      <c r="W922" s="29"/>
      <c r="X922" s="29"/>
      <c r="Y922" s="29"/>
      <c r="Z922" s="32"/>
    </row>
    <row r="923" spans="1:26" ht="12.75" customHeight="1">
      <c r="A923" s="698" t="s">
        <v>74</v>
      </c>
      <c r="B923" s="657"/>
      <c r="C923" s="86">
        <f>C924+C927</f>
        <v>10100000</v>
      </c>
      <c r="D923" s="26"/>
      <c r="E923" s="26"/>
      <c r="F923" s="93"/>
      <c r="G923" s="101"/>
      <c r="H923" s="29"/>
      <c r="I923" s="29"/>
      <c r="J923" s="29"/>
      <c r="K923" s="29"/>
      <c r="L923" s="29"/>
      <c r="M923" s="29"/>
      <c r="N923" s="29"/>
      <c r="O923" s="29"/>
      <c r="P923" s="29"/>
      <c r="Q923" s="29"/>
      <c r="R923" s="29"/>
      <c r="S923" s="29"/>
      <c r="T923" s="29"/>
      <c r="U923" s="29"/>
      <c r="V923" s="29"/>
      <c r="W923" s="29"/>
      <c r="X923" s="29"/>
      <c r="Y923" s="29"/>
      <c r="Z923" s="32"/>
    </row>
    <row r="924" spans="1:26" ht="12.75" customHeight="1">
      <c r="A924" s="21">
        <v>221102</v>
      </c>
      <c r="B924" s="21" t="s">
        <v>132</v>
      </c>
      <c r="C924" s="491">
        <f>SUM(C925:C926)</f>
        <v>7600000</v>
      </c>
      <c r="D924" s="26"/>
      <c r="E924" s="26"/>
      <c r="F924" s="93"/>
      <c r="G924" s="101"/>
      <c r="H924" s="29"/>
      <c r="I924" s="29"/>
      <c r="J924" s="29"/>
      <c r="K924" s="29"/>
      <c r="L924" s="29"/>
      <c r="M924" s="29"/>
      <c r="N924" s="29"/>
      <c r="O924" s="29"/>
      <c r="P924" s="29"/>
      <c r="Q924" s="29"/>
      <c r="R924" s="29"/>
      <c r="S924" s="29"/>
      <c r="T924" s="29"/>
      <c r="U924" s="29"/>
      <c r="V924" s="29"/>
      <c r="W924" s="29"/>
      <c r="X924" s="29"/>
      <c r="Y924" s="29"/>
      <c r="Z924" s="32"/>
    </row>
    <row r="925" spans="1:26" ht="12.75" customHeight="1">
      <c r="A925" s="25">
        <v>22110204</v>
      </c>
      <c r="B925" s="25" t="s">
        <v>133</v>
      </c>
      <c r="C925" s="451">
        <v>4500000</v>
      </c>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2.75" customHeight="1">
      <c r="A926" s="25">
        <v>22110205</v>
      </c>
      <c r="B926" s="25" t="s">
        <v>134</v>
      </c>
      <c r="C926" s="451">
        <v>3100000</v>
      </c>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2.75" customHeight="1">
      <c r="A927" s="21">
        <v>221107</v>
      </c>
      <c r="B927" s="23" t="s">
        <v>81</v>
      </c>
      <c r="C927" s="23">
        <f>SUM(C928)</f>
        <v>2500000</v>
      </c>
      <c r="D927" s="26"/>
      <c r="E927" s="26"/>
      <c r="F927" s="93"/>
      <c r="G927" s="101"/>
      <c r="H927" s="29"/>
      <c r="I927" s="29"/>
      <c r="J927" s="29"/>
      <c r="K927" s="29"/>
      <c r="L927" s="29"/>
      <c r="M927" s="29"/>
      <c r="N927" s="29"/>
      <c r="O927" s="29"/>
      <c r="P927" s="29"/>
      <c r="Q927" s="29"/>
      <c r="R927" s="29"/>
      <c r="S927" s="29"/>
      <c r="T927" s="29"/>
      <c r="U927" s="29"/>
      <c r="V927" s="29"/>
      <c r="W927" s="29"/>
      <c r="X927" s="29"/>
      <c r="Y927" s="29"/>
      <c r="Z927" s="32"/>
    </row>
    <row r="928" spans="1:26" ht="12.75" customHeight="1">
      <c r="A928" s="25">
        <v>22110702</v>
      </c>
      <c r="B928" s="26" t="s">
        <v>82</v>
      </c>
      <c r="C928" s="26">
        <v>2500000</v>
      </c>
      <c r="D928" s="26"/>
      <c r="E928" s="26"/>
      <c r="F928" s="93"/>
      <c r="G928" s="101"/>
      <c r="H928" s="29"/>
      <c r="I928" s="29"/>
      <c r="J928" s="29"/>
      <c r="K928" s="29"/>
      <c r="L928" s="29"/>
      <c r="M928" s="29"/>
      <c r="N928" s="29"/>
      <c r="O928" s="29"/>
      <c r="P928" s="29"/>
      <c r="Q928" s="29"/>
      <c r="R928" s="29"/>
      <c r="S928" s="29"/>
      <c r="T928" s="29"/>
      <c r="U928" s="29"/>
      <c r="V928" s="29"/>
      <c r="W928" s="29"/>
      <c r="X928" s="29"/>
      <c r="Y928" s="29"/>
      <c r="Z928" s="32"/>
    </row>
    <row r="929" spans="1:26" ht="12.7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2.7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2.7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2.7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2.7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2.7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2.7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2.7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2.7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2.7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2.7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2.7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2.7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2.7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2.7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2.7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2.7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2.7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2.7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2.7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2.7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2.7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2.7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2.7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2.7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2.7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2.7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2.7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2.7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2.7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2.7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2.7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2.7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2.7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2.7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2.7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2.7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2.7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2.7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2.7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2.7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2.7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2.7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2.7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2.7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2.7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2.7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2.7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2.7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2.7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2.7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2.7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2.7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2.7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2.7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2.7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2.7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2.7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2.7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2.7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2.7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2.7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2.7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2.7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2.7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2.7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2.7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2.7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2.7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2.7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2.7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2.7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row r="1001" spans="1:26" ht="12.75" customHeight="1">
      <c r="A1001" s="32"/>
      <c r="B1001" s="32"/>
      <c r="C1001" s="32"/>
      <c r="D1001" s="32"/>
      <c r="E1001" s="32"/>
      <c r="F1001" s="32"/>
      <c r="G1001" s="32"/>
      <c r="H1001" s="32"/>
      <c r="I1001" s="32"/>
      <c r="J1001" s="32"/>
      <c r="K1001" s="32"/>
      <c r="L1001" s="32"/>
      <c r="M1001" s="32"/>
      <c r="N1001" s="32"/>
      <c r="O1001" s="32"/>
      <c r="P1001" s="32"/>
      <c r="Q1001" s="32"/>
      <c r="R1001" s="32"/>
      <c r="S1001" s="32"/>
      <c r="T1001" s="32"/>
      <c r="U1001" s="32"/>
      <c r="V1001" s="32"/>
      <c r="W1001" s="32"/>
      <c r="X1001" s="32"/>
      <c r="Y1001" s="32"/>
      <c r="Z1001" s="32"/>
    </row>
    <row r="1002" spans="1:26" ht="12.75" customHeight="1">
      <c r="A1002" s="32"/>
      <c r="B1002" s="32"/>
      <c r="C1002" s="32"/>
      <c r="D1002" s="32"/>
      <c r="E1002" s="32"/>
      <c r="F1002" s="32"/>
      <c r="G1002" s="32"/>
      <c r="H1002" s="32"/>
      <c r="I1002" s="32"/>
      <c r="J1002" s="32"/>
      <c r="K1002" s="32"/>
      <c r="L1002" s="32"/>
      <c r="M1002" s="32"/>
      <c r="N1002" s="32"/>
      <c r="O1002" s="32"/>
      <c r="P1002" s="32"/>
      <c r="Q1002" s="32"/>
      <c r="R1002" s="32"/>
      <c r="S1002" s="32"/>
      <c r="T1002" s="32"/>
      <c r="U1002" s="32"/>
      <c r="V1002" s="32"/>
      <c r="W1002" s="32"/>
      <c r="X1002" s="32"/>
      <c r="Y1002" s="32"/>
      <c r="Z1002" s="32"/>
    </row>
    <row r="1003" spans="1:26" ht="12.75" customHeight="1">
      <c r="A1003" s="32"/>
      <c r="B1003" s="32"/>
      <c r="C1003" s="32"/>
      <c r="D1003" s="32"/>
      <c r="E1003" s="32"/>
      <c r="F1003" s="32"/>
      <c r="G1003" s="32"/>
      <c r="H1003" s="32"/>
      <c r="I1003" s="32"/>
      <c r="J1003" s="32"/>
      <c r="K1003" s="32"/>
      <c r="L1003" s="32"/>
      <c r="M1003" s="32"/>
      <c r="N1003" s="32"/>
      <c r="O1003" s="32"/>
      <c r="P1003" s="32"/>
      <c r="Q1003" s="32"/>
      <c r="R1003" s="32"/>
      <c r="S1003" s="32"/>
      <c r="T1003" s="32"/>
      <c r="U1003" s="32"/>
      <c r="V1003" s="32"/>
      <c r="W1003" s="32"/>
      <c r="X1003" s="32"/>
      <c r="Y1003" s="32"/>
      <c r="Z1003" s="32"/>
    </row>
    <row r="1004" spans="1:26" ht="12.75" customHeight="1">
      <c r="A1004" s="32"/>
      <c r="B1004" s="32"/>
      <c r="C1004" s="32"/>
      <c r="D1004" s="32"/>
      <c r="E1004" s="32"/>
      <c r="F1004" s="32"/>
      <c r="G1004" s="32"/>
      <c r="H1004" s="32"/>
      <c r="I1004" s="32"/>
      <c r="J1004" s="32"/>
      <c r="K1004" s="32"/>
      <c r="L1004" s="32"/>
      <c r="M1004" s="32"/>
      <c r="N1004" s="32"/>
      <c r="O1004" s="32"/>
      <c r="P1004" s="32"/>
      <c r="Q1004" s="32"/>
      <c r="R1004" s="32"/>
      <c r="S1004" s="32"/>
      <c r="T1004" s="32"/>
      <c r="U1004" s="32"/>
      <c r="V1004" s="32"/>
      <c r="W1004" s="32"/>
      <c r="X1004" s="32"/>
      <c r="Y1004" s="32"/>
      <c r="Z1004" s="32"/>
    </row>
    <row r="1005" spans="1:26" ht="12.75" customHeight="1">
      <c r="A1005" s="32"/>
      <c r="B1005" s="32"/>
      <c r="C1005" s="32"/>
      <c r="D1005" s="32"/>
      <c r="E1005" s="32"/>
      <c r="F1005" s="32"/>
      <c r="G1005" s="32"/>
      <c r="H1005" s="32"/>
      <c r="I1005" s="32"/>
      <c r="J1005" s="32"/>
      <c r="K1005" s="32"/>
      <c r="L1005" s="32"/>
      <c r="M1005" s="32"/>
      <c r="N1005" s="32"/>
      <c r="O1005" s="32"/>
      <c r="P1005" s="32"/>
      <c r="Q1005" s="32"/>
      <c r="R1005" s="32"/>
      <c r="S1005" s="32"/>
      <c r="T1005" s="32"/>
      <c r="U1005" s="32"/>
      <c r="V1005" s="32"/>
      <c r="W1005" s="32"/>
      <c r="X1005" s="32"/>
      <c r="Y1005" s="32"/>
      <c r="Z1005" s="32"/>
    </row>
    <row r="1006" spans="1:26" ht="12.75" customHeight="1">
      <c r="A1006" s="32"/>
      <c r="B1006" s="32"/>
      <c r="C1006" s="32"/>
      <c r="D1006" s="32"/>
      <c r="E1006" s="32"/>
      <c r="F1006" s="32"/>
      <c r="G1006" s="32"/>
      <c r="H1006" s="32"/>
      <c r="I1006" s="32"/>
      <c r="J1006" s="32"/>
      <c r="K1006" s="32"/>
      <c r="L1006" s="32"/>
      <c r="M1006" s="32"/>
      <c r="N1006" s="32"/>
      <c r="O1006" s="32"/>
      <c r="P1006" s="32"/>
      <c r="Q1006" s="32"/>
      <c r="R1006" s="32"/>
      <c r="S1006" s="32"/>
      <c r="T1006" s="32"/>
      <c r="U1006" s="32"/>
      <c r="V1006" s="32"/>
      <c r="W1006" s="32"/>
      <c r="X1006" s="32"/>
      <c r="Y1006" s="32"/>
      <c r="Z1006" s="32"/>
    </row>
    <row r="1007" spans="1:26" ht="12.75" customHeight="1">
      <c r="A1007" s="32"/>
      <c r="B1007" s="32"/>
      <c r="C1007" s="32"/>
      <c r="D1007" s="32"/>
      <c r="E1007" s="32"/>
      <c r="F1007" s="32"/>
      <c r="G1007" s="32"/>
      <c r="H1007" s="32"/>
      <c r="I1007" s="32"/>
      <c r="J1007" s="32"/>
      <c r="K1007" s="32"/>
      <c r="L1007" s="32"/>
      <c r="M1007" s="32"/>
      <c r="N1007" s="32"/>
      <c r="O1007" s="32"/>
      <c r="P1007" s="32"/>
      <c r="Q1007" s="32"/>
      <c r="R1007" s="32"/>
      <c r="S1007" s="32"/>
      <c r="T1007" s="32"/>
      <c r="U1007" s="32"/>
      <c r="V1007" s="32"/>
      <c r="W1007" s="32"/>
      <c r="X1007" s="32"/>
      <c r="Y1007" s="32"/>
      <c r="Z1007" s="32"/>
    </row>
    <row r="1008" spans="1:26" ht="12.75" customHeight="1">
      <c r="A1008" s="32"/>
      <c r="B1008" s="32"/>
      <c r="C1008" s="32"/>
      <c r="D1008" s="32"/>
      <c r="E1008" s="32"/>
      <c r="F1008" s="32"/>
      <c r="G1008" s="32"/>
      <c r="H1008" s="32"/>
      <c r="I1008" s="32"/>
      <c r="J1008" s="32"/>
      <c r="K1008" s="32"/>
      <c r="L1008" s="32"/>
      <c r="M1008" s="32"/>
      <c r="N1008" s="32"/>
      <c r="O1008" s="32"/>
      <c r="P1008" s="32"/>
      <c r="Q1008" s="32"/>
      <c r="R1008" s="32"/>
      <c r="S1008" s="32"/>
      <c r="T1008" s="32"/>
      <c r="U1008" s="32"/>
      <c r="V1008" s="32"/>
      <c r="W1008" s="32"/>
      <c r="X1008" s="32"/>
      <c r="Y1008" s="32"/>
      <c r="Z1008" s="32"/>
    </row>
    <row r="1009" spans="1:26" ht="12.75" customHeight="1">
      <c r="A1009" s="32"/>
      <c r="B1009" s="32"/>
      <c r="C1009" s="32"/>
      <c r="D1009" s="32"/>
      <c r="E1009" s="32"/>
      <c r="F1009" s="32"/>
      <c r="G1009" s="32"/>
      <c r="H1009" s="32"/>
      <c r="I1009" s="32"/>
      <c r="J1009" s="32"/>
      <c r="K1009" s="32"/>
      <c r="L1009" s="32"/>
      <c r="M1009" s="32"/>
      <c r="N1009" s="32"/>
      <c r="O1009" s="32"/>
      <c r="P1009" s="32"/>
      <c r="Q1009" s="32"/>
      <c r="R1009" s="32"/>
      <c r="S1009" s="32"/>
      <c r="T1009" s="32"/>
      <c r="U1009" s="32"/>
      <c r="V1009" s="32"/>
      <c r="W1009" s="32"/>
      <c r="X1009" s="32"/>
      <c r="Y1009" s="32"/>
      <c r="Z1009" s="32"/>
    </row>
    <row r="1010" spans="1:26" ht="12.75" customHeight="1">
      <c r="A1010" s="32"/>
      <c r="B1010" s="32"/>
      <c r="C1010" s="32"/>
      <c r="D1010" s="32"/>
      <c r="E1010" s="32"/>
      <c r="F1010" s="32"/>
      <c r="G1010" s="32"/>
      <c r="H1010" s="32"/>
      <c r="I1010" s="32"/>
      <c r="J1010" s="32"/>
      <c r="K1010" s="32"/>
      <c r="L1010" s="32"/>
      <c r="M1010" s="32"/>
      <c r="N1010" s="32"/>
      <c r="O1010" s="32"/>
      <c r="P1010" s="32"/>
      <c r="Q1010" s="32"/>
      <c r="R1010" s="32"/>
      <c r="S1010" s="32"/>
      <c r="T1010" s="32"/>
      <c r="U1010" s="32"/>
      <c r="V1010" s="32"/>
      <c r="W1010" s="32"/>
      <c r="X1010" s="32"/>
      <c r="Y1010" s="32"/>
      <c r="Z1010" s="32"/>
    </row>
    <row r="1011" spans="1:26" ht="12.75" customHeight="1">
      <c r="A1011" s="32"/>
      <c r="B1011" s="32"/>
      <c r="C1011" s="32"/>
      <c r="D1011" s="32"/>
      <c r="E1011" s="32"/>
      <c r="F1011" s="32"/>
      <c r="G1011" s="32"/>
      <c r="H1011" s="32"/>
      <c r="I1011" s="32"/>
      <c r="J1011" s="32"/>
      <c r="K1011" s="32"/>
      <c r="L1011" s="32"/>
      <c r="M1011" s="32"/>
      <c r="N1011" s="32"/>
      <c r="O1011" s="32"/>
      <c r="P1011" s="32"/>
      <c r="Q1011" s="32"/>
      <c r="R1011" s="32"/>
      <c r="S1011" s="32"/>
      <c r="T1011" s="32"/>
      <c r="U1011" s="32"/>
      <c r="V1011" s="32"/>
      <c r="W1011" s="32"/>
      <c r="X1011" s="32"/>
      <c r="Y1011" s="32"/>
      <c r="Z1011" s="32"/>
    </row>
    <row r="1012" spans="1:26" ht="12.75" customHeight="1">
      <c r="A1012" s="32"/>
      <c r="B1012" s="32"/>
      <c r="C1012" s="32"/>
      <c r="D1012" s="32"/>
      <c r="E1012" s="32"/>
      <c r="F1012" s="32"/>
      <c r="G1012" s="32"/>
      <c r="H1012" s="32"/>
      <c r="I1012" s="32"/>
      <c r="J1012" s="32"/>
      <c r="K1012" s="32"/>
      <c r="L1012" s="32"/>
      <c r="M1012" s="32"/>
      <c r="N1012" s="32"/>
      <c r="O1012" s="32"/>
      <c r="P1012" s="32"/>
      <c r="Q1012" s="32"/>
      <c r="R1012" s="32"/>
      <c r="S1012" s="32"/>
      <c r="T1012" s="32"/>
      <c r="U1012" s="32"/>
      <c r="V1012" s="32"/>
      <c r="W1012" s="32"/>
      <c r="X1012" s="32"/>
      <c r="Y1012" s="32"/>
      <c r="Z1012" s="32"/>
    </row>
    <row r="1013" spans="1:26" ht="12.75" customHeight="1">
      <c r="A1013" s="32"/>
      <c r="B1013" s="32"/>
      <c r="C1013" s="32"/>
      <c r="D1013" s="32"/>
      <c r="E1013" s="32"/>
      <c r="F1013" s="32"/>
      <c r="G1013" s="32"/>
      <c r="H1013" s="32"/>
      <c r="I1013" s="32"/>
      <c r="J1013" s="32"/>
      <c r="K1013" s="32"/>
      <c r="L1013" s="32"/>
      <c r="M1013" s="32"/>
      <c r="N1013" s="32"/>
      <c r="O1013" s="32"/>
      <c r="P1013" s="32"/>
      <c r="Q1013" s="32"/>
      <c r="R1013" s="32"/>
      <c r="S1013" s="32"/>
      <c r="T1013" s="32"/>
      <c r="U1013" s="32"/>
      <c r="V1013" s="32"/>
      <c r="W1013" s="32"/>
      <c r="X1013" s="32"/>
      <c r="Y1013" s="32"/>
      <c r="Z1013" s="32"/>
    </row>
    <row r="1014" spans="1:26" ht="12.75" customHeight="1">
      <c r="A1014" s="32"/>
      <c r="B1014" s="32"/>
      <c r="C1014" s="32"/>
      <c r="D1014" s="32"/>
      <c r="E1014" s="32"/>
      <c r="F1014" s="32"/>
      <c r="G1014" s="32"/>
      <c r="H1014" s="32"/>
      <c r="I1014" s="32"/>
      <c r="J1014" s="32"/>
      <c r="K1014" s="32"/>
      <c r="L1014" s="32"/>
      <c r="M1014" s="32"/>
      <c r="N1014" s="32"/>
      <c r="O1014" s="32"/>
      <c r="P1014" s="32"/>
      <c r="Q1014" s="32"/>
      <c r="R1014" s="32"/>
      <c r="S1014" s="32"/>
      <c r="T1014" s="32"/>
      <c r="U1014" s="32"/>
      <c r="V1014" s="32"/>
      <c r="W1014" s="32"/>
      <c r="X1014" s="32"/>
      <c r="Y1014" s="32"/>
      <c r="Z1014" s="32"/>
    </row>
    <row r="1015" spans="1:26" ht="12.75" customHeight="1">
      <c r="A1015" s="32"/>
      <c r="B1015" s="32"/>
      <c r="C1015" s="32"/>
      <c r="D1015" s="32"/>
      <c r="E1015" s="32"/>
      <c r="F1015" s="32"/>
      <c r="G1015" s="32"/>
      <c r="H1015" s="32"/>
      <c r="I1015" s="32"/>
      <c r="J1015" s="32"/>
      <c r="K1015" s="32"/>
      <c r="L1015" s="32"/>
      <c r="M1015" s="32"/>
      <c r="N1015" s="32"/>
      <c r="O1015" s="32"/>
      <c r="P1015" s="32"/>
      <c r="Q1015" s="32"/>
      <c r="R1015" s="32"/>
      <c r="S1015" s="32"/>
      <c r="T1015" s="32"/>
      <c r="U1015" s="32"/>
      <c r="V1015" s="32"/>
      <c r="W1015" s="32"/>
      <c r="X1015" s="32"/>
      <c r="Y1015" s="32"/>
      <c r="Z1015" s="32"/>
    </row>
    <row r="1016" spans="1:26" ht="12.75" customHeight="1">
      <c r="A1016" s="32"/>
      <c r="B1016" s="32"/>
      <c r="C1016" s="32"/>
      <c r="D1016" s="32"/>
      <c r="E1016" s="32"/>
      <c r="F1016" s="32"/>
      <c r="G1016" s="32"/>
      <c r="H1016" s="32"/>
      <c r="I1016" s="32"/>
      <c r="J1016" s="32"/>
      <c r="K1016" s="32"/>
      <c r="L1016" s="32"/>
      <c r="M1016" s="32"/>
      <c r="N1016" s="32"/>
      <c r="O1016" s="32"/>
      <c r="P1016" s="32"/>
      <c r="Q1016" s="32"/>
      <c r="R1016" s="32"/>
      <c r="S1016" s="32"/>
      <c r="T1016" s="32"/>
      <c r="U1016" s="32"/>
      <c r="V1016" s="32"/>
      <c r="W1016" s="32"/>
      <c r="X1016" s="32"/>
      <c r="Y1016" s="32"/>
      <c r="Z1016" s="32"/>
    </row>
    <row r="1017" spans="1:26" ht="12.75" customHeight="1">
      <c r="A1017" s="32"/>
      <c r="B1017" s="32"/>
      <c r="C1017" s="32"/>
      <c r="D1017" s="32"/>
      <c r="E1017" s="32"/>
      <c r="F1017" s="32"/>
      <c r="G1017" s="32"/>
      <c r="H1017" s="32"/>
      <c r="I1017" s="32"/>
      <c r="J1017" s="32"/>
      <c r="K1017" s="32"/>
      <c r="L1017" s="32"/>
      <c r="M1017" s="32"/>
      <c r="N1017" s="32"/>
      <c r="O1017" s="32"/>
      <c r="P1017" s="32"/>
      <c r="Q1017" s="32"/>
      <c r="R1017" s="32"/>
      <c r="S1017" s="32"/>
      <c r="T1017" s="32"/>
      <c r="U1017" s="32"/>
      <c r="V1017" s="32"/>
      <c r="W1017" s="32"/>
      <c r="X1017" s="32"/>
      <c r="Y1017" s="32"/>
      <c r="Z1017" s="32"/>
    </row>
    <row r="1018" spans="1:26" ht="12.75" customHeight="1">
      <c r="A1018" s="32"/>
      <c r="B1018" s="32"/>
      <c r="C1018" s="32"/>
      <c r="D1018" s="32"/>
      <c r="E1018" s="32"/>
      <c r="F1018" s="32"/>
      <c r="G1018" s="32"/>
      <c r="H1018" s="32"/>
      <c r="I1018" s="32"/>
      <c r="J1018" s="32"/>
      <c r="K1018" s="32"/>
      <c r="L1018" s="32"/>
      <c r="M1018" s="32"/>
      <c r="N1018" s="32"/>
      <c r="O1018" s="32"/>
      <c r="P1018" s="32"/>
      <c r="Q1018" s="32"/>
      <c r="R1018" s="32"/>
      <c r="S1018" s="32"/>
      <c r="T1018" s="32"/>
      <c r="U1018" s="32"/>
      <c r="V1018" s="32"/>
      <c r="W1018" s="32"/>
      <c r="X1018" s="32"/>
      <c r="Y1018" s="32"/>
      <c r="Z1018" s="32"/>
    </row>
    <row r="1019" spans="1:26" ht="12.75" customHeight="1">
      <c r="A1019" s="32"/>
      <c r="B1019" s="32"/>
      <c r="C1019" s="32"/>
      <c r="D1019" s="32"/>
      <c r="E1019" s="32"/>
      <c r="F1019" s="32"/>
      <c r="G1019" s="32"/>
      <c r="H1019" s="32"/>
      <c r="I1019" s="32"/>
      <c r="J1019" s="32"/>
      <c r="K1019" s="32"/>
      <c r="L1019" s="32"/>
      <c r="M1019" s="32"/>
      <c r="N1019" s="32"/>
      <c r="O1019" s="32"/>
      <c r="P1019" s="32"/>
      <c r="Q1019" s="32"/>
      <c r="R1019" s="32"/>
      <c r="S1019" s="32"/>
      <c r="T1019" s="32"/>
      <c r="U1019" s="32"/>
      <c r="V1019" s="32"/>
      <c r="W1019" s="32"/>
      <c r="X1019" s="32"/>
      <c r="Y1019" s="32"/>
      <c r="Z1019" s="32"/>
    </row>
    <row r="1020" spans="1:26" ht="12.75" customHeight="1">
      <c r="A1020" s="32"/>
      <c r="B1020" s="32"/>
      <c r="C1020" s="32"/>
      <c r="D1020" s="32"/>
      <c r="E1020" s="32"/>
      <c r="F1020" s="32"/>
      <c r="G1020" s="32"/>
      <c r="H1020" s="32"/>
      <c r="I1020" s="32"/>
      <c r="J1020" s="32"/>
      <c r="K1020" s="32"/>
      <c r="L1020" s="32"/>
      <c r="M1020" s="32"/>
      <c r="N1020" s="32"/>
      <c r="O1020" s="32"/>
      <c r="P1020" s="32"/>
      <c r="Q1020" s="32"/>
      <c r="R1020" s="32"/>
      <c r="S1020" s="32"/>
      <c r="T1020" s="32"/>
      <c r="U1020" s="32"/>
      <c r="V1020" s="32"/>
      <c r="W1020" s="32"/>
      <c r="X1020" s="32"/>
      <c r="Y1020" s="32"/>
      <c r="Z1020" s="32"/>
    </row>
    <row r="1021" spans="1:26" ht="12.75" customHeight="1">
      <c r="A1021" s="32"/>
      <c r="B1021" s="32"/>
      <c r="C1021" s="32"/>
      <c r="D1021" s="32"/>
      <c r="E1021" s="32"/>
      <c r="F1021" s="32"/>
      <c r="G1021" s="32"/>
      <c r="H1021" s="32"/>
      <c r="I1021" s="32"/>
      <c r="J1021" s="32"/>
      <c r="K1021" s="32"/>
      <c r="L1021" s="32"/>
      <c r="M1021" s="32"/>
      <c r="N1021" s="32"/>
      <c r="O1021" s="32"/>
      <c r="P1021" s="32"/>
      <c r="Q1021" s="32"/>
      <c r="R1021" s="32"/>
      <c r="S1021" s="32"/>
      <c r="T1021" s="32"/>
      <c r="U1021" s="32"/>
      <c r="V1021" s="32"/>
      <c r="W1021" s="32"/>
      <c r="X1021" s="32"/>
      <c r="Y1021" s="32"/>
      <c r="Z1021" s="32"/>
    </row>
    <row r="1022" spans="1:26" ht="12.75" customHeight="1">
      <c r="A1022" s="32"/>
      <c r="B1022" s="32"/>
      <c r="C1022" s="32"/>
      <c r="D1022" s="32"/>
      <c r="E1022" s="32"/>
      <c r="F1022" s="32"/>
      <c r="G1022" s="32"/>
      <c r="H1022" s="32"/>
      <c r="I1022" s="32"/>
      <c r="J1022" s="32"/>
      <c r="K1022" s="32"/>
      <c r="L1022" s="32"/>
      <c r="M1022" s="32"/>
      <c r="N1022" s="32"/>
      <c r="O1022" s="32"/>
      <c r="P1022" s="32"/>
      <c r="Q1022" s="32"/>
      <c r="R1022" s="32"/>
      <c r="S1022" s="32"/>
      <c r="T1022" s="32"/>
      <c r="U1022" s="32"/>
      <c r="V1022" s="32"/>
      <c r="W1022" s="32"/>
      <c r="X1022" s="32"/>
      <c r="Y1022" s="32"/>
      <c r="Z1022" s="32"/>
    </row>
    <row r="1023" spans="1:26" ht="12.75" customHeight="1">
      <c r="A1023" s="32"/>
      <c r="B1023" s="32"/>
      <c r="C1023" s="32"/>
      <c r="D1023" s="32"/>
      <c r="E1023" s="32"/>
      <c r="F1023" s="32"/>
      <c r="G1023" s="32"/>
      <c r="H1023" s="32"/>
      <c r="I1023" s="32"/>
      <c r="J1023" s="32"/>
      <c r="K1023" s="32"/>
      <c r="L1023" s="32"/>
      <c r="M1023" s="32"/>
      <c r="N1023" s="32"/>
      <c r="O1023" s="32"/>
      <c r="P1023" s="32"/>
      <c r="Q1023" s="32"/>
      <c r="R1023" s="32"/>
      <c r="S1023" s="32"/>
      <c r="T1023" s="32"/>
      <c r="U1023" s="32"/>
      <c r="V1023" s="32"/>
      <c r="W1023" s="32"/>
      <c r="X1023" s="32"/>
      <c r="Y1023" s="32"/>
      <c r="Z1023" s="32"/>
    </row>
    <row r="1024" spans="1:26" ht="12.75" customHeight="1">
      <c r="A1024" s="32"/>
      <c r="B1024" s="32"/>
      <c r="C1024" s="32"/>
      <c r="D1024" s="32"/>
      <c r="E1024" s="32"/>
      <c r="F1024" s="32"/>
      <c r="G1024" s="32"/>
      <c r="H1024" s="32"/>
      <c r="I1024" s="32"/>
      <c r="J1024" s="32"/>
      <c r="K1024" s="32"/>
      <c r="L1024" s="32"/>
      <c r="M1024" s="32"/>
      <c r="N1024" s="32"/>
      <c r="O1024" s="32"/>
      <c r="P1024" s="32"/>
      <c r="Q1024" s="32"/>
      <c r="R1024" s="32"/>
      <c r="S1024" s="32"/>
      <c r="T1024" s="32"/>
      <c r="U1024" s="32"/>
      <c r="V1024" s="32"/>
      <c r="W1024" s="32"/>
      <c r="X1024" s="32"/>
      <c r="Y1024" s="32"/>
      <c r="Z1024" s="32"/>
    </row>
    <row r="1025" spans="1:26" ht="12.75" customHeight="1">
      <c r="A1025" s="32"/>
      <c r="B1025" s="32"/>
      <c r="C1025" s="32"/>
      <c r="D1025" s="32"/>
      <c r="E1025" s="32"/>
      <c r="F1025" s="32"/>
      <c r="G1025" s="32"/>
      <c r="H1025" s="32"/>
      <c r="I1025" s="32"/>
      <c r="J1025" s="32"/>
      <c r="K1025" s="32"/>
      <c r="L1025" s="32"/>
      <c r="M1025" s="32"/>
      <c r="N1025" s="32"/>
      <c r="O1025" s="32"/>
      <c r="P1025" s="32"/>
      <c r="Q1025" s="32"/>
      <c r="R1025" s="32"/>
      <c r="S1025" s="32"/>
      <c r="T1025" s="32"/>
      <c r="U1025" s="32"/>
      <c r="V1025" s="32"/>
      <c r="W1025" s="32"/>
      <c r="X1025" s="32"/>
      <c r="Y1025" s="32"/>
      <c r="Z1025" s="32"/>
    </row>
    <row r="1026" spans="1:26" ht="12.75" customHeight="1">
      <c r="A1026" s="32"/>
      <c r="B1026" s="32"/>
      <c r="C1026" s="32"/>
      <c r="D1026" s="32"/>
      <c r="E1026" s="32"/>
      <c r="F1026" s="32"/>
      <c r="G1026" s="32"/>
      <c r="H1026" s="32"/>
      <c r="I1026" s="32"/>
      <c r="J1026" s="32"/>
      <c r="K1026" s="32"/>
      <c r="L1026" s="32"/>
      <c r="M1026" s="32"/>
      <c r="N1026" s="32"/>
      <c r="O1026" s="32"/>
      <c r="P1026" s="32"/>
      <c r="Q1026" s="32"/>
      <c r="R1026" s="32"/>
      <c r="S1026" s="32"/>
      <c r="T1026" s="32"/>
      <c r="U1026" s="32"/>
      <c r="V1026" s="32"/>
      <c r="W1026" s="32"/>
      <c r="X1026" s="32"/>
      <c r="Y1026" s="32"/>
      <c r="Z1026" s="32"/>
    </row>
    <row r="1027" spans="1:26" ht="12.75" customHeight="1">
      <c r="A1027" s="32"/>
      <c r="B1027" s="32"/>
      <c r="C1027" s="32"/>
      <c r="D1027" s="32"/>
      <c r="E1027" s="32"/>
      <c r="F1027" s="32"/>
      <c r="G1027" s="32"/>
      <c r="H1027" s="32"/>
      <c r="I1027" s="32"/>
      <c r="J1027" s="32"/>
      <c r="K1027" s="32"/>
      <c r="L1027" s="32"/>
      <c r="M1027" s="32"/>
      <c r="N1027" s="32"/>
      <c r="O1027" s="32"/>
      <c r="P1027" s="32"/>
      <c r="Q1027" s="32"/>
      <c r="R1027" s="32"/>
      <c r="S1027" s="32"/>
      <c r="T1027" s="32"/>
      <c r="U1027" s="32"/>
      <c r="V1027" s="32"/>
      <c r="W1027" s="32"/>
      <c r="X1027" s="32"/>
      <c r="Y1027" s="32"/>
      <c r="Z1027" s="32"/>
    </row>
    <row r="1028" spans="1:26" ht="12.75" customHeight="1">
      <c r="A1028" s="32"/>
      <c r="B1028" s="32"/>
      <c r="C1028" s="32"/>
      <c r="D1028" s="32"/>
      <c r="E1028" s="32"/>
      <c r="F1028" s="32"/>
      <c r="G1028" s="32"/>
      <c r="H1028" s="32"/>
      <c r="I1028" s="32"/>
      <c r="J1028" s="32"/>
      <c r="K1028" s="32"/>
      <c r="L1028" s="32"/>
      <c r="M1028" s="32"/>
      <c r="N1028" s="32"/>
      <c r="O1028" s="32"/>
      <c r="P1028" s="32"/>
      <c r="Q1028" s="32"/>
      <c r="R1028" s="32"/>
      <c r="S1028" s="32"/>
      <c r="T1028" s="32"/>
      <c r="U1028" s="32"/>
      <c r="V1028" s="32"/>
      <c r="W1028" s="32"/>
      <c r="X1028" s="32"/>
      <c r="Y1028" s="32"/>
      <c r="Z1028" s="32"/>
    </row>
    <row r="1029" spans="1:26" ht="12.75" customHeight="1">
      <c r="A1029" s="32"/>
      <c r="B1029" s="32"/>
      <c r="C1029" s="32"/>
      <c r="D1029" s="32"/>
      <c r="E1029" s="32"/>
      <c r="F1029" s="32"/>
      <c r="G1029" s="32"/>
      <c r="H1029" s="32"/>
      <c r="I1029" s="32"/>
      <c r="J1029" s="32"/>
      <c r="K1029" s="32"/>
      <c r="L1029" s="32"/>
      <c r="M1029" s="32"/>
      <c r="N1029" s="32"/>
      <c r="O1029" s="32"/>
      <c r="P1029" s="32"/>
      <c r="Q1029" s="32"/>
      <c r="R1029" s="32"/>
      <c r="S1029" s="32"/>
      <c r="T1029" s="32"/>
      <c r="U1029" s="32"/>
      <c r="V1029" s="32"/>
      <c r="W1029" s="32"/>
      <c r="X1029" s="32"/>
      <c r="Y1029" s="32"/>
      <c r="Z1029" s="32"/>
    </row>
    <row r="1030" spans="1:26" ht="12.75" customHeight="1">
      <c r="A1030" s="32"/>
      <c r="B1030" s="32"/>
      <c r="C1030" s="32"/>
      <c r="D1030" s="32"/>
      <c r="E1030" s="32"/>
      <c r="F1030" s="32"/>
      <c r="G1030" s="32"/>
      <c r="H1030" s="32"/>
      <c r="I1030" s="32"/>
      <c r="J1030" s="32"/>
      <c r="K1030" s="32"/>
      <c r="L1030" s="32"/>
      <c r="M1030" s="32"/>
      <c r="N1030" s="32"/>
      <c r="O1030" s="32"/>
      <c r="P1030" s="32"/>
      <c r="Q1030" s="32"/>
      <c r="R1030" s="32"/>
      <c r="S1030" s="32"/>
      <c r="T1030" s="32"/>
      <c r="U1030" s="32"/>
      <c r="V1030" s="32"/>
      <c r="W1030" s="32"/>
      <c r="X1030" s="32"/>
      <c r="Y1030" s="32"/>
      <c r="Z1030" s="32"/>
    </row>
    <row r="1031" spans="1:26" ht="12.75" customHeight="1">
      <c r="A1031" s="32"/>
      <c r="B1031" s="32"/>
      <c r="C1031" s="32"/>
      <c r="D1031" s="32"/>
      <c r="E1031" s="32"/>
      <c r="F1031" s="32"/>
      <c r="G1031" s="32"/>
      <c r="H1031" s="32"/>
      <c r="I1031" s="32"/>
      <c r="J1031" s="32"/>
      <c r="K1031" s="32"/>
      <c r="L1031" s="32"/>
      <c r="M1031" s="32"/>
      <c r="N1031" s="32"/>
      <c r="O1031" s="32"/>
      <c r="P1031" s="32"/>
      <c r="Q1031" s="32"/>
      <c r="R1031" s="32"/>
      <c r="S1031" s="32"/>
      <c r="T1031" s="32"/>
      <c r="U1031" s="32"/>
      <c r="V1031" s="32"/>
      <c r="W1031" s="32"/>
      <c r="X1031" s="32"/>
      <c r="Y1031" s="32"/>
      <c r="Z1031" s="32"/>
    </row>
    <row r="1032" spans="1:26" ht="12.75" customHeight="1">
      <c r="A1032" s="32"/>
      <c r="B1032" s="32"/>
      <c r="C1032" s="32"/>
      <c r="D1032" s="32"/>
      <c r="E1032" s="32"/>
      <c r="F1032" s="32"/>
      <c r="G1032" s="32"/>
      <c r="H1032" s="32"/>
      <c r="I1032" s="32"/>
      <c r="J1032" s="32"/>
      <c r="K1032" s="32"/>
      <c r="L1032" s="32"/>
      <c r="M1032" s="32"/>
      <c r="N1032" s="32"/>
      <c r="O1032" s="32"/>
      <c r="P1032" s="32"/>
      <c r="Q1032" s="32"/>
      <c r="R1032" s="32"/>
      <c r="S1032" s="32"/>
      <c r="T1032" s="32"/>
      <c r="U1032" s="32"/>
      <c r="V1032" s="32"/>
      <c r="W1032" s="32"/>
      <c r="X1032" s="32"/>
      <c r="Y1032" s="32"/>
      <c r="Z1032" s="32"/>
    </row>
    <row r="1033" spans="1:26" ht="12.75" customHeight="1">
      <c r="A1033" s="32"/>
      <c r="B1033" s="32"/>
      <c r="C1033" s="32"/>
      <c r="D1033" s="32"/>
      <c r="E1033" s="32"/>
      <c r="F1033" s="32"/>
      <c r="G1033" s="32"/>
      <c r="H1033" s="32"/>
      <c r="I1033" s="32"/>
      <c r="J1033" s="32"/>
      <c r="K1033" s="32"/>
      <c r="L1033" s="32"/>
      <c r="M1033" s="32"/>
      <c r="N1033" s="32"/>
      <c r="O1033" s="32"/>
      <c r="P1033" s="32"/>
      <c r="Q1033" s="32"/>
      <c r="R1033" s="32"/>
      <c r="S1033" s="32"/>
      <c r="T1033" s="32"/>
      <c r="U1033" s="32"/>
      <c r="V1033" s="32"/>
      <c r="W1033" s="32"/>
      <c r="X1033" s="32"/>
      <c r="Y1033" s="32"/>
      <c r="Z1033" s="32"/>
    </row>
    <row r="1034" spans="1:26" ht="12.75" customHeight="1">
      <c r="A1034" s="32"/>
      <c r="B1034" s="32"/>
      <c r="C1034" s="32"/>
      <c r="D1034" s="32"/>
      <c r="E1034" s="32"/>
      <c r="F1034" s="32"/>
      <c r="G1034" s="32"/>
      <c r="H1034" s="32"/>
      <c r="I1034" s="32"/>
      <c r="J1034" s="32"/>
      <c r="K1034" s="32"/>
      <c r="L1034" s="32"/>
      <c r="M1034" s="32"/>
      <c r="N1034" s="32"/>
      <c r="O1034" s="32"/>
      <c r="P1034" s="32"/>
      <c r="Q1034" s="32"/>
      <c r="R1034" s="32"/>
      <c r="S1034" s="32"/>
      <c r="T1034" s="32"/>
      <c r="U1034" s="32"/>
      <c r="V1034" s="32"/>
      <c r="W1034" s="32"/>
      <c r="X1034" s="32"/>
      <c r="Y1034" s="32"/>
      <c r="Z1034" s="32"/>
    </row>
    <row r="1035" spans="1:26" ht="12.75" customHeight="1">
      <c r="A1035" s="32"/>
      <c r="B1035" s="32"/>
      <c r="C1035" s="32"/>
      <c r="D1035" s="32"/>
      <c r="E1035" s="32"/>
      <c r="F1035" s="32"/>
      <c r="G1035" s="32"/>
      <c r="H1035" s="32"/>
      <c r="I1035" s="32"/>
      <c r="J1035" s="32"/>
      <c r="K1035" s="32"/>
      <c r="L1035" s="32"/>
      <c r="M1035" s="32"/>
      <c r="N1035" s="32"/>
      <c r="O1035" s="32"/>
      <c r="P1035" s="32"/>
      <c r="Q1035" s="32"/>
      <c r="R1035" s="32"/>
      <c r="S1035" s="32"/>
      <c r="T1035" s="32"/>
      <c r="U1035" s="32"/>
      <c r="V1035" s="32"/>
      <c r="W1035" s="32"/>
      <c r="X1035" s="32"/>
      <c r="Y1035" s="32"/>
      <c r="Z1035" s="32"/>
    </row>
    <row r="1036" spans="1:26" ht="12.75" customHeight="1">
      <c r="A1036" s="32"/>
      <c r="B1036" s="32"/>
      <c r="C1036" s="32"/>
      <c r="D1036" s="32"/>
      <c r="E1036" s="32"/>
      <c r="F1036" s="32"/>
      <c r="G1036" s="32"/>
      <c r="H1036" s="32"/>
      <c r="I1036" s="32"/>
      <c r="J1036" s="32"/>
      <c r="K1036" s="32"/>
      <c r="L1036" s="32"/>
      <c r="M1036" s="32"/>
      <c r="N1036" s="32"/>
      <c r="O1036" s="32"/>
      <c r="P1036" s="32"/>
      <c r="Q1036" s="32"/>
      <c r="R1036" s="32"/>
      <c r="S1036" s="32"/>
      <c r="T1036" s="32"/>
      <c r="U1036" s="32"/>
      <c r="V1036" s="32"/>
      <c r="W1036" s="32"/>
      <c r="X1036" s="32"/>
      <c r="Y1036" s="32"/>
      <c r="Z1036" s="32"/>
    </row>
    <row r="1037" spans="1:26" ht="12.75" customHeight="1">
      <c r="A1037" s="32"/>
      <c r="B1037" s="32"/>
      <c r="C1037" s="32"/>
      <c r="D1037" s="32"/>
      <c r="E1037" s="32"/>
      <c r="F1037" s="32"/>
      <c r="G1037" s="32"/>
      <c r="H1037" s="32"/>
      <c r="I1037" s="32"/>
      <c r="J1037" s="32"/>
      <c r="K1037" s="32"/>
      <c r="L1037" s="32"/>
      <c r="M1037" s="32"/>
      <c r="N1037" s="32"/>
      <c r="O1037" s="32"/>
      <c r="P1037" s="32"/>
      <c r="Q1037" s="32"/>
      <c r="R1037" s="32"/>
      <c r="S1037" s="32"/>
      <c r="T1037" s="32"/>
      <c r="U1037" s="32"/>
      <c r="V1037" s="32"/>
      <c r="W1037" s="32"/>
      <c r="X1037" s="32"/>
      <c r="Y1037" s="32"/>
      <c r="Z1037" s="32"/>
    </row>
    <row r="1038" spans="1:26" ht="12.75" customHeight="1">
      <c r="A1038" s="32"/>
      <c r="B1038" s="32"/>
      <c r="C1038" s="32"/>
      <c r="D1038" s="32"/>
      <c r="E1038" s="32"/>
      <c r="F1038" s="32"/>
      <c r="G1038" s="32"/>
      <c r="H1038" s="32"/>
      <c r="I1038" s="32"/>
      <c r="J1038" s="32"/>
      <c r="K1038" s="32"/>
      <c r="L1038" s="32"/>
      <c r="M1038" s="32"/>
      <c r="N1038" s="32"/>
      <c r="O1038" s="32"/>
      <c r="P1038" s="32"/>
      <c r="Q1038" s="32"/>
      <c r="R1038" s="32"/>
      <c r="S1038" s="32"/>
      <c r="T1038" s="32"/>
      <c r="U1038" s="32"/>
      <c r="V1038" s="32"/>
      <c r="W1038" s="32"/>
      <c r="X1038" s="32"/>
      <c r="Y1038" s="32"/>
      <c r="Z1038" s="32"/>
    </row>
    <row r="1039" spans="1:26" ht="12.75" customHeight="1">
      <c r="A1039" s="32"/>
      <c r="B1039" s="32"/>
      <c r="C1039" s="32"/>
      <c r="D1039" s="32"/>
      <c r="E1039" s="32"/>
      <c r="F1039" s="32"/>
      <c r="G1039" s="32"/>
      <c r="H1039" s="32"/>
      <c r="I1039" s="32"/>
      <c r="J1039" s="32"/>
      <c r="K1039" s="32"/>
      <c r="L1039" s="32"/>
      <c r="M1039" s="32"/>
      <c r="N1039" s="32"/>
      <c r="O1039" s="32"/>
      <c r="P1039" s="32"/>
      <c r="Q1039" s="32"/>
      <c r="R1039" s="32"/>
      <c r="S1039" s="32"/>
      <c r="T1039" s="32"/>
      <c r="U1039" s="32"/>
      <c r="V1039" s="32"/>
      <c r="W1039" s="32"/>
      <c r="X1039" s="32"/>
      <c r="Y1039" s="32"/>
      <c r="Z1039" s="32"/>
    </row>
    <row r="1040" spans="1:26" ht="12.75" customHeight="1">
      <c r="A1040" s="32"/>
      <c r="B1040" s="32"/>
      <c r="C1040" s="32"/>
      <c r="D1040" s="32"/>
      <c r="E1040" s="32"/>
      <c r="F1040" s="32"/>
      <c r="G1040" s="32"/>
      <c r="H1040" s="32"/>
      <c r="I1040" s="32"/>
      <c r="J1040" s="32"/>
      <c r="K1040" s="32"/>
      <c r="L1040" s="32"/>
      <c r="M1040" s="32"/>
      <c r="N1040" s="32"/>
      <c r="O1040" s="32"/>
      <c r="P1040" s="32"/>
      <c r="Q1040" s="32"/>
      <c r="R1040" s="32"/>
      <c r="S1040" s="32"/>
      <c r="T1040" s="32"/>
      <c r="U1040" s="32"/>
      <c r="V1040" s="32"/>
      <c r="W1040" s="32"/>
      <c r="X1040" s="32"/>
      <c r="Y1040" s="32"/>
      <c r="Z1040" s="32"/>
    </row>
    <row r="1041" spans="1:26" ht="12.75" customHeight="1">
      <c r="A1041" s="32"/>
      <c r="B1041" s="32"/>
      <c r="C1041" s="32"/>
      <c r="D1041" s="32"/>
      <c r="E1041" s="32"/>
      <c r="F1041" s="32"/>
      <c r="G1041" s="32"/>
      <c r="H1041" s="32"/>
      <c r="I1041" s="32"/>
      <c r="J1041" s="32"/>
      <c r="K1041" s="32"/>
      <c r="L1041" s="32"/>
      <c r="M1041" s="32"/>
      <c r="N1041" s="32"/>
      <c r="O1041" s="32"/>
      <c r="P1041" s="32"/>
      <c r="Q1041" s="32"/>
      <c r="R1041" s="32"/>
      <c r="S1041" s="32"/>
      <c r="T1041" s="32"/>
      <c r="U1041" s="32"/>
      <c r="V1041" s="32"/>
      <c r="W1041" s="32"/>
      <c r="X1041" s="32"/>
      <c r="Y1041" s="32"/>
      <c r="Z1041" s="32"/>
    </row>
    <row r="1042" spans="1:26" ht="12.75" customHeight="1">
      <c r="A1042" s="32"/>
      <c r="B1042" s="32"/>
      <c r="C1042" s="32"/>
      <c r="D1042" s="32"/>
      <c r="E1042" s="32"/>
      <c r="F1042" s="32"/>
      <c r="G1042" s="32"/>
      <c r="H1042" s="32"/>
      <c r="I1042" s="32"/>
      <c r="J1042" s="32"/>
      <c r="K1042" s="32"/>
      <c r="L1042" s="32"/>
      <c r="M1042" s="32"/>
      <c r="N1042" s="32"/>
      <c r="O1042" s="32"/>
      <c r="P1042" s="32"/>
      <c r="Q1042" s="32"/>
      <c r="R1042" s="32"/>
      <c r="S1042" s="32"/>
      <c r="T1042" s="32"/>
      <c r="U1042" s="32"/>
      <c r="V1042" s="32"/>
      <c r="W1042" s="32"/>
      <c r="X1042" s="32"/>
      <c r="Y1042" s="32"/>
      <c r="Z1042" s="32"/>
    </row>
    <row r="1043" spans="1:26" ht="12.75" customHeight="1">
      <c r="A1043" s="32"/>
      <c r="B1043" s="32"/>
      <c r="C1043" s="32"/>
      <c r="D1043" s="32"/>
      <c r="E1043" s="32"/>
      <c r="F1043" s="32"/>
      <c r="G1043" s="32"/>
      <c r="H1043" s="32"/>
      <c r="I1043" s="32"/>
      <c r="J1043" s="32"/>
      <c r="K1043" s="32"/>
      <c r="L1043" s="32"/>
      <c r="M1043" s="32"/>
      <c r="N1043" s="32"/>
      <c r="O1043" s="32"/>
      <c r="P1043" s="32"/>
      <c r="Q1043" s="32"/>
      <c r="R1043" s="32"/>
      <c r="S1043" s="32"/>
      <c r="T1043" s="32"/>
      <c r="U1043" s="32"/>
      <c r="V1043" s="32"/>
      <c r="W1043" s="32"/>
      <c r="X1043" s="32"/>
      <c r="Y1043" s="32"/>
      <c r="Z1043" s="32"/>
    </row>
    <row r="1044" spans="1:26" ht="12.75" customHeight="1">
      <c r="A1044" s="32"/>
      <c r="B1044" s="32"/>
      <c r="C1044" s="32"/>
      <c r="D1044" s="32"/>
      <c r="E1044" s="32"/>
      <c r="F1044" s="32"/>
      <c r="G1044" s="32"/>
      <c r="H1044" s="32"/>
      <c r="I1044" s="32"/>
      <c r="J1044" s="32"/>
      <c r="K1044" s="32"/>
      <c r="L1044" s="32"/>
      <c r="M1044" s="32"/>
      <c r="N1044" s="32"/>
      <c r="O1044" s="32"/>
      <c r="P1044" s="32"/>
      <c r="Q1044" s="32"/>
      <c r="R1044" s="32"/>
      <c r="S1044" s="32"/>
      <c r="T1044" s="32"/>
      <c r="U1044" s="32"/>
      <c r="V1044" s="32"/>
      <c r="W1044" s="32"/>
      <c r="X1044" s="32"/>
      <c r="Y1044" s="32"/>
      <c r="Z1044" s="32"/>
    </row>
    <row r="1045" spans="1:26" ht="12.75" customHeight="1">
      <c r="A1045" s="32"/>
      <c r="B1045" s="32"/>
      <c r="C1045" s="32"/>
      <c r="D1045" s="32"/>
      <c r="E1045" s="32"/>
      <c r="F1045" s="32"/>
      <c r="G1045" s="32"/>
      <c r="H1045" s="32"/>
      <c r="I1045" s="32"/>
      <c r="J1045" s="32"/>
      <c r="K1045" s="32"/>
      <c r="L1045" s="32"/>
      <c r="M1045" s="32"/>
      <c r="N1045" s="32"/>
      <c r="O1045" s="32"/>
      <c r="P1045" s="32"/>
      <c r="Q1045" s="32"/>
      <c r="R1045" s="32"/>
      <c r="S1045" s="32"/>
      <c r="T1045" s="32"/>
      <c r="U1045" s="32"/>
      <c r="V1045" s="32"/>
      <c r="W1045" s="32"/>
      <c r="X1045" s="32"/>
      <c r="Y1045" s="32"/>
      <c r="Z1045" s="32"/>
    </row>
    <row r="1046" spans="1:26" ht="12.75" customHeight="1">
      <c r="A1046" s="32"/>
      <c r="B1046" s="32"/>
      <c r="C1046" s="32"/>
      <c r="D1046" s="32"/>
      <c r="E1046" s="32"/>
      <c r="F1046" s="32"/>
      <c r="G1046" s="32"/>
      <c r="H1046" s="32"/>
      <c r="I1046" s="32"/>
      <c r="J1046" s="32"/>
      <c r="K1046" s="32"/>
      <c r="L1046" s="32"/>
      <c r="M1046" s="32"/>
      <c r="N1046" s="32"/>
      <c r="O1046" s="32"/>
      <c r="P1046" s="32"/>
      <c r="Q1046" s="32"/>
      <c r="R1046" s="32"/>
      <c r="S1046" s="32"/>
      <c r="T1046" s="32"/>
      <c r="U1046" s="32"/>
      <c r="V1046" s="32"/>
      <c r="W1046" s="32"/>
      <c r="X1046" s="32"/>
      <c r="Y1046" s="32"/>
      <c r="Z1046" s="32"/>
    </row>
    <row r="1047" spans="1:26" ht="12.75" customHeight="1">
      <c r="A1047" s="32"/>
      <c r="B1047" s="32"/>
      <c r="C1047" s="32"/>
      <c r="D1047" s="32"/>
      <c r="E1047" s="32"/>
      <c r="F1047" s="32"/>
      <c r="G1047" s="32"/>
      <c r="H1047" s="32"/>
      <c r="I1047" s="32"/>
      <c r="J1047" s="32"/>
      <c r="K1047" s="32"/>
      <c r="L1047" s="32"/>
      <c r="M1047" s="32"/>
      <c r="N1047" s="32"/>
      <c r="O1047" s="32"/>
      <c r="P1047" s="32"/>
      <c r="Q1047" s="32"/>
      <c r="R1047" s="32"/>
      <c r="S1047" s="32"/>
      <c r="T1047" s="32"/>
      <c r="U1047" s="32"/>
      <c r="V1047" s="32"/>
      <c r="W1047" s="32"/>
      <c r="X1047" s="32"/>
      <c r="Y1047" s="32"/>
      <c r="Z1047" s="32"/>
    </row>
    <row r="1048" spans="1:26" ht="12.75" customHeight="1">
      <c r="A1048" s="32"/>
      <c r="B1048" s="32"/>
      <c r="C1048" s="32"/>
      <c r="D1048" s="32"/>
      <c r="E1048" s="32"/>
      <c r="F1048" s="32"/>
      <c r="G1048" s="32"/>
      <c r="H1048" s="32"/>
      <c r="I1048" s="32"/>
      <c r="J1048" s="32"/>
      <c r="K1048" s="32"/>
      <c r="L1048" s="32"/>
      <c r="M1048" s="32"/>
      <c r="N1048" s="32"/>
      <c r="O1048" s="32"/>
      <c r="P1048" s="32"/>
      <c r="Q1048" s="32"/>
      <c r="R1048" s="32"/>
      <c r="S1048" s="32"/>
      <c r="T1048" s="32"/>
      <c r="U1048" s="32"/>
      <c r="V1048" s="32"/>
      <c r="W1048" s="32"/>
      <c r="X1048" s="32"/>
      <c r="Y1048" s="32"/>
      <c r="Z1048" s="32"/>
    </row>
    <row r="1049" spans="1:26" ht="12.75" customHeight="1">
      <c r="A1049" s="32"/>
      <c r="B1049" s="32"/>
      <c r="C1049" s="32"/>
      <c r="D1049" s="32"/>
      <c r="E1049" s="32"/>
      <c r="F1049" s="32"/>
      <c r="G1049" s="32"/>
      <c r="H1049" s="32"/>
      <c r="I1049" s="32"/>
      <c r="J1049" s="32"/>
      <c r="K1049" s="32"/>
      <c r="L1049" s="32"/>
      <c r="M1049" s="32"/>
      <c r="N1049" s="32"/>
      <c r="O1049" s="32"/>
      <c r="P1049" s="32"/>
      <c r="Q1049" s="32"/>
      <c r="R1049" s="32"/>
      <c r="S1049" s="32"/>
      <c r="T1049" s="32"/>
      <c r="U1049" s="32"/>
      <c r="V1049" s="32"/>
      <c r="W1049" s="32"/>
      <c r="X1049" s="32"/>
      <c r="Y1049" s="32"/>
      <c r="Z1049" s="32"/>
    </row>
    <row r="1050" spans="1:26" ht="12.75" customHeight="1">
      <c r="A1050" s="32"/>
      <c r="B1050" s="32"/>
      <c r="C1050" s="32"/>
      <c r="D1050" s="32"/>
      <c r="E1050" s="32"/>
      <c r="F1050" s="32"/>
      <c r="G1050" s="32"/>
      <c r="H1050" s="32"/>
      <c r="I1050" s="32"/>
      <c r="J1050" s="32"/>
      <c r="K1050" s="32"/>
      <c r="L1050" s="32"/>
      <c r="M1050" s="32"/>
      <c r="N1050" s="32"/>
      <c r="O1050" s="32"/>
      <c r="P1050" s="32"/>
      <c r="Q1050" s="32"/>
      <c r="R1050" s="32"/>
      <c r="S1050" s="32"/>
      <c r="T1050" s="32"/>
      <c r="U1050" s="32"/>
      <c r="V1050" s="32"/>
      <c r="W1050" s="32"/>
      <c r="X1050" s="32"/>
      <c r="Y1050" s="32"/>
      <c r="Z1050" s="32"/>
    </row>
    <row r="1051" spans="1:26" ht="12.75" customHeight="1">
      <c r="A1051" s="32"/>
      <c r="B1051" s="32"/>
      <c r="C1051" s="32"/>
      <c r="D1051" s="32"/>
      <c r="E1051" s="32"/>
      <c r="F1051" s="32"/>
      <c r="G1051" s="32"/>
      <c r="H1051" s="32"/>
      <c r="I1051" s="32"/>
      <c r="J1051" s="32"/>
      <c r="K1051" s="32"/>
      <c r="L1051" s="32"/>
      <c r="M1051" s="32"/>
      <c r="N1051" s="32"/>
      <c r="O1051" s="32"/>
      <c r="P1051" s="32"/>
      <c r="Q1051" s="32"/>
      <c r="R1051" s="32"/>
      <c r="S1051" s="32"/>
      <c r="T1051" s="32"/>
      <c r="U1051" s="32"/>
      <c r="V1051" s="32"/>
      <c r="W1051" s="32"/>
      <c r="X1051" s="32"/>
      <c r="Y1051" s="32"/>
      <c r="Z1051" s="32"/>
    </row>
    <row r="1052" spans="1:26" ht="12.75" customHeight="1">
      <c r="A1052" s="32"/>
      <c r="B1052" s="32"/>
      <c r="C1052" s="32"/>
      <c r="D1052" s="32"/>
      <c r="E1052" s="32"/>
      <c r="F1052" s="32"/>
      <c r="G1052" s="32"/>
      <c r="H1052" s="32"/>
      <c r="I1052" s="32"/>
      <c r="J1052" s="32"/>
      <c r="K1052" s="32"/>
      <c r="L1052" s="32"/>
      <c r="M1052" s="32"/>
      <c r="N1052" s="32"/>
      <c r="O1052" s="32"/>
      <c r="P1052" s="32"/>
      <c r="Q1052" s="32"/>
      <c r="R1052" s="32"/>
      <c r="S1052" s="32"/>
      <c r="T1052" s="32"/>
      <c r="U1052" s="32"/>
      <c r="V1052" s="32"/>
      <c r="W1052" s="32"/>
      <c r="X1052" s="32"/>
      <c r="Y1052" s="32"/>
      <c r="Z1052" s="32"/>
    </row>
    <row r="1053" spans="1:26" ht="12.75" customHeight="1">
      <c r="A1053" s="32"/>
      <c r="B1053" s="32"/>
      <c r="C1053" s="32"/>
      <c r="D1053" s="32"/>
      <c r="E1053" s="32"/>
      <c r="F1053" s="32"/>
      <c r="G1053" s="32"/>
      <c r="H1053" s="32"/>
      <c r="I1053" s="32"/>
      <c r="J1053" s="32"/>
      <c r="K1053" s="32"/>
      <c r="L1053" s="32"/>
      <c r="M1053" s="32"/>
      <c r="N1053" s="32"/>
      <c r="O1053" s="32"/>
      <c r="P1053" s="32"/>
      <c r="Q1053" s="32"/>
      <c r="R1053" s="32"/>
      <c r="S1053" s="32"/>
      <c r="T1053" s="32"/>
      <c r="U1053" s="32"/>
      <c r="V1053" s="32"/>
      <c r="W1053" s="32"/>
      <c r="X1053" s="32"/>
      <c r="Y1053" s="32"/>
      <c r="Z1053" s="32"/>
    </row>
    <row r="1054" spans="1:26" ht="12.75" customHeight="1">
      <c r="A1054" s="32"/>
      <c r="B1054" s="32"/>
      <c r="C1054" s="32"/>
      <c r="D1054" s="32"/>
      <c r="E1054" s="32"/>
      <c r="F1054" s="32"/>
      <c r="G1054" s="32"/>
      <c r="H1054" s="32"/>
      <c r="I1054" s="32"/>
      <c r="J1054" s="32"/>
      <c r="K1054" s="32"/>
      <c r="L1054" s="32"/>
      <c r="M1054" s="32"/>
      <c r="N1054" s="32"/>
      <c r="O1054" s="32"/>
      <c r="P1054" s="32"/>
      <c r="Q1054" s="32"/>
      <c r="R1054" s="32"/>
      <c r="S1054" s="32"/>
      <c r="T1054" s="32"/>
      <c r="U1054" s="32"/>
      <c r="V1054" s="32"/>
      <c r="W1054" s="32"/>
      <c r="X1054" s="32"/>
      <c r="Y1054" s="32"/>
      <c r="Z1054" s="32"/>
    </row>
    <row r="1055" spans="1:26" ht="12.75" customHeight="1">
      <c r="A1055" s="32"/>
      <c r="B1055" s="32"/>
      <c r="C1055" s="32"/>
      <c r="D1055" s="32"/>
      <c r="E1055" s="32"/>
      <c r="F1055" s="32"/>
      <c r="G1055" s="32"/>
      <c r="H1055" s="32"/>
      <c r="I1055" s="32"/>
      <c r="J1055" s="32"/>
      <c r="K1055" s="32"/>
      <c r="L1055" s="32"/>
      <c r="M1055" s="32"/>
      <c r="N1055" s="32"/>
      <c r="O1055" s="32"/>
      <c r="P1055" s="32"/>
      <c r="Q1055" s="32"/>
      <c r="R1055" s="32"/>
      <c r="S1055" s="32"/>
      <c r="T1055" s="32"/>
      <c r="U1055" s="32"/>
      <c r="V1055" s="32"/>
      <c r="W1055" s="32"/>
      <c r="X1055" s="32"/>
      <c r="Y1055" s="32"/>
      <c r="Z1055" s="32"/>
    </row>
    <row r="1056" spans="1:26" ht="12.75" customHeight="1">
      <c r="A1056" s="32"/>
      <c r="B1056" s="32"/>
      <c r="C1056" s="32"/>
      <c r="D1056" s="32"/>
      <c r="E1056" s="32"/>
      <c r="F1056" s="32"/>
      <c r="G1056" s="32"/>
      <c r="H1056" s="32"/>
      <c r="I1056" s="32"/>
      <c r="J1056" s="32"/>
      <c r="K1056" s="32"/>
      <c r="L1056" s="32"/>
      <c r="M1056" s="32"/>
      <c r="N1056" s="32"/>
      <c r="O1056" s="32"/>
      <c r="P1056" s="32"/>
      <c r="Q1056" s="32"/>
      <c r="R1056" s="32"/>
      <c r="S1056" s="32"/>
      <c r="T1056" s="32"/>
      <c r="U1056" s="32"/>
      <c r="V1056" s="32"/>
      <c r="W1056" s="32"/>
      <c r="X1056" s="32"/>
      <c r="Y1056" s="32"/>
      <c r="Z1056" s="32"/>
    </row>
    <row r="1057" spans="1:26" ht="12.75" customHeight="1">
      <c r="A1057" s="32"/>
      <c r="B1057" s="32"/>
      <c r="C1057" s="32"/>
      <c r="D1057" s="32"/>
      <c r="E1057" s="32"/>
      <c r="F1057" s="32"/>
      <c r="G1057" s="32"/>
      <c r="H1057" s="32"/>
      <c r="I1057" s="32"/>
      <c r="J1057" s="32"/>
      <c r="K1057" s="32"/>
      <c r="L1057" s="32"/>
      <c r="M1057" s="32"/>
      <c r="N1057" s="32"/>
      <c r="O1057" s="32"/>
      <c r="P1057" s="32"/>
      <c r="Q1057" s="32"/>
      <c r="R1057" s="32"/>
      <c r="S1057" s="32"/>
      <c r="T1057" s="32"/>
      <c r="U1057" s="32"/>
      <c r="V1057" s="32"/>
      <c r="W1057" s="32"/>
      <c r="X1057" s="32"/>
      <c r="Y1057" s="32"/>
      <c r="Z1057" s="32"/>
    </row>
    <row r="1058" spans="1:26" ht="12.75" customHeight="1">
      <c r="A1058" s="32"/>
      <c r="B1058" s="32"/>
      <c r="C1058" s="32"/>
      <c r="D1058" s="32"/>
      <c r="E1058" s="32"/>
      <c r="F1058" s="32"/>
      <c r="G1058" s="32"/>
      <c r="H1058" s="32"/>
      <c r="I1058" s="32"/>
      <c r="J1058" s="32"/>
      <c r="K1058" s="32"/>
      <c r="L1058" s="32"/>
      <c r="M1058" s="32"/>
      <c r="N1058" s="32"/>
      <c r="O1058" s="32"/>
      <c r="P1058" s="32"/>
      <c r="Q1058" s="32"/>
      <c r="R1058" s="32"/>
      <c r="S1058" s="32"/>
      <c r="T1058" s="32"/>
      <c r="U1058" s="32"/>
      <c r="V1058" s="32"/>
      <c r="W1058" s="32"/>
      <c r="X1058" s="32"/>
      <c r="Y1058" s="32"/>
      <c r="Z1058" s="32"/>
    </row>
    <row r="1059" spans="1:26" ht="12.75" customHeight="1">
      <c r="A1059" s="32"/>
      <c r="B1059" s="32"/>
      <c r="C1059" s="32"/>
      <c r="D1059" s="32"/>
      <c r="E1059" s="32"/>
      <c r="F1059" s="32"/>
      <c r="G1059" s="32"/>
      <c r="H1059" s="32"/>
      <c r="I1059" s="32"/>
      <c r="J1059" s="32"/>
      <c r="K1059" s="32"/>
      <c r="L1059" s="32"/>
      <c r="M1059" s="32"/>
      <c r="N1059" s="32"/>
      <c r="O1059" s="32"/>
      <c r="P1059" s="32"/>
      <c r="Q1059" s="32"/>
      <c r="R1059" s="32"/>
      <c r="S1059" s="32"/>
      <c r="T1059" s="32"/>
      <c r="U1059" s="32"/>
      <c r="V1059" s="32"/>
      <c r="W1059" s="32"/>
      <c r="X1059" s="32"/>
      <c r="Y1059" s="32"/>
      <c r="Z1059" s="32"/>
    </row>
    <row r="1060" spans="1:26" ht="12.75" customHeight="1">
      <c r="A1060" s="32"/>
      <c r="B1060" s="32"/>
      <c r="C1060" s="32"/>
      <c r="D1060" s="32"/>
      <c r="E1060" s="32"/>
      <c r="F1060" s="32"/>
      <c r="G1060" s="32"/>
      <c r="H1060" s="32"/>
      <c r="I1060" s="32"/>
      <c r="J1060" s="32"/>
      <c r="K1060" s="32"/>
      <c r="L1060" s="32"/>
      <c r="M1060" s="32"/>
      <c r="N1060" s="32"/>
      <c r="O1060" s="32"/>
      <c r="P1060" s="32"/>
      <c r="Q1060" s="32"/>
      <c r="R1060" s="32"/>
      <c r="S1060" s="32"/>
      <c r="T1060" s="32"/>
      <c r="U1060" s="32"/>
      <c r="V1060" s="32"/>
      <c r="W1060" s="32"/>
      <c r="X1060" s="32"/>
      <c r="Y1060" s="32"/>
      <c r="Z1060" s="32"/>
    </row>
    <row r="1061" spans="1:26" ht="12.75" customHeight="1">
      <c r="A1061" s="32"/>
      <c r="B1061" s="32"/>
      <c r="C1061" s="32"/>
      <c r="D1061" s="32"/>
      <c r="E1061" s="32"/>
      <c r="F1061" s="32"/>
      <c r="G1061" s="32"/>
      <c r="H1061" s="32"/>
      <c r="I1061" s="32"/>
      <c r="J1061" s="32"/>
      <c r="K1061" s="32"/>
      <c r="L1061" s="32"/>
      <c r="M1061" s="32"/>
      <c r="N1061" s="32"/>
      <c r="O1061" s="32"/>
      <c r="P1061" s="32"/>
      <c r="Q1061" s="32"/>
      <c r="R1061" s="32"/>
      <c r="S1061" s="32"/>
      <c r="T1061" s="32"/>
      <c r="U1061" s="32"/>
      <c r="V1061" s="32"/>
      <c r="W1061" s="32"/>
      <c r="X1061" s="32"/>
      <c r="Y1061" s="32"/>
      <c r="Z1061" s="32"/>
    </row>
    <row r="1062" spans="1:26" ht="12.75" customHeight="1">
      <c r="A1062" s="32"/>
      <c r="B1062" s="32"/>
      <c r="C1062" s="32"/>
      <c r="D1062" s="32"/>
      <c r="E1062" s="32"/>
      <c r="F1062" s="32"/>
      <c r="G1062" s="32"/>
      <c r="H1062" s="32"/>
      <c r="I1062" s="32"/>
      <c r="J1062" s="32"/>
      <c r="K1062" s="32"/>
      <c r="L1062" s="32"/>
      <c r="M1062" s="32"/>
      <c r="N1062" s="32"/>
      <c r="O1062" s="32"/>
      <c r="P1062" s="32"/>
      <c r="Q1062" s="32"/>
      <c r="R1062" s="32"/>
      <c r="S1062" s="32"/>
      <c r="T1062" s="32"/>
      <c r="U1062" s="32"/>
      <c r="V1062" s="32"/>
      <c r="W1062" s="32"/>
      <c r="X1062" s="32"/>
      <c r="Y1062" s="32"/>
      <c r="Z1062" s="32"/>
    </row>
    <row r="1063" spans="1:26" ht="12.75" customHeight="1">
      <c r="A1063" s="32"/>
      <c r="B1063" s="32"/>
      <c r="C1063" s="32"/>
      <c r="D1063" s="32"/>
      <c r="E1063" s="32"/>
      <c r="F1063" s="32"/>
      <c r="G1063" s="32"/>
      <c r="H1063" s="32"/>
      <c r="I1063" s="32"/>
      <c r="J1063" s="32"/>
      <c r="K1063" s="32"/>
      <c r="L1063" s="32"/>
      <c r="M1063" s="32"/>
      <c r="N1063" s="32"/>
      <c r="O1063" s="32"/>
      <c r="P1063" s="32"/>
      <c r="Q1063" s="32"/>
      <c r="R1063" s="32"/>
      <c r="S1063" s="32"/>
      <c r="T1063" s="32"/>
      <c r="U1063" s="32"/>
      <c r="V1063" s="32"/>
      <c r="W1063" s="32"/>
      <c r="X1063" s="32"/>
      <c r="Y1063" s="32"/>
      <c r="Z1063" s="32"/>
    </row>
    <row r="1064" spans="1:26" ht="12.75" customHeight="1">
      <c r="A1064" s="32"/>
      <c r="B1064" s="32"/>
      <c r="C1064" s="32"/>
      <c r="D1064" s="32"/>
      <c r="E1064" s="32"/>
      <c r="F1064" s="32"/>
      <c r="G1064" s="32"/>
      <c r="H1064" s="32"/>
      <c r="I1064" s="32"/>
      <c r="J1064" s="32"/>
      <c r="K1064" s="32"/>
      <c r="L1064" s="32"/>
      <c r="M1064" s="32"/>
      <c r="N1064" s="32"/>
      <c r="O1064" s="32"/>
      <c r="P1064" s="32"/>
      <c r="Q1064" s="32"/>
      <c r="R1064" s="32"/>
      <c r="S1064" s="32"/>
      <c r="T1064" s="32"/>
      <c r="U1064" s="32"/>
      <c r="V1064" s="32"/>
      <c r="W1064" s="32"/>
      <c r="X1064" s="32"/>
      <c r="Y1064" s="32"/>
      <c r="Z1064" s="32"/>
    </row>
    <row r="1065" spans="1:26" ht="12.75" customHeight="1">
      <c r="A1065" s="32"/>
      <c r="B1065" s="32"/>
      <c r="C1065" s="32"/>
      <c r="D1065" s="32"/>
      <c r="E1065" s="32"/>
      <c r="F1065" s="32"/>
      <c r="G1065" s="32"/>
      <c r="H1065" s="32"/>
      <c r="I1065" s="32"/>
      <c r="J1065" s="32"/>
      <c r="K1065" s="32"/>
      <c r="L1065" s="32"/>
      <c r="M1065" s="32"/>
      <c r="N1065" s="32"/>
      <c r="O1065" s="32"/>
      <c r="P1065" s="32"/>
      <c r="Q1065" s="32"/>
      <c r="R1065" s="32"/>
      <c r="S1065" s="32"/>
      <c r="T1065" s="32"/>
      <c r="U1065" s="32"/>
      <c r="V1065" s="32"/>
      <c r="W1065" s="32"/>
      <c r="X1065" s="32"/>
      <c r="Y1065" s="32"/>
      <c r="Z1065" s="32"/>
    </row>
  </sheetData>
  <mergeCells count="77">
    <mergeCell ref="C582:C583"/>
    <mergeCell ref="A360:B360"/>
    <mergeCell ref="A387:B387"/>
    <mergeCell ref="A406:B406"/>
    <mergeCell ref="A415:B415"/>
    <mergeCell ref="A515:B515"/>
    <mergeCell ref="A539:B539"/>
    <mergeCell ref="A557:B557"/>
    <mergeCell ref="A561:B561"/>
    <mergeCell ref="A572:C574"/>
    <mergeCell ref="A582:B583"/>
    <mergeCell ref="A313:B313"/>
    <mergeCell ref="A328:B328"/>
    <mergeCell ref="C336:C337"/>
    <mergeCell ref="A279:C289"/>
    <mergeCell ref="A336:B337"/>
    <mergeCell ref="C277:C278"/>
    <mergeCell ref="A265:B266"/>
    <mergeCell ref="A267:C270"/>
    <mergeCell ref="A277:B278"/>
    <mergeCell ref="A296:B296"/>
    <mergeCell ref="A231:B231"/>
    <mergeCell ref="A250:B250"/>
    <mergeCell ref="A257:B257"/>
    <mergeCell ref="A170:C201"/>
    <mergeCell ref="C265:C266"/>
    <mergeCell ref="A153:B153"/>
    <mergeCell ref="A163:B163"/>
    <mergeCell ref="C168:C169"/>
    <mergeCell ref="A168:B169"/>
    <mergeCell ref="A208:B208"/>
    <mergeCell ref="A59:B59"/>
    <mergeCell ref="A77:B77"/>
    <mergeCell ref="C86:C87"/>
    <mergeCell ref="A129:B129"/>
    <mergeCell ref="A143:B143"/>
    <mergeCell ref="A86:B87"/>
    <mergeCell ref="A88:C122"/>
    <mergeCell ref="C3:C4"/>
    <mergeCell ref="A3:B4"/>
    <mergeCell ref="A5:C12"/>
    <mergeCell ref="A19:B19"/>
    <mergeCell ref="A41:B41"/>
    <mergeCell ref="A866:B866"/>
    <mergeCell ref="A902:B902"/>
    <mergeCell ref="A923:B923"/>
    <mergeCell ref="A773:B773"/>
    <mergeCell ref="A798:B798"/>
    <mergeCell ref="A821:B821"/>
    <mergeCell ref="A836:B837"/>
    <mergeCell ref="A338:C353"/>
    <mergeCell ref="A422:C438"/>
    <mergeCell ref="A463:B464"/>
    <mergeCell ref="A465:C508"/>
    <mergeCell ref="A570:B571"/>
    <mergeCell ref="A420:B421"/>
    <mergeCell ref="C420:C421"/>
    <mergeCell ref="A445:B445"/>
    <mergeCell ref="A453:B453"/>
    <mergeCell ref="C463:C464"/>
    <mergeCell ref="C570:C571"/>
    <mergeCell ref="A584:C607"/>
    <mergeCell ref="A665:C688"/>
    <mergeCell ref="A750:C766"/>
    <mergeCell ref="A838:C859"/>
    <mergeCell ref="C663:C664"/>
    <mergeCell ref="A614:B614"/>
    <mergeCell ref="A630:B630"/>
    <mergeCell ref="A648:B648"/>
    <mergeCell ref="A655:B655"/>
    <mergeCell ref="A663:B664"/>
    <mergeCell ref="A695:B695"/>
    <mergeCell ref="A719:B719"/>
    <mergeCell ref="A738:B738"/>
    <mergeCell ref="A748:B749"/>
    <mergeCell ref="C748:C749"/>
    <mergeCell ref="C836:C837"/>
  </mergeCells>
  <pageMargins left="0.98425196850393704" right="0.19685039370078741" top="0.78740157480314965" bottom="0.59055118110236227" header="0" footer="0"/>
  <pageSetup paperSize="9" orientation="portrait" r:id="rId1"/>
  <headerFooter>
    <oddFooter xml:space="preserve">&amp;C&amp;"Arial Narrow,Normal"&amp;9&amp;P EDUCACIÓN&amp;"-,Normal"&amp;10 </oddFooter>
  </headerFooter>
  <rowBreaks count="15" manualBreakCount="15">
    <brk id="58" max="2" man="1"/>
    <brk id="85" max="2" man="1"/>
    <brk id="142" max="2" man="1"/>
    <brk id="201" max="2" man="1"/>
    <brk id="260" max="2" man="1"/>
    <brk id="319" max="2" man="1"/>
    <brk id="438" max="2" man="1"/>
    <brk id="462" max="2" man="1"/>
    <brk id="520" max="2" man="1"/>
    <brk id="638" max="2" man="1"/>
    <brk id="697" max="2" man="1"/>
    <brk id="747" max="2" man="1"/>
    <brk id="806" max="2" man="1"/>
    <brk id="865" max="2" man="1"/>
    <brk id="922" max="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66FF33"/>
  </sheetPr>
  <dimension ref="A1:Z516"/>
  <sheetViews>
    <sheetView zoomScaleNormal="100" workbookViewId="0">
      <selection activeCell="A5" sqref="A5:C12"/>
    </sheetView>
  </sheetViews>
  <sheetFormatPr baseColWidth="10" defaultColWidth="12.5703125" defaultRowHeight="15" customHeight="1"/>
  <cols>
    <col min="1" max="1" width="7.7109375" customWidth="1"/>
    <col min="2" max="2" width="62.7109375" customWidth="1"/>
    <col min="3" max="4" width="13.7109375" customWidth="1"/>
    <col min="5" max="5" width="14.7109375" customWidth="1"/>
    <col min="6" max="6" width="17" customWidth="1"/>
    <col min="7" max="7" width="16.85546875" customWidth="1"/>
    <col min="8" max="8" width="19" customWidth="1"/>
    <col min="9" max="9" width="16.7109375" customWidth="1"/>
    <col min="10" max="10" width="17" customWidth="1"/>
    <col min="11" max="11" width="19.28515625" customWidth="1"/>
    <col min="12" max="12" width="18.28515625" customWidth="1"/>
    <col min="13" max="16" width="11.28515625" customWidth="1"/>
    <col min="17" max="26" width="10.7109375" customWidth="1"/>
  </cols>
  <sheetData>
    <row r="1" spans="1:26" ht="12.75" customHeight="1">
      <c r="A1" s="116" t="s">
        <v>454</v>
      </c>
      <c r="B1" s="29"/>
      <c r="C1" s="186"/>
      <c r="D1" s="256"/>
      <c r="E1" s="186"/>
      <c r="F1" s="257"/>
      <c r="G1" s="258"/>
      <c r="H1" s="258"/>
      <c r="I1" s="259"/>
      <c r="J1" s="258"/>
      <c r="K1" s="258"/>
      <c r="L1" s="258"/>
      <c r="M1" s="258"/>
      <c r="N1" s="258"/>
      <c r="O1" s="258"/>
      <c r="P1" s="258"/>
      <c r="Q1" s="258"/>
      <c r="R1" s="258"/>
      <c r="S1" s="258"/>
      <c r="T1" s="258"/>
      <c r="U1" s="258"/>
      <c r="V1" s="258"/>
      <c r="W1" s="258"/>
      <c r="X1" s="258"/>
      <c r="Y1" s="258"/>
      <c r="Z1" s="258"/>
    </row>
    <row r="2" spans="1:26" ht="12.75" customHeight="1" thickBot="1">
      <c r="A2" s="49"/>
      <c r="B2" s="29"/>
      <c r="C2" s="78"/>
      <c r="D2" s="260"/>
      <c r="E2" s="78"/>
      <c r="F2" s="127"/>
      <c r="G2" s="261"/>
      <c r="H2" s="261"/>
      <c r="I2" s="262"/>
      <c r="J2" s="261"/>
      <c r="K2" s="261"/>
      <c r="L2" s="261"/>
      <c r="M2" s="261"/>
      <c r="N2" s="261"/>
      <c r="O2" s="261"/>
      <c r="P2" s="261"/>
      <c r="Q2" s="261"/>
      <c r="R2" s="261"/>
      <c r="S2" s="261"/>
      <c r="T2" s="261"/>
      <c r="U2" s="261"/>
      <c r="V2" s="261"/>
      <c r="W2" s="261"/>
      <c r="X2" s="261"/>
      <c r="Y2" s="261"/>
      <c r="Z2" s="261"/>
    </row>
    <row r="3" spans="1:26" ht="12.75" customHeight="1">
      <c r="A3" s="742" t="s">
        <v>455</v>
      </c>
      <c r="B3" s="743"/>
      <c r="C3" s="783" t="s">
        <v>456</v>
      </c>
      <c r="E3" s="127"/>
      <c r="F3" s="261"/>
      <c r="G3" s="261"/>
      <c r="H3" s="262"/>
      <c r="I3" s="261"/>
      <c r="J3" s="261"/>
      <c r="K3" s="261"/>
      <c r="L3" s="261"/>
      <c r="M3" s="261"/>
      <c r="N3" s="261"/>
      <c r="O3" s="261"/>
      <c r="P3" s="261"/>
      <c r="Q3" s="261"/>
      <c r="R3" s="261"/>
      <c r="S3" s="261"/>
      <c r="T3" s="261"/>
      <c r="U3" s="261"/>
      <c r="V3" s="261"/>
      <c r="W3" s="261"/>
      <c r="X3" s="261"/>
      <c r="Y3" s="261"/>
    </row>
    <row r="4" spans="1:26" ht="12.75" customHeight="1" thickBot="1">
      <c r="A4" s="744"/>
      <c r="B4" s="676"/>
      <c r="C4" s="741"/>
      <c r="E4" s="127"/>
      <c r="F4" s="261"/>
      <c r="G4" s="261"/>
      <c r="H4" s="262"/>
      <c r="I4" s="261"/>
      <c r="J4" s="261"/>
      <c r="K4" s="261"/>
      <c r="L4" s="261"/>
      <c r="M4" s="261"/>
      <c r="N4" s="261"/>
      <c r="O4" s="261"/>
      <c r="P4" s="261"/>
      <c r="Q4" s="261"/>
      <c r="R4" s="261"/>
      <c r="S4" s="261"/>
      <c r="T4" s="261"/>
      <c r="U4" s="261"/>
      <c r="V4" s="261"/>
      <c r="W4" s="261"/>
      <c r="X4" s="261"/>
      <c r="Y4" s="261"/>
    </row>
    <row r="5" spans="1:26" ht="12.75" customHeight="1">
      <c r="A5" s="785" t="s">
        <v>457</v>
      </c>
      <c r="B5" s="786"/>
      <c r="C5" s="787"/>
      <c r="E5" s="127"/>
      <c r="F5" s="261"/>
      <c r="G5" s="261"/>
      <c r="H5" s="262"/>
      <c r="I5" s="261"/>
      <c r="J5" s="261"/>
      <c r="K5" s="261"/>
      <c r="L5" s="261"/>
      <c r="M5" s="261"/>
      <c r="N5" s="261"/>
      <c r="O5" s="261"/>
      <c r="P5" s="261"/>
      <c r="Q5" s="261"/>
      <c r="R5" s="261"/>
      <c r="S5" s="261"/>
      <c r="T5" s="261"/>
      <c r="U5" s="261"/>
      <c r="V5" s="261"/>
      <c r="W5" s="261"/>
      <c r="X5" s="261"/>
      <c r="Y5" s="261"/>
    </row>
    <row r="6" spans="1:26" ht="12.75" customHeight="1">
      <c r="A6" s="788"/>
      <c r="B6" s="789"/>
      <c r="C6" s="790"/>
      <c r="E6" s="127"/>
      <c r="F6" s="261"/>
      <c r="G6" s="261"/>
      <c r="H6" s="262"/>
      <c r="I6" s="261"/>
      <c r="J6" s="261"/>
      <c r="K6" s="261"/>
      <c r="L6" s="261"/>
      <c r="M6" s="261"/>
      <c r="N6" s="261"/>
      <c r="O6" s="261"/>
      <c r="P6" s="261"/>
      <c r="Q6" s="261"/>
      <c r="R6" s="261"/>
      <c r="S6" s="261"/>
      <c r="T6" s="261"/>
      <c r="U6" s="261"/>
      <c r="V6" s="261"/>
      <c r="W6" s="261"/>
      <c r="X6" s="261"/>
      <c r="Y6" s="261"/>
    </row>
    <row r="7" spans="1:26" ht="12.75" customHeight="1">
      <c r="A7" s="788"/>
      <c r="B7" s="789"/>
      <c r="C7" s="790"/>
      <c r="E7" s="127"/>
      <c r="F7" s="263"/>
      <c r="G7" s="261"/>
      <c r="H7" s="262"/>
      <c r="I7" s="261"/>
      <c r="J7" s="261"/>
      <c r="K7" s="261"/>
      <c r="L7" s="261"/>
      <c r="M7" s="261"/>
      <c r="N7" s="261"/>
      <c r="O7" s="261"/>
      <c r="P7" s="261"/>
      <c r="Q7" s="261"/>
      <c r="R7" s="261"/>
      <c r="S7" s="261"/>
      <c r="T7" s="261"/>
      <c r="U7" s="261"/>
      <c r="V7" s="261"/>
      <c r="W7" s="261"/>
      <c r="X7" s="261"/>
      <c r="Y7" s="261"/>
    </row>
    <row r="8" spans="1:26" ht="12.75" customHeight="1">
      <c r="A8" s="788"/>
      <c r="B8" s="789"/>
      <c r="C8" s="790"/>
      <c r="E8" s="127"/>
      <c r="F8" s="261"/>
      <c r="G8" s="261"/>
      <c r="H8" s="262"/>
      <c r="I8" s="261"/>
      <c r="J8" s="261"/>
      <c r="K8" s="261"/>
      <c r="L8" s="261"/>
      <c r="M8" s="261"/>
      <c r="N8" s="261"/>
      <c r="O8" s="261"/>
      <c r="P8" s="261"/>
      <c r="Q8" s="261"/>
      <c r="R8" s="261"/>
      <c r="S8" s="261"/>
      <c r="T8" s="261"/>
      <c r="U8" s="261"/>
      <c r="V8" s="261"/>
      <c r="W8" s="261"/>
      <c r="X8" s="261"/>
      <c r="Y8" s="261"/>
    </row>
    <row r="9" spans="1:26" ht="12.75" customHeight="1">
      <c r="A9" s="788"/>
      <c r="B9" s="789"/>
      <c r="C9" s="790"/>
      <c r="E9" s="127"/>
      <c r="F9" s="261"/>
      <c r="G9" s="261"/>
      <c r="H9" s="262"/>
      <c r="I9" s="261"/>
      <c r="J9" s="261"/>
      <c r="K9" s="261"/>
      <c r="L9" s="261"/>
      <c r="M9" s="261"/>
      <c r="N9" s="261"/>
      <c r="O9" s="261"/>
      <c r="P9" s="261"/>
      <c r="Q9" s="261"/>
      <c r="R9" s="261"/>
      <c r="S9" s="261"/>
      <c r="T9" s="261"/>
      <c r="U9" s="261"/>
      <c r="V9" s="261"/>
      <c r="W9" s="261"/>
      <c r="X9" s="261"/>
      <c r="Y9" s="261"/>
    </row>
    <row r="10" spans="1:26" ht="12.75" customHeight="1">
      <c r="A10" s="788"/>
      <c r="B10" s="789"/>
      <c r="C10" s="790"/>
      <c r="E10" s="127"/>
      <c r="F10" s="261"/>
      <c r="G10" s="261"/>
      <c r="H10" s="262"/>
      <c r="I10" s="261"/>
      <c r="J10" s="261"/>
      <c r="K10" s="261"/>
      <c r="L10" s="261"/>
      <c r="M10" s="261"/>
      <c r="N10" s="261"/>
      <c r="O10" s="261"/>
      <c r="P10" s="261"/>
      <c r="Q10" s="261"/>
      <c r="R10" s="261"/>
      <c r="S10" s="261"/>
      <c r="T10" s="261"/>
      <c r="U10" s="261"/>
      <c r="V10" s="261"/>
      <c r="W10" s="261"/>
      <c r="X10" s="261"/>
      <c r="Y10" s="261"/>
    </row>
    <row r="11" spans="1:26" ht="12.75" customHeight="1">
      <c r="A11" s="788"/>
      <c r="B11" s="789"/>
      <c r="C11" s="790"/>
      <c r="E11" s="127"/>
      <c r="F11" s="261"/>
      <c r="G11" s="261"/>
      <c r="H11" s="262"/>
      <c r="I11" s="261"/>
      <c r="J11" s="261"/>
      <c r="K11" s="261"/>
      <c r="L11" s="261"/>
      <c r="M11" s="261"/>
      <c r="N11" s="261"/>
      <c r="O11" s="261"/>
      <c r="P11" s="261"/>
      <c r="Q11" s="261"/>
      <c r="R11" s="261"/>
      <c r="S11" s="261"/>
      <c r="T11" s="261"/>
      <c r="U11" s="261"/>
      <c r="V11" s="261"/>
      <c r="W11" s="261"/>
      <c r="X11" s="261"/>
      <c r="Y11" s="261"/>
    </row>
    <row r="12" spans="1:26" ht="12.75" customHeight="1" thickBot="1">
      <c r="A12" s="791"/>
      <c r="B12" s="792"/>
      <c r="C12" s="793"/>
      <c r="E12" s="127"/>
      <c r="F12" s="261"/>
      <c r="G12" s="261"/>
      <c r="H12" s="262"/>
      <c r="I12" s="261"/>
      <c r="J12" s="261"/>
      <c r="K12" s="261"/>
      <c r="L12" s="261"/>
      <c r="M12" s="261"/>
      <c r="N12" s="261"/>
      <c r="O12" s="261"/>
      <c r="P12" s="261"/>
      <c r="Q12" s="261"/>
      <c r="R12" s="261"/>
      <c r="S12" s="261"/>
      <c r="T12" s="261"/>
      <c r="U12" s="261"/>
      <c r="V12" s="261"/>
      <c r="W12" s="261"/>
      <c r="X12" s="261"/>
      <c r="Y12" s="261"/>
    </row>
    <row r="13" spans="1:26" ht="12.75" customHeight="1">
      <c r="A13" s="472" t="s">
        <v>4</v>
      </c>
      <c r="B13" s="473"/>
      <c r="C13" s="499"/>
      <c r="E13" s="493"/>
      <c r="F13" s="565"/>
      <c r="G13" s="565"/>
      <c r="H13" s="566"/>
      <c r="I13" s="565"/>
      <c r="J13" s="565"/>
      <c r="K13" s="565"/>
      <c r="L13" s="565"/>
      <c r="M13" s="565"/>
      <c r="N13" s="565"/>
      <c r="O13" s="565"/>
      <c r="P13" s="565"/>
      <c r="Q13" s="565"/>
      <c r="R13" s="565"/>
      <c r="S13" s="565"/>
      <c r="T13" s="565"/>
      <c r="U13" s="565"/>
      <c r="V13" s="565"/>
      <c r="W13" s="565"/>
      <c r="X13" s="565"/>
      <c r="Y13" s="261"/>
    </row>
    <row r="14" spans="1:26" ht="12.75" customHeight="1">
      <c r="A14" s="475" t="s">
        <v>458</v>
      </c>
      <c r="B14" s="461"/>
      <c r="C14" s="501"/>
      <c r="E14" s="493"/>
      <c r="F14" s="565"/>
      <c r="G14" s="565"/>
      <c r="H14" s="566"/>
      <c r="I14" s="565"/>
      <c r="J14" s="565"/>
      <c r="K14" s="565"/>
      <c r="L14" s="565"/>
      <c r="M14" s="565"/>
      <c r="N14" s="565"/>
      <c r="O14" s="565"/>
      <c r="P14" s="565"/>
      <c r="Q14" s="565"/>
      <c r="R14" s="565"/>
      <c r="S14" s="565"/>
      <c r="T14" s="565"/>
      <c r="U14" s="565"/>
      <c r="V14" s="565"/>
      <c r="W14" s="565"/>
      <c r="X14" s="565"/>
      <c r="Y14" s="261"/>
    </row>
    <row r="15" spans="1:26" ht="12.75" customHeight="1">
      <c r="A15" s="475" t="s">
        <v>459</v>
      </c>
      <c r="B15" s="461"/>
      <c r="C15" s="501"/>
      <c r="E15" s="493"/>
      <c r="F15" s="565"/>
      <c r="G15" s="565"/>
      <c r="H15" s="566"/>
      <c r="I15" s="565"/>
      <c r="J15" s="565"/>
      <c r="K15" s="565"/>
      <c r="L15" s="565"/>
      <c r="M15" s="565"/>
      <c r="N15" s="565"/>
      <c r="O15" s="565"/>
      <c r="P15" s="565"/>
      <c r="Q15" s="565"/>
      <c r="R15" s="565"/>
      <c r="S15" s="565"/>
      <c r="T15" s="565"/>
      <c r="U15" s="565"/>
      <c r="V15" s="565"/>
      <c r="W15" s="565"/>
      <c r="X15" s="565"/>
      <c r="Y15" s="261"/>
    </row>
    <row r="16" spans="1:26" ht="12.75" customHeight="1" thickBot="1">
      <c r="A16" s="477" t="s">
        <v>88</v>
      </c>
      <c r="B16" s="478"/>
      <c r="C16" s="502"/>
      <c r="E16" s="493"/>
      <c r="F16" s="565"/>
      <c r="G16" s="565"/>
      <c r="H16" s="566"/>
      <c r="I16" s="565"/>
      <c r="J16" s="565"/>
      <c r="K16" s="565"/>
      <c r="L16" s="565"/>
      <c r="M16" s="565"/>
      <c r="N16" s="565"/>
      <c r="O16" s="565"/>
      <c r="P16" s="565"/>
      <c r="Q16" s="565"/>
      <c r="R16" s="565"/>
      <c r="S16" s="565"/>
      <c r="T16" s="565"/>
      <c r="U16" s="565"/>
      <c r="V16" s="565"/>
      <c r="W16" s="565"/>
      <c r="X16" s="565"/>
      <c r="Y16" s="261"/>
    </row>
    <row r="17" spans="1:26" ht="12.75" customHeight="1" thickBot="1">
      <c r="A17" s="480" t="s">
        <v>89</v>
      </c>
      <c r="B17" s="503"/>
      <c r="C17" s="504">
        <f>(C19+C42+C60+C77)</f>
        <v>998382228</v>
      </c>
      <c r="E17" s="493"/>
      <c r="F17" s="565"/>
      <c r="G17" s="565"/>
      <c r="H17" s="566"/>
      <c r="I17" s="565"/>
      <c r="J17" s="565"/>
      <c r="K17" s="565"/>
      <c r="L17" s="565"/>
      <c r="M17" s="565"/>
      <c r="N17" s="565"/>
      <c r="O17" s="565"/>
      <c r="P17" s="565"/>
      <c r="Q17" s="565"/>
      <c r="R17" s="565"/>
      <c r="S17" s="565"/>
      <c r="T17" s="565"/>
      <c r="U17" s="565"/>
      <c r="V17" s="565"/>
      <c r="W17" s="565"/>
      <c r="X17" s="565"/>
      <c r="Y17" s="261"/>
    </row>
    <row r="18" spans="1:26" ht="12.75" customHeight="1" thickBot="1">
      <c r="A18" s="29"/>
      <c r="B18" s="29"/>
      <c r="C18" s="26"/>
      <c r="D18" s="265"/>
      <c r="E18" s="460"/>
      <c r="F18" s="464"/>
      <c r="G18" s="464"/>
      <c r="H18" s="464"/>
      <c r="I18" s="464"/>
      <c r="J18" s="464"/>
      <c r="K18" s="522"/>
      <c r="L18" s="522"/>
      <c r="M18" s="522"/>
      <c r="N18" s="522"/>
      <c r="O18" s="522"/>
      <c r="P18" s="522"/>
      <c r="Q18" s="522"/>
      <c r="R18" s="522"/>
      <c r="S18" s="522"/>
      <c r="T18" s="522"/>
      <c r="U18" s="522"/>
      <c r="V18" s="522"/>
      <c r="W18" s="522"/>
      <c r="X18" s="522"/>
      <c r="Y18" s="113"/>
      <c r="Z18" s="113"/>
    </row>
    <row r="19" spans="1:26" ht="12.75" customHeight="1" thickBot="1">
      <c r="A19" s="729" t="s">
        <v>9</v>
      </c>
      <c r="B19" s="657"/>
      <c r="C19" s="162">
        <f>C20+C27+C34</f>
        <v>928397028</v>
      </c>
      <c r="D19" s="265"/>
      <c r="E19" s="460"/>
      <c r="F19" s="567"/>
      <c r="G19" s="567"/>
      <c r="H19" s="567"/>
      <c r="I19" s="567"/>
      <c r="J19" s="567"/>
      <c r="K19" s="567"/>
      <c r="L19" s="568"/>
      <c r="M19" s="568"/>
      <c r="N19" s="568"/>
      <c r="O19" s="568"/>
      <c r="P19" s="568"/>
      <c r="Q19" s="568"/>
      <c r="R19" s="568"/>
      <c r="S19" s="568"/>
      <c r="T19" s="568"/>
      <c r="U19" s="568"/>
      <c r="V19" s="568"/>
      <c r="W19" s="568"/>
      <c r="X19" s="568"/>
      <c r="Y19" s="266"/>
    </row>
    <row r="20" spans="1:26" ht="12.75" customHeight="1">
      <c r="A20" s="21">
        <v>211101</v>
      </c>
      <c r="B20" s="22" t="s">
        <v>11</v>
      </c>
      <c r="C20" s="23">
        <f>SUM(C21:C26)</f>
        <v>190291330</v>
      </c>
      <c r="D20" s="23"/>
      <c r="E20" s="514"/>
      <c r="F20" s="533"/>
      <c r="G20" s="533"/>
      <c r="H20" s="533"/>
      <c r="I20" s="533"/>
      <c r="J20" s="533"/>
      <c r="K20" s="533"/>
      <c r="L20" s="519"/>
      <c r="M20" s="519"/>
      <c r="N20" s="519"/>
      <c r="O20" s="519"/>
      <c r="P20" s="519"/>
      <c r="Q20" s="519"/>
      <c r="R20" s="519"/>
      <c r="S20" s="519"/>
      <c r="T20" s="519"/>
      <c r="U20" s="519"/>
      <c r="V20" s="519"/>
      <c r="W20" s="519"/>
      <c r="X20" s="519"/>
      <c r="Y20" s="254"/>
    </row>
    <row r="21" spans="1:26" ht="12.75" customHeight="1">
      <c r="A21" s="25">
        <v>21110101</v>
      </c>
      <c r="B21" s="26" t="s">
        <v>12</v>
      </c>
      <c r="C21" s="26">
        <v>123673920</v>
      </c>
      <c r="D21" s="26"/>
      <c r="E21" s="514"/>
      <c r="F21" s="532"/>
      <c r="G21" s="532"/>
      <c r="H21" s="532"/>
      <c r="I21" s="532"/>
      <c r="J21" s="532"/>
      <c r="K21" s="532"/>
      <c r="L21" s="549"/>
      <c r="M21" s="549"/>
      <c r="N21" s="549"/>
      <c r="O21" s="549"/>
      <c r="P21" s="461"/>
      <c r="Q21" s="461"/>
      <c r="R21" s="461"/>
      <c r="S21" s="461"/>
      <c r="T21" s="461"/>
      <c r="U21" s="461"/>
      <c r="V21" s="461"/>
      <c r="W21" s="461"/>
      <c r="X21" s="461"/>
      <c r="Y21" s="29"/>
    </row>
    <row r="22" spans="1:26" ht="12.75" customHeight="1">
      <c r="A22" s="25">
        <v>21110102</v>
      </c>
      <c r="B22" s="26" t="s">
        <v>13</v>
      </c>
      <c r="C22" s="26">
        <v>37387880</v>
      </c>
      <c r="D22" s="26"/>
      <c r="E22" s="514"/>
      <c r="F22" s="532"/>
      <c r="G22" s="532"/>
      <c r="H22" s="532"/>
      <c r="I22" s="532"/>
      <c r="J22" s="546"/>
      <c r="K22" s="546"/>
      <c r="L22" s="546"/>
      <c r="M22" s="546"/>
      <c r="N22" s="546"/>
      <c r="O22" s="546"/>
      <c r="P22" s="546"/>
      <c r="Q22" s="546"/>
      <c r="R22" s="546"/>
      <c r="S22" s="546"/>
      <c r="T22" s="546"/>
      <c r="U22" s="546"/>
      <c r="V22" s="546"/>
      <c r="W22" s="546"/>
      <c r="X22" s="546"/>
      <c r="Y22" s="40"/>
    </row>
    <row r="23" spans="1:26" ht="12.75" customHeight="1">
      <c r="A23" s="25">
        <v>21110103</v>
      </c>
      <c r="B23" s="26" t="s">
        <v>14</v>
      </c>
      <c r="C23" s="26">
        <v>10599515</v>
      </c>
      <c r="D23" s="26"/>
      <c r="E23" s="514"/>
      <c r="F23" s="532"/>
      <c r="G23" s="532"/>
      <c r="H23" s="534"/>
      <c r="I23" s="532"/>
      <c r="J23" s="559"/>
      <c r="K23" s="546"/>
      <c r="L23" s="546"/>
      <c r="M23" s="546"/>
      <c r="N23" s="546"/>
      <c r="O23" s="546"/>
      <c r="P23" s="546"/>
      <c r="Q23" s="546"/>
      <c r="R23" s="546"/>
      <c r="S23" s="546"/>
      <c r="T23" s="546"/>
      <c r="U23" s="546"/>
      <c r="V23" s="546"/>
      <c r="W23" s="546"/>
      <c r="X23" s="546"/>
      <c r="Y23" s="40"/>
    </row>
    <row r="24" spans="1:26" ht="12.75" customHeight="1">
      <c r="A24" s="25">
        <v>21110104</v>
      </c>
      <c r="B24" s="26" t="s">
        <v>15</v>
      </c>
      <c r="C24" s="26">
        <v>1</v>
      </c>
      <c r="D24" s="26"/>
      <c r="E24" s="514"/>
      <c r="F24" s="569"/>
      <c r="G24" s="546"/>
      <c r="H24" s="546"/>
      <c r="I24" s="570"/>
      <c r="J24" s="546"/>
      <c r="K24" s="546"/>
      <c r="L24" s="546"/>
      <c r="M24" s="546"/>
      <c r="N24" s="546"/>
      <c r="O24" s="546"/>
      <c r="P24" s="546"/>
      <c r="Q24" s="546"/>
      <c r="R24" s="546"/>
      <c r="S24" s="546"/>
      <c r="T24" s="546"/>
      <c r="U24" s="546"/>
      <c r="V24" s="546"/>
      <c r="W24" s="546"/>
      <c r="X24" s="546"/>
      <c r="Y24" s="40"/>
      <c r="Z24" s="40"/>
    </row>
    <row r="25" spans="1:26" ht="12.75" customHeight="1">
      <c r="A25" s="25">
        <v>21110105</v>
      </c>
      <c r="B25" s="26" t="s">
        <v>16</v>
      </c>
      <c r="C25" s="26">
        <v>3758774</v>
      </c>
      <c r="D25" s="26"/>
      <c r="E25" s="514"/>
      <c r="F25" s="569"/>
      <c r="G25" s="461"/>
      <c r="H25" s="461"/>
      <c r="I25" s="570"/>
      <c r="J25" s="461"/>
      <c r="K25" s="461"/>
      <c r="L25" s="571"/>
      <c r="M25" s="461"/>
      <c r="N25" s="461"/>
      <c r="O25" s="461"/>
      <c r="P25" s="461"/>
      <c r="Q25" s="461"/>
      <c r="R25" s="461"/>
      <c r="S25" s="461"/>
      <c r="T25" s="461"/>
      <c r="U25" s="461"/>
      <c r="V25" s="461"/>
      <c r="W25" s="461"/>
      <c r="X25" s="461"/>
      <c r="Y25" s="29"/>
      <c r="Z25" s="29"/>
    </row>
    <row r="26" spans="1:26" ht="12.75" customHeight="1">
      <c r="A26" s="25">
        <v>21110106</v>
      </c>
      <c r="B26" s="26" t="s">
        <v>17</v>
      </c>
      <c r="C26" s="26">
        <f>7435620*2</f>
        <v>14871240</v>
      </c>
      <c r="D26" s="26"/>
      <c r="E26" s="514"/>
      <c r="F26" s="572"/>
      <c r="G26" s="546"/>
      <c r="H26" s="546"/>
      <c r="I26" s="570"/>
      <c r="J26" s="546"/>
      <c r="K26" s="546"/>
      <c r="L26" s="546"/>
      <c r="M26" s="546"/>
      <c r="N26" s="546"/>
      <c r="O26" s="546"/>
      <c r="P26" s="546"/>
      <c r="Q26" s="546"/>
      <c r="R26" s="546"/>
      <c r="S26" s="546"/>
      <c r="T26" s="546"/>
      <c r="U26" s="546"/>
      <c r="V26" s="546"/>
      <c r="W26" s="546"/>
      <c r="X26" s="546"/>
      <c r="Y26" s="40"/>
      <c r="Z26" s="40"/>
    </row>
    <row r="27" spans="1:26" ht="12.75" customHeight="1">
      <c r="A27" s="21">
        <v>211102</v>
      </c>
      <c r="B27" s="23" t="s">
        <v>18</v>
      </c>
      <c r="C27" s="23">
        <f>SUM(C28:C33)</f>
        <v>709314944</v>
      </c>
      <c r="D27" s="26"/>
      <c r="E27" s="514"/>
      <c r="F27" s="572"/>
      <c r="G27" s="546"/>
      <c r="H27" s="546"/>
      <c r="I27" s="570"/>
      <c r="J27" s="546"/>
      <c r="K27" s="546"/>
      <c r="L27" s="546"/>
      <c r="M27" s="546"/>
      <c r="N27" s="546"/>
      <c r="O27" s="546"/>
      <c r="P27" s="546"/>
      <c r="Q27" s="546"/>
      <c r="R27" s="546"/>
      <c r="S27" s="546"/>
      <c r="T27" s="546"/>
      <c r="U27" s="546"/>
      <c r="V27" s="546"/>
      <c r="W27" s="546"/>
      <c r="X27" s="546"/>
      <c r="Y27" s="40"/>
      <c r="Z27" s="40"/>
    </row>
    <row r="28" spans="1:26" ht="12.75" customHeight="1">
      <c r="A28" s="25">
        <v>21110201</v>
      </c>
      <c r="B28" s="26" t="s">
        <v>19</v>
      </c>
      <c r="C28" s="26">
        <v>566609128</v>
      </c>
      <c r="D28" s="26"/>
      <c r="E28" s="514"/>
      <c r="F28" s="572"/>
      <c r="G28" s="461"/>
      <c r="H28" s="461"/>
      <c r="I28" s="570"/>
      <c r="J28" s="461"/>
      <c r="K28" s="461"/>
      <c r="L28" s="461"/>
      <c r="M28" s="461"/>
      <c r="N28" s="461"/>
      <c r="O28" s="461"/>
      <c r="P28" s="461"/>
      <c r="Q28" s="461"/>
      <c r="R28" s="461"/>
      <c r="S28" s="461"/>
      <c r="T28" s="461"/>
      <c r="U28" s="461"/>
      <c r="V28" s="461"/>
      <c r="W28" s="461"/>
      <c r="X28" s="461"/>
      <c r="Y28" s="29"/>
      <c r="Z28" s="29"/>
    </row>
    <row r="29" spans="1:26" ht="12.75" customHeight="1">
      <c r="A29" s="25">
        <v>21110202</v>
      </c>
      <c r="B29" s="26" t="s">
        <v>20</v>
      </c>
      <c r="C29" s="26">
        <v>118068688</v>
      </c>
      <c r="D29" s="26"/>
      <c r="E29" s="514"/>
      <c r="F29" s="569"/>
      <c r="G29" s="546"/>
      <c r="H29" s="546"/>
      <c r="I29" s="570"/>
      <c r="J29" s="546"/>
      <c r="K29" s="546"/>
      <c r="L29" s="546"/>
      <c r="M29" s="546"/>
      <c r="N29" s="546"/>
      <c r="O29" s="546"/>
      <c r="P29" s="546"/>
      <c r="Q29" s="546"/>
      <c r="R29" s="546"/>
      <c r="S29" s="546"/>
      <c r="T29" s="546"/>
      <c r="U29" s="546"/>
      <c r="V29" s="546"/>
      <c r="W29" s="546"/>
      <c r="X29" s="546"/>
      <c r="Y29" s="40"/>
      <c r="Z29" s="40"/>
    </row>
    <row r="30" spans="1:26" ht="12.75" customHeight="1">
      <c r="A30" s="25">
        <v>21110203</v>
      </c>
      <c r="B30" s="26" t="s">
        <v>21</v>
      </c>
      <c r="C30" s="26">
        <v>23346101</v>
      </c>
      <c r="D30" s="26"/>
      <c r="E30" s="514"/>
      <c r="F30" s="569"/>
      <c r="G30" s="546"/>
      <c r="H30" s="546"/>
      <c r="I30" s="570"/>
      <c r="J30" s="546"/>
      <c r="K30" s="546"/>
      <c r="L30" s="546"/>
      <c r="M30" s="546"/>
      <c r="N30" s="546"/>
      <c r="O30" s="546"/>
      <c r="P30" s="546"/>
      <c r="Q30" s="546"/>
      <c r="R30" s="546"/>
      <c r="S30" s="546"/>
      <c r="T30" s="546"/>
      <c r="U30" s="546"/>
      <c r="V30" s="546"/>
      <c r="W30" s="546"/>
      <c r="X30" s="546"/>
      <c r="Y30" s="40"/>
      <c r="Z30" s="40"/>
    </row>
    <row r="31" spans="1:26" ht="12.75" customHeight="1">
      <c r="A31" s="25">
        <v>21110204</v>
      </c>
      <c r="B31" s="26" t="s">
        <v>22</v>
      </c>
      <c r="C31" s="26">
        <v>1</v>
      </c>
      <c r="D31" s="26"/>
      <c r="E31" s="514"/>
      <c r="F31" s="569"/>
      <c r="G31" s="546"/>
      <c r="H31" s="546"/>
      <c r="I31" s="570"/>
      <c r="J31" s="546"/>
      <c r="K31" s="546"/>
      <c r="L31" s="546"/>
      <c r="M31" s="546"/>
      <c r="N31" s="546"/>
      <c r="O31" s="546"/>
      <c r="P31" s="546"/>
      <c r="Q31" s="546"/>
      <c r="R31" s="546"/>
      <c r="S31" s="546"/>
      <c r="T31" s="546"/>
      <c r="U31" s="546"/>
      <c r="V31" s="546"/>
      <c r="W31" s="546"/>
      <c r="X31" s="546"/>
      <c r="Y31" s="40"/>
      <c r="Z31" s="40"/>
    </row>
    <row r="32" spans="1:26" ht="12.75" customHeight="1">
      <c r="A32" s="25">
        <v>21110205</v>
      </c>
      <c r="B32" s="26" t="s">
        <v>23</v>
      </c>
      <c r="C32" s="26">
        <v>1291025</v>
      </c>
      <c r="D32" s="26"/>
      <c r="E32" s="514"/>
      <c r="F32" s="569"/>
      <c r="G32" s="461"/>
      <c r="H32" s="461"/>
      <c r="I32" s="570"/>
      <c r="J32" s="461"/>
      <c r="K32" s="461"/>
      <c r="L32" s="461"/>
      <c r="M32" s="461"/>
      <c r="N32" s="461"/>
      <c r="O32" s="461"/>
      <c r="P32" s="461"/>
      <c r="Q32" s="461"/>
      <c r="R32" s="461"/>
      <c r="S32" s="461"/>
      <c r="T32" s="461"/>
      <c r="U32" s="461"/>
      <c r="V32" s="461"/>
      <c r="W32" s="461"/>
      <c r="X32" s="461"/>
      <c r="Y32" s="29"/>
      <c r="Z32" s="29"/>
    </row>
    <row r="33" spans="1:26" ht="12.75" customHeight="1">
      <c r="A33" s="25">
        <v>21110206</v>
      </c>
      <c r="B33" s="26" t="s">
        <v>24</v>
      </c>
      <c r="C33" s="26">
        <v>1</v>
      </c>
      <c r="D33" s="26"/>
      <c r="E33" s="514"/>
      <c r="F33" s="572"/>
      <c r="G33" s="546"/>
      <c r="H33" s="546"/>
      <c r="I33" s="570"/>
      <c r="J33" s="546"/>
      <c r="K33" s="546"/>
      <c r="L33" s="546"/>
      <c r="M33" s="546"/>
      <c r="N33" s="546"/>
      <c r="O33" s="546"/>
      <c r="P33" s="546"/>
      <c r="Q33" s="546"/>
      <c r="R33" s="546"/>
      <c r="S33" s="546"/>
      <c r="T33" s="546"/>
      <c r="U33" s="546"/>
      <c r="V33" s="546"/>
      <c r="W33" s="546"/>
      <c r="X33" s="546"/>
      <c r="Y33" s="40"/>
      <c r="Z33" s="40"/>
    </row>
    <row r="34" spans="1:26" ht="12.75" customHeight="1">
      <c r="A34" s="21">
        <v>211103</v>
      </c>
      <c r="B34" s="23" t="s">
        <v>25</v>
      </c>
      <c r="C34" s="23">
        <f>SUM(C35:C40)</f>
        <v>28790754</v>
      </c>
      <c r="D34" s="26"/>
      <c r="E34" s="514"/>
      <c r="F34" s="572"/>
      <c r="G34" s="546"/>
      <c r="H34" s="546"/>
      <c r="I34" s="570"/>
      <c r="J34" s="546"/>
      <c r="K34" s="546"/>
      <c r="L34" s="546"/>
      <c r="M34" s="546"/>
      <c r="N34" s="546"/>
      <c r="O34" s="546"/>
      <c r="P34" s="546"/>
      <c r="Q34" s="546"/>
      <c r="R34" s="546"/>
      <c r="S34" s="546"/>
      <c r="T34" s="546"/>
      <c r="U34" s="546"/>
      <c r="V34" s="546"/>
      <c r="W34" s="546"/>
      <c r="X34" s="546"/>
      <c r="Y34" s="40"/>
      <c r="Z34" s="40"/>
    </row>
    <row r="35" spans="1:26" ht="12.75" customHeight="1">
      <c r="A35" s="25">
        <v>21110301</v>
      </c>
      <c r="B35" s="26" t="s">
        <v>26</v>
      </c>
      <c r="C35" s="26">
        <v>21160830</v>
      </c>
      <c r="D35" s="26"/>
      <c r="E35" s="514"/>
      <c r="F35" s="569"/>
      <c r="G35" s="461"/>
      <c r="H35" s="461"/>
      <c r="I35" s="570"/>
      <c r="J35" s="461"/>
      <c r="K35" s="461"/>
      <c r="L35" s="461"/>
      <c r="M35" s="461"/>
      <c r="N35" s="461"/>
      <c r="O35" s="461"/>
      <c r="P35" s="461"/>
      <c r="Q35" s="461"/>
      <c r="R35" s="461"/>
      <c r="S35" s="461"/>
      <c r="T35" s="461"/>
      <c r="U35" s="461"/>
      <c r="V35" s="461"/>
      <c r="W35" s="461"/>
      <c r="X35" s="461"/>
      <c r="Y35" s="29"/>
      <c r="Z35" s="29"/>
    </row>
    <row r="36" spans="1:26" ht="12.75" customHeight="1">
      <c r="A36" s="25">
        <v>21110302</v>
      </c>
      <c r="B36" s="26" t="s">
        <v>27</v>
      </c>
      <c r="C36" s="26">
        <v>4013944</v>
      </c>
      <c r="D36" s="26"/>
      <c r="E36" s="514"/>
      <c r="F36" s="569"/>
      <c r="G36" s="546"/>
      <c r="H36" s="546"/>
      <c r="I36" s="570"/>
      <c r="J36" s="546"/>
      <c r="K36" s="546"/>
      <c r="L36" s="546"/>
      <c r="M36" s="546"/>
      <c r="N36" s="546"/>
      <c r="O36" s="546"/>
      <c r="P36" s="546"/>
      <c r="Q36" s="546"/>
      <c r="R36" s="546"/>
      <c r="S36" s="546"/>
      <c r="T36" s="546"/>
      <c r="U36" s="546"/>
      <c r="V36" s="546"/>
      <c r="W36" s="546"/>
      <c r="X36" s="546"/>
      <c r="Y36" s="40"/>
      <c r="Z36" s="40"/>
    </row>
    <row r="37" spans="1:26" ht="12.75" customHeight="1">
      <c r="A37" s="25">
        <v>21110303</v>
      </c>
      <c r="B37" s="26" t="s">
        <v>28</v>
      </c>
      <c r="C37" s="26">
        <v>857178</v>
      </c>
      <c r="D37" s="26"/>
      <c r="E37" s="514"/>
      <c r="F37" s="569"/>
      <c r="G37" s="546"/>
      <c r="H37" s="546"/>
      <c r="I37" s="570"/>
      <c r="J37" s="546"/>
      <c r="K37" s="546"/>
      <c r="L37" s="546"/>
      <c r="M37" s="546"/>
      <c r="N37" s="546"/>
      <c r="O37" s="546"/>
      <c r="P37" s="546"/>
      <c r="Q37" s="546"/>
      <c r="R37" s="546"/>
      <c r="S37" s="546"/>
      <c r="T37" s="546"/>
      <c r="U37" s="546"/>
      <c r="V37" s="546"/>
      <c r="W37" s="546"/>
      <c r="X37" s="546"/>
      <c r="Y37" s="40"/>
      <c r="Z37" s="40"/>
    </row>
    <row r="38" spans="1:26" ht="12.75" customHeight="1">
      <c r="A38" s="25">
        <v>21110304</v>
      </c>
      <c r="B38" s="26" t="s">
        <v>29</v>
      </c>
      <c r="C38" s="26">
        <v>1</v>
      </c>
      <c r="D38" s="26"/>
      <c r="E38" s="514"/>
      <c r="F38" s="569"/>
      <c r="G38" s="546"/>
      <c r="H38" s="546"/>
      <c r="I38" s="570"/>
      <c r="J38" s="546"/>
      <c r="K38" s="546"/>
      <c r="L38" s="546"/>
      <c r="M38" s="546"/>
      <c r="N38" s="546"/>
      <c r="O38" s="546"/>
      <c r="P38" s="546"/>
      <c r="Q38" s="546"/>
      <c r="R38" s="546"/>
      <c r="S38" s="546"/>
      <c r="T38" s="546"/>
      <c r="U38" s="546"/>
      <c r="V38" s="546"/>
      <c r="W38" s="546"/>
      <c r="X38" s="546"/>
      <c r="Y38" s="40"/>
      <c r="Z38" s="40"/>
    </row>
    <row r="39" spans="1:26" ht="12.75" customHeight="1">
      <c r="A39" s="25">
        <v>21110305</v>
      </c>
      <c r="B39" s="26" t="s">
        <v>30</v>
      </c>
      <c r="C39" s="26">
        <v>2758800</v>
      </c>
      <c r="D39" s="26"/>
      <c r="E39" s="514"/>
      <c r="F39" s="569"/>
      <c r="G39" s="461"/>
      <c r="H39" s="461"/>
      <c r="I39" s="570"/>
      <c r="J39" s="461"/>
      <c r="K39" s="461"/>
      <c r="L39" s="461"/>
      <c r="M39" s="461"/>
      <c r="N39" s="461"/>
      <c r="O39" s="461"/>
      <c r="P39" s="461"/>
      <c r="Q39" s="461"/>
      <c r="R39" s="461"/>
      <c r="S39" s="461"/>
      <c r="T39" s="461"/>
      <c r="U39" s="461"/>
      <c r="V39" s="461"/>
      <c r="W39" s="461"/>
      <c r="X39" s="461"/>
      <c r="Y39" s="29"/>
      <c r="Z39" s="29"/>
    </row>
    <row r="40" spans="1:26" ht="12.75" customHeight="1">
      <c r="A40" s="25">
        <v>21110306</v>
      </c>
      <c r="B40" s="26" t="s">
        <v>31</v>
      </c>
      <c r="C40" s="26">
        <v>1</v>
      </c>
      <c r="D40" s="26"/>
      <c r="E40" s="514"/>
      <c r="F40" s="572"/>
      <c r="G40" s="546"/>
      <c r="H40" s="546"/>
      <c r="I40" s="570"/>
      <c r="J40" s="546"/>
      <c r="K40" s="546"/>
      <c r="L40" s="546"/>
      <c r="M40" s="546"/>
      <c r="N40" s="546"/>
      <c r="O40" s="546"/>
      <c r="P40" s="546"/>
      <c r="Q40" s="546"/>
      <c r="R40" s="546"/>
      <c r="S40" s="546"/>
      <c r="T40" s="546"/>
      <c r="U40" s="546"/>
      <c r="V40" s="546"/>
      <c r="W40" s="546"/>
      <c r="X40" s="546"/>
      <c r="Y40" s="40"/>
      <c r="Z40" s="40"/>
    </row>
    <row r="41" spans="1:26" ht="12.75" customHeight="1" thickBot="1">
      <c r="A41" s="40"/>
      <c r="B41" s="40"/>
      <c r="C41" s="26"/>
      <c r="D41" s="265"/>
      <c r="E41" s="460"/>
      <c r="F41" s="493"/>
      <c r="G41" s="573"/>
      <c r="H41" s="573"/>
      <c r="I41" s="574"/>
      <c r="J41" s="573"/>
      <c r="K41" s="573"/>
      <c r="L41" s="573"/>
      <c r="M41" s="573"/>
      <c r="N41" s="573"/>
      <c r="O41" s="573"/>
      <c r="P41" s="573"/>
      <c r="Q41" s="573"/>
      <c r="R41" s="573"/>
      <c r="S41" s="573"/>
      <c r="T41" s="573"/>
      <c r="U41" s="573"/>
      <c r="V41" s="573"/>
      <c r="W41" s="573"/>
      <c r="X41" s="573"/>
      <c r="Y41" s="267"/>
      <c r="Z41" s="267"/>
    </row>
    <row r="42" spans="1:26" ht="12.75" customHeight="1" thickBot="1">
      <c r="A42" s="697" t="s">
        <v>32</v>
      </c>
      <c r="B42" s="657"/>
      <c r="C42" s="126">
        <f>C43+C45+C47+C49+C51+C53+C55</f>
        <v>19372600</v>
      </c>
      <c r="D42" s="46"/>
      <c r="E42" s="565"/>
      <c r="F42" s="493"/>
      <c r="G42" s="565"/>
      <c r="H42" s="565"/>
      <c r="I42" s="566"/>
      <c r="J42" s="565"/>
      <c r="K42" s="565"/>
      <c r="L42" s="565"/>
      <c r="M42" s="565"/>
      <c r="N42" s="565"/>
      <c r="O42" s="565"/>
      <c r="P42" s="565"/>
      <c r="Q42" s="565"/>
      <c r="R42" s="565"/>
      <c r="S42" s="565"/>
      <c r="T42" s="565"/>
      <c r="U42" s="565"/>
      <c r="V42" s="565"/>
      <c r="W42" s="565"/>
      <c r="X42" s="565"/>
      <c r="Y42" s="261"/>
      <c r="Z42" s="261"/>
    </row>
    <row r="43" spans="1:26" ht="12.75" customHeight="1">
      <c r="A43" s="21">
        <v>211201</v>
      </c>
      <c r="B43" s="22" t="s">
        <v>33</v>
      </c>
      <c r="C43" s="23">
        <f>C44</f>
        <v>4166400</v>
      </c>
      <c r="D43" s="23"/>
      <c r="E43" s="547"/>
      <c r="F43" s="493"/>
      <c r="G43" s="519"/>
      <c r="H43" s="519"/>
      <c r="I43" s="574"/>
      <c r="J43" s="519"/>
      <c r="K43" s="519"/>
      <c r="L43" s="519"/>
      <c r="M43" s="519"/>
      <c r="N43" s="519"/>
      <c r="O43" s="519"/>
      <c r="P43" s="519"/>
      <c r="Q43" s="519"/>
      <c r="R43" s="519"/>
      <c r="S43" s="519"/>
      <c r="T43" s="519"/>
      <c r="U43" s="519"/>
      <c r="V43" s="519"/>
      <c r="W43" s="519"/>
      <c r="X43" s="519"/>
      <c r="Y43" s="254"/>
      <c r="Z43" s="254"/>
    </row>
    <row r="44" spans="1:26" ht="12.75" customHeight="1">
      <c r="A44" s="25">
        <v>21120101</v>
      </c>
      <c r="B44" s="29" t="s">
        <v>34</v>
      </c>
      <c r="C44" s="26">
        <v>4166400</v>
      </c>
      <c r="D44" s="47"/>
      <c r="E44" s="514"/>
      <c r="F44" s="572"/>
      <c r="G44" s="460"/>
      <c r="H44" s="461"/>
      <c r="I44" s="570"/>
      <c r="J44" s="461"/>
      <c r="K44" s="461"/>
      <c r="L44" s="461"/>
      <c r="M44" s="461"/>
      <c r="N44" s="461"/>
      <c r="O44" s="461"/>
      <c r="P44" s="461"/>
      <c r="Q44" s="461"/>
      <c r="R44" s="461"/>
      <c r="S44" s="461"/>
      <c r="T44" s="461"/>
      <c r="U44" s="461"/>
      <c r="V44" s="461"/>
      <c r="W44" s="461"/>
      <c r="X44" s="461"/>
      <c r="Y44" s="29"/>
      <c r="Z44" s="29"/>
    </row>
    <row r="45" spans="1:26" ht="12.75" customHeight="1">
      <c r="A45" s="21">
        <v>211203</v>
      </c>
      <c r="B45" s="49" t="s">
        <v>35</v>
      </c>
      <c r="C45" s="23">
        <f>+SUM(C46)</f>
        <v>530500</v>
      </c>
      <c r="D45" s="202"/>
      <c r="E45" s="514"/>
      <c r="F45" s="493"/>
      <c r="G45" s="514"/>
      <c r="H45" s="562"/>
      <c r="I45" s="570"/>
      <c r="J45" s="562"/>
      <c r="K45" s="562"/>
      <c r="L45" s="562"/>
      <c r="M45" s="562"/>
      <c r="N45" s="562"/>
      <c r="O45" s="562"/>
      <c r="P45" s="562"/>
      <c r="Q45" s="562"/>
      <c r="R45" s="562"/>
      <c r="S45" s="562"/>
      <c r="T45" s="562"/>
      <c r="U45" s="562"/>
      <c r="V45" s="562"/>
      <c r="W45" s="562"/>
      <c r="X45" s="562"/>
      <c r="Y45" s="49"/>
      <c r="Z45" s="49"/>
    </row>
    <row r="46" spans="1:26" ht="12.75" customHeight="1">
      <c r="A46" s="25">
        <v>21120302</v>
      </c>
      <c r="B46" s="29" t="s">
        <v>37</v>
      </c>
      <c r="C46" s="26">
        <v>530500</v>
      </c>
      <c r="D46" s="47"/>
      <c r="E46" s="514"/>
      <c r="F46" s="572"/>
      <c r="G46" s="460"/>
      <c r="H46" s="461"/>
      <c r="I46" s="570"/>
      <c r="J46" s="461"/>
      <c r="K46" s="461"/>
      <c r="L46" s="461"/>
      <c r="M46" s="461"/>
      <c r="N46" s="461"/>
      <c r="O46" s="461"/>
      <c r="P46" s="461"/>
      <c r="Q46" s="461"/>
      <c r="R46" s="461"/>
      <c r="S46" s="461"/>
      <c r="T46" s="461"/>
      <c r="U46" s="461"/>
      <c r="V46" s="461"/>
      <c r="W46" s="461"/>
      <c r="X46" s="461"/>
      <c r="Y46" s="29"/>
      <c r="Z46" s="29"/>
    </row>
    <row r="47" spans="1:26" ht="12.75" customHeight="1">
      <c r="A47" s="21">
        <v>211204</v>
      </c>
      <c r="B47" s="49" t="s">
        <v>38</v>
      </c>
      <c r="C47" s="23">
        <f>C48</f>
        <v>4614000</v>
      </c>
      <c r="D47" s="202"/>
      <c r="E47" s="514"/>
      <c r="F47" s="493"/>
      <c r="G47" s="514"/>
      <c r="H47" s="562"/>
      <c r="I47" s="570"/>
      <c r="J47" s="562"/>
      <c r="K47" s="562"/>
      <c r="L47" s="562"/>
      <c r="M47" s="562"/>
      <c r="N47" s="562"/>
      <c r="O47" s="562"/>
      <c r="P47" s="562"/>
      <c r="Q47" s="562"/>
      <c r="R47" s="562"/>
      <c r="S47" s="562"/>
      <c r="T47" s="562"/>
      <c r="U47" s="562"/>
      <c r="V47" s="562"/>
      <c r="W47" s="562"/>
      <c r="X47" s="562"/>
      <c r="Y47" s="49"/>
      <c r="Z47" s="49"/>
    </row>
    <row r="48" spans="1:26" ht="12.75" customHeight="1">
      <c r="A48" s="25">
        <v>21120401</v>
      </c>
      <c r="B48" s="26" t="s">
        <v>39</v>
      </c>
      <c r="C48" s="26">
        <v>4614000</v>
      </c>
      <c r="D48" s="47"/>
      <c r="E48" s="514"/>
      <c r="F48" s="569"/>
      <c r="G48" s="460"/>
      <c r="H48" s="461"/>
      <c r="I48" s="570"/>
      <c r="J48" s="461"/>
      <c r="K48" s="461"/>
      <c r="L48" s="461"/>
      <c r="M48" s="461"/>
      <c r="N48" s="461"/>
      <c r="O48" s="461"/>
      <c r="P48" s="461"/>
      <c r="Q48" s="461"/>
      <c r="R48" s="461"/>
      <c r="S48" s="461"/>
      <c r="T48" s="461"/>
      <c r="U48" s="461"/>
      <c r="V48" s="461"/>
      <c r="W48" s="461"/>
      <c r="X48" s="461"/>
      <c r="Y48" s="29"/>
      <c r="Z48" s="29"/>
    </row>
    <row r="49" spans="1:26" ht="12.75" customHeight="1">
      <c r="A49" s="21">
        <v>211205</v>
      </c>
      <c r="B49" s="23" t="s">
        <v>122</v>
      </c>
      <c r="C49" s="23">
        <f>SUM(C50)</f>
        <v>5115000</v>
      </c>
      <c r="D49" s="202"/>
      <c r="E49" s="514"/>
      <c r="F49" s="493"/>
      <c r="G49" s="562"/>
      <c r="H49" s="562"/>
      <c r="I49" s="570"/>
      <c r="J49" s="562"/>
      <c r="K49" s="562"/>
      <c r="L49" s="562"/>
      <c r="M49" s="562"/>
      <c r="N49" s="562"/>
      <c r="O49" s="562"/>
      <c r="P49" s="562"/>
      <c r="Q49" s="562"/>
      <c r="R49" s="562"/>
      <c r="S49" s="562"/>
      <c r="T49" s="562"/>
      <c r="U49" s="562"/>
      <c r="V49" s="562"/>
      <c r="W49" s="562"/>
      <c r="X49" s="562"/>
      <c r="Y49" s="49"/>
      <c r="Z49" s="49"/>
    </row>
    <row r="50" spans="1:26" ht="12.75" customHeight="1">
      <c r="A50" s="25">
        <v>21120501</v>
      </c>
      <c r="B50" s="29" t="s">
        <v>123</v>
      </c>
      <c r="C50" s="26">
        <v>5115000</v>
      </c>
      <c r="D50" s="202"/>
      <c r="E50" s="514"/>
      <c r="F50" s="493"/>
      <c r="G50" s="562"/>
      <c r="H50" s="562"/>
      <c r="I50" s="570"/>
      <c r="J50" s="562"/>
      <c r="K50" s="562"/>
      <c r="L50" s="562"/>
      <c r="M50" s="562"/>
      <c r="N50" s="562"/>
      <c r="O50" s="562"/>
      <c r="P50" s="562"/>
      <c r="Q50" s="562"/>
      <c r="R50" s="562"/>
      <c r="S50" s="562"/>
      <c r="T50" s="562"/>
      <c r="U50" s="562"/>
      <c r="V50" s="562"/>
      <c r="W50" s="562"/>
      <c r="X50" s="562"/>
      <c r="Y50" s="49"/>
      <c r="Z50" s="49"/>
    </row>
    <row r="51" spans="1:26" ht="12.75" customHeight="1">
      <c r="A51" s="21">
        <v>211207</v>
      </c>
      <c r="B51" s="49" t="s">
        <v>40</v>
      </c>
      <c r="C51" s="23">
        <f>C52</f>
        <v>438000</v>
      </c>
      <c r="D51" s="202"/>
      <c r="E51" s="514"/>
      <c r="F51" s="493"/>
      <c r="G51" s="562"/>
      <c r="H51" s="562"/>
      <c r="I51" s="570"/>
      <c r="J51" s="562"/>
      <c r="K51" s="562"/>
      <c r="L51" s="562"/>
      <c r="M51" s="562"/>
      <c r="N51" s="562"/>
      <c r="O51" s="562"/>
      <c r="P51" s="562"/>
      <c r="Q51" s="562"/>
      <c r="R51" s="562"/>
      <c r="S51" s="562"/>
      <c r="T51" s="562"/>
      <c r="U51" s="562"/>
      <c r="V51" s="562"/>
      <c r="W51" s="562"/>
      <c r="X51" s="562"/>
      <c r="Y51" s="49"/>
      <c r="Z51" s="49"/>
    </row>
    <row r="52" spans="1:26" ht="12.75" customHeight="1">
      <c r="A52" s="25">
        <v>21120702</v>
      </c>
      <c r="B52" s="26" t="s">
        <v>41</v>
      </c>
      <c r="C52" s="26">
        <v>438000</v>
      </c>
      <c r="D52" s="47"/>
      <c r="E52" s="514"/>
      <c r="F52" s="569"/>
      <c r="G52" s="461"/>
      <c r="H52" s="461"/>
      <c r="I52" s="570"/>
      <c r="J52" s="461"/>
      <c r="K52" s="461"/>
      <c r="L52" s="461"/>
      <c r="M52" s="461"/>
      <c r="N52" s="461"/>
      <c r="O52" s="461"/>
      <c r="P52" s="461"/>
      <c r="Q52" s="461"/>
      <c r="R52" s="461"/>
      <c r="S52" s="461"/>
      <c r="T52" s="461"/>
      <c r="U52" s="461"/>
      <c r="V52" s="461"/>
      <c r="W52" s="461"/>
      <c r="X52" s="461"/>
      <c r="Y52" s="29"/>
      <c r="Z52" s="29"/>
    </row>
    <row r="53" spans="1:26" ht="12.75" customHeight="1">
      <c r="A53" s="21">
        <v>211208</v>
      </c>
      <c r="B53" s="23" t="s">
        <v>47</v>
      </c>
      <c r="C53" s="23">
        <f>C54</f>
        <v>410500</v>
      </c>
      <c r="D53" s="202"/>
      <c r="E53" s="514"/>
      <c r="F53" s="575"/>
      <c r="G53" s="514"/>
      <c r="H53" s="562"/>
      <c r="I53" s="570"/>
      <c r="J53" s="562"/>
      <c r="K53" s="562"/>
      <c r="L53" s="562"/>
      <c r="M53" s="562"/>
      <c r="N53" s="562"/>
      <c r="O53" s="562"/>
      <c r="P53" s="562"/>
      <c r="Q53" s="562"/>
      <c r="R53" s="562"/>
      <c r="S53" s="562"/>
      <c r="T53" s="562"/>
      <c r="U53" s="562"/>
      <c r="V53" s="562"/>
      <c r="W53" s="562"/>
      <c r="X53" s="562"/>
      <c r="Y53" s="49"/>
      <c r="Z53" s="49"/>
    </row>
    <row r="54" spans="1:26" ht="12.75" customHeight="1">
      <c r="A54" s="25">
        <v>21120805</v>
      </c>
      <c r="B54" s="26" t="s">
        <v>49</v>
      </c>
      <c r="C54" s="26">
        <v>410500</v>
      </c>
      <c r="D54" s="47"/>
      <c r="E54" s="514"/>
      <c r="F54" s="569"/>
      <c r="G54" s="460"/>
      <c r="H54" s="461"/>
      <c r="I54" s="570"/>
      <c r="J54" s="461"/>
      <c r="K54" s="461"/>
      <c r="L54" s="461"/>
      <c r="M54" s="461"/>
      <c r="N54" s="461"/>
      <c r="O54" s="461"/>
      <c r="P54" s="461"/>
      <c r="Q54" s="461"/>
      <c r="R54" s="461"/>
      <c r="S54" s="461"/>
      <c r="T54" s="461"/>
      <c r="U54" s="461"/>
      <c r="V54" s="461"/>
      <c r="W54" s="461"/>
      <c r="X54" s="461"/>
      <c r="Y54" s="29"/>
      <c r="Z54" s="29"/>
    </row>
    <row r="55" spans="1:26" ht="12.75" customHeight="1">
      <c r="A55" s="21">
        <v>211209</v>
      </c>
      <c r="B55" s="23" t="s">
        <v>50</v>
      </c>
      <c r="C55" s="23">
        <f>SUM(C56:C58)</f>
        <v>4098200</v>
      </c>
      <c r="D55" s="202"/>
      <c r="E55" s="514"/>
      <c r="F55" s="575"/>
      <c r="G55" s="514"/>
      <c r="H55" s="562"/>
      <c r="I55" s="570"/>
      <c r="J55" s="562"/>
      <c r="K55" s="562"/>
      <c r="L55" s="562"/>
      <c r="M55" s="562"/>
      <c r="N55" s="562"/>
      <c r="O55" s="562"/>
      <c r="P55" s="562"/>
      <c r="Q55" s="562"/>
      <c r="R55" s="562"/>
      <c r="S55" s="562"/>
      <c r="T55" s="562"/>
      <c r="U55" s="562"/>
      <c r="V55" s="562"/>
      <c r="W55" s="562"/>
      <c r="X55" s="562"/>
      <c r="Y55" s="49"/>
      <c r="Z55" s="49"/>
    </row>
    <row r="56" spans="1:26" ht="12.75" customHeight="1">
      <c r="A56" s="25">
        <v>21120901</v>
      </c>
      <c r="B56" s="26" t="s">
        <v>51</v>
      </c>
      <c r="C56" s="26">
        <f>825000</f>
        <v>825000</v>
      </c>
      <c r="D56" s="47"/>
      <c r="E56" s="514"/>
      <c r="F56" s="569"/>
      <c r="G56" s="460"/>
      <c r="H56" s="461"/>
      <c r="I56" s="570"/>
      <c r="J56" s="461"/>
      <c r="K56" s="461"/>
      <c r="L56" s="461"/>
      <c r="M56" s="461"/>
      <c r="N56" s="461"/>
      <c r="O56" s="461"/>
      <c r="P56" s="461"/>
      <c r="Q56" s="461"/>
      <c r="R56" s="461"/>
      <c r="S56" s="461"/>
      <c r="T56" s="461"/>
      <c r="U56" s="461"/>
      <c r="V56" s="461"/>
      <c r="W56" s="461"/>
      <c r="X56" s="461"/>
      <c r="Y56" s="29"/>
      <c r="Z56" s="29"/>
    </row>
    <row r="57" spans="1:26" ht="12.75" customHeight="1">
      <c r="A57" s="25">
        <v>21120905</v>
      </c>
      <c r="B57" s="26" t="s">
        <v>112</v>
      </c>
      <c r="C57" s="26">
        <v>523200</v>
      </c>
      <c r="D57" s="47"/>
      <c r="E57" s="514"/>
      <c r="F57" s="575"/>
      <c r="G57" s="460"/>
      <c r="H57" s="522"/>
      <c r="I57" s="570"/>
      <c r="J57" s="461"/>
      <c r="K57" s="461"/>
      <c r="L57" s="461"/>
      <c r="M57" s="461"/>
      <c r="N57" s="461"/>
      <c r="O57" s="461"/>
      <c r="P57" s="461"/>
      <c r="Q57" s="461"/>
      <c r="R57" s="461"/>
      <c r="S57" s="461"/>
      <c r="T57" s="461"/>
      <c r="U57" s="461"/>
      <c r="V57" s="461"/>
      <c r="W57" s="461"/>
      <c r="X57" s="461"/>
      <c r="Y57" s="29"/>
      <c r="Z57" s="29"/>
    </row>
    <row r="58" spans="1:26" ht="12.75" customHeight="1">
      <c r="A58" s="25">
        <v>21120906</v>
      </c>
      <c r="B58" s="26" t="s">
        <v>52</v>
      </c>
      <c r="C58" s="26">
        <v>2750000</v>
      </c>
      <c r="D58" s="47"/>
      <c r="E58" s="514"/>
      <c r="F58" s="493"/>
      <c r="G58" s="565"/>
      <c r="H58" s="565"/>
      <c r="I58" s="566"/>
      <c r="J58" s="565"/>
      <c r="K58" s="565"/>
      <c r="L58" s="565"/>
      <c r="M58" s="565"/>
      <c r="N58" s="565"/>
      <c r="O58" s="565"/>
      <c r="P58" s="565"/>
      <c r="Q58" s="565"/>
      <c r="R58" s="565"/>
      <c r="S58" s="565"/>
      <c r="T58" s="565"/>
      <c r="U58" s="565"/>
      <c r="V58" s="565"/>
      <c r="W58" s="565"/>
      <c r="X58" s="565"/>
      <c r="Y58" s="261"/>
      <c r="Z58" s="261"/>
    </row>
    <row r="59" spans="1:26" ht="12.75" customHeight="1" thickBot="1">
      <c r="A59" s="29"/>
      <c r="B59" s="26"/>
      <c r="C59" s="26"/>
      <c r="D59" s="47"/>
      <c r="E59" s="514"/>
      <c r="F59" s="493"/>
      <c r="G59" s="565"/>
      <c r="H59" s="565"/>
      <c r="I59" s="566"/>
      <c r="J59" s="565"/>
      <c r="K59" s="565"/>
      <c r="L59" s="565"/>
      <c r="M59" s="565"/>
      <c r="N59" s="565"/>
      <c r="O59" s="565"/>
      <c r="P59" s="565"/>
      <c r="Q59" s="565"/>
      <c r="R59" s="565"/>
      <c r="S59" s="565"/>
      <c r="T59" s="565"/>
      <c r="U59" s="565"/>
      <c r="V59" s="565"/>
      <c r="W59" s="565"/>
      <c r="X59" s="565"/>
      <c r="Y59" s="261"/>
      <c r="Z59" s="261"/>
    </row>
    <row r="60" spans="1:26" ht="12.75" customHeight="1" thickBot="1">
      <c r="A60" s="683" t="s">
        <v>10</v>
      </c>
      <c r="B60" s="657"/>
      <c r="C60" s="69">
        <f>C61+C63+C65+C67+C70+C72</f>
        <v>41032600</v>
      </c>
      <c r="D60" s="47"/>
      <c r="E60" s="565"/>
      <c r="F60" s="493"/>
      <c r="G60" s="565"/>
      <c r="H60" s="565"/>
      <c r="I60" s="566"/>
      <c r="J60" s="565"/>
      <c r="K60" s="565"/>
      <c r="L60" s="565"/>
      <c r="M60" s="565"/>
      <c r="N60" s="565"/>
      <c r="O60" s="565"/>
      <c r="P60" s="565"/>
      <c r="Q60" s="565"/>
      <c r="R60" s="565"/>
      <c r="S60" s="565"/>
      <c r="T60" s="565"/>
      <c r="U60" s="565"/>
      <c r="V60" s="565"/>
      <c r="W60" s="565"/>
      <c r="X60" s="565"/>
      <c r="Y60" s="261"/>
      <c r="Z60" s="261"/>
    </row>
    <row r="61" spans="1:26" ht="12.75" customHeight="1">
      <c r="A61" s="21">
        <v>211302</v>
      </c>
      <c r="B61" s="21" t="s">
        <v>53</v>
      </c>
      <c r="C61" s="50">
        <f>C62</f>
        <v>2717600</v>
      </c>
      <c r="D61" s="202"/>
      <c r="E61" s="520"/>
      <c r="F61" s="575"/>
      <c r="G61" s="576"/>
      <c r="H61" s="576"/>
      <c r="I61" s="577"/>
      <c r="J61" s="576"/>
      <c r="K61" s="576"/>
      <c r="L61" s="576"/>
      <c r="M61" s="576"/>
      <c r="N61" s="576"/>
      <c r="O61" s="576"/>
      <c r="P61" s="576"/>
      <c r="Q61" s="576"/>
      <c r="R61" s="576"/>
      <c r="S61" s="576"/>
      <c r="T61" s="576"/>
      <c r="U61" s="576"/>
      <c r="V61" s="576"/>
      <c r="W61" s="576"/>
      <c r="X61" s="576"/>
      <c r="Y61" s="269"/>
      <c r="Z61" s="269"/>
    </row>
    <row r="62" spans="1:26" ht="12.75" customHeight="1">
      <c r="A62" s="25">
        <v>21130204</v>
      </c>
      <c r="B62" s="29" t="s">
        <v>54</v>
      </c>
      <c r="C62" s="26">
        <v>2717600</v>
      </c>
      <c r="D62" s="47"/>
      <c r="E62" s="514"/>
      <c r="F62" s="569"/>
      <c r="G62" s="460"/>
      <c r="H62" s="461"/>
      <c r="I62" s="570"/>
      <c r="J62" s="461"/>
      <c r="K62" s="461"/>
      <c r="L62" s="461"/>
      <c r="M62" s="461"/>
      <c r="N62" s="461"/>
      <c r="O62" s="461"/>
      <c r="P62" s="461"/>
      <c r="Q62" s="461"/>
      <c r="R62" s="461"/>
      <c r="S62" s="461"/>
      <c r="T62" s="461"/>
      <c r="U62" s="461"/>
      <c r="V62" s="461"/>
      <c r="W62" s="461"/>
      <c r="X62" s="461"/>
      <c r="Y62" s="29"/>
      <c r="Z62" s="29"/>
    </row>
    <row r="63" spans="1:26" ht="12.75" customHeight="1">
      <c r="A63" s="21">
        <v>211303</v>
      </c>
      <c r="B63" s="49" t="s">
        <v>100</v>
      </c>
      <c r="C63" s="23">
        <f>C64</f>
        <v>625000</v>
      </c>
      <c r="D63" s="202"/>
      <c r="E63" s="514"/>
      <c r="F63" s="575"/>
      <c r="G63" s="514"/>
      <c r="H63" s="562"/>
      <c r="I63" s="570"/>
      <c r="J63" s="562"/>
      <c r="K63" s="562"/>
      <c r="L63" s="562"/>
      <c r="M63" s="562"/>
      <c r="N63" s="562"/>
      <c r="O63" s="562"/>
      <c r="P63" s="562"/>
      <c r="Q63" s="562"/>
      <c r="R63" s="562"/>
      <c r="S63" s="562"/>
      <c r="T63" s="562"/>
      <c r="U63" s="562"/>
      <c r="V63" s="562"/>
      <c r="W63" s="562"/>
      <c r="X63" s="562"/>
      <c r="Y63" s="49"/>
      <c r="Z63" s="49"/>
    </row>
    <row r="64" spans="1:26" ht="12.75" customHeight="1">
      <c r="A64" s="25">
        <v>21130307</v>
      </c>
      <c r="B64" s="29" t="s">
        <v>101</v>
      </c>
      <c r="C64" s="26">
        <v>625000</v>
      </c>
      <c r="D64" s="47"/>
      <c r="E64" s="460"/>
      <c r="F64" s="572"/>
      <c r="G64" s="461"/>
      <c r="H64" s="461"/>
      <c r="I64" s="570"/>
      <c r="J64" s="461"/>
      <c r="K64" s="461"/>
      <c r="L64" s="461"/>
      <c r="M64" s="461"/>
      <c r="N64" s="461"/>
      <c r="O64" s="461"/>
      <c r="P64" s="461"/>
      <c r="Q64" s="461"/>
      <c r="R64" s="461"/>
      <c r="S64" s="461"/>
      <c r="T64" s="461"/>
      <c r="U64" s="461"/>
      <c r="V64" s="461"/>
      <c r="W64" s="461"/>
      <c r="X64" s="461"/>
      <c r="Y64" s="29"/>
      <c r="Z64" s="29"/>
    </row>
    <row r="65" spans="1:26" ht="12.75" customHeight="1">
      <c r="A65" s="21">
        <v>211305</v>
      </c>
      <c r="B65" s="49" t="s">
        <v>55</v>
      </c>
      <c r="C65" s="23">
        <f>+SUM(C66)</f>
        <v>13200000</v>
      </c>
      <c r="D65" s="202"/>
      <c r="E65" s="514"/>
      <c r="F65" s="493"/>
      <c r="G65" s="562"/>
      <c r="H65" s="562"/>
      <c r="I65" s="570"/>
      <c r="J65" s="562"/>
      <c r="K65" s="562"/>
      <c r="L65" s="562"/>
      <c r="M65" s="562"/>
      <c r="N65" s="562"/>
      <c r="O65" s="562"/>
      <c r="P65" s="562"/>
      <c r="Q65" s="562"/>
      <c r="R65" s="562"/>
      <c r="S65" s="562"/>
      <c r="T65" s="562"/>
      <c r="U65" s="562"/>
      <c r="V65" s="562"/>
      <c r="W65" s="562"/>
      <c r="X65" s="562"/>
      <c r="Y65" s="49"/>
      <c r="Z65" s="49"/>
    </row>
    <row r="66" spans="1:26" ht="12.75" customHeight="1">
      <c r="A66" s="25">
        <v>21130502</v>
      </c>
      <c r="B66" s="26" t="s">
        <v>56</v>
      </c>
      <c r="C66" s="26">
        <f>13200000</f>
        <v>13200000</v>
      </c>
      <c r="D66" s="47"/>
      <c r="E66" s="460"/>
      <c r="F66" s="572"/>
      <c r="G66" s="461"/>
      <c r="H66" s="461"/>
      <c r="I66" s="570"/>
      <c r="J66" s="461"/>
      <c r="K66" s="461"/>
      <c r="L66" s="461"/>
      <c r="M66" s="461"/>
      <c r="N66" s="461"/>
      <c r="O66" s="461"/>
      <c r="P66" s="461"/>
      <c r="Q66" s="461"/>
      <c r="R66" s="461"/>
      <c r="S66" s="461"/>
      <c r="T66" s="461"/>
      <c r="U66" s="461"/>
      <c r="V66" s="461"/>
      <c r="W66" s="461"/>
      <c r="X66" s="461"/>
      <c r="Y66" s="29"/>
      <c r="Z66" s="29"/>
    </row>
    <row r="67" spans="1:26" ht="12.75" customHeight="1">
      <c r="A67" s="21">
        <v>211306</v>
      </c>
      <c r="B67" s="23" t="s">
        <v>57</v>
      </c>
      <c r="C67" s="23">
        <f>SUM(C68:C69)</f>
        <v>4440000</v>
      </c>
      <c r="D67" s="202"/>
      <c r="E67" s="514"/>
      <c r="F67" s="493"/>
      <c r="G67" s="562"/>
      <c r="H67" s="562"/>
      <c r="I67" s="570"/>
      <c r="J67" s="562"/>
      <c r="K67" s="562"/>
      <c r="L67" s="562"/>
      <c r="M67" s="562"/>
      <c r="N67" s="562"/>
      <c r="O67" s="562"/>
      <c r="P67" s="562"/>
      <c r="Q67" s="562"/>
      <c r="R67" s="562"/>
      <c r="S67" s="562"/>
      <c r="T67" s="562"/>
      <c r="U67" s="562"/>
      <c r="V67" s="562"/>
      <c r="W67" s="562"/>
      <c r="X67" s="562"/>
      <c r="Y67" s="49"/>
      <c r="Z67" s="49"/>
    </row>
    <row r="68" spans="1:26" ht="12.75" customHeight="1">
      <c r="A68" s="25">
        <v>21130604</v>
      </c>
      <c r="B68" s="29" t="s">
        <v>58</v>
      </c>
      <c r="C68" s="26">
        <v>590000</v>
      </c>
      <c r="D68" s="47"/>
      <c r="E68" s="460"/>
      <c r="F68" s="572"/>
      <c r="G68" s="461"/>
      <c r="H68" s="461"/>
      <c r="I68" s="570"/>
      <c r="J68" s="461"/>
      <c r="K68" s="461"/>
      <c r="L68" s="461"/>
      <c r="M68" s="461"/>
      <c r="N68" s="461"/>
      <c r="O68" s="461"/>
      <c r="P68" s="461"/>
      <c r="Q68" s="461"/>
      <c r="R68" s="461"/>
      <c r="S68" s="461"/>
      <c r="T68" s="461"/>
      <c r="U68" s="461"/>
      <c r="V68" s="461"/>
      <c r="W68" s="461"/>
      <c r="X68" s="461"/>
      <c r="Y68" s="29"/>
      <c r="Z68" s="29"/>
    </row>
    <row r="69" spans="1:26" ht="12.75" customHeight="1">
      <c r="A69" s="25">
        <v>21130607</v>
      </c>
      <c r="B69" s="26" t="s">
        <v>60</v>
      </c>
      <c r="C69" s="26">
        <v>3850000</v>
      </c>
      <c r="D69" s="47"/>
      <c r="E69" s="514"/>
      <c r="F69" s="572"/>
      <c r="G69" s="461"/>
      <c r="H69" s="461"/>
      <c r="I69" s="570"/>
      <c r="J69" s="461"/>
      <c r="K69" s="461"/>
      <c r="L69" s="461"/>
      <c r="M69" s="461"/>
      <c r="N69" s="461"/>
      <c r="O69" s="461"/>
      <c r="P69" s="461"/>
      <c r="Q69" s="461"/>
      <c r="R69" s="461"/>
      <c r="S69" s="461"/>
      <c r="T69" s="461"/>
      <c r="U69" s="461"/>
      <c r="V69" s="461"/>
      <c r="W69" s="461"/>
      <c r="X69" s="461"/>
      <c r="Y69" s="29"/>
      <c r="Z69" s="29"/>
    </row>
    <row r="70" spans="1:26" ht="12.75" customHeight="1">
      <c r="A70" s="21">
        <v>211307</v>
      </c>
      <c r="B70" s="49" t="s">
        <v>102</v>
      </c>
      <c r="C70" s="23">
        <f>C71</f>
        <v>650000</v>
      </c>
      <c r="D70" s="202"/>
      <c r="E70" s="514"/>
      <c r="F70" s="493"/>
      <c r="G70" s="562"/>
      <c r="H70" s="562"/>
      <c r="I70" s="570"/>
      <c r="J70" s="562"/>
      <c r="K70" s="562"/>
      <c r="L70" s="562"/>
      <c r="M70" s="562"/>
      <c r="N70" s="562"/>
      <c r="O70" s="562"/>
      <c r="P70" s="562"/>
      <c r="Q70" s="562"/>
      <c r="R70" s="562"/>
      <c r="S70" s="562"/>
      <c r="T70" s="562"/>
      <c r="U70" s="562"/>
      <c r="V70" s="562"/>
      <c r="W70" s="562"/>
      <c r="X70" s="562"/>
      <c r="Y70" s="49"/>
      <c r="Z70" s="49"/>
    </row>
    <row r="71" spans="1:26" ht="12.75" customHeight="1">
      <c r="A71" s="25">
        <v>21130701</v>
      </c>
      <c r="B71" s="29" t="s">
        <v>103</v>
      </c>
      <c r="C71" s="26">
        <v>650000</v>
      </c>
      <c r="D71" s="47"/>
      <c r="E71" s="460"/>
      <c r="F71" s="572"/>
      <c r="G71" s="461"/>
      <c r="H71" s="461"/>
      <c r="I71" s="570"/>
      <c r="J71" s="461"/>
      <c r="K71" s="461"/>
      <c r="L71" s="461"/>
      <c r="M71" s="461"/>
      <c r="N71" s="461"/>
      <c r="O71" s="461"/>
      <c r="P71" s="461"/>
      <c r="Q71" s="461"/>
      <c r="R71" s="461"/>
      <c r="S71" s="461"/>
      <c r="T71" s="461"/>
      <c r="U71" s="461"/>
      <c r="V71" s="461"/>
      <c r="W71" s="461"/>
      <c r="X71" s="461"/>
      <c r="Y71" s="29"/>
      <c r="Z71" s="29"/>
    </row>
    <row r="72" spans="1:26" ht="12.75" customHeight="1">
      <c r="A72" s="21">
        <v>211309</v>
      </c>
      <c r="B72" s="23" t="s">
        <v>61</v>
      </c>
      <c r="C72" s="23">
        <f>+SUM(C73:C75)</f>
        <v>19400000</v>
      </c>
      <c r="D72" s="202"/>
      <c r="E72" s="514"/>
      <c r="F72" s="493"/>
      <c r="G72" s="562"/>
      <c r="H72" s="562"/>
      <c r="I72" s="570"/>
      <c r="J72" s="562"/>
      <c r="K72" s="562"/>
      <c r="L72" s="562"/>
      <c r="M72" s="562"/>
      <c r="N72" s="562"/>
      <c r="O72" s="562"/>
      <c r="P72" s="562"/>
      <c r="Q72" s="562"/>
      <c r="R72" s="562"/>
      <c r="S72" s="562"/>
      <c r="T72" s="562"/>
      <c r="U72" s="562"/>
      <c r="V72" s="562"/>
      <c r="W72" s="562"/>
      <c r="X72" s="562"/>
      <c r="Y72" s="49"/>
      <c r="Z72" s="49"/>
    </row>
    <row r="73" spans="1:26" ht="12.75" customHeight="1">
      <c r="A73" s="25">
        <v>21130901</v>
      </c>
      <c r="B73" s="26" t="s">
        <v>62</v>
      </c>
      <c r="C73" s="26">
        <f>12200000</f>
        <v>12200000</v>
      </c>
      <c r="D73" s="47"/>
      <c r="E73" s="460"/>
      <c r="F73" s="569"/>
      <c r="G73" s="460"/>
      <c r="H73" s="460"/>
      <c r="I73" s="570"/>
      <c r="J73" s="461"/>
      <c r="K73" s="461"/>
      <c r="L73" s="461"/>
      <c r="M73" s="461"/>
      <c r="N73" s="461"/>
      <c r="O73" s="461"/>
      <c r="P73" s="461"/>
      <c r="Q73" s="461"/>
      <c r="R73" s="461"/>
      <c r="S73" s="461"/>
      <c r="T73" s="461"/>
      <c r="U73" s="461"/>
      <c r="V73" s="461"/>
      <c r="W73" s="461"/>
      <c r="X73" s="461"/>
      <c r="Y73" s="29"/>
      <c r="Z73" s="29"/>
    </row>
    <row r="74" spans="1:26" ht="12.75" customHeight="1">
      <c r="A74" s="25">
        <v>21130903</v>
      </c>
      <c r="B74" s="26" t="s">
        <v>63</v>
      </c>
      <c r="C74" s="26">
        <v>5000000</v>
      </c>
      <c r="D74" s="47"/>
      <c r="E74" s="460"/>
      <c r="F74" s="572"/>
      <c r="G74" s="461"/>
      <c r="H74" s="461"/>
      <c r="I74" s="570"/>
      <c r="J74" s="461"/>
      <c r="K74" s="461"/>
      <c r="L74" s="461"/>
      <c r="M74" s="461"/>
      <c r="N74" s="461"/>
      <c r="O74" s="461"/>
      <c r="P74" s="461"/>
      <c r="Q74" s="461"/>
      <c r="R74" s="461"/>
      <c r="S74" s="461"/>
      <c r="T74" s="461"/>
      <c r="U74" s="461"/>
      <c r="V74" s="461"/>
      <c r="W74" s="461"/>
      <c r="X74" s="461"/>
      <c r="Y74" s="29"/>
      <c r="Z74" s="29"/>
    </row>
    <row r="75" spans="1:26" ht="12.75" customHeight="1">
      <c r="A75" s="25">
        <v>21130908</v>
      </c>
      <c r="B75" s="26" t="s">
        <v>64</v>
      </c>
      <c r="C75" s="26">
        <v>2200000</v>
      </c>
      <c r="D75" s="47"/>
      <c r="E75" s="460"/>
      <c r="F75" s="572"/>
      <c r="G75" s="461"/>
      <c r="H75" s="461"/>
      <c r="I75" s="570"/>
      <c r="J75" s="461"/>
      <c r="K75" s="461"/>
      <c r="L75" s="568"/>
      <c r="M75" s="568"/>
      <c r="N75" s="568"/>
      <c r="O75" s="568"/>
      <c r="P75" s="568"/>
      <c r="Q75" s="568"/>
      <c r="R75" s="568"/>
      <c r="S75" s="568"/>
      <c r="T75" s="568"/>
      <c r="U75" s="568"/>
      <c r="V75" s="568"/>
      <c r="W75" s="568"/>
      <c r="X75" s="568"/>
      <c r="Y75" s="266"/>
      <c r="Z75" s="266"/>
    </row>
    <row r="76" spans="1:26" ht="12.75" customHeight="1" thickBot="1">
      <c r="A76" s="29"/>
      <c r="B76" s="29"/>
      <c r="C76" s="26"/>
      <c r="D76" s="47"/>
      <c r="E76" s="460"/>
      <c r="F76" s="493"/>
      <c r="G76" s="568"/>
      <c r="H76" s="568"/>
      <c r="I76" s="566"/>
      <c r="J76" s="568"/>
      <c r="K76" s="568"/>
      <c r="L76" s="568"/>
      <c r="M76" s="568"/>
      <c r="N76" s="568"/>
      <c r="O76" s="568"/>
      <c r="P76" s="568"/>
      <c r="Q76" s="568"/>
      <c r="R76" s="568"/>
      <c r="S76" s="568"/>
      <c r="T76" s="568"/>
      <c r="U76" s="568"/>
      <c r="V76" s="568"/>
      <c r="W76" s="568"/>
      <c r="X76" s="568"/>
      <c r="Y76" s="266"/>
      <c r="Z76" s="266"/>
    </row>
    <row r="77" spans="1:26" ht="12.75" customHeight="1" thickBot="1">
      <c r="A77" s="698" t="s">
        <v>74</v>
      </c>
      <c r="B77" s="657"/>
      <c r="C77" s="86">
        <f>C78+C81</f>
        <v>9580000</v>
      </c>
      <c r="D77" s="47"/>
      <c r="E77" s="565"/>
      <c r="F77" s="493"/>
      <c r="G77" s="565"/>
      <c r="H77" s="565"/>
      <c r="I77" s="566"/>
      <c r="J77" s="565"/>
      <c r="K77" s="565"/>
      <c r="L77" s="565"/>
      <c r="M77" s="565"/>
      <c r="N77" s="565"/>
      <c r="O77" s="565"/>
      <c r="P77" s="565"/>
      <c r="Q77" s="565"/>
      <c r="R77" s="565"/>
      <c r="S77" s="565"/>
      <c r="T77" s="565"/>
      <c r="U77" s="565"/>
      <c r="V77" s="565"/>
      <c r="W77" s="565"/>
      <c r="X77" s="565"/>
      <c r="Y77" s="261"/>
      <c r="Z77" s="261"/>
    </row>
    <row r="78" spans="1:26" ht="12.75" customHeight="1">
      <c r="A78" s="21">
        <v>221104</v>
      </c>
      <c r="B78" s="21" t="s">
        <v>78</v>
      </c>
      <c r="C78" s="50">
        <f>SUM(C79:C80)</f>
        <v>7300000</v>
      </c>
      <c r="D78" s="202"/>
      <c r="E78" s="520"/>
      <c r="F78" s="575"/>
      <c r="G78" s="576"/>
      <c r="H78" s="576"/>
      <c r="I78" s="577"/>
      <c r="J78" s="576"/>
      <c r="K78" s="576"/>
      <c r="L78" s="576"/>
      <c r="M78" s="576"/>
      <c r="N78" s="576"/>
      <c r="O78" s="576"/>
      <c r="P78" s="576"/>
      <c r="Q78" s="576"/>
      <c r="R78" s="576"/>
      <c r="S78" s="576"/>
      <c r="T78" s="576"/>
      <c r="U78" s="576"/>
      <c r="V78" s="576"/>
      <c r="W78" s="576"/>
      <c r="X78" s="576"/>
      <c r="Y78" s="269"/>
      <c r="Z78" s="269"/>
    </row>
    <row r="79" spans="1:26" ht="12.75" customHeight="1">
      <c r="A79" s="25">
        <v>22110401</v>
      </c>
      <c r="B79" s="29" t="s">
        <v>79</v>
      </c>
      <c r="C79" s="26">
        <v>3750000</v>
      </c>
      <c r="D79" s="47"/>
      <c r="E79" s="460"/>
      <c r="F79" s="572"/>
      <c r="G79" s="461"/>
      <c r="H79" s="461"/>
      <c r="I79" s="570"/>
      <c r="J79" s="461"/>
      <c r="K79" s="461"/>
      <c r="L79" s="461"/>
      <c r="M79" s="461"/>
      <c r="N79" s="461"/>
      <c r="O79" s="461"/>
      <c r="P79" s="461"/>
      <c r="Q79" s="461"/>
      <c r="R79" s="461"/>
      <c r="S79" s="461"/>
      <c r="T79" s="461"/>
      <c r="U79" s="461"/>
      <c r="V79" s="461"/>
      <c r="W79" s="461"/>
      <c r="X79" s="461"/>
      <c r="Y79" s="29"/>
      <c r="Z79" s="29"/>
    </row>
    <row r="80" spans="1:26" ht="12.75" customHeight="1">
      <c r="A80" s="25">
        <v>22110409</v>
      </c>
      <c r="B80" s="26" t="s">
        <v>80</v>
      </c>
      <c r="C80" s="26">
        <v>3550000</v>
      </c>
      <c r="D80" s="47"/>
      <c r="E80" s="460"/>
      <c r="F80" s="461"/>
      <c r="G80" s="456"/>
      <c r="H80" s="461"/>
      <c r="I80" s="461"/>
      <c r="J80" s="461"/>
      <c r="K80" s="461"/>
      <c r="L80" s="461"/>
      <c r="M80" s="461"/>
      <c r="N80" s="461"/>
      <c r="O80" s="461"/>
      <c r="P80" s="461"/>
      <c r="Q80" s="461"/>
      <c r="R80" s="461"/>
      <c r="S80" s="461"/>
      <c r="T80" s="461"/>
      <c r="U80" s="461"/>
      <c r="V80" s="461"/>
      <c r="W80" s="461"/>
      <c r="X80" s="461"/>
      <c r="Y80" s="29"/>
      <c r="Z80" s="29"/>
    </row>
    <row r="81" spans="1:26" ht="12.75" customHeight="1">
      <c r="A81" s="21">
        <v>221107</v>
      </c>
      <c r="B81" s="23" t="s">
        <v>81</v>
      </c>
      <c r="C81" s="23">
        <f>SUM(C82)</f>
        <v>2280000</v>
      </c>
      <c r="D81" s="202"/>
      <c r="E81" s="514"/>
      <c r="F81" s="493"/>
      <c r="G81" s="562"/>
      <c r="H81" s="562"/>
      <c r="I81" s="570"/>
      <c r="J81" s="562"/>
      <c r="K81" s="562"/>
      <c r="L81" s="562"/>
      <c r="M81" s="562"/>
      <c r="N81" s="562"/>
      <c r="O81" s="562"/>
      <c r="P81" s="562"/>
      <c r="Q81" s="562"/>
      <c r="R81" s="562"/>
      <c r="S81" s="562"/>
      <c r="T81" s="562"/>
      <c r="U81" s="562"/>
      <c r="V81" s="562"/>
      <c r="W81" s="562"/>
      <c r="X81" s="562"/>
      <c r="Y81" s="49"/>
      <c r="Z81" s="49"/>
    </row>
    <row r="82" spans="1:26" ht="12.75" customHeight="1">
      <c r="A82" s="25">
        <v>22110702</v>
      </c>
      <c r="B82" s="26" t="s">
        <v>82</v>
      </c>
      <c r="C82" s="26">
        <v>2280000</v>
      </c>
      <c r="D82" s="47"/>
      <c r="E82" s="460"/>
      <c r="F82" s="572"/>
      <c r="G82" s="461"/>
      <c r="H82" s="461"/>
      <c r="I82" s="570"/>
      <c r="J82" s="461"/>
      <c r="K82" s="461"/>
      <c r="L82" s="461"/>
      <c r="M82" s="461"/>
      <c r="N82" s="461"/>
      <c r="O82" s="461"/>
      <c r="P82" s="461"/>
      <c r="Q82" s="461"/>
      <c r="R82" s="461"/>
      <c r="S82" s="461"/>
      <c r="T82" s="461"/>
      <c r="U82" s="461"/>
      <c r="V82" s="461"/>
      <c r="W82" s="461"/>
      <c r="X82" s="461"/>
      <c r="Y82" s="29"/>
      <c r="Z82" s="29"/>
    </row>
    <row r="83" spans="1:26" ht="12.75" customHeight="1">
      <c r="A83" s="25"/>
      <c r="B83" s="26"/>
      <c r="C83" s="26"/>
      <c r="D83" s="47"/>
      <c r="E83" s="460"/>
      <c r="F83" s="572"/>
      <c r="G83" s="461"/>
      <c r="H83" s="461"/>
      <c r="I83" s="570"/>
      <c r="J83" s="461"/>
      <c r="K83" s="461"/>
      <c r="L83" s="461"/>
      <c r="M83" s="461"/>
      <c r="N83" s="461"/>
      <c r="O83" s="461"/>
      <c r="P83" s="461"/>
      <c r="Q83" s="461"/>
      <c r="R83" s="461"/>
      <c r="S83" s="461"/>
      <c r="T83" s="461"/>
      <c r="U83" s="461"/>
      <c r="V83" s="461"/>
      <c r="W83" s="461"/>
      <c r="X83" s="461"/>
      <c r="Y83" s="29"/>
      <c r="Z83" s="29"/>
    </row>
    <row r="84" spans="1:26" ht="12.75" customHeight="1" thickBot="1">
      <c r="A84" s="29"/>
      <c r="B84" s="26"/>
      <c r="C84" s="26"/>
      <c r="D84" s="26"/>
      <c r="E84" s="460"/>
      <c r="F84" s="572"/>
      <c r="G84" s="461"/>
      <c r="H84" s="461"/>
      <c r="I84" s="570"/>
      <c r="J84" s="461"/>
      <c r="K84" s="461"/>
      <c r="L84" s="461"/>
      <c r="M84" s="461"/>
      <c r="N84" s="461"/>
      <c r="O84" s="461"/>
      <c r="P84" s="461"/>
      <c r="Q84" s="461"/>
      <c r="R84" s="461"/>
      <c r="S84" s="461"/>
      <c r="T84" s="461"/>
      <c r="U84" s="461"/>
      <c r="V84" s="461"/>
      <c r="W84" s="461"/>
      <c r="X84" s="461"/>
      <c r="Y84" s="29"/>
      <c r="Z84" s="29"/>
    </row>
    <row r="85" spans="1:26" ht="12.75" customHeight="1">
      <c r="A85" s="775" t="s">
        <v>870</v>
      </c>
      <c r="B85" s="776"/>
      <c r="C85" s="783" t="s">
        <v>460</v>
      </c>
      <c r="E85" s="493"/>
      <c r="F85" s="578"/>
      <c r="G85" s="522"/>
      <c r="H85" s="574"/>
      <c r="I85" s="522"/>
      <c r="J85" s="522"/>
      <c r="K85" s="522"/>
      <c r="L85" s="522"/>
      <c r="M85" s="522"/>
      <c r="N85" s="522"/>
      <c r="O85" s="522"/>
      <c r="P85" s="522"/>
      <c r="Q85" s="522"/>
      <c r="R85" s="522"/>
      <c r="S85" s="522"/>
      <c r="T85" s="522"/>
      <c r="U85" s="522"/>
      <c r="V85" s="522"/>
      <c r="W85" s="522"/>
      <c r="X85" s="522"/>
      <c r="Y85" s="113"/>
    </row>
    <row r="86" spans="1:26" ht="12.75" customHeight="1" thickBot="1">
      <c r="A86" s="777"/>
      <c r="B86" s="687"/>
      <c r="C86" s="741"/>
      <c r="E86" s="493"/>
      <c r="F86" s="578"/>
      <c r="G86" s="522"/>
      <c r="H86" s="574"/>
      <c r="I86" s="522"/>
      <c r="J86" s="522"/>
      <c r="K86" s="522"/>
      <c r="L86" s="522"/>
      <c r="M86" s="522"/>
      <c r="N86" s="522"/>
      <c r="O86" s="522"/>
      <c r="P86" s="522"/>
      <c r="Q86" s="522"/>
      <c r="R86" s="522"/>
      <c r="S86" s="522"/>
      <c r="T86" s="522"/>
      <c r="U86" s="522"/>
      <c r="V86" s="522"/>
      <c r="W86" s="522"/>
      <c r="X86" s="522"/>
      <c r="Y86" s="113"/>
    </row>
    <row r="87" spans="1:26" ht="12.75" customHeight="1">
      <c r="A87" s="778" t="s">
        <v>461</v>
      </c>
      <c r="B87" s="669"/>
      <c r="C87" s="779"/>
      <c r="E87" s="493"/>
      <c r="F87" s="578"/>
      <c r="G87" s="522"/>
      <c r="H87" s="574"/>
      <c r="I87" s="522"/>
      <c r="J87" s="522"/>
      <c r="K87" s="522"/>
      <c r="L87" s="522"/>
      <c r="M87" s="522"/>
      <c r="N87" s="522"/>
      <c r="O87" s="522"/>
      <c r="P87" s="522"/>
      <c r="Q87" s="522"/>
      <c r="R87" s="522"/>
      <c r="S87" s="522"/>
      <c r="T87" s="522"/>
      <c r="U87" s="522"/>
      <c r="V87" s="522"/>
      <c r="W87" s="522"/>
      <c r="X87" s="522"/>
      <c r="Y87" s="113"/>
    </row>
    <row r="88" spans="1:26" ht="12.75" customHeight="1">
      <c r="A88" s="780"/>
      <c r="B88" s="672"/>
      <c r="C88" s="781"/>
      <c r="E88" s="493"/>
      <c r="F88" s="578"/>
      <c r="G88" s="522"/>
      <c r="H88" s="574"/>
      <c r="I88" s="522"/>
      <c r="J88" s="522"/>
      <c r="K88" s="522"/>
      <c r="L88" s="522"/>
      <c r="M88" s="522"/>
      <c r="N88" s="522"/>
      <c r="O88" s="522"/>
      <c r="P88" s="522"/>
      <c r="Q88" s="522"/>
      <c r="R88" s="522"/>
      <c r="S88" s="522"/>
      <c r="T88" s="522"/>
      <c r="U88" s="522"/>
      <c r="V88" s="522"/>
      <c r="W88" s="522"/>
      <c r="X88" s="522"/>
      <c r="Y88" s="113"/>
    </row>
    <row r="89" spans="1:26" ht="12.75" customHeight="1">
      <c r="A89" s="780"/>
      <c r="B89" s="672"/>
      <c r="C89" s="781"/>
      <c r="E89" s="493"/>
      <c r="F89" s="578"/>
      <c r="G89" s="522"/>
      <c r="H89" s="574"/>
      <c r="I89" s="522"/>
      <c r="J89" s="522"/>
      <c r="K89" s="522"/>
      <c r="L89" s="522"/>
      <c r="M89" s="522"/>
      <c r="N89" s="522"/>
      <c r="O89" s="522"/>
      <c r="P89" s="522"/>
      <c r="Q89" s="522"/>
      <c r="R89" s="522"/>
      <c r="S89" s="522"/>
      <c r="T89" s="522"/>
      <c r="U89" s="522"/>
      <c r="V89" s="522"/>
      <c r="W89" s="522"/>
      <c r="X89" s="522"/>
      <c r="Y89" s="113"/>
    </row>
    <row r="90" spans="1:26" ht="12.75" customHeight="1">
      <c r="A90" s="780"/>
      <c r="B90" s="672"/>
      <c r="C90" s="781"/>
      <c r="E90" s="493"/>
      <c r="F90" s="578"/>
      <c r="G90" s="522"/>
      <c r="H90" s="574"/>
      <c r="I90" s="522"/>
      <c r="J90" s="522"/>
      <c r="K90" s="522"/>
      <c r="L90" s="522"/>
      <c r="M90" s="522"/>
      <c r="N90" s="522"/>
      <c r="O90" s="522"/>
      <c r="P90" s="522"/>
      <c r="Q90" s="522"/>
      <c r="R90" s="522"/>
      <c r="S90" s="522"/>
      <c r="T90" s="522"/>
      <c r="U90" s="522"/>
      <c r="V90" s="522"/>
      <c r="W90" s="522"/>
      <c r="X90" s="522"/>
      <c r="Y90" s="113"/>
    </row>
    <row r="91" spans="1:26" ht="12.75" customHeight="1">
      <c r="A91" s="780"/>
      <c r="B91" s="672"/>
      <c r="C91" s="781"/>
      <c r="E91" s="493"/>
      <c r="F91" s="578"/>
      <c r="G91" s="522"/>
      <c r="H91" s="574"/>
      <c r="I91" s="522"/>
      <c r="J91" s="522"/>
      <c r="K91" s="522"/>
      <c r="L91" s="522"/>
      <c r="M91" s="522"/>
      <c r="N91" s="522"/>
      <c r="O91" s="522"/>
      <c r="P91" s="522"/>
      <c r="Q91" s="522"/>
      <c r="R91" s="522"/>
      <c r="S91" s="522"/>
      <c r="T91" s="522"/>
      <c r="U91" s="522"/>
      <c r="V91" s="522"/>
      <c r="W91" s="522"/>
      <c r="X91" s="522"/>
      <c r="Y91" s="113"/>
    </row>
    <row r="92" spans="1:26" ht="12.75" customHeight="1">
      <c r="A92" s="780"/>
      <c r="B92" s="672"/>
      <c r="C92" s="781"/>
      <c r="E92" s="493"/>
      <c r="F92" s="578"/>
      <c r="G92" s="522"/>
      <c r="H92" s="574"/>
      <c r="I92" s="522"/>
      <c r="J92" s="522"/>
      <c r="K92" s="522"/>
      <c r="L92" s="522"/>
      <c r="M92" s="522"/>
      <c r="N92" s="522"/>
      <c r="O92" s="522"/>
      <c r="P92" s="522"/>
      <c r="Q92" s="522"/>
      <c r="R92" s="522"/>
      <c r="S92" s="522"/>
      <c r="T92" s="522"/>
      <c r="U92" s="522"/>
      <c r="V92" s="522"/>
      <c r="W92" s="522"/>
      <c r="X92" s="522"/>
      <c r="Y92" s="113"/>
    </row>
    <row r="93" spans="1:26" ht="12.75" customHeight="1">
      <c r="A93" s="780"/>
      <c r="B93" s="672"/>
      <c r="C93" s="781"/>
      <c r="E93" s="493"/>
      <c r="F93" s="522"/>
      <c r="G93" s="522"/>
      <c r="H93" s="574"/>
      <c r="I93" s="522"/>
      <c r="J93" s="522"/>
      <c r="K93" s="522"/>
      <c r="L93" s="522"/>
      <c r="M93" s="522"/>
      <c r="N93" s="522"/>
      <c r="O93" s="522"/>
      <c r="P93" s="522"/>
      <c r="Q93" s="522"/>
      <c r="R93" s="522"/>
      <c r="S93" s="522"/>
      <c r="T93" s="522"/>
      <c r="U93" s="522"/>
      <c r="V93" s="522"/>
      <c r="W93" s="522"/>
      <c r="X93" s="522"/>
      <c r="Y93" s="113"/>
    </row>
    <row r="94" spans="1:26" ht="12.75" customHeight="1">
      <c r="A94" s="780"/>
      <c r="B94" s="672"/>
      <c r="C94" s="781"/>
      <c r="E94" s="493"/>
      <c r="F94" s="522"/>
      <c r="G94" s="522"/>
      <c r="H94" s="574"/>
      <c r="I94" s="522"/>
      <c r="J94" s="522"/>
      <c r="K94" s="522"/>
      <c r="L94" s="522"/>
      <c r="M94" s="522"/>
      <c r="N94" s="522"/>
      <c r="O94" s="522"/>
      <c r="P94" s="522"/>
      <c r="Q94" s="522"/>
      <c r="R94" s="522"/>
      <c r="S94" s="522"/>
      <c r="T94" s="522"/>
      <c r="U94" s="522"/>
      <c r="V94" s="522"/>
      <c r="W94" s="522"/>
      <c r="X94" s="522"/>
      <c r="Y94" s="113"/>
    </row>
    <row r="95" spans="1:26" ht="12.75" customHeight="1">
      <c r="A95" s="780"/>
      <c r="B95" s="672"/>
      <c r="C95" s="781"/>
      <c r="E95" s="493"/>
      <c r="F95" s="522"/>
      <c r="G95" s="522"/>
      <c r="H95" s="574"/>
      <c r="I95" s="522"/>
      <c r="J95" s="522"/>
      <c r="K95" s="522"/>
      <c r="L95" s="522"/>
      <c r="M95" s="522"/>
      <c r="N95" s="522"/>
      <c r="O95" s="522"/>
      <c r="P95" s="522"/>
      <c r="Q95" s="522"/>
      <c r="R95" s="522"/>
      <c r="S95" s="522"/>
      <c r="T95" s="522"/>
      <c r="U95" s="522"/>
      <c r="V95" s="522"/>
      <c r="W95" s="522"/>
      <c r="X95" s="522"/>
      <c r="Y95" s="113"/>
    </row>
    <row r="96" spans="1:26" ht="12.75" customHeight="1">
      <c r="A96" s="780"/>
      <c r="B96" s="672"/>
      <c r="C96" s="781"/>
      <c r="E96" s="493"/>
      <c r="F96" s="522"/>
      <c r="G96" s="522"/>
      <c r="H96" s="574"/>
      <c r="I96" s="522"/>
      <c r="J96" s="522"/>
      <c r="K96" s="522"/>
      <c r="L96" s="522"/>
      <c r="M96" s="522"/>
      <c r="N96" s="522"/>
      <c r="O96" s="522"/>
      <c r="P96" s="522"/>
      <c r="Q96" s="522"/>
      <c r="R96" s="522"/>
      <c r="S96" s="522"/>
      <c r="T96" s="522"/>
      <c r="U96" s="522"/>
      <c r="V96" s="522"/>
      <c r="W96" s="522"/>
      <c r="X96" s="522"/>
      <c r="Y96" s="113"/>
    </row>
    <row r="97" spans="1:26" ht="12.75" customHeight="1">
      <c r="A97" s="780"/>
      <c r="B97" s="672"/>
      <c r="C97" s="781"/>
      <c r="E97" s="493"/>
      <c r="F97" s="578"/>
      <c r="G97" s="522"/>
      <c r="H97" s="574"/>
      <c r="I97" s="522"/>
      <c r="J97" s="522"/>
      <c r="K97" s="522"/>
      <c r="L97" s="522"/>
      <c r="M97" s="522"/>
      <c r="N97" s="522"/>
      <c r="O97" s="522"/>
      <c r="P97" s="522"/>
      <c r="Q97" s="522"/>
      <c r="R97" s="522"/>
      <c r="S97" s="522"/>
      <c r="T97" s="522"/>
      <c r="U97" s="522"/>
      <c r="V97" s="522"/>
      <c r="W97" s="522"/>
      <c r="X97" s="522"/>
      <c r="Y97" s="113"/>
    </row>
    <row r="98" spans="1:26" ht="12.75" customHeight="1">
      <c r="A98" s="780"/>
      <c r="B98" s="672"/>
      <c r="C98" s="781"/>
      <c r="E98" s="493"/>
      <c r="F98" s="578"/>
      <c r="G98" s="522"/>
      <c r="H98" s="574"/>
      <c r="I98" s="522"/>
      <c r="J98" s="522"/>
      <c r="K98" s="522"/>
      <c r="L98" s="522"/>
      <c r="M98" s="522"/>
      <c r="N98" s="522"/>
      <c r="O98" s="522"/>
      <c r="P98" s="522"/>
      <c r="Q98" s="522"/>
      <c r="R98" s="522"/>
      <c r="S98" s="522"/>
      <c r="T98" s="522"/>
      <c r="U98" s="522"/>
      <c r="V98" s="522"/>
      <c r="W98" s="522"/>
      <c r="X98" s="522"/>
      <c r="Y98" s="113"/>
    </row>
    <row r="99" spans="1:26" ht="12.75" customHeight="1">
      <c r="A99" s="780"/>
      <c r="B99" s="672"/>
      <c r="C99" s="781"/>
      <c r="E99" s="493"/>
      <c r="F99" s="578"/>
      <c r="G99" s="522"/>
      <c r="H99" s="574"/>
      <c r="I99" s="522"/>
      <c r="J99" s="522"/>
      <c r="K99" s="522"/>
      <c r="L99" s="522"/>
      <c r="M99" s="522"/>
      <c r="N99" s="522"/>
      <c r="O99" s="522"/>
      <c r="P99" s="522"/>
      <c r="Q99" s="522"/>
      <c r="R99" s="522"/>
      <c r="S99" s="522"/>
      <c r="T99" s="522"/>
      <c r="U99" s="522"/>
      <c r="V99" s="522"/>
      <c r="W99" s="522"/>
      <c r="X99" s="522"/>
      <c r="Y99" s="113"/>
    </row>
    <row r="100" spans="1:26" ht="12.75" customHeight="1" thickBot="1">
      <c r="A100" s="744"/>
      <c r="B100" s="675"/>
      <c r="C100" s="782"/>
      <c r="E100" s="493"/>
      <c r="F100" s="578"/>
      <c r="G100" s="522"/>
      <c r="H100" s="574"/>
      <c r="I100" s="522"/>
      <c r="J100" s="522"/>
      <c r="K100" s="522"/>
      <c r="L100" s="522"/>
      <c r="M100" s="522"/>
      <c r="N100" s="522"/>
      <c r="O100" s="522"/>
      <c r="P100" s="522"/>
      <c r="Q100" s="522"/>
      <c r="R100" s="522"/>
      <c r="S100" s="522"/>
      <c r="T100" s="522"/>
      <c r="U100" s="522"/>
      <c r="V100" s="522"/>
      <c r="W100" s="522"/>
      <c r="X100" s="522"/>
      <c r="Y100" s="113"/>
    </row>
    <row r="101" spans="1:26" ht="12.75" customHeight="1">
      <c r="A101" s="472" t="s">
        <v>4</v>
      </c>
      <c r="B101" s="461"/>
      <c r="C101" s="476"/>
      <c r="E101" s="493"/>
      <c r="F101" s="522"/>
      <c r="G101" s="522"/>
      <c r="H101" s="574"/>
      <c r="I101" s="522"/>
      <c r="J101" s="522"/>
      <c r="K101" s="522"/>
      <c r="L101" s="522"/>
      <c r="M101" s="522"/>
      <c r="N101" s="522"/>
      <c r="O101" s="522"/>
      <c r="P101" s="522"/>
      <c r="Q101" s="522"/>
      <c r="R101" s="522"/>
      <c r="S101" s="522"/>
      <c r="T101" s="522"/>
      <c r="U101" s="522"/>
      <c r="V101" s="522"/>
      <c r="W101" s="522"/>
      <c r="X101" s="522"/>
      <c r="Y101" s="113"/>
    </row>
    <row r="102" spans="1:26" ht="12.75" customHeight="1">
      <c r="A102" s="475" t="s">
        <v>458</v>
      </c>
      <c r="B102" s="461"/>
      <c r="C102" s="476"/>
      <c r="E102" s="493"/>
      <c r="F102" s="522"/>
      <c r="G102" s="522"/>
      <c r="H102" s="574"/>
      <c r="I102" s="522"/>
      <c r="J102" s="522"/>
      <c r="K102" s="522"/>
      <c r="L102" s="522"/>
      <c r="M102" s="522"/>
      <c r="N102" s="522"/>
      <c r="O102" s="522"/>
      <c r="P102" s="522"/>
      <c r="Q102" s="522"/>
      <c r="R102" s="522"/>
      <c r="S102" s="522"/>
      <c r="T102" s="522"/>
      <c r="U102" s="522"/>
      <c r="V102" s="522"/>
      <c r="W102" s="522"/>
      <c r="X102" s="522"/>
      <c r="Y102" s="113"/>
    </row>
    <row r="103" spans="1:26" ht="12.75" customHeight="1">
      <c r="A103" s="475" t="s">
        <v>459</v>
      </c>
      <c r="B103" s="461"/>
      <c r="C103" s="476"/>
      <c r="E103" s="493"/>
      <c r="F103" s="522"/>
      <c r="G103" s="522"/>
      <c r="H103" s="574"/>
      <c r="I103" s="522"/>
      <c r="J103" s="522"/>
      <c r="K103" s="522"/>
      <c r="L103" s="522"/>
      <c r="M103" s="522"/>
      <c r="N103" s="522"/>
      <c r="O103" s="522"/>
      <c r="P103" s="522"/>
      <c r="Q103" s="522"/>
      <c r="R103" s="522"/>
      <c r="S103" s="522"/>
      <c r="T103" s="522"/>
      <c r="U103" s="522"/>
      <c r="V103" s="522"/>
      <c r="W103" s="522"/>
      <c r="X103" s="522"/>
      <c r="Y103" s="113"/>
    </row>
    <row r="104" spans="1:26" ht="12.75" customHeight="1" thickBot="1">
      <c r="A104" s="477" t="s">
        <v>88</v>
      </c>
      <c r="B104" s="461"/>
      <c r="C104" s="476"/>
      <c r="E104" s="493"/>
      <c r="F104" s="522"/>
      <c r="G104" s="522"/>
      <c r="H104" s="574"/>
      <c r="I104" s="522"/>
      <c r="J104" s="522"/>
      <c r="K104" s="522"/>
      <c r="L104" s="522"/>
      <c r="M104" s="522"/>
      <c r="N104" s="522"/>
      <c r="O104" s="522"/>
      <c r="P104" s="522"/>
      <c r="Q104" s="522"/>
      <c r="R104" s="522"/>
      <c r="S104" s="522"/>
      <c r="T104" s="522"/>
      <c r="U104" s="522"/>
      <c r="V104" s="522"/>
      <c r="W104" s="522"/>
      <c r="X104" s="522"/>
      <c r="Y104" s="113"/>
    </row>
    <row r="105" spans="1:26" ht="12.75" customHeight="1" thickBot="1">
      <c r="A105" s="505" t="s">
        <v>89</v>
      </c>
      <c r="B105" s="506"/>
      <c r="C105" s="482">
        <f>(C107+C141+C164)</f>
        <v>255797150</v>
      </c>
      <c r="E105" s="493"/>
      <c r="F105" s="519"/>
      <c r="G105" s="519"/>
      <c r="H105" s="574"/>
      <c r="I105" s="519"/>
      <c r="J105" s="519"/>
      <c r="K105" s="519"/>
      <c r="L105" s="519"/>
      <c r="M105" s="519"/>
      <c r="N105" s="519"/>
      <c r="O105" s="519"/>
      <c r="P105" s="519"/>
      <c r="Q105" s="519"/>
      <c r="R105" s="519"/>
      <c r="S105" s="519"/>
      <c r="T105" s="519"/>
      <c r="U105" s="519"/>
      <c r="V105" s="519"/>
      <c r="W105" s="519"/>
      <c r="X105" s="519"/>
      <c r="Y105" s="254"/>
    </row>
    <row r="106" spans="1:26" ht="12.75" customHeight="1" thickBot="1">
      <c r="A106" s="29"/>
      <c r="B106" s="29"/>
      <c r="C106" s="26"/>
      <c r="D106" s="265"/>
      <c r="E106" s="460"/>
      <c r="F106" s="493"/>
      <c r="G106" s="522"/>
      <c r="H106" s="522"/>
      <c r="I106" s="574"/>
      <c r="J106" s="522"/>
      <c r="K106" s="522"/>
      <c r="L106" s="522"/>
      <c r="M106" s="522"/>
      <c r="N106" s="522"/>
      <c r="O106" s="522"/>
      <c r="P106" s="522"/>
      <c r="Q106" s="522"/>
      <c r="R106" s="522"/>
      <c r="S106" s="522"/>
      <c r="T106" s="522"/>
      <c r="U106" s="522"/>
      <c r="V106" s="522"/>
      <c r="W106" s="522"/>
      <c r="X106" s="522"/>
      <c r="Y106" s="113"/>
      <c r="Z106" s="113"/>
    </row>
    <row r="107" spans="1:26" ht="12.75" customHeight="1" thickBot="1">
      <c r="A107" s="697" t="s">
        <v>32</v>
      </c>
      <c r="B107" s="657"/>
      <c r="C107" s="126">
        <f>C108+C111+C114+C117+C119+C124+C130+C134</f>
        <v>150916450</v>
      </c>
      <c r="D107" s="265"/>
      <c r="E107" s="522"/>
      <c r="F107" s="579"/>
      <c r="G107" s="514"/>
      <c r="H107" s="562"/>
      <c r="I107" s="522"/>
      <c r="J107" s="522"/>
      <c r="K107" s="522"/>
      <c r="L107" s="522"/>
      <c r="M107" s="522"/>
      <c r="N107" s="522"/>
      <c r="O107" s="522"/>
      <c r="P107" s="522"/>
      <c r="Q107" s="522"/>
      <c r="R107" s="522"/>
      <c r="S107" s="522"/>
      <c r="T107" s="522"/>
      <c r="U107" s="522"/>
      <c r="V107" s="522"/>
      <c r="W107" s="522"/>
      <c r="X107" s="522"/>
      <c r="Y107" s="113"/>
      <c r="Z107" s="113"/>
    </row>
    <row r="108" spans="1:26" ht="12.75" customHeight="1">
      <c r="A108" s="21">
        <v>211201</v>
      </c>
      <c r="B108" s="21" t="s">
        <v>33</v>
      </c>
      <c r="C108" s="50">
        <f>+SUM(C109:C110)</f>
        <v>102064800</v>
      </c>
      <c r="D108" s="46"/>
      <c r="E108" s="580"/>
      <c r="F108" s="581"/>
      <c r="G108" s="520"/>
      <c r="H108" s="582"/>
      <c r="I108" s="583"/>
      <c r="J108" s="580"/>
      <c r="K108" s="580"/>
      <c r="L108" s="580"/>
      <c r="M108" s="580"/>
      <c r="N108" s="580"/>
      <c r="O108" s="580"/>
      <c r="P108" s="580"/>
      <c r="Q108" s="580"/>
      <c r="R108" s="580"/>
      <c r="S108" s="580"/>
      <c r="T108" s="580"/>
      <c r="U108" s="580"/>
      <c r="V108" s="580"/>
      <c r="W108" s="580"/>
      <c r="X108" s="580"/>
      <c r="Y108" s="273"/>
      <c r="Z108" s="273"/>
    </row>
    <row r="109" spans="1:26" ht="12.75" customHeight="1">
      <c r="A109" s="25">
        <v>21120101</v>
      </c>
      <c r="B109" s="29" t="s">
        <v>34</v>
      </c>
      <c r="C109" s="51">
        <v>3864800</v>
      </c>
      <c r="D109" s="265"/>
      <c r="E109" s="583"/>
      <c r="F109" s="584"/>
      <c r="G109" s="454"/>
      <c r="H109" s="456"/>
      <c r="I109" s="583"/>
      <c r="J109" s="583"/>
      <c r="K109" s="583"/>
      <c r="L109" s="583"/>
      <c r="M109" s="583"/>
      <c r="N109" s="583"/>
      <c r="O109" s="583"/>
      <c r="P109" s="583"/>
      <c r="Q109" s="583"/>
      <c r="R109" s="583"/>
      <c r="S109" s="583"/>
      <c r="T109" s="583"/>
      <c r="U109" s="583"/>
      <c r="V109" s="583"/>
      <c r="W109" s="583"/>
      <c r="X109" s="583"/>
      <c r="Y109" s="118"/>
      <c r="Z109" s="118"/>
    </row>
    <row r="110" spans="1:26" ht="12.75" customHeight="1">
      <c r="A110" s="25">
        <v>21120103</v>
      </c>
      <c r="B110" s="29" t="s">
        <v>462</v>
      </c>
      <c r="C110" s="26">
        <v>98200000</v>
      </c>
      <c r="D110" s="47"/>
      <c r="E110" s="522"/>
      <c r="F110" s="579"/>
      <c r="G110" s="460"/>
      <c r="H110" s="562"/>
      <c r="I110" s="460"/>
      <c r="J110" s="522"/>
      <c r="K110" s="522"/>
      <c r="L110" s="522"/>
      <c r="M110" s="522"/>
      <c r="N110" s="522"/>
      <c r="O110" s="522"/>
      <c r="P110" s="522"/>
      <c r="Q110" s="522"/>
      <c r="R110" s="522"/>
      <c r="S110" s="522"/>
      <c r="T110" s="522"/>
      <c r="U110" s="522"/>
      <c r="V110" s="522"/>
      <c r="W110" s="522"/>
      <c r="X110" s="522"/>
      <c r="Y110" s="113"/>
      <c r="Z110" s="113"/>
    </row>
    <row r="111" spans="1:26" ht="12.75" customHeight="1">
      <c r="A111" s="21">
        <v>211202</v>
      </c>
      <c r="B111" s="7" t="s">
        <v>110</v>
      </c>
      <c r="C111" s="23">
        <f>SUM(C112:C113)</f>
        <v>5750000</v>
      </c>
      <c r="D111" s="202"/>
      <c r="E111" s="562"/>
      <c r="F111" s="575"/>
      <c r="G111" s="518"/>
      <c r="H111" s="514"/>
      <c r="I111" s="570"/>
      <c r="J111" s="562"/>
      <c r="K111" s="562"/>
      <c r="L111" s="562"/>
      <c r="M111" s="562"/>
      <c r="N111" s="562"/>
      <c r="O111" s="562"/>
      <c r="P111" s="562"/>
      <c r="Q111" s="562"/>
      <c r="R111" s="562"/>
      <c r="S111" s="562"/>
      <c r="T111" s="562"/>
      <c r="U111" s="562"/>
      <c r="V111" s="562"/>
      <c r="W111" s="562"/>
      <c r="X111" s="562"/>
      <c r="Y111" s="49"/>
      <c r="Z111" s="49"/>
    </row>
    <row r="112" spans="1:26" ht="12.75" customHeight="1">
      <c r="A112" s="25">
        <v>21120202</v>
      </c>
      <c r="B112" s="32" t="s">
        <v>111</v>
      </c>
      <c r="C112" s="26">
        <v>1900000</v>
      </c>
      <c r="D112" s="265"/>
      <c r="E112" s="461"/>
      <c r="F112" s="569"/>
      <c r="G112" s="454"/>
      <c r="H112" s="514"/>
      <c r="I112" s="570"/>
      <c r="J112" s="461"/>
      <c r="K112" s="461"/>
      <c r="L112" s="461"/>
      <c r="M112" s="461"/>
      <c r="N112" s="461"/>
      <c r="O112" s="461"/>
      <c r="P112" s="461"/>
      <c r="Q112" s="461"/>
      <c r="R112" s="461"/>
      <c r="S112" s="461"/>
      <c r="T112" s="461"/>
      <c r="U112" s="461"/>
      <c r="V112" s="461"/>
      <c r="W112" s="461"/>
      <c r="X112" s="461"/>
      <c r="Y112" s="29"/>
      <c r="Z112" s="29"/>
    </row>
    <row r="113" spans="1:26" ht="12.75" customHeight="1">
      <c r="A113" s="25">
        <v>21120203</v>
      </c>
      <c r="B113" s="32" t="s">
        <v>121</v>
      </c>
      <c r="C113" s="26">
        <v>3850000</v>
      </c>
      <c r="D113" s="265"/>
      <c r="E113" s="461"/>
      <c r="F113" s="569"/>
      <c r="G113" s="454"/>
      <c r="H113" s="514"/>
      <c r="I113" s="570"/>
      <c r="J113" s="461"/>
      <c r="K113" s="461"/>
      <c r="L113" s="461"/>
      <c r="M113" s="461"/>
      <c r="N113" s="461"/>
      <c r="O113" s="461"/>
      <c r="P113" s="461"/>
      <c r="Q113" s="461"/>
      <c r="R113" s="461"/>
      <c r="S113" s="461"/>
      <c r="T113" s="461"/>
      <c r="U113" s="461"/>
      <c r="V113" s="461"/>
      <c r="W113" s="461"/>
      <c r="X113" s="461"/>
      <c r="Y113" s="29"/>
      <c r="Z113" s="29"/>
    </row>
    <row r="114" spans="1:26" ht="12.75" customHeight="1">
      <c r="A114" s="21">
        <v>211203</v>
      </c>
      <c r="B114" s="49" t="s">
        <v>35</v>
      </c>
      <c r="C114" s="23">
        <f>SUM(C115:C116)</f>
        <v>3300000</v>
      </c>
      <c r="D114" s="46"/>
      <c r="E114" s="519"/>
      <c r="F114" s="493"/>
      <c r="G114" s="514"/>
      <c r="H114" s="514"/>
      <c r="I114" s="574"/>
      <c r="J114" s="519"/>
      <c r="K114" s="519"/>
      <c r="L114" s="519"/>
      <c r="M114" s="519"/>
      <c r="N114" s="519"/>
      <c r="O114" s="519"/>
      <c r="P114" s="519"/>
      <c r="Q114" s="519"/>
      <c r="R114" s="519"/>
      <c r="S114" s="519"/>
      <c r="T114" s="519"/>
      <c r="U114" s="519"/>
      <c r="V114" s="519"/>
      <c r="W114" s="519"/>
      <c r="X114" s="519"/>
      <c r="Y114" s="254"/>
      <c r="Z114" s="254"/>
    </row>
    <row r="115" spans="1:26" ht="12.75" customHeight="1">
      <c r="A115" s="25">
        <v>21120302</v>
      </c>
      <c r="B115" s="29" t="s">
        <v>37</v>
      </c>
      <c r="C115" s="26">
        <v>1550000</v>
      </c>
      <c r="D115" s="265"/>
      <c r="E115" s="461"/>
      <c r="F115" s="572"/>
      <c r="G115" s="556"/>
      <c r="H115" s="514"/>
      <c r="I115" s="570"/>
      <c r="J115" s="461"/>
      <c r="K115" s="461"/>
      <c r="L115" s="461"/>
      <c r="M115" s="461"/>
      <c r="N115" s="461"/>
      <c r="O115" s="461"/>
      <c r="P115" s="461"/>
      <c r="Q115" s="461"/>
      <c r="R115" s="461"/>
      <c r="S115" s="461"/>
      <c r="T115" s="461"/>
      <c r="U115" s="461"/>
      <c r="V115" s="461"/>
      <c r="W115" s="461"/>
      <c r="X115" s="461"/>
      <c r="Y115" s="29"/>
      <c r="Z115" s="29"/>
    </row>
    <row r="116" spans="1:26" ht="12.75" customHeight="1">
      <c r="A116" s="25">
        <v>21120303</v>
      </c>
      <c r="B116" s="32" t="s">
        <v>199</v>
      </c>
      <c r="C116" s="26">
        <v>1750000</v>
      </c>
      <c r="D116" s="46"/>
      <c r="E116" s="562"/>
      <c r="F116" s="493"/>
      <c r="G116" s="518"/>
      <c r="H116" s="514"/>
      <c r="I116" s="570"/>
      <c r="J116" s="562"/>
      <c r="K116" s="562"/>
      <c r="L116" s="562"/>
      <c r="M116" s="562"/>
      <c r="N116" s="562"/>
      <c r="O116" s="562"/>
      <c r="P116" s="562"/>
      <c r="Q116" s="562"/>
      <c r="R116" s="562"/>
      <c r="S116" s="562"/>
      <c r="T116" s="562"/>
      <c r="U116" s="562"/>
      <c r="V116" s="562"/>
      <c r="W116" s="562"/>
      <c r="X116" s="562"/>
      <c r="Y116" s="49"/>
      <c r="Z116" s="49"/>
    </row>
    <row r="117" spans="1:26" ht="12.75" customHeight="1">
      <c r="A117" s="21">
        <v>211204</v>
      </c>
      <c r="B117" s="49" t="s">
        <v>38</v>
      </c>
      <c r="C117" s="23">
        <f>C118</f>
        <v>1775000</v>
      </c>
      <c r="D117" s="46"/>
      <c r="E117" s="562"/>
      <c r="F117" s="493"/>
      <c r="G117" s="518"/>
      <c r="H117" s="514"/>
      <c r="I117" s="570"/>
      <c r="J117" s="562"/>
      <c r="K117" s="562"/>
      <c r="L117" s="562"/>
      <c r="M117" s="562"/>
      <c r="N117" s="562"/>
      <c r="O117" s="562"/>
      <c r="P117" s="562"/>
      <c r="Q117" s="562"/>
      <c r="R117" s="562"/>
      <c r="S117" s="562"/>
      <c r="T117" s="562"/>
      <c r="U117" s="562"/>
      <c r="V117" s="562"/>
      <c r="W117" s="562"/>
      <c r="X117" s="562"/>
      <c r="Y117" s="49"/>
      <c r="Z117" s="49"/>
    </row>
    <row r="118" spans="1:26" ht="12.75" customHeight="1">
      <c r="A118" s="25">
        <v>21120401</v>
      </c>
      <c r="B118" s="26" t="s">
        <v>39</v>
      </c>
      <c r="C118" s="26">
        <v>1775000</v>
      </c>
      <c r="D118" s="265"/>
      <c r="E118" s="462"/>
      <c r="F118" s="569"/>
      <c r="G118" s="556"/>
      <c r="H118" s="514"/>
      <c r="I118" s="570"/>
      <c r="J118" s="461"/>
      <c r="K118" s="461"/>
      <c r="L118" s="461"/>
      <c r="M118" s="461"/>
      <c r="N118" s="461"/>
      <c r="O118" s="461"/>
      <c r="P118" s="461"/>
      <c r="Q118" s="461"/>
      <c r="R118" s="461"/>
      <c r="S118" s="461"/>
      <c r="T118" s="461"/>
      <c r="U118" s="461"/>
      <c r="V118" s="461"/>
      <c r="W118" s="461"/>
      <c r="X118" s="461"/>
      <c r="Y118" s="29"/>
      <c r="Z118" s="29"/>
    </row>
    <row r="119" spans="1:26" ht="12.75" customHeight="1">
      <c r="A119" s="21">
        <v>211205</v>
      </c>
      <c r="B119" s="23" t="s">
        <v>122</v>
      </c>
      <c r="C119" s="23">
        <f>+SUM(C120:C123)</f>
        <v>12148800</v>
      </c>
      <c r="D119" s="46"/>
      <c r="E119" s="562"/>
      <c r="F119" s="575"/>
      <c r="G119" s="518"/>
      <c r="H119" s="514"/>
      <c r="I119" s="570"/>
      <c r="J119" s="562"/>
      <c r="K119" s="562"/>
      <c r="L119" s="562"/>
      <c r="M119" s="562"/>
      <c r="N119" s="562"/>
      <c r="O119" s="562"/>
      <c r="P119" s="562"/>
      <c r="Q119" s="562"/>
      <c r="R119" s="562"/>
      <c r="S119" s="562"/>
      <c r="T119" s="562"/>
      <c r="U119" s="562"/>
      <c r="V119" s="562"/>
      <c r="W119" s="562"/>
      <c r="X119" s="562"/>
      <c r="Y119" s="49"/>
      <c r="Z119" s="49"/>
    </row>
    <row r="120" spans="1:26" ht="12.75" customHeight="1">
      <c r="A120" s="25">
        <v>21120501</v>
      </c>
      <c r="B120" s="29" t="s">
        <v>123</v>
      </c>
      <c r="C120" s="26">
        <v>3655000</v>
      </c>
      <c r="D120" s="47"/>
      <c r="E120" s="461"/>
      <c r="F120" s="569"/>
      <c r="G120" s="556"/>
      <c r="H120" s="514"/>
      <c r="I120" s="570"/>
      <c r="J120" s="461"/>
      <c r="K120" s="461"/>
      <c r="L120" s="461"/>
      <c r="M120" s="461"/>
      <c r="N120" s="461"/>
      <c r="O120" s="461"/>
      <c r="P120" s="461"/>
      <c r="Q120" s="461"/>
      <c r="R120" s="461"/>
      <c r="S120" s="461"/>
      <c r="T120" s="461"/>
      <c r="U120" s="461"/>
      <c r="V120" s="461"/>
      <c r="W120" s="461"/>
      <c r="X120" s="461"/>
      <c r="Y120" s="29"/>
      <c r="Z120" s="29"/>
    </row>
    <row r="121" spans="1:26" ht="12.75" customHeight="1">
      <c r="A121" s="25">
        <v>21120503</v>
      </c>
      <c r="B121" s="29" t="s">
        <v>463</v>
      </c>
      <c r="C121" s="26">
        <v>2255000</v>
      </c>
      <c r="D121" s="265"/>
      <c r="E121" s="522"/>
      <c r="F121" s="493"/>
      <c r="G121" s="514"/>
      <c r="H121" s="460"/>
      <c r="I121" s="574"/>
      <c r="J121" s="522"/>
      <c r="K121" s="522"/>
      <c r="L121" s="522"/>
      <c r="M121" s="522"/>
      <c r="N121" s="522"/>
      <c r="O121" s="522"/>
      <c r="P121" s="522"/>
      <c r="Q121" s="522"/>
      <c r="R121" s="522"/>
      <c r="S121" s="522"/>
      <c r="T121" s="522"/>
      <c r="U121" s="522"/>
      <c r="V121" s="522"/>
      <c r="W121" s="522"/>
      <c r="X121" s="522"/>
      <c r="Y121" s="113"/>
      <c r="Z121" s="113"/>
    </row>
    <row r="122" spans="1:26" ht="12.75" customHeight="1">
      <c r="A122" s="25">
        <v>21120504</v>
      </c>
      <c r="B122" s="29" t="s">
        <v>464</v>
      </c>
      <c r="C122" s="26">
        <v>3168000</v>
      </c>
      <c r="D122" s="265"/>
      <c r="E122" s="522"/>
      <c r="F122" s="493"/>
      <c r="G122" s="514"/>
      <c r="H122" s="460"/>
      <c r="I122" s="574"/>
      <c r="J122" s="522"/>
      <c r="K122" s="522"/>
      <c r="L122" s="522"/>
      <c r="M122" s="522"/>
      <c r="N122" s="522"/>
      <c r="O122" s="522"/>
      <c r="P122" s="522"/>
      <c r="Q122" s="522"/>
      <c r="R122" s="522"/>
      <c r="S122" s="522"/>
      <c r="T122" s="522"/>
      <c r="U122" s="522"/>
      <c r="V122" s="522"/>
      <c r="W122" s="522"/>
      <c r="X122" s="522"/>
      <c r="Y122" s="113"/>
      <c r="Z122" s="113"/>
    </row>
    <row r="123" spans="1:26" ht="12.75" customHeight="1">
      <c r="A123" s="25">
        <v>21120505</v>
      </c>
      <c r="B123" s="29" t="s">
        <v>392</v>
      </c>
      <c r="C123" s="26">
        <v>3070800</v>
      </c>
      <c r="D123" s="265"/>
      <c r="E123" s="522"/>
      <c r="F123" s="493"/>
      <c r="G123" s="514"/>
      <c r="H123" s="460"/>
      <c r="I123" s="574"/>
      <c r="J123" s="522"/>
      <c r="K123" s="522"/>
      <c r="L123" s="522"/>
      <c r="M123" s="522"/>
      <c r="N123" s="522"/>
      <c r="O123" s="522"/>
      <c r="P123" s="522"/>
      <c r="Q123" s="522"/>
      <c r="R123" s="522"/>
      <c r="S123" s="522"/>
      <c r="T123" s="522"/>
      <c r="U123" s="522"/>
      <c r="V123" s="522"/>
      <c r="W123" s="522"/>
      <c r="X123" s="522"/>
      <c r="Y123" s="113"/>
      <c r="Z123" s="113"/>
    </row>
    <row r="124" spans="1:26" ht="12.75" customHeight="1">
      <c r="A124" s="21">
        <v>211207</v>
      </c>
      <c r="B124" s="49" t="s">
        <v>40</v>
      </c>
      <c r="C124" s="23">
        <f>+SUM(C125:C129)</f>
        <v>8065600</v>
      </c>
      <c r="D124" s="46"/>
      <c r="E124" s="514"/>
      <c r="F124" s="493"/>
      <c r="G124" s="558"/>
      <c r="H124" s="558"/>
      <c r="I124" s="570"/>
      <c r="J124" s="558"/>
      <c r="K124" s="558"/>
      <c r="L124" s="558"/>
      <c r="M124" s="558"/>
      <c r="N124" s="558"/>
      <c r="O124" s="558"/>
      <c r="P124" s="558"/>
      <c r="Q124" s="558"/>
      <c r="R124" s="558"/>
      <c r="S124" s="558"/>
      <c r="T124" s="558"/>
      <c r="U124" s="558"/>
      <c r="V124" s="558"/>
      <c r="W124" s="558"/>
      <c r="X124" s="558"/>
      <c r="Y124" s="76"/>
      <c r="Z124" s="76"/>
    </row>
    <row r="125" spans="1:26" ht="12.75" customHeight="1">
      <c r="A125" s="25">
        <v>21120701</v>
      </c>
      <c r="B125" s="26" t="s">
        <v>125</v>
      </c>
      <c r="C125" s="26">
        <f>1200000</f>
        <v>1200000</v>
      </c>
      <c r="D125" s="265"/>
      <c r="E125" s="514"/>
      <c r="F125" s="572"/>
      <c r="G125" s="460"/>
      <c r="H125" s="461"/>
      <c r="I125" s="570"/>
      <c r="J125" s="461"/>
      <c r="K125" s="461"/>
      <c r="L125" s="461"/>
      <c r="M125" s="461"/>
      <c r="N125" s="461"/>
      <c r="O125" s="461"/>
      <c r="P125" s="461"/>
      <c r="Q125" s="461"/>
      <c r="R125" s="461"/>
      <c r="S125" s="461"/>
      <c r="T125" s="461"/>
      <c r="U125" s="461"/>
      <c r="V125" s="461"/>
      <c r="W125" s="461"/>
      <c r="X125" s="461"/>
      <c r="Y125" s="29"/>
      <c r="Z125" s="29"/>
    </row>
    <row r="126" spans="1:26" ht="12.75" customHeight="1">
      <c r="A126" s="25">
        <v>21120704</v>
      </c>
      <c r="B126" s="29" t="s">
        <v>42</v>
      </c>
      <c r="C126" s="26">
        <v>2665000</v>
      </c>
      <c r="D126" s="265"/>
      <c r="E126" s="460"/>
      <c r="F126" s="572"/>
      <c r="G126" s="460"/>
      <c r="H126" s="461"/>
      <c r="I126" s="570"/>
      <c r="J126" s="461"/>
      <c r="K126" s="461"/>
      <c r="L126" s="461"/>
      <c r="M126" s="461"/>
      <c r="N126" s="461"/>
      <c r="O126" s="461"/>
      <c r="P126" s="461"/>
      <c r="Q126" s="461"/>
      <c r="R126" s="461"/>
      <c r="S126" s="461"/>
      <c r="T126" s="461"/>
      <c r="U126" s="461"/>
      <c r="V126" s="461"/>
      <c r="W126" s="461"/>
      <c r="X126" s="461"/>
      <c r="Y126" s="29"/>
      <c r="Z126" s="29"/>
    </row>
    <row r="127" spans="1:26" ht="12.75" customHeight="1">
      <c r="A127" s="25">
        <v>21120705</v>
      </c>
      <c r="B127" s="29" t="s">
        <v>170</v>
      </c>
      <c r="C127" s="26">
        <v>1569000</v>
      </c>
      <c r="D127" s="265"/>
      <c r="E127" s="460"/>
      <c r="F127" s="572"/>
      <c r="G127" s="461"/>
      <c r="H127" s="461"/>
      <c r="I127" s="570"/>
      <c r="J127" s="461"/>
      <c r="K127" s="461"/>
      <c r="L127" s="461"/>
      <c r="M127" s="461"/>
      <c r="N127" s="461"/>
      <c r="O127" s="461"/>
      <c r="P127" s="461"/>
      <c r="Q127" s="461"/>
      <c r="R127" s="461"/>
      <c r="S127" s="461"/>
      <c r="T127" s="461"/>
      <c r="U127" s="461"/>
      <c r="V127" s="461"/>
      <c r="W127" s="461"/>
      <c r="X127" s="461"/>
      <c r="Y127" s="29"/>
      <c r="Z127" s="29"/>
    </row>
    <row r="128" spans="1:26" ht="12.75" customHeight="1">
      <c r="A128" s="25">
        <v>21120706</v>
      </c>
      <c r="B128" s="29" t="s">
        <v>126</v>
      </c>
      <c r="C128" s="26">
        <v>1881600</v>
      </c>
      <c r="D128" s="265"/>
      <c r="E128" s="514"/>
      <c r="F128" s="569"/>
      <c r="G128" s="460"/>
      <c r="H128" s="461"/>
      <c r="I128" s="570"/>
      <c r="J128" s="461"/>
      <c r="K128" s="461"/>
      <c r="L128" s="461"/>
      <c r="M128" s="461"/>
      <c r="N128" s="461"/>
      <c r="O128" s="461"/>
      <c r="P128" s="461"/>
      <c r="Q128" s="461"/>
      <c r="R128" s="461"/>
      <c r="S128" s="461"/>
      <c r="T128" s="461"/>
      <c r="U128" s="461"/>
      <c r="V128" s="461"/>
      <c r="W128" s="461"/>
      <c r="X128" s="461"/>
      <c r="Y128" s="29"/>
      <c r="Z128" s="29"/>
    </row>
    <row r="129" spans="1:26" ht="12.75" customHeight="1">
      <c r="A129" s="25">
        <v>21120707</v>
      </c>
      <c r="B129" s="29" t="s">
        <v>465</v>
      </c>
      <c r="C129" s="26">
        <v>750000</v>
      </c>
      <c r="D129" s="46"/>
      <c r="E129" s="514"/>
      <c r="F129" s="493"/>
      <c r="G129" s="514"/>
      <c r="H129" s="562"/>
      <c r="I129" s="570"/>
      <c r="J129" s="562"/>
      <c r="K129" s="562"/>
      <c r="L129" s="562"/>
      <c r="M129" s="562"/>
      <c r="N129" s="562"/>
      <c r="O129" s="562"/>
      <c r="P129" s="562"/>
      <c r="Q129" s="562"/>
      <c r="R129" s="562"/>
      <c r="S129" s="562"/>
      <c r="T129" s="562"/>
      <c r="U129" s="562"/>
      <c r="V129" s="562"/>
      <c r="W129" s="562"/>
      <c r="X129" s="562"/>
      <c r="Y129" s="49"/>
      <c r="Z129" s="49"/>
    </row>
    <row r="130" spans="1:26" ht="12.75" customHeight="1">
      <c r="A130" s="21">
        <v>211208</v>
      </c>
      <c r="B130" s="23" t="s">
        <v>47</v>
      </c>
      <c r="C130" s="23">
        <f>+SUM(C131:C133)</f>
        <v>7276250</v>
      </c>
      <c r="D130" s="46"/>
      <c r="E130" s="514"/>
      <c r="F130" s="493"/>
      <c r="G130" s="514"/>
      <c r="H130" s="562"/>
      <c r="I130" s="570"/>
      <c r="J130" s="562"/>
      <c r="K130" s="562"/>
      <c r="L130" s="562"/>
      <c r="M130" s="562"/>
      <c r="N130" s="562"/>
      <c r="O130" s="562"/>
      <c r="P130" s="562"/>
      <c r="Q130" s="562"/>
      <c r="R130" s="562"/>
      <c r="S130" s="562"/>
      <c r="T130" s="562"/>
      <c r="U130" s="562"/>
      <c r="V130" s="562"/>
      <c r="W130" s="562"/>
      <c r="X130" s="562"/>
      <c r="Y130" s="49"/>
      <c r="Z130" s="49"/>
    </row>
    <row r="131" spans="1:26" ht="12.75" customHeight="1">
      <c r="A131" s="25">
        <v>21120805</v>
      </c>
      <c r="B131" s="26" t="s">
        <v>49</v>
      </c>
      <c r="C131" s="26">
        <v>1603000</v>
      </c>
      <c r="D131" s="265"/>
      <c r="E131" s="460"/>
      <c r="F131" s="572"/>
      <c r="G131" s="461"/>
      <c r="H131" s="461"/>
      <c r="I131" s="570"/>
      <c r="J131" s="461"/>
      <c r="K131" s="461"/>
      <c r="L131" s="461"/>
      <c r="M131" s="461"/>
      <c r="N131" s="461"/>
      <c r="O131" s="461"/>
      <c r="P131" s="461"/>
      <c r="Q131" s="461"/>
      <c r="R131" s="461"/>
      <c r="S131" s="461"/>
      <c r="T131" s="461"/>
      <c r="U131" s="461"/>
      <c r="V131" s="461"/>
      <c r="W131" s="461"/>
      <c r="X131" s="461"/>
      <c r="Y131" s="29"/>
      <c r="Z131" s="29"/>
    </row>
    <row r="132" spans="1:26" ht="12.75" customHeight="1">
      <c r="A132" s="25">
        <v>21120806</v>
      </c>
      <c r="B132" s="32" t="s">
        <v>247</v>
      </c>
      <c r="C132" s="26">
        <v>3750000</v>
      </c>
      <c r="D132" s="265"/>
      <c r="E132" s="460"/>
      <c r="F132" s="572"/>
      <c r="G132" s="461"/>
      <c r="H132" s="461"/>
      <c r="I132" s="570"/>
      <c r="J132" s="461"/>
      <c r="K132" s="461"/>
      <c r="L132" s="461"/>
      <c r="M132" s="461"/>
      <c r="N132" s="461"/>
      <c r="O132" s="461"/>
      <c r="P132" s="461"/>
      <c r="Q132" s="461"/>
      <c r="R132" s="461"/>
      <c r="S132" s="461"/>
      <c r="T132" s="461"/>
      <c r="U132" s="461"/>
      <c r="V132" s="461"/>
      <c r="W132" s="461"/>
      <c r="X132" s="461"/>
      <c r="Y132" s="29"/>
      <c r="Z132" s="29"/>
    </row>
    <row r="133" spans="1:26" ht="12.75" customHeight="1">
      <c r="A133" s="25">
        <v>21120807</v>
      </c>
      <c r="B133" s="32" t="s">
        <v>466</v>
      </c>
      <c r="C133" s="26">
        <v>1923250</v>
      </c>
      <c r="D133" s="265"/>
      <c r="E133" s="460"/>
      <c r="F133" s="493"/>
      <c r="G133" s="460"/>
      <c r="H133" s="522"/>
      <c r="I133" s="574"/>
      <c r="J133" s="522"/>
      <c r="K133" s="522"/>
      <c r="L133" s="522"/>
      <c r="M133" s="522"/>
      <c r="N133" s="522"/>
      <c r="O133" s="522"/>
      <c r="P133" s="522"/>
      <c r="Q133" s="522"/>
      <c r="R133" s="522"/>
      <c r="S133" s="522"/>
      <c r="T133" s="522"/>
      <c r="U133" s="522"/>
      <c r="V133" s="522"/>
      <c r="W133" s="522"/>
      <c r="X133" s="522"/>
      <c r="Y133" s="113"/>
      <c r="Z133" s="113"/>
    </row>
    <row r="134" spans="1:26" ht="12.75" customHeight="1">
      <c r="A134" s="21">
        <v>211209</v>
      </c>
      <c r="B134" s="23" t="s">
        <v>50</v>
      </c>
      <c r="C134" s="23">
        <f>+SUM(C135:C139)</f>
        <v>10536000</v>
      </c>
      <c r="D134" s="46"/>
      <c r="E134" s="514"/>
      <c r="F134" s="493"/>
      <c r="G134" s="514"/>
      <c r="H134" s="519"/>
      <c r="I134" s="574"/>
      <c r="J134" s="519"/>
      <c r="K134" s="519"/>
      <c r="L134" s="519"/>
      <c r="M134" s="519"/>
      <c r="N134" s="519"/>
      <c r="O134" s="519"/>
      <c r="P134" s="519"/>
      <c r="Q134" s="519"/>
      <c r="R134" s="519"/>
      <c r="S134" s="519"/>
      <c r="T134" s="519"/>
      <c r="U134" s="519"/>
      <c r="V134" s="519"/>
      <c r="W134" s="519"/>
      <c r="X134" s="519"/>
      <c r="Y134" s="254"/>
      <c r="Z134" s="254"/>
    </row>
    <row r="135" spans="1:26" ht="12.75" customHeight="1">
      <c r="A135" s="25">
        <v>21120901</v>
      </c>
      <c r="B135" s="26" t="s">
        <v>51</v>
      </c>
      <c r="C135" s="26">
        <v>2915000</v>
      </c>
      <c r="D135" s="265"/>
      <c r="E135" s="514"/>
      <c r="F135" s="569"/>
      <c r="G135" s="460"/>
      <c r="H135" s="461"/>
      <c r="I135" s="570"/>
      <c r="J135" s="461"/>
      <c r="K135" s="461"/>
      <c r="L135" s="461"/>
      <c r="M135" s="461"/>
      <c r="N135" s="461"/>
      <c r="O135" s="461"/>
      <c r="P135" s="461"/>
      <c r="Q135" s="461"/>
      <c r="R135" s="461"/>
      <c r="S135" s="461"/>
      <c r="T135" s="461"/>
      <c r="U135" s="461"/>
      <c r="V135" s="461"/>
      <c r="W135" s="461"/>
      <c r="X135" s="461"/>
      <c r="Y135" s="29"/>
      <c r="Z135" s="29"/>
    </row>
    <row r="136" spans="1:26" ht="12.75" customHeight="1">
      <c r="A136" s="25">
        <v>21120903</v>
      </c>
      <c r="B136" s="26" t="s">
        <v>128</v>
      </c>
      <c r="C136" s="26">
        <v>2600000</v>
      </c>
      <c r="D136" s="265"/>
      <c r="E136" s="514"/>
      <c r="F136" s="493"/>
      <c r="G136" s="565"/>
      <c r="H136" s="565"/>
      <c r="I136" s="566"/>
      <c r="J136" s="565"/>
      <c r="K136" s="565"/>
      <c r="L136" s="565"/>
      <c r="M136" s="565"/>
      <c r="N136" s="565"/>
      <c r="O136" s="565"/>
      <c r="P136" s="565"/>
      <c r="Q136" s="565"/>
      <c r="R136" s="565"/>
      <c r="S136" s="565"/>
      <c r="T136" s="565"/>
      <c r="U136" s="565"/>
      <c r="V136" s="565"/>
      <c r="W136" s="565"/>
      <c r="X136" s="565"/>
      <c r="Y136" s="261"/>
      <c r="Z136" s="261"/>
    </row>
    <row r="137" spans="1:26" ht="12.75" customHeight="1">
      <c r="A137" s="25">
        <v>21120905</v>
      </c>
      <c r="B137" s="26" t="s">
        <v>112</v>
      </c>
      <c r="C137" s="26">
        <v>1500000</v>
      </c>
      <c r="D137" s="265"/>
      <c r="E137" s="514"/>
      <c r="F137" s="493"/>
      <c r="G137" s="565"/>
      <c r="H137" s="565"/>
      <c r="I137" s="566"/>
      <c r="J137" s="565"/>
      <c r="K137" s="565"/>
      <c r="L137" s="565"/>
      <c r="M137" s="565"/>
      <c r="N137" s="565"/>
      <c r="O137" s="565"/>
      <c r="P137" s="565"/>
      <c r="Q137" s="565"/>
      <c r="R137" s="565"/>
      <c r="S137" s="565"/>
      <c r="T137" s="565"/>
      <c r="U137" s="565"/>
      <c r="V137" s="565"/>
      <c r="W137" s="565"/>
      <c r="X137" s="565"/>
      <c r="Y137" s="261"/>
      <c r="Z137" s="261"/>
    </row>
    <row r="138" spans="1:26" ht="12.75" customHeight="1">
      <c r="A138" s="25">
        <v>21120906</v>
      </c>
      <c r="B138" s="26" t="s">
        <v>52</v>
      </c>
      <c r="C138" s="26">
        <v>2170000</v>
      </c>
      <c r="D138" s="265"/>
      <c r="E138" s="514"/>
      <c r="F138" s="493"/>
      <c r="G138" s="565"/>
      <c r="H138" s="565"/>
      <c r="I138" s="566"/>
      <c r="J138" s="565"/>
      <c r="K138" s="565"/>
      <c r="L138" s="565"/>
      <c r="M138" s="565"/>
      <c r="N138" s="565"/>
      <c r="O138" s="565"/>
      <c r="P138" s="565"/>
      <c r="Q138" s="565"/>
      <c r="R138" s="565"/>
      <c r="S138" s="565"/>
      <c r="T138" s="565"/>
      <c r="U138" s="565"/>
      <c r="V138" s="565"/>
      <c r="W138" s="565"/>
      <c r="X138" s="565"/>
      <c r="Y138" s="261"/>
      <c r="Z138" s="261"/>
    </row>
    <row r="139" spans="1:26" ht="12.75" customHeight="1">
      <c r="A139" s="25">
        <v>21120907</v>
      </c>
      <c r="B139" s="32" t="s">
        <v>113</v>
      </c>
      <c r="C139" s="20">
        <v>1351000</v>
      </c>
      <c r="D139" s="265"/>
      <c r="E139" s="541"/>
      <c r="F139" s="541"/>
      <c r="G139" s="464"/>
      <c r="H139" s="464"/>
      <c r="I139" s="464"/>
      <c r="J139" s="464"/>
      <c r="K139" s="464"/>
      <c r="L139" s="464"/>
      <c r="M139" s="464"/>
      <c r="N139" s="464"/>
      <c r="O139" s="464"/>
      <c r="P139" s="464"/>
      <c r="Q139" s="464"/>
      <c r="R139" s="464"/>
      <c r="S139" s="464"/>
      <c r="T139" s="464"/>
      <c r="U139" s="464"/>
      <c r="V139" s="464"/>
      <c r="W139" s="464"/>
      <c r="X139" s="464"/>
      <c r="Y139" s="32"/>
      <c r="Z139" s="32"/>
    </row>
    <row r="140" spans="1:26" ht="12.75" customHeight="1" thickBot="1">
      <c r="A140" s="29"/>
      <c r="B140" s="29"/>
      <c r="C140" s="26"/>
      <c r="D140" s="265"/>
      <c r="E140" s="460"/>
      <c r="F140" s="493"/>
      <c r="G140" s="522"/>
      <c r="H140" s="573"/>
      <c r="I140" s="574"/>
      <c r="J140" s="522"/>
      <c r="K140" s="522"/>
      <c r="L140" s="522"/>
      <c r="M140" s="522"/>
      <c r="N140" s="522"/>
      <c r="O140" s="522"/>
      <c r="P140" s="522"/>
      <c r="Q140" s="522"/>
      <c r="R140" s="522"/>
      <c r="S140" s="522"/>
      <c r="T140" s="522"/>
      <c r="U140" s="522"/>
      <c r="V140" s="522"/>
      <c r="W140" s="522"/>
      <c r="X140" s="522"/>
      <c r="Y140" s="113"/>
      <c r="Z140" s="113"/>
    </row>
    <row r="141" spans="1:26" ht="12.75" customHeight="1" thickBot="1">
      <c r="A141" s="683" t="s">
        <v>10</v>
      </c>
      <c r="B141" s="657"/>
      <c r="C141" s="69">
        <f>C142+C145+C150+C153+C156+C158</f>
        <v>85740700</v>
      </c>
      <c r="D141" s="265"/>
      <c r="E141" s="522"/>
      <c r="F141" s="579"/>
      <c r="G141" s="571"/>
      <c r="H141" s="514"/>
      <c r="I141" s="461"/>
      <c r="J141" s="522"/>
      <c r="K141" s="522"/>
      <c r="L141" s="522"/>
      <c r="M141" s="522"/>
      <c r="N141" s="522"/>
      <c r="O141" s="522"/>
      <c r="P141" s="522"/>
      <c r="Q141" s="522"/>
      <c r="R141" s="522"/>
      <c r="S141" s="522"/>
      <c r="T141" s="522"/>
      <c r="U141" s="522"/>
      <c r="V141" s="522"/>
      <c r="W141" s="522"/>
      <c r="X141" s="522"/>
      <c r="Y141" s="113"/>
      <c r="Z141" s="113"/>
    </row>
    <row r="142" spans="1:26" ht="12.75" customHeight="1">
      <c r="A142" s="21">
        <v>211302</v>
      </c>
      <c r="B142" s="21" t="s">
        <v>53</v>
      </c>
      <c r="C142" s="50">
        <f>+SUM(C143:C144)</f>
        <v>19870000</v>
      </c>
      <c r="D142" s="46"/>
      <c r="E142" s="585"/>
      <c r="F142" s="581"/>
      <c r="G142" s="520"/>
      <c r="H142" s="520"/>
      <c r="I142" s="456"/>
      <c r="J142" s="580"/>
      <c r="K142" s="580"/>
      <c r="L142" s="580"/>
      <c r="M142" s="580"/>
      <c r="N142" s="580"/>
      <c r="O142" s="580"/>
      <c r="P142" s="580"/>
      <c r="Q142" s="580"/>
      <c r="R142" s="580"/>
      <c r="S142" s="580"/>
      <c r="T142" s="580"/>
      <c r="U142" s="580"/>
      <c r="V142" s="580"/>
      <c r="W142" s="580"/>
      <c r="X142" s="580"/>
      <c r="Y142" s="273"/>
      <c r="Z142" s="273"/>
    </row>
    <row r="143" spans="1:26" ht="12.75" customHeight="1">
      <c r="A143" s="25">
        <v>21130202</v>
      </c>
      <c r="B143" s="32" t="s">
        <v>248</v>
      </c>
      <c r="C143" s="51">
        <v>16380000</v>
      </c>
      <c r="D143" s="265"/>
      <c r="E143" s="583"/>
      <c r="F143" s="584"/>
      <c r="G143" s="454"/>
      <c r="H143" s="454"/>
      <c r="I143" s="456"/>
      <c r="J143" s="583"/>
      <c r="K143" s="583"/>
      <c r="L143" s="583"/>
      <c r="M143" s="583"/>
      <c r="N143" s="583"/>
      <c r="O143" s="583"/>
      <c r="P143" s="583"/>
      <c r="Q143" s="583"/>
      <c r="R143" s="583"/>
      <c r="S143" s="583"/>
      <c r="T143" s="583"/>
      <c r="U143" s="583"/>
      <c r="V143" s="583"/>
      <c r="W143" s="583"/>
      <c r="X143" s="583"/>
      <c r="Y143" s="118"/>
      <c r="Z143" s="118"/>
    </row>
    <row r="144" spans="1:26" ht="12.75" customHeight="1">
      <c r="A144" s="25">
        <v>21130204</v>
      </c>
      <c r="B144" s="29" t="s">
        <v>54</v>
      </c>
      <c r="C144" s="26">
        <v>3490000</v>
      </c>
      <c r="D144" s="265"/>
      <c r="E144" s="461"/>
      <c r="F144" s="572"/>
      <c r="G144" s="454"/>
      <c r="H144" s="514"/>
      <c r="I144" s="456"/>
      <c r="J144" s="460"/>
      <c r="K144" s="461"/>
      <c r="L144" s="461"/>
      <c r="M144" s="461"/>
      <c r="N144" s="461"/>
      <c r="O144" s="461"/>
      <c r="P144" s="461"/>
      <c r="Q144" s="461"/>
      <c r="R144" s="461"/>
      <c r="S144" s="461"/>
      <c r="T144" s="461"/>
      <c r="U144" s="461"/>
      <c r="V144" s="461"/>
      <c r="W144" s="461"/>
      <c r="X144" s="461"/>
      <c r="Y144" s="29"/>
      <c r="Z144" s="29"/>
    </row>
    <row r="145" spans="1:26" ht="12.75" customHeight="1">
      <c r="A145" s="21">
        <v>211303</v>
      </c>
      <c r="B145" s="49" t="s">
        <v>100</v>
      </c>
      <c r="C145" s="23">
        <f>+SUM(C146:C149)</f>
        <v>7570700</v>
      </c>
      <c r="D145" s="46"/>
      <c r="E145" s="514"/>
      <c r="F145" s="575"/>
      <c r="G145" s="514"/>
      <c r="H145" s="562"/>
      <c r="I145" s="570"/>
      <c r="J145" s="562"/>
      <c r="K145" s="562"/>
      <c r="L145" s="562"/>
      <c r="M145" s="562"/>
      <c r="N145" s="562"/>
      <c r="O145" s="562"/>
      <c r="P145" s="562"/>
      <c r="Q145" s="562"/>
      <c r="R145" s="562"/>
      <c r="S145" s="562"/>
      <c r="T145" s="562"/>
      <c r="U145" s="562"/>
      <c r="V145" s="562"/>
      <c r="W145" s="562"/>
      <c r="X145" s="562"/>
      <c r="Y145" s="49"/>
      <c r="Z145" s="49"/>
    </row>
    <row r="146" spans="1:26" ht="12.75" customHeight="1">
      <c r="A146" s="25">
        <v>21130301</v>
      </c>
      <c r="B146" s="29" t="s">
        <v>129</v>
      </c>
      <c r="C146" s="26">
        <v>2435400</v>
      </c>
      <c r="D146" s="265"/>
      <c r="E146" s="514"/>
      <c r="F146" s="569"/>
      <c r="G146" s="460"/>
      <c r="H146" s="461"/>
      <c r="I146" s="570"/>
      <c r="J146" s="461"/>
      <c r="K146" s="461"/>
      <c r="L146" s="461"/>
      <c r="M146" s="461"/>
      <c r="N146" s="461"/>
      <c r="O146" s="461"/>
      <c r="P146" s="461"/>
      <c r="Q146" s="461"/>
      <c r="R146" s="461"/>
      <c r="S146" s="461"/>
      <c r="T146" s="461"/>
      <c r="U146" s="461"/>
      <c r="V146" s="461"/>
      <c r="W146" s="461"/>
      <c r="X146" s="461"/>
      <c r="Y146" s="29"/>
      <c r="Z146" s="29"/>
    </row>
    <row r="147" spans="1:26" ht="12.75" customHeight="1">
      <c r="A147" s="25">
        <v>21130304</v>
      </c>
      <c r="B147" s="29" t="s">
        <v>130</v>
      </c>
      <c r="C147" s="26">
        <v>1827500</v>
      </c>
      <c r="D147" s="265"/>
      <c r="E147" s="460"/>
      <c r="F147" s="493"/>
      <c r="G147" s="522"/>
      <c r="H147" s="522"/>
      <c r="I147" s="574"/>
      <c r="J147" s="522"/>
      <c r="K147" s="522"/>
      <c r="L147" s="522"/>
      <c r="M147" s="522"/>
      <c r="N147" s="522"/>
      <c r="O147" s="522"/>
      <c r="P147" s="522"/>
      <c r="Q147" s="522"/>
      <c r="R147" s="522"/>
      <c r="S147" s="522"/>
      <c r="T147" s="522"/>
      <c r="U147" s="522"/>
      <c r="V147" s="522"/>
      <c r="W147" s="522"/>
      <c r="X147" s="522"/>
      <c r="Y147" s="113"/>
      <c r="Z147" s="113"/>
    </row>
    <row r="148" spans="1:26" ht="12.75" customHeight="1">
      <c r="A148" s="25">
        <v>21130305</v>
      </c>
      <c r="B148" s="29" t="s">
        <v>131</v>
      </c>
      <c r="C148" s="26">
        <v>2257800</v>
      </c>
      <c r="D148" s="265"/>
      <c r="E148" s="460"/>
      <c r="F148" s="493"/>
      <c r="G148" s="522"/>
      <c r="H148" s="522"/>
      <c r="I148" s="574"/>
      <c r="J148" s="522"/>
      <c r="K148" s="522"/>
      <c r="L148" s="522"/>
      <c r="M148" s="522"/>
      <c r="N148" s="522"/>
      <c r="O148" s="522"/>
      <c r="P148" s="522"/>
      <c r="Q148" s="522"/>
      <c r="R148" s="522"/>
      <c r="S148" s="522"/>
      <c r="T148" s="522"/>
      <c r="U148" s="522"/>
      <c r="V148" s="522"/>
      <c r="W148" s="522"/>
      <c r="X148" s="522"/>
      <c r="Y148" s="113"/>
      <c r="Z148" s="113"/>
    </row>
    <row r="149" spans="1:26" ht="12.75" customHeight="1">
      <c r="A149" s="25">
        <v>21130307</v>
      </c>
      <c r="B149" s="29" t="s">
        <v>101</v>
      </c>
      <c r="C149" s="26">
        <v>1050000</v>
      </c>
      <c r="D149" s="265"/>
      <c r="E149" s="460"/>
      <c r="F149" s="572"/>
      <c r="G149" s="461"/>
      <c r="H149" s="461"/>
      <c r="I149" s="570"/>
      <c r="J149" s="461"/>
      <c r="K149" s="461"/>
      <c r="L149" s="461"/>
      <c r="M149" s="461"/>
      <c r="N149" s="461"/>
      <c r="O149" s="461"/>
      <c r="P149" s="461"/>
      <c r="Q149" s="461"/>
      <c r="R149" s="461"/>
      <c r="S149" s="461"/>
      <c r="T149" s="461"/>
      <c r="U149" s="461"/>
      <c r="V149" s="461"/>
      <c r="W149" s="461"/>
      <c r="X149" s="461"/>
      <c r="Y149" s="29"/>
      <c r="Z149" s="29"/>
    </row>
    <row r="150" spans="1:26" ht="12.75" customHeight="1">
      <c r="A150" s="21">
        <v>211305</v>
      </c>
      <c r="B150" s="49" t="s">
        <v>55</v>
      </c>
      <c r="C150" s="23">
        <f>SUM(C151:C152)</f>
        <v>20000000</v>
      </c>
      <c r="D150" s="46"/>
      <c r="E150" s="562"/>
      <c r="F150" s="493"/>
      <c r="G150" s="562"/>
      <c r="H150" s="514"/>
      <c r="I150" s="461"/>
      <c r="J150" s="519"/>
      <c r="K150" s="562"/>
      <c r="L150" s="562"/>
      <c r="M150" s="562"/>
      <c r="N150" s="562"/>
      <c r="O150" s="562"/>
      <c r="P150" s="562"/>
      <c r="Q150" s="562"/>
      <c r="R150" s="562"/>
      <c r="S150" s="562"/>
      <c r="T150" s="562"/>
      <c r="U150" s="562"/>
      <c r="V150" s="562"/>
      <c r="W150" s="562"/>
      <c r="X150" s="562"/>
      <c r="Y150" s="49"/>
      <c r="Z150" s="49"/>
    </row>
    <row r="151" spans="1:26" ht="12.75" customHeight="1">
      <c r="A151" s="25">
        <v>21130501</v>
      </c>
      <c r="B151" s="32" t="s">
        <v>115</v>
      </c>
      <c r="C151" s="26">
        <v>500000</v>
      </c>
      <c r="D151" s="265"/>
      <c r="E151" s="461"/>
      <c r="F151" s="572"/>
      <c r="G151" s="461"/>
      <c r="H151" s="460"/>
      <c r="I151" s="460"/>
      <c r="J151" s="460"/>
      <c r="K151" s="461"/>
      <c r="L151" s="461"/>
      <c r="M151" s="461"/>
      <c r="N151" s="461"/>
      <c r="O151" s="461"/>
      <c r="P151" s="461"/>
      <c r="Q151" s="461"/>
      <c r="R151" s="461"/>
      <c r="S151" s="461"/>
      <c r="T151" s="461"/>
      <c r="U151" s="461"/>
      <c r="V151" s="461"/>
      <c r="W151" s="461"/>
      <c r="X151" s="461"/>
      <c r="Y151" s="29"/>
      <c r="Z151" s="29"/>
    </row>
    <row r="152" spans="1:26" ht="12.75" customHeight="1">
      <c r="A152" s="25">
        <v>21130502</v>
      </c>
      <c r="B152" s="26" t="s">
        <v>56</v>
      </c>
      <c r="C152" s="26">
        <f>19500000</f>
        <v>19500000</v>
      </c>
      <c r="D152" s="265"/>
      <c r="E152" s="461"/>
      <c r="F152" s="572"/>
      <c r="G152" s="461"/>
      <c r="H152" s="460"/>
      <c r="I152" s="460"/>
      <c r="J152" s="460"/>
      <c r="K152" s="461"/>
      <c r="L152" s="461"/>
      <c r="M152" s="461"/>
      <c r="N152" s="461"/>
      <c r="O152" s="461"/>
      <c r="P152" s="461"/>
      <c r="Q152" s="461"/>
      <c r="R152" s="461"/>
      <c r="S152" s="461"/>
      <c r="T152" s="461"/>
      <c r="U152" s="461"/>
      <c r="V152" s="461"/>
      <c r="W152" s="461"/>
      <c r="X152" s="461"/>
      <c r="Y152" s="29"/>
      <c r="Z152" s="29"/>
    </row>
    <row r="153" spans="1:26" ht="12.75" customHeight="1">
      <c r="A153" s="21">
        <v>211306</v>
      </c>
      <c r="B153" s="23" t="s">
        <v>57</v>
      </c>
      <c r="C153" s="23">
        <f>SUM(C154:C155)</f>
        <v>2750000</v>
      </c>
      <c r="D153" s="46"/>
      <c r="E153" s="562"/>
      <c r="F153" s="493"/>
      <c r="G153" s="562"/>
      <c r="H153" s="514"/>
      <c r="I153" s="460"/>
      <c r="J153" s="514"/>
      <c r="K153" s="562"/>
      <c r="L153" s="562"/>
      <c r="M153" s="562"/>
      <c r="N153" s="562"/>
      <c r="O153" s="562"/>
      <c r="P153" s="562"/>
      <c r="Q153" s="562"/>
      <c r="R153" s="562"/>
      <c r="S153" s="562"/>
      <c r="T153" s="562"/>
      <c r="U153" s="562"/>
      <c r="V153" s="562"/>
      <c r="W153" s="562"/>
      <c r="X153" s="562"/>
      <c r="Y153" s="49"/>
      <c r="Z153" s="49"/>
    </row>
    <row r="154" spans="1:26" ht="12.75" customHeight="1">
      <c r="A154" s="25">
        <v>21130604</v>
      </c>
      <c r="B154" s="32" t="s">
        <v>58</v>
      </c>
      <c r="C154" s="26">
        <v>2250000</v>
      </c>
      <c r="D154" s="265"/>
      <c r="E154" s="461"/>
      <c r="F154" s="572"/>
      <c r="G154" s="461"/>
      <c r="H154" s="460"/>
      <c r="I154" s="460"/>
      <c r="J154" s="460"/>
      <c r="K154" s="461"/>
      <c r="L154" s="461"/>
      <c r="M154" s="461"/>
      <c r="N154" s="461"/>
      <c r="O154" s="461"/>
      <c r="P154" s="461"/>
      <c r="Q154" s="461"/>
      <c r="R154" s="461"/>
      <c r="S154" s="461"/>
      <c r="T154" s="461"/>
      <c r="U154" s="461"/>
      <c r="V154" s="461"/>
      <c r="W154" s="461"/>
      <c r="X154" s="461"/>
      <c r="Y154" s="29"/>
      <c r="Z154" s="29"/>
    </row>
    <row r="155" spans="1:26" ht="12.75" customHeight="1">
      <c r="A155" s="25">
        <v>21130607</v>
      </c>
      <c r="B155" s="26" t="s">
        <v>60</v>
      </c>
      <c r="C155" s="26">
        <v>500000</v>
      </c>
      <c r="D155" s="265"/>
      <c r="E155" s="461"/>
      <c r="F155" s="572"/>
      <c r="G155" s="461"/>
      <c r="H155" s="460"/>
      <c r="I155" s="460"/>
      <c r="J155" s="460"/>
      <c r="K155" s="461"/>
      <c r="L155" s="461"/>
      <c r="M155" s="461"/>
      <c r="N155" s="461"/>
      <c r="O155" s="461"/>
      <c r="P155" s="461"/>
      <c r="Q155" s="461"/>
      <c r="R155" s="461"/>
      <c r="S155" s="461"/>
      <c r="T155" s="461"/>
      <c r="U155" s="461"/>
      <c r="V155" s="461"/>
      <c r="W155" s="461"/>
      <c r="X155" s="461"/>
      <c r="Y155" s="29"/>
      <c r="Z155" s="29"/>
    </row>
    <row r="156" spans="1:26" ht="12.75" customHeight="1">
      <c r="A156" s="21">
        <v>211307</v>
      </c>
      <c r="B156" s="49" t="s">
        <v>102</v>
      </c>
      <c r="C156" s="23">
        <f>C157</f>
        <v>1500000</v>
      </c>
      <c r="D156" s="46"/>
      <c r="E156" s="562"/>
      <c r="F156" s="493"/>
      <c r="G156" s="562"/>
      <c r="H156" s="514"/>
      <c r="I156" s="460"/>
      <c r="J156" s="514"/>
      <c r="K156" s="562"/>
      <c r="L156" s="562"/>
      <c r="M156" s="562"/>
      <c r="N156" s="562"/>
      <c r="O156" s="562"/>
      <c r="P156" s="562"/>
      <c r="Q156" s="562"/>
      <c r="R156" s="562"/>
      <c r="S156" s="562"/>
      <c r="T156" s="562"/>
      <c r="U156" s="562"/>
      <c r="V156" s="562"/>
      <c r="W156" s="562"/>
      <c r="X156" s="562"/>
      <c r="Y156" s="49"/>
      <c r="Z156" s="49"/>
    </row>
    <row r="157" spans="1:26" ht="12.75" customHeight="1">
      <c r="A157" s="25">
        <v>21130701</v>
      </c>
      <c r="B157" s="29" t="s">
        <v>103</v>
      </c>
      <c r="C157" s="26">
        <v>1500000</v>
      </c>
      <c r="D157" s="265"/>
      <c r="E157" s="461"/>
      <c r="F157" s="572"/>
      <c r="G157" s="461"/>
      <c r="H157" s="460"/>
      <c r="I157" s="460"/>
      <c r="J157" s="460"/>
      <c r="K157" s="461"/>
      <c r="L157" s="461"/>
      <c r="M157" s="461"/>
      <c r="N157" s="461"/>
      <c r="O157" s="461"/>
      <c r="P157" s="461"/>
      <c r="Q157" s="461"/>
      <c r="R157" s="461"/>
      <c r="S157" s="461"/>
      <c r="T157" s="461"/>
      <c r="U157" s="461"/>
      <c r="V157" s="461"/>
      <c r="W157" s="461"/>
      <c r="X157" s="461"/>
      <c r="Y157" s="29"/>
      <c r="Z157" s="29"/>
    </row>
    <row r="158" spans="1:26" ht="12.75" customHeight="1">
      <c r="A158" s="21">
        <v>211309</v>
      </c>
      <c r="B158" s="23" t="s">
        <v>61</v>
      </c>
      <c r="C158" s="23">
        <f>+SUM(C159:C162)</f>
        <v>34050000</v>
      </c>
      <c r="D158" s="46"/>
      <c r="E158" s="562"/>
      <c r="F158" s="493"/>
      <c r="G158" s="562"/>
      <c r="H158" s="514"/>
      <c r="I158" s="460"/>
      <c r="J158" s="514"/>
      <c r="K158" s="562"/>
      <c r="L158" s="562"/>
      <c r="M158" s="562"/>
      <c r="N158" s="562"/>
      <c r="O158" s="562"/>
      <c r="P158" s="562"/>
      <c r="Q158" s="562"/>
      <c r="R158" s="562"/>
      <c r="S158" s="562"/>
      <c r="T158" s="562"/>
      <c r="U158" s="562"/>
      <c r="V158" s="562"/>
      <c r="W158" s="562"/>
      <c r="X158" s="562"/>
      <c r="Y158" s="49"/>
      <c r="Z158" s="49"/>
    </row>
    <row r="159" spans="1:26" ht="12.75" customHeight="1">
      <c r="A159" s="25">
        <v>21130901</v>
      </c>
      <c r="B159" s="26" t="s">
        <v>62</v>
      </c>
      <c r="C159" s="26">
        <v>29350000</v>
      </c>
      <c r="D159" s="265"/>
      <c r="E159" s="522"/>
      <c r="F159" s="579"/>
      <c r="G159" s="522"/>
      <c r="H159" s="454"/>
      <c r="I159" s="454"/>
      <c r="J159" s="522"/>
      <c r="K159" s="522"/>
      <c r="L159" s="522"/>
      <c r="M159" s="522"/>
      <c r="N159" s="522"/>
      <c r="O159" s="522"/>
      <c r="P159" s="522"/>
      <c r="Q159" s="522"/>
      <c r="R159" s="522"/>
      <c r="S159" s="522"/>
      <c r="T159" s="522"/>
      <c r="U159" s="522"/>
      <c r="V159" s="522"/>
      <c r="W159" s="522"/>
      <c r="X159" s="522"/>
      <c r="Y159" s="113"/>
      <c r="Z159" s="113"/>
    </row>
    <row r="160" spans="1:26" ht="12.75" customHeight="1">
      <c r="A160" s="25">
        <v>21130903</v>
      </c>
      <c r="B160" s="26" t="s">
        <v>63</v>
      </c>
      <c r="C160" s="26">
        <v>850000</v>
      </c>
      <c r="D160" s="265"/>
      <c r="E160" s="461"/>
      <c r="F160" s="572"/>
      <c r="G160" s="461"/>
      <c r="H160" s="460"/>
      <c r="I160" s="461"/>
      <c r="J160" s="460"/>
      <c r="K160" s="461"/>
      <c r="L160" s="461"/>
      <c r="M160" s="461"/>
      <c r="N160" s="461"/>
      <c r="O160" s="461"/>
      <c r="P160" s="461"/>
      <c r="Q160" s="461"/>
      <c r="R160" s="461"/>
      <c r="S160" s="461"/>
      <c r="T160" s="461"/>
      <c r="U160" s="461"/>
      <c r="V160" s="461"/>
      <c r="W160" s="461"/>
      <c r="X160" s="461"/>
      <c r="Y160" s="29"/>
      <c r="Z160" s="29"/>
    </row>
    <row r="161" spans="1:26" ht="12.75" customHeight="1">
      <c r="A161" s="25">
        <v>21130906</v>
      </c>
      <c r="B161" s="32" t="s">
        <v>117</v>
      </c>
      <c r="C161" s="26">
        <v>1350000</v>
      </c>
      <c r="D161" s="265"/>
      <c r="E161" s="461"/>
      <c r="F161" s="572"/>
      <c r="G161" s="461"/>
      <c r="H161" s="460"/>
      <c r="I161" s="461"/>
      <c r="J161" s="460"/>
      <c r="K161" s="461"/>
      <c r="L161" s="461"/>
      <c r="M161" s="461"/>
      <c r="N161" s="461"/>
      <c r="O161" s="461"/>
      <c r="P161" s="461"/>
      <c r="Q161" s="461"/>
      <c r="R161" s="461"/>
      <c r="S161" s="461"/>
      <c r="T161" s="461"/>
      <c r="U161" s="461"/>
      <c r="V161" s="461"/>
      <c r="W161" s="461"/>
      <c r="X161" s="461"/>
      <c r="Y161" s="29"/>
      <c r="Z161" s="29"/>
    </row>
    <row r="162" spans="1:26" ht="12.75" customHeight="1">
      <c r="A162" s="25">
        <v>21130908</v>
      </c>
      <c r="B162" s="32" t="s">
        <v>64</v>
      </c>
      <c r="C162" s="26">
        <v>2500000</v>
      </c>
      <c r="D162" s="265"/>
      <c r="E162" s="461"/>
      <c r="F162" s="572"/>
      <c r="G162" s="461"/>
      <c r="H162" s="460"/>
      <c r="I162" s="461"/>
      <c r="J162" s="460"/>
      <c r="K162" s="461"/>
      <c r="L162" s="461"/>
      <c r="M162" s="461"/>
      <c r="N162" s="461"/>
      <c r="O162" s="461"/>
      <c r="P162" s="461"/>
      <c r="Q162" s="461"/>
      <c r="R162" s="461"/>
      <c r="S162" s="461"/>
      <c r="T162" s="461"/>
      <c r="U162" s="461"/>
      <c r="V162" s="461"/>
      <c r="W162" s="461"/>
      <c r="X162" s="461"/>
      <c r="Y162" s="29"/>
      <c r="Z162" s="29"/>
    </row>
    <row r="163" spans="1:26" ht="12.75" customHeight="1" thickBot="1">
      <c r="A163" s="29"/>
      <c r="B163" s="29"/>
      <c r="C163" s="26"/>
      <c r="D163" s="265"/>
      <c r="E163" s="562"/>
      <c r="F163" s="493"/>
      <c r="G163" s="461"/>
      <c r="H163" s="461"/>
      <c r="I163" s="570"/>
      <c r="J163" s="461"/>
      <c r="K163" s="461"/>
      <c r="L163" s="522"/>
      <c r="M163" s="522"/>
      <c r="N163" s="522"/>
      <c r="O163" s="522"/>
      <c r="P163" s="522"/>
      <c r="Q163" s="522"/>
      <c r="R163" s="522"/>
      <c r="S163" s="522"/>
      <c r="T163" s="522"/>
      <c r="U163" s="522"/>
      <c r="V163" s="522"/>
      <c r="W163" s="522"/>
      <c r="X163" s="522"/>
      <c r="Y163" s="113"/>
      <c r="Z163" s="113"/>
    </row>
    <row r="164" spans="1:26" ht="12.75" customHeight="1" thickBot="1">
      <c r="A164" s="698" t="s">
        <v>74</v>
      </c>
      <c r="B164" s="657"/>
      <c r="C164" s="86">
        <f>C165+C168+C170</f>
        <v>19140000</v>
      </c>
      <c r="D164" s="265"/>
      <c r="E164" s="460"/>
      <c r="F164" s="493"/>
      <c r="G164" s="522"/>
      <c r="H164" s="586"/>
      <c r="I164" s="574"/>
      <c r="J164" s="522"/>
      <c r="K164" s="522"/>
      <c r="L164" s="522"/>
      <c r="M164" s="522"/>
      <c r="N164" s="522"/>
      <c r="O164" s="522"/>
      <c r="P164" s="522"/>
      <c r="Q164" s="522"/>
      <c r="R164" s="522"/>
      <c r="S164" s="522"/>
      <c r="T164" s="522"/>
      <c r="U164" s="522"/>
      <c r="V164" s="522"/>
      <c r="W164" s="522"/>
      <c r="X164" s="522"/>
      <c r="Y164" s="113"/>
      <c r="Z164" s="113"/>
    </row>
    <row r="165" spans="1:26" ht="12.75" customHeight="1">
      <c r="A165" s="21">
        <v>221102</v>
      </c>
      <c r="B165" s="21" t="s">
        <v>132</v>
      </c>
      <c r="C165" s="50">
        <f>+SUM(C166:C167)</f>
        <v>14740000</v>
      </c>
      <c r="D165" s="46"/>
      <c r="E165" s="520"/>
      <c r="F165" s="575"/>
      <c r="G165" s="580"/>
      <c r="H165" s="587"/>
      <c r="I165" s="588"/>
      <c r="J165" s="580"/>
      <c r="K165" s="580"/>
      <c r="L165" s="580"/>
      <c r="M165" s="580"/>
      <c r="N165" s="580"/>
      <c r="O165" s="580"/>
      <c r="P165" s="580"/>
      <c r="Q165" s="580"/>
      <c r="R165" s="580"/>
      <c r="S165" s="580"/>
      <c r="T165" s="580"/>
      <c r="U165" s="580"/>
      <c r="V165" s="580"/>
      <c r="W165" s="580"/>
      <c r="X165" s="580"/>
      <c r="Y165" s="273"/>
      <c r="Z165" s="273"/>
    </row>
    <row r="166" spans="1:26" ht="12.75" customHeight="1">
      <c r="A166" s="25">
        <v>22110204</v>
      </c>
      <c r="B166" s="29" t="s">
        <v>133</v>
      </c>
      <c r="C166" s="26">
        <v>10440000</v>
      </c>
      <c r="D166" s="265"/>
      <c r="E166" s="460"/>
      <c r="F166" s="493"/>
      <c r="G166" s="522"/>
      <c r="H166" s="573"/>
      <c r="I166" s="574"/>
      <c r="J166" s="522"/>
      <c r="K166" s="522"/>
      <c r="L166" s="522"/>
      <c r="M166" s="522"/>
      <c r="N166" s="522"/>
      <c r="O166" s="522"/>
      <c r="P166" s="522"/>
      <c r="Q166" s="522"/>
      <c r="R166" s="522"/>
      <c r="S166" s="522"/>
      <c r="T166" s="522"/>
      <c r="U166" s="522"/>
      <c r="V166" s="522"/>
      <c r="W166" s="522"/>
      <c r="X166" s="522"/>
      <c r="Y166" s="113"/>
      <c r="Z166" s="113"/>
    </row>
    <row r="167" spans="1:26" ht="12.75" customHeight="1">
      <c r="A167" s="25">
        <v>22110205</v>
      </c>
      <c r="B167" s="29" t="s">
        <v>134</v>
      </c>
      <c r="C167" s="26">
        <f>4300000</f>
        <v>4300000</v>
      </c>
      <c r="D167" s="265"/>
      <c r="E167" s="460"/>
      <c r="F167" s="493"/>
      <c r="G167" s="522"/>
      <c r="H167" s="586"/>
      <c r="I167" s="574"/>
      <c r="J167" s="522"/>
      <c r="K167" s="522"/>
      <c r="L167" s="522"/>
      <c r="M167" s="522"/>
      <c r="N167" s="522"/>
      <c r="O167" s="522"/>
      <c r="P167" s="522"/>
      <c r="Q167" s="522"/>
      <c r="R167" s="522"/>
      <c r="S167" s="522"/>
      <c r="T167" s="522"/>
      <c r="U167" s="522"/>
      <c r="V167" s="522"/>
      <c r="W167" s="522"/>
      <c r="X167" s="522"/>
      <c r="Y167" s="113"/>
      <c r="Z167" s="113"/>
    </row>
    <row r="168" spans="1:26" ht="12.75" customHeight="1">
      <c r="A168" s="21">
        <v>221104</v>
      </c>
      <c r="B168" s="21" t="s">
        <v>78</v>
      </c>
      <c r="C168" s="23">
        <f>C169</f>
        <v>2000000</v>
      </c>
      <c r="D168" s="46"/>
      <c r="E168" s="514"/>
      <c r="F168" s="493"/>
      <c r="G168" s="519"/>
      <c r="H168" s="589"/>
      <c r="I168" s="574"/>
      <c r="J168" s="519"/>
      <c r="K168" s="519"/>
      <c r="L168" s="519"/>
      <c r="M168" s="519"/>
      <c r="N168" s="519"/>
      <c r="O168" s="519"/>
      <c r="P168" s="519"/>
      <c r="Q168" s="519"/>
      <c r="R168" s="519"/>
      <c r="S168" s="519"/>
      <c r="T168" s="519"/>
      <c r="U168" s="519"/>
      <c r="V168" s="519"/>
      <c r="W168" s="519"/>
      <c r="X168" s="519"/>
      <c r="Y168" s="254"/>
      <c r="Z168" s="254"/>
    </row>
    <row r="169" spans="1:26" ht="12.75" customHeight="1">
      <c r="A169" s="25">
        <v>22110401</v>
      </c>
      <c r="B169" s="29" t="s">
        <v>79</v>
      </c>
      <c r="C169" s="26">
        <v>2000000</v>
      </c>
      <c r="D169" s="265"/>
      <c r="E169" s="460"/>
      <c r="F169" s="572"/>
      <c r="G169" s="522"/>
      <c r="H169" s="522"/>
      <c r="I169" s="574"/>
      <c r="J169" s="522"/>
      <c r="K169" s="522"/>
      <c r="L169" s="522"/>
      <c r="M169" s="522"/>
      <c r="N169" s="522"/>
      <c r="O169" s="522"/>
      <c r="P169" s="522"/>
      <c r="Q169" s="522"/>
      <c r="R169" s="522"/>
      <c r="S169" s="522"/>
      <c r="T169" s="522"/>
      <c r="U169" s="522"/>
      <c r="V169" s="522"/>
      <c r="W169" s="522"/>
      <c r="X169" s="522"/>
      <c r="Y169" s="113"/>
      <c r="Z169" s="113"/>
    </row>
    <row r="170" spans="1:26" ht="12.75" customHeight="1">
      <c r="A170" s="21">
        <v>221107</v>
      </c>
      <c r="B170" s="49" t="s">
        <v>81</v>
      </c>
      <c r="C170" s="23">
        <f>C171</f>
        <v>2400000</v>
      </c>
      <c r="D170" s="46"/>
      <c r="E170" s="514"/>
      <c r="F170" s="493"/>
      <c r="G170" s="562"/>
      <c r="H170" s="562"/>
      <c r="I170" s="570"/>
      <c r="J170" s="562"/>
      <c r="K170" s="562"/>
      <c r="L170" s="562"/>
      <c r="M170" s="562"/>
      <c r="N170" s="562"/>
      <c r="O170" s="562"/>
      <c r="P170" s="562"/>
      <c r="Q170" s="562"/>
      <c r="R170" s="562"/>
      <c r="S170" s="562"/>
      <c r="T170" s="562"/>
      <c r="U170" s="562"/>
      <c r="V170" s="562"/>
      <c r="W170" s="562"/>
      <c r="X170" s="562"/>
      <c r="Y170" s="49"/>
      <c r="Z170" s="49"/>
    </row>
    <row r="171" spans="1:26" ht="12.75" customHeight="1">
      <c r="A171" s="25">
        <v>22110702</v>
      </c>
      <c r="B171" s="29" t="s">
        <v>82</v>
      </c>
      <c r="C171" s="26">
        <v>2400000</v>
      </c>
      <c r="D171" s="265"/>
      <c r="E171" s="26"/>
      <c r="F171" s="127"/>
      <c r="G171" s="113"/>
      <c r="H171" s="279"/>
      <c r="I171" s="255"/>
      <c r="J171" s="113"/>
      <c r="K171" s="113"/>
      <c r="L171" s="113"/>
      <c r="M171" s="113"/>
      <c r="N171" s="113"/>
      <c r="O171" s="113"/>
      <c r="P171" s="113"/>
      <c r="Q171" s="113"/>
      <c r="R171" s="113"/>
      <c r="S171" s="113"/>
      <c r="T171" s="113"/>
      <c r="U171" s="113"/>
      <c r="V171" s="113"/>
      <c r="W171" s="113"/>
      <c r="X171" s="113"/>
      <c r="Y171" s="113"/>
      <c r="Z171" s="113"/>
    </row>
    <row r="172" spans="1:26" ht="12.75" customHeight="1">
      <c r="A172" s="29"/>
      <c r="B172" s="29"/>
      <c r="C172" s="26"/>
      <c r="D172" s="265"/>
      <c r="E172" s="26"/>
      <c r="F172" s="127"/>
      <c r="G172" s="113"/>
      <c r="H172" s="279"/>
      <c r="I172" s="255"/>
      <c r="J172" s="113"/>
      <c r="K172" s="113"/>
      <c r="L172" s="113"/>
      <c r="M172" s="113"/>
      <c r="N172" s="113"/>
      <c r="O172" s="113"/>
      <c r="P172" s="113"/>
      <c r="Q172" s="113"/>
      <c r="R172" s="113"/>
      <c r="S172" s="113"/>
      <c r="T172" s="113"/>
      <c r="U172" s="113"/>
      <c r="V172" s="113"/>
      <c r="W172" s="113"/>
      <c r="X172" s="113"/>
      <c r="Y172" s="113"/>
      <c r="Z172" s="113"/>
    </row>
    <row r="173" spans="1:26" ht="12.75" customHeight="1" thickBot="1">
      <c r="A173" s="29"/>
      <c r="B173" s="29"/>
      <c r="C173" s="26"/>
      <c r="D173" s="265"/>
      <c r="E173" s="26"/>
      <c r="F173" s="127"/>
      <c r="G173" s="113"/>
      <c r="H173" s="279"/>
      <c r="I173" s="255"/>
      <c r="J173" s="113"/>
      <c r="K173" s="113"/>
      <c r="L173" s="113"/>
      <c r="M173" s="113"/>
      <c r="N173" s="113"/>
      <c r="O173" s="113"/>
      <c r="P173" s="113"/>
      <c r="Q173" s="113"/>
      <c r="R173" s="113"/>
      <c r="S173" s="113"/>
      <c r="T173" s="113"/>
      <c r="U173" s="113"/>
      <c r="V173" s="113"/>
      <c r="W173" s="113"/>
      <c r="X173" s="113"/>
      <c r="Y173" s="113"/>
      <c r="Z173" s="113"/>
    </row>
    <row r="174" spans="1:26" ht="12.75" customHeight="1">
      <c r="A174" s="775" t="s">
        <v>871</v>
      </c>
      <c r="B174" s="776"/>
      <c r="C174" s="783" t="s">
        <v>467</v>
      </c>
      <c r="E174" s="127"/>
      <c r="F174" s="270"/>
      <c r="G174" s="113"/>
      <c r="H174" s="255"/>
      <c r="I174" s="113"/>
      <c r="J174" s="113"/>
      <c r="K174" s="113"/>
      <c r="L174" s="113"/>
      <c r="M174" s="113"/>
      <c r="N174" s="113"/>
      <c r="O174" s="113"/>
      <c r="P174" s="113"/>
      <c r="Q174" s="113"/>
      <c r="R174" s="113"/>
      <c r="S174" s="113"/>
      <c r="T174" s="113"/>
      <c r="U174" s="113"/>
      <c r="V174" s="113"/>
      <c r="W174" s="113"/>
      <c r="X174" s="113"/>
      <c r="Y174" s="113"/>
    </row>
    <row r="175" spans="1:26" ht="12.75" customHeight="1" thickBot="1">
      <c r="A175" s="777"/>
      <c r="B175" s="687"/>
      <c r="C175" s="784"/>
      <c r="E175" s="127"/>
      <c r="F175" s="270"/>
      <c r="G175" s="113"/>
      <c r="H175" s="255"/>
      <c r="I175" s="113"/>
      <c r="J175" s="113"/>
      <c r="K175" s="113"/>
      <c r="L175" s="113"/>
      <c r="M175" s="113"/>
      <c r="N175" s="113"/>
      <c r="O175" s="113"/>
      <c r="P175" s="113"/>
      <c r="Q175" s="113"/>
      <c r="R175" s="113"/>
      <c r="S175" s="113"/>
      <c r="T175" s="113"/>
      <c r="U175" s="113"/>
      <c r="V175" s="113"/>
      <c r="W175" s="113"/>
      <c r="X175" s="113"/>
      <c r="Y175" s="113"/>
    </row>
    <row r="176" spans="1:26" ht="12.75" customHeight="1">
      <c r="A176" s="778" t="s">
        <v>468</v>
      </c>
      <c r="B176" s="669"/>
      <c r="C176" s="779"/>
      <c r="E176" s="127"/>
      <c r="F176" s="254"/>
      <c r="G176" s="254"/>
      <c r="H176" s="255"/>
      <c r="I176" s="254"/>
      <c r="J176" s="254"/>
      <c r="K176" s="254"/>
      <c r="L176" s="254"/>
      <c r="M176" s="254"/>
      <c r="N176" s="254"/>
      <c r="O176" s="254"/>
      <c r="P176" s="254"/>
      <c r="Q176" s="254"/>
      <c r="R176" s="254"/>
      <c r="S176" s="254"/>
      <c r="T176" s="254"/>
      <c r="U176" s="254"/>
      <c r="V176" s="254"/>
      <c r="W176" s="254"/>
      <c r="X176" s="254"/>
      <c r="Y176" s="254"/>
    </row>
    <row r="177" spans="1:26" ht="12.75" customHeight="1">
      <c r="A177" s="780"/>
      <c r="B177" s="672"/>
      <c r="C177" s="781"/>
      <c r="E177" s="127"/>
      <c r="F177" s="254"/>
      <c r="G177" s="254"/>
      <c r="H177" s="255"/>
      <c r="I177" s="254"/>
      <c r="J177" s="254"/>
      <c r="K177" s="254"/>
      <c r="L177" s="254"/>
      <c r="M177" s="254"/>
      <c r="N177" s="254"/>
      <c r="O177" s="254"/>
      <c r="P177" s="254"/>
      <c r="Q177" s="254"/>
      <c r="R177" s="254"/>
      <c r="S177" s="254"/>
      <c r="T177" s="254"/>
      <c r="U177" s="254"/>
      <c r="V177" s="254"/>
      <c r="W177" s="254"/>
      <c r="X177" s="254"/>
      <c r="Y177" s="254"/>
    </row>
    <row r="178" spans="1:26" ht="12.75" customHeight="1">
      <c r="A178" s="780"/>
      <c r="B178" s="672"/>
      <c r="C178" s="781"/>
      <c r="E178" s="127"/>
      <c r="F178" s="254"/>
      <c r="G178" s="254"/>
      <c r="H178" s="255"/>
      <c r="I178" s="254"/>
      <c r="J178" s="254"/>
      <c r="K178" s="254"/>
      <c r="L178" s="254"/>
      <c r="M178" s="254"/>
      <c r="N178" s="254"/>
      <c r="O178" s="254"/>
      <c r="P178" s="254"/>
      <c r="Q178" s="254"/>
      <c r="R178" s="254"/>
      <c r="S178" s="254"/>
      <c r="T178" s="254"/>
      <c r="U178" s="254"/>
      <c r="V178" s="254"/>
      <c r="W178" s="254"/>
      <c r="X178" s="254"/>
      <c r="Y178" s="254"/>
    </row>
    <row r="179" spans="1:26" ht="12.75" customHeight="1">
      <c r="A179" s="780"/>
      <c r="B179" s="672"/>
      <c r="C179" s="781"/>
      <c r="E179" s="127"/>
      <c r="F179" s="254"/>
      <c r="G179" s="254"/>
      <c r="H179" s="255"/>
      <c r="I179" s="254"/>
      <c r="J179" s="254"/>
      <c r="K179" s="254"/>
      <c r="L179" s="254"/>
      <c r="M179" s="254"/>
      <c r="N179" s="254"/>
      <c r="O179" s="254"/>
      <c r="P179" s="254"/>
      <c r="Q179" s="254"/>
      <c r="R179" s="254"/>
      <c r="S179" s="254"/>
      <c r="T179" s="254"/>
      <c r="U179" s="254"/>
      <c r="V179" s="254"/>
      <c r="W179" s="254"/>
      <c r="X179" s="254"/>
      <c r="Y179" s="254"/>
    </row>
    <row r="180" spans="1:26" ht="12.75" customHeight="1">
      <c r="A180" s="780"/>
      <c r="B180" s="672"/>
      <c r="C180" s="781"/>
      <c r="E180" s="127"/>
      <c r="F180" s="254"/>
      <c r="G180" s="254"/>
      <c r="H180" s="255"/>
      <c r="I180" s="254"/>
      <c r="J180" s="254"/>
      <c r="K180" s="254"/>
      <c r="L180" s="254"/>
      <c r="M180" s="254"/>
      <c r="N180" s="254"/>
      <c r="O180" s="254"/>
      <c r="P180" s="254"/>
      <c r="Q180" s="254"/>
      <c r="R180" s="254"/>
      <c r="S180" s="254"/>
      <c r="T180" s="254"/>
      <c r="U180" s="254"/>
      <c r="V180" s="254"/>
      <c r="W180" s="254"/>
      <c r="X180" s="254"/>
      <c r="Y180" s="254"/>
    </row>
    <row r="181" spans="1:26" ht="12.75" customHeight="1">
      <c r="A181" s="780"/>
      <c r="B181" s="672"/>
      <c r="C181" s="781"/>
      <c r="E181" s="127"/>
      <c r="F181" s="254"/>
      <c r="G181" s="254"/>
      <c r="H181" s="255"/>
      <c r="I181" s="254"/>
      <c r="J181" s="254"/>
      <c r="K181" s="254"/>
      <c r="L181" s="254"/>
      <c r="M181" s="254"/>
      <c r="N181" s="254"/>
      <c r="O181" s="254"/>
      <c r="P181" s="254"/>
      <c r="Q181" s="254"/>
      <c r="R181" s="254"/>
      <c r="S181" s="254"/>
      <c r="T181" s="254"/>
      <c r="U181" s="254"/>
      <c r="V181" s="254"/>
      <c r="W181" s="254"/>
      <c r="X181" s="254"/>
      <c r="Y181" s="254"/>
    </row>
    <row r="182" spans="1:26" ht="12.75" customHeight="1">
      <c r="A182" s="780"/>
      <c r="B182" s="672"/>
      <c r="C182" s="781"/>
      <c r="E182" s="127"/>
      <c r="F182" s="254"/>
      <c r="G182" s="254"/>
      <c r="H182" s="255"/>
      <c r="I182" s="254"/>
      <c r="J182" s="254"/>
      <c r="K182" s="254"/>
      <c r="L182" s="254"/>
      <c r="M182" s="254"/>
      <c r="N182" s="254"/>
      <c r="O182" s="254"/>
      <c r="P182" s="254"/>
      <c r="Q182" s="254"/>
      <c r="R182" s="254"/>
      <c r="S182" s="254"/>
      <c r="T182" s="254"/>
      <c r="U182" s="254"/>
      <c r="V182" s="254"/>
      <c r="W182" s="254"/>
      <c r="X182" s="254"/>
      <c r="Y182" s="254"/>
    </row>
    <row r="183" spans="1:26" ht="12.75" customHeight="1">
      <c r="A183" s="780"/>
      <c r="B183" s="672"/>
      <c r="C183" s="781"/>
      <c r="E183" s="127"/>
      <c r="F183" s="254"/>
      <c r="G183" s="254"/>
      <c r="H183" s="255"/>
      <c r="I183" s="254"/>
      <c r="J183" s="254"/>
      <c r="K183" s="254"/>
      <c r="L183" s="254"/>
      <c r="M183" s="254"/>
      <c r="N183" s="254"/>
      <c r="O183" s="254"/>
      <c r="P183" s="254"/>
      <c r="Q183" s="254"/>
      <c r="R183" s="254"/>
      <c r="S183" s="254"/>
      <c r="T183" s="254"/>
      <c r="U183" s="254"/>
      <c r="V183" s="254"/>
      <c r="W183" s="254"/>
      <c r="X183" s="254"/>
      <c r="Y183" s="254"/>
    </row>
    <row r="184" spans="1:26" ht="12.75" customHeight="1" thickBot="1">
      <c r="A184" s="744"/>
      <c r="B184" s="675"/>
      <c r="C184" s="782"/>
      <c r="E184" s="127"/>
      <c r="F184" s="254"/>
      <c r="G184" s="254"/>
      <c r="H184" s="255"/>
      <c r="I184" s="254"/>
      <c r="J184" s="254"/>
      <c r="K184" s="254"/>
      <c r="L184" s="254"/>
      <c r="M184" s="254"/>
      <c r="N184" s="254"/>
      <c r="O184" s="254"/>
      <c r="P184" s="254"/>
      <c r="Q184" s="254"/>
      <c r="R184" s="254"/>
      <c r="S184" s="254"/>
      <c r="T184" s="254"/>
      <c r="U184" s="254"/>
      <c r="V184" s="254"/>
      <c r="W184" s="254"/>
      <c r="X184" s="254"/>
      <c r="Y184" s="254"/>
    </row>
    <row r="185" spans="1:26" ht="12.75" customHeight="1">
      <c r="A185" s="472" t="s">
        <v>4</v>
      </c>
      <c r="B185" s="473"/>
      <c r="C185" s="507"/>
      <c r="E185" s="23"/>
      <c r="F185" s="254"/>
      <c r="G185" s="254"/>
      <c r="H185" s="255"/>
      <c r="I185" s="254"/>
      <c r="J185" s="254"/>
      <c r="K185" s="254"/>
      <c r="L185" s="254"/>
      <c r="M185" s="254"/>
      <c r="N185" s="254"/>
      <c r="O185" s="254"/>
      <c r="P185" s="254"/>
      <c r="Q185" s="254"/>
      <c r="R185" s="254"/>
      <c r="S185" s="254"/>
      <c r="T185" s="254"/>
      <c r="U185" s="254"/>
      <c r="V185" s="254"/>
      <c r="W185" s="254"/>
      <c r="X185" s="254"/>
      <c r="Y185" s="254"/>
    </row>
    <row r="186" spans="1:26" ht="12.75" customHeight="1">
      <c r="A186" s="475" t="s">
        <v>458</v>
      </c>
      <c r="B186" s="461"/>
      <c r="C186" s="508"/>
      <c r="E186" s="23"/>
      <c r="F186" s="254"/>
      <c r="G186" s="254"/>
      <c r="H186" s="255"/>
      <c r="I186" s="254"/>
      <c r="J186" s="254"/>
      <c r="K186" s="254"/>
      <c r="L186" s="254"/>
      <c r="M186" s="254"/>
      <c r="N186" s="254"/>
      <c r="O186" s="254"/>
      <c r="P186" s="254"/>
      <c r="Q186" s="254"/>
      <c r="R186" s="254"/>
      <c r="S186" s="254"/>
      <c r="T186" s="254"/>
      <c r="U186" s="254"/>
      <c r="V186" s="254"/>
      <c r="W186" s="254"/>
      <c r="X186" s="254"/>
      <c r="Y186" s="254"/>
    </row>
    <row r="187" spans="1:26" ht="12.75" customHeight="1">
      <c r="A187" s="475" t="s">
        <v>459</v>
      </c>
      <c r="B187" s="461"/>
      <c r="C187" s="508"/>
      <c r="E187" s="23"/>
      <c r="F187" s="254"/>
      <c r="G187" s="254"/>
      <c r="H187" s="255"/>
      <c r="I187" s="254"/>
      <c r="J187" s="254"/>
      <c r="K187" s="254"/>
      <c r="L187" s="254"/>
      <c r="M187" s="254"/>
      <c r="N187" s="254"/>
      <c r="O187" s="254"/>
      <c r="P187" s="254"/>
      <c r="Q187" s="254"/>
      <c r="R187" s="254"/>
      <c r="S187" s="254"/>
      <c r="T187" s="254"/>
      <c r="U187" s="254"/>
      <c r="V187" s="254"/>
      <c r="W187" s="254"/>
      <c r="X187" s="254"/>
      <c r="Y187" s="254"/>
    </row>
    <row r="188" spans="1:26" ht="12.75" customHeight="1" thickBot="1">
      <c r="A188" s="477" t="s">
        <v>88</v>
      </c>
      <c r="B188" s="478"/>
      <c r="C188" s="509"/>
      <c r="E188" s="23"/>
      <c r="F188" s="254"/>
      <c r="G188" s="254"/>
      <c r="H188" s="255"/>
      <c r="I188" s="254"/>
      <c r="J188" s="254"/>
      <c r="K188" s="254"/>
      <c r="L188" s="254"/>
      <c r="M188" s="254"/>
      <c r="N188" s="254"/>
      <c r="O188" s="254"/>
      <c r="P188" s="254"/>
      <c r="Q188" s="254"/>
      <c r="R188" s="254"/>
      <c r="S188" s="254"/>
      <c r="T188" s="254"/>
      <c r="U188" s="254"/>
      <c r="V188" s="254"/>
      <c r="W188" s="254"/>
      <c r="X188" s="254"/>
      <c r="Y188" s="254"/>
    </row>
    <row r="189" spans="1:26" ht="12.75" customHeight="1" thickBot="1">
      <c r="A189" s="505" t="s">
        <v>8</v>
      </c>
      <c r="B189" s="506"/>
      <c r="C189" s="510">
        <f>C191+C221+C247</f>
        <v>867402200</v>
      </c>
      <c r="E189" s="23"/>
      <c r="F189" s="254"/>
      <c r="G189" s="254"/>
      <c r="H189" s="255"/>
      <c r="I189" s="254"/>
      <c r="J189" s="254"/>
      <c r="K189" s="254"/>
      <c r="L189" s="254"/>
      <c r="M189" s="254"/>
      <c r="N189" s="254"/>
      <c r="O189" s="254"/>
      <c r="P189" s="254"/>
      <c r="Q189" s="254"/>
      <c r="R189" s="254"/>
      <c r="S189" s="254"/>
      <c r="T189" s="254"/>
      <c r="U189" s="254"/>
      <c r="V189" s="254"/>
      <c r="W189" s="254"/>
      <c r="X189" s="254"/>
      <c r="Y189" s="254"/>
    </row>
    <row r="190" spans="1:26" ht="12.75" customHeight="1" thickBot="1">
      <c r="A190" s="49"/>
      <c r="B190" s="29"/>
      <c r="C190" s="23"/>
      <c r="D190" s="46"/>
      <c r="E190" s="23"/>
      <c r="F190" s="127"/>
      <c r="G190" s="254"/>
      <c r="H190" s="254"/>
      <c r="I190" s="255"/>
      <c r="J190" s="254"/>
      <c r="K190" s="254"/>
      <c r="L190" s="254"/>
      <c r="M190" s="254"/>
      <c r="N190" s="254"/>
      <c r="O190" s="254"/>
      <c r="P190" s="254"/>
      <c r="Q190" s="254"/>
      <c r="R190" s="254"/>
      <c r="S190" s="254"/>
      <c r="T190" s="254"/>
      <c r="U190" s="254"/>
      <c r="V190" s="254"/>
      <c r="W190" s="254"/>
      <c r="X190" s="254"/>
      <c r="Y190" s="254"/>
      <c r="Z190" s="254"/>
    </row>
    <row r="191" spans="1:26" ht="12.75" customHeight="1">
      <c r="A191" s="697" t="s">
        <v>32</v>
      </c>
      <c r="B191" s="657"/>
      <c r="C191" s="126">
        <f>C216+C211+C205+C201+C199+C197+C194+C192</f>
        <v>136529000</v>
      </c>
      <c r="D191" s="265"/>
      <c r="E191" s="113"/>
      <c r="F191" s="272"/>
      <c r="G191" s="23"/>
      <c r="H191" s="49"/>
      <c r="I191" s="113"/>
      <c r="J191" s="113"/>
      <c r="K191" s="113"/>
      <c r="L191" s="113"/>
      <c r="M191" s="113"/>
      <c r="N191" s="113"/>
      <c r="O191" s="113"/>
      <c r="P191" s="113"/>
      <c r="Q191" s="113"/>
      <c r="R191" s="113"/>
      <c r="S191" s="113"/>
      <c r="T191" s="113"/>
      <c r="U191" s="113"/>
      <c r="V191" s="113"/>
      <c r="W191" s="113"/>
      <c r="X191" s="113"/>
      <c r="Y191" s="113"/>
      <c r="Z191" s="113"/>
    </row>
    <row r="192" spans="1:26" ht="12.75" customHeight="1">
      <c r="A192" s="21">
        <v>211201</v>
      </c>
      <c r="B192" s="21" t="s">
        <v>33</v>
      </c>
      <c r="C192" s="50">
        <f>+SUM(C193)</f>
        <v>3696000</v>
      </c>
      <c r="D192" s="46"/>
      <c r="E192" s="49"/>
      <c r="F192" s="268"/>
      <c r="G192" s="50"/>
      <c r="H192" s="23"/>
      <c r="I192" s="179"/>
      <c r="J192" s="49"/>
      <c r="K192" s="49"/>
      <c r="L192" s="49"/>
      <c r="M192" s="49"/>
      <c r="N192" s="49"/>
      <c r="O192" s="49"/>
      <c r="P192" s="49"/>
      <c r="Q192" s="49"/>
      <c r="R192" s="49"/>
      <c r="S192" s="49"/>
      <c r="T192" s="49"/>
      <c r="U192" s="49"/>
      <c r="V192" s="49"/>
      <c r="W192" s="49"/>
      <c r="X192" s="49"/>
      <c r="Y192" s="49"/>
      <c r="Z192" s="49"/>
    </row>
    <row r="193" spans="1:26" ht="12.75" customHeight="1">
      <c r="A193" s="25">
        <v>21120101</v>
      </c>
      <c r="B193" s="29" t="s">
        <v>34</v>
      </c>
      <c r="C193" s="51">
        <v>3696000</v>
      </c>
      <c r="D193" s="265"/>
      <c r="E193" s="29"/>
      <c r="F193" s="190"/>
      <c r="G193" s="29"/>
      <c r="H193" s="23"/>
      <c r="I193" s="179"/>
      <c r="J193" s="29"/>
      <c r="K193" s="29"/>
      <c r="L193" s="29"/>
      <c r="M193" s="29"/>
      <c r="N193" s="29"/>
      <c r="O193" s="29"/>
      <c r="P193" s="29"/>
      <c r="Q193" s="29"/>
      <c r="R193" s="29"/>
      <c r="S193" s="29"/>
      <c r="T193" s="29"/>
      <c r="U193" s="29"/>
      <c r="V193" s="29"/>
      <c r="W193" s="29"/>
      <c r="X193" s="29"/>
      <c r="Y193" s="29"/>
      <c r="Z193" s="29"/>
    </row>
    <row r="194" spans="1:26" ht="12.75" customHeight="1">
      <c r="A194" s="21">
        <v>211202</v>
      </c>
      <c r="B194" s="7" t="s">
        <v>110</v>
      </c>
      <c r="C194" s="23">
        <f>SUM(C195:C196)</f>
        <v>5290000</v>
      </c>
      <c r="D194" s="46"/>
      <c r="E194" s="254"/>
      <c r="F194" s="127"/>
      <c r="G194" s="23"/>
      <c r="H194" s="23"/>
      <c r="I194" s="255"/>
      <c r="J194" s="254"/>
      <c r="K194" s="254"/>
      <c r="L194" s="254"/>
      <c r="M194" s="254"/>
      <c r="N194" s="254"/>
      <c r="O194" s="254"/>
      <c r="P194" s="254"/>
      <c r="Q194" s="254"/>
      <c r="R194" s="254"/>
      <c r="S194" s="254"/>
      <c r="T194" s="254"/>
      <c r="U194" s="254"/>
      <c r="V194" s="254"/>
      <c r="W194" s="254"/>
      <c r="X194" s="254"/>
      <c r="Y194" s="254"/>
      <c r="Z194" s="254"/>
    </row>
    <row r="195" spans="1:26" ht="12.75" customHeight="1">
      <c r="A195" s="25">
        <v>21120202</v>
      </c>
      <c r="B195" s="32" t="s">
        <v>111</v>
      </c>
      <c r="C195" s="26">
        <v>1440000</v>
      </c>
      <c r="D195" s="265"/>
      <c r="E195" s="29"/>
      <c r="F195" s="199"/>
      <c r="G195" s="51"/>
      <c r="H195" s="23"/>
      <c r="I195" s="179"/>
      <c r="J195" s="29"/>
      <c r="K195" s="29"/>
      <c r="L195" s="29"/>
      <c r="M195" s="29"/>
      <c r="N195" s="29"/>
      <c r="O195" s="29"/>
      <c r="P195" s="29"/>
      <c r="Q195" s="29"/>
      <c r="R195" s="29"/>
      <c r="S195" s="29"/>
      <c r="T195" s="29"/>
      <c r="U195" s="29"/>
      <c r="V195" s="29"/>
      <c r="W195" s="29"/>
      <c r="X195" s="29"/>
      <c r="Y195" s="29"/>
      <c r="Z195" s="29"/>
    </row>
    <row r="196" spans="1:26" ht="12.75" customHeight="1">
      <c r="A196" s="25">
        <v>21120203</v>
      </c>
      <c r="B196" s="32" t="s">
        <v>121</v>
      </c>
      <c r="C196" s="26">
        <v>3850000</v>
      </c>
      <c r="D196" s="265"/>
      <c r="E196" s="29"/>
      <c r="F196" s="199"/>
      <c r="G196" s="51"/>
      <c r="H196" s="23"/>
      <c r="I196" s="179"/>
      <c r="J196" s="29"/>
      <c r="K196" s="29"/>
      <c r="L196" s="29"/>
      <c r="M196" s="29"/>
      <c r="N196" s="29"/>
      <c r="O196" s="29"/>
      <c r="P196" s="29"/>
      <c r="Q196" s="29"/>
      <c r="R196" s="29"/>
      <c r="S196" s="29"/>
      <c r="T196" s="29"/>
      <c r="U196" s="29"/>
      <c r="V196" s="29"/>
      <c r="W196" s="29"/>
      <c r="X196" s="29"/>
      <c r="Y196" s="29"/>
      <c r="Z196" s="29"/>
    </row>
    <row r="197" spans="1:26" ht="12.75" customHeight="1">
      <c r="A197" s="21">
        <v>211203</v>
      </c>
      <c r="B197" s="49" t="s">
        <v>35</v>
      </c>
      <c r="C197" s="23">
        <f>C198</f>
        <v>1860000</v>
      </c>
      <c r="D197" s="46"/>
      <c r="E197" s="49"/>
      <c r="F197" s="127"/>
      <c r="G197" s="50"/>
      <c r="H197" s="23"/>
      <c r="I197" s="179"/>
      <c r="J197" s="49"/>
      <c r="K197" s="49"/>
      <c r="L197" s="49"/>
      <c r="M197" s="49"/>
      <c r="N197" s="49"/>
      <c r="O197" s="49"/>
      <c r="P197" s="49"/>
      <c r="Q197" s="49"/>
      <c r="R197" s="49"/>
      <c r="S197" s="49"/>
      <c r="T197" s="49"/>
      <c r="U197" s="49"/>
      <c r="V197" s="49"/>
      <c r="W197" s="49"/>
      <c r="X197" s="49"/>
      <c r="Y197" s="49"/>
      <c r="Z197" s="49"/>
    </row>
    <row r="198" spans="1:26" ht="12.75" customHeight="1">
      <c r="A198" s="25">
        <v>21120302</v>
      </c>
      <c r="B198" s="29" t="s">
        <v>37</v>
      </c>
      <c r="C198" s="26">
        <v>1860000</v>
      </c>
      <c r="D198" s="265"/>
      <c r="E198" s="29"/>
      <c r="F198" s="190"/>
      <c r="G198" s="51"/>
      <c r="H198" s="23"/>
      <c r="I198" s="179"/>
      <c r="J198" s="29"/>
      <c r="K198" s="29"/>
      <c r="L198" s="29"/>
      <c r="M198" s="29"/>
      <c r="N198" s="29"/>
      <c r="O198" s="29"/>
      <c r="P198" s="29"/>
      <c r="Q198" s="29"/>
      <c r="R198" s="29"/>
      <c r="S198" s="29"/>
      <c r="T198" s="29"/>
      <c r="U198" s="29"/>
      <c r="V198" s="29"/>
      <c r="W198" s="29"/>
      <c r="X198" s="29"/>
      <c r="Y198" s="29"/>
      <c r="Z198" s="29"/>
    </row>
    <row r="199" spans="1:26" ht="12.75" customHeight="1">
      <c r="A199" s="21">
        <v>211204</v>
      </c>
      <c r="B199" s="49" t="s">
        <v>38</v>
      </c>
      <c r="C199" s="23">
        <f>C200</f>
        <v>850000</v>
      </c>
      <c r="D199" s="46"/>
      <c r="E199" s="23"/>
      <c r="F199" s="127"/>
      <c r="G199" s="76"/>
      <c r="H199" s="76"/>
      <c r="I199" s="179"/>
      <c r="J199" s="76"/>
      <c r="K199" s="76"/>
      <c r="L199" s="76"/>
      <c r="M199" s="76"/>
      <c r="N199" s="76"/>
      <c r="O199" s="76"/>
      <c r="P199" s="76"/>
      <c r="Q199" s="76"/>
      <c r="R199" s="76"/>
      <c r="S199" s="76"/>
      <c r="T199" s="76"/>
      <c r="U199" s="76"/>
      <c r="V199" s="76"/>
      <c r="W199" s="76"/>
      <c r="X199" s="76"/>
      <c r="Y199" s="76"/>
      <c r="Z199" s="76"/>
    </row>
    <row r="200" spans="1:26" ht="12.75" customHeight="1">
      <c r="A200" s="25">
        <v>21120401</v>
      </c>
      <c r="B200" s="26" t="s">
        <v>39</v>
      </c>
      <c r="C200" s="26">
        <v>850000</v>
      </c>
      <c r="D200" s="265"/>
      <c r="E200" s="26"/>
      <c r="F200" s="199"/>
      <c r="G200" s="26"/>
      <c r="H200" s="29"/>
      <c r="I200" s="179"/>
      <c r="J200" s="29"/>
      <c r="K200" s="29"/>
      <c r="L200" s="29"/>
      <c r="M200" s="29"/>
      <c r="N200" s="29"/>
      <c r="O200" s="29"/>
      <c r="P200" s="29"/>
      <c r="Q200" s="29"/>
      <c r="R200" s="29"/>
      <c r="S200" s="29"/>
      <c r="T200" s="29"/>
      <c r="U200" s="29"/>
      <c r="V200" s="29"/>
      <c r="W200" s="29"/>
      <c r="X200" s="29"/>
      <c r="Y200" s="29"/>
      <c r="Z200" s="29"/>
    </row>
    <row r="201" spans="1:26" ht="12.75" customHeight="1">
      <c r="A201" s="21">
        <v>211205</v>
      </c>
      <c r="B201" s="23" t="s">
        <v>122</v>
      </c>
      <c r="C201" s="23">
        <f>+SUM(C202:C204)</f>
        <v>75268000</v>
      </c>
      <c r="D201" s="265"/>
      <c r="E201" s="26"/>
      <c r="F201" s="199"/>
      <c r="G201" s="29"/>
      <c r="H201" s="29"/>
      <c r="I201" s="179"/>
      <c r="J201" s="29"/>
      <c r="K201" s="29"/>
      <c r="L201" s="29"/>
      <c r="M201" s="29"/>
      <c r="N201" s="29"/>
      <c r="O201" s="29"/>
      <c r="P201" s="29"/>
      <c r="Q201" s="29"/>
      <c r="R201" s="29"/>
      <c r="S201" s="29"/>
      <c r="T201" s="29"/>
      <c r="U201" s="29"/>
      <c r="V201" s="29"/>
      <c r="W201" s="29"/>
      <c r="X201" s="29"/>
      <c r="Y201" s="29"/>
      <c r="Z201" s="29"/>
    </row>
    <row r="202" spans="1:26" ht="12.75" customHeight="1">
      <c r="A202" s="25">
        <v>21120501</v>
      </c>
      <c r="B202" s="29" t="s">
        <v>123</v>
      </c>
      <c r="C202" s="26">
        <v>68800000</v>
      </c>
      <c r="D202" s="265"/>
      <c r="E202" s="23"/>
      <c r="F202" s="190"/>
      <c r="G202" s="26"/>
      <c r="H202" s="29"/>
      <c r="I202" s="179"/>
      <c r="J202" s="29"/>
      <c r="K202" s="29"/>
      <c r="L202" s="29"/>
      <c r="M202" s="29"/>
      <c r="N202" s="29"/>
      <c r="O202" s="29"/>
      <c r="P202" s="29"/>
      <c r="Q202" s="29"/>
      <c r="R202" s="29"/>
      <c r="S202" s="29"/>
      <c r="T202" s="29"/>
      <c r="U202" s="29"/>
      <c r="V202" s="29"/>
      <c r="W202" s="29"/>
      <c r="X202" s="29"/>
      <c r="Y202" s="29"/>
      <c r="Z202" s="29"/>
    </row>
    <row r="203" spans="1:26" ht="12.75" customHeight="1">
      <c r="A203" s="25">
        <v>21120504</v>
      </c>
      <c r="B203" s="29" t="s">
        <v>464</v>
      </c>
      <c r="C203" s="26">
        <v>2568000</v>
      </c>
      <c r="D203" s="46"/>
      <c r="E203" s="23"/>
      <c r="F203" s="127"/>
      <c r="G203" s="23"/>
      <c r="H203" s="49"/>
      <c r="I203" s="179"/>
      <c r="J203" s="49"/>
      <c r="K203" s="49"/>
      <c r="L203" s="49"/>
      <c r="M203" s="49"/>
      <c r="N203" s="49"/>
      <c r="O203" s="49"/>
      <c r="P203" s="49"/>
      <c r="Q203" s="49"/>
      <c r="R203" s="49"/>
      <c r="S203" s="49"/>
      <c r="T203" s="49"/>
      <c r="U203" s="49"/>
      <c r="V203" s="49"/>
      <c r="W203" s="49"/>
      <c r="X203" s="49"/>
      <c r="Y203" s="49"/>
      <c r="Z203" s="49"/>
    </row>
    <row r="204" spans="1:26" ht="12.75" customHeight="1">
      <c r="A204" s="25">
        <v>21120505</v>
      </c>
      <c r="B204" s="29" t="s">
        <v>392</v>
      </c>
      <c r="C204" s="26">
        <v>3900000</v>
      </c>
      <c r="D204" s="265"/>
      <c r="E204" s="23"/>
      <c r="F204" s="199"/>
      <c r="G204" s="26"/>
      <c r="H204" s="29"/>
      <c r="I204" s="179"/>
      <c r="J204" s="29"/>
      <c r="K204" s="29"/>
      <c r="L204" s="29"/>
      <c r="M204" s="29"/>
      <c r="N204" s="29"/>
      <c r="O204" s="29"/>
      <c r="P204" s="29"/>
      <c r="Q204" s="29"/>
      <c r="R204" s="29"/>
      <c r="S204" s="29"/>
      <c r="T204" s="29"/>
      <c r="U204" s="29"/>
      <c r="V204" s="29"/>
      <c r="W204" s="29"/>
      <c r="X204" s="29"/>
      <c r="Y204" s="29"/>
      <c r="Z204" s="29"/>
    </row>
    <row r="205" spans="1:26" ht="12.75" customHeight="1">
      <c r="A205" s="21">
        <v>211207</v>
      </c>
      <c r="B205" s="49" t="s">
        <v>40</v>
      </c>
      <c r="C205" s="23">
        <f>+SUM(C206:C210)</f>
        <v>25930000</v>
      </c>
      <c r="D205" s="265"/>
      <c r="E205" s="23"/>
      <c r="F205" s="199"/>
      <c r="G205" s="26"/>
      <c r="H205" s="29"/>
      <c r="I205" s="179"/>
      <c r="J205" s="29"/>
      <c r="K205" s="29"/>
      <c r="L205" s="29"/>
      <c r="M205" s="29"/>
      <c r="N205" s="29"/>
      <c r="O205" s="29"/>
      <c r="P205" s="29"/>
      <c r="Q205" s="29"/>
      <c r="R205" s="29"/>
      <c r="S205" s="29"/>
      <c r="T205" s="29"/>
      <c r="U205" s="29"/>
      <c r="V205" s="29"/>
      <c r="W205" s="29"/>
      <c r="X205" s="29"/>
      <c r="Y205" s="29"/>
      <c r="Z205" s="29"/>
    </row>
    <row r="206" spans="1:26" ht="12.75" customHeight="1">
      <c r="A206" s="25">
        <v>21120701</v>
      </c>
      <c r="B206" s="26" t="s">
        <v>125</v>
      </c>
      <c r="C206" s="26">
        <v>5500000</v>
      </c>
      <c r="D206" s="265"/>
      <c r="E206" s="23"/>
      <c r="F206" s="199"/>
      <c r="G206" s="47"/>
      <c r="H206" s="29"/>
      <c r="I206" s="179"/>
      <c r="J206" s="29"/>
      <c r="K206" s="29"/>
      <c r="L206" s="29"/>
      <c r="M206" s="29"/>
      <c r="N206" s="29"/>
      <c r="O206" s="29"/>
      <c r="P206" s="29"/>
      <c r="Q206" s="29"/>
      <c r="R206" s="29"/>
      <c r="S206" s="29"/>
      <c r="T206" s="29"/>
      <c r="U206" s="29"/>
      <c r="V206" s="29"/>
      <c r="W206" s="29"/>
      <c r="X206" s="29"/>
      <c r="Y206" s="29"/>
      <c r="Z206" s="29"/>
    </row>
    <row r="207" spans="1:26" ht="12.75" customHeight="1">
      <c r="A207" s="25">
        <v>21120704</v>
      </c>
      <c r="B207" s="29" t="s">
        <v>42</v>
      </c>
      <c r="C207" s="26">
        <v>1720000</v>
      </c>
      <c r="D207" s="265"/>
      <c r="E207" s="26"/>
      <c r="F207" s="199"/>
      <c r="G207" s="29"/>
      <c r="H207" s="29"/>
      <c r="I207" s="179"/>
      <c r="J207" s="29"/>
      <c r="K207" s="29"/>
      <c r="L207" s="29"/>
      <c r="M207" s="29"/>
      <c r="N207" s="29"/>
      <c r="O207" s="29"/>
      <c r="P207" s="29"/>
      <c r="Q207" s="29"/>
      <c r="R207" s="29"/>
      <c r="S207" s="29"/>
      <c r="T207" s="29"/>
      <c r="U207" s="29"/>
      <c r="V207" s="29"/>
      <c r="W207" s="29"/>
      <c r="X207" s="29"/>
      <c r="Y207" s="29"/>
      <c r="Z207" s="29"/>
    </row>
    <row r="208" spans="1:26" ht="12.75" customHeight="1">
      <c r="A208" s="25">
        <v>21120705</v>
      </c>
      <c r="B208" s="29" t="s">
        <v>170</v>
      </c>
      <c r="C208" s="26">
        <v>15485000</v>
      </c>
      <c r="D208" s="265"/>
      <c r="E208" s="26"/>
      <c r="F208" s="199"/>
      <c r="G208" s="29"/>
      <c r="H208" s="29"/>
      <c r="I208" s="179"/>
      <c r="J208" s="29"/>
      <c r="K208" s="29"/>
      <c r="L208" s="29"/>
      <c r="M208" s="29"/>
      <c r="N208" s="29"/>
      <c r="O208" s="29"/>
      <c r="P208" s="29"/>
      <c r="Q208" s="29"/>
      <c r="R208" s="29"/>
      <c r="S208" s="29"/>
      <c r="T208" s="29"/>
      <c r="U208" s="29"/>
      <c r="V208" s="29"/>
      <c r="W208" s="29"/>
      <c r="X208" s="29"/>
      <c r="Y208" s="29"/>
      <c r="Z208" s="29"/>
    </row>
    <row r="209" spans="1:26" ht="12.75" customHeight="1">
      <c r="A209" s="25">
        <v>21120706</v>
      </c>
      <c r="B209" s="29" t="s">
        <v>126</v>
      </c>
      <c r="C209" s="26">
        <v>2255000</v>
      </c>
      <c r="D209" s="265"/>
      <c r="E209" s="26"/>
      <c r="F209" s="127"/>
      <c r="G209" s="26"/>
      <c r="H209" s="113"/>
      <c r="I209" s="255"/>
      <c r="J209" s="113"/>
      <c r="K209" s="113"/>
      <c r="L209" s="113"/>
      <c r="M209" s="113"/>
      <c r="N209" s="113"/>
      <c r="O209" s="113"/>
      <c r="P209" s="113"/>
      <c r="Q209" s="113"/>
      <c r="R209" s="113"/>
      <c r="S209" s="113"/>
      <c r="T209" s="113"/>
      <c r="U209" s="113"/>
      <c r="V209" s="113"/>
      <c r="W209" s="113"/>
      <c r="X209" s="113"/>
      <c r="Y209" s="113"/>
      <c r="Z209" s="113"/>
    </row>
    <row r="210" spans="1:26" ht="12.75" customHeight="1">
      <c r="A210" s="25">
        <v>21120707</v>
      </c>
      <c r="B210" s="29" t="s">
        <v>222</v>
      </c>
      <c r="C210" s="26">
        <v>970000</v>
      </c>
      <c r="D210" s="46"/>
      <c r="E210" s="23"/>
      <c r="F210" s="127"/>
      <c r="G210" s="23"/>
      <c r="H210" s="254"/>
      <c r="I210" s="255"/>
      <c r="J210" s="254"/>
      <c r="K210" s="254"/>
      <c r="L210" s="254"/>
      <c r="M210" s="254"/>
      <c r="N210" s="254"/>
      <c r="O210" s="254"/>
      <c r="P210" s="254"/>
      <c r="Q210" s="254"/>
      <c r="R210" s="254"/>
      <c r="S210" s="254"/>
      <c r="T210" s="254"/>
      <c r="U210" s="254"/>
      <c r="V210" s="254"/>
      <c r="W210" s="254"/>
      <c r="X210" s="254"/>
      <c r="Y210" s="254"/>
      <c r="Z210" s="254"/>
    </row>
    <row r="211" spans="1:26" ht="12.75" customHeight="1">
      <c r="A211" s="21">
        <v>211208</v>
      </c>
      <c r="B211" s="23" t="s">
        <v>47</v>
      </c>
      <c r="C211" s="23">
        <f>+SUM(C212:C215)</f>
        <v>14685000</v>
      </c>
      <c r="D211" s="46"/>
      <c r="E211" s="23"/>
      <c r="F211" s="127"/>
      <c r="G211" s="23"/>
      <c r="H211" s="254"/>
      <c r="I211" s="255"/>
      <c r="J211" s="254"/>
      <c r="K211" s="254"/>
      <c r="L211" s="254"/>
      <c r="M211" s="254"/>
      <c r="N211" s="254"/>
      <c r="O211" s="254"/>
      <c r="P211" s="254"/>
      <c r="Q211" s="254"/>
      <c r="R211" s="254"/>
      <c r="S211" s="254"/>
      <c r="T211" s="254"/>
      <c r="U211" s="254"/>
      <c r="V211" s="254"/>
      <c r="W211" s="254"/>
      <c r="X211" s="254"/>
      <c r="Y211" s="254"/>
      <c r="Z211" s="254"/>
    </row>
    <row r="212" spans="1:26" ht="12.75" customHeight="1">
      <c r="A212" s="25">
        <v>21120801</v>
      </c>
      <c r="B212" s="26" t="s">
        <v>48</v>
      </c>
      <c r="C212" s="26">
        <v>2850000</v>
      </c>
      <c r="D212" s="265"/>
      <c r="E212" s="23"/>
      <c r="F212" s="190"/>
      <c r="G212" s="26"/>
      <c r="H212" s="29"/>
      <c r="I212" s="179"/>
      <c r="J212" s="29"/>
      <c r="K212" s="29"/>
      <c r="L212" s="29"/>
      <c r="M212" s="29"/>
      <c r="N212" s="29"/>
      <c r="O212" s="29"/>
      <c r="P212" s="29"/>
      <c r="Q212" s="29"/>
      <c r="R212" s="29"/>
      <c r="S212" s="29"/>
      <c r="T212" s="29"/>
      <c r="U212" s="29"/>
      <c r="V212" s="29"/>
      <c r="W212" s="29"/>
      <c r="X212" s="29"/>
      <c r="Y212" s="29"/>
      <c r="Z212" s="29"/>
    </row>
    <row r="213" spans="1:26" ht="12.75" customHeight="1">
      <c r="A213" s="25">
        <v>21120805</v>
      </c>
      <c r="B213" s="26" t="s">
        <v>49</v>
      </c>
      <c r="C213" s="26">
        <v>3755000</v>
      </c>
      <c r="D213" s="265"/>
      <c r="E213" s="23"/>
      <c r="F213" s="190"/>
      <c r="G213" s="26"/>
      <c r="H213" s="29"/>
      <c r="I213" s="179"/>
      <c r="J213" s="29"/>
      <c r="K213" s="29"/>
      <c r="L213" s="29"/>
      <c r="M213" s="29"/>
      <c r="N213" s="29"/>
      <c r="O213" s="29"/>
      <c r="P213" s="29"/>
      <c r="Q213" s="29"/>
      <c r="R213" s="29"/>
      <c r="S213" s="29"/>
      <c r="T213" s="29"/>
      <c r="U213" s="29"/>
      <c r="V213" s="29"/>
      <c r="W213" s="29"/>
      <c r="X213" s="29"/>
      <c r="Y213" s="29"/>
      <c r="Z213" s="29"/>
    </row>
    <row r="214" spans="1:26" ht="12.75" customHeight="1">
      <c r="A214" s="25">
        <v>21120806</v>
      </c>
      <c r="B214" s="32" t="s">
        <v>247</v>
      </c>
      <c r="C214" s="26">
        <v>3500000</v>
      </c>
      <c r="D214" s="265"/>
      <c r="E214" s="23"/>
      <c r="F214" s="127"/>
      <c r="G214" s="261"/>
      <c r="H214" s="261"/>
      <c r="I214" s="262"/>
      <c r="J214" s="261"/>
      <c r="K214" s="261"/>
      <c r="L214" s="261"/>
      <c r="M214" s="261"/>
      <c r="N214" s="261"/>
      <c r="O214" s="261"/>
      <c r="P214" s="261"/>
      <c r="Q214" s="261"/>
      <c r="R214" s="261"/>
      <c r="S214" s="261"/>
      <c r="T214" s="261"/>
      <c r="U214" s="261"/>
      <c r="V214" s="261"/>
      <c r="W214" s="261"/>
      <c r="X214" s="261"/>
      <c r="Y214" s="261"/>
      <c r="Z214" s="261"/>
    </row>
    <row r="215" spans="1:26" ht="12.75" customHeight="1">
      <c r="A215" s="25">
        <v>21120807</v>
      </c>
      <c r="B215" s="32" t="s">
        <v>466</v>
      </c>
      <c r="C215" s="26">
        <f>4580000</f>
        <v>4580000</v>
      </c>
      <c r="D215" s="265"/>
      <c r="E215" s="26"/>
      <c r="F215" s="127"/>
      <c r="G215" s="113"/>
      <c r="H215" s="267"/>
      <c r="I215" s="255"/>
      <c r="J215" s="113"/>
      <c r="K215" s="113"/>
      <c r="L215" s="113"/>
      <c r="M215" s="113"/>
      <c r="N215" s="113"/>
      <c r="O215" s="113"/>
      <c r="P215" s="113"/>
      <c r="Q215" s="113"/>
      <c r="R215" s="113"/>
      <c r="S215" s="113"/>
      <c r="T215" s="113"/>
      <c r="U215" s="113"/>
      <c r="V215" s="113"/>
      <c r="W215" s="113"/>
      <c r="X215" s="113"/>
      <c r="Y215" s="113"/>
      <c r="Z215" s="113"/>
    </row>
    <row r="216" spans="1:26" ht="12.75" customHeight="1">
      <c r="A216" s="21">
        <v>211209</v>
      </c>
      <c r="B216" s="23" t="s">
        <v>50</v>
      </c>
      <c r="C216" s="23">
        <f>+SUM(C217:C219)</f>
        <v>8950000</v>
      </c>
      <c r="D216" s="265"/>
      <c r="E216" s="113"/>
      <c r="F216" s="272"/>
      <c r="G216" s="265"/>
      <c r="H216" s="23"/>
      <c r="I216" s="29"/>
      <c r="J216" s="113"/>
      <c r="K216" s="113"/>
      <c r="L216" s="113"/>
      <c r="M216" s="113"/>
      <c r="N216" s="113"/>
      <c r="O216" s="113"/>
      <c r="P216" s="113"/>
      <c r="Q216" s="113"/>
      <c r="R216" s="113"/>
      <c r="S216" s="113"/>
      <c r="T216" s="113"/>
      <c r="U216" s="113"/>
      <c r="V216" s="113"/>
      <c r="W216" s="113"/>
      <c r="X216" s="113"/>
      <c r="Y216" s="113"/>
      <c r="Z216" s="113"/>
    </row>
    <row r="217" spans="1:26" ht="12.75" customHeight="1">
      <c r="A217" s="25">
        <v>21120901</v>
      </c>
      <c r="B217" s="26" t="s">
        <v>51</v>
      </c>
      <c r="C217" s="26">
        <v>4380000</v>
      </c>
      <c r="D217" s="46"/>
      <c r="E217" s="273"/>
      <c r="F217" s="274"/>
      <c r="G217" s="202"/>
      <c r="H217" s="202"/>
      <c r="I217" s="25"/>
      <c r="J217" s="273"/>
      <c r="K217" s="273"/>
      <c r="L217" s="273"/>
      <c r="M217" s="273"/>
      <c r="N217" s="273"/>
      <c r="O217" s="273"/>
      <c r="P217" s="273"/>
      <c r="Q217" s="273"/>
      <c r="R217" s="273"/>
      <c r="S217" s="273"/>
      <c r="T217" s="273"/>
      <c r="U217" s="273"/>
      <c r="V217" s="273"/>
      <c r="W217" s="273"/>
      <c r="X217" s="273"/>
      <c r="Y217" s="273"/>
      <c r="Z217" s="273"/>
    </row>
    <row r="218" spans="1:26" ht="12.75" customHeight="1">
      <c r="A218" s="25">
        <v>21120903</v>
      </c>
      <c r="B218" s="26" t="s">
        <v>128</v>
      </c>
      <c r="C218" s="26">
        <v>2600000</v>
      </c>
      <c r="D218" s="265"/>
      <c r="E218" s="118"/>
      <c r="F218" s="275"/>
      <c r="G218" s="47"/>
      <c r="H218" s="47"/>
      <c r="I218" s="25"/>
      <c r="J218" s="118"/>
      <c r="K218" s="118"/>
      <c r="L218" s="118"/>
      <c r="M218" s="118"/>
      <c r="N218" s="118"/>
      <c r="O218" s="118"/>
      <c r="P218" s="118"/>
      <c r="Q218" s="118"/>
      <c r="R218" s="118"/>
      <c r="S218" s="118"/>
      <c r="T218" s="118"/>
      <c r="U218" s="118"/>
      <c r="V218" s="118"/>
      <c r="W218" s="118"/>
      <c r="X218" s="118"/>
      <c r="Y218" s="118"/>
      <c r="Z218" s="118"/>
    </row>
    <row r="219" spans="1:26" ht="12.75" customHeight="1">
      <c r="A219" s="25">
        <v>21120906</v>
      </c>
      <c r="B219" s="26" t="s">
        <v>52</v>
      </c>
      <c r="C219" s="26">
        <v>1970000</v>
      </c>
      <c r="D219" s="265"/>
      <c r="E219" s="118"/>
      <c r="F219" s="275"/>
      <c r="G219" s="118"/>
      <c r="H219" s="47"/>
      <c r="I219" s="25"/>
      <c r="J219" s="118"/>
      <c r="K219" s="118"/>
      <c r="L219" s="118"/>
      <c r="M219" s="118"/>
      <c r="N219" s="118"/>
      <c r="O219" s="118"/>
      <c r="P219" s="118"/>
      <c r="Q219" s="118"/>
      <c r="R219" s="118"/>
      <c r="S219" s="118"/>
      <c r="T219" s="118"/>
      <c r="U219" s="118"/>
      <c r="V219" s="118"/>
      <c r="W219" s="118"/>
      <c r="X219" s="118"/>
      <c r="Y219" s="118"/>
      <c r="Z219" s="118"/>
    </row>
    <row r="220" spans="1:26" ht="12.75" customHeight="1">
      <c r="A220" s="21"/>
      <c r="B220" s="49"/>
      <c r="C220" s="23"/>
      <c r="D220" s="46"/>
      <c r="E220" s="23"/>
      <c r="F220" s="268"/>
      <c r="G220" s="23"/>
      <c r="H220" s="49"/>
      <c r="I220" s="179"/>
      <c r="J220" s="49"/>
      <c r="K220" s="49"/>
      <c r="L220" s="49"/>
      <c r="M220" s="49"/>
      <c r="N220" s="49"/>
      <c r="O220" s="49"/>
      <c r="P220" s="49"/>
      <c r="Q220" s="49"/>
      <c r="R220" s="49"/>
      <c r="S220" s="49"/>
      <c r="T220" s="49"/>
      <c r="U220" s="49"/>
      <c r="V220" s="49"/>
      <c r="W220" s="49"/>
      <c r="X220" s="49"/>
      <c r="Y220" s="49"/>
      <c r="Z220" s="49"/>
    </row>
    <row r="221" spans="1:26" ht="12.75" customHeight="1">
      <c r="A221" s="683" t="s">
        <v>10</v>
      </c>
      <c r="B221" s="657"/>
      <c r="C221" s="69">
        <f>C222+C226+C232+C235+C238+C241+C243</f>
        <v>569373200</v>
      </c>
      <c r="D221" s="265"/>
      <c r="E221" s="23"/>
      <c r="F221" s="190"/>
      <c r="G221" s="26"/>
      <c r="H221" s="29"/>
      <c r="I221" s="179"/>
      <c r="J221" s="29"/>
      <c r="K221" s="29"/>
      <c r="L221" s="29"/>
      <c r="M221" s="29"/>
      <c r="N221" s="29"/>
      <c r="O221" s="29"/>
      <c r="P221" s="29"/>
      <c r="Q221" s="29"/>
      <c r="R221" s="29"/>
      <c r="S221" s="29"/>
      <c r="T221" s="29"/>
      <c r="U221" s="29"/>
      <c r="V221" s="29"/>
      <c r="W221" s="29"/>
      <c r="X221" s="29"/>
      <c r="Y221" s="29"/>
      <c r="Z221" s="29"/>
    </row>
    <row r="222" spans="1:26" ht="12.75" customHeight="1">
      <c r="A222" s="21">
        <v>211302</v>
      </c>
      <c r="B222" s="21" t="s">
        <v>53</v>
      </c>
      <c r="C222" s="50">
        <f>+SUM(C223:C225)</f>
        <v>148425000</v>
      </c>
      <c r="D222" s="265"/>
      <c r="E222" s="26"/>
      <c r="F222" s="127"/>
      <c r="G222" s="113"/>
      <c r="H222" s="113"/>
      <c r="I222" s="255"/>
      <c r="J222" s="113"/>
      <c r="K222" s="113"/>
      <c r="L222" s="113"/>
      <c r="M222" s="113"/>
      <c r="N222" s="113"/>
      <c r="O222" s="113"/>
      <c r="P222" s="113"/>
      <c r="Q222" s="113"/>
      <c r="R222" s="113"/>
      <c r="S222" s="113"/>
      <c r="T222" s="113"/>
      <c r="U222" s="113"/>
      <c r="V222" s="113"/>
      <c r="W222" s="113"/>
      <c r="X222" s="113"/>
      <c r="Y222" s="113"/>
      <c r="Z222" s="113"/>
    </row>
    <row r="223" spans="1:26" ht="12.75" customHeight="1">
      <c r="A223" s="35">
        <v>21130201</v>
      </c>
      <c r="B223" s="281" t="s">
        <v>143</v>
      </c>
      <c r="C223" s="51">
        <f>51250000</f>
        <v>51250000</v>
      </c>
      <c r="D223" s="46"/>
      <c r="E223" s="273"/>
      <c r="F223" s="274"/>
      <c r="G223" s="202"/>
      <c r="H223" s="202"/>
      <c r="I223" s="25"/>
      <c r="J223" s="273"/>
      <c r="K223" s="273"/>
      <c r="L223" s="273"/>
      <c r="M223" s="273"/>
      <c r="N223" s="273"/>
      <c r="O223" s="273"/>
      <c r="P223" s="273"/>
      <c r="Q223" s="273"/>
      <c r="R223" s="273"/>
      <c r="S223" s="273"/>
      <c r="T223" s="273"/>
      <c r="U223" s="273"/>
      <c r="V223" s="273"/>
      <c r="W223" s="273"/>
      <c r="X223" s="273"/>
      <c r="Y223" s="273"/>
      <c r="Z223" s="273"/>
    </row>
    <row r="224" spans="1:26" ht="12.75" customHeight="1">
      <c r="A224" s="25">
        <v>21130202</v>
      </c>
      <c r="B224" s="32" t="s">
        <v>248</v>
      </c>
      <c r="C224" s="51">
        <v>92925000</v>
      </c>
      <c r="D224" s="265"/>
      <c r="E224" s="26"/>
      <c r="F224" s="127"/>
      <c r="G224" s="113"/>
      <c r="H224" s="113"/>
      <c r="I224" s="255"/>
      <c r="J224" s="113"/>
      <c r="K224" s="113"/>
      <c r="L224" s="113"/>
      <c r="M224" s="113"/>
      <c r="N224" s="113"/>
      <c r="O224" s="113"/>
      <c r="P224" s="113"/>
      <c r="Q224" s="113"/>
      <c r="R224" s="113"/>
      <c r="S224" s="113"/>
      <c r="T224" s="113"/>
      <c r="U224" s="113"/>
      <c r="V224" s="113"/>
      <c r="W224" s="113"/>
      <c r="X224" s="113"/>
      <c r="Y224" s="113"/>
      <c r="Z224" s="113"/>
    </row>
    <row r="225" spans="1:26" ht="12.75" customHeight="1">
      <c r="A225" s="25">
        <v>21130204</v>
      </c>
      <c r="B225" s="29" t="s">
        <v>54</v>
      </c>
      <c r="C225" s="26">
        <v>4250000</v>
      </c>
      <c r="D225" s="265"/>
      <c r="E225" s="26"/>
      <c r="F225" s="272"/>
      <c r="G225" s="113"/>
      <c r="H225" s="113"/>
      <c r="I225" s="255"/>
      <c r="J225" s="113"/>
      <c r="K225" s="113"/>
      <c r="L225" s="113"/>
      <c r="M225" s="113"/>
      <c r="N225" s="113"/>
      <c r="O225" s="113"/>
      <c r="P225" s="113"/>
      <c r="Q225" s="113"/>
      <c r="R225" s="113"/>
      <c r="S225" s="113"/>
      <c r="T225" s="113"/>
      <c r="U225" s="113"/>
      <c r="V225" s="113"/>
      <c r="W225" s="113"/>
      <c r="X225" s="113"/>
      <c r="Y225" s="113"/>
      <c r="Z225" s="113"/>
    </row>
    <row r="226" spans="1:26" ht="12.75" customHeight="1">
      <c r="A226" s="21">
        <v>211303</v>
      </c>
      <c r="B226" s="49" t="s">
        <v>100</v>
      </c>
      <c r="C226" s="23">
        <f>+SUM(C227:C231)</f>
        <v>106710000</v>
      </c>
      <c r="D226" s="265"/>
      <c r="E226" s="26"/>
      <c r="F226" s="199"/>
      <c r="G226" s="29"/>
      <c r="H226" s="29"/>
      <c r="I226" s="179"/>
      <c r="J226" s="29"/>
      <c r="K226" s="29"/>
      <c r="L226" s="29"/>
      <c r="M226" s="29"/>
      <c r="N226" s="29"/>
      <c r="O226" s="29"/>
      <c r="P226" s="29"/>
      <c r="Q226" s="29"/>
      <c r="R226" s="29"/>
      <c r="S226" s="29"/>
      <c r="T226" s="29"/>
      <c r="U226" s="29"/>
      <c r="V226" s="29"/>
      <c r="W226" s="29"/>
      <c r="X226" s="29"/>
      <c r="Y226" s="29"/>
      <c r="Z226" s="29"/>
    </row>
    <row r="227" spans="1:26" ht="12.75" customHeight="1">
      <c r="A227" s="25">
        <v>21130301</v>
      </c>
      <c r="B227" s="29" t="s">
        <v>129</v>
      </c>
      <c r="C227" s="26">
        <v>42500000</v>
      </c>
      <c r="D227" s="46"/>
      <c r="E227" s="23"/>
      <c r="F227" s="127"/>
      <c r="G227" s="254"/>
      <c r="H227" s="279"/>
      <c r="I227" s="255"/>
      <c r="J227" s="254"/>
      <c r="K227" s="254"/>
      <c r="L227" s="254"/>
      <c r="M227" s="254"/>
      <c r="N227" s="254"/>
      <c r="O227" s="254"/>
      <c r="P227" s="254"/>
      <c r="Q227" s="254"/>
      <c r="R227" s="254"/>
      <c r="S227" s="254"/>
      <c r="T227" s="254"/>
      <c r="U227" s="254"/>
      <c r="V227" s="254"/>
      <c r="W227" s="254"/>
      <c r="X227" s="254"/>
      <c r="Y227" s="254"/>
      <c r="Z227" s="254"/>
    </row>
    <row r="228" spans="1:26" ht="12.75" customHeight="1">
      <c r="A228" s="25">
        <v>21130304</v>
      </c>
      <c r="B228" s="29" t="s">
        <v>130</v>
      </c>
      <c r="C228" s="26">
        <v>2655000</v>
      </c>
      <c r="D228" s="265"/>
      <c r="E228" s="29"/>
      <c r="F228" s="199"/>
      <c r="G228" s="29"/>
      <c r="H228" s="26"/>
      <c r="I228" s="26"/>
      <c r="J228" s="26"/>
      <c r="K228" s="29"/>
      <c r="L228" s="29"/>
      <c r="M228" s="29"/>
      <c r="N228" s="29"/>
      <c r="O228" s="29"/>
      <c r="P228" s="29"/>
      <c r="Q228" s="29"/>
      <c r="R228" s="29"/>
      <c r="S228" s="29"/>
      <c r="T228" s="29"/>
      <c r="U228" s="29"/>
      <c r="V228" s="29"/>
      <c r="W228" s="29"/>
      <c r="X228" s="29"/>
      <c r="Y228" s="29"/>
      <c r="Z228" s="29"/>
    </row>
    <row r="229" spans="1:26" ht="12.75" customHeight="1">
      <c r="A229" s="25">
        <v>21130305</v>
      </c>
      <c r="B229" s="29" t="s">
        <v>131</v>
      </c>
      <c r="C229" s="26">
        <v>51865000</v>
      </c>
      <c r="D229" s="265"/>
      <c r="E229" s="113"/>
      <c r="F229" s="272"/>
      <c r="G229" s="113"/>
      <c r="H229" s="26"/>
      <c r="I229" s="26"/>
      <c r="J229" s="113"/>
      <c r="K229" s="113"/>
      <c r="L229" s="113"/>
      <c r="M229" s="113"/>
      <c r="N229" s="113"/>
      <c r="O229" s="113"/>
      <c r="P229" s="113"/>
      <c r="Q229" s="113"/>
      <c r="R229" s="113"/>
      <c r="S229" s="113"/>
      <c r="T229" s="113"/>
      <c r="U229" s="113"/>
      <c r="V229" s="113"/>
      <c r="W229" s="113"/>
      <c r="X229" s="113"/>
      <c r="Y229" s="113"/>
      <c r="Z229" s="113"/>
    </row>
    <row r="230" spans="1:26" ht="12.75" customHeight="1">
      <c r="A230" s="25">
        <v>21130306</v>
      </c>
      <c r="B230" s="29" t="s">
        <v>469</v>
      </c>
      <c r="C230" s="26">
        <v>6550000</v>
      </c>
      <c r="D230" s="265"/>
      <c r="E230" s="29"/>
      <c r="F230" s="199"/>
      <c r="G230" s="29"/>
      <c r="H230" s="26"/>
      <c r="I230" s="26"/>
      <c r="J230" s="26"/>
      <c r="K230" s="29"/>
      <c r="L230" s="29"/>
      <c r="M230" s="29"/>
      <c r="N230" s="29"/>
      <c r="O230" s="29"/>
      <c r="P230" s="29"/>
      <c r="Q230" s="29"/>
      <c r="R230" s="29"/>
      <c r="S230" s="29"/>
      <c r="T230" s="29"/>
      <c r="U230" s="29"/>
      <c r="V230" s="29"/>
      <c r="W230" s="29"/>
      <c r="X230" s="29"/>
      <c r="Y230" s="29"/>
      <c r="Z230" s="29"/>
    </row>
    <row r="231" spans="1:26" ht="12.75" customHeight="1">
      <c r="A231" s="25">
        <v>21130307</v>
      </c>
      <c r="B231" s="29" t="s">
        <v>101</v>
      </c>
      <c r="C231" s="26">
        <v>3140000</v>
      </c>
      <c r="D231" s="265"/>
      <c r="E231" s="29"/>
      <c r="F231" s="199"/>
      <c r="G231" s="29"/>
      <c r="H231" s="26"/>
      <c r="I231" s="26"/>
      <c r="J231" s="26"/>
      <c r="K231" s="29"/>
      <c r="L231" s="29"/>
      <c r="M231" s="29"/>
      <c r="N231" s="29"/>
      <c r="O231" s="29"/>
      <c r="P231" s="29"/>
      <c r="Q231" s="29"/>
      <c r="R231" s="29"/>
      <c r="S231" s="29"/>
      <c r="T231" s="29"/>
      <c r="U231" s="29"/>
      <c r="V231" s="29"/>
      <c r="W231" s="29"/>
      <c r="X231" s="29"/>
      <c r="Y231" s="29"/>
      <c r="Z231" s="29"/>
    </row>
    <row r="232" spans="1:26" ht="12.75" customHeight="1">
      <c r="A232" s="21">
        <v>211304</v>
      </c>
      <c r="B232" s="49" t="s">
        <v>250</v>
      </c>
      <c r="C232" s="23">
        <f>+SUM(C233:C234)</f>
        <v>204180200</v>
      </c>
      <c r="D232" s="265"/>
      <c r="E232" s="29"/>
      <c r="F232" s="199"/>
      <c r="G232" s="29"/>
      <c r="H232" s="26"/>
      <c r="I232" s="26"/>
      <c r="J232" s="26"/>
      <c r="K232" s="29"/>
      <c r="L232" s="29"/>
      <c r="M232" s="29"/>
      <c r="N232" s="29"/>
      <c r="O232" s="29"/>
      <c r="P232" s="29"/>
      <c r="Q232" s="29"/>
      <c r="R232" s="29"/>
      <c r="S232" s="29"/>
      <c r="T232" s="29"/>
      <c r="U232" s="29"/>
      <c r="V232" s="29"/>
      <c r="W232" s="29"/>
      <c r="X232" s="29"/>
      <c r="Y232" s="29"/>
      <c r="Z232" s="29"/>
    </row>
    <row r="233" spans="1:26" ht="12.75" customHeight="1">
      <c r="A233" s="25">
        <v>21130401</v>
      </c>
      <c r="B233" s="29" t="s">
        <v>287</v>
      </c>
      <c r="C233" s="26">
        <v>12960000</v>
      </c>
      <c r="D233" s="46"/>
      <c r="E233" s="49"/>
      <c r="F233" s="127"/>
      <c r="G233" s="49"/>
      <c r="H233" s="282"/>
      <c r="I233" s="26"/>
      <c r="J233" s="23"/>
      <c r="K233" s="49"/>
      <c r="L233" s="49"/>
      <c r="M233" s="49"/>
      <c r="N233" s="49"/>
      <c r="O233" s="49"/>
      <c r="P233" s="49"/>
      <c r="Q233" s="49"/>
      <c r="R233" s="49"/>
      <c r="S233" s="49"/>
      <c r="T233" s="49"/>
      <c r="U233" s="49"/>
      <c r="V233" s="49"/>
      <c r="W233" s="49"/>
      <c r="X233" s="49"/>
      <c r="Y233" s="49"/>
      <c r="Z233" s="49"/>
    </row>
    <row r="234" spans="1:26" ht="12.75" customHeight="1">
      <c r="A234" s="25">
        <v>21130403</v>
      </c>
      <c r="B234" s="29" t="s">
        <v>251</v>
      </c>
      <c r="C234" s="26">
        <v>191220200</v>
      </c>
      <c r="D234" s="47"/>
      <c r="E234" s="29"/>
      <c r="F234" s="199"/>
      <c r="G234" s="29"/>
      <c r="H234" s="26"/>
      <c r="I234" s="26"/>
      <c r="J234" s="26"/>
      <c r="K234" s="29"/>
      <c r="L234" s="29"/>
      <c r="M234" s="29"/>
      <c r="N234" s="29"/>
      <c r="O234" s="29"/>
      <c r="P234" s="29"/>
      <c r="Q234" s="29"/>
      <c r="R234" s="29"/>
      <c r="S234" s="29"/>
      <c r="T234" s="29"/>
      <c r="U234" s="29"/>
      <c r="V234" s="29"/>
      <c r="W234" s="29"/>
      <c r="X234" s="29"/>
      <c r="Y234" s="29"/>
      <c r="Z234" s="29"/>
    </row>
    <row r="235" spans="1:26" ht="12.75" customHeight="1">
      <c r="A235" s="21">
        <v>211305</v>
      </c>
      <c r="B235" s="49" t="s">
        <v>55</v>
      </c>
      <c r="C235" s="23">
        <f>SUM(C236:C237)</f>
        <v>19998000</v>
      </c>
      <c r="D235" s="46"/>
      <c r="E235" s="49"/>
      <c r="F235" s="127"/>
      <c r="G235" s="49"/>
      <c r="H235" s="23"/>
      <c r="I235" s="26"/>
      <c r="J235" s="23"/>
      <c r="K235" s="49"/>
      <c r="L235" s="49"/>
      <c r="M235" s="49"/>
      <c r="N235" s="49"/>
      <c r="O235" s="49"/>
      <c r="P235" s="49"/>
      <c r="Q235" s="49"/>
      <c r="R235" s="49"/>
      <c r="S235" s="49"/>
      <c r="T235" s="49"/>
      <c r="U235" s="49"/>
      <c r="V235" s="49"/>
      <c r="W235" s="49"/>
      <c r="X235" s="49"/>
      <c r="Y235" s="49"/>
      <c r="Z235" s="49"/>
    </row>
    <row r="236" spans="1:26" ht="12.75" customHeight="1">
      <c r="A236" s="25">
        <v>21130501</v>
      </c>
      <c r="B236" s="32" t="s">
        <v>115</v>
      </c>
      <c r="C236" s="26">
        <v>500000</v>
      </c>
      <c r="D236" s="265"/>
      <c r="E236" s="29"/>
      <c r="F236" s="199"/>
      <c r="G236" s="29"/>
      <c r="H236" s="26"/>
      <c r="I236" s="26"/>
      <c r="J236" s="26"/>
      <c r="K236" s="29"/>
      <c r="L236" s="29"/>
      <c r="M236" s="29"/>
      <c r="N236" s="29"/>
      <c r="O236" s="29"/>
      <c r="P236" s="29"/>
      <c r="Q236" s="29"/>
      <c r="R236" s="29"/>
      <c r="S236" s="29"/>
      <c r="T236" s="29"/>
      <c r="U236" s="29"/>
      <c r="V236" s="29"/>
      <c r="W236" s="29"/>
      <c r="X236" s="29"/>
      <c r="Y236" s="29"/>
      <c r="Z236" s="29"/>
    </row>
    <row r="237" spans="1:26" ht="12.75" customHeight="1">
      <c r="A237" s="25">
        <v>21130502</v>
      </c>
      <c r="B237" s="26" t="s">
        <v>56</v>
      </c>
      <c r="C237" s="26">
        <v>19498000</v>
      </c>
      <c r="D237" s="46"/>
      <c r="E237" s="49"/>
      <c r="F237" s="127"/>
      <c r="G237" s="49"/>
      <c r="H237" s="23"/>
      <c r="I237" s="26"/>
      <c r="J237" s="23"/>
      <c r="K237" s="49"/>
      <c r="L237" s="49"/>
      <c r="M237" s="49"/>
      <c r="N237" s="49"/>
      <c r="O237" s="49"/>
      <c r="P237" s="49"/>
      <c r="Q237" s="49"/>
      <c r="R237" s="49"/>
      <c r="S237" s="49"/>
      <c r="T237" s="49"/>
      <c r="U237" s="49"/>
      <c r="V237" s="49"/>
      <c r="W237" s="49"/>
      <c r="X237" s="49"/>
      <c r="Y237" s="49"/>
      <c r="Z237" s="49"/>
    </row>
    <row r="238" spans="1:26" ht="12.75" customHeight="1">
      <c r="A238" s="21">
        <v>211306</v>
      </c>
      <c r="B238" s="23" t="s">
        <v>57</v>
      </c>
      <c r="C238" s="23">
        <f>SUM(C239:C240)</f>
        <v>3850000</v>
      </c>
      <c r="D238" s="265"/>
      <c r="E238" s="113"/>
      <c r="F238" s="272"/>
      <c r="G238" s="113"/>
      <c r="H238" s="47"/>
      <c r="I238" s="47"/>
      <c r="J238" s="113"/>
      <c r="K238" s="113"/>
      <c r="L238" s="113"/>
      <c r="M238" s="113"/>
      <c r="N238" s="113"/>
      <c r="O238" s="113"/>
      <c r="P238" s="113"/>
      <c r="Q238" s="113"/>
      <c r="R238" s="113"/>
      <c r="S238" s="113"/>
      <c r="T238" s="113"/>
      <c r="U238" s="113"/>
      <c r="V238" s="113"/>
      <c r="W238" s="113"/>
      <c r="X238" s="113"/>
      <c r="Y238" s="113"/>
      <c r="Z238" s="113"/>
    </row>
    <row r="239" spans="1:26" ht="12.75" customHeight="1">
      <c r="A239" s="25">
        <v>21130604</v>
      </c>
      <c r="B239" s="32" t="s">
        <v>58</v>
      </c>
      <c r="C239" s="26">
        <v>3500000</v>
      </c>
      <c r="D239" s="265"/>
      <c r="E239" s="113"/>
      <c r="F239" s="272"/>
      <c r="G239" s="113"/>
      <c r="H239" s="47"/>
      <c r="I239" s="29"/>
      <c r="J239" s="49"/>
      <c r="K239" s="113"/>
      <c r="L239" s="113"/>
      <c r="M239" s="113"/>
      <c r="N239" s="113"/>
      <c r="O239" s="113"/>
      <c r="P239" s="113"/>
      <c r="Q239" s="113"/>
      <c r="R239" s="113"/>
      <c r="S239" s="113"/>
      <c r="T239" s="113"/>
      <c r="U239" s="113"/>
      <c r="V239" s="113"/>
      <c r="W239" s="113"/>
      <c r="X239" s="113"/>
      <c r="Y239" s="113"/>
      <c r="Z239" s="113"/>
    </row>
    <row r="240" spans="1:26" ht="12.75" customHeight="1">
      <c r="A240" s="25">
        <v>21130607</v>
      </c>
      <c r="B240" s="26" t="s">
        <v>60</v>
      </c>
      <c r="C240" s="26">
        <v>350000</v>
      </c>
      <c r="D240" s="265"/>
      <c r="E240" s="49"/>
      <c r="F240" s="127"/>
      <c r="G240" s="29"/>
      <c r="H240" s="29"/>
      <c r="I240" s="179"/>
      <c r="J240" s="29"/>
      <c r="K240" s="29"/>
      <c r="L240" s="113"/>
      <c r="M240" s="113"/>
      <c r="N240" s="113"/>
      <c r="O240" s="113"/>
      <c r="P240" s="113"/>
      <c r="Q240" s="113"/>
      <c r="R240" s="113"/>
      <c r="S240" s="113"/>
      <c r="T240" s="113"/>
      <c r="U240" s="113"/>
      <c r="V240" s="113"/>
      <c r="W240" s="113"/>
      <c r="X240" s="113"/>
      <c r="Y240" s="113"/>
      <c r="Z240" s="113"/>
    </row>
    <row r="241" spans="1:26" ht="12.75" customHeight="1">
      <c r="A241" s="21">
        <v>211307</v>
      </c>
      <c r="B241" s="49" t="s">
        <v>102</v>
      </c>
      <c r="C241" s="23">
        <f>C242</f>
        <v>950000</v>
      </c>
      <c r="D241" s="265"/>
      <c r="E241" s="26"/>
      <c r="F241" s="127"/>
      <c r="G241" s="113"/>
      <c r="H241" s="276"/>
      <c r="I241" s="255"/>
      <c r="J241" s="113"/>
      <c r="K241" s="113"/>
      <c r="L241" s="113"/>
      <c r="M241" s="113"/>
      <c r="N241" s="113"/>
      <c r="O241" s="113"/>
      <c r="P241" s="113"/>
      <c r="Q241" s="113"/>
      <c r="R241" s="113"/>
      <c r="S241" s="113"/>
      <c r="T241" s="113"/>
      <c r="U241" s="113"/>
      <c r="V241" s="113"/>
      <c r="W241" s="113"/>
      <c r="X241" s="113"/>
      <c r="Y241" s="113"/>
      <c r="Z241" s="113"/>
    </row>
    <row r="242" spans="1:26" ht="12.75" customHeight="1">
      <c r="A242" s="25">
        <v>21130701</v>
      </c>
      <c r="B242" s="29" t="s">
        <v>103</v>
      </c>
      <c r="C242" s="26">
        <v>950000</v>
      </c>
      <c r="D242" s="46"/>
      <c r="E242" s="202"/>
      <c r="F242" s="268"/>
      <c r="G242" s="273"/>
      <c r="H242" s="277"/>
      <c r="I242" s="278"/>
      <c r="J242" s="273"/>
      <c r="K242" s="273"/>
      <c r="L242" s="273"/>
      <c r="M242" s="273"/>
      <c r="N242" s="273"/>
      <c r="O242" s="273"/>
      <c r="P242" s="273"/>
      <c r="Q242" s="273"/>
      <c r="R242" s="273"/>
      <c r="S242" s="273"/>
      <c r="T242" s="273"/>
      <c r="U242" s="273"/>
      <c r="V242" s="273"/>
      <c r="W242" s="273"/>
      <c r="X242" s="273"/>
      <c r="Y242" s="273"/>
      <c r="Z242" s="273"/>
    </row>
    <row r="243" spans="1:26" ht="12.75" customHeight="1">
      <c r="A243" s="21">
        <v>211309</v>
      </c>
      <c r="B243" s="23" t="s">
        <v>61</v>
      </c>
      <c r="C243" s="23">
        <f>+SUM(C244:C245)</f>
        <v>85260000</v>
      </c>
      <c r="D243" s="265"/>
      <c r="E243" s="26"/>
      <c r="F243" s="127"/>
      <c r="G243" s="113"/>
      <c r="H243" s="267"/>
      <c r="I243" s="255"/>
      <c r="J243" s="113"/>
      <c r="K243" s="113"/>
      <c r="L243" s="113"/>
      <c r="M243" s="113"/>
      <c r="N243" s="113"/>
      <c r="O243" s="113"/>
      <c r="P243" s="113"/>
      <c r="Q243" s="113"/>
      <c r="R243" s="113"/>
      <c r="S243" s="113"/>
      <c r="T243" s="113"/>
      <c r="U243" s="113"/>
      <c r="V243" s="113"/>
      <c r="W243" s="113"/>
      <c r="X243" s="113"/>
      <c r="Y243" s="113"/>
      <c r="Z243" s="113"/>
    </row>
    <row r="244" spans="1:26" ht="12.75" customHeight="1">
      <c r="A244" s="25">
        <v>21130901</v>
      </c>
      <c r="B244" s="26" t="s">
        <v>62</v>
      </c>
      <c r="C244" s="26">
        <v>77000000</v>
      </c>
      <c r="D244" s="265"/>
      <c r="E244" s="26"/>
      <c r="F244" s="127"/>
      <c r="G244" s="113"/>
      <c r="H244" s="276"/>
      <c r="I244" s="255"/>
      <c r="J244" s="113"/>
      <c r="K244" s="113"/>
      <c r="L244" s="113"/>
      <c r="M244" s="113"/>
      <c r="N244" s="113"/>
      <c r="O244" s="113"/>
      <c r="P244" s="113"/>
      <c r="Q244" s="113"/>
      <c r="R244" s="113"/>
      <c r="S244" s="113"/>
      <c r="T244" s="113"/>
      <c r="U244" s="113"/>
      <c r="V244" s="113"/>
      <c r="W244" s="113"/>
      <c r="X244" s="113"/>
      <c r="Y244" s="113"/>
      <c r="Z244" s="113"/>
    </row>
    <row r="245" spans="1:26" ht="12.75" customHeight="1">
      <c r="A245" s="25">
        <v>21130908</v>
      </c>
      <c r="B245" s="32" t="s">
        <v>64</v>
      </c>
      <c r="C245" s="26">
        <v>8260000</v>
      </c>
      <c r="D245" s="265"/>
      <c r="E245" s="26"/>
      <c r="F245" s="199"/>
      <c r="G245" s="113"/>
      <c r="H245" s="113"/>
      <c r="I245" s="255"/>
      <c r="J245" s="113"/>
      <c r="K245" s="113"/>
      <c r="L245" s="113"/>
      <c r="M245" s="113"/>
      <c r="N245" s="113"/>
      <c r="O245" s="113"/>
      <c r="P245" s="113"/>
      <c r="Q245" s="113"/>
      <c r="R245" s="113"/>
      <c r="S245" s="113"/>
      <c r="T245" s="113"/>
      <c r="U245" s="113"/>
      <c r="V245" s="113"/>
      <c r="W245" s="113"/>
      <c r="X245" s="113"/>
      <c r="Y245" s="113"/>
      <c r="Z245" s="113"/>
    </row>
    <row r="246" spans="1:26" ht="12.75" customHeight="1">
      <c r="A246" s="21"/>
      <c r="B246" s="49"/>
      <c r="C246" s="23"/>
      <c r="D246" s="46"/>
      <c r="E246" s="23"/>
      <c r="F246" s="127"/>
      <c r="G246" s="49"/>
      <c r="H246" s="49"/>
      <c r="I246" s="179"/>
      <c r="J246" s="49"/>
      <c r="K246" s="49"/>
      <c r="L246" s="49"/>
      <c r="M246" s="49"/>
      <c r="N246" s="49"/>
      <c r="O246" s="49"/>
      <c r="P246" s="49"/>
      <c r="Q246" s="49"/>
      <c r="R246" s="49"/>
      <c r="S246" s="49"/>
      <c r="T246" s="49"/>
      <c r="U246" s="49"/>
      <c r="V246" s="49"/>
      <c r="W246" s="49"/>
      <c r="X246" s="49"/>
      <c r="Y246" s="49"/>
      <c r="Z246" s="49"/>
    </row>
    <row r="247" spans="1:26" ht="12.75" customHeight="1">
      <c r="A247" s="698" t="s">
        <v>74</v>
      </c>
      <c r="B247" s="657"/>
      <c r="C247" s="86">
        <f>C248+C251+C253</f>
        <v>161500000</v>
      </c>
      <c r="D247" s="46"/>
      <c r="E247" s="23"/>
      <c r="F247" s="127"/>
      <c r="G247" s="254"/>
      <c r="H247" s="254"/>
      <c r="I247" s="255"/>
      <c r="J247" s="254"/>
      <c r="K247" s="254"/>
      <c r="L247" s="254"/>
      <c r="M247" s="254"/>
      <c r="N247" s="254"/>
      <c r="O247" s="254"/>
      <c r="P247" s="254"/>
      <c r="Q247" s="254"/>
      <c r="R247" s="254"/>
      <c r="S247" s="254"/>
      <c r="T247" s="254"/>
      <c r="U247" s="254"/>
      <c r="V247" s="254"/>
      <c r="W247" s="254"/>
      <c r="X247" s="254"/>
      <c r="Y247" s="254"/>
      <c r="Z247" s="254"/>
    </row>
    <row r="248" spans="1:26" ht="12.75" customHeight="1">
      <c r="A248" s="21">
        <v>221102</v>
      </c>
      <c r="B248" s="21" t="s">
        <v>132</v>
      </c>
      <c r="C248" s="50">
        <f>+SUM(C249:C250)</f>
        <v>156300000</v>
      </c>
      <c r="D248" s="46"/>
      <c r="E248" s="23"/>
      <c r="F248" s="127"/>
      <c r="G248" s="254"/>
      <c r="H248" s="254"/>
      <c r="I248" s="255"/>
      <c r="J248" s="254"/>
      <c r="K248" s="254"/>
      <c r="L248" s="254"/>
      <c r="M248" s="254"/>
      <c r="N248" s="254"/>
      <c r="O248" s="254"/>
      <c r="P248" s="254"/>
      <c r="Q248" s="254"/>
      <c r="R248" s="254"/>
      <c r="S248" s="254"/>
      <c r="T248" s="254"/>
      <c r="U248" s="254"/>
      <c r="V248" s="254"/>
      <c r="W248" s="254"/>
      <c r="X248" s="254"/>
      <c r="Y248" s="254"/>
      <c r="Z248" s="254"/>
    </row>
    <row r="249" spans="1:26" ht="12.75" customHeight="1">
      <c r="A249" s="25">
        <v>22110204</v>
      </c>
      <c r="B249" s="29" t="s">
        <v>133</v>
      </c>
      <c r="C249" s="26">
        <v>140000000</v>
      </c>
      <c r="D249" s="46"/>
      <c r="E249" s="23"/>
      <c r="F249" s="127"/>
      <c r="G249" s="254"/>
      <c r="H249" s="254"/>
      <c r="I249" s="255"/>
      <c r="J249" s="254"/>
      <c r="K249" s="254"/>
      <c r="L249" s="254"/>
      <c r="M249" s="254"/>
      <c r="N249" s="254"/>
      <c r="O249" s="254"/>
      <c r="P249" s="254"/>
      <c r="Q249" s="254"/>
      <c r="R249" s="254"/>
      <c r="S249" s="254"/>
      <c r="T249" s="254"/>
      <c r="U249" s="254"/>
      <c r="V249" s="254"/>
      <c r="W249" s="254"/>
      <c r="X249" s="254"/>
      <c r="Y249" s="254"/>
      <c r="Z249" s="254"/>
    </row>
    <row r="250" spans="1:26" ht="12.75" customHeight="1">
      <c r="A250" s="25">
        <v>22110205</v>
      </c>
      <c r="B250" s="29" t="s">
        <v>134</v>
      </c>
      <c r="C250" s="26">
        <v>16300000</v>
      </c>
      <c r="D250" s="46"/>
      <c r="E250" s="23"/>
      <c r="F250" s="127"/>
      <c r="G250" s="254"/>
      <c r="H250" s="254"/>
      <c r="I250" s="255"/>
      <c r="J250" s="254"/>
      <c r="K250" s="254"/>
      <c r="L250" s="254"/>
      <c r="M250" s="254"/>
      <c r="N250" s="254"/>
      <c r="O250" s="254"/>
      <c r="P250" s="254"/>
      <c r="Q250" s="254"/>
      <c r="R250" s="254"/>
      <c r="S250" s="254"/>
      <c r="T250" s="254"/>
      <c r="U250" s="254"/>
      <c r="V250" s="254"/>
      <c r="W250" s="254"/>
      <c r="X250" s="254"/>
      <c r="Y250" s="254"/>
      <c r="Z250" s="254"/>
    </row>
    <row r="251" spans="1:26" ht="12.75" customHeight="1">
      <c r="A251" s="21">
        <v>221104</v>
      </c>
      <c r="B251" s="21" t="s">
        <v>78</v>
      </c>
      <c r="C251" s="23">
        <f>C252</f>
        <v>3000000</v>
      </c>
      <c r="D251" s="46"/>
      <c r="E251" s="23"/>
      <c r="F251" s="127"/>
      <c r="G251" s="254"/>
      <c r="H251" s="254"/>
      <c r="I251" s="255"/>
      <c r="J251" s="254"/>
      <c r="K251" s="254"/>
      <c r="L251" s="254"/>
      <c r="M251" s="254"/>
      <c r="N251" s="254"/>
      <c r="O251" s="254"/>
      <c r="P251" s="254"/>
      <c r="Q251" s="254"/>
      <c r="R251" s="254"/>
      <c r="S251" s="254"/>
      <c r="T251" s="254"/>
      <c r="U251" s="254"/>
      <c r="V251" s="254"/>
      <c r="W251" s="254"/>
      <c r="X251" s="254"/>
      <c r="Y251" s="254"/>
      <c r="Z251" s="254"/>
    </row>
    <row r="252" spans="1:26" ht="12.75" customHeight="1">
      <c r="A252" s="25">
        <v>22110401</v>
      </c>
      <c r="B252" s="29" t="s">
        <v>79</v>
      </c>
      <c r="C252" s="26">
        <v>3000000</v>
      </c>
      <c r="D252" s="46"/>
      <c r="E252" s="23"/>
      <c r="F252" s="127"/>
      <c r="G252" s="254"/>
      <c r="H252" s="254"/>
      <c r="I252" s="255"/>
      <c r="J252" s="254"/>
      <c r="K252" s="254"/>
      <c r="L252" s="254"/>
      <c r="M252" s="254"/>
      <c r="N252" s="254"/>
      <c r="O252" s="254"/>
      <c r="P252" s="254"/>
      <c r="Q252" s="254"/>
      <c r="R252" s="254"/>
      <c r="S252" s="254"/>
      <c r="T252" s="254"/>
      <c r="U252" s="254"/>
      <c r="V252" s="254"/>
      <c r="W252" s="254"/>
      <c r="X252" s="254"/>
      <c r="Y252" s="254"/>
      <c r="Z252" s="254"/>
    </row>
    <row r="253" spans="1:26" ht="12.75" customHeight="1">
      <c r="A253" s="21">
        <v>221107</v>
      </c>
      <c r="B253" s="49" t="s">
        <v>81</v>
      </c>
      <c r="C253" s="23">
        <f>C254</f>
        <v>2200000</v>
      </c>
      <c r="D253" s="46"/>
      <c r="E253" s="23"/>
      <c r="F253" s="127"/>
      <c r="G253" s="254"/>
      <c r="H253" s="254"/>
      <c r="I253" s="255"/>
      <c r="J253" s="254"/>
      <c r="K253" s="254"/>
      <c r="L253" s="254"/>
      <c r="M253" s="254"/>
      <c r="N253" s="254"/>
      <c r="O253" s="254"/>
      <c r="P253" s="254"/>
      <c r="Q253" s="254"/>
      <c r="R253" s="254"/>
      <c r="S253" s="254"/>
      <c r="T253" s="254"/>
      <c r="U253" s="254"/>
      <c r="V253" s="254"/>
      <c r="W253" s="254"/>
      <c r="X253" s="254"/>
      <c r="Y253" s="254"/>
      <c r="Z253" s="254"/>
    </row>
    <row r="254" spans="1:26" ht="12.75" customHeight="1">
      <c r="A254" s="25">
        <v>22110702</v>
      </c>
      <c r="B254" s="29" t="s">
        <v>82</v>
      </c>
      <c r="C254" s="26">
        <v>2200000</v>
      </c>
      <c r="D254" s="46"/>
      <c r="E254" s="23"/>
      <c r="F254" s="127"/>
      <c r="G254" s="254"/>
      <c r="H254" s="254"/>
      <c r="I254" s="255"/>
      <c r="J254" s="254"/>
      <c r="K254" s="254"/>
      <c r="L254" s="254"/>
      <c r="M254" s="254"/>
      <c r="N254" s="254"/>
      <c r="O254" s="254"/>
      <c r="P254" s="254"/>
      <c r="Q254" s="254"/>
      <c r="R254" s="254"/>
      <c r="S254" s="254"/>
      <c r="T254" s="254"/>
      <c r="U254" s="254"/>
      <c r="V254" s="254"/>
      <c r="W254" s="254"/>
      <c r="X254" s="254"/>
      <c r="Y254" s="254"/>
      <c r="Z254" s="254"/>
    </row>
    <row r="255" spans="1:26" ht="12.75" customHeight="1">
      <c r="A255" s="21"/>
      <c r="B255" s="29"/>
      <c r="C255" s="23"/>
      <c r="D255" s="46"/>
      <c r="E255" s="23"/>
      <c r="F255" s="127"/>
      <c r="G255" s="254"/>
      <c r="H255" s="254"/>
      <c r="I255" s="255"/>
      <c r="J255" s="254"/>
      <c r="K255" s="254"/>
      <c r="L255" s="254"/>
      <c r="M255" s="254"/>
      <c r="N255" s="254"/>
      <c r="O255" s="254"/>
      <c r="P255" s="254"/>
      <c r="Q255" s="254"/>
      <c r="R255" s="254"/>
      <c r="S255" s="254"/>
      <c r="T255" s="254"/>
      <c r="U255" s="254"/>
      <c r="V255" s="254"/>
      <c r="W255" s="254"/>
      <c r="X255" s="254"/>
      <c r="Y255" s="254"/>
      <c r="Z255" s="254"/>
    </row>
    <row r="256" spans="1:26" ht="12.75" customHeight="1" thickBot="1">
      <c r="A256" s="29"/>
      <c r="B256" s="29"/>
      <c r="C256" s="26"/>
      <c r="D256" s="26"/>
      <c r="E256" s="26"/>
      <c r="F256" s="127"/>
      <c r="G256" s="113"/>
      <c r="H256" s="113"/>
      <c r="I256" s="255"/>
      <c r="J256" s="113"/>
      <c r="K256" s="113"/>
      <c r="L256" s="113"/>
      <c r="M256" s="113"/>
      <c r="N256" s="113"/>
      <c r="O256" s="113"/>
      <c r="P256" s="113"/>
      <c r="Q256" s="113"/>
      <c r="R256" s="113"/>
      <c r="S256" s="113"/>
      <c r="T256" s="113"/>
      <c r="U256" s="113"/>
      <c r="V256" s="113"/>
      <c r="W256" s="113"/>
      <c r="X256" s="113"/>
      <c r="Y256" s="113"/>
      <c r="Z256" s="113"/>
    </row>
    <row r="257" spans="1:25" ht="12.75" customHeight="1">
      <c r="A257" s="775" t="s">
        <v>470</v>
      </c>
      <c r="B257" s="776"/>
      <c r="C257" s="783" t="s">
        <v>471</v>
      </c>
      <c r="E257" s="127"/>
      <c r="F257" s="113"/>
      <c r="G257" s="113"/>
      <c r="H257" s="255"/>
      <c r="I257" s="113"/>
      <c r="J257" s="113"/>
      <c r="K257" s="113"/>
      <c r="L257" s="113"/>
      <c r="M257" s="113"/>
      <c r="N257" s="113"/>
      <c r="O257" s="113"/>
      <c r="P257" s="113"/>
      <c r="Q257" s="113"/>
      <c r="R257" s="113"/>
      <c r="S257" s="113"/>
      <c r="T257" s="113"/>
      <c r="U257" s="113"/>
      <c r="V257" s="113"/>
      <c r="W257" s="113"/>
      <c r="X257" s="113"/>
      <c r="Y257" s="113"/>
    </row>
    <row r="258" spans="1:25" ht="12.75" customHeight="1" thickBot="1">
      <c r="A258" s="777"/>
      <c r="B258" s="687"/>
      <c r="C258" s="741"/>
      <c r="E258" s="127"/>
      <c r="F258" s="113"/>
      <c r="G258" s="113"/>
      <c r="H258" s="255"/>
      <c r="I258" s="113"/>
      <c r="J258" s="113"/>
      <c r="K258" s="113"/>
      <c r="L258" s="113"/>
      <c r="M258" s="113"/>
      <c r="N258" s="113"/>
      <c r="O258" s="113"/>
      <c r="P258" s="113"/>
      <c r="Q258" s="113"/>
      <c r="R258" s="113"/>
      <c r="S258" s="113"/>
      <c r="T258" s="113"/>
      <c r="U258" s="113"/>
      <c r="V258" s="113"/>
      <c r="W258" s="113"/>
      <c r="X258" s="113"/>
      <c r="Y258" s="113"/>
    </row>
    <row r="259" spans="1:25" ht="12.75" customHeight="1">
      <c r="A259" s="778" t="s">
        <v>472</v>
      </c>
      <c r="B259" s="669"/>
      <c r="C259" s="779"/>
      <c r="E259" s="127"/>
      <c r="F259" s="113"/>
      <c r="G259" s="113"/>
      <c r="H259" s="255"/>
      <c r="I259" s="113"/>
      <c r="J259" s="113"/>
      <c r="K259" s="113"/>
      <c r="L259" s="113"/>
      <c r="M259" s="113"/>
      <c r="N259" s="113"/>
      <c r="O259" s="113"/>
      <c r="P259" s="113"/>
      <c r="Q259" s="113"/>
      <c r="R259" s="113"/>
      <c r="S259" s="113"/>
      <c r="T259" s="113"/>
      <c r="U259" s="113"/>
      <c r="V259" s="113"/>
      <c r="W259" s="113"/>
      <c r="X259" s="113"/>
      <c r="Y259" s="113"/>
    </row>
    <row r="260" spans="1:25" ht="12.75" customHeight="1">
      <c r="A260" s="780"/>
      <c r="B260" s="672"/>
      <c r="C260" s="781"/>
      <c r="E260" s="127"/>
      <c r="F260" s="113"/>
      <c r="G260" s="113"/>
      <c r="H260" s="255"/>
      <c r="I260" s="113"/>
      <c r="J260" s="113"/>
      <c r="K260" s="113"/>
      <c r="L260" s="113"/>
      <c r="M260" s="113"/>
      <c r="N260" s="113"/>
      <c r="O260" s="113"/>
      <c r="P260" s="113"/>
      <c r="Q260" s="113"/>
      <c r="R260" s="113"/>
      <c r="S260" s="113"/>
      <c r="T260" s="113"/>
      <c r="U260" s="113"/>
      <c r="V260" s="113"/>
      <c r="W260" s="113"/>
      <c r="X260" s="113"/>
      <c r="Y260" s="113"/>
    </row>
    <row r="261" spans="1:25" ht="12.75" customHeight="1">
      <c r="A261" s="780"/>
      <c r="B261" s="672"/>
      <c r="C261" s="781"/>
      <c r="E261" s="127"/>
      <c r="F261" s="113"/>
      <c r="G261" s="113"/>
      <c r="H261" s="255"/>
      <c r="I261" s="113"/>
      <c r="J261" s="113"/>
      <c r="K261" s="113"/>
      <c r="L261" s="113"/>
      <c r="M261" s="113"/>
      <c r="N261" s="113"/>
      <c r="O261" s="113"/>
      <c r="P261" s="113"/>
      <c r="Q261" s="113"/>
      <c r="R261" s="113"/>
      <c r="S261" s="113"/>
      <c r="T261" s="113"/>
      <c r="U261" s="113"/>
      <c r="V261" s="113"/>
      <c r="W261" s="113"/>
      <c r="X261" s="113"/>
      <c r="Y261" s="113"/>
    </row>
    <row r="262" spans="1:25" ht="12.75" customHeight="1">
      <c r="A262" s="780"/>
      <c r="B262" s="672"/>
      <c r="C262" s="781"/>
      <c r="E262" s="127"/>
      <c r="F262" s="113"/>
      <c r="G262" s="113"/>
      <c r="H262" s="255"/>
      <c r="I262" s="113"/>
      <c r="J262" s="113"/>
      <c r="K262" s="113"/>
      <c r="L262" s="113"/>
      <c r="M262" s="113"/>
      <c r="N262" s="113"/>
      <c r="O262" s="113"/>
      <c r="P262" s="113"/>
      <c r="Q262" s="113"/>
      <c r="R262" s="113"/>
      <c r="S262" s="113"/>
      <c r="T262" s="113"/>
      <c r="U262" s="113"/>
      <c r="V262" s="113"/>
      <c r="W262" s="113"/>
      <c r="X262" s="113"/>
      <c r="Y262" s="113"/>
    </row>
    <row r="263" spans="1:25" ht="12.75" customHeight="1">
      <c r="A263" s="780"/>
      <c r="B263" s="672"/>
      <c r="C263" s="781"/>
      <c r="E263" s="127"/>
      <c r="F263" s="113"/>
      <c r="G263" s="113"/>
      <c r="H263" s="255"/>
      <c r="I263" s="113"/>
      <c r="J263" s="113"/>
      <c r="K263" s="113"/>
      <c r="L263" s="113"/>
      <c r="M263" s="113"/>
      <c r="N263" s="113"/>
      <c r="O263" s="113"/>
      <c r="P263" s="113"/>
      <c r="Q263" s="113"/>
      <c r="R263" s="113"/>
      <c r="S263" s="113"/>
      <c r="T263" s="113"/>
      <c r="U263" s="113"/>
      <c r="V263" s="113"/>
      <c r="W263" s="113"/>
      <c r="X263" s="113"/>
      <c r="Y263" s="113"/>
    </row>
    <row r="264" spans="1:25" ht="12.75" customHeight="1">
      <c r="A264" s="780"/>
      <c r="B264" s="672"/>
      <c r="C264" s="781"/>
      <c r="E264" s="127"/>
      <c r="F264" s="113"/>
      <c r="G264" s="113"/>
      <c r="H264" s="255"/>
      <c r="I264" s="113"/>
      <c r="J264" s="113"/>
      <c r="K264" s="113"/>
      <c r="L264" s="113"/>
      <c r="M264" s="113"/>
      <c r="N264" s="113"/>
      <c r="O264" s="113"/>
      <c r="P264" s="113"/>
      <c r="Q264" s="113"/>
      <c r="R264" s="113"/>
      <c r="S264" s="113"/>
      <c r="T264" s="113"/>
      <c r="U264" s="113"/>
      <c r="V264" s="113"/>
      <c r="W264" s="113"/>
      <c r="X264" s="113"/>
      <c r="Y264" s="113"/>
    </row>
    <row r="265" spans="1:25" ht="12.75" customHeight="1">
      <c r="A265" s="780"/>
      <c r="B265" s="672"/>
      <c r="C265" s="781"/>
      <c r="E265" s="127"/>
      <c r="F265" s="113"/>
      <c r="G265" s="113"/>
      <c r="H265" s="255"/>
      <c r="I265" s="113"/>
      <c r="J265" s="113"/>
      <c r="K265" s="113"/>
      <c r="L265" s="113"/>
      <c r="M265" s="113"/>
      <c r="N265" s="113"/>
      <c r="O265" s="113"/>
      <c r="P265" s="113"/>
      <c r="Q265" s="113"/>
      <c r="R265" s="113"/>
      <c r="S265" s="113"/>
      <c r="T265" s="113"/>
      <c r="U265" s="113"/>
      <c r="V265" s="113"/>
      <c r="W265" s="113"/>
      <c r="X265" s="113"/>
      <c r="Y265" s="113"/>
    </row>
    <row r="266" spans="1:25" ht="12.75" customHeight="1">
      <c r="A266" s="780"/>
      <c r="B266" s="672"/>
      <c r="C266" s="781"/>
      <c r="E266" s="127"/>
      <c r="F266" s="113"/>
      <c r="G266" s="113"/>
      <c r="H266" s="255"/>
      <c r="I266" s="113"/>
      <c r="J266" s="113"/>
      <c r="K266" s="113"/>
      <c r="L266" s="113"/>
      <c r="M266" s="113"/>
      <c r="N266" s="113"/>
      <c r="O266" s="113"/>
      <c r="P266" s="113"/>
      <c r="Q266" s="113"/>
      <c r="R266" s="113"/>
      <c r="S266" s="113"/>
      <c r="T266" s="113"/>
      <c r="U266" s="113"/>
      <c r="V266" s="113"/>
      <c r="W266" s="113"/>
      <c r="X266" s="113"/>
      <c r="Y266" s="113"/>
    </row>
    <row r="267" spans="1:25" ht="12.75" customHeight="1">
      <c r="A267" s="780"/>
      <c r="B267" s="672"/>
      <c r="C267" s="781"/>
      <c r="E267" s="127"/>
      <c r="F267" s="113"/>
      <c r="G267" s="113"/>
      <c r="H267" s="255"/>
      <c r="I267" s="113"/>
      <c r="J267" s="113"/>
      <c r="K267" s="113"/>
      <c r="L267" s="113"/>
      <c r="M267" s="113"/>
      <c r="N267" s="113"/>
      <c r="O267" s="113"/>
      <c r="P267" s="113"/>
      <c r="Q267" s="113"/>
      <c r="R267" s="113"/>
      <c r="S267" s="113"/>
      <c r="T267" s="113"/>
      <c r="U267" s="113"/>
      <c r="V267" s="113"/>
      <c r="W267" s="113"/>
      <c r="X267" s="113"/>
      <c r="Y267" s="113"/>
    </row>
    <row r="268" spans="1:25" ht="12.75" customHeight="1" thickBot="1">
      <c r="A268" s="744"/>
      <c r="B268" s="675"/>
      <c r="C268" s="782"/>
      <c r="E268" s="127"/>
      <c r="F268" s="113"/>
      <c r="G268" s="113"/>
      <c r="H268" s="255"/>
      <c r="I268" s="113"/>
      <c r="J268" s="113"/>
      <c r="K268" s="113"/>
      <c r="L268" s="113"/>
      <c r="M268" s="113"/>
      <c r="N268" s="113"/>
      <c r="O268" s="113"/>
      <c r="P268" s="113"/>
      <c r="Q268" s="113"/>
      <c r="R268" s="113"/>
      <c r="S268" s="113"/>
      <c r="T268" s="113"/>
      <c r="U268" s="113"/>
      <c r="V268" s="113"/>
      <c r="W268" s="113"/>
      <c r="X268" s="113"/>
      <c r="Y268" s="113"/>
    </row>
    <row r="269" spans="1:25" ht="12.75" customHeight="1">
      <c r="A269" s="472" t="s">
        <v>4</v>
      </c>
      <c r="B269" s="461"/>
      <c r="C269" s="476"/>
      <c r="E269" s="127"/>
      <c r="F269" s="113"/>
      <c r="G269" s="113"/>
      <c r="H269" s="255"/>
      <c r="I269" s="113"/>
      <c r="J269" s="113"/>
      <c r="K269" s="113"/>
      <c r="L269" s="113"/>
      <c r="M269" s="113"/>
      <c r="N269" s="113"/>
      <c r="O269" s="113"/>
      <c r="P269" s="113"/>
      <c r="Q269" s="113"/>
      <c r="R269" s="113"/>
      <c r="S269" s="113"/>
      <c r="T269" s="113"/>
      <c r="U269" s="113"/>
      <c r="V269" s="113"/>
      <c r="W269" s="113"/>
      <c r="X269" s="113"/>
      <c r="Y269" s="113"/>
    </row>
    <row r="270" spans="1:25" ht="12.75" customHeight="1">
      <c r="A270" s="475" t="s">
        <v>458</v>
      </c>
      <c r="B270" s="461"/>
      <c r="C270" s="476"/>
      <c r="E270" s="127"/>
      <c r="F270" s="113"/>
      <c r="G270" s="113"/>
      <c r="H270" s="255"/>
      <c r="I270" s="113"/>
      <c r="J270" s="113"/>
      <c r="K270" s="113"/>
      <c r="L270" s="113"/>
      <c r="M270" s="113"/>
      <c r="N270" s="113"/>
      <c r="O270" s="113"/>
      <c r="P270" s="113"/>
      <c r="Q270" s="113"/>
      <c r="R270" s="113"/>
      <c r="S270" s="113"/>
      <c r="T270" s="113"/>
      <c r="U270" s="113"/>
      <c r="V270" s="113"/>
      <c r="W270" s="113"/>
      <c r="X270" s="113"/>
      <c r="Y270" s="113"/>
    </row>
    <row r="271" spans="1:25" ht="12.75" customHeight="1">
      <c r="A271" s="475" t="s">
        <v>459</v>
      </c>
      <c r="B271" s="461"/>
      <c r="C271" s="476"/>
      <c r="E271" s="127"/>
      <c r="F271" s="113"/>
      <c r="G271" s="113"/>
      <c r="H271" s="255"/>
      <c r="I271" s="113"/>
      <c r="J271" s="113"/>
      <c r="K271" s="113"/>
      <c r="L271" s="113"/>
      <c r="M271" s="113"/>
      <c r="N271" s="113"/>
      <c r="O271" s="113"/>
      <c r="P271" s="113"/>
      <c r="Q271" s="113"/>
      <c r="R271" s="113"/>
      <c r="S271" s="113"/>
      <c r="T271" s="113"/>
      <c r="U271" s="113"/>
      <c r="V271" s="113"/>
      <c r="W271" s="113"/>
      <c r="X271" s="113"/>
      <c r="Y271" s="113"/>
    </row>
    <row r="272" spans="1:25" ht="12.75" customHeight="1" thickBot="1">
      <c r="A272" s="477" t="s">
        <v>88</v>
      </c>
      <c r="B272" s="461"/>
      <c r="C272" s="476"/>
      <c r="E272" s="127"/>
      <c r="F272" s="113"/>
      <c r="G272" s="113"/>
      <c r="H272" s="255"/>
      <c r="I272" s="113"/>
      <c r="J272" s="113"/>
      <c r="K272" s="113"/>
      <c r="L272" s="113"/>
      <c r="M272" s="113"/>
      <c r="N272" s="113"/>
      <c r="O272" s="113"/>
      <c r="P272" s="113"/>
      <c r="Q272" s="113"/>
      <c r="R272" s="113"/>
      <c r="S272" s="113"/>
      <c r="T272" s="113"/>
      <c r="U272" s="113"/>
      <c r="V272" s="113"/>
      <c r="W272" s="113"/>
      <c r="X272" s="113"/>
      <c r="Y272" s="113"/>
    </row>
    <row r="273" spans="1:26" ht="12.75" customHeight="1" thickBot="1">
      <c r="A273" s="505" t="s">
        <v>89</v>
      </c>
      <c r="B273" s="506"/>
      <c r="C273" s="529">
        <f>(C275+C306+C328)</f>
        <v>349822500</v>
      </c>
      <c r="E273" s="127"/>
      <c r="F273" s="113"/>
      <c r="G273" s="113"/>
      <c r="H273" s="255"/>
      <c r="I273" s="113"/>
      <c r="J273" s="113"/>
      <c r="K273" s="113"/>
      <c r="L273" s="113"/>
      <c r="M273" s="113"/>
      <c r="N273" s="113"/>
      <c r="O273" s="113"/>
      <c r="P273" s="113"/>
      <c r="Q273" s="113"/>
      <c r="R273" s="113"/>
      <c r="S273" s="113"/>
      <c r="T273" s="113"/>
      <c r="U273" s="113"/>
      <c r="V273" s="113"/>
      <c r="W273" s="113"/>
      <c r="X273" s="113"/>
      <c r="Y273" s="113"/>
    </row>
    <row r="274" spans="1:26" ht="12.75" customHeight="1" thickBot="1">
      <c r="A274" s="49"/>
      <c r="B274" s="29"/>
      <c r="C274" s="23"/>
      <c r="D274" s="46"/>
      <c r="E274" s="23"/>
      <c r="F274" s="127"/>
      <c r="G274" s="113"/>
      <c r="H274" s="113"/>
      <c r="I274" s="255"/>
      <c r="J274" s="113"/>
      <c r="K274" s="113"/>
      <c r="L274" s="113"/>
      <c r="M274" s="113"/>
      <c r="N274" s="113"/>
      <c r="O274" s="113"/>
      <c r="P274" s="113"/>
      <c r="Q274" s="113"/>
      <c r="R274" s="113"/>
      <c r="S274" s="113"/>
      <c r="T274" s="113"/>
      <c r="U274" s="113"/>
      <c r="V274" s="113"/>
      <c r="W274" s="113"/>
      <c r="X274" s="113"/>
      <c r="Y274" s="113"/>
      <c r="Z274" s="113"/>
    </row>
    <row r="275" spans="1:26" ht="12.75" customHeight="1">
      <c r="A275" s="697" t="s">
        <v>32</v>
      </c>
      <c r="B275" s="657"/>
      <c r="C275" s="126">
        <f>(C276+C278+C281+C283+C285+C294+C301+C288)</f>
        <v>152342000</v>
      </c>
      <c r="D275" s="46"/>
      <c r="E275" s="23"/>
      <c r="F275" s="127"/>
      <c r="G275" s="113"/>
      <c r="H275" s="113"/>
      <c r="I275" s="255"/>
      <c r="J275" s="113"/>
      <c r="K275" s="113"/>
      <c r="L275" s="113"/>
      <c r="M275" s="113"/>
      <c r="N275" s="113"/>
      <c r="O275" s="113"/>
      <c r="P275" s="113"/>
      <c r="Q275" s="113"/>
      <c r="R275" s="113"/>
      <c r="S275" s="113"/>
      <c r="T275" s="113"/>
      <c r="U275" s="113"/>
      <c r="V275" s="113"/>
      <c r="W275" s="113"/>
      <c r="X275" s="113"/>
      <c r="Y275" s="113"/>
      <c r="Z275" s="113"/>
    </row>
    <row r="276" spans="1:26" ht="12.75" customHeight="1">
      <c r="A276" s="21">
        <v>211201</v>
      </c>
      <c r="B276" s="21" t="s">
        <v>33</v>
      </c>
      <c r="C276" s="50">
        <f>SUM(C277)</f>
        <v>1550000</v>
      </c>
      <c r="D276" s="46"/>
      <c r="E276" s="23"/>
      <c r="F276" s="127"/>
      <c r="G276" s="254"/>
      <c r="H276" s="254"/>
      <c r="I276" s="255"/>
      <c r="J276" s="254"/>
      <c r="K276" s="254"/>
      <c r="L276" s="254"/>
      <c r="M276" s="254"/>
      <c r="N276" s="254"/>
      <c r="O276" s="254"/>
      <c r="P276" s="254"/>
      <c r="Q276" s="254"/>
      <c r="R276" s="254"/>
      <c r="S276" s="254"/>
      <c r="T276" s="254"/>
      <c r="U276" s="254"/>
      <c r="V276" s="254"/>
      <c r="W276" s="254"/>
      <c r="X276" s="254"/>
      <c r="Y276" s="254"/>
      <c r="Z276" s="254"/>
    </row>
    <row r="277" spans="1:26" ht="12.75" customHeight="1">
      <c r="A277" s="25">
        <v>21120101</v>
      </c>
      <c r="B277" s="29" t="s">
        <v>34</v>
      </c>
      <c r="C277" s="51">
        <v>1550000</v>
      </c>
      <c r="D277" s="46"/>
      <c r="E277" s="23"/>
      <c r="F277" s="127"/>
      <c r="G277" s="113"/>
      <c r="H277" s="113"/>
      <c r="I277" s="255"/>
      <c r="J277" s="113"/>
      <c r="K277" s="113"/>
      <c r="L277" s="113"/>
      <c r="M277" s="113"/>
      <c r="N277" s="113"/>
      <c r="O277" s="113"/>
      <c r="P277" s="113"/>
      <c r="Q277" s="113"/>
      <c r="R277" s="113"/>
      <c r="S277" s="113"/>
      <c r="T277" s="113"/>
      <c r="U277" s="113"/>
      <c r="V277" s="113"/>
      <c r="W277" s="113"/>
      <c r="X277" s="113"/>
      <c r="Y277" s="113"/>
      <c r="Z277" s="113"/>
    </row>
    <row r="278" spans="1:26" ht="12.75" customHeight="1">
      <c r="A278" s="21">
        <v>211202</v>
      </c>
      <c r="B278" s="7" t="s">
        <v>110</v>
      </c>
      <c r="C278" s="23">
        <f>SUM(C279:C280)</f>
        <v>3950000</v>
      </c>
      <c r="D278" s="46"/>
      <c r="E278" s="23"/>
      <c r="F278" s="127"/>
      <c r="G278" s="254"/>
      <c r="H278" s="254"/>
      <c r="I278" s="255"/>
      <c r="J278" s="254"/>
      <c r="K278" s="254"/>
      <c r="L278" s="254"/>
      <c r="M278" s="254"/>
      <c r="N278" s="254"/>
      <c r="O278" s="254"/>
      <c r="P278" s="254"/>
      <c r="Q278" s="254"/>
      <c r="R278" s="254"/>
      <c r="S278" s="254"/>
      <c r="T278" s="254"/>
      <c r="U278" s="254"/>
      <c r="V278" s="254"/>
      <c r="W278" s="254"/>
      <c r="X278" s="254"/>
      <c r="Y278" s="254"/>
      <c r="Z278" s="254"/>
    </row>
    <row r="279" spans="1:26" ht="12.75" customHeight="1">
      <c r="A279" s="25">
        <v>21120202</v>
      </c>
      <c r="B279" s="32" t="s">
        <v>111</v>
      </c>
      <c r="C279" s="26">
        <v>1800000</v>
      </c>
      <c r="D279" s="46"/>
      <c r="E279" s="23"/>
      <c r="F279" s="127"/>
      <c r="G279" s="254"/>
      <c r="H279" s="254"/>
      <c r="I279" s="255"/>
      <c r="J279" s="254"/>
      <c r="K279" s="254"/>
      <c r="L279" s="254"/>
      <c r="M279" s="254"/>
      <c r="N279" s="254"/>
      <c r="O279" s="254"/>
      <c r="P279" s="254"/>
      <c r="Q279" s="254"/>
      <c r="R279" s="254"/>
      <c r="S279" s="254"/>
      <c r="T279" s="254"/>
      <c r="U279" s="254"/>
      <c r="V279" s="254"/>
      <c r="W279" s="254"/>
      <c r="X279" s="254"/>
      <c r="Y279" s="254"/>
      <c r="Z279" s="254"/>
    </row>
    <row r="280" spans="1:26" ht="12.75" customHeight="1">
      <c r="A280" s="25">
        <v>21120203</v>
      </c>
      <c r="B280" s="32" t="s">
        <v>121</v>
      </c>
      <c r="C280" s="26">
        <v>2150000</v>
      </c>
      <c r="D280" s="46"/>
      <c r="E280" s="23"/>
      <c r="F280" s="127"/>
      <c r="G280" s="254"/>
      <c r="H280" s="254"/>
      <c r="I280" s="255"/>
      <c r="J280" s="254"/>
      <c r="K280" s="254"/>
      <c r="L280" s="254"/>
      <c r="M280" s="254"/>
      <c r="N280" s="254"/>
      <c r="O280" s="254"/>
      <c r="P280" s="254"/>
      <c r="Q280" s="254"/>
      <c r="R280" s="254"/>
      <c r="S280" s="254"/>
      <c r="T280" s="254"/>
      <c r="U280" s="254"/>
      <c r="V280" s="254"/>
      <c r="W280" s="254"/>
      <c r="X280" s="254"/>
      <c r="Y280" s="254"/>
      <c r="Z280" s="254"/>
    </row>
    <row r="281" spans="1:26" ht="12.75" customHeight="1">
      <c r="A281" s="21">
        <v>211203</v>
      </c>
      <c r="B281" s="49" t="s">
        <v>35</v>
      </c>
      <c r="C281" s="23">
        <f>C282</f>
        <v>1550000</v>
      </c>
      <c r="D281" s="46"/>
      <c r="E281" s="23"/>
      <c r="F281" s="127"/>
      <c r="G281" s="254"/>
      <c r="H281" s="254"/>
      <c r="I281" s="255"/>
      <c r="J281" s="254"/>
      <c r="K281" s="254"/>
      <c r="L281" s="254"/>
      <c r="M281" s="254"/>
      <c r="N281" s="254"/>
      <c r="O281" s="254"/>
      <c r="P281" s="254"/>
      <c r="Q281" s="254"/>
      <c r="R281" s="254"/>
      <c r="S281" s="254"/>
      <c r="T281" s="254"/>
      <c r="U281" s="254"/>
      <c r="V281" s="254"/>
      <c r="W281" s="254"/>
      <c r="X281" s="254"/>
      <c r="Y281" s="254"/>
      <c r="Z281" s="254"/>
    </row>
    <row r="282" spans="1:26" ht="12.75" customHeight="1">
      <c r="A282" s="25">
        <v>21120302</v>
      </c>
      <c r="B282" s="29" t="s">
        <v>37</v>
      </c>
      <c r="C282" s="26">
        <v>1550000</v>
      </c>
      <c r="D282" s="46"/>
      <c r="E282" s="23"/>
      <c r="F282" s="127"/>
      <c r="G282" s="254"/>
      <c r="H282" s="254"/>
      <c r="I282" s="255"/>
      <c r="J282" s="254"/>
      <c r="K282" s="254"/>
      <c r="L282" s="254"/>
      <c r="M282" s="254"/>
      <c r="N282" s="254"/>
      <c r="O282" s="254"/>
      <c r="P282" s="254"/>
      <c r="Q282" s="254"/>
      <c r="R282" s="254"/>
      <c r="S282" s="254"/>
      <c r="T282" s="254"/>
      <c r="U282" s="254"/>
      <c r="V282" s="254"/>
      <c r="W282" s="254"/>
      <c r="X282" s="254"/>
      <c r="Y282" s="254"/>
      <c r="Z282" s="254"/>
    </row>
    <row r="283" spans="1:26" ht="12.75" customHeight="1">
      <c r="A283" s="21">
        <v>211204</v>
      </c>
      <c r="B283" s="49" t="s">
        <v>38</v>
      </c>
      <c r="C283" s="23">
        <f>C284</f>
        <v>2247600</v>
      </c>
      <c r="D283" s="46"/>
      <c r="E283" s="23"/>
      <c r="F283" s="127"/>
      <c r="G283" s="254"/>
      <c r="H283" s="254"/>
      <c r="I283" s="255"/>
      <c r="J283" s="254"/>
      <c r="K283" s="254"/>
      <c r="L283" s="254"/>
      <c r="M283" s="254"/>
      <c r="N283" s="254"/>
      <c r="O283" s="254"/>
      <c r="P283" s="254"/>
      <c r="Q283" s="254"/>
      <c r="R283" s="254"/>
      <c r="S283" s="254"/>
      <c r="T283" s="254"/>
      <c r="U283" s="254"/>
      <c r="V283" s="254"/>
      <c r="W283" s="254"/>
      <c r="X283" s="254"/>
      <c r="Y283" s="254"/>
      <c r="Z283" s="254"/>
    </row>
    <row r="284" spans="1:26" ht="12.75" customHeight="1">
      <c r="A284" s="25">
        <v>21120401</v>
      </c>
      <c r="B284" s="26" t="s">
        <v>39</v>
      </c>
      <c r="C284" s="26">
        <v>2247600</v>
      </c>
      <c r="D284" s="202"/>
      <c r="E284" s="23"/>
      <c r="F284" s="127"/>
      <c r="G284" s="113"/>
      <c r="H284" s="113"/>
      <c r="I284" s="255"/>
      <c r="J284" s="113"/>
      <c r="K284" s="113"/>
      <c r="L284" s="113"/>
      <c r="M284" s="113"/>
      <c r="N284" s="113"/>
      <c r="O284" s="113"/>
      <c r="P284" s="113"/>
      <c r="Q284" s="113"/>
      <c r="R284" s="113"/>
      <c r="S284" s="113"/>
      <c r="T284" s="113"/>
      <c r="U284" s="113"/>
      <c r="V284" s="113"/>
      <c r="W284" s="113"/>
      <c r="X284" s="113"/>
      <c r="Y284" s="113"/>
      <c r="Z284" s="113"/>
    </row>
    <row r="285" spans="1:26" ht="12.75" customHeight="1">
      <c r="A285" s="21">
        <v>211205</v>
      </c>
      <c r="B285" s="23" t="s">
        <v>122</v>
      </c>
      <c r="C285" s="23">
        <f>SUM(C286:C287)</f>
        <v>38050000</v>
      </c>
      <c r="D285" s="46"/>
      <c r="E285" s="279"/>
      <c r="F285" s="127"/>
      <c r="G285" s="254"/>
      <c r="H285" s="254"/>
      <c r="I285" s="255"/>
      <c r="J285" s="254"/>
      <c r="K285" s="254"/>
      <c r="L285" s="254"/>
      <c r="M285" s="254"/>
      <c r="N285" s="254"/>
      <c r="O285" s="254"/>
      <c r="P285" s="254"/>
      <c r="Q285" s="254"/>
      <c r="R285" s="254"/>
      <c r="S285" s="254"/>
      <c r="T285" s="254"/>
      <c r="U285" s="254"/>
      <c r="V285" s="254"/>
      <c r="W285" s="254"/>
      <c r="X285" s="254"/>
      <c r="Y285" s="254"/>
      <c r="Z285" s="254"/>
    </row>
    <row r="286" spans="1:26" ht="12.75" customHeight="1">
      <c r="A286" s="25">
        <v>21120501</v>
      </c>
      <c r="B286" s="29" t="s">
        <v>123</v>
      </c>
      <c r="C286" s="26">
        <v>35500000</v>
      </c>
      <c r="D286" s="46"/>
      <c r="E286" s="279"/>
      <c r="F286" s="127"/>
      <c r="G286" s="254"/>
      <c r="H286" s="254"/>
      <c r="I286" s="255"/>
      <c r="J286" s="254"/>
      <c r="K286" s="254"/>
      <c r="L286" s="254"/>
      <c r="M286" s="254"/>
      <c r="N286" s="254"/>
      <c r="O286" s="254"/>
      <c r="P286" s="254"/>
      <c r="Q286" s="254"/>
      <c r="R286" s="254"/>
      <c r="S286" s="254"/>
      <c r="T286" s="254"/>
      <c r="U286" s="254"/>
      <c r="V286" s="254"/>
      <c r="W286" s="254"/>
      <c r="X286" s="254"/>
      <c r="Y286" s="254"/>
      <c r="Z286" s="254"/>
    </row>
    <row r="287" spans="1:26" ht="12.75" customHeight="1">
      <c r="A287" s="25">
        <v>21120503</v>
      </c>
      <c r="B287" s="32" t="s">
        <v>241</v>
      </c>
      <c r="C287" s="26">
        <v>2550000</v>
      </c>
      <c r="D287" s="46"/>
      <c r="E287" s="279"/>
      <c r="F287" s="127"/>
      <c r="G287" s="254"/>
      <c r="H287" s="254"/>
      <c r="I287" s="255"/>
      <c r="J287" s="254"/>
      <c r="K287" s="254"/>
      <c r="L287" s="254"/>
      <c r="M287" s="254"/>
      <c r="N287" s="254"/>
      <c r="O287" s="254"/>
      <c r="P287" s="254"/>
      <c r="Q287" s="254"/>
      <c r="R287" s="254"/>
      <c r="S287" s="254"/>
      <c r="T287" s="254"/>
      <c r="U287" s="254"/>
      <c r="V287" s="254"/>
      <c r="W287" s="254"/>
      <c r="X287" s="254"/>
      <c r="Y287" s="254"/>
      <c r="Z287" s="254"/>
    </row>
    <row r="288" spans="1:26" ht="12.75" customHeight="1">
      <c r="A288" s="21">
        <v>211207</v>
      </c>
      <c r="B288" s="7" t="s">
        <v>40</v>
      </c>
      <c r="C288" s="23">
        <f>SUM(C289:C293)</f>
        <v>11650000</v>
      </c>
      <c r="D288" s="46"/>
      <c r="E288" s="279"/>
      <c r="F288" s="127"/>
      <c r="G288" s="254"/>
      <c r="H288" s="254"/>
      <c r="I288" s="255"/>
      <c r="J288" s="254"/>
      <c r="K288" s="254"/>
      <c r="L288" s="254"/>
      <c r="M288" s="254"/>
      <c r="N288" s="254"/>
      <c r="O288" s="254"/>
      <c r="P288" s="254"/>
      <c r="Q288" s="254"/>
      <c r="R288" s="254"/>
      <c r="S288" s="254"/>
      <c r="T288" s="254"/>
      <c r="U288" s="254"/>
      <c r="V288" s="254"/>
      <c r="W288" s="254"/>
      <c r="X288" s="254"/>
      <c r="Y288" s="254"/>
      <c r="Z288" s="254"/>
    </row>
    <row r="289" spans="1:26" ht="12.75" customHeight="1">
      <c r="A289" s="25">
        <v>21120701</v>
      </c>
      <c r="B289" s="26" t="s">
        <v>125</v>
      </c>
      <c r="C289" s="26">
        <v>2500000</v>
      </c>
      <c r="D289" s="46"/>
      <c r="E289" s="23"/>
      <c r="F289" s="127"/>
      <c r="G289" s="113"/>
      <c r="H289" s="113"/>
      <c r="I289" s="255"/>
      <c r="J289" s="113"/>
      <c r="K289" s="113"/>
      <c r="L289" s="113"/>
      <c r="M289" s="113"/>
      <c r="N289" s="113"/>
      <c r="O289" s="113"/>
      <c r="P289" s="113"/>
      <c r="Q289" s="113"/>
      <c r="R289" s="113"/>
      <c r="S289" s="113"/>
      <c r="T289" s="113"/>
      <c r="U289" s="113"/>
      <c r="V289" s="113"/>
      <c r="W289" s="113"/>
      <c r="X289" s="113"/>
      <c r="Y289" s="113"/>
      <c r="Z289" s="113"/>
    </row>
    <row r="290" spans="1:26" ht="12.75" customHeight="1">
      <c r="A290" s="25">
        <v>21120704</v>
      </c>
      <c r="B290" s="29" t="s">
        <v>42</v>
      </c>
      <c r="C290" s="26">
        <v>2750000</v>
      </c>
      <c r="D290" s="46"/>
      <c r="E290" s="23"/>
      <c r="F290" s="127"/>
      <c r="G290" s="113"/>
      <c r="H290" s="113"/>
      <c r="I290" s="255"/>
      <c r="J290" s="113"/>
      <c r="K290" s="113"/>
      <c r="L290" s="113"/>
      <c r="M290" s="113"/>
      <c r="N290" s="113"/>
      <c r="O290" s="113"/>
      <c r="P290" s="113"/>
      <c r="Q290" s="113"/>
      <c r="R290" s="113"/>
      <c r="S290" s="113"/>
      <c r="T290" s="113"/>
      <c r="U290" s="113"/>
      <c r="V290" s="113"/>
      <c r="W290" s="113"/>
      <c r="X290" s="113"/>
      <c r="Y290" s="113"/>
      <c r="Z290" s="113"/>
    </row>
    <row r="291" spans="1:26" ht="12.75" customHeight="1">
      <c r="A291" s="25">
        <v>21120706</v>
      </c>
      <c r="B291" s="29" t="s">
        <v>126</v>
      </c>
      <c r="C291" s="26">
        <v>2200000</v>
      </c>
      <c r="D291" s="46"/>
      <c r="E291" s="23"/>
      <c r="F291" s="127"/>
      <c r="G291" s="113"/>
      <c r="H291" s="113"/>
      <c r="I291" s="255"/>
      <c r="J291" s="113"/>
      <c r="K291" s="113"/>
      <c r="L291" s="113"/>
      <c r="M291" s="113"/>
      <c r="N291" s="113"/>
      <c r="O291" s="113"/>
      <c r="P291" s="113"/>
      <c r="Q291" s="113"/>
      <c r="R291" s="113"/>
      <c r="S291" s="113"/>
      <c r="T291" s="113"/>
      <c r="U291" s="113"/>
      <c r="V291" s="113"/>
      <c r="W291" s="113"/>
      <c r="X291" s="113"/>
      <c r="Y291" s="113"/>
      <c r="Z291" s="113"/>
    </row>
    <row r="292" spans="1:26" ht="12.75" customHeight="1">
      <c r="A292" s="25">
        <v>21120707</v>
      </c>
      <c r="B292" s="29" t="s">
        <v>465</v>
      </c>
      <c r="C292" s="26">
        <v>2350000</v>
      </c>
      <c r="D292" s="46"/>
      <c r="E292" s="23"/>
      <c r="F292" s="127"/>
      <c r="G292" s="113"/>
      <c r="H292" s="113"/>
      <c r="I292" s="255"/>
      <c r="J292" s="113"/>
      <c r="K292" s="113"/>
      <c r="L292" s="113"/>
      <c r="M292" s="113"/>
      <c r="N292" s="113"/>
      <c r="O292" s="113"/>
      <c r="P292" s="113"/>
      <c r="Q292" s="113"/>
      <c r="R292" s="113"/>
      <c r="S292" s="113"/>
      <c r="T292" s="113"/>
      <c r="U292" s="113"/>
      <c r="V292" s="113"/>
      <c r="W292" s="113"/>
      <c r="X292" s="113"/>
      <c r="Y292" s="113"/>
      <c r="Z292" s="113"/>
    </row>
    <row r="293" spans="1:26" ht="12.75" customHeight="1">
      <c r="A293" s="25">
        <v>21120711</v>
      </c>
      <c r="B293" s="26" t="s">
        <v>46</v>
      </c>
      <c r="C293" s="26">
        <v>1850000</v>
      </c>
      <c r="D293" s="46"/>
      <c r="E293" s="23"/>
      <c r="F293" s="127"/>
      <c r="G293" s="113"/>
      <c r="H293" s="113"/>
      <c r="I293" s="255"/>
      <c r="J293" s="113"/>
      <c r="K293" s="113"/>
      <c r="L293" s="113"/>
      <c r="M293" s="113"/>
      <c r="N293" s="113"/>
      <c r="O293" s="113"/>
      <c r="P293" s="113"/>
      <c r="Q293" s="113"/>
      <c r="R293" s="113"/>
      <c r="S293" s="113"/>
      <c r="T293" s="113"/>
      <c r="U293" s="113"/>
      <c r="V293" s="113"/>
      <c r="W293" s="113"/>
      <c r="X293" s="113"/>
      <c r="Y293" s="113"/>
      <c r="Z293" s="113"/>
    </row>
    <row r="294" spans="1:26" ht="12.75" customHeight="1">
      <c r="A294" s="21">
        <v>211208</v>
      </c>
      <c r="B294" s="23" t="s">
        <v>47</v>
      </c>
      <c r="C294" s="23">
        <f>SUM(C295:C300)</f>
        <v>90400400</v>
      </c>
      <c r="D294" s="46"/>
      <c r="E294" s="23"/>
      <c r="F294" s="127"/>
      <c r="G294" s="254"/>
      <c r="H294" s="254"/>
      <c r="I294" s="255"/>
      <c r="J294" s="254"/>
      <c r="K294" s="254"/>
      <c r="L294" s="254"/>
      <c r="M294" s="254"/>
      <c r="N294" s="254"/>
      <c r="O294" s="254"/>
      <c r="P294" s="254"/>
      <c r="Q294" s="254"/>
      <c r="R294" s="254"/>
      <c r="S294" s="254"/>
      <c r="T294" s="254"/>
      <c r="U294" s="254"/>
      <c r="V294" s="254"/>
      <c r="W294" s="254"/>
      <c r="X294" s="254"/>
      <c r="Y294" s="254"/>
      <c r="Z294" s="254"/>
    </row>
    <row r="295" spans="1:26" ht="12.75" customHeight="1">
      <c r="A295" s="25">
        <v>21120801</v>
      </c>
      <c r="B295" s="32" t="s">
        <v>48</v>
      </c>
      <c r="C295" s="26">
        <v>7320000</v>
      </c>
      <c r="D295" s="46"/>
      <c r="E295" s="23"/>
      <c r="F295" s="127"/>
      <c r="G295" s="113"/>
      <c r="H295" s="113"/>
      <c r="I295" s="255"/>
      <c r="J295" s="113"/>
      <c r="K295" s="113"/>
      <c r="L295" s="113"/>
      <c r="M295" s="113"/>
      <c r="N295" s="113"/>
      <c r="O295" s="113"/>
      <c r="P295" s="113"/>
      <c r="Q295" s="113"/>
      <c r="R295" s="113"/>
      <c r="S295" s="113"/>
      <c r="T295" s="113"/>
      <c r="U295" s="113"/>
      <c r="V295" s="113"/>
      <c r="W295" s="113"/>
      <c r="X295" s="113"/>
      <c r="Y295" s="113"/>
      <c r="Z295" s="113"/>
    </row>
    <row r="296" spans="1:26" ht="12.75" customHeight="1">
      <c r="A296" s="25">
        <v>21120802</v>
      </c>
      <c r="B296" s="26" t="s">
        <v>473</v>
      </c>
      <c r="C296" s="26">
        <v>13380000</v>
      </c>
      <c r="D296" s="46"/>
      <c r="E296" s="23"/>
      <c r="F296" s="127"/>
      <c r="G296" s="113"/>
      <c r="H296" s="113"/>
      <c r="I296" s="255"/>
      <c r="J296" s="113"/>
      <c r="K296" s="113"/>
      <c r="L296" s="113"/>
      <c r="M296" s="113"/>
      <c r="N296" s="113"/>
      <c r="O296" s="113"/>
      <c r="P296" s="113"/>
      <c r="Q296" s="113"/>
      <c r="R296" s="113"/>
      <c r="S296" s="113"/>
      <c r="T296" s="113"/>
      <c r="U296" s="113"/>
      <c r="V296" s="113"/>
      <c r="W296" s="113"/>
      <c r="X296" s="113"/>
      <c r="Y296" s="113"/>
      <c r="Z296" s="113"/>
    </row>
    <row r="297" spans="1:26" ht="12.75" customHeight="1">
      <c r="A297" s="25">
        <v>21120803</v>
      </c>
      <c r="B297" s="26" t="s">
        <v>228</v>
      </c>
      <c r="C297" s="26">
        <v>10900000</v>
      </c>
      <c r="D297" s="46"/>
      <c r="E297" s="23"/>
      <c r="F297" s="127"/>
      <c r="G297" s="113"/>
      <c r="H297" s="113"/>
      <c r="I297" s="255"/>
      <c r="J297" s="113"/>
      <c r="K297" s="113"/>
      <c r="L297" s="113"/>
      <c r="M297" s="113"/>
      <c r="N297" s="113"/>
      <c r="O297" s="113"/>
      <c r="P297" s="113"/>
      <c r="Q297" s="113"/>
      <c r="R297" s="113"/>
      <c r="S297" s="113"/>
      <c r="T297" s="113"/>
      <c r="U297" s="113"/>
      <c r="V297" s="113"/>
      <c r="W297" s="113"/>
      <c r="X297" s="113"/>
      <c r="Y297" s="113"/>
      <c r="Z297" s="113"/>
    </row>
    <row r="298" spans="1:26" ht="12.75" customHeight="1">
      <c r="A298" s="25">
        <v>21120804</v>
      </c>
      <c r="B298" s="26" t="s">
        <v>474</v>
      </c>
      <c r="C298" s="26">
        <v>27950000</v>
      </c>
      <c r="D298" s="46"/>
      <c r="E298" s="23"/>
      <c r="F298" s="127"/>
      <c r="G298" s="113"/>
      <c r="H298" s="113"/>
      <c r="I298" s="255"/>
      <c r="J298" s="113"/>
      <c r="K298" s="113"/>
      <c r="L298" s="113"/>
      <c r="M298" s="113"/>
      <c r="N298" s="113"/>
      <c r="O298" s="113"/>
      <c r="P298" s="113"/>
      <c r="Q298" s="113"/>
      <c r="R298" s="113"/>
      <c r="S298" s="113"/>
      <c r="T298" s="113"/>
      <c r="U298" s="113"/>
      <c r="V298" s="113"/>
      <c r="W298" s="113"/>
      <c r="X298" s="113"/>
      <c r="Y298" s="113"/>
      <c r="Z298" s="113"/>
    </row>
    <row r="299" spans="1:26" ht="12.75" customHeight="1">
      <c r="A299" s="25">
        <v>21120805</v>
      </c>
      <c r="B299" s="26" t="s">
        <v>49</v>
      </c>
      <c r="C299" s="26">
        <v>29300400</v>
      </c>
      <c r="D299" s="46"/>
      <c r="E299" s="23"/>
      <c r="F299" s="127"/>
      <c r="G299" s="113"/>
      <c r="H299" s="113"/>
      <c r="I299" s="255"/>
      <c r="J299" s="113"/>
      <c r="K299" s="113"/>
      <c r="L299" s="113"/>
      <c r="M299" s="113"/>
      <c r="N299" s="113"/>
      <c r="O299" s="113"/>
      <c r="P299" s="113"/>
      <c r="Q299" s="113"/>
      <c r="R299" s="113"/>
      <c r="S299" s="113"/>
      <c r="T299" s="113"/>
      <c r="U299" s="113"/>
      <c r="V299" s="113"/>
      <c r="W299" s="113"/>
      <c r="X299" s="113"/>
      <c r="Y299" s="113"/>
      <c r="Z299" s="113"/>
    </row>
    <row r="300" spans="1:26" ht="12.75" customHeight="1">
      <c r="A300" s="25">
        <v>21120806</v>
      </c>
      <c r="B300" s="26" t="s">
        <v>247</v>
      </c>
      <c r="C300" s="26">
        <v>1550000</v>
      </c>
      <c r="D300" s="46"/>
      <c r="E300" s="23"/>
      <c r="F300" s="127"/>
      <c r="G300" s="113"/>
      <c r="H300" s="113"/>
      <c r="I300" s="255"/>
      <c r="J300" s="113"/>
      <c r="K300" s="113"/>
      <c r="L300" s="113"/>
      <c r="M300" s="113"/>
      <c r="N300" s="113"/>
      <c r="O300" s="113"/>
      <c r="P300" s="113"/>
      <c r="Q300" s="113"/>
      <c r="R300" s="113"/>
      <c r="S300" s="113"/>
      <c r="T300" s="113"/>
      <c r="U300" s="113"/>
      <c r="V300" s="113"/>
      <c r="W300" s="113"/>
      <c r="X300" s="113"/>
      <c r="Y300" s="113"/>
      <c r="Z300" s="113"/>
    </row>
    <row r="301" spans="1:26" ht="12.75" customHeight="1">
      <c r="A301" s="21">
        <v>211209</v>
      </c>
      <c r="B301" s="23" t="s">
        <v>50</v>
      </c>
      <c r="C301" s="23">
        <f>SUM(C302:C304)</f>
        <v>2944000</v>
      </c>
      <c r="D301" s="46"/>
      <c r="E301" s="23"/>
      <c r="F301" s="127"/>
      <c r="G301" s="254"/>
      <c r="H301" s="254"/>
      <c r="I301" s="255"/>
      <c r="J301" s="254"/>
      <c r="K301" s="254"/>
      <c r="L301" s="254"/>
      <c r="M301" s="254"/>
      <c r="N301" s="254"/>
      <c r="O301" s="254"/>
      <c r="P301" s="254"/>
      <c r="Q301" s="254"/>
      <c r="R301" s="254"/>
      <c r="S301" s="254"/>
      <c r="T301" s="254"/>
      <c r="U301" s="254"/>
      <c r="V301" s="254"/>
      <c r="W301" s="254"/>
      <c r="X301" s="254"/>
      <c r="Y301" s="254"/>
      <c r="Z301" s="254"/>
    </row>
    <row r="302" spans="1:26" ht="12.75" customHeight="1">
      <c r="A302" s="25">
        <v>21120901</v>
      </c>
      <c r="B302" s="26" t="s">
        <v>51</v>
      </c>
      <c r="C302" s="26">
        <v>595000</v>
      </c>
      <c r="D302" s="46"/>
      <c r="E302" s="23"/>
      <c r="F302" s="127"/>
      <c r="G302" s="113"/>
      <c r="H302" s="113"/>
      <c r="I302" s="255"/>
      <c r="J302" s="113"/>
      <c r="K302" s="113"/>
      <c r="L302" s="113"/>
      <c r="M302" s="113"/>
      <c r="N302" s="113"/>
      <c r="O302" s="113"/>
      <c r="P302" s="113"/>
      <c r="Q302" s="113"/>
      <c r="R302" s="113"/>
      <c r="S302" s="113"/>
      <c r="T302" s="113"/>
      <c r="U302" s="113"/>
      <c r="V302" s="113"/>
      <c r="W302" s="113"/>
      <c r="X302" s="113"/>
      <c r="Y302" s="113"/>
      <c r="Z302" s="113"/>
    </row>
    <row r="303" spans="1:26" ht="12.75" customHeight="1">
      <c r="A303" s="25">
        <v>21120903</v>
      </c>
      <c r="B303" s="26" t="s">
        <v>128</v>
      </c>
      <c r="C303" s="26">
        <v>895000</v>
      </c>
      <c r="D303" s="46"/>
      <c r="E303" s="23"/>
      <c r="F303" s="127"/>
      <c r="G303" s="113"/>
      <c r="H303" s="113"/>
      <c r="I303" s="255"/>
      <c r="J303" s="113"/>
      <c r="K303" s="113"/>
      <c r="L303" s="113"/>
      <c r="M303" s="113"/>
      <c r="N303" s="113"/>
      <c r="O303" s="113"/>
      <c r="P303" s="113"/>
      <c r="Q303" s="113"/>
      <c r="R303" s="113"/>
      <c r="S303" s="113"/>
      <c r="T303" s="113"/>
      <c r="U303" s="113"/>
      <c r="V303" s="113"/>
      <c r="W303" s="113"/>
      <c r="X303" s="113"/>
      <c r="Y303" s="113"/>
      <c r="Z303" s="113"/>
    </row>
    <row r="304" spans="1:26" ht="12.75" customHeight="1">
      <c r="A304" s="25">
        <v>21120906</v>
      </c>
      <c r="B304" s="26" t="s">
        <v>52</v>
      </c>
      <c r="C304" s="26">
        <v>1454000</v>
      </c>
      <c r="D304" s="46"/>
      <c r="E304" s="23"/>
      <c r="F304" s="127"/>
      <c r="G304" s="113"/>
      <c r="H304" s="113"/>
      <c r="I304" s="255"/>
      <c r="J304" s="113"/>
      <c r="K304" s="113"/>
      <c r="L304" s="113"/>
      <c r="M304" s="113"/>
      <c r="N304" s="113"/>
      <c r="O304" s="113"/>
      <c r="P304" s="113"/>
      <c r="Q304" s="113"/>
      <c r="R304" s="113"/>
      <c r="S304" s="113"/>
      <c r="T304" s="113"/>
      <c r="U304" s="113"/>
      <c r="V304" s="113"/>
      <c r="W304" s="113"/>
      <c r="X304" s="113"/>
      <c r="Y304" s="113"/>
      <c r="Z304" s="113"/>
    </row>
    <row r="305" spans="1:26" ht="12.75" customHeight="1">
      <c r="A305" s="25"/>
      <c r="B305" s="26"/>
      <c r="C305" s="26"/>
      <c r="D305" s="46"/>
      <c r="E305" s="23"/>
      <c r="F305" s="127"/>
      <c r="G305" s="113"/>
      <c r="H305" s="113"/>
      <c r="I305" s="255"/>
      <c r="J305" s="113"/>
      <c r="K305" s="113"/>
      <c r="L305" s="113"/>
      <c r="M305" s="113"/>
      <c r="N305" s="113"/>
      <c r="O305" s="113"/>
      <c r="P305" s="113"/>
      <c r="Q305" s="113"/>
      <c r="R305" s="113"/>
      <c r="S305" s="113"/>
      <c r="T305" s="113"/>
      <c r="U305" s="113"/>
      <c r="V305" s="113"/>
      <c r="W305" s="113"/>
      <c r="X305" s="113"/>
      <c r="Y305" s="113"/>
      <c r="Z305" s="113"/>
    </row>
    <row r="306" spans="1:26" ht="12.75" customHeight="1">
      <c r="A306" s="683" t="s">
        <v>10</v>
      </c>
      <c r="B306" s="657"/>
      <c r="C306" s="69">
        <f>(C307+C310+C315+C318+C321+C324)</f>
        <v>138480500</v>
      </c>
      <c r="D306" s="46"/>
      <c r="E306" s="23"/>
      <c r="F306" s="127"/>
      <c r="G306" s="113"/>
      <c r="H306" s="113"/>
      <c r="I306" s="255"/>
      <c r="J306" s="113"/>
      <c r="K306" s="113"/>
      <c r="L306" s="113"/>
      <c r="M306" s="113"/>
      <c r="N306" s="113"/>
      <c r="O306" s="113"/>
      <c r="P306" s="113"/>
      <c r="Q306" s="113"/>
      <c r="R306" s="113"/>
      <c r="S306" s="113"/>
      <c r="T306" s="113"/>
      <c r="U306" s="113"/>
      <c r="V306" s="113"/>
      <c r="W306" s="113"/>
      <c r="X306" s="113"/>
      <c r="Y306" s="113"/>
      <c r="Z306" s="113"/>
    </row>
    <row r="307" spans="1:26" ht="12.75" customHeight="1">
      <c r="A307" s="21">
        <v>211302</v>
      </c>
      <c r="B307" s="21" t="s">
        <v>53</v>
      </c>
      <c r="C307" s="50">
        <f>+SUM(C308:C309)</f>
        <v>10050000</v>
      </c>
      <c r="D307" s="46"/>
      <c r="E307" s="23"/>
      <c r="F307" s="127"/>
      <c r="G307" s="254"/>
      <c r="H307" s="254"/>
      <c r="I307" s="255"/>
      <c r="J307" s="254"/>
      <c r="K307" s="254"/>
      <c r="L307" s="254"/>
      <c r="M307" s="254"/>
      <c r="N307" s="254"/>
      <c r="O307" s="254"/>
      <c r="P307" s="254"/>
      <c r="Q307" s="254"/>
      <c r="R307" s="254"/>
      <c r="S307" s="254"/>
      <c r="T307" s="254"/>
      <c r="U307" s="254"/>
      <c r="V307" s="254"/>
      <c r="W307" s="254"/>
      <c r="X307" s="254"/>
      <c r="Y307" s="254"/>
      <c r="Z307" s="254"/>
    </row>
    <row r="308" spans="1:26" ht="12.75" customHeight="1">
      <c r="A308" s="25">
        <v>21130202</v>
      </c>
      <c r="B308" s="32" t="s">
        <v>248</v>
      </c>
      <c r="C308" s="51">
        <v>5500000</v>
      </c>
      <c r="D308" s="46"/>
      <c r="E308" s="23"/>
      <c r="F308" s="127"/>
      <c r="G308" s="254"/>
      <c r="H308" s="254"/>
      <c r="I308" s="255"/>
      <c r="J308" s="254"/>
      <c r="K308" s="254"/>
      <c r="L308" s="254"/>
      <c r="M308" s="254"/>
      <c r="N308" s="254"/>
      <c r="O308" s="254"/>
      <c r="P308" s="254"/>
      <c r="Q308" s="254"/>
      <c r="R308" s="254"/>
      <c r="S308" s="254"/>
      <c r="T308" s="254"/>
      <c r="U308" s="254"/>
      <c r="V308" s="254"/>
      <c r="W308" s="254"/>
      <c r="X308" s="254"/>
      <c r="Y308" s="254"/>
      <c r="Z308" s="254"/>
    </row>
    <row r="309" spans="1:26" ht="12.75" customHeight="1">
      <c r="A309" s="25">
        <v>21130204</v>
      </c>
      <c r="B309" s="29" t="s">
        <v>54</v>
      </c>
      <c r="C309" s="26">
        <v>4550000</v>
      </c>
      <c r="D309" s="46"/>
      <c r="E309" s="23"/>
      <c r="F309" s="127"/>
      <c r="G309" s="254"/>
      <c r="H309" s="254"/>
      <c r="I309" s="255"/>
      <c r="J309" s="254"/>
      <c r="K309" s="254"/>
      <c r="L309" s="254"/>
      <c r="M309" s="254"/>
      <c r="N309" s="254"/>
      <c r="O309" s="254"/>
      <c r="P309" s="254"/>
      <c r="Q309" s="254"/>
      <c r="R309" s="254"/>
      <c r="S309" s="254"/>
      <c r="T309" s="254"/>
      <c r="U309" s="254"/>
      <c r="V309" s="254"/>
      <c r="W309" s="254"/>
      <c r="X309" s="254"/>
      <c r="Y309" s="254"/>
      <c r="Z309" s="254"/>
    </row>
    <row r="310" spans="1:26" ht="12.75" customHeight="1">
      <c r="A310" s="21">
        <v>211303</v>
      </c>
      <c r="B310" s="49" t="s">
        <v>100</v>
      </c>
      <c r="C310" s="23">
        <f>SUM(C311:C314)</f>
        <v>17130500</v>
      </c>
      <c r="D310" s="46"/>
      <c r="E310" s="23"/>
      <c r="F310" s="127"/>
      <c r="G310" s="254"/>
      <c r="H310" s="254"/>
      <c r="I310" s="255"/>
      <c r="J310" s="254"/>
      <c r="K310" s="254"/>
      <c r="L310" s="254"/>
      <c r="M310" s="254"/>
      <c r="N310" s="254"/>
      <c r="O310" s="254"/>
      <c r="P310" s="254"/>
      <c r="Q310" s="254"/>
      <c r="R310" s="254"/>
      <c r="S310" s="254"/>
      <c r="T310" s="254"/>
      <c r="U310" s="254"/>
      <c r="V310" s="254"/>
      <c r="W310" s="254"/>
      <c r="X310" s="254"/>
      <c r="Y310" s="254"/>
      <c r="Z310" s="254"/>
    </row>
    <row r="311" spans="1:26" ht="12.75" customHeight="1">
      <c r="A311" s="25">
        <v>21130301</v>
      </c>
      <c r="B311" s="29" t="s">
        <v>129</v>
      </c>
      <c r="C311" s="26">
        <v>2000000</v>
      </c>
      <c r="D311" s="46"/>
      <c r="E311" s="23"/>
      <c r="F311" s="127"/>
      <c r="G311" s="113"/>
      <c r="H311" s="113"/>
      <c r="I311" s="255"/>
      <c r="J311" s="113"/>
      <c r="K311" s="113"/>
      <c r="L311" s="113"/>
      <c r="M311" s="113"/>
      <c r="N311" s="113"/>
      <c r="O311" s="113"/>
      <c r="P311" s="113"/>
      <c r="Q311" s="113"/>
      <c r="R311" s="113"/>
      <c r="S311" s="113"/>
      <c r="T311" s="113"/>
      <c r="U311" s="113"/>
      <c r="V311" s="113"/>
      <c r="W311" s="113"/>
      <c r="X311" s="113"/>
      <c r="Y311" s="113"/>
      <c r="Z311" s="113"/>
    </row>
    <row r="312" spans="1:26" ht="12.75" customHeight="1">
      <c r="A312" s="25">
        <v>21130304</v>
      </c>
      <c r="B312" s="29" t="s">
        <v>130</v>
      </c>
      <c r="C312" s="26">
        <v>1845500</v>
      </c>
      <c r="D312" s="46"/>
      <c r="E312" s="23"/>
      <c r="F312" s="127"/>
      <c r="G312" s="113"/>
      <c r="H312" s="113"/>
      <c r="I312" s="255"/>
      <c r="J312" s="113"/>
      <c r="K312" s="113"/>
      <c r="L312" s="113"/>
      <c r="M312" s="113"/>
      <c r="N312" s="113"/>
      <c r="O312" s="113"/>
      <c r="P312" s="113"/>
      <c r="Q312" s="113"/>
      <c r="R312" s="113"/>
      <c r="S312" s="113"/>
      <c r="T312" s="113"/>
      <c r="U312" s="113"/>
      <c r="V312" s="113"/>
      <c r="W312" s="113"/>
      <c r="X312" s="113"/>
      <c r="Y312" s="113"/>
      <c r="Z312" s="113"/>
    </row>
    <row r="313" spans="1:26" ht="12.75" customHeight="1">
      <c r="A313" s="25">
        <v>21130306</v>
      </c>
      <c r="B313" s="29" t="s">
        <v>469</v>
      </c>
      <c r="C313" s="26">
        <v>135000</v>
      </c>
      <c r="D313" s="46"/>
      <c r="E313" s="23"/>
      <c r="F313" s="127"/>
      <c r="G313" s="113"/>
      <c r="H313" s="113"/>
      <c r="I313" s="255"/>
      <c r="J313" s="113"/>
      <c r="K313" s="113"/>
      <c r="L313" s="113"/>
      <c r="M313" s="113"/>
      <c r="N313" s="113"/>
      <c r="O313" s="113"/>
      <c r="P313" s="113"/>
      <c r="Q313" s="113"/>
      <c r="R313" s="113"/>
      <c r="S313" s="113"/>
      <c r="T313" s="113"/>
      <c r="U313" s="113"/>
      <c r="V313" s="113"/>
      <c r="W313" s="113"/>
      <c r="X313" s="113"/>
      <c r="Y313" s="113"/>
      <c r="Z313" s="113"/>
    </row>
    <row r="314" spans="1:26" ht="12.75" customHeight="1">
      <c r="A314" s="25">
        <v>21130307</v>
      </c>
      <c r="B314" s="29" t="s">
        <v>101</v>
      </c>
      <c r="C314" s="26">
        <v>13150000</v>
      </c>
      <c r="D314" s="46"/>
      <c r="E314" s="23"/>
      <c r="F314" s="127"/>
      <c r="G314" s="113"/>
      <c r="H314" s="113"/>
      <c r="I314" s="255"/>
      <c r="J314" s="113"/>
      <c r="K314" s="113"/>
      <c r="L314" s="113"/>
      <c r="M314" s="113"/>
      <c r="N314" s="113"/>
      <c r="O314" s="113"/>
      <c r="P314" s="113"/>
      <c r="Q314" s="113"/>
      <c r="R314" s="113"/>
      <c r="S314" s="113"/>
      <c r="T314" s="113"/>
      <c r="U314" s="113"/>
      <c r="V314" s="113"/>
      <c r="W314" s="113"/>
      <c r="X314" s="113"/>
      <c r="Y314" s="113"/>
      <c r="Z314" s="113"/>
    </row>
    <row r="315" spans="1:26" ht="12.75" customHeight="1">
      <c r="A315" s="21">
        <v>211304</v>
      </c>
      <c r="B315" s="49" t="s">
        <v>250</v>
      </c>
      <c r="C315" s="23">
        <f>SUM(C316:C317)</f>
        <v>23000000</v>
      </c>
      <c r="D315" s="46"/>
      <c r="E315" s="23"/>
      <c r="F315" s="127"/>
      <c r="G315" s="254"/>
      <c r="H315" s="254"/>
      <c r="I315" s="255"/>
      <c r="J315" s="254"/>
      <c r="K315" s="254"/>
      <c r="L315" s="254"/>
      <c r="M315" s="254"/>
      <c r="N315" s="254"/>
      <c r="O315" s="254"/>
      <c r="P315" s="254"/>
      <c r="Q315" s="254"/>
      <c r="R315" s="254"/>
      <c r="S315" s="254"/>
      <c r="T315" s="254"/>
      <c r="U315" s="254"/>
      <c r="V315" s="254"/>
      <c r="W315" s="254"/>
      <c r="X315" s="254"/>
      <c r="Y315" s="254"/>
      <c r="Z315" s="254"/>
    </row>
    <row r="316" spans="1:26" ht="12.75" customHeight="1">
      <c r="A316" s="25">
        <v>21130401</v>
      </c>
      <c r="B316" s="29" t="s">
        <v>287</v>
      </c>
      <c r="C316" s="26">
        <v>12500000</v>
      </c>
      <c r="D316" s="46"/>
      <c r="E316" s="23"/>
      <c r="F316" s="127"/>
      <c r="G316" s="254"/>
      <c r="H316" s="254"/>
      <c r="I316" s="255"/>
      <c r="J316" s="254"/>
      <c r="K316" s="254"/>
      <c r="L316" s="254"/>
      <c r="M316" s="254"/>
      <c r="N316" s="254"/>
      <c r="O316" s="254"/>
      <c r="P316" s="254"/>
      <c r="Q316" s="254"/>
      <c r="R316" s="254"/>
      <c r="S316" s="254"/>
      <c r="T316" s="254"/>
      <c r="U316" s="254"/>
      <c r="V316" s="254"/>
      <c r="W316" s="254"/>
      <c r="X316" s="254"/>
      <c r="Y316" s="254"/>
      <c r="Z316" s="254"/>
    </row>
    <row r="317" spans="1:26" ht="12.75" customHeight="1">
      <c r="A317" s="25">
        <v>21130406</v>
      </c>
      <c r="B317" s="29" t="s">
        <v>288</v>
      </c>
      <c r="C317" s="26">
        <v>10500000</v>
      </c>
      <c r="D317" s="46"/>
      <c r="E317" s="23"/>
      <c r="F317" s="127"/>
      <c r="G317" s="254"/>
      <c r="H317" s="254"/>
      <c r="I317" s="255"/>
      <c r="J317" s="254"/>
      <c r="K317" s="254"/>
      <c r="L317" s="254"/>
      <c r="M317" s="254"/>
      <c r="N317" s="254"/>
      <c r="O317" s="254"/>
      <c r="P317" s="254"/>
      <c r="Q317" s="254"/>
      <c r="R317" s="254"/>
      <c r="S317" s="254"/>
      <c r="T317" s="254"/>
      <c r="U317" s="254"/>
      <c r="V317" s="254"/>
      <c r="W317" s="254"/>
      <c r="X317" s="254"/>
      <c r="Y317" s="254"/>
      <c r="Z317" s="254"/>
    </row>
    <row r="318" spans="1:26" ht="12.75" customHeight="1">
      <c r="A318" s="21">
        <v>211305</v>
      </c>
      <c r="B318" s="49" t="s">
        <v>55</v>
      </c>
      <c r="C318" s="23">
        <f>+SUM(C319:C320)</f>
        <v>20300000</v>
      </c>
      <c r="D318" s="46"/>
      <c r="E318" s="23"/>
      <c r="F318" s="127"/>
      <c r="G318" s="254"/>
      <c r="H318" s="254"/>
      <c r="I318" s="255"/>
      <c r="J318" s="254"/>
      <c r="K318" s="254"/>
      <c r="L318" s="254"/>
      <c r="M318" s="254"/>
      <c r="N318" s="254"/>
      <c r="O318" s="254"/>
      <c r="P318" s="254"/>
      <c r="Q318" s="254"/>
      <c r="R318" s="254"/>
      <c r="S318" s="254"/>
      <c r="T318" s="254"/>
      <c r="U318" s="254"/>
      <c r="V318" s="254"/>
      <c r="W318" s="254"/>
      <c r="X318" s="254"/>
      <c r="Y318" s="254"/>
      <c r="Z318" s="254"/>
    </row>
    <row r="319" spans="1:26" ht="12.75" customHeight="1">
      <c r="A319" s="25">
        <v>21130501</v>
      </c>
      <c r="B319" s="32" t="s">
        <v>115</v>
      </c>
      <c r="C319" s="26">
        <v>500000</v>
      </c>
      <c r="D319" s="46"/>
      <c r="E319" s="23"/>
      <c r="F319" s="127"/>
      <c r="G319" s="113"/>
      <c r="H319" s="113"/>
      <c r="I319" s="255"/>
      <c r="J319" s="113"/>
      <c r="K319" s="113"/>
      <c r="L319" s="113"/>
      <c r="M319" s="113"/>
      <c r="N319" s="113"/>
      <c r="O319" s="113"/>
      <c r="P319" s="113"/>
      <c r="Q319" s="113"/>
      <c r="R319" s="113"/>
      <c r="S319" s="113"/>
      <c r="T319" s="113"/>
      <c r="U319" s="113"/>
      <c r="V319" s="113"/>
      <c r="W319" s="113"/>
      <c r="X319" s="113"/>
      <c r="Y319" s="113"/>
      <c r="Z319" s="113"/>
    </row>
    <row r="320" spans="1:26" ht="12.75" customHeight="1">
      <c r="A320" s="25">
        <v>21130502</v>
      </c>
      <c r="B320" s="26" t="s">
        <v>56</v>
      </c>
      <c r="C320" s="26">
        <f>19800000</f>
        <v>19800000</v>
      </c>
      <c r="D320" s="46"/>
      <c r="E320" s="23"/>
      <c r="F320" s="127"/>
      <c r="G320" s="113"/>
      <c r="H320" s="113"/>
      <c r="I320" s="255"/>
      <c r="J320" s="113"/>
      <c r="K320" s="113"/>
      <c r="L320" s="113"/>
      <c r="M320" s="113"/>
      <c r="N320" s="113"/>
      <c r="O320" s="113"/>
      <c r="P320" s="113"/>
      <c r="Q320" s="113"/>
      <c r="R320" s="113"/>
      <c r="S320" s="113"/>
      <c r="T320" s="113"/>
      <c r="U320" s="113"/>
      <c r="V320" s="113"/>
      <c r="W320" s="113"/>
      <c r="X320" s="113"/>
      <c r="Y320" s="113"/>
      <c r="Z320" s="113"/>
    </row>
    <row r="321" spans="1:26" ht="12.75" customHeight="1">
      <c r="A321" s="21">
        <v>211306</v>
      </c>
      <c r="B321" s="23" t="s">
        <v>57</v>
      </c>
      <c r="C321" s="23">
        <f>SUM(C322:C323)</f>
        <v>2100000</v>
      </c>
      <c r="D321" s="46"/>
      <c r="E321" s="23"/>
      <c r="F321" s="127"/>
      <c r="G321" s="254"/>
      <c r="H321" s="254"/>
      <c r="I321" s="255"/>
      <c r="J321" s="254"/>
      <c r="K321" s="254"/>
      <c r="L321" s="254"/>
      <c r="M321" s="254"/>
      <c r="N321" s="254"/>
      <c r="O321" s="254"/>
      <c r="P321" s="254"/>
      <c r="Q321" s="254"/>
      <c r="R321" s="254"/>
      <c r="S321" s="254"/>
      <c r="T321" s="254"/>
      <c r="U321" s="254"/>
      <c r="V321" s="254"/>
      <c r="W321" s="254"/>
      <c r="X321" s="254"/>
      <c r="Y321" s="254"/>
      <c r="Z321" s="254"/>
    </row>
    <row r="322" spans="1:26" ht="12.75" customHeight="1">
      <c r="A322" s="25">
        <v>21130604</v>
      </c>
      <c r="B322" s="26" t="s">
        <v>58</v>
      </c>
      <c r="C322" s="26">
        <v>1200000</v>
      </c>
      <c r="D322" s="46"/>
      <c r="E322" s="23"/>
      <c r="F322" s="127"/>
      <c r="G322" s="254"/>
      <c r="H322" s="254"/>
      <c r="I322" s="255"/>
      <c r="J322" s="254"/>
      <c r="K322" s="254"/>
      <c r="L322" s="254"/>
      <c r="M322" s="254"/>
      <c r="N322" s="254"/>
      <c r="O322" s="254"/>
      <c r="P322" s="254"/>
      <c r="Q322" s="254"/>
      <c r="R322" s="254"/>
      <c r="S322" s="254"/>
      <c r="T322" s="254"/>
      <c r="U322" s="254"/>
      <c r="V322" s="254"/>
      <c r="W322" s="254"/>
      <c r="X322" s="254"/>
      <c r="Y322" s="254"/>
      <c r="Z322" s="254"/>
    </row>
    <row r="323" spans="1:26" ht="12.75" customHeight="1">
      <c r="A323" s="25">
        <v>21130607</v>
      </c>
      <c r="B323" s="26" t="s">
        <v>60</v>
      </c>
      <c r="C323" s="26">
        <v>900000</v>
      </c>
      <c r="D323" s="46"/>
      <c r="E323" s="23"/>
      <c r="F323" s="127"/>
      <c r="G323" s="113"/>
      <c r="H323" s="113"/>
      <c r="I323" s="255"/>
      <c r="J323" s="113"/>
      <c r="K323" s="113"/>
      <c r="L323" s="113"/>
      <c r="M323" s="113"/>
      <c r="N323" s="113"/>
      <c r="O323" s="113"/>
      <c r="P323" s="113"/>
      <c r="Q323" s="113"/>
      <c r="R323" s="113"/>
      <c r="S323" s="113"/>
      <c r="T323" s="113"/>
      <c r="U323" s="113"/>
      <c r="V323" s="113"/>
      <c r="W323" s="113"/>
      <c r="X323" s="113"/>
      <c r="Y323" s="113"/>
      <c r="Z323" s="113"/>
    </row>
    <row r="324" spans="1:26" ht="12.75" customHeight="1">
      <c r="A324" s="21">
        <v>211309</v>
      </c>
      <c r="B324" s="23" t="s">
        <v>61</v>
      </c>
      <c r="C324" s="23">
        <f>SUM(C325:C326)</f>
        <v>65900000</v>
      </c>
      <c r="D324" s="46"/>
      <c r="E324" s="23"/>
      <c r="F324" s="127"/>
      <c r="G324" s="254"/>
      <c r="H324" s="254"/>
      <c r="I324" s="255"/>
      <c r="J324" s="254"/>
      <c r="K324" s="254"/>
      <c r="L324" s="254"/>
      <c r="M324" s="254"/>
      <c r="N324" s="254"/>
      <c r="O324" s="254"/>
      <c r="P324" s="254"/>
      <c r="Q324" s="254"/>
      <c r="R324" s="254"/>
      <c r="S324" s="254"/>
      <c r="T324" s="254"/>
      <c r="U324" s="254"/>
      <c r="V324" s="254"/>
      <c r="W324" s="254"/>
      <c r="X324" s="254"/>
      <c r="Y324" s="254"/>
      <c r="Z324" s="254"/>
    </row>
    <row r="325" spans="1:26" ht="12.75" customHeight="1">
      <c r="A325" s="25">
        <v>21130901</v>
      </c>
      <c r="B325" s="26" t="s">
        <v>62</v>
      </c>
      <c r="C325" s="26">
        <v>61250000</v>
      </c>
      <c r="D325" s="46"/>
      <c r="E325" s="23"/>
      <c r="F325" s="127"/>
      <c r="G325" s="119"/>
      <c r="H325" s="113"/>
      <c r="I325" s="255"/>
      <c r="J325" s="113"/>
      <c r="K325" s="113"/>
      <c r="L325" s="113"/>
      <c r="M325" s="113"/>
      <c r="N325" s="113"/>
      <c r="O325" s="113"/>
      <c r="P325" s="113"/>
      <c r="Q325" s="113"/>
      <c r="R325" s="113"/>
      <c r="S325" s="113"/>
      <c r="T325" s="113"/>
      <c r="U325" s="113"/>
      <c r="V325" s="113"/>
      <c r="W325" s="113"/>
      <c r="X325" s="113"/>
      <c r="Y325" s="113"/>
      <c r="Z325" s="113"/>
    </row>
    <row r="326" spans="1:26" ht="12.75" customHeight="1">
      <c r="A326" s="25">
        <v>21130908</v>
      </c>
      <c r="B326" s="26" t="s">
        <v>64</v>
      </c>
      <c r="C326" s="26">
        <v>4650000</v>
      </c>
      <c r="D326" s="46"/>
      <c r="E326" s="23"/>
      <c r="F326" s="127"/>
      <c r="G326" s="113"/>
      <c r="H326" s="113"/>
      <c r="I326" s="255"/>
      <c r="J326" s="113"/>
      <c r="K326" s="113"/>
      <c r="L326" s="113"/>
      <c r="M326" s="113"/>
      <c r="N326" s="113"/>
      <c r="O326" s="113"/>
      <c r="P326" s="113"/>
      <c r="Q326" s="113"/>
      <c r="R326" s="113"/>
      <c r="S326" s="113"/>
      <c r="T326" s="113"/>
      <c r="U326" s="113"/>
      <c r="V326" s="113"/>
      <c r="W326" s="113"/>
      <c r="X326" s="113"/>
      <c r="Y326" s="113"/>
      <c r="Z326" s="113"/>
    </row>
    <row r="327" spans="1:26" ht="12.75" customHeight="1">
      <c r="A327" s="25"/>
      <c r="B327" s="26"/>
      <c r="C327" s="26"/>
      <c r="D327" s="46"/>
      <c r="E327" s="23"/>
      <c r="F327" s="127"/>
      <c r="G327" s="113"/>
      <c r="H327" s="113"/>
      <c r="I327" s="255"/>
      <c r="J327" s="113"/>
      <c r="K327" s="113"/>
      <c r="L327" s="113"/>
      <c r="M327" s="113"/>
      <c r="N327" s="113"/>
      <c r="O327" s="113"/>
      <c r="P327" s="113"/>
      <c r="Q327" s="113"/>
      <c r="R327" s="113"/>
      <c r="S327" s="113"/>
      <c r="T327" s="113"/>
      <c r="U327" s="113"/>
      <c r="V327" s="113"/>
      <c r="W327" s="113"/>
      <c r="X327" s="113"/>
      <c r="Y327" s="113"/>
      <c r="Z327" s="113"/>
    </row>
    <row r="328" spans="1:26" ht="12.75" customHeight="1">
      <c r="A328" s="698" t="s">
        <v>74</v>
      </c>
      <c r="B328" s="657"/>
      <c r="C328" s="86">
        <f>C329+C333+C335+C338</f>
        <v>59000000</v>
      </c>
      <c r="D328" s="46"/>
      <c r="E328" s="23"/>
      <c r="F328" s="127"/>
      <c r="G328" s="113"/>
      <c r="H328" s="113"/>
      <c r="I328" s="255"/>
      <c r="J328" s="113"/>
      <c r="K328" s="113"/>
      <c r="L328" s="113"/>
      <c r="M328" s="113"/>
      <c r="N328" s="113"/>
      <c r="O328" s="113"/>
      <c r="P328" s="113"/>
      <c r="Q328" s="113"/>
      <c r="R328" s="113"/>
      <c r="S328" s="113"/>
      <c r="T328" s="113"/>
      <c r="U328" s="113"/>
      <c r="V328" s="113"/>
      <c r="W328" s="113"/>
      <c r="X328" s="113"/>
      <c r="Y328" s="113"/>
      <c r="Z328" s="113"/>
    </row>
    <row r="329" spans="1:26" ht="12.75" customHeight="1">
      <c r="A329" s="21">
        <v>221102</v>
      </c>
      <c r="B329" s="21" t="s">
        <v>132</v>
      </c>
      <c r="C329" s="23">
        <f>SUM(C330:C332)</f>
        <v>13400000</v>
      </c>
      <c r="D329" s="46"/>
      <c r="E329" s="23"/>
      <c r="F329" s="127"/>
      <c r="G329" s="254"/>
      <c r="H329" s="254"/>
      <c r="I329" s="255"/>
      <c r="J329" s="254"/>
      <c r="K329" s="254"/>
      <c r="L329" s="254"/>
      <c r="M329" s="254"/>
      <c r="N329" s="254"/>
      <c r="O329" s="254"/>
      <c r="P329" s="254"/>
      <c r="Q329" s="254"/>
      <c r="R329" s="254"/>
      <c r="S329" s="254"/>
      <c r="T329" s="254"/>
      <c r="U329" s="254"/>
      <c r="V329" s="254"/>
      <c r="W329" s="254"/>
      <c r="X329" s="254"/>
      <c r="Y329" s="254"/>
      <c r="Z329" s="254"/>
    </row>
    <row r="330" spans="1:26" ht="12.75" customHeight="1">
      <c r="A330" s="25">
        <v>22110202</v>
      </c>
      <c r="B330" s="25" t="s">
        <v>259</v>
      </c>
      <c r="C330" s="26">
        <v>3300000</v>
      </c>
      <c r="D330" s="46"/>
      <c r="E330" s="23"/>
      <c r="F330" s="127"/>
      <c r="G330" s="254"/>
      <c r="H330" s="254"/>
      <c r="I330" s="255"/>
      <c r="J330" s="254"/>
      <c r="K330" s="254"/>
      <c r="L330" s="254"/>
      <c r="M330" s="254"/>
      <c r="N330" s="254"/>
      <c r="O330" s="254"/>
      <c r="P330" s="254"/>
      <c r="Q330" s="254"/>
      <c r="R330" s="254"/>
      <c r="S330" s="254"/>
      <c r="T330" s="254"/>
      <c r="U330" s="254"/>
      <c r="V330" s="254"/>
      <c r="W330" s="254"/>
      <c r="X330" s="254"/>
      <c r="Y330" s="254"/>
      <c r="Z330" s="254"/>
    </row>
    <row r="331" spans="1:26" ht="12.75" customHeight="1">
      <c r="A331" s="25">
        <v>22110204</v>
      </c>
      <c r="B331" s="25" t="s">
        <v>133</v>
      </c>
      <c r="C331" s="26">
        <v>7500000</v>
      </c>
      <c r="D331" s="46"/>
      <c r="E331" s="23"/>
      <c r="F331" s="127"/>
      <c r="G331" s="254"/>
      <c r="H331" s="254"/>
      <c r="I331" s="255"/>
      <c r="J331" s="254"/>
      <c r="K331" s="254"/>
      <c r="L331" s="254"/>
      <c r="M331" s="254"/>
      <c r="N331" s="254"/>
      <c r="O331" s="254"/>
      <c r="P331" s="254"/>
      <c r="Q331" s="254"/>
      <c r="R331" s="254"/>
      <c r="S331" s="254"/>
      <c r="T331" s="254"/>
      <c r="U331" s="254"/>
      <c r="V331" s="254"/>
      <c r="W331" s="254"/>
      <c r="X331" s="254"/>
      <c r="Y331" s="254"/>
      <c r="Z331" s="254"/>
    </row>
    <row r="332" spans="1:26" ht="12.75" customHeight="1">
      <c r="A332" s="25">
        <v>22110205</v>
      </c>
      <c r="B332" s="25" t="s">
        <v>134</v>
      </c>
      <c r="C332" s="26">
        <v>2600000</v>
      </c>
      <c r="D332" s="46"/>
      <c r="E332" s="23"/>
      <c r="F332" s="127"/>
      <c r="G332" s="254"/>
      <c r="H332" s="254"/>
      <c r="I332" s="255"/>
      <c r="J332" s="254"/>
      <c r="K332" s="254"/>
      <c r="L332" s="254"/>
      <c r="M332" s="254"/>
      <c r="N332" s="254"/>
      <c r="O332" s="254"/>
      <c r="P332" s="254"/>
      <c r="Q332" s="254"/>
      <c r="R332" s="254"/>
      <c r="S332" s="254"/>
      <c r="T332" s="254"/>
      <c r="U332" s="254"/>
      <c r="V332" s="254"/>
      <c r="W332" s="254"/>
      <c r="X332" s="254"/>
      <c r="Y332" s="254"/>
      <c r="Z332" s="254"/>
    </row>
    <row r="333" spans="1:26" ht="12.75" customHeight="1">
      <c r="A333" s="21">
        <v>221103</v>
      </c>
      <c r="B333" s="21" t="s">
        <v>135</v>
      </c>
      <c r="C333" s="23">
        <f>SUM(C334)</f>
        <v>40000000</v>
      </c>
      <c r="D333" s="46"/>
      <c r="E333" s="23"/>
      <c r="F333" s="127"/>
      <c r="G333" s="254"/>
      <c r="H333" s="254"/>
      <c r="I333" s="255"/>
      <c r="J333" s="254"/>
      <c r="K333" s="254"/>
      <c r="L333" s="254"/>
      <c r="M333" s="254"/>
      <c r="N333" s="254"/>
      <c r="O333" s="254"/>
      <c r="P333" s="254"/>
      <c r="Q333" s="254"/>
      <c r="R333" s="254"/>
      <c r="S333" s="254"/>
      <c r="T333" s="254"/>
      <c r="U333" s="254"/>
      <c r="V333" s="254"/>
      <c r="W333" s="254"/>
      <c r="X333" s="254"/>
      <c r="Y333" s="254"/>
      <c r="Z333" s="254"/>
    </row>
    <row r="334" spans="1:26" ht="12.75" customHeight="1">
      <c r="A334" s="25">
        <v>22110301</v>
      </c>
      <c r="B334" s="25" t="s">
        <v>136</v>
      </c>
      <c r="C334" s="26">
        <v>40000000</v>
      </c>
      <c r="D334" s="46"/>
      <c r="E334" s="23"/>
      <c r="F334" s="127"/>
      <c r="G334" s="254"/>
      <c r="H334" s="254"/>
      <c r="I334" s="255"/>
      <c r="J334" s="254"/>
      <c r="K334" s="254"/>
      <c r="L334" s="254"/>
      <c r="M334" s="254"/>
      <c r="N334" s="254"/>
      <c r="O334" s="254"/>
      <c r="P334" s="254"/>
      <c r="Q334" s="254"/>
      <c r="R334" s="254"/>
      <c r="S334" s="254"/>
      <c r="T334" s="254"/>
      <c r="U334" s="254"/>
      <c r="V334" s="254"/>
      <c r="W334" s="254"/>
      <c r="X334" s="254"/>
      <c r="Y334" s="254"/>
      <c r="Z334" s="254"/>
    </row>
    <row r="335" spans="1:26" ht="12.75" customHeight="1">
      <c r="A335" s="21">
        <v>221104</v>
      </c>
      <c r="B335" s="21" t="s">
        <v>78</v>
      </c>
      <c r="C335" s="23">
        <f>SUM(C336:C337)</f>
        <v>4050000</v>
      </c>
      <c r="D335" s="46"/>
      <c r="E335" s="23"/>
      <c r="F335" s="127"/>
      <c r="G335" s="254"/>
      <c r="H335" s="254"/>
      <c r="I335" s="255"/>
      <c r="J335" s="254"/>
      <c r="K335" s="254"/>
      <c r="L335" s="254"/>
      <c r="M335" s="254"/>
      <c r="N335" s="254"/>
      <c r="O335" s="254"/>
      <c r="P335" s="254"/>
      <c r="Q335" s="254"/>
      <c r="R335" s="254"/>
      <c r="S335" s="254"/>
      <c r="T335" s="254"/>
      <c r="U335" s="254"/>
      <c r="V335" s="254"/>
      <c r="W335" s="254"/>
      <c r="X335" s="254"/>
      <c r="Y335" s="254"/>
      <c r="Z335" s="254"/>
    </row>
    <row r="336" spans="1:26" ht="12.75" customHeight="1">
      <c r="A336" s="25">
        <v>22110401</v>
      </c>
      <c r="B336" s="29" t="s">
        <v>79</v>
      </c>
      <c r="C336" s="26">
        <v>2300000</v>
      </c>
      <c r="D336" s="46"/>
      <c r="E336" s="23"/>
      <c r="F336" s="127"/>
      <c r="G336" s="113"/>
      <c r="H336" s="113"/>
      <c r="I336" s="255"/>
      <c r="J336" s="113"/>
      <c r="K336" s="113"/>
      <c r="L336" s="113"/>
      <c r="M336" s="113"/>
      <c r="N336" s="113"/>
      <c r="O336" s="113"/>
      <c r="P336" s="113"/>
      <c r="Q336" s="113"/>
      <c r="R336" s="113"/>
      <c r="S336" s="113"/>
      <c r="T336" s="113"/>
      <c r="U336" s="113"/>
      <c r="V336" s="113"/>
      <c r="W336" s="113"/>
      <c r="X336" s="113"/>
      <c r="Y336" s="113"/>
      <c r="Z336" s="113"/>
    </row>
    <row r="337" spans="1:26" ht="12.75" customHeight="1">
      <c r="A337" s="25">
        <v>22110405</v>
      </c>
      <c r="B337" s="29" t="s">
        <v>253</v>
      </c>
      <c r="C337" s="26">
        <v>1750000</v>
      </c>
      <c r="D337" s="46"/>
      <c r="E337" s="23"/>
      <c r="F337" s="127"/>
      <c r="G337" s="113"/>
      <c r="H337" s="113"/>
      <c r="I337" s="255"/>
      <c r="J337" s="113"/>
      <c r="K337" s="113"/>
      <c r="L337" s="113"/>
      <c r="M337" s="113"/>
      <c r="N337" s="113"/>
      <c r="O337" s="113"/>
      <c r="P337" s="113"/>
      <c r="Q337" s="113"/>
      <c r="R337" s="113"/>
      <c r="S337" s="113"/>
      <c r="T337" s="113"/>
      <c r="U337" s="113"/>
      <c r="V337" s="113"/>
      <c r="W337" s="113"/>
      <c r="X337" s="113"/>
      <c r="Y337" s="113"/>
      <c r="Z337" s="113"/>
    </row>
    <row r="338" spans="1:26" ht="12.75" customHeight="1">
      <c r="A338" s="21">
        <v>221107</v>
      </c>
      <c r="B338" s="49" t="s">
        <v>81</v>
      </c>
      <c r="C338" s="23">
        <f>SUM(C339)</f>
        <v>1550000</v>
      </c>
      <c r="D338" s="46"/>
      <c r="E338" s="23"/>
      <c r="F338" s="127"/>
      <c r="G338" s="254"/>
      <c r="H338" s="254"/>
      <c r="I338" s="255"/>
      <c r="J338" s="254"/>
      <c r="K338" s="254"/>
      <c r="L338" s="254"/>
      <c r="M338" s="254"/>
      <c r="N338" s="254"/>
      <c r="O338" s="254"/>
      <c r="P338" s="254"/>
      <c r="Q338" s="254"/>
      <c r="R338" s="254"/>
      <c r="S338" s="254"/>
      <c r="T338" s="254"/>
      <c r="U338" s="254"/>
      <c r="V338" s="254"/>
      <c r="W338" s="254"/>
      <c r="X338" s="254"/>
      <c r="Y338" s="254"/>
      <c r="Z338" s="254"/>
    </row>
    <row r="339" spans="1:26" ht="12.75" customHeight="1">
      <c r="A339" s="25">
        <v>22110702</v>
      </c>
      <c r="B339" s="29" t="s">
        <v>82</v>
      </c>
      <c r="C339" s="26">
        <v>1550000</v>
      </c>
      <c r="D339" s="46"/>
      <c r="E339" s="23"/>
      <c r="F339" s="127"/>
      <c r="G339" s="113"/>
      <c r="H339" s="113"/>
      <c r="I339" s="255"/>
      <c r="J339" s="113"/>
      <c r="K339" s="113"/>
      <c r="L339" s="113"/>
      <c r="M339" s="113"/>
      <c r="N339" s="113"/>
      <c r="O339" s="113"/>
      <c r="P339" s="113"/>
      <c r="Q339" s="113"/>
      <c r="R339" s="113"/>
      <c r="S339" s="113"/>
      <c r="T339" s="113"/>
      <c r="U339" s="113"/>
      <c r="V339" s="113"/>
      <c r="W339" s="113"/>
      <c r="X339" s="113"/>
      <c r="Y339" s="113"/>
      <c r="Z339" s="113"/>
    </row>
    <row r="340" spans="1:26" ht="12.75" customHeight="1">
      <c r="A340" s="25"/>
      <c r="B340" s="29"/>
      <c r="C340" s="26"/>
      <c r="D340" s="26"/>
      <c r="E340" s="26"/>
      <c r="F340" s="127"/>
      <c r="G340" s="113"/>
      <c r="H340" s="113"/>
      <c r="I340" s="255"/>
      <c r="J340" s="113"/>
      <c r="K340" s="113"/>
      <c r="L340" s="113"/>
      <c r="M340" s="113"/>
      <c r="N340" s="113"/>
      <c r="O340" s="113"/>
      <c r="P340" s="113"/>
      <c r="Q340" s="113"/>
      <c r="R340" s="113"/>
      <c r="S340" s="113"/>
      <c r="T340" s="113"/>
      <c r="U340" s="113"/>
      <c r="V340" s="113"/>
      <c r="W340" s="113"/>
      <c r="X340" s="113"/>
      <c r="Y340" s="113"/>
      <c r="Z340" s="113"/>
    </row>
    <row r="341" spans="1:26" ht="12.75" customHeight="1" thickBot="1">
      <c r="A341" s="29"/>
      <c r="B341" s="29"/>
      <c r="C341" s="26"/>
      <c r="D341" s="26"/>
      <c r="E341" s="26"/>
      <c r="F341" s="127"/>
      <c r="G341" s="113"/>
      <c r="H341" s="113"/>
      <c r="I341" s="255"/>
      <c r="J341" s="113"/>
      <c r="K341" s="113"/>
      <c r="L341" s="113"/>
      <c r="M341" s="113"/>
      <c r="N341" s="113"/>
      <c r="O341" s="113"/>
      <c r="P341" s="113"/>
      <c r="Q341" s="113"/>
      <c r="R341" s="113"/>
      <c r="S341" s="113"/>
      <c r="T341" s="113"/>
      <c r="U341" s="113"/>
      <c r="V341" s="113"/>
      <c r="W341" s="113"/>
      <c r="X341" s="113"/>
      <c r="Y341" s="113"/>
      <c r="Z341" s="113"/>
    </row>
    <row r="342" spans="1:26" ht="12.75" customHeight="1">
      <c r="A342" s="775" t="s">
        <v>475</v>
      </c>
      <c r="B342" s="776"/>
      <c r="C342" s="783" t="s">
        <v>476</v>
      </c>
      <c r="E342" s="127"/>
      <c r="F342" s="113"/>
      <c r="G342" s="113"/>
      <c r="H342" s="255"/>
      <c r="I342" s="113"/>
      <c r="J342" s="113"/>
      <c r="K342" s="113"/>
      <c r="L342" s="113"/>
      <c r="M342" s="113"/>
      <c r="N342" s="113"/>
      <c r="O342" s="113"/>
      <c r="P342" s="113"/>
      <c r="Q342" s="113"/>
      <c r="R342" s="113"/>
      <c r="S342" s="113"/>
      <c r="T342" s="113"/>
      <c r="U342" s="113"/>
      <c r="V342" s="113"/>
      <c r="W342" s="113"/>
      <c r="X342" s="113"/>
      <c r="Y342" s="113"/>
    </row>
    <row r="343" spans="1:26" ht="12.75" customHeight="1" thickBot="1">
      <c r="A343" s="777"/>
      <c r="B343" s="687"/>
      <c r="C343" s="741"/>
      <c r="E343" s="127"/>
      <c r="F343" s="113"/>
      <c r="G343" s="113"/>
      <c r="H343" s="255"/>
      <c r="I343" s="113"/>
      <c r="J343" s="113"/>
      <c r="K343" s="113"/>
      <c r="L343" s="113"/>
      <c r="M343" s="113"/>
      <c r="N343" s="113"/>
      <c r="O343" s="113"/>
      <c r="P343" s="113"/>
      <c r="Q343" s="113"/>
      <c r="R343" s="113"/>
      <c r="S343" s="113"/>
      <c r="T343" s="113"/>
      <c r="U343" s="113"/>
      <c r="V343" s="113"/>
      <c r="W343" s="113"/>
      <c r="X343" s="113"/>
      <c r="Y343" s="113"/>
    </row>
    <row r="344" spans="1:26" ht="12.75" customHeight="1">
      <c r="A344" s="778" t="s">
        <v>477</v>
      </c>
      <c r="B344" s="669"/>
      <c r="C344" s="779"/>
      <c r="E344" s="127"/>
      <c r="F344" s="113"/>
      <c r="G344" s="113"/>
      <c r="H344" s="255"/>
      <c r="I344" s="113"/>
      <c r="J344" s="113"/>
      <c r="K344" s="113"/>
      <c r="L344" s="113"/>
      <c r="M344" s="113"/>
      <c r="N344" s="113"/>
      <c r="O344" s="113"/>
      <c r="P344" s="113"/>
      <c r="Q344" s="113"/>
      <c r="R344" s="113"/>
      <c r="S344" s="113"/>
      <c r="T344" s="113"/>
      <c r="U344" s="113"/>
      <c r="V344" s="113"/>
      <c r="W344" s="113"/>
      <c r="X344" s="113"/>
      <c r="Y344" s="113"/>
    </row>
    <row r="345" spans="1:26" ht="12.75" customHeight="1">
      <c r="A345" s="780"/>
      <c r="B345" s="672"/>
      <c r="C345" s="781"/>
      <c r="E345" s="127"/>
      <c r="F345" s="113"/>
      <c r="G345" s="113"/>
      <c r="H345" s="255"/>
      <c r="I345" s="113"/>
      <c r="J345" s="113"/>
      <c r="K345" s="113"/>
      <c r="L345" s="113"/>
      <c r="M345" s="113"/>
      <c r="N345" s="113"/>
      <c r="O345" s="113"/>
      <c r="P345" s="113"/>
      <c r="Q345" s="113"/>
      <c r="R345" s="113"/>
      <c r="S345" s="113"/>
      <c r="T345" s="113"/>
      <c r="U345" s="113"/>
      <c r="V345" s="113"/>
      <c r="W345" s="113"/>
      <c r="X345" s="113"/>
      <c r="Y345" s="113"/>
    </row>
    <row r="346" spans="1:26" ht="12.75" customHeight="1">
      <c r="A346" s="780"/>
      <c r="B346" s="672"/>
      <c r="C346" s="781"/>
      <c r="E346" s="127"/>
      <c r="F346" s="113"/>
      <c r="G346" s="113"/>
      <c r="H346" s="255"/>
      <c r="I346" s="113"/>
      <c r="J346" s="113"/>
      <c r="K346" s="113"/>
      <c r="L346" s="113"/>
      <c r="M346" s="113"/>
      <c r="N346" s="113"/>
      <c r="O346" s="113"/>
      <c r="P346" s="113"/>
      <c r="Q346" s="113"/>
      <c r="R346" s="113"/>
      <c r="S346" s="113"/>
      <c r="T346" s="113"/>
      <c r="U346" s="113"/>
      <c r="V346" s="113"/>
      <c r="W346" s="113"/>
      <c r="X346" s="113"/>
      <c r="Y346" s="113"/>
    </row>
    <row r="347" spans="1:26" ht="12.75" customHeight="1">
      <c r="A347" s="780"/>
      <c r="B347" s="672"/>
      <c r="C347" s="781"/>
      <c r="E347" s="127"/>
      <c r="F347" s="113"/>
      <c r="G347" s="113"/>
      <c r="H347" s="255"/>
      <c r="I347" s="113"/>
      <c r="J347" s="113"/>
      <c r="K347" s="113"/>
      <c r="L347" s="113"/>
      <c r="M347" s="113"/>
      <c r="N347" s="113"/>
      <c r="O347" s="113"/>
      <c r="P347" s="113"/>
      <c r="Q347" s="113"/>
      <c r="R347" s="113"/>
      <c r="S347" s="113"/>
      <c r="T347" s="113"/>
      <c r="U347" s="113"/>
      <c r="V347" s="113"/>
      <c r="W347" s="113"/>
      <c r="X347" s="113"/>
      <c r="Y347" s="113"/>
    </row>
    <row r="348" spans="1:26" ht="12.75" customHeight="1">
      <c r="A348" s="780"/>
      <c r="B348" s="672"/>
      <c r="C348" s="781"/>
      <c r="E348" s="127"/>
      <c r="F348" s="113"/>
      <c r="G348" s="113"/>
      <c r="H348" s="255"/>
      <c r="I348" s="113"/>
      <c r="J348" s="113"/>
      <c r="K348" s="113"/>
      <c r="L348" s="113"/>
      <c r="M348" s="113"/>
      <c r="N348" s="113"/>
      <c r="O348" s="113"/>
      <c r="P348" s="113"/>
      <c r="Q348" s="113"/>
      <c r="R348" s="113"/>
      <c r="S348" s="113"/>
      <c r="T348" s="113"/>
      <c r="U348" s="113"/>
      <c r="V348" s="113"/>
      <c r="W348" s="113"/>
      <c r="X348" s="113"/>
      <c r="Y348" s="113"/>
    </row>
    <row r="349" spans="1:26" ht="12.75" customHeight="1">
      <c r="A349" s="780"/>
      <c r="B349" s="672"/>
      <c r="C349" s="781"/>
      <c r="E349" s="127"/>
      <c r="F349" s="113"/>
      <c r="G349" s="113"/>
      <c r="H349" s="255"/>
      <c r="I349" s="113"/>
      <c r="J349" s="113"/>
      <c r="K349" s="113"/>
      <c r="L349" s="113"/>
      <c r="M349" s="113"/>
      <c r="N349" s="113"/>
      <c r="O349" s="113"/>
      <c r="P349" s="113"/>
      <c r="Q349" s="113"/>
      <c r="R349" s="113"/>
      <c r="S349" s="113"/>
      <c r="T349" s="113"/>
      <c r="U349" s="113"/>
      <c r="V349" s="113"/>
      <c r="W349" s="113"/>
      <c r="X349" s="113"/>
      <c r="Y349" s="113"/>
    </row>
    <row r="350" spans="1:26" ht="12.75" customHeight="1" thickBot="1">
      <c r="A350" s="744"/>
      <c r="B350" s="675"/>
      <c r="C350" s="782"/>
      <c r="E350" s="127"/>
      <c r="F350" s="113"/>
      <c r="G350" s="113"/>
      <c r="H350" s="255"/>
      <c r="I350" s="113"/>
      <c r="J350" s="113"/>
      <c r="K350" s="113"/>
      <c r="L350" s="113"/>
      <c r="M350" s="113"/>
      <c r="N350" s="113"/>
      <c r="O350" s="113"/>
      <c r="P350" s="113"/>
      <c r="Q350" s="113"/>
      <c r="R350" s="113"/>
      <c r="S350" s="113"/>
      <c r="T350" s="113"/>
      <c r="U350" s="113"/>
      <c r="V350" s="113"/>
      <c r="W350" s="113"/>
      <c r="X350" s="113"/>
      <c r="Y350" s="113"/>
    </row>
    <row r="351" spans="1:26" ht="12.75" customHeight="1">
      <c r="A351" s="472" t="s">
        <v>4</v>
      </c>
      <c r="B351" s="461"/>
      <c r="C351" s="476"/>
      <c r="E351" s="127"/>
      <c r="F351" s="113"/>
      <c r="G351" s="113"/>
      <c r="H351" s="255"/>
      <c r="I351" s="113"/>
      <c r="J351" s="113"/>
      <c r="K351" s="113"/>
      <c r="L351" s="113"/>
      <c r="M351" s="113"/>
      <c r="N351" s="113"/>
      <c r="O351" s="113"/>
      <c r="P351" s="113"/>
      <c r="Q351" s="113"/>
      <c r="R351" s="113"/>
      <c r="S351" s="113"/>
      <c r="T351" s="113"/>
      <c r="U351" s="113"/>
      <c r="V351" s="113"/>
      <c r="W351" s="113"/>
      <c r="X351" s="113"/>
      <c r="Y351" s="113"/>
    </row>
    <row r="352" spans="1:26" ht="12.75" customHeight="1">
      <c r="A352" s="475" t="s">
        <v>458</v>
      </c>
      <c r="B352" s="461"/>
      <c r="C352" s="476"/>
      <c r="E352" s="127"/>
      <c r="F352" s="113"/>
      <c r="G352" s="113"/>
      <c r="H352" s="255"/>
      <c r="I352" s="113"/>
      <c r="J352" s="113"/>
      <c r="K352" s="113"/>
      <c r="L352" s="113"/>
      <c r="M352" s="113"/>
      <c r="N352" s="113"/>
      <c r="O352" s="113"/>
      <c r="P352" s="113"/>
      <c r="Q352" s="113"/>
      <c r="R352" s="113"/>
      <c r="S352" s="113"/>
      <c r="T352" s="113"/>
      <c r="U352" s="113"/>
      <c r="V352" s="113"/>
      <c r="W352" s="113"/>
      <c r="X352" s="113"/>
      <c r="Y352" s="113"/>
    </row>
    <row r="353" spans="1:26" ht="12.75" customHeight="1">
      <c r="A353" s="475" t="s">
        <v>459</v>
      </c>
      <c r="B353" s="461"/>
      <c r="C353" s="476"/>
      <c r="E353" s="127"/>
      <c r="F353" s="113"/>
      <c r="G353" s="113"/>
      <c r="H353" s="255"/>
      <c r="I353" s="113"/>
      <c r="J353" s="113"/>
      <c r="K353" s="113"/>
      <c r="L353" s="113"/>
      <c r="M353" s="113"/>
      <c r="N353" s="113"/>
      <c r="O353" s="113"/>
      <c r="P353" s="113"/>
      <c r="Q353" s="113"/>
      <c r="R353" s="113"/>
      <c r="S353" s="113"/>
      <c r="T353" s="113"/>
      <c r="U353" s="113"/>
      <c r="V353" s="113"/>
      <c r="W353" s="113"/>
      <c r="X353" s="113"/>
      <c r="Y353" s="113"/>
    </row>
    <row r="354" spans="1:26" ht="12.75" customHeight="1" thickBot="1">
      <c r="A354" s="477" t="s">
        <v>88</v>
      </c>
      <c r="B354" s="461"/>
      <c r="C354" s="476"/>
      <c r="E354" s="127"/>
      <c r="F354" s="113"/>
      <c r="G354" s="113"/>
      <c r="H354" s="255"/>
      <c r="I354" s="113"/>
      <c r="J354" s="113"/>
      <c r="K354" s="113"/>
      <c r="L354" s="113"/>
      <c r="M354" s="113"/>
      <c r="N354" s="113"/>
      <c r="O354" s="113"/>
      <c r="P354" s="113"/>
      <c r="Q354" s="113"/>
      <c r="R354" s="113"/>
      <c r="S354" s="113"/>
      <c r="T354" s="113"/>
      <c r="U354" s="113"/>
      <c r="V354" s="113"/>
      <c r="W354" s="113"/>
      <c r="X354" s="113"/>
      <c r="Y354" s="113"/>
    </row>
    <row r="355" spans="1:26" ht="12.75" customHeight="1" thickBot="1">
      <c r="A355" s="505" t="s">
        <v>89</v>
      </c>
      <c r="B355" s="506"/>
      <c r="C355" s="529">
        <f>(C357+C373+C385)</f>
        <v>96056500</v>
      </c>
      <c r="E355" s="127"/>
      <c r="F355" s="113"/>
      <c r="G355" s="113"/>
      <c r="H355" s="255"/>
      <c r="I355" s="113"/>
      <c r="J355" s="113"/>
      <c r="K355" s="113"/>
      <c r="L355" s="113"/>
      <c r="M355" s="113"/>
      <c r="N355" s="113"/>
      <c r="O355" s="113"/>
      <c r="P355" s="113"/>
      <c r="Q355" s="113"/>
      <c r="R355" s="113"/>
      <c r="S355" s="113"/>
      <c r="T355" s="113"/>
      <c r="U355" s="113"/>
      <c r="V355" s="113"/>
      <c r="W355" s="113"/>
      <c r="X355" s="113"/>
      <c r="Y355" s="113"/>
    </row>
    <row r="356" spans="1:26" ht="12.75" customHeight="1" thickBot="1">
      <c r="A356" s="49"/>
      <c r="B356" s="29"/>
      <c r="C356" s="23"/>
      <c r="D356" s="46"/>
      <c r="E356" s="23"/>
      <c r="F356" s="127"/>
      <c r="G356" s="113"/>
      <c r="H356" s="113"/>
      <c r="I356" s="255"/>
      <c r="J356" s="113"/>
      <c r="K356" s="113"/>
      <c r="L356" s="113"/>
      <c r="M356" s="113"/>
      <c r="N356" s="113"/>
      <c r="O356" s="113"/>
      <c r="P356" s="113"/>
      <c r="Q356" s="113"/>
      <c r="R356" s="113"/>
      <c r="S356" s="113"/>
      <c r="T356" s="113"/>
      <c r="U356" s="113"/>
      <c r="V356" s="113"/>
      <c r="W356" s="113"/>
      <c r="X356" s="113"/>
      <c r="Y356" s="113"/>
      <c r="Z356" s="113"/>
    </row>
    <row r="357" spans="1:26" ht="12.75" customHeight="1">
      <c r="A357" s="697" t="s">
        <v>32</v>
      </c>
      <c r="B357" s="657"/>
      <c r="C357" s="126">
        <f>(C358+C360+C362+C364+C367+C369)</f>
        <v>10966500</v>
      </c>
      <c r="D357" s="46"/>
      <c r="E357" s="23"/>
      <c r="F357" s="127"/>
      <c r="G357" s="113"/>
      <c r="H357" s="113"/>
      <c r="I357" s="255"/>
      <c r="J357" s="113"/>
      <c r="K357" s="113"/>
      <c r="L357" s="113"/>
      <c r="M357" s="113"/>
      <c r="N357" s="113"/>
      <c r="O357" s="113"/>
      <c r="P357" s="113"/>
      <c r="Q357" s="113"/>
      <c r="R357" s="113"/>
      <c r="S357" s="113"/>
      <c r="T357" s="113"/>
      <c r="U357" s="113"/>
      <c r="V357" s="113"/>
      <c r="W357" s="113"/>
      <c r="X357" s="113"/>
      <c r="Y357" s="113"/>
      <c r="Z357" s="113"/>
    </row>
    <row r="358" spans="1:26" ht="12.75" customHeight="1">
      <c r="A358" s="21">
        <v>211201</v>
      </c>
      <c r="B358" s="21" t="s">
        <v>33</v>
      </c>
      <c r="C358" s="50">
        <f>C359</f>
        <v>575000</v>
      </c>
      <c r="D358" s="46"/>
      <c r="E358" s="23"/>
      <c r="F358" s="127"/>
      <c r="G358" s="254"/>
      <c r="H358" s="254"/>
      <c r="I358" s="255"/>
      <c r="J358" s="254"/>
      <c r="K358" s="254"/>
      <c r="L358" s="254"/>
      <c r="M358" s="254"/>
      <c r="N358" s="254"/>
      <c r="O358" s="254"/>
      <c r="P358" s="254"/>
      <c r="Q358" s="254"/>
      <c r="R358" s="254"/>
      <c r="S358" s="254"/>
      <c r="T358" s="254"/>
      <c r="U358" s="254"/>
      <c r="V358" s="254"/>
      <c r="W358" s="254"/>
      <c r="X358" s="254"/>
      <c r="Y358" s="254"/>
      <c r="Z358" s="254"/>
    </row>
    <row r="359" spans="1:26" ht="12.75" customHeight="1">
      <c r="A359" s="25">
        <v>21120101</v>
      </c>
      <c r="B359" s="29" t="s">
        <v>34</v>
      </c>
      <c r="C359" s="51">
        <v>575000</v>
      </c>
      <c r="D359" s="46"/>
      <c r="E359" s="23"/>
      <c r="F359" s="127"/>
      <c r="G359" s="113"/>
      <c r="H359" s="113"/>
      <c r="I359" s="255"/>
      <c r="J359" s="113"/>
      <c r="K359" s="113"/>
      <c r="L359" s="113"/>
      <c r="M359" s="113"/>
      <c r="N359" s="113"/>
      <c r="O359" s="113"/>
      <c r="P359" s="113"/>
      <c r="Q359" s="113"/>
      <c r="R359" s="113"/>
      <c r="S359" s="113"/>
      <c r="T359" s="113"/>
      <c r="U359" s="113"/>
      <c r="V359" s="113"/>
      <c r="W359" s="113"/>
      <c r="X359" s="113"/>
      <c r="Y359" s="113"/>
      <c r="Z359" s="113"/>
    </row>
    <row r="360" spans="1:26" ht="12.75" customHeight="1">
      <c r="A360" s="21">
        <v>211202</v>
      </c>
      <c r="B360" s="7" t="s">
        <v>110</v>
      </c>
      <c r="C360" s="23">
        <f>SUM(C361)</f>
        <v>1250000</v>
      </c>
      <c r="D360" s="46"/>
      <c r="E360" s="23"/>
      <c r="F360" s="127"/>
      <c r="G360" s="254"/>
      <c r="H360" s="254"/>
      <c r="I360" s="255"/>
      <c r="J360" s="254"/>
      <c r="K360" s="254"/>
      <c r="L360" s="254"/>
      <c r="M360" s="254"/>
      <c r="N360" s="254"/>
      <c r="O360" s="254"/>
      <c r="P360" s="254"/>
      <c r="Q360" s="254"/>
      <c r="R360" s="254"/>
      <c r="S360" s="254"/>
      <c r="T360" s="254"/>
      <c r="U360" s="254"/>
      <c r="V360" s="254"/>
      <c r="W360" s="254"/>
      <c r="X360" s="254"/>
      <c r="Y360" s="254"/>
      <c r="Z360" s="254"/>
    </row>
    <row r="361" spans="1:26" ht="12.75" customHeight="1">
      <c r="A361" s="25">
        <v>21120203</v>
      </c>
      <c r="B361" s="32" t="s">
        <v>121</v>
      </c>
      <c r="C361" s="26">
        <v>1250000</v>
      </c>
      <c r="D361" s="46"/>
      <c r="E361" s="23"/>
      <c r="F361" s="127"/>
      <c r="G361" s="254"/>
      <c r="H361" s="254"/>
      <c r="I361" s="255"/>
      <c r="J361" s="254"/>
      <c r="K361" s="254"/>
      <c r="L361" s="254"/>
      <c r="M361" s="254"/>
      <c r="N361" s="254"/>
      <c r="O361" s="254"/>
      <c r="P361" s="254"/>
      <c r="Q361" s="254"/>
      <c r="R361" s="254"/>
      <c r="S361" s="254"/>
      <c r="T361" s="254"/>
      <c r="U361" s="254"/>
      <c r="V361" s="254"/>
      <c r="W361" s="254"/>
      <c r="X361" s="254"/>
      <c r="Y361" s="254"/>
      <c r="Z361" s="254"/>
    </row>
    <row r="362" spans="1:26" ht="12.75" customHeight="1">
      <c r="A362" s="21">
        <v>211204</v>
      </c>
      <c r="B362" s="49" t="s">
        <v>38</v>
      </c>
      <c r="C362" s="23">
        <f>C363</f>
        <v>2750000</v>
      </c>
      <c r="D362" s="46"/>
      <c r="E362" s="23"/>
      <c r="F362" s="127"/>
      <c r="G362" s="254"/>
      <c r="H362" s="254"/>
      <c r="I362" s="255"/>
      <c r="J362" s="254"/>
      <c r="K362" s="254"/>
      <c r="L362" s="254"/>
      <c r="M362" s="254"/>
      <c r="N362" s="254"/>
      <c r="O362" s="254"/>
      <c r="P362" s="254"/>
      <c r="Q362" s="254"/>
      <c r="R362" s="254"/>
      <c r="S362" s="254"/>
      <c r="T362" s="254"/>
      <c r="U362" s="254"/>
      <c r="V362" s="254"/>
      <c r="W362" s="254"/>
      <c r="X362" s="254"/>
      <c r="Y362" s="254"/>
      <c r="Z362" s="254"/>
    </row>
    <row r="363" spans="1:26" ht="12.75" customHeight="1">
      <c r="A363" s="25">
        <v>21120401</v>
      </c>
      <c r="B363" s="26" t="s">
        <v>39</v>
      </c>
      <c r="C363" s="26">
        <v>2750000</v>
      </c>
      <c r="D363" s="46"/>
      <c r="E363" s="23"/>
      <c r="F363" s="127"/>
      <c r="G363" s="113"/>
      <c r="H363" s="113"/>
      <c r="I363" s="255"/>
      <c r="J363" s="113"/>
      <c r="K363" s="113"/>
      <c r="L363" s="113"/>
      <c r="M363" s="113"/>
      <c r="N363" s="113"/>
      <c r="O363" s="113"/>
      <c r="P363" s="113"/>
      <c r="Q363" s="113"/>
      <c r="R363" s="113"/>
      <c r="S363" s="113"/>
      <c r="T363" s="113"/>
      <c r="U363" s="113"/>
      <c r="V363" s="113"/>
      <c r="W363" s="113"/>
      <c r="X363" s="113"/>
      <c r="Y363" s="113"/>
      <c r="Z363" s="113"/>
    </row>
    <row r="364" spans="1:26" ht="12.75" customHeight="1">
      <c r="A364" s="21">
        <v>211207</v>
      </c>
      <c r="B364" s="23" t="s">
        <v>40</v>
      </c>
      <c r="C364" s="23">
        <f>SUM(C365:C366)</f>
        <v>2261500</v>
      </c>
      <c r="D364" s="46"/>
      <c r="E364" s="23"/>
      <c r="F364" s="127"/>
      <c r="G364" s="254"/>
      <c r="H364" s="254"/>
      <c r="I364" s="255"/>
      <c r="J364" s="254"/>
      <c r="K364" s="254"/>
      <c r="L364" s="254"/>
      <c r="M364" s="254"/>
      <c r="N364" s="254"/>
      <c r="O364" s="254"/>
      <c r="P364" s="254"/>
      <c r="Q364" s="254"/>
      <c r="R364" s="254"/>
      <c r="S364" s="254"/>
      <c r="T364" s="254"/>
      <c r="U364" s="254"/>
      <c r="V364" s="254"/>
      <c r="W364" s="254"/>
      <c r="X364" s="254"/>
      <c r="Y364" s="254"/>
      <c r="Z364" s="254"/>
    </row>
    <row r="365" spans="1:26" ht="12.75" customHeight="1">
      <c r="A365" s="25">
        <v>21120704</v>
      </c>
      <c r="B365" s="29" t="s">
        <v>42</v>
      </c>
      <c r="C365" s="26">
        <v>731500</v>
      </c>
      <c r="D365" s="46"/>
      <c r="E365" s="23"/>
      <c r="F365" s="127"/>
      <c r="G365" s="254"/>
      <c r="H365" s="254"/>
      <c r="I365" s="255"/>
      <c r="J365" s="254"/>
      <c r="K365" s="254"/>
      <c r="L365" s="254"/>
      <c r="M365" s="254"/>
      <c r="N365" s="254"/>
      <c r="O365" s="254"/>
      <c r="P365" s="254"/>
      <c r="Q365" s="254"/>
      <c r="R365" s="254"/>
      <c r="S365" s="254"/>
      <c r="T365" s="254"/>
      <c r="U365" s="254"/>
      <c r="V365" s="254"/>
      <c r="W365" s="254"/>
      <c r="X365" s="254"/>
      <c r="Y365" s="254"/>
      <c r="Z365" s="254"/>
    </row>
    <row r="366" spans="1:26" ht="12.75" customHeight="1">
      <c r="A366" s="25">
        <v>21120706</v>
      </c>
      <c r="B366" s="29" t="s">
        <v>126</v>
      </c>
      <c r="C366" s="26">
        <f>1530000</f>
        <v>1530000</v>
      </c>
      <c r="D366" s="46"/>
      <c r="E366" s="23"/>
      <c r="F366" s="127"/>
      <c r="G366" s="254"/>
      <c r="H366" s="254"/>
      <c r="I366" s="255"/>
      <c r="J366" s="254"/>
      <c r="K366" s="254"/>
      <c r="L366" s="254"/>
      <c r="M366" s="254"/>
      <c r="N366" s="254"/>
      <c r="O366" s="254"/>
      <c r="P366" s="254"/>
      <c r="Q366" s="254"/>
      <c r="R366" s="254"/>
      <c r="S366" s="254"/>
      <c r="T366" s="254"/>
      <c r="U366" s="254"/>
      <c r="V366" s="254"/>
      <c r="W366" s="254"/>
      <c r="X366" s="254"/>
      <c r="Y366" s="254"/>
      <c r="Z366" s="254"/>
    </row>
    <row r="367" spans="1:26" ht="12.75" customHeight="1">
      <c r="A367" s="21">
        <v>211208</v>
      </c>
      <c r="B367" s="23" t="s">
        <v>47</v>
      </c>
      <c r="C367" s="23">
        <f>C368</f>
        <v>1550000</v>
      </c>
      <c r="D367" s="46"/>
      <c r="E367" s="23"/>
      <c r="F367" s="127"/>
      <c r="G367" s="254"/>
      <c r="H367" s="254"/>
      <c r="I367" s="255"/>
      <c r="J367" s="254"/>
      <c r="K367" s="254"/>
      <c r="L367" s="254"/>
      <c r="M367" s="254"/>
      <c r="N367" s="254"/>
      <c r="O367" s="254"/>
      <c r="P367" s="254"/>
      <c r="Q367" s="254"/>
      <c r="R367" s="254"/>
      <c r="S367" s="254"/>
      <c r="T367" s="254"/>
      <c r="U367" s="254"/>
      <c r="V367" s="254"/>
      <c r="W367" s="254"/>
      <c r="X367" s="254"/>
      <c r="Y367" s="254"/>
      <c r="Z367" s="254"/>
    </row>
    <row r="368" spans="1:26" ht="12.75" customHeight="1">
      <c r="A368" s="25">
        <v>21120805</v>
      </c>
      <c r="B368" s="26" t="s">
        <v>49</v>
      </c>
      <c r="C368" s="26">
        <v>1550000</v>
      </c>
      <c r="D368" s="46"/>
      <c r="E368" s="23"/>
      <c r="F368" s="127"/>
      <c r="G368" s="113"/>
      <c r="H368" s="113"/>
      <c r="I368" s="255"/>
      <c r="J368" s="113"/>
      <c r="K368" s="113"/>
      <c r="L368" s="113"/>
      <c r="M368" s="113"/>
      <c r="N368" s="113"/>
      <c r="O368" s="113"/>
      <c r="P368" s="113"/>
      <c r="Q368" s="113"/>
      <c r="R368" s="113"/>
      <c r="S368" s="113"/>
      <c r="T368" s="113"/>
      <c r="U368" s="113"/>
      <c r="V368" s="113"/>
      <c r="W368" s="113"/>
      <c r="X368" s="113"/>
      <c r="Y368" s="113"/>
      <c r="Z368" s="113"/>
    </row>
    <row r="369" spans="1:26" ht="12.75" customHeight="1">
      <c r="A369" s="21">
        <v>211209</v>
      </c>
      <c r="B369" s="23" t="s">
        <v>50</v>
      </c>
      <c r="C369" s="23">
        <f>SUM(C370:C371)</f>
        <v>2580000</v>
      </c>
      <c r="D369" s="46"/>
      <c r="E369" s="23"/>
      <c r="F369" s="127"/>
      <c r="G369" s="254"/>
      <c r="H369" s="254"/>
      <c r="I369" s="255"/>
      <c r="J369" s="254"/>
      <c r="K369" s="254"/>
      <c r="L369" s="254"/>
      <c r="M369" s="254"/>
      <c r="N369" s="254"/>
      <c r="O369" s="254"/>
      <c r="P369" s="254"/>
      <c r="Q369" s="254"/>
      <c r="R369" s="254"/>
      <c r="S369" s="254"/>
      <c r="T369" s="254"/>
      <c r="U369" s="254"/>
      <c r="V369" s="254"/>
      <c r="W369" s="254"/>
      <c r="X369" s="254"/>
      <c r="Y369" s="254"/>
      <c r="Z369" s="254"/>
    </row>
    <row r="370" spans="1:26" ht="12.75" customHeight="1">
      <c r="A370" s="25">
        <v>21120901</v>
      </c>
      <c r="B370" s="26" t="s">
        <v>51</v>
      </c>
      <c r="C370" s="26">
        <v>915000</v>
      </c>
      <c r="D370" s="46"/>
      <c r="E370" s="23"/>
      <c r="F370" s="127"/>
      <c r="G370" s="113"/>
      <c r="H370" s="113"/>
      <c r="I370" s="255"/>
      <c r="J370" s="113"/>
      <c r="K370" s="113"/>
      <c r="L370" s="113"/>
      <c r="M370" s="113"/>
      <c r="N370" s="113"/>
      <c r="O370" s="113"/>
      <c r="P370" s="113"/>
      <c r="Q370" s="113"/>
      <c r="R370" s="113"/>
      <c r="S370" s="113"/>
      <c r="T370" s="113"/>
      <c r="U370" s="113"/>
      <c r="V370" s="113"/>
      <c r="W370" s="113"/>
      <c r="X370" s="113"/>
      <c r="Y370" s="113"/>
      <c r="Z370" s="113"/>
    </row>
    <row r="371" spans="1:26" ht="12.75" customHeight="1">
      <c r="A371" s="25">
        <v>21120906</v>
      </c>
      <c r="B371" s="26" t="s">
        <v>52</v>
      </c>
      <c r="C371" s="26">
        <v>1665000</v>
      </c>
      <c r="D371" s="46"/>
      <c r="E371" s="23"/>
      <c r="F371" s="127"/>
      <c r="G371" s="113"/>
      <c r="H371" s="113"/>
      <c r="I371" s="255"/>
      <c r="J371" s="113"/>
      <c r="K371" s="113"/>
      <c r="L371" s="113"/>
      <c r="M371" s="113"/>
      <c r="N371" s="113"/>
      <c r="O371" s="113"/>
      <c r="P371" s="113"/>
      <c r="Q371" s="113"/>
      <c r="R371" s="113"/>
      <c r="S371" s="113"/>
      <c r="T371" s="113"/>
      <c r="U371" s="113"/>
      <c r="V371" s="113"/>
      <c r="W371" s="113"/>
      <c r="X371" s="113"/>
      <c r="Y371" s="113"/>
      <c r="Z371" s="113"/>
    </row>
    <row r="372" spans="1:26" ht="12.75" customHeight="1">
      <c r="A372" s="29"/>
      <c r="B372" s="26"/>
      <c r="C372" s="26"/>
      <c r="D372" s="46"/>
      <c r="E372" s="23"/>
      <c r="F372" s="127"/>
      <c r="G372" s="113"/>
      <c r="H372" s="113"/>
      <c r="I372" s="255"/>
      <c r="J372" s="113"/>
      <c r="K372" s="113"/>
      <c r="L372" s="113"/>
      <c r="M372" s="113"/>
      <c r="N372" s="113"/>
      <c r="O372" s="113"/>
      <c r="P372" s="113"/>
      <c r="Q372" s="113"/>
      <c r="R372" s="113"/>
      <c r="S372" s="113"/>
      <c r="T372" s="113"/>
      <c r="U372" s="113"/>
      <c r="V372" s="113"/>
      <c r="W372" s="113"/>
      <c r="X372" s="113"/>
      <c r="Y372" s="113"/>
      <c r="Z372" s="113"/>
    </row>
    <row r="373" spans="1:26" ht="12.75" customHeight="1">
      <c r="A373" s="683" t="s">
        <v>10</v>
      </c>
      <c r="B373" s="657"/>
      <c r="C373" s="69">
        <f>(C374+C376+C379+C381)</f>
        <v>77990000</v>
      </c>
      <c r="D373" s="46"/>
      <c r="E373" s="23"/>
      <c r="F373" s="127"/>
      <c r="G373" s="113"/>
      <c r="H373" s="113"/>
      <c r="I373" s="255"/>
      <c r="J373" s="113"/>
      <c r="K373" s="113"/>
      <c r="L373" s="113"/>
      <c r="M373" s="113"/>
      <c r="N373" s="113"/>
      <c r="O373" s="113"/>
      <c r="P373" s="113"/>
      <c r="Q373" s="113"/>
      <c r="R373" s="113"/>
      <c r="S373" s="113"/>
      <c r="T373" s="113"/>
      <c r="U373" s="113"/>
      <c r="V373" s="113"/>
      <c r="W373" s="113"/>
      <c r="X373" s="113"/>
      <c r="Y373" s="113"/>
      <c r="Z373" s="113"/>
    </row>
    <row r="374" spans="1:26" ht="12.75" customHeight="1">
      <c r="A374" s="22">
        <v>211303</v>
      </c>
      <c r="B374" s="7" t="s">
        <v>100</v>
      </c>
      <c r="C374" s="106">
        <f>SUM(C375)</f>
        <v>1250000</v>
      </c>
      <c r="D374" s="202"/>
      <c r="E374" s="23"/>
      <c r="F374" s="127"/>
      <c r="G374" s="254"/>
      <c r="H374" s="254"/>
      <c r="I374" s="255"/>
      <c r="J374" s="254"/>
      <c r="K374" s="254"/>
      <c r="L374" s="254"/>
      <c r="M374" s="254"/>
      <c r="N374" s="254"/>
      <c r="O374" s="254"/>
      <c r="P374" s="254"/>
      <c r="Q374" s="254"/>
      <c r="R374" s="254"/>
      <c r="S374" s="254"/>
      <c r="T374" s="254"/>
      <c r="U374" s="254"/>
      <c r="V374" s="254"/>
      <c r="W374" s="254"/>
      <c r="X374" s="254"/>
      <c r="Y374" s="254"/>
      <c r="Z374" s="254"/>
    </row>
    <row r="375" spans="1:26" ht="12.75" customHeight="1">
      <c r="A375" s="35">
        <v>21130304</v>
      </c>
      <c r="B375" s="32" t="s">
        <v>130</v>
      </c>
      <c r="C375" s="48">
        <v>1250000</v>
      </c>
      <c r="D375" s="46"/>
      <c r="E375" s="23"/>
      <c r="F375" s="127"/>
      <c r="G375" s="254"/>
      <c r="H375" s="254"/>
      <c r="I375" s="255"/>
      <c r="J375" s="254"/>
      <c r="K375" s="254"/>
      <c r="L375" s="254"/>
      <c r="M375" s="254"/>
      <c r="N375" s="254"/>
      <c r="O375" s="254"/>
      <c r="P375" s="254"/>
      <c r="Q375" s="254"/>
      <c r="R375" s="254"/>
      <c r="S375" s="254"/>
      <c r="T375" s="254"/>
      <c r="U375" s="254"/>
      <c r="V375" s="254"/>
      <c r="W375" s="254"/>
      <c r="X375" s="254"/>
      <c r="Y375" s="254"/>
      <c r="Z375" s="254"/>
    </row>
    <row r="376" spans="1:26" ht="12.75" customHeight="1">
      <c r="A376" s="21">
        <v>211305</v>
      </c>
      <c r="B376" s="49" t="s">
        <v>55</v>
      </c>
      <c r="C376" s="23">
        <f>SUM(C377:C378)</f>
        <v>50700000</v>
      </c>
      <c r="D376" s="46"/>
      <c r="E376" s="23"/>
      <c r="F376" s="127"/>
      <c r="G376" s="254"/>
      <c r="H376" s="254"/>
      <c r="I376" s="255"/>
      <c r="J376" s="254"/>
      <c r="K376" s="254"/>
      <c r="L376" s="254"/>
      <c r="M376" s="254"/>
      <c r="N376" s="254"/>
      <c r="O376" s="254"/>
      <c r="P376" s="254"/>
      <c r="Q376" s="254"/>
      <c r="R376" s="254"/>
      <c r="S376" s="254"/>
      <c r="T376" s="254"/>
      <c r="U376" s="254"/>
      <c r="V376" s="254"/>
      <c r="W376" s="254"/>
      <c r="X376" s="254"/>
      <c r="Y376" s="254"/>
      <c r="Z376" s="254"/>
    </row>
    <row r="377" spans="1:26" ht="12.75" customHeight="1">
      <c r="A377" s="25">
        <v>21130501</v>
      </c>
      <c r="B377" s="32" t="s">
        <v>115</v>
      </c>
      <c r="C377" s="26">
        <v>500000</v>
      </c>
      <c r="D377" s="46"/>
      <c r="E377" s="23"/>
      <c r="F377" s="127"/>
      <c r="G377" s="113"/>
      <c r="H377" s="113"/>
      <c r="I377" s="255"/>
      <c r="J377" s="113"/>
      <c r="K377" s="113"/>
      <c r="L377" s="113"/>
      <c r="M377" s="113"/>
      <c r="N377" s="113"/>
      <c r="O377" s="113"/>
      <c r="P377" s="113"/>
      <c r="Q377" s="113"/>
      <c r="R377" s="113"/>
      <c r="S377" s="113"/>
      <c r="T377" s="113"/>
      <c r="U377" s="113"/>
      <c r="V377" s="113"/>
      <c r="W377" s="113"/>
      <c r="X377" s="113"/>
      <c r="Y377" s="113"/>
      <c r="Z377" s="113"/>
    </row>
    <row r="378" spans="1:26" ht="12.75" customHeight="1">
      <c r="A378" s="25">
        <v>21130502</v>
      </c>
      <c r="B378" s="26" t="s">
        <v>56</v>
      </c>
      <c r="C378" s="26">
        <v>50200000</v>
      </c>
      <c r="D378" s="46"/>
      <c r="E378" s="23"/>
      <c r="F378" s="127"/>
      <c r="G378" s="113"/>
      <c r="H378" s="113"/>
      <c r="I378" s="255"/>
      <c r="J378" s="113"/>
      <c r="K378" s="113"/>
      <c r="L378" s="113"/>
      <c r="M378" s="113"/>
      <c r="N378" s="113"/>
      <c r="O378" s="113"/>
      <c r="P378" s="113"/>
      <c r="Q378" s="113"/>
      <c r="R378" s="113"/>
      <c r="S378" s="113"/>
      <c r="T378" s="113"/>
      <c r="U378" s="113"/>
      <c r="V378" s="113"/>
      <c r="W378" s="113"/>
      <c r="X378" s="113"/>
      <c r="Y378" s="113"/>
      <c r="Z378" s="113"/>
    </row>
    <row r="379" spans="1:26" ht="12.75" customHeight="1">
      <c r="A379" s="21">
        <v>211306</v>
      </c>
      <c r="B379" s="23" t="s">
        <v>57</v>
      </c>
      <c r="C379" s="23">
        <f>C380</f>
        <v>750000</v>
      </c>
      <c r="D379" s="46"/>
      <c r="E379" s="23"/>
      <c r="F379" s="127"/>
      <c r="G379" s="254"/>
      <c r="H379" s="254"/>
      <c r="I379" s="255"/>
      <c r="J379" s="254"/>
      <c r="K379" s="254"/>
      <c r="L379" s="254"/>
      <c r="M379" s="254"/>
      <c r="N379" s="254"/>
      <c r="O379" s="254"/>
      <c r="P379" s="254"/>
      <c r="Q379" s="254"/>
      <c r="R379" s="254"/>
      <c r="S379" s="254"/>
      <c r="T379" s="254"/>
      <c r="U379" s="254"/>
      <c r="V379" s="254"/>
      <c r="W379" s="254"/>
      <c r="X379" s="254"/>
      <c r="Y379" s="254"/>
      <c r="Z379" s="254"/>
    </row>
    <row r="380" spans="1:26" ht="12.75" customHeight="1">
      <c r="A380" s="25">
        <v>21130607</v>
      </c>
      <c r="B380" s="26" t="s">
        <v>60</v>
      </c>
      <c r="C380" s="26">
        <v>750000</v>
      </c>
      <c r="D380" s="46"/>
      <c r="E380" s="23"/>
      <c r="F380" s="127"/>
      <c r="G380" s="113"/>
      <c r="H380" s="113"/>
      <c r="I380" s="255"/>
      <c r="J380" s="113"/>
      <c r="K380" s="113"/>
      <c r="L380" s="113"/>
      <c r="M380" s="113"/>
      <c r="N380" s="113"/>
      <c r="O380" s="113"/>
      <c r="P380" s="113"/>
      <c r="Q380" s="113"/>
      <c r="R380" s="113"/>
      <c r="S380" s="113"/>
      <c r="T380" s="113"/>
      <c r="U380" s="113"/>
      <c r="V380" s="113"/>
      <c r="W380" s="113"/>
      <c r="X380" s="113"/>
      <c r="Y380" s="113"/>
      <c r="Z380" s="113"/>
    </row>
    <row r="381" spans="1:26" ht="12.75" customHeight="1">
      <c r="A381" s="21">
        <v>211309</v>
      </c>
      <c r="B381" s="23" t="s">
        <v>61</v>
      </c>
      <c r="C381" s="23">
        <f>+SUM(C382:C383)</f>
        <v>25290000</v>
      </c>
      <c r="D381" s="46"/>
      <c r="E381" s="23"/>
      <c r="F381" s="127"/>
      <c r="G381" s="254"/>
      <c r="H381" s="254"/>
      <c r="I381" s="255"/>
      <c r="J381" s="254"/>
      <c r="K381" s="254"/>
      <c r="L381" s="254"/>
      <c r="M381" s="254"/>
      <c r="N381" s="254"/>
      <c r="O381" s="254"/>
      <c r="P381" s="254"/>
      <c r="Q381" s="254"/>
      <c r="R381" s="254"/>
      <c r="S381" s="254"/>
      <c r="T381" s="254"/>
      <c r="U381" s="254"/>
      <c r="V381" s="254"/>
      <c r="W381" s="254"/>
      <c r="X381" s="254"/>
      <c r="Y381" s="254"/>
      <c r="Z381" s="254"/>
    </row>
    <row r="382" spans="1:26" ht="12.75" customHeight="1">
      <c r="A382" s="25">
        <v>21130901</v>
      </c>
      <c r="B382" s="26" t="s">
        <v>62</v>
      </c>
      <c r="C382" s="26">
        <v>23290000</v>
      </c>
      <c r="D382" s="46"/>
      <c r="E382" s="23"/>
      <c r="F382" s="127"/>
      <c r="G382" s="113"/>
      <c r="H382" s="113"/>
      <c r="I382" s="255"/>
      <c r="J382" s="113"/>
      <c r="K382" s="113"/>
      <c r="L382" s="113"/>
      <c r="M382" s="113"/>
      <c r="N382" s="113"/>
      <c r="O382" s="113"/>
      <c r="P382" s="113"/>
      <c r="Q382" s="113"/>
      <c r="R382" s="113"/>
      <c r="S382" s="113"/>
      <c r="T382" s="113"/>
      <c r="U382" s="113"/>
      <c r="V382" s="113"/>
      <c r="W382" s="113"/>
      <c r="X382" s="113"/>
      <c r="Y382" s="113"/>
      <c r="Z382" s="113"/>
    </row>
    <row r="383" spans="1:26" ht="12.75" customHeight="1">
      <c r="A383" s="25">
        <v>21130908</v>
      </c>
      <c r="B383" s="26" t="s">
        <v>64</v>
      </c>
      <c r="C383" s="26">
        <v>2000000</v>
      </c>
      <c r="D383" s="46"/>
      <c r="E383" s="23"/>
      <c r="F383" s="127"/>
      <c r="G383" s="113"/>
      <c r="H383" s="113"/>
      <c r="I383" s="255"/>
      <c r="J383" s="113"/>
      <c r="K383" s="113"/>
      <c r="L383" s="113"/>
      <c r="M383" s="113"/>
      <c r="N383" s="113"/>
      <c r="O383" s="113"/>
      <c r="P383" s="113"/>
      <c r="Q383" s="113"/>
      <c r="R383" s="113"/>
      <c r="S383" s="113"/>
      <c r="T383" s="113"/>
      <c r="U383" s="113"/>
      <c r="V383" s="113"/>
      <c r="W383" s="113"/>
      <c r="X383" s="113"/>
      <c r="Y383" s="113"/>
      <c r="Z383" s="113"/>
    </row>
    <row r="384" spans="1:26" ht="12.75" customHeight="1">
      <c r="A384" s="29"/>
      <c r="B384" s="26"/>
      <c r="C384" s="26"/>
      <c r="D384" s="46"/>
      <c r="E384" s="23"/>
      <c r="F384" s="127"/>
      <c r="G384" s="113"/>
      <c r="H384" s="113"/>
      <c r="I384" s="255"/>
      <c r="J384" s="113"/>
      <c r="K384" s="113"/>
      <c r="L384" s="113"/>
      <c r="M384" s="113"/>
      <c r="N384" s="113"/>
      <c r="O384" s="113"/>
      <c r="P384" s="113"/>
      <c r="Q384" s="113"/>
      <c r="R384" s="113"/>
      <c r="S384" s="113"/>
      <c r="T384" s="113"/>
      <c r="U384" s="113"/>
      <c r="V384" s="113"/>
      <c r="W384" s="113"/>
      <c r="X384" s="113"/>
      <c r="Y384" s="113"/>
      <c r="Z384" s="113"/>
    </row>
    <row r="385" spans="1:26" ht="12.75" customHeight="1">
      <c r="A385" s="698" t="s">
        <v>74</v>
      </c>
      <c r="B385" s="657"/>
      <c r="C385" s="86">
        <f>+C386+C389</f>
        <v>7100000</v>
      </c>
      <c r="D385" s="46"/>
      <c r="E385" s="23"/>
      <c r="F385" s="127"/>
      <c r="G385" s="113"/>
      <c r="H385" s="113"/>
      <c r="I385" s="255"/>
      <c r="J385" s="113"/>
      <c r="K385" s="113"/>
      <c r="L385" s="113"/>
      <c r="M385" s="113"/>
      <c r="N385" s="113"/>
      <c r="O385" s="113"/>
      <c r="P385" s="113"/>
      <c r="Q385" s="113"/>
      <c r="R385" s="113"/>
      <c r="S385" s="113"/>
      <c r="T385" s="113"/>
      <c r="U385" s="113"/>
      <c r="V385" s="113"/>
      <c r="W385" s="113"/>
      <c r="X385" s="113"/>
      <c r="Y385" s="113"/>
      <c r="Z385" s="113"/>
    </row>
    <row r="386" spans="1:26" ht="12.75" customHeight="1">
      <c r="A386" s="21">
        <v>221104</v>
      </c>
      <c r="B386" s="21" t="s">
        <v>78</v>
      </c>
      <c r="C386" s="23">
        <f>SUM(C387:C388)</f>
        <v>4800000</v>
      </c>
      <c r="D386" s="46"/>
      <c r="E386" s="23"/>
      <c r="F386" s="127"/>
      <c r="G386" s="254"/>
      <c r="H386" s="254"/>
      <c r="I386" s="255"/>
      <c r="J386" s="254"/>
      <c r="K386" s="254"/>
      <c r="L386" s="254"/>
      <c r="M386" s="254"/>
      <c r="N386" s="254"/>
      <c r="O386" s="254"/>
      <c r="P386" s="254"/>
      <c r="Q386" s="254"/>
      <c r="R386" s="254"/>
      <c r="S386" s="254"/>
      <c r="T386" s="254"/>
      <c r="U386" s="254"/>
      <c r="V386" s="254"/>
      <c r="W386" s="254"/>
      <c r="X386" s="254"/>
      <c r="Y386" s="254"/>
      <c r="Z386" s="254"/>
    </row>
    <row r="387" spans="1:26" ht="12.75" customHeight="1">
      <c r="A387" s="25">
        <v>22110401</v>
      </c>
      <c r="B387" s="29" t="s">
        <v>79</v>
      </c>
      <c r="C387" s="26">
        <v>3550000</v>
      </c>
      <c r="D387" s="46"/>
      <c r="E387" s="23"/>
      <c r="F387" s="127"/>
      <c r="G387" s="113"/>
      <c r="H387" s="113"/>
      <c r="I387" s="255"/>
      <c r="J387" s="113"/>
      <c r="K387" s="113"/>
      <c r="L387" s="113"/>
      <c r="M387" s="113"/>
      <c r="N387" s="113"/>
      <c r="O387" s="113"/>
      <c r="P387" s="113"/>
      <c r="Q387" s="113"/>
      <c r="R387" s="113"/>
      <c r="S387" s="113"/>
      <c r="T387" s="113"/>
      <c r="U387" s="113"/>
      <c r="V387" s="113"/>
      <c r="W387" s="113"/>
      <c r="X387" s="113"/>
      <c r="Y387" s="113"/>
      <c r="Z387" s="113"/>
    </row>
    <row r="388" spans="1:26" ht="12.75" customHeight="1">
      <c r="A388" s="25">
        <v>22110405</v>
      </c>
      <c r="B388" s="29" t="s">
        <v>253</v>
      </c>
      <c r="C388" s="26">
        <v>1250000</v>
      </c>
      <c r="D388" s="46"/>
      <c r="E388" s="23"/>
      <c r="F388" s="127"/>
      <c r="G388" s="254"/>
      <c r="H388" s="254"/>
      <c r="I388" s="255"/>
      <c r="J388" s="254"/>
      <c r="K388" s="254"/>
      <c r="L388" s="254"/>
      <c r="M388" s="254"/>
      <c r="N388" s="254"/>
      <c r="O388" s="254"/>
      <c r="P388" s="254"/>
      <c r="Q388" s="254"/>
      <c r="R388" s="254"/>
      <c r="S388" s="254"/>
      <c r="T388" s="254"/>
      <c r="U388" s="254"/>
      <c r="V388" s="254"/>
      <c r="W388" s="254"/>
      <c r="X388" s="254"/>
      <c r="Y388" s="254"/>
      <c r="Z388" s="254"/>
    </row>
    <row r="389" spans="1:26" ht="12.75" customHeight="1">
      <c r="A389" s="21">
        <v>221107</v>
      </c>
      <c r="B389" s="49" t="s">
        <v>81</v>
      </c>
      <c r="C389" s="23">
        <f>SUM(C390)</f>
        <v>2300000</v>
      </c>
      <c r="D389" s="46"/>
      <c r="E389" s="23"/>
      <c r="F389" s="127"/>
      <c r="G389" s="254"/>
      <c r="H389" s="254"/>
      <c r="I389" s="255"/>
      <c r="J389" s="254"/>
      <c r="K389" s="254"/>
      <c r="L389" s="254"/>
      <c r="M389" s="254"/>
      <c r="N389" s="254"/>
      <c r="O389" s="254"/>
      <c r="P389" s="254"/>
      <c r="Q389" s="254"/>
      <c r="R389" s="254"/>
      <c r="S389" s="254"/>
      <c r="T389" s="254"/>
      <c r="U389" s="254"/>
      <c r="V389" s="254"/>
      <c r="W389" s="254"/>
      <c r="X389" s="254"/>
      <c r="Y389" s="254"/>
      <c r="Z389" s="254"/>
    </row>
    <row r="390" spans="1:26" ht="12.75" customHeight="1">
      <c r="A390" s="25">
        <v>22110702</v>
      </c>
      <c r="B390" s="29" t="s">
        <v>82</v>
      </c>
      <c r="C390" s="26">
        <v>2300000</v>
      </c>
      <c r="D390" s="46"/>
      <c r="E390" s="23"/>
      <c r="F390" s="127"/>
      <c r="G390" s="113"/>
      <c r="H390" s="113"/>
      <c r="I390" s="255"/>
      <c r="J390" s="113"/>
      <c r="K390" s="113"/>
      <c r="L390" s="113"/>
      <c r="M390" s="113"/>
      <c r="N390" s="113"/>
      <c r="O390" s="113"/>
      <c r="P390" s="113"/>
      <c r="Q390" s="113"/>
      <c r="R390" s="113"/>
      <c r="S390" s="113"/>
      <c r="T390" s="113"/>
      <c r="U390" s="113"/>
      <c r="V390" s="113"/>
      <c r="W390" s="113"/>
      <c r="X390" s="113"/>
      <c r="Y390" s="113"/>
      <c r="Z390" s="113"/>
    </row>
    <row r="391" spans="1:26" ht="12.75" customHeight="1">
      <c r="A391" s="280"/>
      <c r="B391" s="280"/>
      <c r="C391" s="280"/>
      <c r="D391" s="26"/>
      <c r="E391" s="26"/>
      <c r="F391" s="127"/>
      <c r="G391" s="113"/>
      <c r="H391" s="113"/>
      <c r="I391" s="255"/>
      <c r="J391" s="113"/>
      <c r="K391" s="113"/>
      <c r="L391" s="113"/>
      <c r="M391" s="113"/>
      <c r="N391" s="113"/>
      <c r="O391" s="113"/>
      <c r="P391" s="113"/>
      <c r="Q391" s="113"/>
      <c r="R391" s="113"/>
      <c r="S391" s="113"/>
      <c r="T391" s="113"/>
      <c r="U391" s="113"/>
      <c r="V391" s="113"/>
      <c r="W391" s="113"/>
      <c r="X391" s="113"/>
      <c r="Y391" s="113"/>
      <c r="Z391" s="113"/>
    </row>
    <row r="392" spans="1:26" ht="12.75" customHeight="1">
      <c r="A392" s="29"/>
      <c r="B392" s="29"/>
      <c r="C392" s="26"/>
      <c r="D392" s="26"/>
      <c r="E392" s="26"/>
      <c r="H392" s="127"/>
      <c r="I392" s="113"/>
      <c r="J392" s="113"/>
      <c r="K392" s="255"/>
      <c r="L392" s="113"/>
      <c r="M392" s="113"/>
      <c r="N392" s="113"/>
      <c r="O392" s="113"/>
      <c r="P392" s="113"/>
      <c r="Q392" s="113"/>
      <c r="R392" s="113"/>
      <c r="S392" s="113"/>
      <c r="T392" s="113"/>
      <c r="U392" s="113"/>
      <c r="V392" s="113"/>
      <c r="W392" s="113"/>
      <c r="X392" s="113"/>
      <c r="Y392" s="113"/>
      <c r="Z392" s="113"/>
    </row>
    <row r="393" spans="1:26" ht="12.75" customHeight="1">
      <c r="A393" s="29"/>
      <c r="B393" s="29"/>
      <c r="C393" s="26"/>
      <c r="D393" s="265"/>
      <c r="E393" s="26"/>
      <c r="H393" s="283"/>
      <c r="I393" s="284"/>
      <c r="J393" s="254"/>
      <c r="K393" s="255"/>
      <c r="L393" s="113"/>
      <c r="M393" s="113"/>
      <c r="N393" s="113"/>
      <c r="O393" s="113"/>
      <c r="P393" s="113"/>
      <c r="Q393" s="113"/>
      <c r="R393" s="113"/>
      <c r="S393" s="113"/>
      <c r="T393" s="113"/>
      <c r="U393" s="113"/>
      <c r="V393" s="113"/>
      <c r="W393" s="113"/>
      <c r="X393" s="113"/>
      <c r="Y393" s="113"/>
      <c r="Z393" s="113"/>
    </row>
    <row r="394" spans="1:26" ht="12.75" customHeight="1">
      <c r="A394" s="794" t="s">
        <v>478</v>
      </c>
      <c r="B394" s="794"/>
      <c r="C394" s="794"/>
      <c r="D394" s="526"/>
      <c r="E394" s="527"/>
      <c r="F394" s="50"/>
      <c r="G394" s="485"/>
      <c r="H394" s="127"/>
      <c r="I394" s="119"/>
      <c r="J394" s="113"/>
      <c r="K394" s="255"/>
      <c r="L394" s="113"/>
      <c r="M394" s="113"/>
      <c r="N394" s="113"/>
      <c r="O394" s="113"/>
      <c r="P394" s="113"/>
      <c r="Q394" s="113"/>
      <c r="R394" s="113"/>
      <c r="S394" s="113"/>
      <c r="T394" s="113"/>
      <c r="U394" s="113"/>
      <c r="V394" s="113"/>
      <c r="W394" s="113"/>
      <c r="X394" s="113"/>
      <c r="Y394" s="113"/>
      <c r="Z394" s="113"/>
    </row>
    <row r="395" spans="1:26" ht="12.75" customHeight="1">
      <c r="A395" s="29"/>
      <c r="B395" s="29"/>
      <c r="C395" s="26"/>
      <c r="F395" s="50"/>
      <c r="G395" s="485"/>
      <c r="H395" s="127"/>
      <c r="I395" s="33"/>
      <c r="J395" s="113"/>
      <c r="K395" s="255"/>
      <c r="L395" s="113"/>
      <c r="M395" s="113"/>
      <c r="N395" s="113"/>
      <c r="O395" s="113"/>
      <c r="P395" s="113"/>
      <c r="Q395" s="113"/>
      <c r="R395" s="113"/>
      <c r="S395" s="113"/>
      <c r="T395" s="113"/>
      <c r="U395" s="113"/>
      <c r="V395" s="113"/>
      <c r="W395" s="113"/>
      <c r="X395" s="113"/>
      <c r="Y395" s="113"/>
      <c r="Z395" s="113"/>
    </row>
    <row r="396" spans="1:26" ht="12.75" customHeight="1" thickBot="1">
      <c r="A396" s="49"/>
      <c r="B396" s="29"/>
      <c r="C396" s="23"/>
      <c r="H396" s="127"/>
      <c r="I396" s="276"/>
      <c r="J396" s="113"/>
      <c r="K396" s="255"/>
      <c r="L396" s="113"/>
      <c r="M396" s="113"/>
      <c r="N396" s="254"/>
      <c r="O396" s="254"/>
      <c r="P396" s="254"/>
      <c r="Q396" s="254"/>
      <c r="R396" s="254"/>
      <c r="S396" s="254"/>
      <c r="T396" s="254"/>
      <c r="U396" s="254"/>
      <c r="V396" s="254"/>
      <c r="W396" s="254"/>
      <c r="X396" s="254"/>
      <c r="Y396" s="254"/>
      <c r="Z396" s="254"/>
    </row>
    <row r="397" spans="1:26" ht="12.75" customHeight="1">
      <c r="A397" s="775" t="s">
        <v>479</v>
      </c>
      <c r="B397" s="776"/>
      <c r="C397" s="783" t="s">
        <v>480</v>
      </c>
      <c r="G397" s="127"/>
      <c r="H397" s="119"/>
      <c r="I397" s="113"/>
      <c r="J397" s="255"/>
      <c r="K397" s="113"/>
      <c r="L397" s="113"/>
      <c r="M397" s="254"/>
      <c r="N397" s="254"/>
      <c r="O397" s="254"/>
      <c r="P397" s="254"/>
      <c r="Q397" s="254"/>
      <c r="R397" s="254"/>
      <c r="S397" s="254"/>
      <c r="T397" s="254"/>
      <c r="U397" s="254"/>
      <c r="V397" s="254"/>
      <c r="W397" s="254"/>
      <c r="X397" s="254"/>
      <c r="Y397" s="254"/>
    </row>
    <row r="398" spans="1:26" ht="12.75" customHeight="1" thickBot="1">
      <c r="A398" s="777"/>
      <c r="B398" s="687"/>
      <c r="C398" s="741"/>
      <c r="G398" s="127"/>
      <c r="H398" s="276"/>
      <c r="I398" s="113"/>
      <c r="J398" s="255"/>
      <c r="K398" s="113"/>
      <c r="L398" s="113"/>
      <c r="M398" s="254"/>
      <c r="N398" s="254"/>
      <c r="O398" s="254"/>
      <c r="P398" s="254"/>
      <c r="Q398" s="254"/>
      <c r="R398" s="254"/>
      <c r="S398" s="254"/>
      <c r="T398" s="254"/>
      <c r="U398" s="254"/>
      <c r="V398" s="254"/>
      <c r="W398" s="254"/>
      <c r="X398" s="254"/>
      <c r="Y398" s="254"/>
    </row>
    <row r="399" spans="1:26" ht="12.75" customHeight="1">
      <c r="A399" s="795" t="s">
        <v>481</v>
      </c>
      <c r="B399" s="796"/>
      <c r="C399" s="797"/>
      <c r="G399" s="127"/>
      <c r="H399" s="276"/>
      <c r="I399" s="113"/>
      <c r="J399" s="255"/>
      <c r="K399" s="113"/>
      <c r="L399" s="113"/>
      <c r="M399" s="113"/>
      <c r="N399" s="113"/>
      <c r="O399" s="113"/>
      <c r="P399" s="113"/>
      <c r="Q399" s="113"/>
      <c r="R399" s="113"/>
      <c r="S399" s="113"/>
      <c r="T399" s="113"/>
      <c r="U399" s="113"/>
      <c r="V399" s="113"/>
      <c r="W399" s="113"/>
      <c r="X399" s="113"/>
      <c r="Y399" s="113"/>
    </row>
    <row r="400" spans="1:26" ht="12.75" customHeight="1" thickBot="1">
      <c r="A400" s="798"/>
      <c r="B400" s="799"/>
      <c r="C400" s="800"/>
      <c r="G400" s="127"/>
      <c r="H400" s="276"/>
      <c r="I400" s="113"/>
      <c r="J400" s="255"/>
      <c r="K400" s="113"/>
      <c r="L400" s="113"/>
      <c r="M400" s="113"/>
      <c r="N400" s="113"/>
      <c r="O400" s="113"/>
      <c r="P400" s="113"/>
      <c r="Q400" s="113"/>
      <c r="R400" s="113"/>
      <c r="S400" s="113"/>
      <c r="T400" s="113"/>
      <c r="U400" s="113"/>
      <c r="V400" s="113"/>
      <c r="W400" s="113"/>
      <c r="X400" s="113"/>
      <c r="Y400" s="113"/>
    </row>
    <row r="401" spans="1:26" ht="12.75" customHeight="1">
      <c r="A401" s="475" t="s">
        <v>4</v>
      </c>
      <c r="B401" s="461"/>
      <c r="C401" s="476"/>
      <c r="G401" s="127"/>
      <c r="H401" s="276"/>
      <c r="I401" s="113"/>
      <c r="J401" s="255"/>
      <c r="K401" s="113"/>
      <c r="L401" s="113"/>
      <c r="M401" s="113"/>
      <c r="N401" s="113"/>
      <c r="O401" s="113"/>
      <c r="P401" s="113"/>
      <c r="Q401" s="113"/>
      <c r="R401" s="113"/>
      <c r="S401" s="113"/>
      <c r="T401" s="113"/>
      <c r="U401" s="113"/>
      <c r="V401" s="113"/>
      <c r="W401" s="113"/>
      <c r="X401" s="113"/>
      <c r="Y401" s="113"/>
    </row>
    <row r="402" spans="1:26" ht="12.75" customHeight="1">
      <c r="A402" s="475" t="s">
        <v>458</v>
      </c>
      <c r="B402" s="461"/>
      <c r="C402" s="476"/>
      <c r="E402" s="36"/>
      <c r="F402" s="36"/>
      <c r="G402" s="127"/>
      <c r="H402" s="119"/>
      <c r="I402" s="113"/>
      <c r="J402" s="255"/>
      <c r="K402" s="113"/>
      <c r="L402" s="113"/>
      <c r="M402" s="113"/>
      <c r="N402" s="113"/>
      <c r="O402" s="113"/>
      <c r="P402" s="113"/>
      <c r="Q402" s="113"/>
      <c r="R402" s="113"/>
      <c r="S402" s="113"/>
      <c r="T402" s="113"/>
      <c r="U402" s="113"/>
      <c r="V402" s="113"/>
      <c r="W402" s="113"/>
      <c r="X402" s="113"/>
      <c r="Y402" s="113"/>
    </row>
    <row r="403" spans="1:26" ht="12.75" customHeight="1">
      <c r="A403" s="475" t="s">
        <v>459</v>
      </c>
      <c r="B403" s="461"/>
      <c r="C403" s="476"/>
      <c r="E403" s="36"/>
      <c r="F403" s="36"/>
      <c r="G403" s="127"/>
      <c r="H403" s="119"/>
      <c r="I403" s="113"/>
      <c r="J403" s="255"/>
      <c r="K403" s="113"/>
      <c r="L403" s="113"/>
      <c r="M403" s="113"/>
      <c r="N403" s="113"/>
      <c r="O403" s="113"/>
      <c r="P403" s="113"/>
      <c r="Q403" s="113"/>
      <c r="R403" s="113"/>
      <c r="S403" s="113"/>
      <c r="T403" s="113"/>
      <c r="U403" s="113"/>
      <c r="V403" s="113"/>
      <c r="W403" s="113"/>
      <c r="X403" s="113"/>
      <c r="Y403" s="113"/>
    </row>
    <row r="404" spans="1:26" ht="12.75" customHeight="1" thickBot="1">
      <c r="A404" s="477" t="s">
        <v>88</v>
      </c>
      <c r="B404" s="478"/>
      <c r="C404" s="476"/>
      <c r="G404" s="127"/>
      <c r="H404" s="119"/>
      <c r="I404" s="113"/>
      <c r="J404" s="255"/>
      <c r="K404" s="113"/>
      <c r="L404" s="113"/>
      <c r="M404" s="113"/>
      <c r="N404" s="113"/>
      <c r="O404" s="113"/>
      <c r="P404" s="113"/>
      <c r="Q404" s="113"/>
      <c r="R404" s="113"/>
      <c r="S404" s="113"/>
      <c r="T404" s="113"/>
      <c r="U404" s="113"/>
      <c r="V404" s="113"/>
      <c r="W404" s="113"/>
      <c r="X404" s="113"/>
      <c r="Y404" s="113"/>
    </row>
    <row r="405" spans="1:26" ht="12.75" customHeight="1" thickBot="1">
      <c r="A405" s="480" t="s">
        <v>482</v>
      </c>
      <c r="B405" s="503"/>
      <c r="C405" s="529">
        <f>C407</f>
        <v>915000000</v>
      </c>
      <c r="G405" s="127"/>
      <c r="H405" s="119"/>
      <c r="I405" s="113"/>
      <c r="J405" s="255"/>
      <c r="K405" s="113"/>
      <c r="L405" s="113"/>
      <c r="M405" s="113"/>
      <c r="N405" s="113"/>
      <c r="O405" s="113"/>
      <c r="P405" s="113"/>
      <c r="Q405" s="113"/>
      <c r="R405" s="113"/>
      <c r="S405" s="113"/>
      <c r="T405" s="113"/>
      <c r="U405" s="113"/>
      <c r="V405" s="113"/>
      <c r="W405" s="113"/>
      <c r="X405" s="113"/>
      <c r="Y405" s="113"/>
    </row>
    <row r="406" spans="1:26" ht="12.75" customHeight="1" thickBot="1">
      <c r="A406" s="29"/>
      <c r="B406" s="29"/>
      <c r="C406" s="26"/>
      <c r="D406" s="47"/>
      <c r="E406" s="26"/>
      <c r="H406" s="127"/>
      <c r="I406" s="119"/>
      <c r="J406" s="113"/>
      <c r="K406" s="255"/>
      <c r="L406" s="29"/>
      <c r="M406" s="113"/>
      <c r="N406" s="113"/>
      <c r="O406" s="113"/>
      <c r="P406" s="113"/>
      <c r="Q406" s="113"/>
      <c r="R406" s="113"/>
      <c r="S406" s="113"/>
      <c r="T406" s="113"/>
      <c r="U406" s="113"/>
      <c r="V406" s="113"/>
      <c r="W406" s="113"/>
      <c r="X406" s="113"/>
      <c r="Y406" s="113"/>
      <c r="Z406" s="113"/>
    </row>
    <row r="407" spans="1:26" ht="12.75" customHeight="1">
      <c r="A407" s="677" t="s">
        <v>92</v>
      </c>
      <c r="B407" s="657"/>
      <c r="C407" s="68">
        <f>C408</f>
        <v>915000000</v>
      </c>
      <c r="D407" s="50"/>
      <c r="E407" s="26"/>
      <c r="H407" s="127"/>
      <c r="I407" s="119"/>
      <c r="J407" s="113"/>
      <c r="K407" s="255"/>
      <c r="L407" s="29"/>
      <c r="M407" s="113"/>
      <c r="N407" s="113"/>
      <c r="O407" s="113"/>
      <c r="P407" s="113"/>
      <c r="Q407" s="113"/>
      <c r="R407" s="113"/>
      <c r="S407" s="113"/>
      <c r="T407" s="113"/>
      <c r="U407" s="113"/>
      <c r="V407" s="113"/>
      <c r="W407" s="113"/>
      <c r="X407" s="113"/>
      <c r="Y407" s="113"/>
      <c r="Z407" s="113"/>
    </row>
    <row r="408" spans="1:26" ht="12.75" customHeight="1">
      <c r="A408" s="21">
        <v>221201</v>
      </c>
      <c r="B408" s="21" t="s">
        <v>93</v>
      </c>
      <c r="C408" s="23">
        <f>SUM(C409:C412)</f>
        <v>915000000</v>
      </c>
      <c r="D408" s="47"/>
      <c r="E408" s="26"/>
      <c r="F408" s="452"/>
      <c r="G408" s="452"/>
      <c r="H408" s="127"/>
      <c r="I408" s="119"/>
      <c r="J408" s="113"/>
      <c r="K408" s="255"/>
      <c r="L408" s="254"/>
      <c r="M408" s="113"/>
      <c r="N408" s="113"/>
      <c r="O408" s="113"/>
      <c r="P408" s="113"/>
      <c r="Q408" s="113"/>
      <c r="R408" s="113"/>
      <c r="S408" s="113"/>
      <c r="T408" s="113"/>
      <c r="U408" s="113"/>
      <c r="V408" s="113"/>
      <c r="W408" s="113"/>
      <c r="X408" s="113"/>
      <c r="Y408" s="113"/>
      <c r="Z408" s="113"/>
    </row>
    <row r="409" spans="1:26" ht="12.75" customHeight="1">
      <c r="A409" s="25">
        <v>22120101</v>
      </c>
      <c r="B409" s="29" t="s">
        <v>483</v>
      </c>
      <c r="C409" s="450">
        <v>350000000</v>
      </c>
      <c r="D409" s="202"/>
      <c r="E409" s="26"/>
      <c r="F409" s="130"/>
      <c r="H409" s="127"/>
      <c r="I409" s="119"/>
      <c r="J409" s="113"/>
      <c r="K409" s="255"/>
      <c r="L409" s="254"/>
      <c r="M409" s="113"/>
      <c r="N409" s="113"/>
      <c r="O409" s="113"/>
      <c r="P409" s="113"/>
      <c r="Q409" s="113"/>
      <c r="R409" s="113"/>
      <c r="S409" s="113"/>
      <c r="T409" s="113"/>
      <c r="U409" s="113"/>
      <c r="V409" s="113"/>
      <c r="W409" s="113"/>
      <c r="X409" s="113"/>
      <c r="Y409" s="113"/>
      <c r="Z409" s="113"/>
    </row>
    <row r="410" spans="1:26" ht="12.75" customHeight="1">
      <c r="A410" s="25">
        <v>22120108</v>
      </c>
      <c r="B410" s="29" t="s">
        <v>484</v>
      </c>
      <c r="C410" s="26">
        <v>55000000</v>
      </c>
      <c r="D410" s="47"/>
      <c r="E410" s="26"/>
      <c r="F410" s="130"/>
      <c r="G410" s="130"/>
      <c r="H410" s="127"/>
      <c r="I410" s="113"/>
      <c r="J410" s="113"/>
      <c r="K410" s="255"/>
      <c r="L410" s="254"/>
      <c r="M410" s="113"/>
      <c r="N410" s="113"/>
      <c r="O410" s="113"/>
      <c r="P410" s="113"/>
      <c r="Q410" s="113"/>
      <c r="R410" s="113"/>
      <c r="S410" s="113"/>
      <c r="T410" s="113"/>
      <c r="U410" s="113"/>
      <c r="V410" s="113"/>
      <c r="W410" s="113"/>
      <c r="X410" s="113"/>
      <c r="Y410" s="113"/>
      <c r="Z410" s="113"/>
    </row>
    <row r="411" spans="1:26" ht="12.75" customHeight="1">
      <c r="A411" s="25">
        <v>22120116</v>
      </c>
      <c r="B411" s="29" t="s">
        <v>485</v>
      </c>
      <c r="C411" s="26">
        <v>80000000</v>
      </c>
      <c r="D411" s="47"/>
      <c r="E411" s="23"/>
      <c r="F411" s="285"/>
      <c r="G411" s="130"/>
      <c r="H411" s="127"/>
      <c r="I411" s="119"/>
      <c r="J411" s="113"/>
      <c r="K411" s="255"/>
      <c r="L411" s="254"/>
      <c r="M411" s="113"/>
      <c r="N411" s="113"/>
      <c r="O411" s="113"/>
      <c r="P411" s="113"/>
      <c r="Q411" s="113"/>
      <c r="R411" s="113"/>
      <c r="S411" s="113"/>
      <c r="T411" s="113"/>
      <c r="U411" s="113"/>
      <c r="V411" s="113"/>
      <c r="W411" s="113"/>
      <c r="X411" s="113"/>
      <c r="Y411" s="113"/>
      <c r="Z411" s="113"/>
    </row>
    <row r="412" spans="1:26" ht="12.75" customHeight="1">
      <c r="A412" s="25">
        <v>22120118</v>
      </c>
      <c r="B412" s="29" t="s">
        <v>171</v>
      </c>
      <c r="C412" s="450">
        <v>430000000</v>
      </c>
      <c r="D412" s="202"/>
      <c r="E412" s="23"/>
      <c r="F412" s="285"/>
      <c r="G412" s="36"/>
      <c r="H412" s="127"/>
      <c r="I412" s="119"/>
      <c r="J412" s="113"/>
      <c r="K412" s="255"/>
      <c r="L412" s="254"/>
      <c r="M412" s="113"/>
      <c r="N412" s="113"/>
      <c r="O412" s="113"/>
      <c r="P412" s="113"/>
      <c r="Q412" s="113"/>
      <c r="R412" s="113"/>
      <c r="S412" s="113"/>
      <c r="T412" s="113"/>
      <c r="U412" s="113"/>
      <c r="V412" s="113"/>
      <c r="W412" s="113"/>
      <c r="X412" s="113"/>
      <c r="Y412" s="113"/>
      <c r="Z412" s="113"/>
    </row>
    <row r="413" spans="1:26" ht="12.75" customHeight="1">
      <c r="A413" s="49"/>
      <c r="B413" s="49"/>
      <c r="C413" s="23"/>
      <c r="D413" s="46"/>
      <c r="E413" s="23"/>
      <c r="F413" s="36"/>
      <c r="H413" s="127"/>
      <c r="I413" s="119"/>
      <c r="J413" s="113"/>
      <c r="K413" s="286"/>
      <c r="L413" s="254"/>
      <c r="M413" s="29"/>
      <c r="N413" s="113"/>
      <c r="O413" s="113"/>
      <c r="P413" s="113"/>
      <c r="Q413" s="113"/>
      <c r="R413" s="113"/>
      <c r="S413" s="113"/>
      <c r="T413" s="113"/>
      <c r="U413" s="113"/>
      <c r="V413" s="113"/>
      <c r="W413" s="113"/>
      <c r="X413" s="113"/>
      <c r="Y413" s="113"/>
      <c r="Z413" s="113"/>
    </row>
    <row r="414" spans="1:26" ht="12.75" customHeight="1" thickBot="1">
      <c r="A414" s="29"/>
      <c r="B414" s="29"/>
      <c r="C414" s="26"/>
      <c r="D414" s="47"/>
      <c r="E414" s="26"/>
      <c r="F414" s="127"/>
      <c r="G414" s="113"/>
      <c r="H414" s="127"/>
      <c r="I414" s="113"/>
      <c r="J414" s="113"/>
      <c r="K414" s="286"/>
      <c r="L414" s="29"/>
      <c r="M414" s="29"/>
      <c r="N414" s="113"/>
      <c r="O414" s="113"/>
      <c r="P414" s="113"/>
      <c r="Q414" s="113"/>
      <c r="R414" s="113"/>
      <c r="S414" s="113"/>
      <c r="T414" s="113"/>
      <c r="U414" s="113"/>
      <c r="V414" s="113"/>
      <c r="W414" s="113"/>
      <c r="X414" s="113"/>
      <c r="Y414" s="113"/>
      <c r="Z414" s="113"/>
    </row>
    <row r="415" spans="1:26" ht="12.75" customHeight="1">
      <c r="A415" s="801" t="s">
        <v>486</v>
      </c>
      <c r="B415" s="802"/>
      <c r="C415" s="783" t="s">
        <v>487</v>
      </c>
      <c r="E415" s="127"/>
      <c r="F415" s="113"/>
      <c r="G415" s="113"/>
      <c r="H415" s="286"/>
      <c r="I415" s="113"/>
      <c r="J415" s="113"/>
      <c r="K415" s="113"/>
      <c r="L415" s="254"/>
      <c r="M415" s="254"/>
      <c r="N415" s="254"/>
      <c r="O415" s="254"/>
      <c r="P415" s="254"/>
      <c r="Q415" s="254"/>
      <c r="R415" s="254"/>
      <c r="S415" s="254"/>
      <c r="T415" s="254"/>
      <c r="U415" s="254"/>
      <c r="V415" s="254"/>
      <c r="W415" s="254"/>
      <c r="X415" s="254"/>
      <c r="Y415" s="254"/>
    </row>
    <row r="416" spans="1:26" ht="12.75" customHeight="1" thickBot="1">
      <c r="A416" s="798"/>
      <c r="B416" s="681"/>
      <c r="C416" s="741"/>
      <c r="E416" s="127"/>
      <c r="F416" s="279"/>
      <c r="G416" s="113"/>
      <c r="H416" s="286"/>
      <c r="I416" s="113"/>
      <c r="J416" s="113"/>
      <c r="K416" s="113"/>
      <c r="L416" s="254"/>
      <c r="M416" s="254"/>
      <c r="N416" s="254"/>
      <c r="O416" s="254"/>
      <c r="P416" s="254"/>
      <c r="Q416" s="254"/>
      <c r="R416" s="254"/>
      <c r="S416" s="254"/>
      <c r="T416" s="254"/>
      <c r="U416" s="254"/>
      <c r="V416" s="254"/>
      <c r="W416" s="254"/>
      <c r="X416" s="254"/>
      <c r="Y416" s="254"/>
    </row>
    <row r="417" spans="1:26" ht="12.75" customHeight="1">
      <c r="A417" s="778" t="s">
        <v>488</v>
      </c>
      <c r="B417" s="669"/>
      <c r="C417" s="779"/>
      <c r="E417" s="127"/>
      <c r="F417" s="279"/>
      <c r="G417" s="113"/>
      <c r="H417" s="286"/>
      <c r="I417" s="113"/>
      <c r="J417" s="113"/>
      <c r="K417" s="113"/>
      <c r="L417" s="254"/>
      <c r="M417" s="254"/>
      <c r="N417" s="254"/>
      <c r="O417" s="254"/>
      <c r="P417" s="254"/>
      <c r="Q417" s="254"/>
      <c r="R417" s="254"/>
      <c r="S417" s="254"/>
      <c r="T417" s="254"/>
      <c r="U417" s="254"/>
      <c r="V417" s="254"/>
      <c r="W417" s="254"/>
      <c r="X417" s="254"/>
      <c r="Y417" s="254"/>
    </row>
    <row r="418" spans="1:26" ht="12.75" customHeight="1">
      <c r="A418" s="780"/>
      <c r="B418" s="672"/>
      <c r="C418" s="781"/>
      <c r="E418" s="127"/>
      <c r="F418" s="279"/>
      <c r="G418" s="113"/>
      <c r="H418" s="286"/>
      <c r="I418" s="113"/>
      <c r="J418" s="113"/>
      <c r="K418" s="113"/>
      <c r="L418" s="254"/>
      <c r="M418" s="254"/>
      <c r="N418" s="254"/>
      <c r="O418" s="254"/>
      <c r="P418" s="254"/>
      <c r="Q418" s="254"/>
      <c r="R418" s="254"/>
      <c r="S418" s="254"/>
      <c r="T418" s="254"/>
      <c r="U418" s="254"/>
      <c r="V418" s="254"/>
      <c r="W418" s="254"/>
      <c r="X418" s="254"/>
      <c r="Y418" s="254"/>
    </row>
    <row r="419" spans="1:26" ht="12.75" customHeight="1" thickBot="1">
      <c r="A419" s="744"/>
      <c r="B419" s="675"/>
      <c r="C419" s="782"/>
      <c r="E419" s="127"/>
      <c r="F419" s="279"/>
      <c r="G419" s="113"/>
      <c r="H419" s="286"/>
      <c r="I419" s="113"/>
      <c r="J419" s="113"/>
      <c r="K419" s="113"/>
      <c r="L419" s="254"/>
      <c r="M419" s="254"/>
      <c r="N419" s="254"/>
      <c r="O419" s="254"/>
      <c r="P419" s="254"/>
      <c r="Q419" s="254"/>
      <c r="R419" s="254"/>
      <c r="S419" s="254"/>
      <c r="T419" s="254"/>
      <c r="U419" s="254"/>
      <c r="V419" s="254"/>
      <c r="W419" s="254"/>
      <c r="X419" s="254"/>
      <c r="Y419" s="254"/>
    </row>
    <row r="420" spans="1:26" ht="12.75" customHeight="1">
      <c r="A420" s="475" t="s">
        <v>4</v>
      </c>
      <c r="B420" s="461"/>
      <c r="C420" s="476"/>
      <c r="E420" s="127"/>
      <c r="F420" s="279"/>
      <c r="G420" s="113"/>
      <c r="H420" s="286"/>
      <c r="I420" s="113"/>
      <c r="J420" s="113"/>
      <c r="K420" s="113"/>
      <c r="L420" s="254"/>
      <c r="M420" s="254"/>
      <c r="N420" s="254"/>
      <c r="O420" s="254"/>
      <c r="P420" s="254"/>
      <c r="Q420" s="254"/>
      <c r="R420" s="254"/>
      <c r="S420" s="254"/>
      <c r="T420" s="254"/>
      <c r="U420" s="254"/>
      <c r="V420" s="254"/>
      <c r="W420" s="254"/>
      <c r="X420" s="254"/>
      <c r="Y420" s="254"/>
    </row>
    <row r="421" spans="1:26" ht="12.75" customHeight="1">
      <c r="A421" s="475" t="s">
        <v>458</v>
      </c>
      <c r="B421" s="461"/>
      <c r="C421" s="476"/>
      <c r="E421" s="127"/>
      <c r="F421" s="254"/>
      <c r="G421" s="113"/>
      <c r="H421" s="255"/>
      <c r="I421" s="113"/>
      <c r="J421" s="113"/>
      <c r="K421" s="113"/>
      <c r="L421" s="29"/>
      <c r="M421" s="29"/>
      <c r="N421" s="29"/>
      <c r="O421" s="29"/>
      <c r="P421" s="29"/>
      <c r="Q421" s="29"/>
      <c r="R421" s="29"/>
      <c r="S421" s="29"/>
      <c r="T421" s="29"/>
      <c r="U421" s="29"/>
      <c r="V421" s="29"/>
      <c r="W421" s="29"/>
      <c r="X421" s="29"/>
      <c r="Y421" s="280"/>
    </row>
    <row r="422" spans="1:26" ht="12.75" customHeight="1">
      <c r="A422" s="475" t="s">
        <v>459</v>
      </c>
      <c r="B422" s="461"/>
      <c r="C422" s="476"/>
      <c r="E422" s="127"/>
      <c r="F422" s="254"/>
      <c r="G422" s="113"/>
      <c r="H422" s="255"/>
      <c r="I422" s="113"/>
      <c r="J422" s="113"/>
      <c r="K422" s="113"/>
      <c r="L422" s="113"/>
      <c r="M422" s="113"/>
      <c r="N422" s="113"/>
      <c r="O422" s="113"/>
      <c r="P422" s="113"/>
      <c r="Q422" s="113"/>
      <c r="R422" s="113"/>
      <c r="S422" s="113"/>
      <c r="T422" s="113"/>
      <c r="U422" s="113"/>
      <c r="V422" s="113"/>
      <c r="W422" s="113"/>
      <c r="X422" s="113"/>
      <c r="Y422" s="113"/>
    </row>
    <row r="423" spans="1:26" ht="12.75" customHeight="1" thickBot="1">
      <c r="A423" s="475" t="s">
        <v>88</v>
      </c>
      <c r="B423" s="461"/>
      <c r="C423" s="476"/>
      <c r="E423" s="127"/>
      <c r="F423" s="254"/>
      <c r="G423" s="279"/>
      <c r="H423" s="255"/>
      <c r="I423" s="113"/>
      <c r="J423" s="113"/>
      <c r="K423" s="113"/>
      <c r="L423" s="113"/>
      <c r="M423" s="113"/>
      <c r="N423" s="113"/>
      <c r="O423" s="113"/>
      <c r="P423" s="113"/>
      <c r="Q423" s="113"/>
      <c r="R423" s="113"/>
      <c r="S423" s="113"/>
      <c r="T423" s="113"/>
      <c r="U423" s="113"/>
      <c r="V423" s="113"/>
      <c r="W423" s="113"/>
      <c r="X423" s="113"/>
      <c r="Y423" s="113"/>
    </row>
    <row r="424" spans="1:26" ht="12.75" customHeight="1" thickBot="1">
      <c r="A424" s="505" t="s">
        <v>482</v>
      </c>
      <c r="B424" s="506"/>
      <c r="C424" s="529">
        <f>(C426)</f>
        <v>9530000000</v>
      </c>
      <c r="E424" s="127"/>
      <c r="F424" s="254"/>
      <c r="G424" s="254"/>
      <c r="H424" s="255"/>
      <c r="I424" s="113"/>
      <c r="J424" s="113"/>
      <c r="K424" s="113"/>
      <c r="L424" s="113"/>
      <c r="M424" s="113"/>
      <c r="N424" s="113"/>
      <c r="O424" s="113"/>
      <c r="P424" s="113"/>
      <c r="Q424" s="113"/>
      <c r="R424" s="113"/>
      <c r="S424" s="113"/>
      <c r="T424" s="113"/>
      <c r="U424" s="113"/>
      <c r="V424" s="113"/>
      <c r="W424" s="113"/>
      <c r="X424" s="113"/>
      <c r="Y424" s="113"/>
    </row>
    <row r="425" spans="1:26" ht="12.75" customHeight="1" thickBot="1">
      <c r="A425" s="511"/>
      <c r="B425" s="478"/>
      <c r="C425" s="512"/>
      <c r="D425" s="513"/>
      <c r="E425" s="514"/>
      <c r="F425" s="127"/>
      <c r="G425" s="287"/>
      <c r="I425" s="255"/>
      <c r="J425" s="113"/>
      <c r="K425" s="113"/>
      <c r="L425" s="113"/>
      <c r="M425" s="113"/>
      <c r="N425" s="113"/>
      <c r="O425" s="113"/>
      <c r="P425" s="113"/>
      <c r="Q425" s="113"/>
      <c r="R425" s="113"/>
      <c r="S425" s="113"/>
      <c r="T425" s="113"/>
      <c r="U425" s="113"/>
      <c r="V425" s="113"/>
      <c r="W425" s="113"/>
      <c r="X425" s="113"/>
      <c r="Y425" s="113"/>
      <c r="Z425" s="113"/>
    </row>
    <row r="426" spans="1:26" ht="12.75" customHeight="1" thickBot="1">
      <c r="A426" s="677" t="s">
        <v>92</v>
      </c>
      <c r="B426" s="657"/>
      <c r="C426" s="68">
        <f>C427</f>
        <v>9530000000</v>
      </c>
      <c r="D426" s="50"/>
      <c r="E426" s="23"/>
      <c r="F426" s="127"/>
      <c r="G426" s="494"/>
      <c r="H426" s="495"/>
      <c r="I426" s="255"/>
      <c r="J426" s="113"/>
      <c r="K426" s="113"/>
      <c r="L426" s="113"/>
      <c r="M426" s="113"/>
      <c r="N426" s="113"/>
      <c r="O426" s="113"/>
      <c r="P426" s="113"/>
      <c r="Q426" s="113"/>
      <c r="R426" s="113"/>
      <c r="S426" s="113"/>
      <c r="T426" s="113"/>
      <c r="U426" s="113"/>
      <c r="V426" s="113"/>
      <c r="W426" s="113"/>
      <c r="X426" s="113"/>
      <c r="Y426" s="113"/>
      <c r="Z426" s="113"/>
    </row>
    <row r="427" spans="1:26" ht="12.75" customHeight="1">
      <c r="A427" s="21">
        <v>221202</v>
      </c>
      <c r="B427" s="21" t="s">
        <v>95</v>
      </c>
      <c r="C427" s="23">
        <f>SUM(C428:C436)</f>
        <v>9530000000</v>
      </c>
      <c r="D427" s="50"/>
      <c r="E427" s="23"/>
      <c r="F427" s="127"/>
      <c r="G427" s="287"/>
      <c r="H427" s="254"/>
      <c r="I427" s="255"/>
      <c r="J427" s="113"/>
      <c r="K427" s="113"/>
      <c r="L427" s="113"/>
      <c r="M427" s="113"/>
      <c r="N427" s="113"/>
      <c r="O427" s="113"/>
      <c r="P427" s="113"/>
      <c r="Q427" s="113"/>
      <c r="R427" s="113"/>
      <c r="S427" s="113"/>
      <c r="T427" s="113"/>
      <c r="U427" s="113"/>
      <c r="V427" s="113"/>
      <c r="W427" s="113"/>
      <c r="X427" s="113"/>
      <c r="Y427" s="113"/>
      <c r="Z427" s="113"/>
    </row>
    <row r="428" spans="1:26" ht="12.75" customHeight="1">
      <c r="A428" s="25">
        <v>22120202</v>
      </c>
      <c r="B428" s="29" t="s">
        <v>411</v>
      </c>
      <c r="C428" s="450">
        <v>650000000</v>
      </c>
      <c r="D428" s="50"/>
      <c r="E428" s="23"/>
      <c r="F428" s="127"/>
      <c r="G428" s="287"/>
      <c r="H428" s="254"/>
      <c r="I428" s="255"/>
      <c r="J428" s="113"/>
      <c r="K428" s="113"/>
      <c r="L428" s="113"/>
      <c r="M428" s="113"/>
      <c r="N428" s="113"/>
      <c r="O428" s="113"/>
      <c r="P428" s="113"/>
      <c r="Q428" s="113"/>
      <c r="R428" s="113"/>
      <c r="S428" s="113"/>
      <c r="T428" s="113"/>
      <c r="U428" s="113"/>
      <c r="V428" s="113"/>
      <c r="W428" s="113"/>
      <c r="X428" s="113"/>
      <c r="Y428" s="113"/>
      <c r="Z428" s="113"/>
    </row>
    <row r="429" spans="1:26" ht="12.75" customHeight="1">
      <c r="A429" s="25">
        <v>22120207</v>
      </c>
      <c r="B429" s="29" t="s">
        <v>489</v>
      </c>
      <c r="C429" s="450">
        <v>500000000</v>
      </c>
      <c r="D429" s="50"/>
      <c r="E429" s="23"/>
      <c r="F429" s="127"/>
      <c r="G429" s="287"/>
      <c r="H429" s="254"/>
      <c r="I429" s="255"/>
      <c r="J429" s="254"/>
      <c r="K429" s="254"/>
      <c r="L429" s="254"/>
      <c r="M429" s="113"/>
      <c r="N429" s="113"/>
      <c r="O429" s="113"/>
      <c r="P429" s="113"/>
      <c r="Q429" s="113"/>
      <c r="R429" s="113"/>
      <c r="S429" s="113"/>
      <c r="T429" s="113"/>
      <c r="U429" s="113"/>
      <c r="V429" s="113"/>
      <c r="W429" s="113"/>
      <c r="X429" s="113"/>
      <c r="Y429" s="113"/>
      <c r="Z429" s="113"/>
    </row>
    <row r="430" spans="1:26" ht="12.75" customHeight="1">
      <c r="A430" s="25">
        <v>22120208</v>
      </c>
      <c r="B430" s="29" t="s">
        <v>490</v>
      </c>
      <c r="C430" s="450">
        <v>7800000000</v>
      </c>
      <c r="D430" s="50"/>
      <c r="E430" s="23"/>
      <c r="F430" s="127"/>
      <c r="G430" s="287"/>
      <c r="H430" s="254"/>
      <c r="I430" s="255"/>
      <c r="J430" s="254"/>
      <c r="K430" s="254"/>
      <c r="L430" s="254"/>
      <c r="M430" s="113"/>
      <c r="N430" s="113"/>
      <c r="O430" s="113"/>
      <c r="P430" s="113"/>
      <c r="Q430" s="113"/>
      <c r="R430" s="113"/>
      <c r="S430" s="113"/>
      <c r="T430" s="113"/>
      <c r="U430" s="113"/>
      <c r="V430" s="113"/>
      <c r="W430" s="113"/>
      <c r="X430" s="113"/>
      <c r="Y430" s="113"/>
      <c r="Z430" s="113"/>
    </row>
    <row r="431" spans="1:26" ht="12.75" customHeight="1">
      <c r="A431" s="25">
        <v>22120209</v>
      </c>
      <c r="B431" s="29" t="s">
        <v>492</v>
      </c>
      <c r="C431" s="26">
        <v>50000000</v>
      </c>
      <c r="D431" s="50"/>
      <c r="E431" s="23"/>
      <c r="F431" s="127"/>
      <c r="I431" s="255"/>
      <c r="J431" s="254"/>
      <c r="K431" s="254"/>
      <c r="L431" s="254"/>
      <c r="M431" s="113"/>
      <c r="N431" s="113"/>
      <c r="O431" s="113"/>
      <c r="P431" s="113"/>
      <c r="Q431" s="113"/>
      <c r="R431" s="113"/>
      <c r="S431" s="113"/>
      <c r="T431" s="113"/>
      <c r="U431" s="113"/>
      <c r="V431" s="113"/>
      <c r="W431" s="113"/>
      <c r="X431" s="113"/>
      <c r="Y431" s="113"/>
      <c r="Z431" s="113"/>
    </row>
    <row r="432" spans="1:26" ht="12.75" customHeight="1">
      <c r="A432" s="25">
        <v>22120210</v>
      </c>
      <c r="B432" s="29" t="s">
        <v>491</v>
      </c>
      <c r="C432" s="26">
        <v>100000000</v>
      </c>
      <c r="D432" s="50"/>
      <c r="E432" s="23"/>
      <c r="F432" s="127"/>
      <c r="I432" s="255"/>
      <c r="J432" s="254"/>
      <c r="K432" s="254"/>
      <c r="L432" s="254"/>
      <c r="M432" s="113"/>
      <c r="N432" s="113"/>
      <c r="O432" s="113"/>
      <c r="P432" s="113"/>
      <c r="Q432" s="113"/>
      <c r="R432" s="113"/>
      <c r="S432" s="113"/>
      <c r="T432" s="113"/>
      <c r="U432" s="113"/>
      <c r="V432" s="113"/>
      <c r="W432" s="113"/>
      <c r="X432" s="113"/>
      <c r="Y432" s="113"/>
      <c r="Z432" s="113"/>
    </row>
    <row r="433" spans="1:26" ht="12.75" customHeight="1">
      <c r="A433" s="25">
        <v>22120215</v>
      </c>
      <c r="B433" s="29" t="s">
        <v>493</v>
      </c>
      <c r="C433" s="26">
        <v>50000000</v>
      </c>
      <c r="D433" s="50"/>
      <c r="E433" s="23"/>
      <c r="F433" s="127"/>
      <c r="G433" s="119"/>
      <c r="H433" s="254"/>
      <c r="I433" s="255"/>
      <c r="J433" s="254"/>
      <c r="K433" s="254"/>
      <c r="L433" s="254"/>
      <c r="M433" s="113"/>
      <c r="N433" s="113"/>
      <c r="O433" s="113"/>
      <c r="P433" s="113"/>
      <c r="Q433" s="113"/>
      <c r="R433" s="113"/>
      <c r="S433" s="113"/>
      <c r="T433" s="113"/>
      <c r="U433" s="113"/>
      <c r="V433" s="113"/>
      <c r="W433" s="113"/>
      <c r="X433" s="113"/>
      <c r="Y433" s="113"/>
      <c r="Z433" s="113"/>
    </row>
    <row r="434" spans="1:26" ht="12.75" customHeight="1">
      <c r="A434" s="25">
        <v>22120219</v>
      </c>
      <c r="B434" s="29" t="s">
        <v>494</v>
      </c>
      <c r="C434" s="26">
        <v>150000000</v>
      </c>
      <c r="D434" s="202"/>
      <c r="E434" s="23"/>
      <c r="F434" s="127"/>
      <c r="G434" s="287"/>
      <c r="H434" s="254"/>
      <c r="I434" s="255"/>
      <c r="J434" s="254"/>
      <c r="K434" s="254"/>
      <c r="L434" s="254"/>
      <c r="M434" s="254"/>
      <c r="N434" s="254"/>
      <c r="O434" s="254"/>
      <c r="P434" s="254"/>
      <c r="Q434" s="254"/>
      <c r="R434" s="254"/>
      <c r="S434" s="254"/>
      <c r="T434" s="254"/>
      <c r="U434" s="254"/>
      <c r="V434" s="254"/>
      <c r="W434" s="254"/>
      <c r="X434" s="254"/>
      <c r="Y434" s="254"/>
      <c r="Z434" s="254"/>
    </row>
    <row r="435" spans="1:26" ht="12.75" customHeight="1">
      <c r="A435" s="25">
        <v>22120226</v>
      </c>
      <c r="B435" s="29" t="s">
        <v>495</v>
      </c>
      <c r="C435" s="26">
        <v>180000000</v>
      </c>
      <c r="D435" s="50"/>
      <c r="E435" s="23"/>
      <c r="K435" s="254"/>
      <c r="L435" s="254"/>
      <c r="M435" s="254"/>
      <c r="N435" s="254"/>
      <c r="O435" s="254"/>
      <c r="P435" s="254"/>
      <c r="Q435" s="254"/>
      <c r="R435" s="254"/>
      <c r="S435" s="254"/>
      <c r="T435" s="254"/>
      <c r="U435" s="254"/>
      <c r="V435" s="254"/>
      <c r="W435" s="254"/>
      <c r="X435" s="254"/>
      <c r="Y435" s="254"/>
      <c r="Z435" s="254"/>
    </row>
    <row r="436" spans="1:26" ht="12.75" customHeight="1">
      <c r="A436" s="25">
        <v>22120233</v>
      </c>
      <c r="B436" s="29" t="s">
        <v>496</v>
      </c>
      <c r="C436" s="26">
        <v>50000000</v>
      </c>
      <c r="D436" s="50"/>
      <c r="E436" s="23"/>
      <c r="F436" s="127"/>
      <c r="G436" s="287"/>
      <c r="H436" s="254"/>
      <c r="I436" s="119"/>
      <c r="J436" s="254"/>
      <c r="K436" s="254"/>
      <c r="L436" s="254"/>
      <c r="M436" s="254"/>
      <c r="N436" s="254"/>
      <c r="O436" s="254"/>
      <c r="P436" s="254"/>
      <c r="Q436" s="254"/>
      <c r="R436" s="254"/>
      <c r="S436" s="254"/>
      <c r="T436" s="254"/>
      <c r="U436" s="254"/>
      <c r="V436" s="254"/>
      <c r="W436" s="254"/>
      <c r="X436" s="254"/>
      <c r="Y436" s="254"/>
      <c r="Z436" s="254"/>
    </row>
    <row r="437" spans="1:26" ht="12.75" customHeight="1">
      <c r="A437" s="25"/>
      <c r="B437" s="29"/>
      <c r="C437" s="26"/>
      <c r="D437" s="50"/>
      <c r="E437" s="23"/>
      <c r="F437" s="127"/>
      <c r="G437" s="254"/>
      <c r="H437" s="254"/>
      <c r="I437" s="255"/>
      <c r="J437" s="254"/>
      <c r="K437" s="254"/>
      <c r="L437" s="254"/>
      <c r="M437" s="254"/>
      <c r="N437" s="254"/>
      <c r="O437" s="254"/>
      <c r="P437" s="254"/>
      <c r="Q437" s="254"/>
      <c r="R437" s="254"/>
      <c r="S437" s="254"/>
      <c r="T437" s="254"/>
      <c r="U437" s="254"/>
      <c r="V437" s="254"/>
      <c r="W437" s="254"/>
      <c r="X437" s="254"/>
      <c r="Y437" s="254"/>
      <c r="Z437" s="254"/>
    </row>
    <row r="438" spans="1:26" ht="12.75" customHeight="1" thickBot="1">
      <c r="A438" s="29"/>
      <c r="B438" s="29"/>
      <c r="C438" s="41"/>
      <c r="D438" s="264"/>
      <c r="E438" s="41"/>
      <c r="F438" s="127"/>
      <c r="G438" s="254"/>
      <c r="H438" s="113"/>
      <c r="I438" s="255"/>
      <c r="J438" s="254"/>
      <c r="K438" s="254"/>
      <c r="L438" s="254"/>
      <c r="M438" s="254"/>
      <c r="N438" s="254"/>
      <c r="O438" s="254"/>
      <c r="P438" s="254"/>
      <c r="Q438" s="254"/>
      <c r="R438" s="254"/>
      <c r="S438" s="254"/>
      <c r="T438" s="254"/>
      <c r="U438" s="254"/>
      <c r="V438" s="254"/>
      <c r="W438" s="254"/>
      <c r="X438" s="254"/>
      <c r="Y438" s="254"/>
      <c r="Z438" s="254"/>
    </row>
    <row r="439" spans="1:26" ht="12.75" customHeight="1">
      <c r="A439" s="801" t="s">
        <v>497</v>
      </c>
      <c r="B439" s="802"/>
      <c r="C439" s="783" t="s">
        <v>498</v>
      </c>
      <c r="E439" s="127"/>
      <c r="F439" s="113"/>
      <c r="G439" s="113"/>
      <c r="H439" s="255"/>
      <c r="I439" s="254"/>
      <c r="J439" s="254"/>
      <c r="K439" s="254"/>
      <c r="L439" s="254"/>
      <c r="M439" s="254"/>
      <c r="N439" s="254"/>
      <c r="O439" s="254"/>
      <c r="P439" s="254"/>
      <c r="Q439" s="254"/>
      <c r="R439" s="254"/>
      <c r="S439" s="254"/>
      <c r="T439" s="254"/>
      <c r="U439" s="254"/>
      <c r="V439" s="254"/>
      <c r="W439" s="254"/>
      <c r="X439" s="254"/>
      <c r="Y439" s="254"/>
    </row>
    <row r="440" spans="1:26" ht="12.75" customHeight="1" thickBot="1">
      <c r="A440" s="798"/>
      <c r="B440" s="681"/>
      <c r="C440" s="741"/>
      <c r="E440" s="127"/>
      <c r="F440" s="113"/>
      <c r="G440" s="113"/>
      <c r="H440" s="255"/>
      <c r="I440" s="254"/>
      <c r="J440" s="254"/>
      <c r="K440" s="254"/>
      <c r="L440" s="254"/>
      <c r="M440" s="254"/>
      <c r="N440" s="254"/>
      <c r="O440" s="254"/>
      <c r="P440" s="254"/>
      <c r="Q440" s="254"/>
      <c r="R440" s="254"/>
      <c r="S440" s="254"/>
      <c r="T440" s="254"/>
      <c r="U440" s="254"/>
      <c r="V440" s="254"/>
      <c r="W440" s="254"/>
      <c r="X440" s="254"/>
      <c r="Y440" s="254"/>
    </row>
    <row r="441" spans="1:26" ht="12.75" customHeight="1">
      <c r="A441" s="475" t="s">
        <v>4</v>
      </c>
      <c r="B441" s="461"/>
      <c r="C441" s="476"/>
      <c r="E441" s="127"/>
      <c r="F441" s="113"/>
      <c r="G441" s="254"/>
      <c r="H441" s="255"/>
      <c r="I441" s="254"/>
      <c r="J441" s="254"/>
      <c r="K441" s="254"/>
      <c r="L441" s="113"/>
      <c r="M441" s="113"/>
      <c r="N441" s="113"/>
      <c r="O441" s="113"/>
      <c r="P441" s="113"/>
      <c r="Q441" s="113"/>
      <c r="R441" s="113"/>
      <c r="S441" s="113"/>
      <c r="T441" s="113"/>
      <c r="U441" s="113"/>
      <c r="V441" s="113"/>
      <c r="W441" s="113"/>
      <c r="X441" s="113"/>
      <c r="Y441" s="113"/>
    </row>
    <row r="442" spans="1:26" ht="12.75" customHeight="1">
      <c r="A442" s="475" t="s">
        <v>458</v>
      </c>
      <c r="B442" s="461"/>
      <c r="C442" s="476"/>
      <c r="E442" s="127"/>
      <c r="F442" s="113"/>
      <c r="G442" s="254"/>
      <c r="H442" s="255"/>
      <c r="I442" s="254"/>
      <c r="J442" s="254"/>
      <c r="K442" s="254"/>
      <c r="L442" s="113"/>
      <c r="M442" s="113"/>
      <c r="N442" s="113"/>
      <c r="O442" s="113"/>
      <c r="P442" s="113"/>
      <c r="Q442" s="113"/>
      <c r="R442" s="113"/>
      <c r="S442" s="113"/>
      <c r="T442" s="113"/>
      <c r="U442" s="113"/>
      <c r="V442" s="113"/>
      <c r="W442" s="113"/>
      <c r="X442" s="113"/>
      <c r="Y442" s="113"/>
    </row>
    <row r="443" spans="1:26" ht="12.75" customHeight="1">
      <c r="A443" s="475" t="s">
        <v>459</v>
      </c>
      <c r="B443" s="461"/>
      <c r="C443" s="476"/>
      <c r="E443" s="127"/>
      <c r="F443" s="113"/>
      <c r="G443" s="113"/>
      <c r="H443" s="255"/>
      <c r="I443" s="254"/>
      <c r="J443" s="254"/>
      <c r="K443" s="254"/>
      <c r="L443" s="113"/>
      <c r="M443" s="113"/>
      <c r="N443" s="113"/>
      <c r="O443" s="113"/>
      <c r="P443" s="113"/>
      <c r="Q443" s="113"/>
      <c r="R443" s="113"/>
      <c r="S443" s="113"/>
      <c r="T443" s="113"/>
      <c r="U443" s="113"/>
      <c r="V443" s="113"/>
      <c r="W443" s="113"/>
      <c r="X443" s="113"/>
      <c r="Y443" s="113"/>
    </row>
    <row r="444" spans="1:26" ht="12.75" customHeight="1" thickBot="1">
      <c r="A444" s="475" t="s">
        <v>88</v>
      </c>
      <c r="B444" s="461"/>
      <c r="C444" s="476"/>
      <c r="E444" s="127"/>
      <c r="F444" s="113"/>
      <c r="G444" s="113"/>
      <c r="H444" s="255"/>
      <c r="I444" s="254"/>
      <c r="J444" s="254"/>
      <c r="K444" s="254"/>
      <c r="L444" s="113"/>
      <c r="M444" s="113"/>
      <c r="N444" s="113"/>
      <c r="O444" s="113"/>
      <c r="P444" s="113"/>
      <c r="Q444" s="113"/>
      <c r="R444" s="113"/>
      <c r="S444" s="113"/>
      <c r="T444" s="113"/>
      <c r="U444" s="113"/>
      <c r="V444" s="113"/>
      <c r="W444" s="113"/>
      <c r="X444" s="113"/>
      <c r="Y444" s="113"/>
    </row>
    <row r="445" spans="1:26" ht="12.75" customHeight="1" thickBot="1">
      <c r="A445" s="505" t="s">
        <v>89</v>
      </c>
      <c r="B445" s="506"/>
      <c r="C445" s="529">
        <f>C447</f>
        <v>800000000</v>
      </c>
      <c r="E445" s="127"/>
      <c r="F445" s="113"/>
      <c r="G445" s="113"/>
      <c r="H445" s="255"/>
      <c r="I445" s="254"/>
      <c r="J445" s="254"/>
      <c r="K445" s="254"/>
      <c r="L445" s="254"/>
      <c r="M445" s="254"/>
      <c r="N445" s="254"/>
      <c r="O445" s="254"/>
      <c r="P445" s="254"/>
      <c r="Q445" s="254"/>
      <c r="R445" s="254"/>
      <c r="S445" s="254"/>
      <c r="T445" s="254"/>
      <c r="U445" s="254"/>
      <c r="V445" s="254"/>
      <c r="W445" s="254"/>
      <c r="X445" s="254"/>
      <c r="Y445" s="254"/>
    </row>
    <row r="446" spans="1:26" ht="12.75" customHeight="1" thickBot="1">
      <c r="A446" s="49"/>
      <c r="B446" s="288"/>
      <c r="C446" s="23"/>
      <c r="D446" s="46"/>
      <c r="E446" s="23"/>
      <c r="F446" s="127"/>
      <c r="G446" s="113"/>
      <c r="H446" s="113"/>
      <c r="I446" s="255"/>
      <c r="J446" s="254"/>
      <c r="K446" s="254"/>
      <c r="L446" s="254"/>
      <c r="M446" s="254"/>
      <c r="N446" s="254"/>
      <c r="O446" s="254"/>
      <c r="P446" s="254"/>
      <c r="Q446" s="254"/>
      <c r="R446" s="254"/>
      <c r="S446" s="254"/>
      <c r="T446" s="254"/>
      <c r="U446" s="254"/>
      <c r="V446" s="254"/>
      <c r="W446" s="254"/>
      <c r="X446" s="254"/>
      <c r="Y446" s="254"/>
      <c r="Z446" s="254"/>
    </row>
    <row r="447" spans="1:26" ht="12.75" customHeight="1">
      <c r="A447" s="805" t="s">
        <v>92</v>
      </c>
      <c r="B447" s="657"/>
      <c r="C447" s="68">
        <f>C448</f>
        <v>800000000</v>
      </c>
      <c r="D447" s="50"/>
      <c r="E447" s="23"/>
      <c r="F447" s="127"/>
      <c r="G447" s="113"/>
      <c r="H447" s="113"/>
      <c r="I447" s="255"/>
      <c r="J447" s="254"/>
      <c r="K447" s="254"/>
      <c r="L447" s="254"/>
      <c r="M447" s="254"/>
      <c r="N447" s="254"/>
      <c r="O447" s="254"/>
      <c r="P447" s="254"/>
      <c r="Q447" s="254"/>
      <c r="R447" s="254"/>
      <c r="S447" s="254"/>
      <c r="T447" s="254"/>
      <c r="U447" s="254"/>
      <c r="V447" s="254"/>
      <c r="W447" s="254"/>
      <c r="X447" s="254"/>
      <c r="Y447" s="254"/>
      <c r="Z447" s="254"/>
    </row>
    <row r="448" spans="1:26" ht="12.75" customHeight="1">
      <c r="A448" s="21">
        <v>221201</v>
      </c>
      <c r="B448" s="21" t="s">
        <v>93</v>
      </c>
      <c r="C448" s="23">
        <f>SUM(C449:C450)</f>
        <v>800000000</v>
      </c>
      <c r="D448" s="50"/>
      <c r="E448" s="23"/>
      <c r="F448" s="127"/>
      <c r="G448" s="113"/>
      <c r="H448" s="113"/>
      <c r="I448" s="255"/>
      <c r="J448" s="113"/>
      <c r="K448" s="113"/>
      <c r="L448" s="113"/>
      <c r="M448" s="254"/>
      <c r="N448" s="254"/>
      <c r="O448" s="254"/>
      <c r="P448" s="254"/>
      <c r="Q448" s="254"/>
      <c r="R448" s="254"/>
      <c r="S448" s="254"/>
      <c r="T448" s="254"/>
      <c r="U448" s="254"/>
      <c r="V448" s="254"/>
      <c r="W448" s="254"/>
      <c r="X448" s="254"/>
      <c r="Y448" s="254"/>
      <c r="Z448" s="254"/>
    </row>
    <row r="449" spans="1:26" ht="12.75" customHeight="1">
      <c r="A449" s="496">
        <v>22120118</v>
      </c>
      <c r="B449" s="497" t="s">
        <v>171</v>
      </c>
      <c r="C449" s="450">
        <v>800000000</v>
      </c>
      <c r="D449" s="50"/>
      <c r="E449" s="47"/>
      <c r="F449" s="127"/>
      <c r="G449" s="113"/>
      <c r="H449" s="113"/>
      <c r="I449" s="255"/>
      <c r="J449" s="254"/>
      <c r="K449" s="254"/>
      <c r="L449" s="254"/>
      <c r="M449" s="254"/>
      <c r="N449" s="254"/>
      <c r="O449" s="254"/>
      <c r="P449" s="254"/>
      <c r="Q449" s="254"/>
      <c r="R449" s="254"/>
      <c r="S449" s="254"/>
      <c r="T449" s="254"/>
      <c r="U449" s="254"/>
      <c r="V449" s="254"/>
      <c r="W449" s="254"/>
      <c r="X449" s="254"/>
      <c r="Y449" s="254"/>
      <c r="Z449" s="254"/>
    </row>
    <row r="450" spans="1:26" ht="12.75" customHeight="1">
      <c r="A450" s="25"/>
      <c r="B450" s="29"/>
      <c r="C450" s="26"/>
      <c r="D450" s="50"/>
      <c r="E450" s="47"/>
      <c r="F450" s="127"/>
      <c r="G450" s="113"/>
      <c r="H450" s="113"/>
      <c r="I450" s="255"/>
      <c r="J450" s="254"/>
      <c r="K450" s="254"/>
      <c r="L450" s="254"/>
      <c r="M450" s="254"/>
      <c r="N450" s="254"/>
      <c r="O450" s="254"/>
      <c r="P450" s="254"/>
      <c r="Q450" s="254"/>
      <c r="R450" s="254"/>
      <c r="S450" s="254"/>
      <c r="T450" s="254"/>
      <c r="U450" s="254"/>
      <c r="V450" s="254"/>
      <c r="W450" s="254"/>
      <c r="X450" s="254"/>
      <c r="Y450" s="254"/>
      <c r="Z450" s="254"/>
    </row>
    <row r="451" spans="1:26" ht="12.75" customHeight="1" thickBot="1">
      <c r="A451" s="29"/>
      <c r="B451" s="29"/>
      <c r="C451" s="41"/>
      <c r="D451" s="264"/>
      <c r="E451" s="41"/>
      <c r="F451" s="127"/>
      <c r="G451" s="254"/>
      <c r="H451" s="113"/>
      <c r="I451" s="255"/>
      <c r="J451" s="254"/>
      <c r="K451" s="254"/>
      <c r="L451" s="254"/>
      <c r="M451" s="254"/>
      <c r="N451" s="254"/>
      <c r="O451" s="254"/>
      <c r="P451" s="254"/>
      <c r="Q451" s="254"/>
      <c r="R451" s="254"/>
      <c r="S451" s="254"/>
      <c r="T451" s="254"/>
      <c r="U451" s="254"/>
      <c r="V451" s="254"/>
      <c r="W451" s="254"/>
      <c r="X451" s="254"/>
      <c r="Y451" s="254"/>
      <c r="Z451" s="254"/>
    </row>
    <row r="452" spans="1:26" ht="12.75" customHeight="1">
      <c r="A452" s="801" t="s">
        <v>499</v>
      </c>
      <c r="B452" s="802"/>
      <c r="C452" s="783" t="s">
        <v>500</v>
      </c>
      <c r="E452" s="127"/>
      <c r="F452" s="113"/>
      <c r="G452" s="113"/>
      <c r="H452" s="255"/>
      <c r="I452" s="254"/>
      <c r="J452" s="254"/>
      <c r="K452" s="254"/>
      <c r="L452" s="254"/>
      <c r="M452" s="254"/>
      <c r="N452" s="254"/>
      <c r="O452" s="254"/>
      <c r="P452" s="254"/>
      <c r="Q452" s="254"/>
      <c r="R452" s="254"/>
      <c r="S452" s="254"/>
      <c r="T452" s="254"/>
      <c r="U452" s="254"/>
      <c r="V452" s="254"/>
      <c r="W452" s="254"/>
      <c r="X452" s="254"/>
      <c r="Y452" s="254"/>
    </row>
    <row r="453" spans="1:26" ht="12.75" customHeight="1" thickBot="1">
      <c r="A453" s="798"/>
      <c r="B453" s="681"/>
      <c r="C453" s="741"/>
      <c r="E453" s="127"/>
      <c r="F453" s="113"/>
      <c r="G453" s="113"/>
      <c r="H453" s="255"/>
      <c r="I453" s="254"/>
      <c r="J453" s="254"/>
      <c r="K453" s="254"/>
      <c r="L453" s="254"/>
      <c r="M453" s="254"/>
      <c r="N453" s="254"/>
      <c r="O453" s="254"/>
      <c r="P453" s="254"/>
      <c r="Q453" s="254"/>
      <c r="R453" s="254"/>
      <c r="S453" s="254"/>
      <c r="T453" s="254"/>
      <c r="U453" s="254"/>
      <c r="V453" s="254"/>
      <c r="W453" s="254"/>
      <c r="X453" s="254"/>
      <c r="Y453" s="254"/>
    </row>
    <row r="454" spans="1:26" ht="12.75" customHeight="1">
      <c r="A454" s="475" t="s">
        <v>4</v>
      </c>
      <c r="B454" s="461"/>
      <c r="C454" s="476"/>
      <c r="E454" s="127"/>
      <c r="F454" s="113"/>
      <c r="G454" s="254"/>
      <c r="H454" s="255"/>
      <c r="I454" s="254"/>
      <c r="J454" s="254"/>
      <c r="K454" s="254"/>
      <c r="L454" s="113"/>
      <c r="M454" s="113"/>
      <c r="N454" s="113"/>
      <c r="O454" s="113"/>
      <c r="P454" s="113"/>
      <c r="Q454" s="113"/>
      <c r="R454" s="113"/>
      <c r="S454" s="113"/>
      <c r="T454" s="113"/>
      <c r="U454" s="113"/>
      <c r="V454" s="113"/>
      <c r="W454" s="113"/>
      <c r="X454" s="113"/>
      <c r="Y454" s="113"/>
    </row>
    <row r="455" spans="1:26" ht="12.75" customHeight="1">
      <c r="A455" s="475" t="s">
        <v>458</v>
      </c>
      <c r="B455" s="461"/>
      <c r="C455" s="476"/>
      <c r="E455" s="127"/>
      <c r="F455" s="113"/>
      <c r="G455" s="254"/>
      <c r="H455" s="255"/>
      <c r="I455" s="254"/>
      <c r="J455" s="254"/>
      <c r="K455" s="254"/>
      <c r="L455" s="113"/>
      <c r="M455" s="113"/>
      <c r="N455" s="113"/>
      <c r="O455" s="113"/>
      <c r="P455" s="113"/>
      <c r="Q455" s="113"/>
      <c r="R455" s="113"/>
      <c r="S455" s="113"/>
      <c r="T455" s="113"/>
      <c r="U455" s="113"/>
      <c r="V455" s="113"/>
      <c r="W455" s="113"/>
      <c r="X455" s="113"/>
      <c r="Y455" s="113"/>
    </row>
    <row r="456" spans="1:26" ht="12.75" customHeight="1">
      <c r="A456" s="475" t="s">
        <v>459</v>
      </c>
      <c r="B456" s="461"/>
      <c r="C456" s="476"/>
      <c r="E456" s="127"/>
      <c r="F456" s="113"/>
      <c r="G456" s="113"/>
      <c r="H456" s="255"/>
      <c r="I456" s="254"/>
      <c r="J456" s="254"/>
      <c r="K456" s="254"/>
      <c r="L456" s="113"/>
      <c r="M456" s="113"/>
      <c r="N456" s="113"/>
      <c r="O456" s="113"/>
      <c r="P456" s="113"/>
      <c r="Q456" s="113"/>
      <c r="R456" s="113"/>
      <c r="S456" s="113"/>
      <c r="T456" s="113"/>
      <c r="U456" s="113"/>
      <c r="V456" s="113"/>
      <c r="W456" s="113"/>
      <c r="X456" s="113"/>
      <c r="Y456" s="113"/>
    </row>
    <row r="457" spans="1:26" ht="12.75" customHeight="1" thickBot="1">
      <c r="A457" s="475" t="s">
        <v>88</v>
      </c>
      <c r="B457" s="461"/>
      <c r="C457" s="476"/>
      <c r="E457" s="127"/>
      <c r="F457" s="113"/>
      <c r="G457" s="113"/>
      <c r="H457" s="255"/>
      <c r="I457" s="254"/>
      <c r="J457" s="254"/>
      <c r="K457" s="254"/>
      <c r="L457" s="113"/>
      <c r="M457" s="113"/>
      <c r="N457" s="113"/>
      <c r="O457" s="113"/>
      <c r="P457" s="113"/>
      <c r="Q457" s="113"/>
      <c r="R457" s="113"/>
      <c r="S457" s="113"/>
      <c r="T457" s="113"/>
      <c r="U457" s="113"/>
      <c r="V457" s="113"/>
      <c r="W457" s="113"/>
      <c r="X457" s="113"/>
      <c r="Y457" s="113"/>
    </row>
    <row r="458" spans="1:26" ht="12.75" customHeight="1" thickBot="1">
      <c r="A458" s="505" t="s">
        <v>89</v>
      </c>
      <c r="B458" s="506"/>
      <c r="C458" s="529">
        <f>C460</f>
        <v>800000000</v>
      </c>
      <c r="E458" s="127"/>
      <c r="F458" s="113"/>
      <c r="G458" s="113"/>
      <c r="H458" s="255"/>
      <c r="I458" s="254"/>
      <c r="J458" s="254"/>
      <c r="K458" s="254"/>
      <c r="L458" s="254"/>
      <c r="M458" s="254"/>
      <c r="N458" s="254"/>
      <c r="O458" s="254"/>
      <c r="P458" s="254"/>
      <c r="Q458" s="254"/>
      <c r="R458" s="254"/>
      <c r="S458" s="254"/>
      <c r="T458" s="254"/>
      <c r="U458" s="254"/>
      <c r="V458" s="254"/>
      <c r="W458" s="254"/>
      <c r="X458" s="254"/>
      <c r="Y458" s="254"/>
    </row>
    <row r="459" spans="1:26" ht="12.75" customHeight="1" thickBot="1">
      <c r="A459" s="49"/>
      <c r="B459" s="49"/>
      <c r="C459" s="23"/>
      <c r="D459" s="46"/>
      <c r="E459" s="23"/>
      <c r="F459" s="127"/>
      <c r="G459" s="113"/>
      <c r="H459" s="113"/>
      <c r="I459" s="255"/>
      <c r="J459" s="254"/>
      <c r="K459" s="254"/>
      <c r="L459" s="254"/>
      <c r="M459" s="254"/>
      <c r="N459" s="254"/>
      <c r="O459" s="254"/>
      <c r="P459" s="254"/>
      <c r="Q459" s="254"/>
      <c r="R459" s="254"/>
      <c r="S459" s="254"/>
      <c r="T459" s="254"/>
      <c r="U459" s="254"/>
      <c r="V459" s="254"/>
      <c r="W459" s="254"/>
      <c r="X459" s="254"/>
      <c r="Y459" s="254"/>
      <c r="Z459" s="254"/>
    </row>
    <row r="460" spans="1:26" ht="12.75" customHeight="1">
      <c r="A460" s="677" t="s">
        <v>92</v>
      </c>
      <c r="B460" s="657"/>
      <c r="C460" s="68">
        <f>C461</f>
        <v>800000000</v>
      </c>
      <c r="D460" s="50"/>
      <c r="E460" s="23"/>
      <c r="F460" s="127"/>
      <c r="G460" s="113"/>
      <c r="H460" s="113"/>
      <c r="I460" s="255"/>
      <c r="J460" s="254"/>
      <c r="K460" s="254"/>
      <c r="L460" s="254"/>
      <c r="M460" s="254"/>
      <c r="N460" s="254"/>
      <c r="O460" s="254"/>
      <c r="P460" s="254"/>
      <c r="Q460" s="254"/>
      <c r="R460" s="254"/>
      <c r="S460" s="254"/>
      <c r="T460" s="254"/>
      <c r="U460" s="254"/>
      <c r="V460" s="254"/>
      <c r="W460" s="254"/>
      <c r="X460" s="254"/>
      <c r="Y460" s="254"/>
      <c r="Z460" s="254"/>
    </row>
    <row r="461" spans="1:26" ht="12.75" customHeight="1">
      <c r="A461" s="21">
        <v>221202</v>
      </c>
      <c r="B461" s="21" t="s">
        <v>95</v>
      </c>
      <c r="C461" s="23">
        <f>SUM(C462:C463)</f>
        <v>800000000</v>
      </c>
      <c r="D461" s="50"/>
      <c r="E461" s="23"/>
      <c r="F461" s="127"/>
      <c r="G461" s="113"/>
      <c r="H461" s="113"/>
      <c r="I461" s="255"/>
      <c r="J461" s="113"/>
      <c r="K461" s="113"/>
      <c r="L461" s="113"/>
      <c r="M461" s="254"/>
      <c r="N461" s="254"/>
      <c r="O461" s="254"/>
      <c r="P461" s="254"/>
      <c r="Q461" s="254"/>
      <c r="R461" s="254"/>
      <c r="S461" s="254"/>
      <c r="T461" s="254"/>
      <c r="U461" s="254"/>
      <c r="V461" s="254"/>
      <c r="W461" s="254"/>
      <c r="X461" s="254"/>
      <c r="Y461" s="254"/>
      <c r="Z461" s="254"/>
    </row>
    <row r="462" spans="1:26" ht="12.75" customHeight="1">
      <c r="A462" s="25">
        <v>22120202</v>
      </c>
      <c r="B462" s="29" t="s">
        <v>411</v>
      </c>
      <c r="C462" s="26">
        <v>800000000</v>
      </c>
      <c r="D462" s="50"/>
      <c r="E462" s="47"/>
      <c r="F462" s="127"/>
      <c r="G462" s="113"/>
      <c r="H462" s="113"/>
      <c r="I462" s="255"/>
      <c r="J462" s="254"/>
      <c r="K462" s="254"/>
      <c r="L462" s="254"/>
      <c r="M462" s="254"/>
      <c r="N462" s="254"/>
      <c r="O462" s="254"/>
      <c r="P462" s="254"/>
      <c r="Q462" s="254"/>
      <c r="R462" s="254"/>
      <c r="S462" s="254"/>
      <c r="T462" s="254"/>
      <c r="U462" s="254"/>
      <c r="V462" s="254"/>
      <c r="W462" s="254"/>
      <c r="X462" s="254"/>
      <c r="Y462" s="254"/>
      <c r="Z462" s="254"/>
    </row>
    <row r="463" spans="1:26" ht="12.75" customHeight="1">
      <c r="A463" s="25"/>
      <c r="B463" s="29"/>
      <c r="C463" s="26"/>
      <c r="D463" s="50"/>
      <c r="E463" s="47"/>
      <c r="F463" s="127"/>
      <c r="G463" s="113"/>
      <c r="H463" s="113"/>
      <c r="I463" s="255"/>
      <c r="J463" s="254"/>
      <c r="K463" s="254"/>
      <c r="L463" s="254"/>
      <c r="M463" s="254"/>
      <c r="N463" s="254"/>
      <c r="O463" s="254"/>
      <c r="P463" s="254"/>
      <c r="Q463" s="254"/>
      <c r="R463" s="254"/>
      <c r="S463" s="254"/>
      <c r="T463" s="254"/>
      <c r="U463" s="254"/>
      <c r="V463" s="254"/>
      <c r="W463" s="254"/>
      <c r="X463" s="254"/>
      <c r="Y463" s="254"/>
      <c r="Z463" s="254"/>
    </row>
    <row r="464" spans="1:26" ht="12.75" customHeight="1" thickBot="1">
      <c r="A464" s="29"/>
      <c r="B464" s="29"/>
      <c r="C464" s="41"/>
      <c r="D464" s="264"/>
      <c r="E464" s="41"/>
      <c r="F464" s="127"/>
      <c r="G464" s="113"/>
      <c r="H464" s="113"/>
      <c r="I464" s="255"/>
      <c r="J464" s="113"/>
      <c r="K464" s="113"/>
      <c r="L464" s="113"/>
      <c r="M464" s="113"/>
      <c r="N464" s="113"/>
      <c r="O464" s="113"/>
      <c r="P464" s="113"/>
      <c r="Q464" s="113"/>
      <c r="R464" s="113"/>
      <c r="S464" s="113"/>
      <c r="T464" s="113"/>
      <c r="U464" s="113"/>
      <c r="V464" s="113"/>
      <c r="W464" s="113"/>
      <c r="X464" s="113"/>
      <c r="Y464" s="113"/>
      <c r="Z464" s="113"/>
    </row>
    <row r="465" spans="1:26" ht="12.75" customHeight="1">
      <c r="A465" s="801" t="s">
        <v>501</v>
      </c>
      <c r="B465" s="802"/>
      <c r="C465" s="783" t="s">
        <v>502</v>
      </c>
      <c r="E465" s="127"/>
      <c r="F465" s="113"/>
      <c r="G465" s="119"/>
      <c r="H465" s="255"/>
      <c r="I465" s="113"/>
      <c r="J465" s="113"/>
      <c r="K465" s="113"/>
      <c r="L465" s="113"/>
      <c r="M465" s="113"/>
      <c r="N465" s="113"/>
      <c r="O465" s="113"/>
      <c r="P465" s="113"/>
      <c r="Q465" s="113"/>
      <c r="R465" s="113"/>
      <c r="S465" s="113"/>
      <c r="T465" s="113"/>
      <c r="U465" s="113"/>
      <c r="V465" s="113"/>
      <c r="W465" s="113"/>
      <c r="X465" s="113"/>
      <c r="Y465" s="113"/>
    </row>
    <row r="466" spans="1:26" ht="12.75" customHeight="1" thickBot="1">
      <c r="A466" s="798"/>
      <c r="B466" s="681"/>
      <c r="C466" s="741"/>
      <c r="E466" s="127"/>
      <c r="F466" s="113"/>
      <c r="G466" s="113"/>
      <c r="H466" s="255"/>
      <c r="I466" s="113"/>
      <c r="J466" s="113"/>
      <c r="K466" s="113"/>
      <c r="L466" s="113"/>
      <c r="M466" s="113"/>
      <c r="N466" s="113"/>
      <c r="O466" s="113"/>
      <c r="P466" s="113"/>
      <c r="Q466" s="113"/>
      <c r="R466" s="113"/>
      <c r="S466" s="113"/>
      <c r="T466" s="113"/>
      <c r="U466" s="113"/>
      <c r="V466" s="113"/>
      <c r="W466" s="113"/>
      <c r="X466" s="113"/>
      <c r="Y466" s="113"/>
    </row>
    <row r="467" spans="1:26" ht="12.75" customHeight="1">
      <c r="A467" s="475" t="s">
        <v>4</v>
      </c>
      <c r="B467" s="461"/>
      <c r="C467" s="476"/>
      <c r="E467" s="127"/>
      <c r="F467" s="113"/>
      <c r="G467" s="113"/>
      <c r="H467" s="255"/>
      <c r="I467" s="113"/>
      <c r="J467" s="113"/>
      <c r="K467" s="113"/>
      <c r="L467" s="113"/>
      <c r="M467" s="113"/>
      <c r="N467" s="113"/>
      <c r="O467" s="113"/>
      <c r="P467" s="113"/>
      <c r="Q467" s="113"/>
      <c r="R467" s="113"/>
      <c r="S467" s="113"/>
      <c r="T467" s="113"/>
      <c r="U467" s="113"/>
      <c r="V467" s="113"/>
      <c r="W467" s="113"/>
      <c r="X467" s="113"/>
      <c r="Y467" s="113"/>
    </row>
    <row r="468" spans="1:26" ht="12.75" customHeight="1">
      <c r="A468" s="475" t="s">
        <v>458</v>
      </c>
      <c r="B468" s="461"/>
      <c r="C468" s="476"/>
      <c r="E468" s="127"/>
      <c r="F468" s="113"/>
      <c r="G468" s="113"/>
      <c r="H468" s="255"/>
      <c r="I468" s="113"/>
      <c r="J468" s="113"/>
      <c r="K468" s="113"/>
      <c r="L468" s="113"/>
      <c r="M468" s="113"/>
      <c r="N468" s="113"/>
      <c r="O468" s="113"/>
      <c r="P468" s="113"/>
      <c r="Q468" s="113"/>
      <c r="R468" s="113"/>
      <c r="S468" s="113"/>
      <c r="T468" s="113"/>
      <c r="U468" s="113"/>
      <c r="V468" s="113"/>
      <c r="W468" s="113"/>
      <c r="X468" s="113"/>
      <c r="Y468" s="113"/>
    </row>
    <row r="469" spans="1:26" ht="12.75" customHeight="1">
      <c r="A469" s="475" t="s">
        <v>459</v>
      </c>
      <c r="B469" s="461"/>
      <c r="C469" s="476"/>
      <c r="E469" s="127"/>
      <c r="F469" s="113"/>
      <c r="G469" s="113"/>
      <c r="H469" s="255"/>
      <c r="I469" s="113"/>
      <c r="J469" s="113"/>
      <c r="K469" s="113"/>
      <c r="L469" s="113"/>
      <c r="M469" s="113"/>
      <c r="N469" s="113"/>
      <c r="O469" s="113"/>
      <c r="P469" s="113"/>
      <c r="Q469" s="113"/>
      <c r="R469" s="113"/>
      <c r="S469" s="113"/>
      <c r="T469" s="113"/>
      <c r="U469" s="113"/>
      <c r="V469" s="113"/>
      <c r="W469" s="113"/>
      <c r="X469" s="113"/>
      <c r="Y469" s="113"/>
    </row>
    <row r="470" spans="1:26" ht="12.75" customHeight="1" thickBot="1">
      <c r="A470" s="475" t="s">
        <v>88</v>
      </c>
      <c r="B470" s="461"/>
      <c r="C470" s="476"/>
      <c r="E470" s="127"/>
      <c r="F470" s="113"/>
      <c r="G470" s="113"/>
      <c r="H470" s="255"/>
      <c r="I470" s="113"/>
      <c r="J470" s="113"/>
      <c r="K470" s="113"/>
      <c r="L470" s="113"/>
      <c r="M470" s="113"/>
      <c r="N470" s="113"/>
      <c r="O470" s="113"/>
      <c r="P470" s="113"/>
      <c r="Q470" s="113"/>
      <c r="R470" s="113"/>
      <c r="S470" s="113"/>
      <c r="T470" s="113"/>
      <c r="U470" s="113"/>
      <c r="V470" s="113"/>
      <c r="W470" s="113"/>
      <c r="X470" s="113"/>
      <c r="Y470" s="113"/>
    </row>
    <row r="471" spans="1:26" ht="12.75" customHeight="1" thickBot="1">
      <c r="A471" s="505" t="s">
        <v>89</v>
      </c>
      <c r="B471" s="506"/>
      <c r="C471" s="529">
        <f>C473</f>
        <v>6150000000</v>
      </c>
      <c r="E471" s="127"/>
      <c r="F471" s="113"/>
      <c r="G471" s="113"/>
      <c r="H471" s="255"/>
      <c r="I471" s="113"/>
      <c r="J471" s="113"/>
      <c r="K471" s="113"/>
      <c r="L471" s="113"/>
      <c r="M471" s="113"/>
      <c r="N471" s="113"/>
      <c r="O471" s="113"/>
      <c r="P471" s="113"/>
      <c r="Q471" s="113"/>
      <c r="R471" s="113"/>
      <c r="S471" s="113"/>
      <c r="T471" s="113"/>
      <c r="U471" s="113"/>
      <c r="V471" s="113"/>
      <c r="W471" s="113"/>
      <c r="X471" s="113"/>
      <c r="Y471" s="113"/>
    </row>
    <row r="472" spans="1:26" ht="12.75" customHeight="1" thickBot="1">
      <c r="A472" s="49"/>
      <c r="B472" s="49"/>
      <c r="C472" s="23"/>
      <c r="D472" s="46"/>
      <c r="E472" s="23"/>
      <c r="F472" s="127"/>
      <c r="G472" s="113"/>
      <c r="H472" s="113"/>
      <c r="I472" s="255"/>
      <c r="J472" s="113"/>
      <c r="K472" s="113"/>
      <c r="L472" s="113"/>
      <c r="M472" s="113"/>
      <c r="N472" s="113"/>
      <c r="O472" s="113"/>
      <c r="P472" s="113"/>
      <c r="Q472" s="113"/>
      <c r="R472" s="113"/>
      <c r="S472" s="113"/>
      <c r="T472" s="113"/>
      <c r="U472" s="113"/>
      <c r="V472" s="113"/>
      <c r="W472" s="113"/>
      <c r="X472" s="113"/>
      <c r="Y472" s="113"/>
      <c r="Z472" s="113"/>
    </row>
    <row r="473" spans="1:26" ht="12.75" customHeight="1">
      <c r="A473" s="677" t="s">
        <v>92</v>
      </c>
      <c r="B473" s="657"/>
      <c r="C473" s="68">
        <f>(C475)</f>
        <v>6150000000</v>
      </c>
      <c r="D473" s="50"/>
      <c r="E473" s="23"/>
      <c r="F473" s="127"/>
      <c r="G473" s="113"/>
      <c r="H473" s="113"/>
      <c r="I473" s="255"/>
      <c r="J473" s="113"/>
      <c r="K473" s="113"/>
      <c r="L473" s="113"/>
      <c r="M473" s="113"/>
      <c r="N473" s="113"/>
      <c r="O473" s="113"/>
      <c r="P473" s="113"/>
      <c r="Q473" s="113"/>
      <c r="R473" s="113"/>
      <c r="S473" s="113"/>
      <c r="T473" s="113"/>
      <c r="U473" s="113"/>
      <c r="V473" s="113"/>
      <c r="W473" s="113"/>
      <c r="X473" s="113"/>
      <c r="Y473" s="113"/>
      <c r="Z473" s="113"/>
    </row>
    <row r="474" spans="1:26" ht="12.75" customHeight="1">
      <c r="A474" s="498">
        <v>221201</v>
      </c>
      <c r="B474" s="498" t="s">
        <v>93</v>
      </c>
      <c r="C474" s="23">
        <f>C475</f>
        <v>6150000000</v>
      </c>
      <c r="D474" s="50"/>
      <c r="E474" s="23"/>
      <c r="F474" s="127"/>
      <c r="G474" s="113"/>
      <c r="H474" s="113"/>
      <c r="I474" s="255"/>
      <c r="J474" s="113"/>
      <c r="K474" s="113"/>
      <c r="L474" s="113"/>
      <c r="M474" s="113"/>
      <c r="N474" s="113"/>
      <c r="O474" s="113"/>
      <c r="P474" s="113"/>
      <c r="Q474" s="113"/>
      <c r="R474" s="113"/>
      <c r="S474" s="113"/>
      <c r="T474" s="113"/>
      <c r="U474" s="113"/>
      <c r="V474" s="113"/>
      <c r="W474" s="113"/>
      <c r="X474" s="113"/>
      <c r="Y474" s="113"/>
      <c r="Z474" s="113"/>
    </row>
    <row r="475" spans="1:26" ht="12.75" customHeight="1">
      <c r="A475" s="496">
        <v>22120118</v>
      </c>
      <c r="B475" s="497" t="s">
        <v>171</v>
      </c>
      <c r="C475" s="450">
        <v>6150000000</v>
      </c>
      <c r="D475" s="50"/>
      <c r="E475" s="202"/>
      <c r="F475" s="127"/>
      <c r="G475" s="113"/>
      <c r="H475" s="113"/>
      <c r="I475" s="255"/>
      <c r="J475" s="113"/>
      <c r="K475" s="113"/>
      <c r="L475" s="113"/>
      <c r="M475" s="113"/>
      <c r="N475" s="113"/>
      <c r="O475" s="113"/>
      <c r="P475" s="113"/>
      <c r="Q475" s="113"/>
      <c r="R475" s="113"/>
      <c r="S475" s="113"/>
      <c r="T475" s="113"/>
      <c r="U475" s="113"/>
      <c r="V475" s="113"/>
      <c r="W475" s="113"/>
      <c r="X475" s="113"/>
      <c r="Y475" s="113"/>
      <c r="Z475" s="113"/>
    </row>
    <row r="476" spans="1:26" ht="12.75" customHeight="1">
      <c r="A476" s="29"/>
      <c r="B476" s="29"/>
      <c r="C476" s="41"/>
      <c r="D476" s="264"/>
      <c r="E476" s="41"/>
      <c r="F476" s="127"/>
      <c r="G476" s="113"/>
      <c r="H476" s="113"/>
      <c r="I476" s="255"/>
      <c r="J476" s="113"/>
      <c r="K476" s="113"/>
      <c r="L476" s="113"/>
      <c r="M476" s="113"/>
      <c r="N476" s="113"/>
      <c r="O476" s="113"/>
      <c r="P476" s="113"/>
      <c r="Q476" s="113"/>
      <c r="R476" s="113"/>
      <c r="S476" s="113"/>
      <c r="T476" s="113"/>
      <c r="U476" s="113"/>
      <c r="V476" s="113"/>
      <c r="W476" s="113"/>
      <c r="X476" s="113"/>
      <c r="Y476" s="113"/>
      <c r="Z476" s="113"/>
    </row>
    <row r="477" spans="1:26" ht="12.75" customHeight="1" thickBot="1">
      <c r="A477" s="29"/>
      <c r="B477" s="29"/>
      <c r="C477" s="26"/>
      <c r="D477" s="47"/>
      <c r="E477" s="26"/>
      <c r="F477" s="127"/>
      <c r="G477" s="113"/>
      <c r="H477" s="113"/>
      <c r="I477" s="255"/>
      <c r="J477" s="113"/>
      <c r="K477" s="113"/>
      <c r="L477" s="113"/>
      <c r="M477" s="113"/>
      <c r="N477" s="113"/>
      <c r="O477" s="113"/>
      <c r="P477" s="113"/>
      <c r="Q477" s="113"/>
      <c r="R477" s="113"/>
      <c r="S477" s="113"/>
      <c r="T477" s="113"/>
      <c r="U477" s="113"/>
      <c r="V477" s="113"/>
      <c r="W477" s="113"/>
      <c r="X477" s="113"/>
      <c r="Y477" s="113"/>
      <c r="Z477" s="113"/>
    </row>
    <row r="478" spans="1:26" ht="12.75" customHeight="1">
      <c r="A478" s="775" t="s">
        <v>503</v>
      </c>
      <c r="B478" s="776"/>
      <c r="C478" s="783" t="s">
        <v>504</v>
      </c>
      <c r="E478" s="127"/>
      <c r="F478" s="113"/>
      <c r="G478" s="113"/>
      <c r="H478" s="255"/>
      <c r="I478" s="113"/>
      <c r="J478" s="113"/>
      <c r="K478" s="113"/>
      <c r="L478" s="113"/>
      <c r="M478" s="113"/>
      <c r="N478" s="113"/>
      <c r="O478" s="113"/>
      <c r="P478" s="113"/>
      <c r="Q478" s="113"/>
      <c r="R478" s="113"/>
      <c r="S478" s="113"/>
      <c r="T478" s="113"/>
      <c r="U478" s="113"/>
      <c r="V478" s="113"/>
      <c r="W478" s="113"/>
      <c r="X478" s="113"/>
      <c r="Y478" s="113"/>
    </row>
    <row r="479" spans="1:26" ht="12.75" customHeight="1" thickBot="1">
      <c r="A479" s="777"/>
      <c r="B479" s="687"/>
      <c r="C479" s="741"/>
      <c r="E479" s="127"/>
      <c r="F479" s="113"/>
      <c r="G479" s="113"/>
      <c r="H479" s="255"/>
      <c r="I479" s="113"/>
      <c r="J479" s="113"/>
      <c r="K479" s="113"/>
      <c r="L479" s="113"/>
      <c r="M479" s="113"/>
      <c r="N479" s="113"/>
      <c r="O479" s="113"/>
      <c r="P479" s="113"/>
      <c r="Q479" s="113"/>
      <c r="R479" s="113"/>
      <c r="S479" s="113"/>
      <c r="T479" s="113"/>
      <c r="U479" s="113"/>
      <c r="V479" s="113"/>
      <c r="W479" s="113"/>
      <c r="X479" s="113"/>
      <c r="Y479" s="113"/>
    </row>
    <row r="480" spans="1:26" ht="12.75" customHeight="1">
      <c r="A480" s="475" t="s">
        <v>4</v>
      </c>
      <c r="B480" s="473"/>
      <c r="C480" s="474"/>
      <c r="E480" s="127"/>
      <c r="F480" s="113"/>
      <c r="G480" s="113"/>
      <c r="H480" s="255"/>
      <c r="I480" s="113"/>
      <c r="J480" s="113"/>
      <c r="K480" s="113"/>
      <c r="L480" s="113"/>
      <c r="M480" s="113"/>
      <c r="N480" s="113"/>
      <c r="O480" s="113"/>
      <c r="P480" s="113"/>
      <c r="Q480" s="113"/>
      <c r="R480" s="113"/>
      <c r="S480" s="113"/>
      <c r="T480" s="113"/>
      <c r="U480" s="113"/>
      <c r="V480" s="113"/>
      <c r="W480" s="113"/>
      <c r="X480" s="113"/>
      <c r="Y480" s="113"/>
    </row>
    <row r="481" spans="1:26" ht="12.75" customHeight="1">
      <c r="A481" s="475" t="s">
        <v>458</v>
      </c>
      <c r="B481" s="461"/>
      <c r="C481" s="476"/>
      <c r="E481" s="127"/>
      <c r="F481" s="113"/>
      <c r="G481" s="113"/>
      <c r="H481" s="255"/>
      <c r="I481" s="113"/>
      <c r="J481" s="113"/>
      <c r="K481" s="113"/>
      <c r="L481" s="113"/>
      <c r="M481" s="113"/>
      <c r="N481" s="113"/>
      <c r="O481" s="113"/>
      <c r="P481" s="113"/>
      <c r="Q481" s="113"/>
      <c r="R481" s="113"/>
      <c r="S481" s="113"/>
      <c r="T481" s="113"/>
      <c r="U481" s="113"/>
      <c r="V481" s="113"/>
      <c r="W481" s="113"/>
      <c r="X481" s="113"/>
      <c r="Y481" s="113"/>
    </row>
    <row r="482" spans="1:26" ht="12.75" customHeight="1">
      <c r="A482" s="475" t="s">
        <v>459</v>
      </c>
      <c r="B482" s="461"/>
      <c r="C482" s="476"/>
      <c r="E482" s="127"/>
      <c r="F482" s="113"/>
      <c r="G482" s="113"/>
      <c r="H482" s="255"/>
      <c r="I482" s="113"/>
      <c r="J482" s="113"/>
      <c r="K482" s="113"/>
      <c r="L482" s="113"/>
      <c r="M482" s="113"/>
      <c r="N482" s="113"/>
      <c r="O482" s="113"/>
      <c r="P482" s="113"/>
      <c r="Q482" s="113"/>
      <c r="R482" s="113"/>
      <c r="S482" s="113"/>
      <c r="T482" s="113"/>
      <c r="U482" s="113"/>
      <c r="V482" s="113"/>
      <c r="W482" s="113"/>
      <c r="X482" s="113"/>
      <c r="Y482" s="113"/>
    </row>
    <row r="483" spans="1:26" ht="12.75" customHeight="1" thickBot="1">
      <c r="A483" s="475" t="s">
        <v>88</v>
      </c>
      <c r="B483" s="461"/>
      <c r="C483" s="476"/>
      <c r="E483" s="127"/>
      <c r="F483" s="113"/>
      <c r="G483" s="113"/>
      <c r="H483" s="255"/>
      <c r="I483" s="113"/>
      <c r="J483" s="113"/>
      <c r="K483" s="113"/>
      <c r="L483" s="113"/>
      <c r="M483" s="113"/>
      <c r="N483" s="113"/>
      <c r="O483" s="113"/>
      <c r="P483" s="113"/>
      <c r="Q483" s="113"/>
      <c r="R483" s="113"/>
      <c r="S483" s="113"/>
      <c r="T483" s="113"/>
      <c r="U483" s="113"/>
      <c r="V483" s="113"/>
      <c r="W483" s="113"/>
      <c r="X483" s="113"/>
      <c r="Y483" s="113"/>
    </row>
    <row r="484" spans="1:26" ht="12.75" customHeight="1" thickBot="1">
      <c r="A484" s="505" t="s">
        <v>482</v>
      </c>
      <c r="B484" s="506"/>
      <c r="C484" s="482">
        <f>(C486)</f>
        <v>100000001</v>
      </c>
      <c r="E484" s="127"/>
      <c r="F484" s="113"/>
      <c r="G484" s="113"/>
      <c r="H484" s="255"/>
      <c r="I484" s="113"/>
      <c r="J484" s="113"/>
      <c r="K484" s="113"/>
      <c r="L484" s="113"/>
      <c r="M484" s="113"/>
      <c r="N484" s="113"/>
      <c r="O484" s="113"/>
      <c r="P484" s="113"/>
      <c r="Q484" s="113"/>
      <c r="R484" s="113"/>
      <c r="S484" s="113"/>
      <c r="T484" s="113"/>
      <c r="U484" s="113"/>
      <c r="V484" s="113"/>
      <c r="W484" s="113"/>
      <c r="X484" s="113"/>
      <c r="Y484" s="113"/>
    </row>
    <row r="485" spans="1:26" ht="12.75" customHeight="1" thickBot="1">
      <c r="A485" s="803"/>
      <c r="B485" s="804"/>
      <c r="D485" s="50"/>
      <c r="E485" s="26"/>
      <c r="F485" s="127"/>
      <c r="G485" s="113"/>
      <c r="H485" s="113"/>
      <c r="I485" s="255"/>
      <c r="J485" s="113"/>
      <c r="K485" s="113"/>
      <c r="L485" s="113"/>
      <c r="M485" s="113"/>
      <c r="N485" s="113"/>
      <c r="O485" s="113"/>
      <c r="P485" s="113"/>
      <c r="Q485" s="113"/>
      <c r="R485" s="113"/>
      <c r="S485" s="113"/>
      <c r="T485" s="113"/>
      <c r="U485" s="113"/>
      <c r="V485" s="113"/>
      <c r="W485" s="113"/>
      <c r="X485" s="113"/>
      <c r="Y485" s="113"/>
      <c r="Z485" s="113"/>
    </row>
    <row r="486" spans="1:26" ht="12.75" customHeight="1">
      <c r="A486" s="677" t="s">
        <v>65</v>
      </c>
      <c r="B486" s="657"/>
      <c r="C486" s="68">
        <f>C487+C489</f>
        <v>100000001</v>
      </c>
      <c r="D486" s="47"/>
      <c r="E486" s="26"/>
      <c r="F486" s="127"/>
      <c r="G486" s="113"/>
      <c r="H486" s="113"/>
      <c r="I486" s="255"/>
      <c r="J486" s="113"/>
      <c r="K486" s="113"/>
      <c r="L486" s="113"/>
      <c r="M486" s="113"/>
      <c r="N486" s="113"/>
      <c r="O486" s="113"/>
      <c r="P486" s="113"/>
      <c r="Q486" s="113"/>
      <c r="R486" s="113"/>
      <c r="S486" s="113"/>
      <c r="T486" s="113"/>
      <c r="U486" s="113"/>
      <c r="V486" s="113"/>
      <c r="W486" s="113"/>
      <c r="X486" s="113"/>
      <c r="Y486" s="113"/>
      <c r="Z486" s="113"/>
    </row>
    <row r="487" spans="1:26" ht="12.75" customHeight="1">
      <c r="A487" s="21">
        <v>211401</v>
      </c>
      <c r="B487" s="21" t="s">
        <v>66</v>
      </c>
      <c r="C487" s="23">
        <f>C488</f>
        <v>50000000</v>
      </c>
      <c r="E487" s="54"/>
      <c r="F487" s="127"/>
      <c r="G487" s="47"/>
      <c r="H487" s="113"/>
      <c r="I487" s="255"/>
      <c r="J487" s="113"/>
      <c r="K487" s="113"/>
      <c r="L487" s="113"/>
      <c r="M487" s="113"/>
      <c r="N487" s="113"/>
      <c r="O487" s="113"/>
      <c r="P487" s="113"/>
      <c r="Q487" s="113"/>
      <c r="R487" s="113"/>
      <c r="S487" s="113"/>
      <c r="T487" s="113"/>
      <c r="U487" s="113"/>
      <c r="V487" s="113"/>
      <c r="W487" s="113"/>
      <c r="X487" s="113"/>
      <c r="Y487" s="113"/>
      <c r="Z487" s="113"/>
    </row>
    <row r="488" spans="1:26" ht="12.75" customHeight="1">
      <c r="A488" s="25">
        <v>21140107</v>
      </c>
      <c r="B488" s="29" t="s">
        <v>408</v>
      </c>
      <c r="C488" s="26">
        <v>50000000</v>
      </c>
      <c r="E488" s="36"/>
      <c r="F488" s="127"/>
      <c r="G488" s="47"/>
      <c r="H488" s="113"/>
      <c r="I488" s="255"/>
      <c r="J488" s="113"/>
      <c r="K488" s="113"/>
      <c r="L488" s="113"/>
      <c r="M488" s="113"/>
      <c r="N488" s="113"/>
      <c r="O488" s="113"/>
      <c r="P488" s="113"/>
      <c r="Q488" s="113"/>
      <c r="R488" s="113"/>
      <c r="S488" s="113"/>
      <c r="T488" s="113"/>
      <c r="U488" s="113"/>
      <c r="V488" s="113"/>
      <c r="W488" s="113"/>
      <c r="X488" s="113"/>
      <c r="Y488" s="113"/>
      <c r="Z488" s="113"/>
    </row>
    <row r="489" spans="1:26" ht="12.75" customHeight="1">
      <c r="A489" s="21">
        <v>211402</v>
      </c>
      <c r="B489" s="498" t="s">
        <v>505</v>
      </c>
      <c r="C489" s="23">
        <f>SUM(C490:C492)</f>
        <v>50000001</v>
      </c>
      <c r="E489" s="289"/>
      <c r="F489" s="127"/>
      <c r="G489" s="47"/>
      <c r="H489" s="113"/>
      <c r="I489" s="255"/>
      <c r="J489" s="113"/>
      <c r="K489" s="113"/>
      <c r="L489" s="113"/>
      <c r="M489" s="113"/>
      <c r="N489" s="113"/>
      <c r="O489" s="113"/>
      <c r="P489" s="113"/>
      <c r="Q489" s="113"/>
      <c r="R489" s="113"/>
      <c r="S489" s="113"/>
      <c r="T489" s="113"/>
      <c r="U489" s="113"/>
      <c r="V489" s="113"/>
      <c r="W489" s="113"/>
      <c r="X489" s="113"/>
      <c r="Y489" s="113"/>
      <c r="Z489" s="113"/>
    </row>
    <row r="490" spans="1:26" ht="12.75" customHeight="1">
      <c r="A490" s="25">
        <v>21140203</v>
      </c>
      <c r="B490" s="29" t="s">
        <v>506</v>
      </c>
      <c r="C490" s="26">
        <f>50000000</f>
        <v>50000000</v>
      </c>
      <c r="E490" s="289"/>
      <c r="F490" s="127"/>
      <c r="G490" s="47"/>
      <c r="H490" s="26"/>
      <c r="I490" s="255"/>
      <c r="J490" s="113"/>
      <c r="K490" s="113"/>
      <c r="L490" s="113"/>
      <c r="M490" s="113"/>
      <c r="N490" s="113"/>
      <c r="O490" s="113"/>
      <c r="P490" s="113"/>
      <c r="Q490" s="113"/>
      <c r="R490" s="113"/>
      <c r="S490" s="113"/>
      <c r="T490" s="113"/>
      <c r="U490" s="113"/>
      <c r="V490" s="113"/>
      <c r="W490" s="113"/>
      <c r="X490" s="113"/>
      <c r="Y490" s="113"/>
      <c r="Z490" s="113"/>
    </row>
    <row r="491" spans="1:26" ht="12.75" customHeight="1">
      <c r="A491" s="290">
        <v>21140216</v>
      </c>
      <c r="B491" s="291" t="s">
        <v>507</v>
      </c>
      <c r="C491" s="26">
        <v>1</v>
      </c>
      <c r="F491" s="280"/>
      <c r="G491" s="47"/>
      <c r="H491" s="26"/>
      <c r="I491" s="255"/>
      <c r="J491" s="113"/>
      <c r="K491" s="113"/>
      <c r="L491" s="113"/>
      <c r="M491" s="113"/>
      <c r="N491" s="113"/>
      <c r="O491" s="113"/>
      <c r="P491" s="113"/>
      <c r="Q491" s="113"/>
      <c r="R491" s="113"/>
      <c r="S491" s="113"/>
      <c r="T491" s="113"/>
      <c r="U491" s="113"/>
      <c r="V491" s="113"/>
      <c r="W491" s="113"/>
      <c r="X491" s="113"/>
      <c r="Y491" s="113"/>
      <c r="Z491" s="113"/>
    </row>
    <row r="492" spans="1:26" ht="12.75" customHeight="1">
      <c r="A492" s="290"/>
      <c r="B492" s="29"/>
      <c r="C492" s="292"/>
      <c r="F492" s="127"/>
      <c r="H492" s="26"/>
      <c r="I492" s="255"/>
      <c r="J492" s="113"/>
      <c r="K492" s="113"/>
      <c r="L492" s="113"/>
      <c r="M492" s="113"/>
      <c r="N492" s="113"/>
      <c r="O492" s="113"/>
      <c r="P492" s="113"/>
      <c r="Q492" s="113"/>
      <c r="R492" s="113"/>
      <c r="S492" s="113"/>
      <c r="T492" s="113"/>
      <c r="U492" s="113"/>
      <c r="V492" s="113"/>
      <c r="W492" s="113"/>
      <c r="X492" s="113"/>
      <c r="Y492" s="113"/>
      <c r="Z492" s="113"/>
    </row>
    <row r="493" spans="1:26" ht="12.75" customHeight="1">
      <c r="F493" s="146"/>
      <c r="H493" s="26"/>
      <c r="I493" s="255"/>
      <c r="J493" s="113"/>
      <c r="K493" s="113"/>
      <c r="L493" s="113"/>
      <c r="M493" s="113"/>
      <c r="N493" s="113"/>
      <c r="O493" s="113"/>
      <c r="P493" s="113"/>
      <c r="Q493" s="113"/>
      <c r="R493" s="113"/>
      <c r="S493" s="113"/>
      <c r="T493" s="113"/>
      <c r="U493" s="113"/>
      <c r="V493" s="113"/>
      <c r="W493" s="113"/>
      <c r="X493" s="113"/>
      <c r="Y493" s="113"/>
      <c r="Z493" s="113"/>
    </row>
    <row r="494" spans="1:26" ht="12.75" customHeight="1">
      <c r="F494" s="127"/>
      <c r="G494" s="113"/>
      <c r="H494" s="26"/>
      <c r="I494" s="255"/>
      <c r="J494" s="113"/>
      <c r="K494" s="113"/>
      <c r="L494" s="113"/>
      <c r="M494" s="113"/>
      <c r="N494" s="113"/>
      <c r="O494" s="113"/>
      <c r="P494" s="113"/>
      <c r="Q494" s="113"/>
      <c r="R494" s="113"/>
      <c r="S494" s="113"/>
      <c r="T494" s="113"/>
      <c r="U494" s="113"/>
      <c r="V494" s="113"/>
      <c r="W494" s="113"/>
      <c r="X494" s="113"/>
      <c r="Y494" s="113"/>
      <c r="Z494" s="113"/>
    </row>
    <row r="495" spans="1:26" ht="12.75" customHeight="1">
      <c r="F495" s="127"/>
      <c r="G495" s="113"/>
      <c r="I495" s="280"/>
      <c r="J495" s="113"/>
      <c r="K495" s="113"/>
      <c r="L495" s="113"/>
      <c r="M495" s="113"/>
      <c r="N495" s="113"/>
      <c r="O495" s="113"/>
      <c r="P495" s="113"/>
      <c r="Q495" s="113"/>
      <c r="R495" s="113"/>
      <c r="S495" s="113"/>
      <c r="T495" s="113"/>
      <c r="U495" s="113"/>
      <c r="V495" s="113"/>
      <c r="W495" s="113"/>
      <c r="X495" s="113"/>
      <c r="Y495" s="113"/>
      <c r="Z495" s="113"/>
    </row>
    <row r="496" spans="1:26" ht="12.75" customHeight="1">
      <c r="C496" s="293"/>
      <c r="F496" s="127"/>
      <c r="G496" s="113"/>
      <c r="I496" s="255"/>
      <c r="J496" s="113"/>
      <c r="K496" s="113"/>
      <c r="L496" s="113"/>
      <c r="M496" s="113"/>
      <c r="N496" s="113"/>
      <c r="O496" s="113"/>
      <c r="P496" s="113"/>
      <c r="Q496" s="113"/>
      <c r="R496" s="113"/>
      <c r="S496" s="113"/>
      <c r="T496" s="113"/>
      <c r="U496" s="113"/>
      <c r="V496" s="113"/>
      <c r="W496" s="113"/>
      <c r="X496" s="113"/>
      <c r="Y496" s="113"/>
      <c r="Z496" s="113"/>
    </row>
    <row r="497" spans="6:26" ht="12.75" customHeight="1">
      <c r="F497" s="127"/>
      <c r="G497" s="113"/>
      <c r="H497" s="29"/>
      <c r="I497" s="29"/>
      <c r="J497" s="113"/>
      <c r="K497" s="113"/>
      <c r="L497" s="113"/>
      <c r="M497" s="254"/>
      <c r="N497" s="254"/>
      <c r="O497" s="254"/>
      <c r="P497" s="254"/>
      <c r="Q497" s="254"/>
      <c r="R497" s="254"/>
      <c r="S497" s="254"/>
      <c r="T497" s="254"/>
      <c r="U497" s="254"/>
      <c r="V497" s="254"/>
      <c r="W497" s="254"/>
      <c r="X497" s="254"/>
      <c r="Y497" s="254"/>
      <c r="Z497" s="254"/>
    </row>
    <row r="498" spans="6:26" ht="12.75" customHeight="1">
      <c r="F498" s="127"/>
      <c r="G498" s="113"/>
      <c r="H498" s="113"/>
      <c r="I498" s="255"/>
      <c r="J498" s="113"/>
      <c r="K498" s="113"/>
      <c r="L498" s="113"/>
      <c r="M498" s="254"/>
      <c r="N498" s="254"/>
      <c r="O498" s="254"/>
      <c r="P498" s="254"/>
      <c r="Q498" s="254"/>
      <c r="R498" s="254"/>
      <c r="S498" s="254"/>
      <c r="T498" s="254"/>
      <c r="U498" s="254"/>
      <c r="V498" s="254"/>
      <c r="W498" s="254"/>
      <c r="X498" s="254"/>
      <c r="Y498" s="254"/>
      <c r="Z498" s="254"/>
    </row>
    <row r="499" spans="6:26" ht="12.75" customHeight="1">
      <c r="F499" s="127"/>
      <c r="G499" s="113"/>
      <c r="H499" s="113"/>
      <c r="I499" s="255"/>
      <c r="J499" s="113"/>
      <c r="K499" s="113"/>
      <c r="L499" s="113"/>
      <c r="M499" s="113"/>
      <c r="N499" s="113"/>
      <c r="O499" s="113"/>
      <c r="P499" s="113"/>
      <c r="Q499" s="113"/>
      <c r="R499" s="113"/>
      <c r="S499" s="113"/>
      <c r="T499" s="113"/>
      <c r="U499" s="113"/>
      <c r="V499" s="113"/>
      <c r="W499" s="113"/>
      <c r="X499" s="113"/>
      <c r="Y499" s="113"/>
      <c r="Z499" s="113"/>
    </row>
    <row r="500" spans="6:26" ht="12.75" customHeight="1">
      <c r="F500" s="127"/>
      <c r="G500" s="113"/>
      <c r="H500" s="113"/>
      <c r="I500" s="255"/>
      <c r="J500" s="113"/>
      <c r="K500" s="113"/>
      <c r="L500" s="113"/>
      <c r="M500" s="113"/>
      <c r="N500" s="113"/>
      <c r="O500" s="113"/>
      <c r="P500" s="113"/>
      <c r="Q500" s="113"/>
      <c r="R500" s="113"/>
      <c r="S500" s="113"/>
      <c r="T500" s="113"/>
      <c r="U500" s="113"/>
      <c r="V500" s="113"/>
      <c r="W500" s="113"/>
      <c r="X500" s="113"/>
      <c r="Y500" s="113"/>
      <c r="Z500" s="113"/>
    </row>
    <row r="501" spans="6:26" ht="12.75" customHeight="1">
      <c r="F501" s="127"/>
      <c r="G501" s="113"/>
      <c r="H501" s="113"/>
      <c r="I501" s="255"/>
      <c r="J501" s="113"/>
      <c r="K501" s="113"/>
      <c r="L501" s="113"/>
      <c r="M501" s="113"/>
      <c r="N501" s="113"/>
      <c r="O501" s="113"/>
      <c r="P501" s="113"/>
      <c r="Q501" s="113"/>
      <c r="R501" s="113"/>
      <c r="S501" s="113"/>
      <c r="T501" s="113"/>
      <c r="U501" s="113"/>
      <c r="V501" s="113"/>
      <c r="W501" s="113"/>
      <c r="X501" s="113"/>
      <c r="Y501" s="113"/>
      <c r="Z501" s="113"/>
    </row>
    <row r="502" spans="6:26" ht="12.75" customHeight="1">
      <c r="F502" s="127"/>
      <c r="G502" s="113"/>
      <c r="H502" s="113"/>
      <c r="I502" s="255"/>
      <c r="J502" s="113"/>
      <c r="K502" s="113"/>
      <c r="L502" s="113"/>
      <c r="M502" s="113"/>
      <c r="N502" s="113"/>
      <c r="O502" s="113"/>
      <c r="P502" s="113"/>
      <c r="Q502" s="113"/>
      <c r="R502" s="113"/>
      <c r="S502" s="113"/>
      <c r="T502" s="113"/>
      <c r="U502" s="113"/>
      <c r="V502" s="113"/>
      <c r="W502" s="113"/>
      <c r="X502" s="113"/>
      <c r="Y502" s="113"/>
      <c r="Z502" s="113"/>
    </row>
    <row r="503" spans="6:26" ht="12.75" customHeight="1">
      <c r="F503" s="127"/>
      <c r="G503" s="113"/>
      <c r="H503" s="113"/>
      <c r="I503" s="255"/>
      <c r="J503" s="113"/>
      <c r="K503" s="113"/>
      <c r="L503" s="113"/>
      <c r="M503" s="113"/>
      <c r="N503" s="113"/>
      <c r="O503" s="113"/>
      <c r="P503" s="113"/>
      <c r="Q503" s="113"/>
      <c r="R503" s="113"/>
      <c r="S503" s="113"/>
      <c r="T503" s="113"/>
      <c r="U503" s="113"/>
      <c r="V503" s="113"/>
      <c r="W503" s="113"/>
      <c r="X503" s="113"/>
      <c r="Y503" s="113"/>
      <c r="Z503" s="113"/>
    </row>
    <row r="504" spans="6:26" ht="12.75" customHeight="1">
      <c r="F504" s="127"/>
      <c r="G504" s="113"/>
      <c r="H504" s="113"/>
      <c r="I504" s="255"/>
      <c r="J504" s="113"/>
      <c r="K504" s="113"/>
      <c r="L504" s="113"/>
      <c r="M504" s="113"/>
      <c r="N504" s="113"/>
      <c r="O504" s="113"/>
      <c r="P504" s="113"/>
      <c r="Q504" s="113"/>
      <c r="R504" s="113"/>
      <c r="S504" s="113"/>
      <c r="T504" s="113"/>
      <c r="U504" s="113"/>
      <c r="V504" s="113"/>
      <c r="W504" s="113"/>
      <c r="X504" s="113"/>
      <c r="Y504" s="113"/>
      <c r="Z504" s="113"/>
    </row>
    <row r="505" spans="6:26" ht="12.75" customHeight="1">
      <c r="H505" s="113"/>
      <c r="I505" s="255"/>
      <c r="J505" s="29"/>
      <c r="K505" s="29"/>
      <c r="L505" s="29"/>
      <c r="M505" s="113"/>
      <c r="N505" s="113"/>
      <c r="O505" s="113"/>
      <c r="P505" s="113"/>
      <c r="Q505" s="113"/>
      <c r="R505" s="113"/>
      <c r="S505" s="113"/>
      <c r="T505" s="113"/>
      <c r="U505" s="113"/>
      <c r="V505" s="113"/>
      <c r="W505" s="113"/>
      <c r="X505" s="113"/>
      <c r="Y505" s="113"/>
      <c r="Z505" s="113"/>
    </row>
    <row r="506" spans="6:26" ht="12.75" customHeight="1">
      <c r="H506" s="113"/>
      <c r="I506" s="255"/>
      <c r="J506" s="29"/>
      <c r="K506" s="29"/>
      <c r="L506" s="29"/>
      <c r="M506" s="113"/>
      <c r="N506" s="113"/>
      <c r="O506" s="113"/>
      <c r="P506" s="113"/>
      <c r="Q506" s="113"/>
      <c r="R506" s="113"/>
      <c r="S506" s="113"/>
      <c r="T506" s="113"/>
      <c r="U506" s="113"/>
      <c r="V506" s="113"/>
      <c r="W506" s="113"/>
      <c r="X506" s="113"/>
      <c r="Y506" s="113"/>
      <c r="Z506" s="113"/>
    </row>
    <row r="507" spans="6:26" ht="12.75" customHeight="1">
      <c r="H507" s="113"/>
      <c r="I507" s="255"/>
      <c r="J507" s="29"/>
      <c r="K507" s="29"/>
      <c r="L507" s="29"/>
      <c r="M507" s="113"/>
      <c r="N507" s="113"/>
      <c r="O507" s="113"/>
      <c r="P507" s="113"/>
      <c r="Q507" s="113"/>
      <c r="R507" s="113"/>
      <c r="S507" s="113"/>
      <c r="T507" s="113"/>
      <c r="U507" s="113"/>
      <c r="V507" s="113"/>
      <c r="W507" s="113"/>
      <c r="X507" s="113"/>
      <c r="Y507" s="113"/>
      <c r="Z507" s="113"/>
    </row>
    <row r="508" spans="6:26" ht="12.75" customHeight="1">
      <c r="H508" s="113"/>
      <c r="I508" s="255"/>
      <c r="J508" s="29"/>
      <c r="K508" s="29"/>
      <c r="L508" s="29"/>
      <c r="M508" s="113"/>
      <c r="N508" s="113"/>
      <c r="O508" s="113"/>
      <c r="P508" s="113"/>
      <c r="Q508" s="113"/>
      <c r="R508" s="113"/>
      <c r="S508" s="113"/>
      <c r="T508" s="113"/>
      <c r="U508" s="113"/>
      <c r="V508" s="113"/>
      <c r="W508" s="113"/>
      <c r="X508" s="113"/>
      <c r="Y508" s="113"/>
      <c r="Z508" s="113"/>
    </row>
    <row r="509" spans="6:26" ht="12.75" customHeight="1"/>
    <row r="510" spans="6:26" ht="12.75" customHeight="1"/>
    <row r="511" spans="6:26" ht="12.75" customHeight="1"/>
    <row r="512" spans="6:26" ht="12.75" customHeight="1"/>
    <row r="513" ht="12.75" customHeight="1"/>
    <row r="514" ht="12.75" customHeight="1"/>
    <row r="515" ht="12.75" customHeight="1"/>
    <row r="516" ht="12.75" customHeight="1"/>
  </sheetData>
  <sortState xmlns:xlrd2="http://schemas.microsoft.com/office/spreadsheetml/2017/richdata2" ref="A428:Z436">
    <sortCondition ref="A428:A436"/>
  </sortState>
  <mergeCells count="53">
    <mergeCell ref="A485:B485"/>
    <mergeCell ref="A486:B486"/>
    <mergeCell ref="A447:B447"/>
    <mergeCell ref="C478:C479"/>
    <mergeCell ref="C465:C466"/>
    <mergeCell ref="A473:B473"/>
    <mergeCell ref="A460:B460"/>
    <mergeCell ref="A478:B479"/>
    <mergeCell ref="A465:B466"/>
    <mergeCell ref="C397:C398"/>
    <mergeCell ref="A407:B407"/>
    <mergeCell ref="A397:B398"/>
    <mergeCell ref="A399:C400"/>
    <mergeCell ref="C452:C453"/>
    <mergeCell ref="A415:B416"/>
    <mergeCell ref="A417:C419"/>
    <mergeCell ref="A439:B440"/>
    <mergeCell ref="A452:B453"/>
    <mergeCell ref="C439:C440"/>
    <mergeCell ref="C415:C416"/>
    <mergeCell ref="A426:B426"/>
    <mergeCell ref="A357:B357"/>
    <mergeCell ref="A373:B373"/>
    <mergeCell ref="A385:B385"/>
    <mergeCell ref="A344:C350"/>
    <mergeCell ref="A394:C394"/>
    <mergeCell ref="A275:B275"/>
    <mergeCell ref="A306:B306"/>
    <mergeCell ref="A328:B328"/>
    <mergeCell ref="C342:C343"/>
    <mergeCell ref="A259:C268"/>
    <mergeCell ref="A342:B343"/>
    <mergeCell ref="A42:B42"/>
    <mergeCell ref="A60:B60"/>
    <mergeCell ref="A77:B77"/>
    <mergeCell ref="C3:C4"/>
    <mergeCell ref="A19:B19"/>
    <mergeCell ref="A3:B4"/>
    <mergeCell ref="A5:C12"/>
    <mergeCell ref="A85:B86"/>
    <mergeCell ref="A87:C100"/>
    <mergeCell ref="A174:B175"/>
    <mergeCell ref="A176:C184"/>
    <mergeCell ref="A257:B258"/>
    <mergeCell ref="C85:C86"/>
    <mergeCell ref="A107:B107"/>
    <mergeCell ref="A141:B141"/>
    <mergeCell ref="A164:B164"/>
    <mergeCell ref="C174:C175"/>
    <mergeCell ref="A191:B191"/>
    <mergeCell ref="A221:B221"/>
    <mergeCell ref="A247:B247"/>
    <mergeCell ref="C257:C258"/>
  </mergeCells>
  <pageMargins left="0.98425196850393704" right="0.19685039370078741" top="0.78740157480314965" bottom="0.59055118110236227" header="0" footer="0"/>
  <pageSetup paperSize="9" orientation="portrait" r:id="rId1"/>
  <headerFooter>
    <oddFooter xml:space="preserve">&amp;C&amp;"Arial Narrow,Normal"&amp;9&amp;P INFRAESTRUCTURA Y DES. SOSTENIBLE&amp;"-,Normal"&amp;10 </oddFooter>
  </headerFooter>
  <rowBreaks count="8" manualBreakCount="8">
    <brk id="59" max="2" man="1"/>
    <brk id="118" max="2" man="1"/>
    <brk id="173" max="2" man="1"/>
    <brk id="231" max="2" man="1"/>
    <brk id="287" max="2" man="1"/>
    <brk id="341" max="2" man="1"/>
    <brk id="393" max="2" man="1"/>
    <brk id="451" max="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66FF33"/>
  </sheetPr>
  <dimension ref="A1:AA1090"/>
  <sheetViews>
    <sheetView zoomScaleNormal="100" workbookViewId="0">
      <selection activeCell="E15" sqref="E15"/>
    </sheetView>
  </sheetViews>
  <sheetFormatPr baseColWidth="10" defaultColWidth="12.5703125" defaultRowHeight="15" customHeight="1"/>
  <cols>
    <col min="1" max="1" width="7.7109375" customWidth="1"/>
    <col min="2" max="2" width="62.28515625" customWidth="1"/>
    <col min="3" max="4" width="13.7109375" customWidth="1"/>
    <col min="5" max="5" width="14.7109375" customWidth="1"/>
    <col min="6" max="6" width="18.28515625" customWidth="1"/>
    <col min="7" max="7" width="19" customWidth="1"/>
    <col min="8" max="8" width="18.28515625" customWidth="1"/>
    <col min="9" max="9" width="16.85546875" customWidth="1"/>
    <col min="10" max="10" width="17.28515625" customWidth="1"/>
    <col min="11" max="11" width="18" customWidth="1"/>
    <col min="12" max="16" width="11.28515625" customWidth="1"/>
    <col min="17" max="26" width="10.7109375" customWidth="1"/>
  </cols>
  <sheetData>
    <row r="1" spans="1:26" ht="12.75" customHeight="1">
      <c r="A1" s="153" t="s">
        <v>508</v>
      </c>
      <c r="B1" s="294"/>
      <c r="C1" s="294"/>
      <c r="D1" s="294"/>
      <c r="E1" s="294"/>
      <c r="F1" s="294"/>
      <c r="G1" s="294"/>
      <c r="H1" s="294"/>
      <c r="I1" s="294"/>
      <c r="J1" s="294"/>
      <c r="K1" s="294"/>
      <c r="L1" s="294"/>
      <c r="M1" s="294"/>
      <c r="N1" s="294"/>
      <c r="O1" s="294"/>
      <c r="P1" s="294"/>
      <c r="Q1" s="294"/>
      <c r="R1" s="294"/>
      <c r="S1" s="294"/>
      <c r="T1" s="294"/>
      <c r="U1" s="294"/>
      <c r="V1" s="294"/>
      <c r="W1" s="294"/>
      <c r="X1" s="294"/>
      <c r="Y1" s="294"/>
      <c r="Z1" s="294"/>
    </row>
    <row r="2" spans="1:26" ht="12.75" customHeight="1" thickBot="1">
      <c r="A2" s="32"/>
      <c r="B2" s="294"/>
      <c r="C2" s="294"/>
      <c r="D2" s="294"/>
      <c r="E2" s="294"/>
      <c r="F2" s="294"/>
      <c r="G2" s="294"/>
      <c r="H2" s="294"/>
      <c r="I2" s="294"/>
      <c r="J2" s="294"/>
      <c r="K2" s="294"/>
      <c r="L2" s="294"/>
      <c r="M2" s="294"/>
      <c r="N2" s="294"/>
      <c r="O2" s="294"/>
      <c r="P2" s="294"/>
      <c r="Q2" s="294"/>
      <c r="R2" s="294"/>
      <c r="S2" s="294"/>
      <c r="T2" s="294"/>
      <c r="U2" s="294"/>
      <c r="V2" s="294"/>
      <c r="W2" s="294"/>
      <c r="X2" s="294"/>
      <c r="Y2" s="294"/>
      <c r="Z2" s="294"/>
    </row>
    <row r="3" spans="1:26" ht="12.75" customHeight="1">
      <c r="A3" s="808" t="s">
        <v>509</v>
      </c>
      <c r="B3" s="809"/>
      <c r="C3" s="827" t="s">
        <v>510</v>
      </c>
      <c r="E3" s="294"/>
      <c r="F3" s="294"/>
      <c r="G3" s="294"/>
      <c r="H3" s="294"/>
      <c r="I3" s="294"/>
      <c r="J3" s="294"/>
      <c r="K3" s="294"/>
      <c r="L3" s="294"/>
      <c r="M3" s="294"/>
      <c r="N3" s="294"/>
      <c r="O3" s="294"/>
      <c r="P3" s="294"/>
      <c r="Q3" s="294"/>
      <c r="R3" s="294"/>
      <c r="S3" s="294"/>
      <c r="T3" s="294"/>
      <c r="U3" s="294"/>
      <c r="V3" s="294"/>
      <c r="W3" s="294"/>
      <c r="X3" s="294"/>
      <c r="Y3" s="294"/>
    </row>
    <row r="4" spans="1:26" ht="12.75" customHeight="1" thickBot="1">
      <c r="A4" s="834"/>
      <c r="B4" s="835"/>
      <c r="C4" s="832"/>
      <c r="E4" s="294"/>
      <c r="F4" s="294"/>
      <c r="G4" s="294"/>
      <c r="H4" s="294"/>
      <c r="I4" s="294"/>
      <c r="J4" s="294"/>
      <c r="K4" s="294"/>
      <c r="L4" s="294"/>
      <c r="M4" s="294"/>
      <c r="N4" s="294"/>
      <c r="O4" s="294"/>
      <c r="P4" s="294"/>
      <c r="Q4" s="294"/>
      <c r="R4" s="294"/>
      <c r="S4" s="294"/>
      <c r="T4" s="294"/>
      <c r="U4" s="294"/>
      <c r="V4" s="294"/>
      <c r="W4" s="294"/>
      <c r="X4" s="294"/>
      <c r="Y4" s="294"/>
    </row>
    <row r="5" spans="1:26" ht="12.75" customHeight="1">
      <c r="A5" s="836" t="s">
        <v>511</v>
      </c>
      <c r="B5" s="837"/>
      <c r="C5" s="838"/>
      <c r="E5" s="294"/>
      <c r="F5" s="294"/>
      <c r="G5" s="294"/>
      <c r="H5" s="294"/>
      <c r="I5" s="294"/>
      <c r="J5" s="294"/>
      <c r="K5" s="294"/>
      <c r="L5" s="294"/>
      <c r="M5" s="294"/>
      <c r="N5" s="294"/>
      <c r="O5" s="294"/>
      <c r="P5" s="294"/>
      <c r="Q5" s="294"/>
      <c r="R5" s="294"/>
      <c r="S5" s="294"/>
      <c r="T5" s="294"/>
      <c r="U5" s="294"/>
      <c r="V5" s="294"/>
      <c r="W5" s="294"/>
      <c r="X5" s="294"/>
      <c r="Y5" s="294"/>
    </row>
    <row r="6" spans="1:26" ht="12.75" customHeight="1">
      <c r="A6" s="839"/>
      <c r="B6" s="822"/>
      <c r="C6" s="840"/>
      <c r="E6" s="294"/>
      <c r="F6" s="294"/>
      <c r="G6" s="294"/>
      <c r="H6" s="294"/>
      <c r="I6" s="294"/>
      <c r="J6" s="294"/>
      <c r="K6" s="294"/>
      <c r="L6" s="294"/>
      <c r="M6" s="294"/>
      <c r="N6" s="294"/>
      <c r="O6" s="294"/>
      <c r="P6" s="294"/>
      <c r="Q6" s="294"/>
      <c r="R6" s="294"/>
      <c r="S6" s="294"/>
      <c r="T6" s="294"/>
      <c r="U6" s="294"/>
      <c r="V6" s="294"/>
      <c r="W6" s="294"/>
      <c r="X6" s="294"/>
      <c r="Y6" s="294"/>
    </row>
    <row r="7" spans="1:26" ht="12.75" customHeight="1">
      <c r="A7" s="839"/>
      <c r="B7" s="822"/>
      <c r="C7" s="840"/>
      <c r="E7" s="294"/>
      <c r="F7" s="294"/>
      <c r="G7" s="294"/>
      <c r="H7" s="294"/>
      <c r="I7" s="294"/>
      <c r="J7" s="294"/>
      <c r="K7" s="294"/>
      <c r="L7" s="294"/>
      <c r="M7" s="294"/>
      <c r="N7" s="294"/>
      <c r="O7" s="294"/>
      <c r="P7" s="294"/>
      <c r="Q7" s="294"/>
      <c r="R7" s="294"/>
      <c r="S7" s="294"/>
      <c r="T7" s="294"/>
      <c r="U7" s="294"/>
      <c r="V7" s="294"/>
      <c r="W7" s="294"/>
      <c r="X7" s="294"/>
      <c r="Y7" s="294"/>
    </row>
    <row r="8" spans="1:26" ht="12.75" customHeight="1">
      <c r="A8" s="839"/>
      <c r="B8" s="822"/>
      <c r="C8" s="840"/>
      <c r="E8" s="294"/>
      <c r="F8" s="294"/>
      <c r="G8" s="294"/>
      <c r="H8" s="294"/>
      <c r="I8" s="294"/>
      <c r="J8" s="294"/>
      <c r="K8" s="294"/>
      <c r="L8" s="294"/>
      <c r="M8" s="294"/>
      <c r="N8" s="294"/>
      <c r="O8" s="294"/>
      <c r="P8" s="294"/>
      <c r="Q8" s="294"/>
      <c r="R8" s="294"/>
      <c r="S8" s="294"/>
      <c r="T8" s="294"/>
      <c r="U8" s="294"/>
      <c r="V8" s="294"/>
      <c r="W8" s="294"/>
      <c r="X8" s="294"/>
      <c r="Y8" s="294"/>
    </row>
    <row r="9" spans="1:26" ht="12.75" customHeight="1">
      <c r="A9" s="839"/>
      <c r="B9" s="822"/>
      <c r="C9" s="840"/>
      <c r="E9" s="294"/>
      <c r="F9" s="294"/>
      <c r="G9" s="294"/>
      <c r="H9" s="294"/>
      <c r="I9" s="294"/>
      <c r="J9" s="294"/>
      <c r="K9" s="294"/>
      <c r="L9" s="294"/>
      <c r="M9" s="294"/>
      <c r="N9" s="294"/>
      <c r="O9" s="294"/>
      <c r="P9" s="294"/>
      <c r="Q9" s="294"/>
      <c r="R9" s="294"/>
      <c r="S9" s="294"/>
      <c r="T9" s="294"/>
      <c r="U9" s="294"/>
      <c r="V9" s="294"/>
      <c r="W9" s="294"/>
      <c r="X9" s="294"/>
      <c r="Y9" s="294"/>
    </row>
    <row r="10" spans="1:26" ht="12.75" customHeight="1">
      <c r="A10" s="839"/>
      <c r="B10" s="822"/>
      <c r="C10" s="840"/>
      <c r="E10" s="294"/>
      <c r="F10" s="294"/>
      <c r="G10" s="294"/>
      <c r="H10" s="294"/>
      <c r="I10" s="294"/>
      <c r="J10" s="294"/>
      <c r="K10" s="294"/>
      <c r="L10" s="294"/>
      <c r="M10" s="294"/>
      <c r="N10" s="294"/>
      <c r="O10" s="294"/>
      <c r="P10" s="294"/>
      <c r="Q10" s="294"/>
      <c r="R10" s="294"/>
      <c r="S10" s="294"/>
      <c r="T10" s="294"/>
      <c r="U10" s="294"/>
      <c r="V10" s="294"/>
      <c r="W10" s="294"/>
      <c r="X10" s="294"/>
      <c r="Y10" s="294"/>
    </row>
    <row r="11" spans="1:26" ht="12.75" customHeight="1">
      <c r="A11" s="839"/>
      <c r="B11" s="822"/>
      <c r="C11" s="840"/>
      <c r="E11" s="294"/>
      <c r="F11" s="294"/>
      <c r="G11" s="294"/>
      <c r="H11" s="294"/>
      <c r="I11" s="294"/>
      <c r="J11" s="294"/>
      <c r="K11" s="294"/>
      <c r="L11" s="294"/>
      <c r="M11" s="294"/>
      <c r="N11" s="294"/>
      <c r="O11" s="294"/>
      <c r="P11" s="294"/>
      <c r="Q11" s="294"/>
      <c r="R11" s="294"/>
      <c r="S11" s="294"/>
      <c r="T11" s="294"/>
      <c r="U11" s="294"/>
      <c r="V11" s="294"/>
      <c r="W11" s="294"/>
      <c r="X11" s="294"/>
      <c r="Y11" s="294"/>
    </row>
    <row r="12" spans="1:26" ht="12.75" customHeight="1">
      <c r="A12" s="839"/>
      <c r="B12" s="822"/>
      <c r="C12" s="840"/>
      <c r="E12" s="294"/>
      <c r="F12" s="294"/>
      <c r="G12" s="294"/>
      <c r="H12" s="294"/>
      <c r="I12" s="294"/>
      <c r="J12" s="294"/>
      <c r="K12" s="294"/>
      <c r="L12" s="294"/>
      <c r="M12" s="294"/>
      <c r="N12" s="294"/>
      <c r="O12" s="294"/>
      <c r="P12" s="294"/>
      <c r="Q12" s="294"/>
      <c r="R12" s="294"/>
      <c r="S12" s="294"/>
      <c r="T12" s="294"/>
      <c r="U12" s="294"/>
      <c r="V12" s="294"/>
      <c r="W12" s="294"/>
      <c r="X12" s="294"/>
      <c r="Y12" s="294"/>
    </row>
    <row r="13" spans="1:26" ht="12.75" customHeight="1" thickBot="1">
      <c r="A13" s="841"/>
      <c r="B13" s="842"/>
      <c r="C13" s="843"/>
      <c r="E13" s="294"/>
      <c r="F13" s="294"/>
      <c r="G13" s="294"/>
      <c r="H13" s="294"/>
      <c r="I13" s="294"/>
      <c r="J13" s="294"/>
      <c r="K13" s="294"/>
      <c r="L13" s="294"/>
      <c r="M13" s="294"/>
      <c r="N13" s="294"/>
      <c r="O13" s="294"/>
      <c r="P13" s="294"/>
      <c r="Q13" s="294"/>
      <c r="R13" s="294"/>
      <c r="S13" s="294"/>
      <c r="T13" s="294"/>
      <c r="U13" s="294"/>
      <c r="V13" s="294"/>
      <c r="W13" s="294"/>
      <c r="X13" s="294"/>
      <c r="Y13" s="294"/>
    </row>
    <row r="14" spans="1:26" ht="12.75" customHeight="1">
      <c r="A14" s="6" t="s">
        <v>4</v>
      </c>
      <c r="B14" s="294"/>
      <c r="C14" s="295"/>
      <c r="E14" s="590"/>
      <c r="F14" s="590"/>
      <c r="G14" s="590"/>
      <c r="H14" s="590"/>
      <c r="I14" s="590"/>
      <c r="J14" s="590"/>
      <c r="K14" s="590"/>
      <c r="L14" s="590"/>
      <c r="M14" s="590"/>
      <c r="N14" s="590"/>
      <c r="O14" s="590"/>
      <c r="P14" s="590"/>
      <c r="Q14" s="590"/>
      <c r="R14" s="590"/>
      <c r="S14" s="590"/>
      <c r="T14" s="590"/>
      <c r="U14" s="590"/>
      <c r="V14" s="294"/>
      <c r="W14" s="294"/>
      <c r="X14" s="294"/>
      <c r="Y14" s="294"/>
    </row>
    <row r="15" spans="1:26" ht="12.75" customHeight="1">
      <c r="A15" s="6" t="s">
        <v>512</v>
      </c>
      <c r="B15" s="294"/>
      <c r="C15" s="295"/>
      <c r="E15" s="590"/>
      <c r="F15" s="590"/>
      <c r="G15" s="590"/>
      <c r="H15" s="590"/>
      <c r="I15" s="590"/>
      <c r="J15" s="590"/>
      <c r="K15" s="590"/>
      <c r="L15" s="590"/>
      <c r="M15" s="590"/>
      <c r="N15" s="590"/>
      <c r="O15" s="590"/>
      <c r="P15" s="590"/>
      <c r="Q15" s="590"/>
      <c r="R15" s="590"/>
      <c r="S15" s="590"/>
      <c r="T15" s="590"/>
      <c r="U15" s="590"/>
      <c r="V15" s="294"/>
      <c r="W15" s="294"/>
      <c r="X15" s="294"/>
      <c r="Y15" s="294"/>
    </row>
    <row r="16" spans="1:26" ht="12.75" customHeight="1">
      <c r="A16" s="6" t="s">
        <v>513</v>
      </c>
      <c r="B16" s="294"/>
      <c r="C16" s="295"/>
      <c r="E16" s="590"/>
      <c r="F16" s="590"/>
      <c r="G16" s="590"/>
      <c r="H16" s="590"/>
      <c r="I16" s="590"/>
      <c r="J16" s="590"/>
      <c r="K16" s="590"/>
      <c r="L16" s="590"/>
      <c r="M16" s="590"/>
      <c r="N16" s="590"/>
      <c r="O16" s="590"/>
      <c r="P16" s="590"/>
      <c r="Q16" s="590"/>
      <c r="R16" s="590"/>
      <c r="S16" s="590"/>
      <c r="T16" s="590"/>
      <c r="U16" s="590"/>
      <c r="V16" s="294"/>
      <c r="W16" s="294"/>
      <c r="X16" s="294"/>
      <c r="Y16" s="294"/>
    </row>
    <row r="17" spans="1:26" ht="12.75" customHeight="1" thickBot="1">
      <c r="A17" s="6" t="s">
        <v>7</v>
      </c>
      <c r="B17" s="294"/>
      <c r="C17" s="295"/>
      <c r="E17" s="590"/>
      <c r="F17" s="590"/>
      <c r="G17" s="590"/>
      <c r="H17" s="590"/>
      <c r="I17" s="590"/>
      <c r="J17" s="590"/>
      <c r="K17" s="590"/>
      <c r="L17" s="590"/>
      <c r="M17" s="590"/>
      <c r="N17" s="590"/>
      <c r="O17" s="590"/>
      <c r="P17" s="590"/>
      <c r="Q17" s="590"/>
      <c r="R17" s="590"/>
      <c r="S17" s="590"/>
      <c r="T17" s="590"/>
      <c r="U17" s="590"/>
      <c r="V17" s="294"/>
      <c r="W17" s="294"/>
      <c r="X17" s="294"/>
      <c r="Y17" s="294"/>
    </row>
    <row r="18" spans="1:26" ht="12.75" customHeight="1" thickBot="1">
      <c r="A18" s="13" t="s">
        <v>8</v>
      </c>
      <c r="B18" s="296"/>
      <c r="C18" s="297">
        <f>+C20+C42+C58+C76</f>
        <v>2033838117</v>
      </c>
      <c r="E18" s="591"/>
      <c r="F18" s="590"/>
      <c r="G18" s="590"/>
      <c r="H18" s="590"/>
      <c r="I18" s="590"/>
      <c r="J18" s="590"/>
      <c r="K18" s="590"/>
      <c r="L18" s="590"/>
      <c r="M18" s="590"/>
      <c r="N18" s="590"/>
      <c r="O18" s="590"/>
      <c r="P18" s="590"/>
      <c r="Q18" s="590"/>
      <c r="R18" s="590"/>
      <c r="S18" s="590"/>
      <c r="T18" s="590"/>
      <c r="U18" s="590"/>
      <c r="V18" s="294"/>
      <c r="W18" s="294"/>
      <c r="X18" s="294"/>
      <c r="Y18" s="294"/>
    </row>
    <row r="19" spans="1:26" ht="12.75" customHeight="1" thickBot="1">
      <c r="A19" s="7"/>
      <c r="B19" s="298"/>
      <c r="C19" s="298"/>
      <c r="D19" s="298"/>
      <c r="E19" s="591"/>
      <c r="F19" s="592"/>
      <c r="G19" s="592"/>
      <c r="H19" s="592"/>
      <c r="I19" s="592"/>
      <c r="J19" s="592"/>
      <c r="K19" s="593"/>
      <c r="L19" s="593"/>
      <c r="M19" s="593"/>
      <c r="N19" s="593"/>
      <c r="O19" s="593"/>
      <c r="P19" s="593"/>
      <c r="Q19" s="590"/>
      <c r="R19" s="590"/>
      <c r="S19" s="590"/>
      <c r="T19" s="590"/>
      <c r="U19" s="590"/>
      <c r="V19" s="294"/>
      <c r="W19" s="294"/>
      <c r="X19" s="294"/>
      <c r="Y19" s="294"/>
      <c r="Z19" s="294"/>
    </row>
    <row r="20" spans="1:26" ht="12.75" customHeight="1" thickBot="1">
      <c r="A20" s="833" t="s">
        <v>9</v>
      </c>
      <c r="B20" s="657"/>
      <c r="C20" s="300">
        <f>(C21+C28+C35)</f>
        <v>1778043117</v>
      </c>
      <c r="D20" s="298"/>
      <c r="E20" s="545"/>
      <c r="F20" s="594"/>
      <c r="G20" s="594"/>
      <c r="H20" s="594"/>
      <c r="I20" s="594"/>
      <c r="J20" s="594"/>
      <c r="K20" s="590"/>
      <c r="L20" s="590"/>
      <c r="M20" s="590"/>
      <c r="N20" s="590"/>
      <c r="O20" s="590"/>
      <c r="P20" s="590"/>
      <c r="Q20" s="590"/>
      <c r="R20" s="590"/>
      <c r="S20" s="590"/>
      <c r="T20" s="590"/>
      <c r="U20" s="590"/>
      <c r="V20" s="294"/>
      <c r="W20" s="294"/>
      <c r="X20" s="294"/>
      <c r="Y20" s="294"/>
      <c r="Z20" s="294"/>
    </row>
    <row r="21" spans="1:26" ht="12.75" customHeight="1">
      <c r="A21" s="21">
        <v>211101</v>
      </c>
      <c r="B21" s="22" t="s">
        <v>11</v>
      </c>
      <c r="C21" s="301">
        <f>SUM(C22:C27)</f>
        <v>898035117</v>
      </c>
      <c r="D21" s="294"/>
      <c r="E21" s="595"/>
      <c r="F21" s="594"/>
      <c r="G21" s="594"/>
      <c r="H21" s="594"/>
      <c r="I21" s="594"/>
      <c r="J21" s="594"/>
      <c r="K21" s="590"/>
      <c r="L21" s="590"/>
      <c r="M21" s="590"/>
      <c r="N21" s="590"/>
      <c r="O21" s="590"/>
      <c r="P21" s="590"/>
      <c r="Q21" s="590"/>
      <c r="R21" s="590"/>
      <c r="S21" s="590"/>
      <c r="T21" s="590"/>
      <c r="U21" s="590"/>
      <c r="V21" s="294"/>
      <c r="W21" s="294"/>
      <c r="X21" s="294"/>
      <c r="Y21" s="294"/>
      <c r="Z21" s="294"/>
    </row>
    <row r="22" spans="1:26" ht="12.75" customHeight="1">
      <c r="A22" s="25">
        <v>21110101</v>
      </c>
      <c r="B22" s="26" t="s">
        <v>12</v>
      </c>
      <c r="C22" s="302">
        <v>700044461</v>
      </c>
      <c r="D22" s="294"/>
      <c r="E22" s="596"/>
      <c r="F22" s="594"/>
      <c r="G22" s="594"/>
      <c r="H22" s="594"/>
      <c r="I22" s="594"/>
      <c r="J22" s="594"/>
      <c r="K22" s="590"/>
      <c r="L22" s="590"/>
      <c r="M22" s="590"/>
      <c r="N22" s="590"/>
      <c r="O22" s="590"/>
      <c r="P22" s="590"/>
      <c r="Q22" s="590"/>
      <c r="R22" s="590"/>
      <c r="S22" s="590"/>
      <c r="T22" s="590"/>
      <c r="U22" s="590"/>
      <c r="V22" s="294"/>
      <c r="W22" s="294"/>
      <c r="X22" s="294"/>
      <c r="Y22" s="294"/>
      <c r="Z22" s="294"/>
    </row>
    <row r="23" spans="1:26" ht="12.75" customHeight="1">
      <c r="A23" s="25">
        <v>21110102</v>
      </c>
      <c r="B23" s="26" t="s">
        <v>13</v>
      </c>
      <c r="C23" s="302">
        <v>136177332</v>
      </c>
      <c r="D23" s="294"/>
      <c r="E23" s="596"/>
      <c r="F23" s="594"/>
      <c r="G23" s="594"/>
      <c r="H23" s="597"/>
      <c r="I23" s="594"/>
      <c r="J23" s="594"/>
      <c r="K23" s="590"/>
      <c r="L23" s="590"/>
      <c r="M23" s="590"/>
      <c r="N23" s="590"/>
      <c r="O23" s="590"/>
      <c r="P23" s="590"/>
      <c r="Q23" s="590"/>
      <c r="R23" s="590"/>
      <c r="S23" s="590"/>
      <c r="T23" s="590"/>
      <c r="U23" s="590"/>
      <c r="V23" s="294"/>
      <c r="W23" s="294"/>
      <c r="X23" s="294"/>
      <c r="Y23" s="294"/>
      <c r="Z23" s="294"/>
    </row>
    <row r="24" spans="1:26" ht="12.75" customHeight="1">
      <c r="A24" s="25">
        <v>21110103</v>
      </c>
      <c r="B24" s="26" t="s">
        <v>14</v>
      </c>
      <c r="C24" s="302">
        <v>28440684</v>
      </c>
      <c r="D24" s="294"/>
      <c r="E24" s="596"/>
      <c r="F24" s="598"/>
      <c r="G24" s="598"/>
      <c r="H24" s="590"/>
      <c r="I24" s="590"/>
      <c r="J24" s="590"/>
      <c r="K24" s="590"/>
      <c r="L24" s="590"/>
      <c r="M24" s="590"/>
      <c r="N24" s="590"/>
      <c r="O24" s="590"/>
      <c r="P24" s="590"/>
      <c r="Q24" s="590"/>
      <c r="R24" s="590"/>
      <c r="S24" s="590"/>
      <c r="T24" s="590"/>
      <c r="U24" s="590"/>
      <c r="V24" s="294"/>
      <c r="W24" s="294"/>
      <c r="X24" s="294"/>
      <c r="Y24" s="294"/>
      <c r="Z24" s="294"/>
    </row>
    <row r="25" spans="1:26" ht="12.75" customHeight="1">
      <c r="A25" s="25">
        <v>21110104</v>
      </c>
      <c r="B25" s="26" t="s">
        <v>15</v>
      </c>
      <c r="C25" s="302">
        <v>1</v>
      </c>
      <c r="D25" s="294"/>
      <c r="E25" s="596"/>
      <c r="F25" s="598"/>
      <c r="G25" s="590"/>
      <c r="H25" s="590"/>
      <c r="I25" s="590"/>
      <c r="J25" s="590"/>
      <c r="K25" s="590"/>
      <c r="L25" s="590"/>
      <c r="M25" s="590"/>
      <c r="N25" s="590"/>
      <c r="O25" s="590"/>
      <c r="P25" s="590"/>
      <c r="Q25" s="590"/>
      <c r="R25" s="590"/>
      <c r="S25" s="590"/>
      <c r="T25" s="590"/>
      <c r="U25" s="590"/>
      <c r="V25" s="294"/>
      <c r="W25" s="294"/>
      <c r="X25" s="294"/>
      <c r="Y25" s="294"/>
      <c r="Z25" s="294"/>
    </row>
    <row r="26" spans="1:26" ht="12.75" customHeight="1">
      <c r="A26" s="25">
        <v>21110105</v>
      </c>
      <c r="B26" s="26" t="s">
        <v>16</v>
      </c>
      <c r="C26" s="302">
        <v>25629892</v>
      </c>
      <c r="D26" s="294"/>
      <c r="E26" s="596"/>
      <c r="F26" s="598"/>
      <c r="G26" s="590"/>
      <c r="H26" s="590"/>
      <c r="I26" s="590"/>
      <c r="J26" s="590"/>
      <c r="K26" s="590"/>
      <c r="L26" s="590"/>
      <c r="M26" s="590"/>
      <c r="N26" s="590"/>
      <c r="O26" s="590"/>
      <c r="P26" s="590"/>
      <c r="Q26" s="590"/>
      <c r="R26" s="590"/>
      <c r="S26" s="590"/>
      <c r="T26" s="590"/>
      <c r="U26" s="590"/>
      <c r="V26" s="294"/>
      <c r="W26" s="294"/>
      <c r="X26" s="294"/>
      <c r="Y26" s="294"/>
      <c r="Z26" s="294"/>
    </row>
    <row r="27" spans="1:26" ht="12.75" customHeight="1">
      <c r="A27" s="25">
        <v>21110106</v>
      </c>
      <c r="B27" s="26" t="s">
        <v>17</v>
      </c>
      <c r="C27" s="302">
        <v>7742747</v>
      </c>
      <c r="D27" s="294"/>
      <c r="E27" s="596"/>
      <c r="F27" s="590"/>
      <c r="G27" s="590"/>
      <c r="H27" s="590"/>
      <c r="I27" s="590"/>
      <c r="J27" s="590"/>
      <c r="K27" s="590"/>
      <c r="L27" s="590"/>
      <c r="M27" s="590"/>
      <c r="N27" s="590"/>
      <c r="O27" s="590"/>
      <c r="P27" s="590"/>
      <c r="Q27" s="590"/>
      <c r="R27" s="590"/>
      <c r="S27" s="590"/>
      <c r="T27" s="590"/>
      <c r="U27" s="590"/>
      <c r="V27" s="294"/>
      <c r="W27" s="294"/>
      <c r="X27" s="294"/>
      <c r="Y27" s="294"/>
      <c r="Z27" s="294"/>
    </row>
    <row r="28" spans="1:26" ht="12.75" customHeight="1">
      <c r="A28" s="21">
        <v>211102</v>
      </c>
      <c r="B28" s="23" t="s">
        <v>18</v>
      </c>
      <c r="C28" s="301">
        <f>SUM(C29:C34)</f>
        <v>381415015</v>
      </c>
      <c r="D28" s="294"/>
      <c r="E28" s="596"/>
      <c r="F28" s="590"/>
      <c r="G28" s="590"/>
      <c r="H28" s="590"/>
      <c r="I28" s="590"/>
      <c r="J28" s="590"/>
      <c r="K28" s="590"/>
      <c r="L28" s="590"/>
      <c r="M28" s="590"/>
      <c r="N28" s="590"/>
      <c r="O28" s="590"/>
      <c r="P28" s="590"/>
      <c r="Q28" s="590"/>
      <c r="R28" s="590"/>
      <c r="S28" s="590"/>
      <c r="T28" s="590"/>
      <c r="U28" s="590"/>
      <c r="V28" s="294"/>
      <c r="W28" s="294"/>
      <c r="X28" s="294"/>
      <c r="Y28" s="294"/>
      <c r="Z28" s="294"/>
    </row>
    <row r="29" spans="1:26" ht="12.75" customHeight="1">
      <c r="A29" s="25">
        <v>21110201</v>
      </c>
      <c r="B29" s="26" t="s">
        <v>19</v>
      </c>
      <c r="C29" s="302">
        <v>306554473</v>
      </c>
      <c r="D29" s="294"/>
      <c r="E29" s="596"/>
      <c r="F29" s="598"/>
      <c r="G29" s="590"/>
      <c r="H29" s="590"/>
      <c r="I29" s="590"/>
      <c r="J29" s="590"/>
      <c r="K29" s="590"/>
      <c r="L29" s="590"/>
      <c r="M29" s="590"/>
      <c r="N29" s="590"/>
      <c r="O29" s="590"/>
      <c r="P29" s="590"/>
      <c r="Q29" s="590"/>
      <c r="R29" s="590"/>
      <c r="S29" s="590"/>
      <c r="T29" s="590"/>
      <c r="U29" s="590"/>
      <c r="V29" s="294"/>
      <c r="W29" s="294"/>
      <c r="X29" s="294"/>
      <c r="Y29" s="294"/>
      <c r="Z29" s="294"/>
    </row>
    <row r="30" spans="1:26" ht="12.75" customHeight="1">
      <c r="A30" s="25">
        <v>21110202</v>
      </c>
      <c r="B30" s="26" t="s">
        <v>20</v>
      </c>
      <c r="C30" s="302">
        <v>58976971</v>
      </c>
      <c r="D30" s="294"/>
      <c r="E30" s="596"/>
      <c r="F30" s="598"/>
      <c r="G30" s="590"/>
      <c r="H30" s="590"/>
      <c r="I30" s="590"/>
      <c r="J30" s="590"/>
      <c r="K30" s="590"/>
      <c r="L30" s="590"/>
      <c r="M30" s="590"/>
      <c r="N30" s="590"/>
      <c r="O30" s="590"/>
      <c r="P30" s="590"/>
      <c r="Q30" s="590"/>
      <c r="R30" s="590"/>
      <c r="S30" s="590"/>
      <c r="T30" s="590"/>
      <c r="U30" s="590"/>
      <c r="V30" s="294"/>
      <c r="W30" s="294"/>
      <c r="X30" s="294"/>
      <c r="Y30" s="294"/>
      <c r="Z30" s="294"/>
    </row>
    <row r="31" spans="1:26" ht="12.75" customHeight="1">
      <c r="A31" s="25">
        <v>21110203</v>
      </c>
      <c r="B31" s="26" t="s">
        <v>21</v>
      </c>
      <c r="C31" s="302">
        <v>10972233</v>
      </c>
      <c r="D31" s="294"/>
      <c r="E31" s="596"/>
      <c r="F31" s="598"/>
      <c r="G31" s="590"/>
      <c r="H31" s="590"/>
      <c r="I31" s="590"/>
      <c r="J31" s="590"/>
      <c r="K31" s="590"/>
      <c r="L31" s="590"/>
      <c r="M31" s="590"/>
      <c r="N31" s="590"/>
      <c r="O31" s="590"/>
      <c r="P31" s="590"/>
      <c r="Q31" s="590"/>
      <c r="R31" s="590"/>
      <c r="S31" s="590"/>
      <c r="T31" s="590"/>
      <c r="U31" s="590"/>
      <c r="V31" s="294"/>
      <c r="W31" s="294"/>
      <c r="X31" s="294"/>
      <c r="Y31" s="294"/>
      <c r="Z31" s="294"/>
    </row>
    <row r="32" spans="1:26" ht="12.75" customHeight="1">
      <c r="A32" s="25">
        <v>21110204</v>
      </c>
      <c r="B32" s="26" t="s">
        <v>22</v>
      </c>
      <c r="C32" s="302">
        <v>1</v>
      </c>
      <c r="D32" s="294"/>
      <c r="E32" s="596"/>
      <c r="F32" s="590"/>
      <c r="G32" s="590"/>
      <c r="H32" s="590"/>
      <c r="I32" s="590"/>
      <c r="J32" s="590"/>
      <c r="K32" s="590"/>
      <c r="L32" s="590"/>
      <c r="M32" s="590"/>
      <c r="N32" s="590"/>
      <c r="O32" s="590"/>
      <c r="P32" s="590"/>
      <c r="Q32" s="590"/>
      <c r="R32" s="590"/>
      <c r="S32" s="590"/>
      <c r="T32" s="590"/>
      <c r="U32" s="590"/>
      <c r="V32" s="294"/>
      <c r="W32" s="294"/>
      <c r="X32" s="294"/>
      <c r="Y32" s="294"/>
      <c r="Z32" s="294"/>
    </row>
    <row r="33" spans="1:26" ht="12.75" customHeight="1">
      <c r="A33" s="25">
        <v>21110205</v>
      </c>
      <c r="B33" s="26" t="s">
        <v>23</v>
      </c>
      <c r="C33" s="302">
        <v>4911336</v>
      </c>
      <c r="D33" s="294"/>
      <c r="E33" s="596"/>
      <c r="F33" s="590"/>
      <c r="G33" s="590"/>
      <c r="H33" s="590"/>
      <c r="I33" s="590"/>
      <c r="J33" s="590"/>
      <c r="K33" s="590"/>
      <c r="L33" s="590"/>
      <c r="M33" s="590"/>
      <c r="N33" s="590"/>
      <c r="O33" s="590"/>
      <c r="P33" s="590"/>
      <c r="Q33" s="590"/>
      <c r="R33" s="590"/>
      <c r="S33" s="590"/>
      <c r="T33" s="590"/>
      <c r="U33" s="590"/>
      <c r="V33" s="294"/>
      <c r="W33" s="294"/>
      <c r="X33" s="294"/>
      <c r="Y33" s="294"/>
      <c r="Z33" s="294"/>
    </row>
    <row r="34" spans="1:26" ht="12.75" customHeight="1">
      <c r="A34" s="25">
        <v>21110206</v>
      </c>
      <c r="B34" s="26" t="s">
        <v>24</v>
      </c>
      <c r="C34" s="302">
        <v>1</v>
      </c>
      <c r="D34" s="294"/>
      <c r="E34" s="596"/>
      <c r="F34" s="598"/>
      <c r="G34" s="590"/>
      <c r="H34" s="590"/>
      <c r="I34" s="590"/>
      <c r="J34" s="590"/>
      <c r="K34" s="590"/>
      <c r="L34" s="590"/>
      <c r="M34" s="590"/>
      <c r="N34" s="590"/>
      <c r="O34" s="590"/>
      <c r="P34" s="590"/>
      <c r="Q34" s="590"/>
      <c r="R34" s="590"/>
      <c r="S34" s="590"/>
      <c r="T34" s="590"/>
      <c r="U34" s="590"/>
      <c r="V34" s="294"/>
      <c r="W34" s="294"/>
      <c r="X34" s="294"/>
      <c r="Y34" s="294"/>
      <c r="Z34" s="294"/>
    </row>
    <row r="35" spans="1:26" ht="12.75" customHeight="1">
      <c r="A35" s="21">
        <v>211103</v>
      </c>
      <c r="B35" s="23" t="s">
        <v>25</v>
      </c>
      <c r="C35" s="301">
        <f>SUM(C36:C41)</f>
        <v>498592985</v>
      </c>
      <c r="D35" s="294"/>
      <c r="E35" s="596"/>
      <c r="F35" s="598"/>
      <c r="G35" s="590"/>
      <c r="H35" s="590"/>
      <c r="I35" s="590"/>
      <c r="J35" s="590"/>
      <c r="K35" s="590"/>
      <c r="L35" s="590"/>
      <c r="M35" s="590"/>
      <c r="N35" s="590"/>
      <c r="O35" s="590"/>
      <c r="P35" s="590"/>
      <c r="Q35" s="590"/>
      <c r="R35" s="590"/>
      <c r="S35" s="590"/>
      <c r="T35" s="590"/>
      <c r="U35" s="590"/>
      <c r="V35" s="294"/>
      <c r="W35" s="294"/>
      <c r="X35" s="294"/>
      <c r="Y35" s="294"/>
      <c r="Z35" s="294"/>
    </row>
    <row r="36" spans="1:26" ht="12.75" customHeight="1">
      <c r="A36" s="25">
        <v>21110301</v>
      </c>
      <c r="B36" s="26" t="s">
        <v>26</v>
      </c>
      <c r="C36" s="302">
        <v>392547981</v>
      </c>
      <c r="D36" s="294"/>
      <c r="E36" s="596"/>
      <c r="F36" s="598"/>
      <c r="G36" s="590"/>
      <c r="H36" s="590"/>
      <c r="I36" s="590"/>
      <c r="J36" s="590"/>
      <c r="K36" s="590"/>
      <c r="L36" s="590"/>
      <c r="M36" s="590"/>
      <c r="N36" s="590"/>
      <c r="O36" s="590"/>
      <c r="P36" s="590"/>
      <c r="Q36" s="590"/>
      <c r="R36" s="590"/>
      <c r="S36" s="590"/>
      <c r="T36" s="590"/>
      <c r="U36" s="590"/>
      <c r="V36" s="294"/>
      <c r="W36" s="294"/>
      <c r="X36" s="294"/>
      <c r="Y36" s="294"/>
      <c r="Z36" s="294"/>
    </row>
    <row r="37" spans="1:26" ht="12.75" customHeight="1">
      <c r="A37" s="25">
        <v>21110302</v>
      </c>
      <c r="B37" s="26" t="s">
        <v>27</v>
      </c>
      <c r="C37" s="302">
        <v>77095981</v>
      </c>
      <c r="D37" s="294"/>
      <c r="E37" s="596"/>
      <c r="F37" s="598"/>
      <c r="G37" s="590"/>
      <c r="H37" s="590"/>
      <c r="I37" s="590"/>
      <c r="J37" s="590"/>
      <c r="K37" s="590"/>
      <c r="L37" s="590"/>
      <c r="M37" s="590"/>
      <c r="N37" s="590"/>
      <c r="O37" s="590"/>
      <c r="P37" s="590"/>
      <c r="Q37" s="590"/>
      <c r="R37" s="590"/>
      <c r="S37" s="590"/>
      <c r="T37" s="590"/>
      <c r="U37" s="590"/>
      <c r="V37" s="294"/>
      <c r="W37" s="294"/>
      <c r="X37" s="294"/>
      <c r="Y37" s="294"/>
      <c r="Z37" s="294"/>
    </row>
    <row r="38" spans="1:26" ht="12.75" customHeight="1">
      <c r="A38" s="25">
        <v>21110303</v>
      </c>
      <c r="B38" s="26" t="s">
        <v>28</v>
      </c>
      <c r="C38" s="302">
        <v>15709981</v>
      </c>
      <c r="D38" s="294"/>
      <c r="E38" s="596"/>
      <c r="F38" s="598"/>
      <c r="G38" s="590"/>
      <c r="H38" s="590"/>
      <c r="I38" s="590"/>
      <c r="J38" s="590"/>
      <c r="K38" s="590"/>
      <c r="L38" s="590"/>
      <c r="M38" s="590"/>
      <c r="N38" s="590"/>
      <c r="O38" s="590"/>
      <c r="P38" s="590"/>
      <c r="Q38" s="590"/>
      <c r="R38" s="590"/>
      <c r="S38" s="590"/>
      <c r="T38" s="590"/>
      <c r="U38" s="590"/>
      <c r="V38" s="294"/>
      <c r="W38" s="294"/>
      <c r="X38" s="294"/>
      <c r="Y38" s="294"/>
      <c r="Z38" s="294"/>
    </row>
    <row r="39" spans="1:26" ht="12.75" customHeight="1">
      <c r="A39" s="25">
        <v>21110304</v>
      </c>
      <c r="B39" s="26" t="s">
        <v>29</v>
      </c>
      <c r="C39" s="302">
        <v>1</v>
      </c>
      <c r="D39" s="294"/>
      <c r="E39" s="596"/>
      <c r="F39" s="598"/>
      <c r="G39" s="590"/>
      <c r="H39" s="590"/>
      <c r="I39" s="590"/>
      <c r="J39" s="590"/>
      <c r="K39" s="590"/>
      <c r="L39" s="590"/>
      <c r="M39" s="590"/>
      <c r="N39" s="590"/>
      <c r="O39" s="590"/>
      <c r="P39" s="590"/>
      <c r="Q39" s="590"/>
      <c r="R39" s="590"/>
      <c r="S39" s="590"/>
      <c r="T39" s="590"/>
      <c r="U39" s="590"/>
      <c r="V39" s="294"/>
      <c r="W39" s="294"/>
      <c r="X39" s="294"/>
      <c r="Y39" s="294"/>
      <c r="Z39" s="294"/>
    </row>
    <row r="40" spans="1:26" ht="12.75" customHeight="1">
      <c r="A40" s="25">
        <v>21110305</v>
      </c>
      <c r="B40" s="26" t="s">
        <v>30</v>
      </c>
      <c r="C40" s="302">
        <v>13239040</v>
      </c>
      <c r="D40" s="294"/>
      <c r="E40" s="596"/>
      <c r="F40" s="590"/>
      <c r="G40" s="590"/>
      <c r="H40" s="590"/>
      <c r="I40" s="590"/>
      <c r="J40" s="590"/>
      <c r="K40" s="590"/>
      <c r="L40" s="590"/>
      <c r="M40" s="590"/>
      <c r="N40" s="590"/>
      <c r="O40" s="590"/>
      <c r="P40" s="590"/>
      <c r="Q40" s="590"/>
      <c r="R40" s="590"/>
      <c r="S40" s="590"/>
      <c r="T40" s="590"/>
      <c r="U40" s="590"/>
      <c r="V40" s="294"/>
      <c r="W40" s="294"/>
      <c r="X40" s="294"/>
      <c r="Y40" s="294"/>
      <c r="Z40" s="294"/>
    </row>
    <row r="41" spans="1:26" ht="12.75" customHeight="1" thickBot="1">
      <c r="A41" s="25">
        <v>21110306</v>
      </c>
      <c r="B41" s="26" t="s">
        <v>31</v>
      </c>
      <c r="C41" s="302">
        <v>1</v>
      </c>
      <c r="D41" s="294"/>
      <c r="E41" s="301"/>
      <c r="F41" s="294"/>
      <c r="G41" s="294"/>
      <c r="H41" s="294"/>
      <c r="I41" s="294"/>
      <c r="J41" s="294"/>
      <c r="K41" s="294"/>
      <c r="L41" s="294"/>
      <c r="M41" s="294"/>
      <c r="N41" s="294"/>
      <c r="O41" s="294"/>
      <c r="P41" s="294"/>
      <c r="Q41" s="294"/>
      <c r="R41" s="294"/>
      <c r="S41" s="294"/>
      <c r="T41" s="294"/>
      <c r="U41" s="294"/>
      <c r="V41" s="294"/>
      <c r="W41" s="294"/>
      <c r="X41" s="294"/>
      <c r="Y41" s="294"/>
      <c r="Z41" s="294"/>
    </row>
    <row r="42" spans="1:26" ht="12.75" customHeight="1">
      <c r="A42" s="828" t="s">
        <v>32</v>
      </c>
      <c r="B42" s="657"/>
      <c r="C42" s="304">
        <f>C43+C45+C47+C49+C52+C54</f>
        <v>16040000</v>
      </c>
      <c r="D42" s="294"/>
      <c r="E42" s="294" t="str">
        <f>IF(D42=1,(C42*1),IF(D42=2,(C42*1.15),IF(C42=3,(C42*1.3),"")))</f>
        <v/>
      </c>
      <c r="F42" s="294"/>
      <c r="G42" s="294"/>
      <c r="H42" s="294"/>
      <c r="I42" s="294"/>
      <c r="J42" s="294"/>
      <c r="K42" s="294"/>
      <c r="L42" s="294"/>
      <c r="M42" s="294"/>
      <c r="N42" s="294"/>
      <c r="O42" s="294"/>
      <c r="P42" s="294"/>
      <c r="Q42" s="294"/>
      <c r="R42" s="294"/>
      <c r="S42" s="294"/>
      <c r="T42" s="294"/>
      <c r="U42" s="294"/>
      <c r="V42" s="294"/>
      <c r="W42" s="294"/>
      <c r="X42" s="294"/>
      <c r="Y42" s="294"/>
      <c r="Z42" s="294"/>
    </row>
    <row r="43" spans="1:26" ht="12.75" customHeight="1">
      <c r="A43" s="21">
        <v>211201</v>
      </c>
      <c r="B43" s="305" t="s">
        <v>33</v>
      </c>
      <c r="C43" s="298">
        <f>SUM(C44)</f>
        <v>4050000</v>
      </c>
      <c r="D43" s="294"/>
      <c r="E43" s="294" t="str">
        <f>IF(D43=1,(C43*1),IF(D43=2,(C43*1.15),IF(D43=3,(C43*1.3),"")))</f>
        <v/>
      </c>
      <c r="F43" s="294"/>
      <c r="G43" s="294"/>
      <c r="H43" s="294"/>
      <c r="I43" s="294"/>
      <c r="J43" s="294"/>
      <c r="K43" s="294"/>
      <c r="L43" s="294"/>
      <c r="M43" s="294"/>
      <c r="N43" s="294"/>
      <c r="O43" s="294"/>
      <c r="P43" s="294"/>
      <c r="Q43" s="294"/>
      <c r="R43" s="294"/>
      <c r="S43" s="294"/>
      <c r="T43" s="294"/>
      <c r="U43" s="294"/>
      <c r="V43" s="294"/>
      <c r="W43" s="294"/>
      <c r="X43" s="294"/>
      <c r="Y43" s="294"/>
      <c r="Z43" s="294"/>
    </row>
    <row r="44" spans="1:26" ht="12.75" customHeight="1">
      <c r="A44" s="25">
        <v>21120101</v>
      </c>
      <c r="B44" s="294" t="s">
        <v>34</v>
      </c>
      <c r="C44" s="302">
        <f>4050000</f>
        <v>4050000</v>
      </c>
      <c r="D44" s="294"/>
      <c r="E44" s="294"/>
      <c r="F44" s="306"/>
      <c r="G44" s="294"/>
      <c r="H44" s="294"/>
      <c r="I44" s="294"/>
      <c r="J44" s="294"/>
      <c r="K44" s="294"/>
      <c r="L44" s="294"/>
      <c r="M44" s="294"/>
      <c r="N44" s="294"/>
      <c r="O44" s="294"/>
      <c r="P44" s="294"/>
      <c r="Q44" s="294"/>
      <c r="R44" s="294"/>
      <c r="S44" s="294"/>
      <c r="T44" s="294"/>
      <c r="U44" s="294"/>
      <c r="V44" s="294"/>
      <c r="W44" s="294"/>
      <c r="X44" s="294"/>
      <c r="Y44" s="294"/>
      <c r="Z44" s="294"/>
    </row>
    <row r="45" spans="1:26" ht="12.75" customHeight="1">
      <c r="A45" s="21">
        <v>211203</v>
      </c>
      <c r="B45" s="298" t="s">
        <v>35</v>
      </c>
      <c r="C45" s="301">
        <f>+SUM(C46)</f>
        <v>4550000</v>
      </c>
      <c r="D45" s="294"/>
      <c r="E45" s="294"/>
      <c r="F45" s="294"/>
      <c r="G45" s="294"/>
      <c r="H45" s="294"/>
      <c r="I45" s="294"/>
      <c r="J45" s="294"/>
      <c r="K45" s="294"/>
      <c r="L45" s="294"/>
      <c r="M45" s="294"/>
      <c r="N45" s="294"/>
      <c r="O45" s="294"/>
      <c r="P45" s="294"/>
      <c r="Q45" s="294"/>
      <c r="R45" s="294"/>
      <c r="S45" s="294"/>
      <c r="T45" s="294"/>
      <c r="U45" s="294"/>
      <c r="V45" s="294"/>
      <c r="W45" s="294"/>
      <c r="X45" s="294"/>
      <c r="Y45" s="294"/>
      <c r="Z45" s="294"/>
    </row>
    <row r="46" spans="1:26" ht="12.75" customHeight="1">
      <c r="A46" s="25">
        <v>21120302</v>
      </c>
      <c r="B46" s="294" t="s">
        <v>37</v>
      </c>
      <c r="C46" s="302">
        <v>4550000</v>
      </c>
      <c r="D46" s="294"/>
      <c r="E46" s="294"/>
      <c r="F46" s="294"/>
      <c r="G46" s="294"/>
      <c r="H46" s="294"/>
      <c r="I46" s="294"/>
      <c r="J46" s="294"/>
      <c r="K46" s="294"/>
      <c r="L46" s="294"/>
      <c r="M46" s="294"/>
      <c r="N46" s="294"/>
      <c r="O46" s="294"/>
      <c r="P46" s="294"/>
      <c r="Q46" s="294"/>
      <c r="R46" s="294"/>
      <c r="S46" s="294"/>
      <c r="T46" s="294"/>
      <c r="U46" s="294"/>
      <c r="V46" s="294"/>
      <c r="W46" s="294"/>
      <c r="X46" s="294"/>
      <c r="Y46" s="294"/>
      <c r="Z46" s="294"/>
    </row>
    <row r="47" spans="1:26" ht="12.75" customHeight="1">
      <c r="A47" s="21">
        <v>211204</v>
      </c>
      <c r="B47" s="298" t="s">
        <v>38</v>
      </c>
      <c r="C47" s="301">
        <f>C48</f>
        <v>2185000</v>
      </c>
      <c r="D47" s="294"/>
      <c r="E47" s="294"/>
      <c r="F47" s="294"/>
      <c r="G47" s="294"/>
      <c r="H47" s="294"/>
      <c r="I47" s="294"/>
      <c r="J47" s="294"/>
      <c r="K47" s="294"/>
      <c r="L47" s="294"/>
      <c r="M47" s="294"/>
      <c r="N47" s="294"/>
      <c r="O47" s="294"/>
      <c r="P47" s="294"/>
      <c r="Q47" s="294"/>
      <c r="R47" s="294"/>
      <c r="S47" s="294"/>
      <c r="T47" s="294"/>
      <c r="U47" s="294"/>
      <c r="V47" s="294"/>
      <c r="W47" s="294"/>
      <c r="X47" s="294"/>
      <c r="Y47" s="294"/>
      <c r="Z47" s="294"/>
    </row>
    <row r="48" spans="1:26" ht="12.75" customHeight="1">
      <c r="A48" s="25">
        <v>21120401</v>
      </c>
      <c r="B48" s="302" t="s">
        <v>39</v>
      </c>
      <c r="C48" s="302">
        <v>2185000</v>
      </c>
      <c r="D48" s="294"/>
      <c r="E48" s="294"/>
      <c r="F48" s="294"/>
      <c r="G48" s="294"/>
      <c r="H48" s="294"/>
      <c r="I48" s="294"/>
      <c r="J48" s="294"/>
      <c r="K48" s="294"/>
      <c r="L48" s="294"/>
      <c r="M48" s="294"/>
      <c r="N48" s="294"/>
      <c r="O48" s="294"/>
      <c r="P48" s="294"/>
      <c r="Q48" s="294"/>
      <c r="R48" s="294"/>
      <c r="S48" s="294"/>
      <c r="T48" s="294"/>
      <c r="U48" s="294"/>
      <c r="V48" s="294"/>
      <c r="W48" s="294"/>
      <c r="X48" s="294"/>
      <c r="Y48" s="294"/>
      <c r="Z48" s="294"/>
    </row>
    <row r="49" spans="1:26" ht="12.75" customHeight="1">
      <c r="A49" s="21">
        <v>211207</v>
      </c>
      <c r="B49" s="298" t="s">
        <v>40</v>
      </c>
      <c r="C49" s="298">
        <f>+SUM(C50:C51)</f>
        <v>1800000</v>
      </c>
      <c r="D49" s="294"/>
      <c r="E49" s="294"/>
      <c r="F49" s="294"/>
      <c r="G49" s="294"/>
      <c r="H49" s="294"/>
      <c r="I49" s="294"/>
      <c r="J49" s="294"/>
      <c r="K49" s="294"/>
      <c r="L49" s="294"/>
      <c r="M49" s="294"/>
      <c r="N49" s="294"/>
      <c r="O49" s="294"/>
      <c r="P49" s="294"/>
      <c r="Q49" s="294"/>
      <c r="R49" s="294"/>
      <c r="S49" s="294"/>
      <c r="T49" s="294"/>
      <c r="U49" s="294"/>
      <c r="V49" s="294"/>
      <c r="W49" s="294"/>
      <c r="X49" s="294"/>
      <c r="Y49" s="294"/>
      <c r="Z49" s="294"/>
    </row>
    <row r="50" spans="1:26" ht="12.75" customHeight="1">
      <c r="A50" s="25">
        <v>21120702</v>
      </c>
      <c r="B50" s="302" t="s">
        <v>41</v>
      </c>
      <c r="C50" s="294">
        <v>950000</v>
      </c>
      <c r="D50" s="294"/>
      <c r="E50" s="294"/>
      <c r="F50" s="294"/>
      <c r="G50" s="294"/>
      <c r="H50" s="294"/>
      <c r="I50" s="294"/>
      <c r="J50" s="294"/>
      <c r="K50" s="294"/>
      <c r="L50" s="294"/>
      <c r="M50" s="294"/>
      <c r="N50" s="294"/>
      <c r="O50" s="294"/>
      <c r="P50" s="294"/>
      <c r="Q50" s="294"/>
      <c r="R50" s="294"/>
      <c r="S50" s="294"/>
      <c r="T50" s="294"/>
      <c r="U50" s="294"/>
      <c r="V50" s="294"/>
      <c r="W50" s="294"/>
      <c r="X50" s="294"/>
      <c r="Y50" s="294"/>
      <c r="Z50" s="294"/>
    </row>
    <row r="51" spans="1:26" ht="12.75" customHeight="1">
      <c r="A51" s="25">
        <v>21120711</v>
      </c>
      <c r="B51" s="302" t="s">
        <v>46</v>
      </c>
      <c r="C51" s="302">
        <v>850000</v>
      </c>
      <c r="D51" s="307"/>
      <c r="E51" s="294"/>
      <c r="F51" s="281"/>
      <c r="G51" s="294"/>
      <c r="H51" s="294"/>
      <c r="I51" s="294"/>
      <c r="J51" s="294"/>
      <c r="K51" s="294"/>
      <c r="L51" s="294"/>
      <c r="M51" s="294"/>
      <c r="N51" s="294"/>
      <c r="O51" s="294"/>
      <c r="P51" s="294"/>
      <c r="Q51" s="294"/>
      <c r="R51" s="294"/>
      <c r="S51" s="294"/>
      <c r="T51" s="294"/>
      <c r="U51" s="294"/>
      <c r="V51" s="294"/>
      <c r="W51" s="294"/>
      <c r="X51" s="294"/>
      <c r="Y51" s="294"/>
      <c r="Z51" s="294"/>
    </row>
    <row r="52" spans="1:26" ht="12.75" customHeight="1">
      <c r="A52" s="21">
        <v>211208</v>
      </c>
      <c r="B52" s="301" t="s">
        <v>47</v>
      </c>
      <c r="C52" s="298">
        <f>+SUM(C53)</f>
        <v>1355000</v>
      </c>
      <c r="D52" s="294"/>
      <c r="E52" s="294" t="str">
        <f>IF(D52=4,(C52*0.85),IF(D52=1,(C52*1),IF(D52=2,(C52*1.15),IF(D52=3,(C52*1.3),""))))</f>
        <v/>
      </c>
      <c r="F52" s="294"/>
      <c r="G52" s="294"/>
      <c r="H52" s="294"/>
      <c r="I52" s="294"/>
      <c r="J52" s="294"/>
      <c r="K52" s="294"/>
      <c r="L52" s="294"/>
      <c r="M52" s="294"/>
      <c r="N52" s="294"/>
      <c r="O52" s="294"/>
      <c r="P52" s="294"/>
      <c r="Q52" s="294"/>
      <c r="R52" s="294"/>
      <c r="S52" s="294"/>
      <c r="T52" s="294"/>
      <c r="U52" s="294"/>
      <c r="V52" s="294"/>
      <c r="W52" s="294"/>
      <c r="X52" s="294"/>
      <c r="Y52" s="294"/>
      <c r="Z52" s="294"/>
    </row>
    <row r="53" spans="1:26" ht="12.75" customHeight="1">
      <c r="A53" s="25">
        <v>21120805</v>
      </c>
      <c r="B53" s="302" t="s">
        <v>49</v>
      </c>
      <c r="C53" s="294">
        <v>1355000</v>
      </c>
      <c r="D53" s="294"/>
      <c r="E53" s="294"/>
      <c r="F53" s="294"/>
      <c r="G53" s="294"/>
      <c r="H53" s="294"/>
      <c r="I53" s="294"/>
      <c r="J53" s="294"/>
      <c r="K53" s="294"/>
      <c r="L53" s="294"/>
      <c r="M53" s="294"/>
      <c r="N53" s="294"/>
      <c r="O53" s="294"/>
      <c r="P53" s="294"/>
      <c r="Q53" s="294"/>
      <c r="R53" s="294"/>
      <c r="S53" s="294"/>
      <c r="T53" s="294"/>
      <c r="U53" s="294"/>
      <c r="V53" s="294"/>
      <c r="W53" s="294"/>
      <c r="X53" s="294"/>
      <c r="Y53" s="294"/>
      <c r="Z53" s="294"/>
    </row>
    <row r="54" spans="1:26" ht="12.75" customHeight="1">
      <c r="A54" s="21">
        <v>211209</v>
      </c>
      <c r="B54" s="301" t="s">
        <v>50</v>
      </c>
      <c r="C54" s="298">
        <f>+SUM(C55:C56)</f>
        <v>2100000</v>
      </c>
      <c r="D54" s="294"/>
      <c r="E54" s="294"/>
      <c r="F54" s="294"/>
      <c r="G54" s="294"/>
      <c r="H54" s="294"/>
      <c r="I54" s="294"/>
      <c r="J54" s="294"/>
      <c r="K54" s="294"/>
      <c r="L54" s="294"/>
      <c r="M54" s="294"/>
      <c r="N54" s="294"/>
      <c r="O54" s="294"/>
      <c r="P54" s="294"/>
      <c r="Q54" s="294"/>
      <c r="R54" s="294"/>
      <c r="S54" s="294"/>
      <c r="T54" s="294"/>
      <c r="U54" s="294"/>
      <c r="V54" s="294"/>
      <c r="W54" s="294"/>
      <c r="X54" s="294"/>
      <c r="Y54" s="294"/>
      <c r="Z54" s="294"/>
    </row>
    <row r="55" spans="1:26" ht="12.75" customHeight="1">
      <c r="A55" s="25">
        <v>21120901</v>
      </c>
      <c r="B55" s="302" t="s">
        <v>51</v>
      </c>
      <c r="C55" s="294">
        <v>1250000</v>
      </c>
      <c r="D55" s="294"/>
      <c r="E55" s="294"/>
      <c r="F55" s="281"/>
      <c r="G55" s="294"/>
      <c r="H55" s="281"/>
      <c r="I55" s="281"/>
      <c r="J55" s="281"/>
      <c r="K55" s="281"/>
      <c r="L55" s="281"/>
      <c r="M55" s="281"/>
      <c r="N55" s="281"/>
      <c r="O55" s="281"/>
      <c r="P55" s="281"/>
      <c r="Q55" s="281"/>
      <c r="R55" s="281"/>
      <c r="S55" s="281"/>
      <c r="T55" s="281"/>
      <c r="U55" s="281"/>
      <c r="V55" s="281"/>
      <c r="W55" s="281"/>
      <c r="X55" s="281"/>
      <c r="Y55" s="281"/>
      <c r="Z55" s="281"/>
    </row>
    <row r="56" spans="1:26" ht="12.75" customHeight="1">
      <c r="A56" s="25">
        <v>21120906</v>
      </c>
      <c r="B56" s="302" t="s">
        <v>52</v>
      </c>
      <c r="C56" s="294">
        <v>850000</v>
      </c>
      <c r="D56" s="281"/>
      <c r="E56" s="294"/>
      <c r="F56" s="294"/>
      <c r="G56" s="294"/>
      <c r="H56" s="294"/>
      <c r="I56" s="294"/>
      <c r="J56" s="294"/>
      <c r="K56" s="294"/>
      <c r="L56" s="294"/>
      <c r="M56" s="294"/>
      <c r="N56" s="294"/>
      <c r="O56" s="294"/>
      <c r="P56" s="294"/>
      <c r="Q56" s="294"/>
      <c r="R56" s="294"/>
      <c r="S56" s="294"/>
      <c r="T56" s="294"/>
      <c r="U56" s="294"/>
      <c r="V56" s="294"/>
      <c r="W56" s="294"/>
      <c r="X56" s="294"/>
      <c r="Y56" s="294"/>
      <c r="Z56" s="294"/>
    </row>
    <row r="57" spans="1:26" ht="12.75" customHeight="1">
      <c r="A57" s="25"/>
      <c r="B57" s="302"/>
      <c r="C57" s="294"/>
      <c r="D57" s="294"/>
      <c r="E57" s="294" t="str">
        <f t="shared" ref="E57" si="0">IF(D57=4,(C57*0.85),IF(D57=1,(C57*1),IF(D57=2,(C57*1.15),IF(D57=3,(C57*1.3),""))))</f>
        <v/>
      </c>
      <c r="F57" s="308"/>
      <c r="G57" s="294"/>
      <c r="H57" s="294"/>
      <c r="I57" s="294"/>
      <c r="J57" s="294"/>
      <c r="K57" s="294"/>
      <c r="L57" s="294"/>
      <c r="M57" s="294"/>
      <c r="N57" s="294"/>
      <c r="O57" s="294"/>
      <c r="P57" s="294"/>
      <c r="Q57" s="294"/>
      <c r="R57" s="294"/>
      <c r="S57" s="294"/>
      <c r="T57" s="294"/>
      <c r="U57" s="294"/>
      <c r="V57" s="294"/>
      <c r="W57" s="294"/>
      <c r="X57" s="294"/>
      <c r="Y57" s="294"/>
      <c r="Z57" s="294"/>
    </row>
    <row r="58" spans="1:26" ht="12.75" customHeight="1">
      <c r="A58" s="829" t="s">
        <v>10</v>
      </c>
      <c r="B58" s="657"/>
      <c r="C58" s="309">
        <f>C59+C61+C64+C67+C69+C71</f>
        <v>218205000</v>
      </c>
      <c r="D58" s="294"/>
      <c r="E58" s="294"/>
      <c r="F58" s="308"/>
      <c r="G58" s="294"/>
      <c r="H58" s="294"/>
      <c r="I58" s="294"/>
      <c r="J58" s="294"/>
      <c r="K58" s="294"/>
      <c r="L58" s="294"/>
      <c r="M58" s="294"/>
      <c r="N58" s="294"/>
      <c r="O58" s="294"/>
      <c r="P58" s="294"/>
      <c r="Q58" s="294"/>
      <c r="R58" s="294"/>
      <c r="S58" s="294"/>
      <c r="T58" s="294"/>
      <c r="U58" s="294"/>
      <c r="V58" s="294"/>
      <c r="W58" s="294"/>
      <c r="X58" s="294"/>
      <c r="Y58" s="294"/>
      <c r="Z58" s="294"/>
    </row>
    <row r="59" spans="1:26" ht="12.75" customHeight="1">
      <c r="A59" s="22">
        <v>211302</v>
      </c>
      <c r="B59" s="305" t="s">
        <v>53</v>
      </c>
      <c r="C59" s="298">
        <f>SUM(C60)</f>
        <v>5225000</v>
      </c>
      <c r="D59" s="294"/>
      <c r="E59" s="294"/>
      <c r="F59" s="294"/>
      <c r="G59" s="294"/>
      <c r="H59" s="294"/>
      <c r="I59" s="294"/>
      <c r="J59" s="294"/>
      <c r="K59" s="294"/>
      <c r="L59" s="294"/>
      <c r="M59" s="294"/>
      <c r="N59" s="294"/>
      <c r="O59" s="294"/>
      <c r="P59" s="294"/>
      <c r="Q59" s="294"/>
      <c r="R59" s="294"/>
      <c r="S59" s="294"/>
      <c r="T59" s="294"/>
      <c r="U59" s="294"/>
      <c r="V59" s="294"/>
      <c r="W59" s="294"/>
      <c r="X59" s="294"/>
      <c r="Y59" s="294"/>
      <c r="Z59" s="294"/>
    </row>
    <row r="60" spans="1:26" ht="12.75" customHeight="1">
      <c r="A60" s="35">
        <v>21130204</v>
      </c>
      <c r="B60" s="294" t="s">
        <v>54</v>
      </c>
      <c r="C60" s="302">
        <v>5225000</v>
      </c>
      <c r="D60" s="294"/>
      <c r="E60" s="294"/>
      <c r="F60" s="294"/>
      <c r="G60" s="294"/>
      <c r="H60" s="294"/>
      <c r="I60" s="294"/>
      <c r="J60" s="294"/>
      <c r="K60" s="294"/>
      <c r="L60" s="294"/>
      <c r="M60" s="294"/>
      <c r="N60" s="294"/>
      <c r="O60" s="294"/>
      <c r="P60" s="294"/>
      <c r="Q60" s="294"/>
      <c r="R60" s="294"/>
      <c r="S60" s="294"/>
      <c r="T60" s="294"/>
      <c r="U60" s="294"/>
      <c r="V60" s="294"/>
      <c r="W60" s="294"/>
      <c r="X60" s="294"/>
      <c r="Y60" s="294"/>
      <c r="Z60" s="294"/>
    </row>
    <row r="61" spans="1:26" ht="12.75" customHeight="1">
      <c r="A61" s="22">
        <v>211303</v>
      </c>
      <c r="B61" s="298" t="s">
        <v>100</v>
      </c>
      <c r="C61" s="298">
        <f>+SUM(C62:C63)</f>
        <v>1640000</v>
      </c>
      <c r="D61" s="294"/>
      <c r="E61" s="294"/>
      <c r="F61" s="294"/>
      <c r="G61" s="294"/>
      <c r="H61" s="294"/>
      <c r="I61" s="294"/>
      <c r="J61" s="294"/>
      <c r="K61" s="294"/>
      <c r="L61" s="294"/>
      <c r="M61" s="294"/>
      <c r="N61" s="294"/>
      <c r="O61" s="294"/>
      <c r="P61" s="294"/>
      <c r="Q61" s="294"/>
      <c r="R61" s="294"/>
      <c r="S61" s="294"/>
      <c r="T61" s="294"/>
      <c r="U61" s="294"/>
      <c r="V61" s="294"/>
      <c r="W61" s="294"/>
      <c r="X61" s="294"/>
      <c r="Y61" s="294"/>
      <c r="Z61" s="294"/>
    </row>
    <row r="62" spans="1:26" ht="12.75" customHeight="1">
      <c r="A62" s="35">
        <v>21130302</v>
      </c>
      <c r="B62" s="294" t="s">
        <v>151</v>
      </c>
      <c r="C62" s="294">
        <v>750000</v>
      </c>
      <c r="D62" s="294"/>
      <c r="E62" s="294"/>
      <c r="F62" s="294"/>
      <c r="G62" s="294"/>
      <c r="H62" s="294"/>
      <c r="I62" s="294"/>
      <c r="J62" s="294"/>
      <c r="K62" s="294"/>
      <c r="L62" s="294"/>
      <c r="M62" s="294"/>
      <c r="N62" s="294"/>
      <c r="O62" s="294"/>
      <c r="P62" s="294"/>
      <c r="Q62" s="294"/>
      <c r="R62" s="294"/>
      <c r="S62" s="294"/>
      <c r="T62" s="294"/>
      <c r="U62" s="294"/>
      <c r="V62" s="294"/>
      <c r="W62" s="294"/>
      <c r="X62" s="294"/>
      <c r="Y62" s="294"/>
      <c r="Z62" s="294"/>
    </row>
    <row r="63" spans="1:26" ht="12.75" customHeight="1">
      <c r="A63" s="35">
        <v>21130307</v>
      </c>
      <c r="B63" s="294" t="s">
        <v>101</v>
      </c>
      <c r="C63" s="294">
        <v>890000</v>
      </c>
      <c r="D63" s="294"/>
      <c r="E63" s="294"/>
      <c r="F63" s="294"/>
      <c r="G63" s="294"/>
      <c r="H63" s="294"/>
      <c r="I63" s="294"/>
      <c r="J63" s="294"/>
      <c r="K63" s="294"/>
      <c r="L63" s="294"/>
      <c r="M63" s="294"/>
      <c r="N63" s="294"/>
      <c r="O63" s="294"/>
      <c r="P63" s="294"/>
      <c r="Q63" s="294"/>
      <c r="R63" s="294"/>
      <c r="S63" s="294"/>
      <c r="T63" s="294"/>
      <c r="U63" s="294"/>
      <c r="V63" s="294"/>
      <c r="W63" s="294"/>
      <c r="X63" s="294"/>
      <c r="Y63" s="294"/>
      <c r="Z63" s="294"/>
    </row>
    <row r="64" spans="1:26" ht="12.75" customHeight="1">
      <c r="A64" s="21">
        <v>211305</v>
      </c>
      <c r="B64" s="298" t="s">
        <v>55</v>
      </c>
      <c r="C64" s="301">
        <f>+SUM(C65:C66)</f>
        <v>189900000</v>
      </c>
      <c r="D64" s="294"/>
      <c r="E64" s="294"/>
      <c r="F64" s="294"/>
      <c r="G64" s="294"/>
      <c r="H64" s="294"/>
      <c r="I64" s="294"/>
      <c r="J64" s="294"/>
      <c r="K64" s="294"/>
      <c r="L64" s="294"/>
      <c r="M64" s="294"/>
      <c r="N64" s="294"/>
      <c r="O64" s="294"/>
      <c r="P64" s="294"/>
      <c r="Q64" s="294"/>
      <c r="R64" s="294"/>
      <c r="S64" s="294"/>
      <c r="T64" s="294"/>
      <c r="U64" s="294"/>
      <c r="V64" s="294"/>
      <c r="W64" s="294"/>
      <c r="X64" s="294"/>
      <c r="Y64" s="294"/>
      <c r="Z64" s="294"/>
    </row>
    <row r="65" spans="1:26" ht="12.75" customHeight="1">
      <c r="A65" s="25">
        <v>21130501</v>
      </c>
      <c r="B65" s="294" t="s">
        <v>115</v>
      </c>
      <c r="C65" s="294">
        <v>500000</v>
      </c>
      <c r="D65" s="294"/>
      <c r="E65" s="294"/>
      <c r="F65" s="294"/>
      <c r="G65" s="294"/>
      <c r="H65" s="294"/>
      <c r="I65" s="294"/>
      <c r="J65" s="294"/>
      <c r="K65" s="294"/>
      <c r="L65" s="294"/>
      <c r="M65" s="294"/>
      <c r="N65" s="294"/>
      <c r="O65" s="294"/>
      <c r="P65" s="294"/>
      <c r="Q65" s="294"/>
      <c r="R65" s="294"/>
      <c r="S65" s="294"/>
      <c r="T65" s="294"/>
      <c r="U65" s="294"/>
      <c r="V65" s="294"/>
      <c r="W65" s="294"/>
      <c r="X65" s="294"/>
      <c r="Y65" s="294"/>
      <c r="Z65" s="294"/>
    </row>
    <row r="66" spans="1:26" ht="12.75" customHeight="1">
      <c r="A66" s="25">
        <v>21130502</v>
      </c>
      <c r="B66" s="302" t="s">
        <v>56</v>
      </c>
      <c r="C66" s="294">
        <v>189400000</v>
      </c>
      <c r="D66" s="294"/>
      <c r="E66" s="294"/>
      <c r="F66" s="294"/>
      <c r="G66" s="294"/>
      <c r="H66" s="294"/>
      <c r="I66" s="294"/>
      <c r="J66" s="294"/>
      <c r="K66" s="294"/>
      <c r="L66" s="294"/>
      <c r="M66" s="294"/>
      <c r="N66" s="294"/>
      <c r="O66" s="294"/>
      <c r="P66" s="294"/>
      <c r="Q66" s="294"/>
      <c r="R66" s="294"/>
      <c r="S66" s="294"/>
      <c r="T66" s="294"/>
      <c r="U66" s="294"/>
      <c r="V66" s="294"/>
      <c r="W66" s="294"/>
      <c r="X66" s="294"/>
      <c r="Y66" s="294"/>
      <c r="Z66" s="294"/>
    </row>
    <row r="67" spans="1:26" ht="12.75" customHeight="1">
      <c r="A67" s="21">
        <v>211306</v>
      </c>
      <c r="B67" s="301" t="s">
        <v>57</v>
      </c>
      <c r="C67" s="298">
        <f>C68</f>
        <v>500000</v>
      </c>
      <c r="D67" s="294"/>
      <c r="E67" s="294"/>
      <c r="F67" s="294"/>
      <c r="G67" s="294"/>
      <c r="H67" s="294"/>
      <c r="I67" s="294"/>
      <c r="J67" s="294"/>
      <c r="K67" s="294"/>
      <c r="L67" s="294"/>
      <c r="M67" s="294"/>
      <c r="N67" s="294"/>
      <c r="O67" s="294"/>
      <c r="P67" s="294"/>
      <c r="Q67" s="294"/>
      <c r="R67" s="294"/>
      <c r="S67" s="294"/>
      <c r="T67" s="294"/>
      <c r="U67" s="294"/>
      <c r="V67" s="294"/>
      <c r="W67" s="294"/>
      <c r="X67" s="294"/>
      <c r="Y67" s="294"/>
      <c r="Z67" s="294"/>
    </row>
    <row r="68" spans="1:26" ht="12.75" customHeight="1">
      <c r="A68" s="25">
        <v>21130607</v>
      </c>
      <c r="B68" s="302" t="s">
        <v>60</v>
      </c>
      <c r="C68" s="294">
        <v>500000</v>
      </c>
      <c r="D68" s="294"/>
      <c r="E68" s="294"/>
      <c r="F68" s="281"/>
      <c r="G68" s="294"/>
      <c r="H68" s="281"/>
      <c r="I68" s="281"/>
      <c r="J68" s="281"/>
      <c r="K68" s="281"/>
      <c r="L68" s="281"/>
      <c r="M68" s="281"/>
      <c r="N68" s="281"/>
      <c r="O68" s="281"/>
      <c r="P68" s="281"/>
      <c r="Q68" s="281"/>
      <c r="R68" s="281"/>
      <c r="S68" s="281"/>
      <c r="T68" s="281"/>
      <c r="U68" s="281"/>
      <c r="V68" s="281"/>
      <c r="W68" s="281"/>
      <c r="X68" s="281"/>
      <c r="Y68" s="281"/>
      <c r="Z68" s="281"/>
    </row>
    <row r="69" spans="1:26" ht="12.75" customHeight="1">
      <c r="A69" s="21">
        <v>211307</v>
      </c>
      <c r="B69" s="298" t="s">
        <v>102</v>
      </c>
      <c r="C69" s="298">
        <f>C70</f>
        <v>600000</v>
      </c>
      <c r="D69" s="294"/>
      <c r="E69" s="294"/>
      <c r="F69" s="294"/>
      <c r="G69" s="294"/>
      <c r="H69" s="294"/>
      <c r="I69" s="294"/>
      <c r="J69" s="294"/>
      <c r="K69" s="294"/>
      <c r="L69" s="294"/>
      <c r="M69" s="294"/>
      <c r="N69" s="294"/>
      <c r="O69" s="294"/>
      <c r="P69" s="294"/>
      <c r="Q69" s="294"/>
      <c r="R69" s="294"/>
      <c r="S69" s="294"/>
      <c r="T69" s="294"/>
      <c r="U69" s="294"/>
      <c r="V69" s="294"/>
      <c r="W69" s="294"/>
      <c r="X69" s="294"/>
      <c r="Y69" s="294"/>
      <c r="Z69" s="294"/>
    </row>
    <row r="70" spans="1:26" ht="12.75" customHeight="1">
      <c r="A70" s="25">
        <v>21130701</v>
      </c>
      <c r="B70" s="294" t="s">
        <v>103</v>
      </c>
      <c r="C70" s="294">
        <v>600000</v>
      </c>
      <c r="D70" s="281"/>
      <c r="E70" s="294"/>
      <c r="F70" s="294"/>
      <c r="G70" s="294"/>
      <c r="H70" s="294"/>
      <c r="I70" s="294"/>
      <c r="J70" s="294"/>
      <c r="K70" s="294"/>
      <c r="L70" s="294"/>
      <c r="M70" s="294"/>
      <c r="N70" s="294"/>
      <c r="O70" s="294"/>
      <c r="P70" s="294"/>
      <c r="Q70" s="294"/>
      <c r="R70" s="294"/>
      <c r="S70" s="294"/>
      <c r="T70" s="294"/>
      <c r="U70" s="294"/>
      <c r="V70" s="294"/>
      <c r="W70" s="294"/>
      <c r="X70" s="294"/>
      <c r="Y70" s="294"/>
      <c r="Z70" s="294"/>
    </row>
    <row r="71" spans="1:26" ht="12.75" customHeight="1">
      <c r="A71" s="21">
        <v>211309</v>
      </c>
      <c r="B71" s="301" t="s">
        <v>61</v>
      </c>
      <c r="C71" s="298">
        <f>+SUM(C72:C74)</f>
        <v>20340000</v>
      </c>
      <c r="D71" s="294"/>
      <c r="E71" s="294"/>
      <c r="F71" s="294"/>
      <c r="G71" s="294"/>
      <c r="H71" s="294"/>
      <c r="I71" s="294"/>
      <c r="J71" s="294"/>
      <c r="K71" s="294"/>
      <c r="L71" s="294"/>
      <c r="M71" s="294"/>
      <c r="N71" s="294"/>
      <c r="O71" s="294"/>
      <c r="P71" s="294"/>
      <c r="Q71" s="294"/>
      <c r="R71" s="294"/>
      <c r="S71" s="294"/>
      <c r="T71" s="294"/>
      <c r="U71" s="294"/>
      <c r="V71" s="294"/>
      <c r="W71" s="294"/>
      <c r="X71" s="294"/>
      <c r="Y71" s="294"/>
      <c r="Z71" s="294"/>
    </row>
    <row r="72" spans="1:26" ht="12.75" customHeight="1">
      <c r="A72" s="25">
        <v>21130901</v>
      </c>
      <c r="B72" s="302" t="s">
        <v>62</v>
      </c>
      <c r="C72" s="294">
        <v>12340000</v>
      </c>
      <c r="D72" s="294"/>
      <c r="E72" s="294"/>
      <c r="F72" s="294"/>
      <c r="G72" s="294"/>
      <c r="H72" s="294"/>
      <c r="I72" s="294"/>
      <c r="J72" s="294"/>
      <c r="K72" s="294"/>
      <c r="L72" s="294"/>
      <c r="M72" s="294"/>
      <c r="N72" s="294"/>
      <c r="O72" s="294"/>
      <c r="P72" s="294"/>
      <c r="Q72" s="294"/>
      <c r="R72" s="294"/>
      <c r="S72" s="294"/>
      <c r="T72" s="294"/>
      <c r="U72" s="294"/>
      <c r="V72" s="294"/>
      <c r="W72" s="294"/>
      <c r="X72" s="294"/>
      <c r="Y72" s="294"/>
      <c r="Z72" s="294"/>
    </row>
    <row r="73" spans="1:26" ht="12.75" customHeight="1">
      <c r="A73" s="25">
        <v>21130903</v>
      </c>
      <c r="B73" s="302" t="s">
        <v>63</v>
      </c>
      <c r="C73" s="294">
        <v>4500000</v>
      </c>
      <c r="D73" s="294"/>
      <c r="E73" s="294"/>
      <c r="F73" s="294"/>
      <c r="G73" s="294"/>
      <c r="H73" s="294"/>
      <c r="I73" s="294"/>
      <c r="J73" s="294"/>
      <c r="K73" s="294"/>
      <c r="L73" s="294"/>
      <c r="M73" s="294"/>
      <c r="N73" s="294"/>
      <c r="O73" s="294"/>
      <c r="P73" s="294"/>
      <c r="Q73" s="294"/>
      <c r="R73" s="294"/>
      <c r="S73" s="294"/>
      <c r="T73" s="294"/>
      <c r="U73" s="294"/>
      <c r="V73" s="294"/>
      <c r="W73" s="294"/>
      <c r="X73" s="294"/>
      <c r="Y73" s="294"/>
      <c r="Z73" s="294"/>
    </row>
    <row r="74" spans="1:26" ht="12.75" customHeight="1">
      <c r="A74" s="25">
        <v>21130906</v>
      </c>
      <c r="B74" s="294" t="s">
        <v>117</v>
      </c>
      <c r="C74" s="302">
        <v>3500000</v>
      </c>
      <c r="D74" s="302"/>
      <c r="E74" s="294"/>
      <c r="F74" s="294"/>
      <c r="G74" s="294"/>
      <c r="H74" s="294"/>
      <c r="I74" s="294"/>
      <c r="J74" s="294"/>
      <c r="K74" s="294"/>
      <c r="L74" s="294"/>
      <c r="M74" s="294"/>
      <c r="N74" s="294"/>
      <c r="O74" s="294"/>
      <c r="P74" s="294"/>
      <c r="Q74" s="294"/>
      <c r="R74" s="294"/>
      <c r="S74" s="294"/>
      <c r="T74" s="294"/>
      <c r="U74" s="294"/>
      <c r="V74" s="294"/>
      <c r="W74" s="294"/>
      <c r="X74" s="294"/>
      <c r="Y74" s="294"/>
      <c r="Z74" s="294"/>
    </row>
    <row r="75" spans="1:26" ht="12.75" customHeight="1" thickBot="1">
      <c r="A75" s="29"/>
      <c r="B75" s="302"/>
      <c r="C75" s="294"/>
      <c r="D75" s="294"/>
      <c r="E75" s="294"/>
      <c r="F75" s="294"/>
      <c r="G75" s="294"/>
      <c r="H75" s="294"/>
      <c r="I75" s="294"/>
      <c r="J75" s="294"/>
      <c r="K75" s="294"/>
      <c r="L75" s="294"/>
      <c r="M75" s="294"/>
      <c r="N75" s="294"/>
      <c r="O75" s="294"/>
      <c r="P75" s="294"/>
      <c r="Q75" s="294"/>
      <c r="R75" s="294"/>
      <c r="S75" s="294"/>
      <c r="T75" s="294"/>
      <c r="U75" s="294"/>
      <c r="V75" s="294"/>
      <c r="W75" s="294"/>
      <c r="X75" s="294"/>
      <c r="Y75" s="294"/>
      <c r="Z75" s="294"/>
    </row>
    <row r="76" spans="1:26" ht="12.75" customHeight="1">
      <c r="A76" s="830" t="s">
        <v>74</v>
      </c>
      <c r="B76" s="657"/>
      <c r="C76" s="310">
        <f>+C77+C79+C83</f>
        <v>21550000</v>
      </c>
      <c r="D76" s="294"/>
      <c r="E76" s="294" t="str">
        <f t="shared" ref="E76:E77" si="1">IF(D76=4,(C76*0.85),IF(D76=1,(C76*1),IF(D76=2,(C76*1.15),IF(D76=3,(C76*1.3),""))))</f>
        <v/>
      </c>
      <c r="F76" s="294"/>
      <c r="G76" s="294"/>
      <c r="H76" s="294"/>
      <c r="I76" s="294"/>
      <c r="J76" s="294"/>
      <c r="K76" s="294"/>
      <c r="L76" s="294"/>
      <c r="M76" s="294"/>
      <c r="N76" s="294"/>
      <c r="O76" s="294"/>
      <c r="P76" s="294"/>
      <c r="Q76" s="294"/>
      <c r="R76" s="294"/>
      <c r="S76" s="294"/>
      <c r="T76" s="294"/>
      <c r="U76" s="294"/>
      <c r="V76" s="294"/>
      <c r="W76" s="294"/>
      <c r="X76" s="294"/>
      <c r="Y76" s="294"/>
      <c r="Z76" s="294"/>
    </row>
    <row r="77" spans="1:26" ht="12.75" customHeight="1">
      <c r="A77" s="21">
        <v>221102</v>
      </c>
      <c r="B77" s="298" t="s">
        <v>132</v>
      </c>
      <c r="C77" s="298">
        <f>SUM(C78)</f>
        <v>7500000</v>
      </c>
      <c r="D77" s="294"/>
      <c r="E77" s="294" t="str">
        <f t="shared" si="1"/>
        <v/>
      </c>
      <c r="F77" s="294"/>
      <c r="G77" s="294"/>
      <c r="H77" s="294"/>
      <c r="I77" s="294"/>
      <c r="J77" s="294"/>
      <c r="K77" s="294"/>
      <c r="L77" s="294"/>
      <c r="M77" s="294"/>
      <c r="N77" s="294"/>
      <c r="O77" s="294"/>
      <c r="P77" s="294"/>
      <c r="Q77" s="294"/>
      <c r="R77" s="294"/>
      <c r="S77" s="294"/>
      <c r="T77" s="294"/>
      <c r="U77" s="294"/>
      <c r="V77" s="294"/>
      <c r="W77" s="294"/>
      <c r="X77" s="294"/>
      <c r="Y77" s="294"/>
      <c r="Z77" s="294"/>
    </row>
    <row r="78" spans="1:26" ht="12.75" customHeight="1">
      <c r="A78" s="25">
        <v>22110202</v>
      </c>
      <c r="B78" s="302" t="s">
        <v>259</v>
      </c>
      <c r="C78" s="294">
        <v>7500000</v>
      </c>
      <c r="D78" s="294"/>
      <c r="E78" s="294"/>
      <c r="F78" s="281"/>
      <c r="G78" s="294"/>
      <c r="H78" s="281"/>
      <c r="I78" s="281"/>
      <c r="J78" s="281"/>
      <c r="K78" s="281"/>
      <c r="L78" s="281"/>
      <c r="M78" s="281"/>
      <c r="N78" s="281"/>
      <c r="O78" s="281"/>
      <c r="P78" s="281"/>
      <c r="Q78" s="281"/>
      <c r="R78" s="281"/>
      <c r="S78" s="281"/>
      <c r="T78" s="281"/>
      <c r="U78" s="281"/>
      <c r="V78" s="281"/>
      <c r="W78" s="281"/>
      <c r="X78" s="281"/>
      <c r="Y78" s="281"/>
      <c r="Z78" s="281"/>
    </row>
    <row r="79" spans="1:26" ht="12.75" customHeight="1">
      <c r="A79" s="21">
        <v>221104</v>
      </c>
      <c r="B79" s="301" t="s">
        <v>78</v>
      </c>
      <c r="C79" s="301">
        <f>SUM(C80:C82)</f>
        <v>9050000</v>
      </c>
      <c r="D79" s="294"/>
      <c r="E79" s="294"/>
      <c r="F79" s="281"/>
      <c r="G79" s="294"/>
      <c r="H79" s="294"/>
      <c r="I79" s="294"/>
      <c r="J79" s="294"/>
      <c r="K79" s="294"/>
      <c r="L79" s="294"/>
      <c r="M79" s="294"/>
      <c r="N79" s="294"/>
      <c r="O79" s="294"/>
      <c r="P79" s="294"/>
      <c r="Q79" s="294"/>
      <c r="R79" s="294"/>
      <c r="S79" s="294"/>
      <c r="T79" s="294"/>
      <c r="U79" s="294"/>
      <c r="V79" s="294"/>
      <c r="W79" s="294"/>
      <c r="X79" s="294"/>
      <c r="Y79" s="294"/>
      <c r="Z79" s="294"/>
    </row>
    <row r="80" spans="1:26" ht="12.75" customHeight="1">
      <c r="A80" s="25">
        <v>22110401</v>
      </c>
      <c r="B80" s="302" t="s">
        <v>79</v>
      </c>
      <c r="C80" s="302">
        <v>2800000</v>
      </c>
      <c r="D80" s="281"/>
      <c r="E80" s="294"/>
      <c r="F80" s="281"/>
      <c r="G80" s="294"/>
      <c r="H80" s="294"/>
      <c r="I80" s="294"/>
      <c r="J80" s="294"/>
      <c r="K80" s="294"/>
      <c r="L80" s="294"/>
      <c r="M80" s="294"/>
      <c r="N80" s="294"/>
      <c r="O80" s="294"/>
      <c r="P80" s="294"/>
      <c r="Q80" s="294"/>
      <c r="R80" s="294"/>
      <c r="S80" s="294"/>
      <c r="T80" s="294"/>
      <c r="U80" s="294"/>
      <c r="V80" s="294"/>
      <c r="W80" s="294"/>
      <c r="X80" s="294"/>
      <c r="Y80" s="294"/>
      <c r="Z80" s="294"/>
    </row>
    <row r="81" spans="1:26" ht="12.75" customHeight="1">
      <c r="A81" s="25">
        <v>22110404</v>
      </c>
      <c r="B81" s="302" t="s">
        <v>106</v>
      </c>
      <c r="C81" s="302">
        <v>2750000</v>
      </c>
      <c r="D81" s="307"/>
      <c r="E81" s="294"/>
      <c r="F81" s="294"/>
      <c r="G81" s="294"/>
      <c r="H81" s="294"/>
      <c r="I81" s="294"/>
      <c r="J81" s="294"/>
      <c r="K81" s="294"/>
      <c r="L81" s="294"/>
      <c r="M81" s="294"/>
      <c r="N81" s="294"/>
      <c r="O81" s="294"/>
      <c r="P81" s="294"/>
      <c r="Q81" s="294"/>
      <c r="R81" s="294"/>
      <c r="S81" s="294"/>
      <c r="T81" s="294"/>
      <c r="U81" s="294"/>
      <c r="V81" s="294"/>
      <c r="W81" s="294"/>
      <c r="X81" s="294"/>
      <c r="Y81" s="294"/>
      <c r="Z81" s="294"/>
    </row>
    <row r="82" spans="1:26" ht="12.75" customHeight="1">
      <c r="A82" s="25">
        <v>22110409</v>
      </c>
      <c r="B82" s="302" t="s">
        <v>80</v>
      </c>
      <c r="C82" s="302">
        <v>3500000</v>
      </c>
      <c r="D82" s="307"/>
      <c r="E82" s="294"/>
      <c r="F82" s="294"/>
      <c r="G82" s="294"/>
      <c r="H82" s="294"/>
      <c r="I82" s="294"/>
      <c r="J82" s="294"/>
      <c r="K82" s="294"/>
      <c r="L82" s="294"/>
      <c r="M82" s="294"/>
      <c r="N82" s="294"/>
      <c r="O82" s="294"/>
      <c r="P82" s="294"/>
      <c r="Q82" s="294"/>
      <c r="R82" s="294"/>
      <c r="S82" s="294"/>
      <c r="T82" s="294"/>
      <c r="U82" s="294"/>
      <c r="V82" s="294"/>
      <c r="W82" s="294"/>
      <c r="X82" s="294"/>
      <c r="Y82" s="294"/>
      <c r="Z82" s="294"/>
    </row>
    <row r="83" spans="1:26" ht="12.75" customHeight="1">
      <c r="A83" s="21">
        <v>221107</v>
      </c>
      <c r="B83" s="301" t="s">
        <v>81</v>
      </c>
      <c r="C83" s="301">
        <f>SUM(C84)</f>
        <v>5000000</v>
      </c>
      <c r="D83" s="307"/>
      <c r="E83" s="294"/>
      <c r="F83" s="281"/>
      <c r="G83" s="294"/>
      <c r="H83" s="294"/>
      <c r="I83" s="294"/>
      <c r="J83" s="294"/>
      <c r="K83" s="294"/>
      <c r="L83" s="294"/>
      <c r="M83" s="294"/>
      <c r="N83" s="294"/>
      <c r="O83" s="294"/>
      <c r="P83" s="294"/>
      <c r="Q83" s="294"/>
      <c r="R83" s="294"/>
      <c r="S83" s="294"/>
      <c r="T83" s="294"/>
      <c r="U83" s="294"/>
      <c r="V83" s="294"/>
      <c r="W83" s="294"/>
      <c r="X83" s="294"/>
      <c r="Y83" s="294"/>
      <c r="Z83" s="294"/>
    </row>
    <row r="84" spans="1:26" ht="12.75" customHeight="1">
      <c r="A84" s="25">
        <v>22110702</v>
      </c>
      <c r="B84" s="302" t="s">
        <v>82</v>
      </c>
      <c r="C84" s="294">
        <v>5000000</v>
      </c>
      <c r="D84" s="307"/>
      <c r="E84" s="294"/>
      <c r="F84" s="281"/>
      <c r="G84" s="294"/>
      <c r="H84" s="294"/>
      <c r="I84" s="294"/>
      <c r="J84" s="294"/>
      <c r="K84" s="294"/>
      <c r="L84" s="294"/>
      <c r="M84" s="294"/>
      <c r="N84" s="294"/>
      <c r="O84" s="294"/>
      <c r="P84" s="294"/>
      <c r="Q84" s="294"/>
      <c r="R84" s="294"/>
      <c r="S84" s="294"/>
      <c r="T84" s="294"/>
      <c r="U84" s="294"/>
      <c r="V84" s="294"/>
      <c r="W84" s="294"/>
      <c r="X84" s="294"/>
      <c r="Y84" s="294"/>
      <c r="Z84" s="294"/>
    </row>
    <row r="85" spans="1:26" ht="12.75" customHeight="1">
      <c r="A85" s="29"/>
      <c r="B85" s="302"/>
      <c r="C85" s="302"/>
      <c r="D85" s="307"/>
      <c r="E85" s="294" t="str">
        <f t="shared" ref="E85:E86" si="2">IF(D85=4,(C85*0.85),IF(D85=1,(C85*1),IF(D85=2,(C85*1.15),IF(D85=3,(C85*1.3),""))))</f>
        <v/>
      </c>
      <c r="F85" s="281"/>
      <c r="G85" s="294"/>
      <c r="H85" s="294"/>
      <c r="I85" s="294"/>
      <c r="J85" s="294"/>
      <c r="K85" s="294"/>
      <c r="L85" s="294"/>
      <c r="M85" s="294"/>
      <c r="N85" s="294"/>
      <c r="O85" s="294"/>
      <c r="P85" s="294"/>
      <c r="Q85" s="294"/>
      <c r="R85" s="294"/>
      <c r="S85" s="294"/>
      <c r="T85" s="294"/>
      <c r="U85" s="294"/>
      <c r="V85" s="294"/>
      <c r="W85" s="294"/>
      <c r="X85" s="294"/>
      <c r="Y85" s="294"/>
      <c r="Z85" s="294"/>
    </row>
    <row r="86" spans="1:26" ht="12.75" customHeight="1" thickBot="1">
      <c r="A86" s="32"/>
      <c r="B86" s="294"/>
      <c r="C86" s="294"/>
      <c r="D86" s="294"/>
      <c r="E86" s="298" t="str">
        <f t="shared" si="2"/>
        <v/>
      </c>
      <c r="F86" s="294"/>
      <c r="G86" s="294"/>
      <c r="H86" s="294"/>
      <c r="I86" s="294"/>
      <c r="J86" s="294"/>
      <c r="K86" s="294"/>
      <c r="L86" s="294"/>
      <c r="M86" s="294"/>
      <c r="N86" s="294"/>
      <c r="O86" s="294"/>
      <c r="P86" s="294"/>
      <c r="Q86" s="294"/>
      <c r="R86" s="294"/>
      <c r="S86" s="294"/>
      <c r="T86" s="294"/>
      <c r="U86" s="294"/>
      <c r="V86" s="294"/>
      <c r="W86" s="294"/>
      <c r="X86" s="294"/>
      <c r="Y86" s="294"/>
      <c r="Z86" s="294"/>
    </row>
    <row r="87" spans="1:26" ht="12.75" customHeight="1">
      <c r="A87" s="808" t="s">
        <v>514</v>
      </c>
      <c r="B87" s="809"/>
      <c r="C87" s="827" t="s">
        <v>515</v>
      </c>
      <c r="E87" s="294"/>
      <c r="F87" s="294"/>
      <c r="G87" s="294"/>
      <c r="H87" s="294"/>
      <c r="I87" s="294"/>
      <c r="J87" s="294"/>
      <c r="K87" s="294"/>
      <c r="L87" s="294"/>
      <c r="M87" s="294"/>
      <c r="N87" s="294"/>
      <c r="O87" s="294"/>
      <c r="P87" s="294"/>
      <c r="Q87" s="294"/>
      <c r="R87" s="294"/>
      <c r="S87" s="294"/>
      <c r="T87" s="294"/>
      <c r="U87" s="294"/>
      <c r="V87" s="294"/>
      <c r="W87" s="294"/>
      <c r="X87" s="294"/>
      <c r="Y87" s="294"/>
    </row>
    <row r="88" spans="1:26" ht="12.75" customHeight="1" thickBot="1">
      <c r="A88" s="810"/>
      <c r="B88" s="811"/>
      <c r="C88" s="831"/>
      <c r="E88" s="294"/>
      <c r="F88" s="294"/>
      <c r="G88" s="294"/>
      <c r="H88" s="294"/>
      <c r="I88" s="294"/>
      <c r="J88" s="294"/>
      <c r="K88" s="294"/>
      <c r="L88" s="294"/>
      <c r="M88" s="294"/>
      <c r="N88" s="294"/>
      <c r="O88" s="294"/>
      <c r="P88" s="294"/>
      <c r="Q88" s="294"/>
      <c r="R88" s="294"/>
      <c r="S88" s="294"/>
      <c r="T88" s="294"/>
      <c r="U88" s="294"/>
      <c r="V88" s="294"/>
      <c r="W88" s="294"/>
      <c r="X88" s="294"/>
      <c r="Y88" s="294"/>
    </row>
    <row r="89" spans="1:26" ht="12.75" customHeight="1">
      <c r="A89" s="668" t="s">
        <v>516</v>
      </c>
      <c r="B89" s="669"/>
      <c r="C89" s="670"/>
      <c r="E89" s="294"/>
      <c r="F89" s="294"/>
      <c r="G89" s="294"/>
      <c r="H89" s="294"/>
      <c r="I89" s="294"/>
      <c r="J89" s="294"/>
      <c r="K89" s="294"/>
      <c r="L89" s="294"/>
      <c r="M89" s="294"/>
      <c r="N89" s="294"/>
      <c r="O89" s="294"/>
      <c r="P89" s="294"/>
      <c r="Q89" s="294"/>
      <c r="R89" s="294"/>
      <c r="S89" s="294"/>
      <c r="T89" s="294"/>
      <c r="U89" s="294"/>
      <c r="V89" s="294"/>
      <c r="W89" s="294"/>
      <c r="X89" s="294"/>
      <c r="Y89" s="294"/>
    </row>
    <row r="90" spans="1:26" ht="12.75" customHeight="1">
      <c r="A90" s="671"/>
      <c r="B90" s="672"/>
      <c r="C90" s="673"/>
      <c r="E90" s="294"/>
      <c r="F90" s="294"/>
      <c r="G90" s="294"/>
      <c r="H90" s="294"/>
      <c r="I90" s="294"/>
      <c r="J90" s="294"/>
      <c r="K90" s="294"/>
      <c r="L90" s="294"/>
      <c r="M90" s="294"/>
      <c r="N90" s="294"/>
      <c r="O90" s="294"/>
      <c r="P90" s="294"/>
      <c r="Q90" s="294"/>
      <c r="R90" s="294"/>
      <c r="S90" s="294"/>
      <c r="T90" s="294"/>
      <c r="U90" s="294"/>
      <c r="V90" s="294"/>
      <c r="W90" s="294"/>
      <c r="X90" s="294"/>
      <c r="Y90" s="294"/>
    </row>
    <row r="91" spans="1:26" ht="12.75" customHeight="1">
      <c r="A91" s="671"/>
      <c r="B91" s="672"/>
      <c r="C91" s="673"/>
      <c r="E91" s="294"/>
      <c r="F91" s="294"/>
      <c r="G91" s="294"/>
      <c r="H91" s="294"/>
      <c r="I91" s="294"/>
      <c r="J91" s="294"/>
      <c r="K91" s="294"/>
      <c r="L91" s="294"/>
      <c r="M91" s="294"/>
      <c r="N91" s="294"/>
      <c r="O91" s="294"/>
      <c r="P91" s="294"/>
      <c r="Q91" s="294"/>
      <c r="R91" s="294"/>
      <c r="S91" s="294"/>
      <c r="T91" s="294"/>
      <c r="U91" s="294"/>
      <c r="V91" s="294"/>
      <c r="W91" s="294"/>
      <c r="X91" s="294"/>
      <c r="Y91" s="294"/>
    </row>
    <row r="92" spans="1:26" ht="12.75" customHeight="1">
      <c r="A92" s="671"/>
      <c r="B92" s="672"/>
      <c r="C92" s="673"/>
      <c r="E92" s="294"/>
      <c r="F92" s="294"/>
      <c r="G92" s="294"/>
      <c r="H92" s="294"/>
      <c r="I92" s="294"/>
      <c r="J92" s="294"/>
      <c r="K92" s="294"/>
      <c r="L92" s="294"/>
      <c r="M92" s="294"/>
      <c r="N92" s="294"/>
      <c r="O92" s="294"/>
      <c r="P92" s="294"/>
      <c r="Q92" s="294"/>
      <c r="R92" s="294"/>
      <c r="S92" s="294"/>
      <c r="T92" s="294"/>
      <c r="U92" s="294"/>
      <c r="V92" s="294"/>
      <c r="W92" s="294"/>
      <c r="X92" s="294"/>
      <c r="Y92" s="294"/>
    </row>
    <row r="93" spans="1:26" ht="12.75" customHeight="1">
      <c r="A93" s="671"/>
      <c r="B93" s="672"/>
      <c r="C93" s="673"/>
      <c r="E93" s="294"/>
      <c r="F93" s="294"/>
      <c r="G93" s="294"/>
      <c r="H93" s="294"/>
      <c r="I93" s="294"/>
      <c r="J93" s="294"/>
      <c r="K93" s="294"/>
      <c r="L93" s="294"/>
      <c r="M93" s="294"/>
      <c r="N93" s="294"/>
      <c r="O93" s="294"/>
      <c r="P93" s="294"/>
      <c r="Q93" s="294"/>
      <c r="R93" s="294"/>
      <c r="S93" s="294"/>
      <c r="T93" s="294"/>
      <c r="U93" s="294"/>
      <c r="V93" s="294"/>
      <c r="W93" s="294"/>
      <c r="X93" s="294"/>
      <c r="Y93" s="294"/>
    </row>
    <row r="94" spans="1:26" ht="12.75" customHeight="1">
      <c r="A94" s="671"/>
      <c r="B94" s="672"/>
      <c r="C94" s="673"/>
      <c r="E94" s="294"/>
      <c r="F94" s="294"/>
      <c r="G94" s="294"/>
      <c r="H94" s="294"/>
      <c r="I94" s="294"/>
      <c r="J94" s="294"/>
      <c r="K94" s="294"/>
      <c r="L94" s="294"/>
      <c r="M94" s="294"/>
      <c r="N94" s="294"/>
      <c r="O94" s="294"/>
      <c r="P94" s="294"/>
      <c r="Q94" s="294"/>
      <c r="R94" s="294"/>
      <c r="S94" s="294"/>
      <c r="T94" s="294"/>
      <c r="U94" s="294"/>
      <c r="V94" s="294"/>
      <c r="W94" s="294"/>
      <c r="X94" s="294"/>
      <c r="Y94" s="294"/>
    </row>
    <row r="95" spans="1:26" ht="12.75" customHeight="1">
      <c r="A95" s="671"/>
      <c r="B95" s="672"/>
      <c r="C95" s="673"/>
      <c r="E95" s="294"/>
      <c r="F95" s="294"/>
      <c r="G95" s="294"/>
      <c r="H95" s="294"/>
      <c r="I95" s="294"/>
      <c r="J95" s="294"/>
      <c r="K95" s="294"/>
      <c r="L95" s="294"/>
      <c r="M95" s="294"/>
      <c r="N95" s="294"/>
      <c r="O95" s="294"/>
      <c r="P95" s="294"/>
      <c r="Q95" s="294"/>
      <c r="R95" s="294"/>
      <c r="S95" s="294"/>
      <c r="T95" s="294"/>
      <c r="U95" s="294"/>
      <c r="V95" s="294"/>
      <c r="W95" s="294"/>
      <c r="X95" s="294"/>
      <c r="Y95" s="294"/>
    </row>
    <row r="96" spans="1:26" ht="12.75" customHeight="1">
      <c r="A96" s="671"/>
      <c r="B96" s="672"/>
      <c r="C96" s="673"/>
      <c r="E96" s="294"/>
      <c r="F96" s="294"/>
      <c r="G96" s="294"/>
      <c r="H96" s="294"/>
      <c r="I96" s="294"/>
      <c r="J96" s="294"/>
      <c r="K96" s="294"/>
      <c r="L96" s="294"/>
      <c r="M96" s="294"/>
      <c r="N96" s="294"/>
      <c r="O96" s="294"/>
      <c r="P96" s="294"/>
      <c r="Q96" s="294"/>
      <c r="R96" s="294"/>
      <c r="S96" s="294"/>
      <c r="T96" s="294"/>
      <c r="U96" s="294"/>
      <c r="V96" s="294"/>
      <c r="W96" s="294"/>
      <c r="X96" s="294"/>
      <c r="Y96" s="294"/>
    </row>
    <row r="97" spans="1:26" ht="12.75" customHeight="1">
      <c r="A97" s="671"/>
      <c r="B97" s="672"/>
      <c r="C97" s="673"/>
      <c r="E97" s="294"/>
      <c r="F97" s="294"/>
      <c r="G97" s="294"/>
      <c r="H97" s="294"/>
      <c r="I97" s="294"/>
      <c r="J97" s="294"/>
      <c r="K97" s="294"/>
      <c r="L97" s="294"/>
      <c r="M97" s="294"/>
      <c r="N97" s="294"/>
      <c r="O97" s="294"/>
      <c r="P97" s="294"/>
      <c r="Q97" s="294"/>
      <c r="R97" s="294"/>
      <c r="S97" s="294"/>
      <c r="T97" s="294"/>
      <c r="U97" s="294"/>
      <c r="V97" s="294"/>
      <c r="W97" s="294"/>
      <c r="X97" s="294"/>
      <c r="Y97" s="294"/>
    </row>
    <row r="98" spans="1:26" ht="14.25" thickBot="1">
      <c r="A98" s="674"/>
      <c r="B98" s="675"/>
      <c r="C98" s="676"/>
      <c r="E98" s="294"/>
      <c r="F98" s="294"/>
      <c r="G98" s="294"/>
      <c r="H98" s="294"/>
      <c r="I98" s="294"/>
      <c r="J98" s="294"/>
      <c r="K98" s="294"/>
      <c r="L98" s="294"/>
      <c r="M98" s="294"/>
      <c r="N98" s="294"/>
      <c r="O98" s="294"/>
      <c r="P98" s="294"/>
      <c r="Q98" s="294"/>
      <c r="R98" s="294"/>
      <c r="S98" s="294"/>
      <c r="T98" s="294"/>
      <c r="U98" s="294"/>
      <c r="V98" s="294"/>
      <c r="W98" s="294"/>
      <c r="X98" s="294"/>
      <c r="Y98" s="294"/>
    </row>
    <row r="99" spans="1:26" ht="12.75" customHeight="1">
      <c r="A99" s="6" t="s">
        <v>4</v>
      </c>
      <c r="B99" s="294"/>
      <c r="C99" s="295"/>
      <c r="E99" s="298" t="str">
        <f>IF(C99=4,(#REF!*0.85),IF(C99=1,(#REF!*1),IF(C99=2,(#REF!*1.15),IF(C99=3,(#REF!*1.3),""))))</f>
        <v/>
      </c>
      <c r="F99" s="294"/>
      <c r="G99" s="294"/>
      <c r="H99" s="294"/>
      <c r="I99" s="294"/>
      <c r="J99" s="294"/>
      <c r="K99" s="294"/>
      <c r="L99" s="294"/>
      <c r="M99" s="294"/>
      <c r="N99" s="294"/>
      <c r="O99" s="294"/>
      <c r="P99" s="294"/>
      <c r="Q99" s="294"/>
      <c r="R99" s="294"/>
      <c r="S99" s="294"/>
      <c r="T99" s="294"/>
      <c r="U99" s="294"/>
      <c r="V99" s="294"/>
      <c r="W99" s="294"/>
      <c r="X99" s="294"/>
      <c r="Y99" s="294"/>
    </row>
    <row r="100" spans="1:26" ht="12.75" customHeight="1">
      <c r="A100" s="6" t="s">
        <v>517</v>
      </c>
      <c r="B100" s="294"/>
      <c r="C100" s="295"/>
      <c r="E100" s="298" t="str">
        <f>IF(C100=4,(#REF!*0.85),IF(C100=1,(#REF!*1),IF(C100=2,(#REF!*1.15),IF(C100=3,(#REF!*1.3),""))))</f>
        <v/>
      </c>
      <c r="F100" s="294"/>
      <c r="G100" s="294"/>
      <c r="H100" s="294"/>
      <c r="I100" s="294"/>
      <c r="J100" s="294"/>
      <c r="K100" s="294"/>
      <c r="L100" s="294"/>
      <c r="M100" s="294"/>
      <c r="N100" s="294"/>
      <c r="O100" s="294"/>
      <c r="P100" s="294"/>
      <c r="Q100" s="294"/>
      <c r="R100" s="294"/>
      <c r="S100" s="294"/>
      <c r="T100" s="294"/>
      <c r="U100" s="294"/>
      <c r="V100" s="294"/>
      <c r="W100" s="294"/>
      <c r="X100" s="294"/>
      <c r="Y100" s="294"/>
    </row>
    <row r="101" spans="1:26" ht="12.75" customHeight="1">
      <c r="A101" s="6" t="s">
        <v>518</v>
      </c>
      <c r="B101" s="294"/>
      <c r="C101" s="295"/>
      <c r="E101" s="298" t="str">
        <f>IF(C101=4,(#REF!*0.85),IF(C101=1,(#REF!*1),IF(C101=2,(#REF!*1.15),IF(C101=3,(#REF!*1.3),""))))</f>
        <v/>
      </c>
      <c r="F101" s="294"/>
      <c r="G101" s="294"/>
      <c r="H101" s="294"/>
      <c r="I101" s="294"/>
      <c r="J101" s="294"/>
      <c r="K101" s="294"/>
      <c r="L101" s="294"/>
      <c r="M101" s="294"/>
      <c r="N101" s="294"/>
      <c r="O101" s="294"/>
      <c r="P101" s="294"/>
      <c r="Q101" s="294"/>
      <c r="R101" s="294"/>
      <c r="S101" s="294"/>
      <c r="T101" s="294"/>
      <c r="U101" s="294"/>
      <c r="V101" s="294"/>
      <c r="W101" s="294"/>
      <c r="X101" s="294"/>
      <c r="Y101" s="294"/>
    </row>
    <row r="102" spans="1:26" ht="12.75" customHeight="1" thickBot="1">
      <c r="A102" s="6" t="s">
        <v>7</v>
      </c>
      <c r="B102" s="299"/>
      <c r="C102" s="295"/>
      <c r="E102" s="298" t="str">
        <f>IF(C102=4,(#REF!*0.85),IF(C102=1,(#REF!*1),IF(C102=2,(#REF!*1.15),IF(C102=3,(#REF!*1.3),""))))</f>
        <v/>
      </c>
      <c r="F102" s="294"/>
      <c r="G102" s="294"/>
      <c r="H102" s="294"/>
      <c r="I102" s="294"/>
      <c r="J102" s="294"/>
      <c r="K102" s="294"/>
      <c r="L102" s="294"/>
      <c r="M102" s="294"/>
      <c r="N102" s="294"/>
      <c r="O102" s="294"/>
      <c r="P102" s="294"/>
      <c r="Q102" s="294"/>
      <c r="R102" s="294"/>
      <c r="S102" s="294"/>
      <c r="T102" s="294"/>
      <c r="U102" s="294"/>
      <c r="V102" s="294"/>
      <c r="W102" s="294"/>
      <c r="X102" s="294"/>
      <c r="Y102" s="294"/>
    </row>
    <row r="103" spans="1:26" ht="12.75" customHeight="1" thickBot="1">
      <c r="A103" s="13" t="s">
        <v>8</v>
      </c>
      <c r="B103" s="311"/>
      <c r="C103" s="297">
        <f>C105+C135+C159+C163+C175+C188</f>
        <v>2365741100</v>
      </c>
      <c r="E103" s="298" t="str">
        <f>IF(C103=4,(#REF!*0.85),IF(C103=1,(#REF!*1),IF(C103=2,(#REF!*1.15),IF(C103=3,(#REF!*1.3),""))))</f>
        <v/>
      </c>
      <c r="F103" s="294"/>
      <c r="G103" s="294"/>
      <c r="H103" s="294"/>
      <c r="I103" s="294"/>
      <c r="J103" s="294"/>
      <c r="K103" s="294"/>
      <c r="L103" s="294"/>
      <c r="M103" s="294"/>
      <c r="N103" s="294"/>
      <c r="O103" s="294"/>
      <c r="P103" s="294"/>
      <c r="Q103" s="294"/>
      <c r="R103" s="294"/>
      <c r="S103" s="294"/>
      <c r="T103" s="294"/>
      <c r="U103" s="294"/>
      <c r="V103" s="294"/>
      <c r="W103" s="294"/>
      <c r="X103" s="294"/>
      <c r="Y103" s="294"/>
    </row>
    <row r="104" spans="1:26" ht="12.75" customHeight="1" thickBot="1">
      <c r="A104" s="7"/>
      <c r="B104" s="298"/>
      <c r="C104" s="298"/>
      <c r="D104" s="298"/>
      <c r="E104" s="298"/>
      <c r="F104" s="294"/>
      <c r="G104" s="294"/>
      <c r="H104" s="294"/>
      <c r="I104" s="294"/>
      <c r="J104" s="294"/>
      <c r="K104" s="294"/>
      <c r="L104" s="294"/>
      <c r="M104" s="294"/>
      <c r="N104" s="294"/>
      <c r="O104" s="294"/>
      <c r="P104" s="294"/>
      <c r="Q104" s="294"/>
      <c r="R104" s="294"/>
      <c r="S104" s="294"/>
      <c r="T104" s="294"/>
      <c r="U104" s="294"/>
      <c r="V104" s="294"/>
      <c r="W104" s="294"/>
      <c r="X104" s="294"/>
      <c r="Y104" s="294"/>
      <c r="Z104" s="294"/>
    </row>
    <row r="105" spans="1:26" ht="12.75" customHeight="1">
      <c r="A105" s="828" t="s">
        <v>32</v>
      </c>
      <c r="B105" s="657"/>
      <c r="C105" s="304">
        <f>C106+C108+C112+C114+C116+C119+C123+C126+C129</f>
        <v>857674000</v>
      </c>
      <c r="D105" s="303"/>
      <c r="E105" s="312"/>
      <c r="F105" s="294"/>
      <c r="G105" s="294"/>
      <c r="H105" s="294"/>
      <c r="I105" s="294"/>
      <c r="J105" s="294"/>
      <c r="K105" s="294"/>
      <c r="L105" s="294"/>
      <c r="M105" s="294"/>
      <c r="N105" s="294"/>
      <c r="O105" s="294"/>
      <c r="P105" s="294"/>
      <c r="Q105" s="294"/>
      <c r="R105" s="294"/>
      <c r="S105" s="294"/>
      <c r="T105" s="294"/>
      <c r="U105" s="294"/>
      <c r="V105" s="294"/>
      <c r="W105" s="294"/>
      <c r="X105" s="294"/>
      <c r="Y105" s="294"/>
      <c r="Z105" s="294"/>
    </row>
    <row r="106" spans="1:26" ht="12.75" customHeight="1">
      <c r="A106" s="21">
        <v>211201</v>
      </c>
      <c r="B106" s="305" t="s">
        <v>33</v>
      </c>
      <c r="C106" s="313">
        <f>SUM(C107)</f>
        <v>35640000</v>
      </c>
      <c r="D106" s="313"/>
      <c r="E106" s="303"/>
      <c r="F106" s="281"/>
      <c r="G106" s="281"/>
      <c r="H106" s="281"/>
      <c r="I106" s="281"/>
      <c r="J106" s="281"/>
      <c r="K106" s="281"/>
      <c r="L106" s="281"/>
      <c r="M106" s="281"/>
      <c r="N106" s="281"/>
      <c r="O106" s="281"/>
      <c r="P106" s="281"/>
      <c r="Q106" s="281"/>
      <c r="R106" s="281"/>
      <c r="S106" s="281"/>
      <c r="T106" s="281"/>
      <c r="U106" s="281"/>
      <c r="V106" s="281"/>
      <c r="W106" s="281"/>
      <c r="X106" s="281"/>
      <c r="Y106" s="281"/>
      <c r="Z106" s="281"/>
    </row>
    <row r="107" spans="1:26" ht="12.75" customHeight="1">
      <c r="A107" s="25">
        <v>21120101</v>
      </c>
      <c r="B107" s="294" t="s">
        <v>34</v>
      </c>
      <c r="C107" s="302">
        <f>35640000</f>
        <v>35640000</v>
      </c>
      <c r="D107" s="302"/>
      <c r="E107" s="314"/>
      <c r="F107" s="294"/>
      <c r="G107" s="294"/>
      <c r="H107" s="294"/>
      <c r="I107" s="294"/>
      <c r="J107" s="294"/>
      <c r="K107" s="294"/>
      <c r="L107" s="294"/>
      <c r="M107" s="294"/>
      <c r="N107" s="294"/>
      <c r="O107" s="294"/>
      <c r="P107" s="294"/>
      <c r="Q107" s="294"/>
      <c r="R107" s="294"/>
      <c r="S107" s="294"/>
      <c r="T107" s="294"/>
      <c r="U107" s="294"/>
      <c r="V107" s="294"/>
      <c r="W107" s="294"/>
      <c r="X107" s="294"/>
      <c r="Y107" s="294"/>
      <c r="Z107" s="294"/>
    </row>
    <row r="108" spans="1:26" ht="12.75" customHeight="1">
      <c r="A108" s="21">
        <v>211202</v>
      </c>
      <c r="B108" s="298" t="s">
        <v>110</v>
      </c>
      <c r="C108" s="301">
        <f>+SUM(C109:C111)</f>
        <v>2401000</v>
      </c>
      <c r="D108" s="301"/>
      <c r="E108" s="303"/>
      <c r="F108" s="303"/>
      <c r="G108" s="294"/>
      <c r="H108" s="294"/>
      <c r="I108" s="294"/>
      <c r="J108" s="294"/>
      <c r="K108" s="294"/>
      <c r="L108" s="294"/>
      <c r="M108" s="294"/>
      <c r="N108" s="294"/>
      <c r="O108" s="294"/>
      <c r="P108" s="294"/>
      <c r="Q108" s="294"/>
      <c r="R108" s="294"/>
      <c r="S108" s="294"/>
      <c r="T108" s="294"/>
      <c r="U108" s="294"/>
      <c r="V108" s="294"/>
      <c r="W108" s="294"/>
      <c r="X108" s="294"/>
      <c r="Y108" s="294"/>
      <c r="Z108" s="294"/>
    </row>
    <row r="109" spans="1:26" ht="12.75" customHeight="1">
      <c r="A109" s="25">
        <v>21120201</v>
      </c>
      <c r="B109" s="294" t="s">
        <v>166</v>
      </c>
      <c r="C109" s="302">
        <v>550000</v>
      </c>
      <c r="D109" s="302"/>
      <c r="E109" s="303"/>
      <c r="F109" s="303"/>
      <c r="G109" s="294"/>
      <c r="H109" s="294"/>
      <c r="I109" s="294"/>
      <c r="J109" s="294"/>
      <c r="K109" s="294"/>
      <c r="L109" s="294"/>
      <c r="M109" s="294"/>
      <c r="N109" s="294"/>
      <c r="O109" s="294"/>
      <c r="P109" s="294"/>
      <c r="Q109" s="294"/>
      <c r="R109" s="294"/>
      <c r="S109" s="294"/>
      <c r="T109" s="294"/>
      <c r="U109" s="294"/>
      <c r="V109" s="294"/>
      <c r="W109" s="294"/>
      <c r="X109" s="294"/>
      <c r="Y109" s="294"/>
      <c r="Z109" s="294"/>
    </row>
    <row r="110" spans="1:26" ht="12.75" customHeight="1">
      <c r="A110" s="25">
        <v>21120202</v>
      </c>
      <c r="B110" s="294" t="s">
        <v>111</v>
      </c>
      <c r="C110" s="294">
        <v>436000</v>
      </c>
      <c r="D110" s="302"/>
      <c r="E110" s="303"/>
      <c r="F110" s="294"/>
      <c r="G110" s="294"/>
      <c r="H110" s="294"/>
      <c r="I110" s="294"/>
      <c r="J110" s="294"/>
      <c r="K110" s="294"/>
      <c r="L110" s="294"/>
      <c r="M110" s="294"/>
      <c r="N110" s="294"/>
      <c r="O110" s="294"/>
      <c r="P110" s="294"/>
      <c r="Q110" s="294"/>
      <c r="R110" s="294"/>
      <c r="S110" s="294"/>
      <c r="T110" s="294"/>
      <c r="U110" s="294"/>
      <c r="V110" s="294"/>
      <c r="W110" s="294"/>
      <c r="X110" s="294"/>
      <c r="Y110" s="294"/>
      <c r="Z110" s="294"/>
    </row>
    <row r="111" spans="1:26" ht="12.75" customHeight="1">
      <c r="A111" s="25">
        <v>21120203</v>
      </c>
      <c r="B111" s="294" t="s">
        <v>121</v>
      </c>
      <c r="C111" s="294">
        <v>1415000</v>
      </c>
      <c r="D111" s="302"/>
      <c r="E111" s="303"/>
      <c r="F111" s="294"/>
      <c r="G111" s="294"/>
      <c r="H111" s="294"/>
      <c r="I111" s="294"/>
      <c r="J111" s="294"/>
      <c r="K111" s="294"/>
      <c r="L111" s="294"/>
      <c r="M111" s="294"/>
      <c r="N111" s="294"/>
      <c r="O111" s="294"/>
      <c r="P111" s="294"/>
      <c r="Q111" s="294"/>
      <c r="R111" s="294"/>
      <c r="S111" s="294"/>
      <c r="T111" s="294"/>
      <c r="U111" s="294"/>
      <c r="V111" s="294"/>
      <c r="W111" s="294"/>
      <c r="X111" s="294"/>
      <c r="Y111" s="294"/>
      <c r="Z111" s="294"/>
    </row>
    <row r="112" spans="1:26" ht="12.75" customHeight="1">
      <c r="A112" s="21">
        <v>211203</v>
      </c>
      <c r="B112" s="298" t="s">
        <v>35</v>
      </c>
      <c r="C112" s="301">
        <f>C113</f>
        <v>665000</v>
      </c>
      <c r="D112" s="301"/>
      <c r="E112" s="303"/>
      <c r="F112" s="294"/>
      <c r="G112" s="294"/>
      <c r="H112" s="294"/>
      <c r="I112" s="294"/>
      <c r="J112" s="294"/>
      <c r="K112" s="294"/>
      <c r="L112" s="294"/>
      <c r="M112" s="294"/>
      <c r="N112" s="294"/>
      <c r="O112" s="294"/>
      <c r="P112" s="294"/>
      <c r="Q112" s="294"/>
      <c r="R112" s="294"/>
      <c r="S112" s="294"/>
      <c r="T112" s="294"/>
      <c r="U112" s="294"/>
      <c r="V112" s="294"/>
      <c r="W112" s="294"/>
      <c r="X112" s="294"/>
      <c r="Y112" s="294"/>
      <c r="Z112" s="294"/>
    </row>
    <row r="113" spans="1:26" ht="12.75" customHeight="1">
      <c r="A113" s="25">
        <v>21120302</v>
      </c>
      <c r="B113" s="294" t="s">
        <v>37</v>
      </c>
      <c r="C113" s="302">
        <v>665000</v>
      </c>
      <c r="D113" s="294"/>
      <c r="E113" s="303"/>
      <c r="F113" s="294"/>
      <c r="G113" s="294"/>
      <c r="H113" s="294"/>
      <c r="I113" s="294"/>
      <c r="J113" s="294"/>
      <c r="K113" s="294"/>
      <c r="L113" s="294"/>
      <c r="M113" s="294"/>
      <c r="N113" s="294"/>
      <c r="O113" s="294"/>
      <c r="P113" s="294"/>
      <c r="Q113" s="294"/>
      <c r="R113" s="294"/>
      <c r="S113" s="294"/>
      <c r="T113" s="294"/>
      <c r="U113" s="294"/>
      <c r="V113" s="294"/>
      <c r="W113" s="294"/>
      <c r="X113" s="294"/>
      <c r="Y113" s="294"/>
      <c r="Z113" s="294"/>
    </row>
    <row r="114" spans="1:26" ht="12.75" customHeight="1">
      <c r="A114" s="21">
        <v>211204</v>
      </c>
      <c r="B114" s="298" t="s">
        <v>38</v>
      </c>
      <c r="C114" s="301">
        <f>+SUM(C115)</f>
        <v>10850000</v>
      </c>
      <c r="D114" s="301"/>
      <c r="E114" s="303"/>
      <c r="F114" s="294"/>
      <c r="G114" s="294"/>
      <c r="H114" s="294"/>
      <c r="I114" s="294"/>
      <c r="J114" s="294"/>
      <c r="K114" s="294"/>
      <c r="L114" s="294"/>
      <c r="M114" s="294"/>
      <c r="N114" s="294"/>
      <c r="O114" s="294"/>
      <c r="P114" s="294"/>
      <c r="Q114" s="294"/>
      <c r="R114" s="294"/>
      <c r="S114" s="294"/>
      <c r="T114" s="294"/>
      <c r="U114" s="294"/>
      <c r="V114" s="294"/>
      <c r="W114" s="294"/>
      <c r="X114" s="294"/>
      <c r="Y114" s="294"/>
      <c r="Z114" s="294"/>
    </row>
    <row r="115" spans="1:26" ht="12.75" customHeight="1">
      <c r="A115" s="25">
        <v>21120401</v>
      </c>
      <c r="B115" s="302" t="s">
        <v>39</v>
      </c>
      <c r="C115" s="302">
        <f>10850000</f>
        <v>10850000</v>
      </c>
      <c r="D115" s="294"/>
      <c r="E115" s="303"/>
      <c r="F115" s="294"/>
      <c r="G115" s="294"/>
      <c r="H115" s="294"/>
      <c r="I115" s="294"/>
      <c r="J115" s="294"/>
      <c r="K115" s="294"/>
      <c r="L115" s="294"/>
      <c r="M115" s="294"/>
      <c r="N115" s="294"/>
      <c r="O115" s="294"/>
      <c r="P115" s="294"/>
      <c r="Q115" s="294"/>
      <c r="R115" s="294"/>
      <c r="S115" s="294"/>
      <c r="T115" s="294"/>
      <c r="U115" s="294"/>
      <c r="V115" s="294"/>
      <c r="W115" s="294"/>
      <c r="X115" s="294"/>
      <c r="Y115" s="294"/>
      <c r="Z115" s="294"/>
    </row>
    <row r="116" spans="1:26" ht="12.75" customHeight="1">
      <c r="A116" s="21">
        <v>211205</v>
      </c>
      <c r="B116" s="301" t="s">
        <v>122</v>
      </c>
      <c r="C116" s="301">
        <f>+SUM(C117:C118)</f>
        <v>8900000</v>
      </c>
      <c r="D116" s="301"/>
      <c r="E116" s="303"/>
      <c r="F116" s="294"/>
      <c r="G116" s="294"/>
      <c r="H116" s="294"/>
      <c r="I116" s="294"/>
      <c r="J116" s="294"/>
      <c r="K116" s="294"/>
      <c r="L116" s="294"/>
      <c r="M116" s="294"/>
      <c r="N116" s="294"/>
      <c r="O116" s="294"/>
      <c r="P116" s="294"/>
      <c r="Q116" s="294"/>
      <c r="R116" s="294"/>
      <c r="S116" s="294"/>
      <c r="T116" s="294"/>
      <c r="U116" s="294"/>
      <c r="V116" s="294"/>
      <c r="W116" s="294"/>
      <c r="X116" s="294"/>
      <c r="Y116" s="294"/>
      <c r="Z116" s="294"/>
    </row>
    <row r="117" spans="1:26" ht="12.75" customHeight="1">
      <c r="A117" s="25">
        <v>21120501</v>
      </c>
      <c r="B117" s="294" t="s">
        <v>123</v>
      </c>
      <c r="C117" s="294">
        <v>3750000</v>
      </c>
      <c r="D117" s="294"/>
      <c r="E117" s="303"/>
      <c r="F117" s="294"/>
      <c r="G117" s="294"/>
      <c r="H117" s="294"/>
      <c r="I117" s="294"/>
      <c r="J117" s="294"/>
      <c r="K117" s="294"/>
      <c r="L117" s="294"/>
      <c r="M117" s="294"/>
      <c r="N117" s="294"/>
      <c r="O117" s="294"/>
      <c r="P117" s="294"/>
      <c r="Q117" s="294"/>
      <c r="R117" s="294"/>
      <c r="S117" s="294"/>
      <c r="T117" s="294"/>
      <c r="U117" s="294"/>
      <c r="V117" s="294"/>
      <c r="W117" s="294"/>
      <c r="X117" s="294"/>
      <c r="Y117" s="294"/>
      <c r="Z117" s="294"/>
    </row>
    <row r="118" spans="1:26" ht="12.75" customHeight="1">
      <c r="A118" s="25">
        <v>21120503</v>
      </c>
      <c r="B118" s="302" t="s">
        <v>241</v>
      </c>
      <c r="C118" s="302">
        <v>5150000</v>
      </c>
      <c r="D118" s="315"/>
      <c r="E118" s="303"/>
      <c r="F118" s="316"/>
      <c r="G118" s="316"/>
      <c r="H118" s="316"/>
      <c r="I118" s="316"/>
      <c r="J118" s="316"/>
      <c r="K118" s="316"/>
      <c r="L118" s="316"/>
      <c r="M118" s="316"/>
      <c r="N118" s="316"/>
      <c r="O118" s="316"/>
      <c r="P118" s="316"/>
      <c r="Q118" s="316"/>
      <c r="R118" s="316"/>
      <c r="S118" s="316"/>
      <c r="T118" s="316"/>
      <c r="U118" s="316"/>
      <c r="V118" s="316"/>
      <c r="W118" s="316"/>
      <c r="X118" s="316"/>
      <c r="Y118" s="316"/>
      <c r="Z118" s="316"/>
    </row>
    <row r="119" spans="1:26" ht="12.75" customHeight="1">
      <c r="A119" s="21">
        <v>211206</v>
      </c>
      <c r="B119" s="298" t="s">
        <v>242</v>
      </c>
      <c r="C119" s="298">
        <f>+SUM(C120:C122)</f>
        <v>778515000</v>
      </c>
      <c r="E119" s="303"/>
      <c r="F119" s="33"/>
      <c r="G119" s="294"/>
      <c r="H119" s="294"/>
      <c r="I119" s="294"/>
      <c r="J119" s="294"/>
      <c r="K119" s="294"/>
      <c r="L119" s="294"/>
      <c r="M119" s="294"/>
      <c r="N119" s="294"/>
      <c r="O119" s="294"/>
      <c r="P119" s="294"/>
      <c r="Q119" s="294"/>
      <c r="R119" s="294"/>
      <c r="S119" s="294"/>
      <c r="T119" s="294"/>
      <c r="U119" s="294"/>
      <c r="V119" s="294"/>
      <c r="W119" s="294"/>
      <c r="X119" s="294"/>
      <c r="Y119" s="294"/>
      <c r="Z119" s="294"/>
    </row>
    <row r="120" spans="1:26" ht="12.75" customHeight="1">
      <c r="A120" s="25">
        <v>21120601</v>
      </c>
      <c r="B120" s="294" t="s">
        <v>393</v>
      </c>
      <c r="C120" s="294">
        <v>621235000</v>
      </c>
      <c r="D120" s="298"/>
      <c r="E120" s="303"/>
      <c r="F120" s="33"/>
      <c r="G120" s="294"/>
      <c r="H120" s="73"/>
      <c r="I120" s="294"/>
      <c r="J120" s="294"/>
      <c r="K120" s="294"/>
      <c r="L120" s="294"/>
      <c r="M120" s="294"/>
      <c r="N120" s="294"/>
      <c r="O120" s="294"/>
      <c r="P120" s="294"/>
      <c r="Q120" s="294"/>
      <c r="R120" s="294"/>
      <c r="S120" s="294"/>
      <c r="T120" s="294"/>
      <c r="U120" s="294"/>
      <c r="V120" s="294"/>
      <c r="W120" s="294"/>
      <c r="X120" s="294"/>
      <c r="Y120" s="294"/>
      <c r="Z120" s="294"/>
    </row>
    <row r="121" spans="1:26" ht="12.75" customHeight="1">
      <c r="A121" s="25">
        <v>21120602</v>
      </c>
      <c r="B121" s="294" t="s">
        <v>243</v>
      </c>
      <c r="C121" s="294">
        <v>145640000</v>
      </c>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row>
    <row r="122" spans="1:26" ht="12.75" customHeight="1">
      <c r="A122" s="25">
        <v>21120604</v>
      </c>
      <c r="B122" s="294" t="s">
        <v>244</v>
      </c>
      <c r="C122" s="294">
        <v>11640000</v>
      </c>
      <c r="D122" s="294"/>
      <c r="E122" s="303"/>
      <c r="F122" s="294"/>
      <c r="G122" s="294"/>
      <c r="H122" s="294"/>
      <c r="I122" s="294"/>
      <c r="J122" s="294"/>
      <c r="K122" s="294"/>
      <c r="L122" s="294"/>
      <c r="M122" s="294"/>
      <c r="N122" s="294"/>
      <c r="O122" s="294"/>
      <c r="P122" s="294"/>
      <c r="Q122" s="294"/>
      <c r="R122" s="294"/>
      <c r="S122" s="294"/>
      <c r="T122" s="294"/>
      <c r="U122" s="294"/>
      <c r="V122" s="294"/>
      <c r="W122" s="294"/>
      <c r="X122" s="294"/>
      <c r="Y122" s="294"/>
      <c r="Z122" s="294"/>
    </row>
    <row r="123" spans="1:26" ht="12.75" customHeight="1">
      <c r="A123" s="21">
        <v>211207</v>
      </c>
      <c r="B123" s="301" t="s">
        <v>40</v>
      </c>
      <c r="C123" s="298">
        <f>+SUM(C124:C125)</f>
        <v>1412000</v>
      </c>
      <c r="D123" s="298"/>
      <c r="E123" s="303"/>
      <c r="F123" s="294"/>
      <c r="G123" s="294"/>
      <c r="H123" s="294"/>
      <c r="I123" s="294"/>
      <c r="J123" s="294"/>
      <c r="K123" s="294"/>
      <c r="L123" s="294"/>
      <c r="M123" s="294"/>
      <c r="N123" s="294"/>
      <c r="O123" s="294"/>
      <c r="P123" s="294"/>
      <c r="Q123" s="294"/>
      <c r="R123" s="294"/>
      <c r="S123" s="294"/>
      <c r="T123" s="294"/>
      <c r="U123" s="294"/>
      <c r="V123" s="294"/>
      <c r="W123" s="294"/>
      <c r="X123" s="294"/>
      <c r="Y123" s="294"/>
      <c r="Z123" s="294"/>
    </row>
    <row r="124" spans="1:26" ht="12.75" customHeight="1">
      <c r="A124" s="35">
        <v>21120703</v>
      </c>
      <c r="B124" s="294" t="s">
        <v>246</v>
      </c>
      <c r="C124" s="294">
        <v>560000</v>
      </c>
      <c r="D124" s="294"/>
      <c r="E124" s="303"/>
      <c r="F124" s="294"/>
      <c r="G124" s="294"/>
      <c r="H124" s="294"/>
      <c r="I124" s="294"/>
      <c r="J124" s="294"/>
      <c r="K124" s="294"/>
      <c r="L124" s="294"/>
      <c r="M124" s="294"/>
      <c r="N124" s="294"/>
      <c r="O124" s="294"/>
      <c r="P124" s="294"/>
      <c r="Q124" s="294"/>
      <c r="R124" s="294"/>
      <c r="S124" s="294"/>
      <c r="T124" s="294"/>
      <c r="U124" s="294"/>
      <c r="V124" s="294"/>
      <c r="W124" s="294"/>
      <c r="X124" s="294"/>
      <c r="Y124" s="294"/>
      <c r="Z124" s="294"/>
    </row>
    <row r="125" spans="1:26" ht="12.75" customHeight="1">
      <c r="A125" s="25">
        <v>21120711</v>
      </c>
      <c r="B125" s="302" t="s">
        <v>46</v>
      </c>
      <c r="C125" s="302">
        <v>852000</v>
      </c>
      <c r="D125" s="307"/>
      <c r="E125" s="303"/>
      <c r="F125" s="294"/>
      <c r="G125" s="294"/>
      <c r="H125" s="294"/>
      <c r="I125" s="294"/>
      <c r="J125" s="294"/>
      <c r="K125" s="294"/>
      <c r="L125" s="294"/>
      <c r="M125" s="294"/>
      <c r="N125" s="294"/>
      <c r="O125" s="294"/>
      <c r="P125" s="294"/>
      <c r="Q125" s="294"/>
      <c r="R125" s="294"/>
      <c r="S125" s="294"/>
      <c r="T125" s="294"/>
      <c r="U125" s="294"/>
      <c r="V125" s="294"/>
      <c r="W125" s="294"/>
      <c r="X125" s="294"/>
      <c r="Y125" s="294"/>
      <c r="Z125" s="294"/>
    </row>
    <row r="126" spans="1:26" ht="12.75" customHeight="1">
      <c r="A126" s="21">
        <v>211208</v>
      </c>
      <c r="B126" s="301" t="s">
        <v>47</v>
      </c>
      <c r="C126" s="298">
        <f>+SUM(C127:C128)</f>
        <v>8125500</v>
      </c>
      <c r="D126" s="298"/>
      <c r="E126" s="303"/>
      <c r="F126" s="294"/>
      <c r="G126" s="294"/>
      <c r="H126" s="294"/>
      <c r="I126" s="294"/>
      <c r="J126" s="294"/>
      <c r="K126" s="294"/>
      <c r="L126" s="294"/>
      <c r="M126" s="294"/>
      <c r="N126" s="294"/>
      <c r="O126" s="294"/>
      <c r="P126" s="294"/>
      <c r="Q126" s="294"/>
      <c r="R126" s="294"/>
      <c r="S126" s="294"/>
      <c r="T126" s="294"/>
      <c r="U126" s="294"/>
      <c r="V126" s="294"/>
      <c r="W126" s="294"/>
      <c r="X126" s="294"/>
      <c r="Y126" s="294"/>
      <c r="Z126" s="294"/>
    </row>
    <row r="127" spans="1:26" ht="12.75" customHeight="1">
      <c r="A127" s="25">
        <v>21120801</v>
      </c>
      <c r="B127" s="294" t="s">
        <v>48</v>
      </c>
      <c r="C127" s="294">
        <v>1820500</v>
      </c>
      <c r="D127" s="294"/>
      <c r="E127" s="303"/>
      <c r="F127" s="294"/>
      <c r="G127" s="294"/>
      <c r="H127" s="294"/>
      <c r="I127" s="294"/>
      <c r="J127" s="294"/>
      <c r="K127" s="294"/>
      <c r="L127" s="294"/>
      <c r="M127" s="294"/>
      <c r="N127" s="294"/>
      <c r="O127" s="294"/>
      <c r="P127" s="294"/>
      <c r="Q127" s="294"/>
      <c r="R127" s="294"/>
      <c r="S127" s="294"/>
      <c r="T127" s="294"/>
      <c r="U127" s="294"/>
      <c r="V127" s="294"/>
      <c r="W127" s="294"/>
      <c r="X127" s="294"/>
      <c r="Y127" s="294"/>
      <c r="Z127" s="294"/>
    </row>
    <row r="128" spans="1:26" ht="12.75" customHeight="1">
      <c r="A128" s="25">
        <v>21120805</v>
      </c>
      <c r="B128" s="302" t="s">
        <v>49</v>
      </c>
      <c r="C128" s="294">
        <v>6305000</v>
      </c>
      <c r="D128" s="294"/>
      <c r="E128" s="303"/>
      <c r="F128" s="294"/>
      <c r="G128" s="294"/>
      <c r="H128" s="294"/>
      <c r="I128" s="294"/>
      <c r="J128" s="294"/>
      <c r="K128" s="294"/>
      <c r="L128" s="294"/>
      <c r="M128" s="294"/>
      <c r="N128" s="294"/>
      <c r="O128" s="294"/>
      <c r="P128" s="294"/>
      <c r="Q128" s="294"/>
      <c r="R128" s="294"/>
      <c r="S128" s="294"/>
      <c r="T128" s="294"/>
      <c r="U128" s="294"/>
      <c r="V128" s="294"/>
      <c r="W128" s="294"/>
      <c r="X128" s="294"/>
      <c r="Y128" s="294"/>
      <c r="Z128" s="294"/>
    </row>
    <row r="129" spans="1:26" ht="12.75" customHeight="1">
      <c r="A129" s="21">
        <v>211209</v>
      </c>
      <c r="B129" s="298" t="s">
        <v>50</v>
      </c>
      <c r="C129" s="298">
        <f>+SUM(C130:C133)</f>
        <v>11165500</v>
      </c>
      <c r="D129" s="298"/>
      <c r="E129" s="303"/>
      <c r="F129" s="294"/>
      <c r="G129" s="294"/>
      <c r="H129" s="294"/>
      <c r="I129" s="294"/>
      <c r="J129" s="294"/>
      <c r="K129" s="294"/>
      <c r="L129" s="294"/>
      <c r="M129" s="294"/>
      <c r="N129" s="294"/>
      <c r="O129" s="294"/>
      <c r="P129" s="294"/>
      <c r="Q129" s="294"/>
      <c r="R129" s="294"/>
      <c r="S129" s="294"/>
      <c r="T129" s="294"/>
      <c r="U129" s="294"/>
      <c r="V129" s="294"/>
      <c r="W129" s="294"/>
      <c r="X129" s="294"/>
      <c r="Y129" s="294"/>
      <c r="Z129" s="294"/>
    </row>
    <row r="130" spans="1:26" ht="12.75" customHeight="1">
      <c r="A130" s="25">
        <v>21120901</v>
      </c>
      <c r="B130" s="302" t="s">
        <v>51</v>
      </c>
      <c r="C130" s="294">
        <v>9450000</v>
      </c>
      <c r="D130" s="307"/>
      <c r="E130" s="303"/>
      <c r="F130" s="294"/>
      <c r="G130" s="294"/>
      <c r="H130" s="294"/>
      <c r="I130" s="294"/>
      <c r="J130" s="294"/>
      <c r="K130" s="294"/>
      <c r="L130" s="294"/>
      <c r="M130" s="294"/>
      <c r="N130" s="294"/>
      <c r="O130" s="294"/>
      <c r="P130" s="294"/>
      <c r="Q130" s="294"/>
      <c r="R130" s="294"/>
      <c r="S130" s="294"/>
      <c r="T130" s="294"/>
      <c r="U130" s="294"/>
      <c r="V130" s="294"/>
      <c r="W130" s="294"/>
      <c r="X130" s="294"/>
      <c r="Y130" s="294"/>
      <c r="Z130" s="294"/>
    </row>
    <row r="131" spans="1:26" ht="12.75" customHeight="1">
      <c r="A131" s="25">
        <v>21120902</v>
      </c>
      <c r="B131" s="302" t="s">
        <v>127</v>
      </c>
      <c r="C131" s="294">
        <v>350000</v>
      </c>
      <c r="D131" s="307"/>
      <c r="E131" s="303"/>
      <c r="F131" s="294"/>
      <c r="G131" s="294"/>
      <c r="H131" s="294"/>
      <c r="I131" s="294"/>
      <c r="J131" s="294"/>
      <c r="K131" s="294"/>
      <c r="L131" s="294"/>
      <c r="M131" s="294"/>
      <c r="N131" s="294"/>
      <c r="O131" s="294"/>
      <c r="P131" s="294"/>
      <c r="Q131" s="294"/>
      <c r="R131" s="294"/>
      <c r="S131" s="294"/>
      <c r="T131" s="294"/>
      <c r="U131" s="294"/>
      <c r="V131" s="294"/>
      <c r="W131" s="294"/>
      <c r="X131" s="294"/>
      <c r="Y131" s="294"/>
      <c r="Z131" s="294"/>
    </row>
    <row r="132" spans="1:26" ht="12.75" customHeight="1">
      <c r="A132" s="25">
        <v>21120906</v>
      </c>
      <c r="B132" s="302" t="s">
        <v>52</v>
      </c>
      <c r="C132" s="302">
        <v>555000</v>
      </c>
      <c r="D132" s="294"/>
      <c r="E132" s="303"/>
      <c r="F132" s="294"/>
      <c r="G132" s="294"/>
      <c r="H132" s="294"/>
      <c r="I132" s="294"/>
      <c r="J132" s="294"/>
      <c r="K132" s="294"/>
      <c r="L132" s="294"/>
      <c r="M132" s="294"/>
      <c r="N132" s="294"/>
      <c r="O132" s="294"/>
      <c r="P132" s="294"/>
      <c r="Q132" s="294"/>
      <c r="R132" s="294"/>
      <c r="S132" s="294"/>
      <c r="T132" s="294"/>
      <c r="U132" s="294"/>
      <c r="V132" s="294"/>
      <c r="W132" s="294"/>
      <c r="X132" s="294"/>
      <c r="Y132" s="294"/>
      <c r="Z132" s="294"/>
    </row>
    <row r="133" spans="1:26" ht="12.75" customHeight="1">
      <c r="A133" s="25">
        <v>21120907</v>
      </c>
      <c r="B133" s="302" t="s">
        <v>113</v>
      </c>
      <c r="C133" s="294">
        <v>810500</v>
      </c>
      <c r="D133" s="281"/>
      <c r="E133" s="303"/>
      <c r="F133" s="281"/>
      <c r="G133" s="281"/>
      <c r="H133" s="281"/>
      <c r="I133" s="281"/>
      <c r="J133" s="281"/>
      <c r="K133" s="281"/>
      <c r="L133" s="281"/>
      <c r="M133" s="281"/>
      <c r="N133" s="281"/>
      <c r="O133" s="281"/>
      <c r="P133" s="281"/>
      <c r="Q133" s="281"/>
      <c r="R133" s="281"/>
      <c r="S133" s="281"/>
      <c r="T133" s="281"/>
      <c r="U133" s="281"/>
      <c r="V133" s="281"/>
      <c r="W133" s="281"/>
      <c r="X133" s="281"/>
      <c r="Y133" s="281"/>
      <c r="Z133" s="281"/>
    </row>
    <row r="134" spans="1:26" ht="12.75" customHeight="1">
      <c r="A134" s="25"/>
      <c r="B134" s="302"/>
      <c r="C134" s="302"/>
      <c r="D134" s="294"/>
      <c r="E134" s="303"/>
      <c r="F134" s="294"/>
      <c r="G134" s="294"/>
      <c r="H134" s="294"/>
      <c r="I134" s="294"/>
      <c r="J134" s="294"/>
      <c r="K134" s="294"/>
      <c r="L134" s="294"/>
      <c r="M134" s="294"/>
      <c r="N134" s="294"/>
      <c r="O134" s="294"/>
      <c r="P134" s="294"/>
      <c r="Q134" s="294"/>
      <c r="R134" s="294"/>
      <c r="S134" s="294"/>
      <c r="T134" s="294"/>
      <c r="U134" s="294"/>
      <c r="V134" s="294"/>
      <c r="W134" s="294"/>
      <c r="X134" s="294"/>
      <c r="Y134" s="294"/>
      <c r="Z134" s="294"/>
    </row>
    <row r="135" spans="1:26" ht="12.75" customHeight="1">
      <c r="A135" s="829" t="s">
        <v>10</v>
      </c>
      <c r="B135" s="657"/>
      <c r="C135" s="309">
        <f>C136+C139+C144+C146+C149+C151+C153</f>
        <v>1153201500</v>
      </c>
      <c r="D135" s="303"/>
      <c r="E135" s="303"/>
      <c r="F135" s="298"/>
      <c r="G135" s="294"/>
      <c r="H135" s="294"/>
      <c r="I135" s="294"/>
      <c r="J135" s="294"/>
      <c r="K135" s="294"/>
      <c r="L135" s="294"/>
      <c r="M135" s="294"/>
      <c r="N135" s="294"/>
      <c r="O135" s="294"/>
      <c r="P135" s="294"/>
      <c r="Q135" s="294"/>
      <c r="R135" s="294"/>
      <c r="S135" s="294"/>
      <c r="T135" s="294"/>
      <c r="U135" s="294"/>
      <c r="V135" s="294"/>
      <c r="W135" s="294"/>
      <c r="X135" s="294"/>
      <c r="Y135" s="294"/>
      <c r="Z135" s="294"/>
    </row>
    <row r="136" spans="1:26" ht="12.75" customHeight="1">
      <c r="A136" s="22">
        <v>211302</v>
      </c>
      <c r="B136" s="305" t="s">
        <v>53</v>
      </c>
      <c r="C136" s="313">
        <f>+SUM(C137:C138)</f>
        <v>15450000</v>
      </c>
      <c r="D136" s="313"/>
      <c r="E136" s="303"/>
      <c r="F136" s="281"/>
      <c r="G136" s="281"/>
      <c r="H136" s="281"/>
      <c r="I136" s="281"/>
      <c r="J136" s="281"/>
      <c r="K136" s="281"/>
      <c r="L136" s="281"/>
      <c r="M136" s="281"/>
      <c r="N136" s="281"/>
      <c r="O136" s="281"/>
      <c r="P136" s="281"/>
      <c r="Q136" s="281"/>
      <c r="R136" s="281"/>
      <c r="S136" s="281"/>
      <c r="T136" s="281"/>
      <c r="U136" s="281"/>
      <c r="V136" s="281"/>
      <c r="W136" s="281"/>
      <c r="X136" s="281"/>
      <c r="Y136" s="281"/>
      <c r="Z136" s="281"/>
    </row>
    <row r="137" spans="1:26" ht="12.75" customHeight="1">
      <c r="A137" s="35">
        <v>21130202</v>
      </c>
      <c r="B137" s="281" t="s">
        <v>248</v>
      </c>
      <c r="C137" s="317">
        <v>10500000</v>
      </c>
      <c r="D137" s="281"/>
      <c r="E137" s="303"/>
      <c r="F137" s="281"/>
      <c r="G137" s="281"/>
      <c r="H137" s="281"/>
      <c r="I137" s="281"/>
      <c r="J137" s="281"/>
      <c r="K137" s="281"/>
      <c r="L137" s="281"/>
      <c r="M137" s="281"/>
      <c r="N137" s="281"/>
      <c r="O137" s="281"/>
      <c r="P137" s="281"/>
      <c r="Q137" s="281"/>
      <c r="R137" s="281"/>
      <c r="S137" s="281"/>
      <c r="T137" s="281"/>
      <c r="U137" s="281"/>
      <c r="V137" s="281"/>
      <c r="W137" s="281"/>
      <c r="X137" s="281"/>
      <c r="Y137" s="281"/>
      <c r="Z137" s="281"/>
    </row>
    <row r="138" spans="1:26" ht="12.75" customHeight="1">
      <c r="A138" s="35">
        <v>21130204</v>
      </c>
      <c r="B138" s="294" t="s">
        <v>54</v>
      </c>
      <c r="C138" s="317">
        <v>4950000</v>
      </c>
      <c r="D138" s="281"/>
      <c r="E138" s="318"/>
      <c r="F138" s="281"/>
      <c r="G138" s="281"/>
      <c r="H138" s="281"/>
      <c r="I138" s="281"/>
      <c r="J138" s="281"/>
      <c r="K138" s="281"/>
      <c r="L138" s="281"/>
      <c r="M138" s="281"/>
      <c r="N138" s="281"/>
      <c r="O138" s="281"/>
      <c r="P138" s="281"/>
      <c r="Q138" s="281"/>
      <c r="R138" s="281"/>
      <c r="S138" s="281"/>
      <c r="T138" s="281"/>
      <c r="U138" s="281"/>
      <c r="V138" s="281"/>
      <c r="W138" s="281"/>
      <c r="X138" s="281"/>
      <c r="Y138" s="281"/>
      <c r="Z138" s="281"/>
    </row>
    <row r="139" spans="1:26" ht="12.75" customHeight="1">
      <c r="A139" s="22">
        <v>211303</v>
      </c>
      <c r="B139" s="298" t="s">
        <v>100</v>
      </c>
      <c r="C139" s="313">
        <f>+SUM(C140:C143)</f>
        <v>73017000</v>
      </c>
      <c r="D139" s="313"/>
      <c r="E139" s="303"/>
      <c r="F139" s="281"/>
      <c r="G139" s="281"/>
      <c r="H139" s="281"/>
      <c r="I139" s="281"/>
      <c r="J139" s="281"/>
      <c r="K139" s="281"/>
      <c r="L139" s="281"/>
      <c r="M139" s="281"/>
      <c r="N139" s="281"/>
      <c r="O139" s="281"/>
      <c r="P139" s="281"/>
      <c r="Q139" s="281"/>
      <c r="R139" s="281"/>
      <c r="S139" s="281"/>
      <c r="T139" s="281"/>
      <c r="U139" s="281"/>
      <c r="V139" s="281"/>
      <c r="W139" s="281"/>
      <c r="X139" s="281"/>
      <c r="Y139" s="281"/>
      <c r="Z139" s="281"/>
    </row>
    <row r="140" spans="1:26" ht="12.75" customHeight="1">
      <c r="A140" s="25">
        <v>21130301</v>
      </c>
      <c r="B140" s="302" t="s">
        <v>129</v>
      </c>
      <c r="C140" s="302">
        <v>54177000</v>
      </c>
      <c r="D140" s="303"/>
      <c r="E140" s="36"/>
      <c r="F140" s="281"/>
      <c r="G140" s="281"/>
      <c r="H140" s="281"/>
      <c r="I140" s="281"/>
      <c r="J140" s="281"/>
      <c r="K140" s="281"/>
      <c r="L140" s="281"/>
      <c r="M140" s="281"/>
      <c r="N140" s="281"/>
      <c r="O140" s="281"/>
      <c r="P140" s="281"/>
      <c r="Q140" s="281"/>
      <c r="R140" s="281"/>
      <c r="S140" s="281"/>
      <c r="T140" s="281"/>
      <c r="U140" s="281"/>
      <c r="V140" s="281"/>
      <c r="W140" s="281"/>
      <c r="X140" s="281"/>
      <c r="Y140" s="281"/>
      <c r="Z140" s="281"/>
    </row>
    <row r="141" spans="1:26" ht="12.75" customHeight="1">
      <c r="A141" s="35">
        <v>21130303</v>
      </c>
      <c r="B141" s="294" t="s">
        <v>249</v>
      </c>
      <c r="C141" s="294">
        <v>6250000</v>
      </c>
      <c r="D141" s="281"/>
      <c r="E141" s="303"/>
      <c r="F141" s="281"/>
      <c r="G141" s="281"/>
      <c r="H141" s="281"/>
      <c r="I141" s="281"/>
      <c r="J141" s="281"/>
      <c r="K141" s="281"/>
      <c r="L141" s="281"/>
      <c r="M141" s="281"/>
      <c r="N141" s="281"/>
      <c r="O141" s="281"/>
      <c r="P141" s="281"/>
      <c r="Q141" s="281"/>
      <c r="R141" s="281"/>
      <c r="S141" s="281"/>
      <c r="T141" s="281"/>
      <c r="U141" s="281"/>
      <c r="V141" s="281"/>
      <c r="W141" s="281"/>
      <c r="X141" s="281"/>
      <c r="Y141" s="281"/>
      <c r="Z141" s="281"/>
    </row>
    <row r="142" spans="1:26" ht="12.75" customHeight="1">
      <c r="A142" s="35">
        <v>21130306</v>
      </c>
      <c r="B142" s="294" t="s">
        <v>144</v>
      </c>
      <c r="C142" s="294">
        <v>1640000</v>
      </c>
      <c r="D142" s="294"/>
      <c r="E142" s="303"/>
      <c r="F142" s="294"/>
      <c r="G142" s="294"/>
      <c r="H142" s="294"/>
      <c r="I142" s="294"/>
      <c r="J142" s="294"/>
      <c r="K142" s="294"/>
      <c r="L142" s="294"/>
      <c r="M142" s="294"/>
      <c r="N142" s="294"/>
      <c r="O142" s="294"/>
      <c r="P142" s="294"/>
      <c r="Q142" s="294"/>
      <c r="R142" s="294"/>
      <c r="S142" s="294"/>
      <c r="T142" s="294"/>
      <c r="U142" s="294"/>
      <c r="V142" s="294"/>
      <c r="W142" s="294"/>
      <c r="X142" s="294"/>
      <c r="Y142" s="294"/>
      <c r="Z142" s="294"/>
    </row>
    <row r="143" spans="1:26" ht="12.75" customHeight="1">
      <c r="A143" s="35">
        <v>21130307</v>
      </c>
      <c r="B143" s="294" t="s">
        <v>101</v>
      </c>
      <c r="C143" s="294">
        <v>10950000</v>
      </c>
      <c r="D143" s="281"/>
      <c r="E143" s="318"/>
      <c r="F143" s="281"/>
      <c r="G143" s="281"/>
      <c r="H143" s="281"/>
      <c r="I143" s="281"/>
      <c r="J143" s="281"/>
      <c r="K143" s="281"/>
      <c r="L143" s="281"/>
      <c r="M143" s="281"/>
      <c r="N143" s="281"/>
      <c r="O143" s="281"/>
      <c r="P143" s="281"/>
      <c r="Q143" s="281"/>
      <c r="R143" s="281"/>
      <c r="S143" s="281"/>
      <c r="T143" s="281"/>
      <c r="U143" s="281"/>
      <c r="V143" s="281"/>
      <c r="W143" s="281"/>
      <c r="X143" s="281"/>
      <c r="Y143" s="281"/>
      <c r="Z143" s="281"/>
    </row>
    <row r="144" spans="1:26" ht="12.75" customHeight="1">
      <c r="A144" s="22">
        <v>211304</v>
      </c>
      <c r="B144" s="298" t="s">
        <v>250</v>
      </c>
      <c r="C144" s="298">
        <f>+SUM(C145)</f>
        <v>5225000</v>
      </c>
      <c r="D144" s="298"/>
      <c r="E144" s="303"/>
      <c r="F144" s="281"/>
      <c r="G144" s="281"/>
      <c r="H144" s="281"/>
      <c r="I144" s="281"/>
      <c r="J144" s="281"/>
      <c r="K144" s="281"/>
      <c r="L144" s="281"/>
      <c r="M144" s="281"/>
      <c r="N144" s="281"/>
      <c r="O144" s="281"/>
      <c r="P144" s="281"/>
      <c r="Q144" s="281"/>
      <c r="R144" s="281"/>
      <c r="S144" s="281"/>
      <c r="T144" s="281"/>
      <c r="U144" s="281"/>
      <c r="V144" s="281"/>
      <c r="W144" s="281"/>
      <c r="X144" s="281"/>
      <c r="Y144" s="281"/>
      <c r="Z144" s="281"/>
    </row>
    <row r="145" spans="1:26" ht="12.75" customHeight="1">
      <c r="A145" s="35">
        <v>21130403</v>
      </c>
      <c r="B145" s="294" t="s">
        <v>251</v>
      </c>
      <c r="C145" s="302">
        <v>5225000</v>
      </c>
      <c r="D145" s="281"/>
      <c r="E145" s="303"/>
      <c r="F145" s="305"/>
      <c r="G145" s="281"/>
      <c r="H145" s="281"/>
      <c r="I145" s="281"/>
      <c r="J145" s="281"/>
      <c r="K145" s="281"/>
      <c r="L145" s="281"/>
      <c r="M145" s="281"/>
      <c r="N145" s="281"/>
      <c r="O145" s="281"/>
      <c r="P145" s="281"/>
      <c r="Q145" s="281"/>
      <c r="R145" s="281"/>
      <c r="S145" s="281"/>
      <c r="T145" s="281"/>
      <c r="U145" s="281"/>
      <c r="V145" s="281"/>
      <c r="W145" s="281"/>
      <c r="X145" s="281"/>
      <c r="Y145" s="281"/>
      <c r="Z145" s="281"/>
    </row>
    <row r="146" spans="1:26" ht="12.75" customHeight="1">
      <c r="A146" s="21">
        <v>211305</v>
      </c>
      <c r="B146" s="298" t="s">
        <v>55</v>
      </c>
      <c r="C146" s="313">
        <f>+SUM(C147:C148)</f>
        <v>759550000</v>
      </c>
      <c r="D146" s="313"/>
      <c r="E146" s="303"/>
      <c r="F146" s="281"/>
      <c r="G146" s="281"/>
      <c r="H146" s="281"/>
      <c r="I146" s="281"/>
      <c r="J146" s="281"/>
      <c r="K146" s="281"/>
      <c r="L146" s="281"/>
      <c r="M146" s="281"/>
      <c r="N146" s="281"/>
      <c r="O146" s="281"/>
      <c r="P146" s="281"/>
      <c r="Q146" s="281"/>
      <c r="R146" s="281"/>
      <c r="S146" s="281"/>
      <c r="T146" s="281"/>
      <c r="U146" s="281"/>
      <c r="V146" s="281"/>
      <c r="W146" s="281"/>
      <c r="X146" s="281"/>
      <c r="Y146" s="281"/>
      <c r="Z146" s="281"/>
    </row>
    <row r="147" spans="1:26" ht="12.75" customHeight="1">
      <c r="A147" s="25">
        <v>21130501</v>
      </c>
      <c r="B147" s="294" t="s">
        <v>115</v>
      </c>
      <c r="C147" s="294">
        <v>3950000</v>
      </c>
      <c r="D147" s="298"/>
      <c r="E147" s="303"/>
      <c r="F147" s="294"/>
      <c r="G147" s="294"/>
      <c r="H147" s="294"/>
      <c r="I147" s="294"/>
      <c r="J147" s="294"/>
      <c r="K147" s="294"/>
      <c r="L147" s="294"/>
      <c r="M147" s="294"/>
      <c r="N147" s="294"/>
      <c r="O147" s="294"/>
      <c r="P147" s="294"/>
      <c r="Q147" s="294"/>
      <c r="R147" s="294"/>
      <c r="S147" s="294"/>
      <c r="T147" s="294"/>
      <c r="U147" s="294"/>
      <c r="V147" s="294"/>
      <c r="W147" s="294"/>
      <c r="X147" s="294"/>
      <c r="Y147" s="294"/>
      <c r="Z147" s="294"/>
    </row>
    <row r="148" spans="1:26" ht="12.75" customHeight="1">
      <c r="A148" s="25">
        <v>21130502</v>
      </c>
      <c r="B148" s="302" t="s">
        <v>56</v>
      </c>
      <c r="C148" s="294">
        <v>755600000</v>
      </c>
      <c r="D148" s="294"/>
      <c r="E148" s="303"/>
      <c r="F148" s="294"/>
      <c r="G148" s="294"/>
      <c r="H148" s="281"/>
      <c r="I148" s="294"/>
      <c r="J148" s="294"/>
      <c r="K148" s="294"/>
      <c r="L148" s="294"/>
      <c r="M148" s="294"/>
      <c r="N148" s="294"/>
      <c r="O148" s="294"/>
      <c r="P148" s="294"/>
      <c r="Q148" s="294"/>
      <c r="R148" s="294"/>
      <c r="S148" s="294"/>
      <c r="T148" s="294"/>
      <c r="U148" s="294"/>
      <c r="V148" s="294"/>
      <c r="W148" s="294"/>
      <c r="X148" s="294"/>
      <c r="Y148" s="294"/>
      <c r="Z148" s="294"/>
    </row>
    <row r="149" spans="1:26" ht="12.75" customHeight="1">
      <c r="A149" s="21">
        <v>211306</v>
      </c>
      <c r="B149" s="301" t="s">
        <v>57</v>
      </c>
      <c r="C149" s="298">
        <f>+SUM(C150)</f>
        <v>6044500</v>
      </c>
      <c r="D149" s="298"/>
      <c r="E149" s="303"/>
      <c r="F149" s="294"/>
      <c r="G149" s="294"/>
      <c r="H149" s="294"/>
      <c r="I149" s="294"/>
      <c r="J149" s="294"/>
      <c r="K149" s="294"/>
      <c r="L149" s="294"/>
      <c r="M149" s="294"/>
      <c r="N149" s="294"/>
      <c r="O149" s="294"/>
      <c r="P149" s="294"/>
      <c r="Q149" s="294"/>
      <c r="R149" s="294"/>
      <c r="S149" s="294"/>
      <c r="T149" s="294"/>
      <c r="U149" s="294"/>
      <c r="V149" s="294"/>
      <c r="W149" s="294"/>
      <c r="X149" s="294"/>
      <c r="Y149" s="294"/>
      <c r="Z149" s="294"/>
    </row>
    <row r="150" spans="1:26" ht="12.75" customHeight="1">
      <c r="A150" s="25">
        <v>21130604</v>
      </c>
      <c r="B150" s="294" t="s">
        <v>58</v>
      </c>
      <c r="C150" s="294">
        <v>6044500</v>
      </c>
      <c r="D150" s="301"/>
      <c r="E150" s="303"/>
      <c r="H150" s="294"/>
      <c r="I150" s="294"/>
      <c r="J150" s="294"/>
      <c r="K150" s="294"/>
      <c r="L150" s="294"/>
      <c r="M150" s="294"/>
      <c r="N150" s="294"/>
      <c r="O150" s="294"/>
      <c r="P150" s="294"/>
      <c r="Q150" s="294"/>
      <c r="R150" s="294"/>
      <c r="S150" s="294"/>
      <c r="T150" s="294"/>
      <c r="U150" s="294"/>
      <c r="V150" s="294"/>
      <c r="W150" s="294"/>
      <c r="X150" s="294"/>
      <c r="Y150" s="294"/>
      <c r="Z150" s="294"/>
    </row>
    <row r="151" spans="1:26" ht="12.75" customHeight="1">
      <c r="A151" s="21">
        <v>211307</v>
      </c>
      <c r="B151" s="298" t="s">
        <v>102</v>
      </c>
      <c r="C151" s="298">
        <f>C152</f>
        <v>10665000</v>
      </c>
      <c r="I151" s="294"/>
      <c r="J151" s="294"/>
      <c r="K151" s="294"/>
      <c r="L151" s="294"/>
      <c r="M151" s="294"/>
      <c r="N151" s="294"/>
      <c r="O151" s="294"/>
      <c r="P151" s="294"/>
      <c r="Q151" s="294"/>
      <c r="R151" s="294"/>
      <c r="S151" s="294"/>
      <c r="T151" s="294"/>
      <c r="U151" s="294"/>
      <c r="V151" s="294"/>
      <c r="W151" s="294"/>
      <c r="X151" s="294"/>
      <c r="Y151" s="294"/>
      <c r="Z151" s="294"/>
    </row>
    <row r="152" spans="1:26" ht="12.75" customHeight="1">
      <c r="A152" s="25">
        <v>21130701</v>
      </c>
      <c r="B152" s="294" t="s">
        <v>103</v>
      </c>
      <c r="C152" s="294">
        <v>10665000</v>
      </c>
      <c r="I152" s="294"/>
      <c r="J152" s="294"/>
      <c r="K152" s="294"/>
      <c r="L152" s="294"/>
      <c r="M152" s="294"/>
      <c r="N152" s="294"/>
      <c r="O152" s="294"/>
      <c r="P152" s="294"/>
      <c r="Q152" s="294"/>
      <c r="R152" s="294"/>
      <c r="S152" s="294"/>
      <c r="T152" s="294"/>
      <c r="U152" s="294"/>
      <c r="V152" s="294"/>
      <c r="W152" s="294"/>
      <c r="X152" s="294"/>
      <c r="Y152" s="294"/>
      <c r="Z152" s="294"/>
    </row>
    <row r="153" spans="1:26" ht="12.75" customHeight="1">
      <c r="A153" s="21">
        <v>211309</v>
      </c>
      <c r="B153" s="301" t="s">
        <v>61</v>
      </c>
      <c r="C153" s="298">
        <f>+SUM(C154:C157)</f>
        <v>283250000</v>
      </c>
      <c r="D153" s="298"/>
      <c r="E153" s="303"/>
      <c r="F153" s="294"/>
      <c r="G153" s="294"/>
      <c r="H153" s="294"/>
      <c r="I153" s="294"/>
      <c r="J153" s="294"/>
      <c r="K153" s="294"/>
      <c r="L153" s="294"/>
      <c r="M153" s="294"/>
      <c r="N153" s="294"/>
      <c r="O153" s="294"/>
      <c r="P153" s="294"/>
      <c r="Q153" s="294"/>
      <c r="R153" s="294"/>
      <c r="S153" s="294"/>
      <c r="T153" s="294"/>
      <c r="U153" s="294"/>
      <c r="V153" s="294"/>
      <c r="W153" s="294"/>
      <c r="X153" s="294"/>
      <c r="Y153" s="294"/>
      <c r="Z153" s="294"/>
    </row>
    <row r="154" spans="1:26" ht="12.75" customHeight="1">
      <c r="A154" s="25">
        <v>21130901</v>
      </c>
      <c r="B154" s="302" t="s">
        <v>62</v>
      </c>
      <c r="C154" s="294">
        <f>259500000</f>
        <v>259500000</v>
      </c>
      <c r="D154" s="298"/>
      <c r="E154" s="303"/>
      <c r="H154" s="294"/>
      <c r="I154" s="294"/>
      <c r="J154" s="294"/>
      <c r="K154" s="294"/>
      <c r="L154" s="294"/>
      <c r="M154" s="294"/>
      <c r="N154" s="294"/>
      <c r="O154" s="294"/>
      <c r="P154" s="294"/>
      <c r="Q154" s="294"/>
      <c r="R154" s="294"/>
      <c r="S154" s="294"/>
      <c r="T154" s="294"/>
      <c r="U154" s="294"/>
      <c r="V154" s="294"/>
      <c r="W154" s="294"/>
      <c r="X154" s="294"/>
      <c r="Y154" s="294"/>
      <c r="Z154" s="294"/>
    </row>
    <row r="155" spans="1:26" ht="12.75" customHeight="1">
      <c r="A155" s="25">
        <v>21130903</v>
      </c>
      <c r="B155" s="302" t="s">
        <v>63</v>
      </c>
      <c r="C155" s="294">
        <v>400000</v>
      </c>
      <c r="D155" s="294"/>
      <c r="E155" s="303"/>
      <c r="F155" s="294"/>
      <c r="G155" s="294"/>
      <c r="H155" s="294"/>
      <c r="I155" s="294"/>
      <c r="J155" s="294"/>
      <c r="K155" s="294"/>
      <c r="L155" s="294"/>
      <c r="M155" s="294"/>
      <c r="N155" s="294"/>
      <c r="O155" s="294"/>
      <c r="P155" s="294"/>
      <c r="Q155" s="294"/>
      <c r="R155" s="294"/>
      <c r="S155" s="294"/>
      <c r="T155" s="294"/>
      <c r="U155" s="294"/>
      <c r="V155" s="294"/>
      <c r="W155" s="294"/>
      <c r="X155" s="294"/>
      <c r="Y155" s="294"/>
      <c r="Z155" s="294"/>
    </row>
    <row r="156" spans="1:26" ht="12.75" customHeight="1">
      <c r="A156" s="25">
        <v>21130906</v>
      </c>
      <c r="B156" s="294" t="s">
        <v>117</v>
      </c>
      <c r="C156" s="294">
        <v>9850000</v>
      </c>
      <c r="D156" s="294"/>
      <c r="E156" s="303"/>
      <c r="F156" s="294"/>
      <c r="G156" s="294"/>
      <c r="H156" s="294"/>
      <c r="I156" s="294"/>
      <c r="J156" s="294"/>
      <c r="K156" s="294"/>
      <c r="L156" s="294"/>
      <c r="M156" s="294"/>
      <c r="N156" s="294"/>
      <c r="O156" s="294"/>
      <c r="P156" s="294"/>
      <c r="Q156" s="294"/>
      <c r="R156" s="294"/>
      <c r="S156" s="294"/>
      <c r="T156" s="294"/>
      <c r="U156" s="294"/>
      <c r="V156" s="294"/>
      <c r="W156" s="294"/>
      <c r="X156" s="294"/>
      <c r="Y156" s="294"/>
      <c r="Z156" s="294"/>
    </row>
    <row r="157" spans="1:26" ht="12.75" customHeight="1">
      <c r="A157" s="25">
        <v>21130908</v>
      </c>
      <c r="B157" s="302" t="s">
        <v>64</v>
      </c>
      <c r="C157" s="294">
        <f>13500000</f>
        <v>13500000</v>
      </c>
      <c r="D157" s="294"/>
      <c r="E157" s="318"/>
      <c r="F157" s="294"/>
      <c r="G157" s="294"/>
      <c r="H157" s="294"/>
      <c r="I157" s="294"/>
      <c r="J157" s="294"/>
      <c r="K157" s="294"/>
      <c r="L157" s="294"/>
      <c r="M157" s="294"/>
      <c r="N157" s="294"/>
      <c r="O157" s="294"/>
      <c r="P157" s="294"/>
      <c r="Q157" s="294"/>
      <c r="R157" s="294"/>
      <c r="S157" s="294"/>
      <c r="T157" s="294"/>
      <c r="U157" s="294"/>
      <c r="V157" s="294"/>
      <c r="W157" s="294"/>
      <c r="X157" s="294"/>
      <c r="Y157" s="294"/>
      <c r="Z157" s="294"/>
    </row>
    <row r="158" spans="1:26" ht="12.75" customHeight="1">
      <c r="A158" s="25"/>
      <c r="B158" s="302"/>
      <c r="C158" s="294"/>
      <c r="D158" s="294"/>
      <c r="E158" s="318"/>
      <c r="F158" s="294"/>
      <c r="G158" s="294"/>
      <c r="H158" s="294"/>
      <c r="I158" s="294"/>
      <c r="J158" s="294"/>
      <c r="K158" s="294"/>
      <c r="L158" s="294"/>
      <c r="M158" s="294"/>
      <c r="N158" s="294"/>
      <c r="O158" s="294"/>
      <c r="P158" s="294"/>
      <c r="Q158" s="294"/>
      <c r="R158" s="294"/>
      <c r="S158" s="294"/>
      <c r="T158" s="294"/>
      <c r="U158" s="294"/>
      <c r="V158" s="294"/>
      <c r="W158" s="294"/>
      <c r="X158" s="294"/>
      <c r="Y158" s="294"/>
      <c r="Z158" s="294"/>
    </row>
    <row r="159" spans="1:26" ht="12.75" customHeight="1">
      <c r="A159" s="806" t="s">
        <v>65</v>
      </c>
      <c r="B159" s="812"/>
      <c r="C159" s="319">
        <f>C160</f>
        <v>20000000</v>
      </c>
      <c r="D159" s="294"/>
      <c r="E159" s="318"/>
      <c r="F159" s="294"/>
      <c r="G159" s="294"/>
      <c r="H159" s="294"/>
      <c r="I159" s="294"/>
      <c r="J159" s="294"/>
      <c r="K159" s="294"/>
      <c r="L159" s="294"/>
      <c r="M159" s="294"/>
      <c r="N159" s="294"/>
      <c r="O159" s="294"/>
      <c r="P159" s="294"/>
      <c r="Q159" s="294"/>
      <c r="R159" s="294"/>
      <c r="S159" s="294"/>
      <c r="T159" s="294"/>
      <c r="U159" s="294"/>
      <c r="V159" s="294"/>
      <c r="W159" s="294"/>
      <c r="X159" s="294"/>
      <c r="Y159" s="294"/>
      <c r="Z159" s="294"/>
    </row>
    <row r="160" spans="1:26" ht="12.75" customHeight="1">
      <c r="A160" s="21">
        <v>211402</v>
      </c>
      <c r="B160" s="305" t="s">
        <v>71</v>
      </c>
      <c r="C160" s="298">
        <f>SUM(C161)</f>
        <v>20000000</v>
      </c>
      <c r="D160" s="294"/>
      <c r="E160" s="318"/>
      <c r="F160" s="294"/>
      <c r="G160" s="294"/>
      <c r="H160" s="294"/>
      <c r="I160" s="294"/>
      <c r="J160" s="294"/>
      <c r="K160" s="294"/>
      <c r="L160" s="294"/>
      <c r="M160" s="294"/>
      <c r="N160" s="294"/>
      <c r="O160" s="294"/>
      <c r="P160" s="294"/>
      <c r="Q160" s="294"/>
      <c r="R160" s="294"/>
      <c r="S160" s="294"/>
      <c r="T160" s="294"/>
      <c r="U160" s="294"/>
      <c r="V160" s="294"/>
      <c r="W160" s="294"/>
      <c r="X160" s="294"/>
      <c r="Y160" s="294"/>
      <c r="Z160" s="294"/>
    </row>
    <row r="161" spans="1:26" ht="12.75" customHeight="1">
      <c r="A161" s="25">
        <v>21140208</v>
      </c>
      <c r="B161" s="281" t="s">
        <v>154</v>
      </c>
      <c r="C161" s="294">
        <v>20000000</v>
      </c>
      <c r="D161" s="294"/>
      <c r="E161" s="318"/>
      <c r="F161" s="294"/>
      <c r="G161" s="294"/>
      <c r="H161" s="294"/>
      <c r="I161" s="294"/>
      <c r="J161" s="294"/>
      <c r="K161" s="294"/>
      <c r="L161" s="294"/>
      <c r="M161" s="294"/>
      <c r="N161" s="294"/>
      <c r="O161" s="294"/>
      <c r="P161" s="294"/>
      <c r="Q161" s="294"/>
      <c r="R161" s="294"/>
      <c r="S161" s="294"/>
      <c r="T161" s="294"/>
      <c r="U161" s="294"/>
      <c r="V161" s="294"/>
      <c r="W161" s="294"/>
      <c r="X161" s="294"/>
      <c r="Y161" s="294"/>
      <c r="Z161" s="294"/>
    </row>
    <row r="162" spans="1:26" ht="12.75" customHeight="1">
      <c r="A162" s="25"/>
      <c r="B162" s="302"/>
      <c r="C162" s="302"/>
      <c r="D162" s="303"/>
      <c r="E162" s="303"/>
      <c r="F162" s="294"/>
      <c r="G162" s="294"/>
      <c r="H162" s="294"/>
      <c r="I162" s="294"/>
      <c r="J162" s="294"/>
      <c r="K162" s="294"/>
      <c r="L162" s="294"/>
      <c r="M162" s="294"/>
      <c r="N162" s="294"/>
      <c r="O162" s="294"/>
      <c r="P162" s="294"/>
      <c r="Q162" s="294"/>
      <c r="R162" s="294"/>
      <c r="S162" s="294"/>
      <c r="T162" s="294"/>
      <c r="U162" s="294"/>
      <c r="V162" s="294"/>
      <c r="W162" s="294"/>
      <c r="X162" s="294"/>
      <c r="Y162" s="294"/>
      <c r="Z162" s="294"/>
    </row>
    <row r="163" spans="1:26" ht="12.75" customHeight="1">
      <c r="A163" s="830" t="s">
        <v>74</v>
      </c>
      <c r="B163" s="657"/>
      <c r="C163" s="310">
        <f>C164+C167+C172</f>
        <v>115890600</v>
      </c>
      <c r="D163" s="303"/>
      <c r="E163" s="303"/>
      <c r="F163" s="298"/>
      <c r="G163" s="294"/>
      <c r="H163" s="294"/>
      <c r="I163" s="294"/>
      <c r="J163" s="294"/>
      <c r="K163" s="294"/>
      <c r="L163" s="294"/>
      <c r="M163" s="294"/>
      <c r="N163" s="294"/>
      <c r="O163" s="294"/>
      <c r="P163" s="294"/>
      <c r="Q163" s="294"/>
      <c r="R163" s="294"/>
      <c r="S163" s="294"/>
      <c r="T163" s="294"/>
      <c r="U163" s="294"/>
      <c r="V163" s="294"/>
      <c r="W163" s="294"/>
      <c r="X163" s="294"/>
      <c r="Y163" s="294"/>
      <c r="Z163" s="294"/>
    </row>
    <row r="164" spans="1:26" ht="12.75" customHeight="1">
      <c r="A164" s="21">
        <v>221102</v>
      </c>
      <c r="B164" s="305" t="s">
        <v>132</v>
      </c>
      <c r="C164" s="313">
        <f>SUM(C165:C166)</f>
        <v>92100600</v>
      </c>
      <c r="D164" s="313"/>
      <c r="E164" s="303"/>
      <c r="F164" s="305"/>
      <c r="G164" s="281"/>
      <c r="H164" s="281"/>
      <c r="I164" s="281"/>
      <c r="J164" s="281"/>
      <c r="K164" s="281"/>
      <c r="L164" s="281"/>
      <c r="M164" s="281"/>
      <c r="N164" s="281"/>
      <c r="O164" s="281"/>
      <c r="P164" s="281"/>
      <c r="Q164" s="281"/>
      <c r="R164" s="281"/>
      <c r="S164" s="281"/>
      <c r="T164" s="281"/>
      <c r="U164" s="281"/>
      <c r="V164" s="281"/>
      <c r="W164" s="281"/>
      <c r="X164" s="281"/>
      <c r="Y164" s="281"/>
      <c r="Z164" s="281"/>
    </row>
    <row r="165" spans="1:26" ht="12.75" customHeight="1">
      <c r="A165" s="25">
        <v>22110201</v>
      </c>
      <c r="B165" s="302" t="s">
        <v>252</v>
      </c>
      <c r="C165" s="302">
        <v>40200600</v>
      </c>
      <c r="D165" s="294"/>
      <c r="E165" s="303"/>
      <c r="F165" s="294"/>
      <c r="G165" s="294"/>
      <c r="H165" s="294"/>
      <c r="I165" s="294"/>
      <c r="J165" s="294"/>
      <c r="K165" s="294"/>
      <c r="L165" s="294"/>
      <c r="M165" s="294"/>
      <c r="N165" s="294"/>
      <c r="O165" s="294"/>
      <c r="P165" s="294"/>
      <c r="Q165" s="294"/>
      <c r="R165" s="294"/>
      <c r="S165" s="294"/>
      <c r="T165" s="294"/>
      <c r="U165" s="294"/>
      <c r="V165" s="294"/>
      <c r="W165" s="294"/>
      <c r="X165" s="294"/>
      <c r="Y165" s="294"/>
      <c r="Z165" s="294"/>
    </row>
    <row r="166" spans="1:26" ht="12.75" customHeight="1">
      <c r="A166" s="25">
        <v>22110202</v>
      </c>
      <c r="B166" s="294" t="s">
        <v>259</v>
      </c>
      <c r="C166" s="302">
        <v>51900000</v>
      </c>
      <c r="D166" s="294"/>
      <c r="E166" s="303"/>
      <c r="F166" s="294"/>
      <c r="G166" s="294"/>
      <c r="H166" s="294"/>
      <c r="I166" s="294"/>
      <c r="J166" s="294"/>
      <c r="K166" s="294"/>
      <c r="L166" s="294"/>
      <c r="M166" s="294"/>
      <c r="N166" s="294"/>
      <c r="O166" s="294"/>
      <c r="P166" s="294"/>
      <c r="Q166" s="294"/>
      <c r="R166" s="294"/>
      <c r="S166" s="294"/>
      <c r="T166" s="294"/>
      <c r="U166" s="294"/>
      <c r="V166" s="294"/>
      <c r="W166" s="294"/>
      <c r="X166" s="294"/>
      <c r="Y166" s="294"/>
      <c r="Z166" s="294"/>
    </row>
    <row r="167" spans="1:26" ht="12.75" customHeight="1">
      <c r="A167" s="21">
        <v>221104</v>
      </c>
      <c r="B167" s="301" t="s">
        <v>78</v>
      </c>
      <c r="C167" s="301">
        <f>+SUM(C168:C171)</f>
        <v>22590000</v>
      </c>
      <c r="D167" s="301"/>
      <c r="E167" s="303"/>
      <c r="F167" s="294"/>
      <c r="G167" s="294"/>
      <c r="H167" s="294"/>
      <c r="I167" s="294"/>
      <c r="J167" s="294"/>
      <c r="K167" s="294"/>
      <c r="L167" s="294"/>
      <c r="M167" s="294"/>
      <c r="N167" s="294"/>
      <c r="O167" s="294"/>
      <c r="P167" s="294"/>
      <c r="Q167" s="294"/>
      <c r="R167" s="294"/>
      <c r="S167" s="294"/>
      <c r="T167" s="294"/>
      <c r="U167" s="294"/>
      <c r="V167" s="294"/>
      <c r="W167" s="294"/>
      <c r="X167" s="294"/>
      <c r="Y167" s="294"/>
      <c r="Z167" s="294"/>
    </row>
    <row r="168" spans="1:26" ht="12.75" customHeight="1">
      <c r="A168" s="25">
        <v>22110401</v>
      </c>
      <c r="B168" s="302" t="s">
        <v>79</v>
      </c>
      <c r="C168" s="302">
        <v>10700000</v>
      </c>
      <c r="D168" s="294"/>
      <c r="E168" s="303"/>
      <c r="F168" s="294"/>
      <c r="G168" s="294"/>
      <c r="H168" s="294"/>
      <c r="I168" s="294"/>
      <c r="J168" s="294"/>
      <c r="K168" s="294"/>
      <c r="L168" s="294"/>
      <c r="M168" s="294"/>
      <c r="N168" s="294"/>
      <c r="O168" s="294"/>
      <c r="P168" s="294"/>
      <c r="Q168" s="294"/>
      <c r="R168" s="294"/>
      <c r="S168" s="294"/>
      <c r="T168" s="294"/>
      <c r="U168" s="294"/>
      <c r="V168" s="294"/>
      <c r="W168" s="294"/>
      <c r="X168" s="294"/>
      <c r="Y168" s="294"/>
      <c r="Z168" s="294"/>
    </row>
    <row r="169" spans="1:26" ht="12.75" customHeight="1">
      <c r="A169" s="25">
        <v>22110404</v>
      </c>
      <c r="B169" s="302" t="s">
        <v>106</v>
      </c>
      <c r="C169" s="302">
        <v>3650000</v>
      </c>
      <c r="D169" s="307"/>
      <c r="E169" s="303"/>
      <c r="F169" s="294"/>
      <c r="G169" s="294"/>
      <c r="H169" s="294"/>
      <c r="I169" s="294"/>
      <c r="J169" s="294"/>
      <c r="K169" s="294"/>
      <c r="L169" s="294"/>
      <c r="M169" s="294"/>
      <c r="N169" s="294"/>
      <c r="O169" s="294"/>
      <c r="P169" s="294"/>
      <c r="Q169" s="294"/>
      <c r="R169" s="294"/>
      <c r="S169" s="294"/>
      <c r="T169" s="294"/>
      <c r="U169" s="294"/>
      <c r="V169" s="294"/>
      <c r="W169" s="294"/>
      <c r="X169" s="294"/>
      <c r="Y169" s="294"/>
      <c r="Z169" s="294"/>
    </row>
    <row r="170" spans="1:26" ht="12.75" customHeight="1">
      <c r="A170" s="25">
        <v>22110405</v>
      </c>
      <c r="B170" s="302" t="s">
        <v>253</v>
      </c>
      <c r="C170" s="302">
        <v>4650000</v>
      </c>
      <c r="D170" s="294"/>
      <c r="E170" s="303"/>
      <c r="F170" s="294"/>
      <c r="G170" s="294"/>
      <c r="H170" s="294"/>
      <c r="I170" s="294"/>
      <c r="J170" s="294"/>
      <c r="K170" s="294"/>
      <c r="L170" s="294"/>
      <c r="M170" s="294"/>
      <c r="N170" s="294"/>
      <c r="O170" s="294"/>
      <c r="P170" s="294"/>
      <c r="Q170" s="294"/>
      <c r="R170" s="294"/>
      <c r="S170" s="294"/>
      <c r="T170" s="294"/>
      <c r="U170" s="294"/>
      <c r="V170" s="294"/>
      <c r="W170" s="294"/>
      <c r="X170" s="294"/>
      <c r="Y170" s="294"/>
      <c r="Z170" s="294"/>
    </row>
    <row r="171" spans="1:26" ht="12.75" customHeight="1">
      <c r="A171" s="25">
        <v>22110409</v>
      </c>
      <c r="B171" s="302" t="s">
        <v>80</v>
      </c>
      <c r="C171" s="302">
        <v>3590000</v>
      </c>
      <c r="D171" s="307"/>
      <c r="E171" s="303"/>
      <c r="F171" s="294"/>
      <c r="G171" s="294"/>
      <c r="H171" s="294"/>
      <c r="I171" s="294"/>
      <c r="J171" s="294"/>
      <c r="K171" s="294"/>
      <c r="L171" s="294"/>
      <c r="M171" s="294"/>
      <c r="N171" s="294"/>
      <c r="O171" s="294"/>
      <c r="P171" s="294"/>
      <c r="Q171" s="294"/>
      <c r="R171" s="294"/>
      <c r="S171" s="294"/>
      <c r="T171" s="294"/>
      <c r="U171" s="294"/>
      <c r="V171" s="294"/>
      <c r="W171" s="294"/>
      <c r="X171" s="294"/>
      <c r="Y171" s="294"/>
      <c r="Z171" s="294"/>
    </row>
    <row r="172" spans="1:26" ht="12.75" customHeight="1">
      <c r="A172" s="21">
        <v>221107</v>
      </c>
      <c r="B172" s="301" t="s">
        <v>81</v>
      </c>
      <c r="C172" s="301">
        <f>C173</f>
        <v>1200000</v>
      </c>
      <c r="D172" s="301"/>
      <c r="E172" s="303"/>
      <c r="F172" s="294"/>
      <c r="G172" s="294"/>
      <c r="H172" s="294"/>
      <c r="I172" s="294"/>
      <c r="J172" s="294"/>
      <c r="K172" s="294"/>
      <c r="L172" s="294"/>
      <c r="M172" s="294"/>
      <c r="N172" s="294"/>
      <c r="O172" s="294"/>
      <c r="P172" s="294"/>
      <c r="Q172" s="294"/>
      <c r="R172" s="294"/>
      <c r="S172" s="294"/>
      <c r="T172" s="294"/>
      <c r="U172" s="294"/>
      <c r="V172" s="294"/>
      <c r="W172" s="294"/>
      <c r="X172" s="294"/>
      <c r="Y172" s="294"/>
      <c r="Z172" s="294"/>
    </row>
    <row r="173" spans="1:26" ht="12.75" customHeight="1">
      <c r="A173" s="25">
        <v>22110702</v>
      </c>
      <c r="B173" s="302" t="s">
        <v>82</v>
      </c>
      <c r="C173" s="302">
        <v>1200000</v>
      </c>
      <c r="D173" s="294"/>
      <c r="E173" s="303"/>
      <c r="F173" s="294"/>
      <c r="G173" s="294"/>
      <c r="H173" s="294"/>
      <c r="I173" s="294"/>
      <c r="J173" s="294"/>
      <c r="K173" s="294"/>
      <c r="L173" s="294"/>
      <c r="M173" s="294"/>
      <c r="N173" s="294"/>
      <c r="O173" s="294"/>
      <c r="P173" s="294"/>
      <c r="Q173" s="294"/>
      <c r="R173" s="294"/>
      <c r="S173" s="294"/>
      <c r="T173" s="294"/>
      <c r="U173" s="294"/>
      <c r="V173" s="294"/>
      <c r="W173" s="294"/>
      <c r="X173" s="294"/>
      <c r="Y173" s="294"/>
      <c r="Z173" s="294"/>
    </row>
    <row r="174" spans="1:26" ht="12.75" customHeight="1">
      <c r="A174" s="25"/>
      <c r="B174" s="302"/>
      <c r="C174" s="302"/>
      <c r="D174" s="294"/>
      <c r="E174" s="303"/>
      <c r="F174" s="294"/>
      <c r="G174" s="294"/>
      <c r="H174" s="294"/>
      <c r="I174" s="294"/>
      <c r="J174" s="294"/>
      <c r="K174" s="294"/>
      <c r="L174" s="294"/>
      <c r="M174" s="294"/>
      <c r="N174" s="294"/>
      <c r="O174" s="294"/>
      <c r="P174" s="294"/>
      <c r="Q174" s="294"/>
      <c r="R174" s="294"/>
      <c r="S174" s="294"/>
      <c r="T174" s="294"/>
      <c r="U174" s="294"/>
      <c r="V174" s="294"/>
      <c r="W174" s="294"/>
      <c r="X174" s="294"/>
      <c r="Y174" s="294"/>
      <c r="Z174" s="294"/>
    </row>
    <row r="175" spans="1:26" ht="12.75" customHeight="1">
      <c r="A175" s="677" t="s">
        <v>92</v>
      </c>
      <c r="B175" s="657"/>
      <c r="C175" s="68">
        <f>C176</f>
        <v>100000000</v>
      </c>
      <c r="D175" s="294"/>
      <c r="E175" s="303"/>
      <c r="F175" s="294"/>
      <c r="G175" s="294"/>
      <c r="H175" s="294"/>
      <c r="I175" s="294"/>
      <c r="J175" s="294"/>
      <c r="K175" s="294"/>
      <c r="L175" s="294"/>
      <c r="M175" s="294"/>
      <c r="N175" s="294"/>
      <c r="O175" s="294"/>
      <c r="P175" s="294"/>
      <c r="Q175" s="294"/>
      <c r="R175" s="294"/>
      <c r="S175" s="294"/>
      <c r="T175" s="294"/>
      <c r="U175" s="294"/>
      <c r="V175" s="294"/>
      <c r="W175" s="294"/>
      <c r="X175" s="294"/>
      <c r="Y175" s="294"/>
      <c r="Z175" s="294"/>
    </row>
    <row r="176" spans="1:26" ht="12.75" customHeight="1">
      <c r="A176" s="21">
        <v>221201</v>
      </c>
      <c r="B176" s="21" t="s">
        <v>93</v>
      </c>
      <c r="C176" s="23">
        <f>SUM(C177:C179)</f>
        <v>100000000</v>
      </c>
      <c r="D176" s="294"/>
      <c r="E176" s="303"/>
      <c r="F176" s="294"/>
      <c r="G176" s="294"/>
      <c r="H176" s="294"/>
      <c r="I176" s="294"/>
      <c r="J176" s="294"/>
      <c r="K176" s="294"/>
      <c r="L176" s="294"/>
      <c r="M176" s="294"/>
      <c r="N176" s="294"/>
      <c r="O176" s="294"/>
      <c r="P176" s="294"/>
      <c r="Q176" s="294"/>
      <c r="R176" s="294"/>
      <c r="S176" s="294"/>
      <c r="T176" s="294"/>
      <c r="U176" s="294"/>
      <c r="V176" s="294"/>
      <c r="W176" s="294"/>
      <c r="X176" s="294"/>
      <c r="Y176" s="294"/>
      <c r="Z176" s="294"/>
    </row>
    <row r="177" spans="1:26" ht="12.75" customHeight="1">
      <c r="A177" s="25">
        <v>22120104</v>
      </c>
      <c r="B177" s="29" t="s">
        <v>519</v>
      </c>
      <c r="C177" s="26">
        <v>100000000</v>
      </c>
      <c r="D177" s="294"/>
      <c r="E177" s="303"/>
      <c r="F177" s="294"/>
      <c r="G177" s="294"/>
      <c r="H177" s="294"/>
      <c r="I177" s="294"/>
      <c r="J177" s="294"/>
      <c r="K177" s="294"/>
      <c r="L177" s="294"/>
      <c r="M177" s="294"/>
      <c r="N177" s="294"/>
      <c r="O177" s="294"/>
      <c r="P177" s="294"/>
      <c r="Q177" s="294"/>
      <c r="R177" s="294"/>
      <c r="S177" s="294"/>
      <c r="T177" s="294"/>
      <c r="U177" s="294"/>
      <c r="V177" s="294"/>
      <c r="W177" s="294"/>
      <c r="X177" s="294"/>
      <c r="Y177" s="294"/>
      <c r="Z177" s="294"/>
    </row>
    <row r="178" spans="1:26" ht="12.75" customHeight="1">
      <c r="A178" s="25"/>
      <c r="B178" s="29"/>
      <c r="C178" s="26"/>
      <c r="D178" s="294"/>
      <c r="E178" s="303"/>
      <c r="F178" s="294"/>
      <c r="G178" s="294"/>
      <c r="H178" s="294"/>
      <c r="I178" s="294"/>
      <c r="J178" s="294"/>
      <c r="K178" s="294"/>
      <c r="L178" s="294"/>
      <c r="M178" s="294"/>
      <c r="N178" s="294"/>
      <c r="O178" s="294"/>
      <c r="P178" s="294"/>
      <c r="Q178" s="294"/>
      <c r="R178" s="294"/>
      <c r="S178" s="294"/>
      <c r="T178" s="294"/>
      <c r="U178" s="294"/>
      <c r="V178" s="294"/>
      <c r="W178" s="294"/>
      <c r="X178" s="294"/>
      <c r="Y178" s="294"/>
      <c r="Z178" s="294"/>
    </row>
    <row r="179" spans="1:26" ht="12.75" customHeight="1" thickBot="1">
      <c r="A179" s="35"/>
      <c r="B179" s="294"/>
      <c r="C179" s="294"/>
      <c r="D179" s="294"/>
      <c r="E179" s="298" t="str">
        <f>IF(D179=4,(C179*0.85),IF(D179=1,(C179*1),IF(D179=2,(C179*1.15),IF(D179=3,(C179*1.3),""))))</f>
        <v/>
      </c>
      <c r="F179" s="294"/>
      <c r="G179" s="294"/>
      <c r="H179" s="294"/>
      <c r="I179" s="294"/>
      <c r="J179" s="294"/>
      <c r="K179" s="294"/>
      <c r="L179" s="294"/>
      <c r="M179" s="294"/>
      <c r="N179" s="294"/>
      <c r="O179" s="294"/>
      <c r="P179" s="294"/>
      <c r="Q179" s="294"/>
      <c r="R179" s="294"/>
      <c r="S179" s="294"/>
      <c r="T179" s="294"/>
      <c r="U179" s="294"/>
      <c r="V179" s="294"/>
      <c r="W179" s="294"/>
      <c r="X179" s="294"/>
      <c r="Y179" s="294"/>
      <c r="Z179" s="294"/>
    </row>
    <row r="180" spans="1:26" ht="12.75" customHeight="1">
      <c r="A180" s="808" t="s">
        <v>520</v>
      </c>
      <c r="B180" s="809"/>
      <c r="C180" s="827" t="s">
        <v>521</v>
      </c>
      <c r="E180" s="281"/>
      <c r="F180" s="294"/>
      <c r="G180" s="294"/>
      <c r="H180" s="294"/>
      <c r="I180" s="294"/>
      <c r="J180" s="294"/>
      <c r="K180" s="294"/>
      <c r="L180" s="294"/>
      <c r="M180" s="294"/>
      <c r="N180" s="294"/>
      <c r="O180" s="294"/>
      <c r="P180" s="294"/>
      <c r="Q180" s="294"/>
      <c r="R180" s="294"/>
      <c r="S180" s="294"/>
      <c r="T180" s="294"/>
      <c r="U180" s="294"/>
      <c r="V180" s="294"/>
      <c r="W180" s="294"/>
      <c r="X180" s="294"/>
      <c r="Y180" s="294"/>
      <c r="Z180" s="303"/>
    </row>
    <row r="181" spans="1:26" ht="12.75" customHeight="1" thickBot="1">
      <c r="A181" s="810"/>
      <c r="B181" s="811"/>
      <c r="C181" s="662"/>
      <c r="E181" s="281"/>
      <c r="F181" s="294"/>
      <c r="G181" s="294"/>
      <c r="H181" s="294"/>
      <c r="I181" s="294"/>
      <c r="J181" s="294"/>
      <c r="K181" s="294"/>
      <c r="L181" s="294"/>
      <c r="M181" s="294"/>
      <c r="N181" s="294"/>
      <c r="O181" s="294"/>
      <c r="P181" s="294"/>
      <c r="Q181" s="294"/>
      <c r="R181" s="294"/>
      <c r="S181" s="294"/>
      <c r="T181" s="294"/>
      <c r="U181" s="294"/>
      <c r="V181" s="294"/>
      <c r="W181" s="294"/>
      <c r="X181" s="294"/>
      <c r="Y181" s="294"/>
      <c r="Z181" s="303"/>
    </row>
    <row r="182" spans="1:26" ht="12.75" customHeight="1">
      <c r="A182" s="668" t="s">
        <v>522</v>
      </c>
      <c r="B182" s="669"/>
      <c r="C182" s="670"/>
      <c r="E182" s="281"/>
      <c r="F182" s="294"/>
      <c r="G182" s="294"/>
      <c r="H182" s="294"/>
      <c r="I182" s="294"/>
      <c r="J182" s="294"/>
      <c r="K182" s="294"/>
      <c r="L182" s="294"/>
      <c r="M182" s="294"/>
      <c r="N182" s="294"/>
      <c r="O182" s="294"/>
      <c r="P182" s="294"/>
      <c r="Q182" s="294"/>
      <c r="R182" s="294"/>
      <c r="S182" s="294"/>
      <c r="T182" s="294"/>
      <c r="U182" s="294"/>
      <c r="V182" s="294"/>
      <c r="W182" s="294"/>
      <c r="X182" s="294"/>
      <c r="Y182" s="294"/>
      <c r="Z182" s="303"/>
    </row>
    <row r="183" spans="1:26" ht="30.75" customHeight="1" thickBot="1">
      <c r="A183" s="674"/>
      <c r="B183" s="675"/>
      <c r="C183" s="676"/>
      <c r="E183" s="281"/>
      <c r="F183" s="294"/>
      <c r="G183" s="294"/>
      <c r="H183" s="294"/>
      <c r="I183" s="294"/>
      <c r="J183" s="294"/>
      <c r="K183" s="294"/>
      <c r="L183" s="294"/>
      <c r="M183" s="294"/>
      <c r="N183" s="294"/>
      <c r="O183" s="294"/>
      <c r="P183" s="294"/>
      <c r="Q183" s="294"/>
      <c r="R183" s="294"/>
      <c r="S183" s="294"/>
      <c r="T183" s="294"/>
      <c r="U183" s="294"/>
      <c r="V183" s="294"/>
      <c r="W183" s="294"/>
      <c r="X183" s="294"/>
      <c r="Y183" s="294"/>
      <c r="Z183" s="303"/>
    </row>
    <row r="184" spans="1:26" ht="12.75" customHeight="1">
      <c r="A184" s="3" t="s">
        <v>4</v>
      </c>
      <c r="B184" s="320"/>
      <c r="C184" s="321"/>
      <c r="E184" s="294"/>
      <c r="F184" s="294"/>
      <c r="G184" s="294"/>
      <c r="H184" s="294"/>
      <c r="I184" s="294"/>
      <c r="J184" s="294"/>
      <c r="K184" s="294"/>
      <c r="L184" s="294"/>
      <c r="M184" s="294"/>
      <c r="N184" s="294"/>
      <c r="O184" s="294"/>
      <c r="P184" s="294"/>
      <c r="Q184" s="294"/>
      <c r="R184" s="294"/>
      <c r="S184" s="294"/>
      <c r="T184" s="294"/>
      <c r="U184" s="294"/>
      <c r="V184" s="294"/>
      <c r="W184" s="294"/>
      <c r="X184" s="294"/>
      <c r="Y184" s="294"/>
      <c r="Z184" s="303"/>
    </row>
    <row r="185" spans="1:26" ht="12.75" customHeight="1">
      <c r="A185" s="6" t="s">
        <v>523</v>
      </c>
      <c r="B185" s="294"/>
      <c r="C185" s="295"/>
      <c r="E185" s="281"/>
      <c r="F185" s="294"/>
      <c r="G185" s="294"/>
      <c r="H185" s="294"/>
      <c r="I185" s="294"/>
      <c r="J185" s="294"/>
      <c r="K185" s="294"/>
      <c r="L185" s="294"/>
      <c r="M185" s="294"/>
      <c r="N185" s="294"/>
      <c r="O185" s="294"/>
      <c r="P185" s="294"/>
      <c r="Q185" s="294"/>
      <c r="R185" s="294"/>
      <c r="S185" s="294"/>
      <c r="T185" s="294"/>
      <c r="U185" s="294"/>
      <c r="V185" s="294"/>
      <c r="W185" s="294"/>
      <c r="X185" s="294"/>
      <c r="Y185" s="294"/>
      <c r="Z185" s="303"/>
    </row>
    <row r="186" spans="1:26" ht="12.75" customHeight="1">
      <c r="A186" s="6" t="s">
        <v>524</v>
      </c>
      <c r="B186" s="294"/>
      <c r="C186" s="295"/>
      <c r="E186" s="281"/>
      <c r="F186" s="294"/>
      <c r="G186" s="294"/>
      <c r="H186" s="294"/>
      <c r="I186" s="294"/>
      <c r="J186" s="294"/>
      <c r="K186" s="294"/>
      <c r="L186" s="294"/>
      <c r="M186" s="294"/>
      <c r="N186" s="294"/>
      <c r="O186" s="294"/>
      <c r="P186" s="294"/>
      <c r="Q186" s="294"/>
      <c r="R186" s="294"/>
      <c r="S186" s="294"/>
      <c r="T186" s="294"/>
      <c r="U186" s="294"/>
      <c r="V186" s="294"/>
      <c r="W186" s="294"/>
      <c r="X186" s="294"/>
      <c r="Y186" s="294"/>
      <c r="Z186" s="303"/>
    </row>
    <row r="187" spans="1:26" ht="12.75" customHeight="1" thickBot="1">
      <c r="A187" s="10" t="s">
        <v>7</v>
      </c>
      <c r="B187" s="322"/>
      <c r="C187" s="323"/>
      <c r="E187" s="281"/>
      <c r="F187" s="294"/>
      <c r="G187" s="294"/>
      <c r="H187" s="294"/>
      <c r="I187" s="294"/>
      <c r="J187" s="294"/>
      <c r="K187" s="294"/>
      <c r="L187" s="294"/>
      <c r="M187" s="294"/>
      <c r="N187" s="294"/>
      <c r="O187" s="294"/>
      <c r="P187" s="294"/>
      <c r="Q187" s="294"/>
      <c r="R187" s="294"/>
      <c r="S187" s="294"/>
      <c r="T187" s="294"/>
      <c r="U187" s="294"/>
      <c r="V187" s="294"/>
      <c r="W187" s="294"/>
      <c r="X187" s="294"/>
      <c r="Y187" s="294"/>
      <c r="Z187" s="303"/>
    </row>
    <row r="188" spans="1:26" ht="12.75" customHeight="1" thickBot="1">
      <c r="A188" s="13" t="s">
        <v>424</v>
      </c>
      <c r="B188" s="324"/>
      <c r="C188" s="297">
        <f>C190+C208</f>
        <v>118975000</v>
      </c>
      <c r="E188" s="281"/>
      <c r="F188" s="294"/>
      <c r="G188" s="294"/>
      <c r="H188" s="294"/>
      <c r="I188" s="294"/>
      <c r="J188" s="294"/>
      <c r="K188" s="294"/>
      <c r="L188" s="294"/>
      <c r="M188" s="294"/>
      <c r="N188" s="294"/>
      <c r="O188" s="294"/>
      <c r="P188" s="294"/>
      <c r="Q188" s="294"/>
      <c r="R188" s="294"/>
      <c r="S188" s="294"/>
      <c r="T188" s="294"/>
      <c r="U188" s="294"/>
      <c r="V188" s="294"/>
      <c r="W188" s="294"/>
      <c r="X188" s="294"/>
      <c r="Y188" s="294"/>
      <c r="Z188" s="303"/>
    </row>
    <row r="189" spans="1:26" ht="12.75" customHeight="1" thickBot="1">
      <c r="A189" s="7"/>
      <c r="B189" s="298"/>
      <c r="C189" s="298"/>
      <c r="D189" s="298"/>
      <c r="E189" s="294"/>
      <c r="F189" s="281"/>
      <c r="G189" s="294"/>
      <c r="H189" s="294"/>
      <c r="I189" s="294"/>
      <c r="J189" s="294"/>
      <c r="K189" s="294"/>
      <c r="L189" s="294"/>
      <c r="M189" s="294"/>
      <c r="N189" s="294"/>
      <c r="O189" s="294"/>
      <c r="P189" s="294"/>
      <c r="Q189" s="294"/>
      <c r="R189" s="294"/>
      <c r="S189" s="294"/>
      <c r="T189" s="294"/>
      <c r="U189" s="294"/>
      <c r="V189" s="294"/>
      <c r="W189" s="294"/>
      <c r="X189" s="294"/>
      <c r="Y189" s="294"/>
      <c r="Z189" s="294"/>
    </row>
    <row r="190" spans="1:26" ht="12.75" customHeight="1">
      <c r="A190" s="828" t="s">
        <v>32</v>
      </c>
      <c r="B190" s="657"/>
      <c r="C190" s="304">
        <f>+C191+C193+C200+C204+C196+C198</f>
        <v>44480000</v>
      </c>
      <c r="D190" s="294"/>
      <c r="E190" s="294"/>
      <c r="F190" s="281"/>
      <c r="G190" s="294"/>
      <c r="H190" s="294"/>
      <c r="I190" s="294"/>
      <c r="J190" s="294"/>
      <c r="K190" s="294"/>
      <c r="L190" s="294"/>
      <c r="M190" s="294"/>
      <c r="N190" s="294"/>
      <c r="O190" s="294"/>
      <c r="P190" s="294"/>
      <c r="Q190" s="294"/>
      <c r="R190" s="294"/>
      <c r="S190" s="294"/>
      <c r="T190" s="294"/>
      <c r="U190" s="294"/>
      <c r="V190" s="294"/>
      <c r="W190" s="294"/>
      <c r="X190" s="294"/>
      <c r="Y190" s="294"/>
      <c r="Z190" s="294"/>
    </row>
    <row r="191" spans="1:26" ht="12.75" customHeight="1">
      <c r="A191" s="21">
        <v>211201</v>
      </c>
      <c r="B191" s="305" t="s">
        <v>33</v>
      </c>
      <c r="C191" s="313">
        <f>SUM(C192)</f>
        <v>4850000</v>
      </c>
      <c r="D191" s="281"/>
      <c r="E191" s="294"/>
      <c r="F191" s="281"/>
      <c r="G191" s="294"/>
      <c r="H191" s="294"/>
      <c r="I191" s="294"/>
      <c r="J191" s="294"/>
      <c r="K191" s="294"/>
      <c r="L191" s="294"/>
      <c r="M191" s="294"/>
      <c r="N191" s="294"/>
      <c r="O191" s="294"/>
      <c r="P191" s="294"/>
      <c r="Q191" s="294"/>
      <c r="R191" s="294"/>
      <c r="S191" s="294"/>
      <c r="T191" s="294"/>
      <c r="U191" s="294"/>
      <c r="V191" s="294"/>
      <c r="W191" s="294"/>
      <c r="X191" s="294"/>
      <c r="Y191" s="294"/>
      <c r="Z191" s="294"/>
    </row>
    <row r="192" spans="1:26" ht="12.75" customHeight="1">
      <c r="A192" s="25">
        <v>21120101</v>
      </c>
      <c r="B192" s="294" t="s">
        <v>34</v>
      </c>
      <c r="C192" s="302">
        <v>4850000</v>
      </c>
      <c r="D192" s="294"/>
      <c r="E192" s="294"/>
      <c r="F192" s="281"/>
      <c r="G192" s="294"/>
      <c r="H192" s="294"/>
      <c r="I192" s="294"/>
      <c r="J192" s="294"/>
      <c r="K192" s="294"/>
      <c r="L192" s="294"/>
      <c r="M192" s="294"/>
      <c r="N192" s="294"/>
      <c r="O192" s="294"/>
      <c r="P192" s="294"/>
      <c r="Q192" s="294"/>
      <c r="R192" s="294"/>
      <c r="S192" s="294"/>
      <c r="T192" s="294"/>
      <c r="U192" s="294"/>
      <c r="V192" s="294"/>
      <c r="W192" s="294"/>
      <c r="X192" s="294"/>
      <c r="Y192" s="294"/>
      <c r="Z192" s="294"/>
    </row>
    <row r="193" spans="1:26" ht="12.75" customHeight="1">
      <c r="A193" s="21">
        <v>211202</v>
      </c>
      <c r="B193" s="298" t="s">
        <v>110</v>
      </c>
      <c r="C193" s="301">
        <f>SUM(C194:C195)</f>
        <v>2850000</v>
      </c>
      <c r="D193" s="294"/>
      <c r="E193" s="294"/>
      <c r="F193" s="281"/>
      <c r="G193" s="294"/>
      <c r="H193" s="294"/>
      <c r="I193" s="294"/>
      <c r="J193" s="294"/>
      <c r="K193" s="294"/>
      <c r="L193" s="294"/>
      <c r="M193" s="294"/>
      <c r="N193" s="294"/>
      <c r="O193" s="294"/>
      <c r="P193" s="294"/>
      <c r="Q193" s="294"/>
      <c r="R193" s="294"/>
      <c r="S193" s="294"/>
      <c r="T193" s="294"/>
      <c r="U193" s="294"/>
      <c r="V193" s="294"/>
      <c r="W193" s="294"/>
      <c r="X193" s="294"/>
      <c r="Y193" s="294"/>
      <c r="Z193" s="294"/>
    </row>
    <row r="194" spans="1:26" ht="12.75" customHeight="1">
      <c r="A194" s="25">
        <v>21120201</v>
      </c>
      <c r="B194" s="294" t="s">
        <v>166</v>
      </c>
      <c r="C194" s="294">
        <v>900000</v>
      </c>
      <c r="D194" s="294"/>
      <c r="E194" s="294"/>
      <c r="F194" s="281"/>
      <c r="G194" s="294"/>
      <c r="H194" s="294"/>
      <c r="I194" s="294"/>
      <c r="J194" s="294"/>
      <c r="K194" s="294"/>
      <c r="L194" s="294"/>
      <c r="M194" s="294"/>
      <c r="N194" s="294"/>
      <c r="O194" s="294"/>
      <c r="P194" s="294"/>
      <c r="Q194" s="294"/>
      <c r="R194" s="294"/>
      <c r="S194" s="294"/>
      <c r="T194" s="294"/>
      <c r="U194" s="294"/>
      <c r="V194" s="294"/>
      <c r="W194" s="294"/>
      <c r="X194" s="294"/>
      <c r="Y194" s="294"/>
      <c r="Z194" s="294"/>
    </row>
    <row r="195" spans="1:26" ht="12.75" customHeight="1">
      <c r="A195" s="25">
        <v>21120202</v>
      </c>
      <c r="B195" s="294" t="s">
        <v>111</v>
      </c>
      <c r="C195" s="294">
        <v>1950000</v>
      </c>
      <c r="D195" s="294"/>
      <c r="E195" s="294"/>
      <c r="F195" s="281"/>
      <c r="G195" s="294"/>
      <c r="H195" s="294"/>
      <c r="I195" s="294"/>
      <c r="J195" s="294"/>
      <c r="K195" s="294"/>
      <c r="L195" s="294"/>
      <c r="M195" s="294"/>
      <c r="N195" s="294"/>
      <c r="O195" s="294"/>
      <c r="P195" s="294"/>
      <c r="Q195" s="294"/>
      <c r="R195" s="294"/>
      <c r="S195" s="294"/>
      <c r="T195" s="294"/>
      <c r="U195" s="294"/>
      <c r="V195" s="294"/>
      <c r="W195" s="294"/>
      <c r="X195" s="294"/>
      <c r="Y195" s="294"/>
      <c r="Z195" s="294"/>
    </row>
    <row r="196" spans="1:26" ht="12.75" customHeight="1">
      <c r="A196" s="21">
        <v>211203</v>
      </c>
      <c r="B196" s="298" t="s">
        <v>35</v>
      </c>
      <c r="C196" s="298">
        <f>SUM(C197)</f>
        <v>2780000</v>
      </c>
      <c r="D196" s="294"/>
      <c r="E196" s="294"/>
      <c r="F196" s="281"/>
      <c r="G196" s="294"/>
      <c r="H196" s="294"/>
      <c r="I196" s="294"/>
      <c r="J196" s="294"/>
      <c r="K196" s="294"/>
      <c r="L196" s="294"/>
      <c r="M196" s="294"/>
      <c r="N196" s="294"/>
      <c r="O196" s="294"/>
      <c r="P196" s="294"/>
      <c r="Q196" s="294"/>
      <c r="R196" s="294"/>
      <c r="S196" s="294"/>
      <c r="T196" s="294"/>
      <c r="U196" s="294"/>
      <c r="V196" s="294"/>
      <c r="W196" s="294"/>
      <c r="X196" s="294"/>
      <c r="Y196" s="294"/>
      <c r="Z196" s="294"/>
    </row>
    <row r="197" spans="1:26" ht="12.75" customHeight="1">
      <c r="A197" s="25">
        <v>21120302</v>
      </c>
      <c r="B197" s="294" t="s">
        <v>37</v>
      </c>
      <c r="C197" s="294">
        <v>2780000</v>
      </c>
      <c r="D197" s="294"/>
      <c r="E197" s="294"/>
      <c r="F197" s="281"/>
      <c r="G197" s="294"/>
      <c r="H197" s="294"/>
      <c r="I197" s="294"/>
      <c r="J197" s="294"/>
      <c r="K197" s="294"/>
      <c r="L197" s="294"/>
      <c r="M197" s="294"/>
      <c r="N197" s="294"/>
      <c r="O197" s="294"/>
      <c r="P197" s="294"/>
      <c r="Q197" s="294"/>
      <c r="R197" s="294"/>
      <c r="S197" s="294"/>
      <c r="T197" s="294"/>
      <c r="U197" s="294"/>
      <c r="V197" s="294"/>
      <c r="W197" s="294"/>
      <c r="X197" s="294"/>
      <c r="Y197" s="294"/>
      <c r="Z197" s="294"/>
    </row>
    <row r="198" spans="1:26" ht="12.75" customHeight="1">
      <c r="A198" s="21">
        <v>211204</v>
      </c>
      <c r="B198" s="298" t="s">
        <v>38</v>
      </c>
      <c r="C198" s="298">
        <f>SUM(C199)</f>
        <v>1950000</v>
      </c>
      <c r="D198" s="294"/>
      <c r="E198" s="294"/>
      <c r="F198" s="281"/>
      <c r="G198" s="294"/>
      <c r="H198" s="294"/>
      <c r="I198" s="294"/>
      <c r="J198" s="294"/>
      <c r="K198" s="294"/>
      <c r="L198" s="294"/>
      <c r="M198" s="294"/>
      <c r="N198" s="294"/>
      <c r="O198" s="294"/>
      <c r="P198" s="294"/>
      <c r="Q198" s="294"/>
      <c r="R198" s="294"/>
      <c r="S198" s="294"/>
      <c r="T198" s="294"/>
      <c r="U198" s="294"/>
      <c r="V198" s="294"/>
      <c r="W198" s="294"/>
      <c r="X198" s="294"/>
      <c r="Y198" s="294"/>
      <c r="Z198" s="294"/>
    </row>
    <row r="199" spans="1:26" ht="12.75" customHeight="1">
      <c r="A199" s="25">
        <v>21120401</v>
      </c>
      <c r="B199" s="302" t="s">
        <v>39</v>
      </c>
      <c r="C199" s="294">
        <v>1950000</v>
      </c>
      <c r="D199" s="294"/>
      <c r="E199" s="294"/>
      <c r="F199" s="281"/>
      <c r="G199" s="294"/>
      <c r="H199" s="294"/>
      <c r="I199" s="294"/>
      <c r="J199" s="294"/>
      <c r="K199" s="294"/>
      <c r="L199" s="294"/>
      <c r="M199" s="294"/>
      <c r="N199" s="294"/>
      <c r="O199" s="294"/>
      <c r="P199" s="294"/>
      <c r="Q199" s="294"/>
      <c r="R199" s="294"/>
      <c r="S199" s="294"/>
      <c r="T199" s="294"/>
      <c r="U199" s="294"/>
      <c r="V199" s="294"/>
      <c r="W199" s="294"/>
      <c r="X199" s="294"/>
      <c r="Y199" s="294"/>
      <c r="Z199" s="294"/>
    </row>
    <row r="200" spans="1:26" ht="12.75" customHeight="1">
      <c r="A200" s="21">
        <v>211206</v>
      </c>
      <c r="B200" s="298" t="s">
        <v>242</v>
      </c>
      <c r="C200" s="298">
        <f>SUM(C201:C203)</f>
        <v>24000000</v>
      </c>
      <c r="D200" s="294"/>
      <c r="E200" s="294"/>
      <c r="F200" s="281"/>
      <c r="G200" s="294"/>
      <c r="H200" s="294"/>
      <c r="I200" s="294"/>
      <c r="J200" s="294"/>
      <c r="K200" s="294"/>
      <c r="L200" s="294"/>
      <c r="M200" s="294"/>
      <c r="N200" s="294"/>
      <c r="O200" s="294"/>
      <c r="P200" s="294"/>
      <c r="Q200" s="294"/>
      <c r="R200" s="294"/>
      <c r="S200" s="294"/>
      <c r="T200" s="294"/>
      <c r="U200" s="294"/>
      <c r="V200" s="294"/>
      <c r="W200" s="294"/>
      <c r="X200" s="294"/>
      <c r="Y200" s="294"/>
      <c r="Z200" s="294"/>
    </row>
    <row r="201" spans="1:26" ht="12.75" customHeight="1">
      <c r="A201" s="25">
        <v>21120601</v>
      </c>
      <c r="B201" s="294" t="s">
        <v>393</v>
      </c>
      <c r="C201" s="294">
        <v>19800000</v>
      </c>
      <c r="D201" s="294"/>
      <c r="E201" s="294"/>
      <c r="F201" s="281"/>
      <c r="G201" s="294"/>
      <c r="H201" s="294"/>
      <c r="I201" s="294"/>
      <c r="J201" s="294"/>
      <c r="K201" s="294"/>
      <c r="L201" s="294"/>
      <c r="M201" s="294"/>
      <c r="N201" s="294"/>
      <c r="O201" s="294"/>
      <c r="P201" s="294"/>
      <c r="Q201" s="294"/>
      <c r="R201" s="294"/>
      <c r="S201" s="294"/>
      <c r="T201" s="294"/>
      <c r="U201" s="294"/>
      <c r="V201" s="294"/>
      <c r="W201" s="294"/>
      <c r="X201" s="294"/>
      <c r="Y201" s="294"/>
      <c r="Z201" s="294"/>
    </row>
    <row r="202" spans="1:26" ht="12.75" customHeight="1">
      <c r="A202" s="25">
        <v>21120602</v>
      </c>
      <c r="B202" s="294" t="s">
        <v>243</v>
      </c>
      <c r="C202" s="294">
        <v>2250000</v>
      </c>
      <c r="D202" s="294"/>
      <c r="E202" s="294"/>
      <c r="F202" s="281"/>
      <c r="G202" s="294"/>
      <c r="H202" s="294"/>
      <c r="I202" s="294"/>
      <c r="J202" s="294"/>
      <c r="K202" s="294"/>
      <c r="L202" s="294"/>
      <c r="M202" s="294"/>
      <c r="N202" s="294"/>
      <c r="O202" s="294"/>
      <c r="P202" s="294"/>
      <c r="Q202" s="294"/>
      <c r="R202" s="294"/>
      <c r="S202" s="294"/>
      <c r="T202" s="294"/>
      <c r="U202" s="294"/>
      <c r="V202" s="294"/>
      <c r="W202" s="294"/>
      <c r="X202" s="294"/>
      <c r="Y202" s="294"/>
      <c r="Z202" s="294"/>
    </row>
    <row r="203" spans="1:26" ht="12.75" customHeight="1">
      <c r="A203" s="25">
        <v>21120604</v>
      </c>
      <c r="B203" s="294" t="s">
        <v>244</v>
      </c>
      <c r="C203" s="294">
        <v>1950000</v>
      </c>
      <c r="D203" s="294"/>
      <c r="E203" s="294"/>
      <c r="F203" s="281"/>
      <c r="G203" s="294"/>
      <c r="H203" s="294"/>
      <c r="I203" s="294"/>
      <c r="J203" s="294"/>
      <c r="K203" s="294"/>
      <c r="L203" s="294"/>
      <c r="M203" s="294"/>
      <c r="N203" s="294"/>
      <c r="O203" s="294"/>
      <c r="P203" s="294"/>
      <c r="Q203" s="294"/>
      <c r="R203" s="294"/>
      <c r="S203" s="294"/>
      <c r="T203" s="294"/>
      <c r="U203" s="294"/>
      <c r="V203" s="294"/>
      <c r="W203" s="294"/>
      <c r="X203" s="294"/>
      <c r="Y203" s="294"/>
      <c r="Z203" s="294"/>
    </row>
    <row r="204" spans="1:26" ht="12.75" customHeight="1">
      <c r="A204" s="21">
        <v>211209</v>
      </c>
      <c r="B204" s="298" t="s">
        <v>50</v>
      </c>
      <c r="C204" s="298">
        <f>SUM(C205:C206)</f>
        <v>8050000</v>
      </c>
      <c r="D204" s="294"/>
      <c r="E204" s="294"/>
      <c r="F204" s="281"/>
      <c r="G204" s="294"/>
      <c r="H204" s="294"/>
      <c r="I204" s="294"/>
      <c r="J204" s="294"/>
      <c r="K204" s="294"/>
      <c r="L204" s="294"/>
      <c r="M204" s="294"/>
      <c r="N204" s="294"/>
      <c r="O204" s="294"/>
      <c r="P204" s="294"/>
      <c r="Q204" s="294"/>
      <c r="R204" s="294"/>
      <c r="S204" s="294"/>
      <c r="T204" s="294"/>
      <c r="U204" s="294"/>
      <c r="V204" s="294"/>
      <c r="W204" s="294"/>
      <c r="X204" s="294"/>
      <c r="Y204" s="294"/>
      <c r="Z204" s="294"/>
    </row>
    <row r="205" spans="1:26" ht="12.75" customHeight="1">
      <c r="A205" s="25">
        <v>21120901</v>
      </c>
      <c r="B205" s="302" t="s">
        <v>51</v>
      </c>
      <c r="C205" s="294">
        <v>5500000</v>
      </c>
      <c r="D205" s="294"/>
      <c r="E205" s="294"/>
      <c r="F205" s="281"/>
      <c r="G205" s="294"/>
      <c r="H205" s="294"/>
      <c r="I205" s="294"/>
      <c r="J205" s="294"/>
      <c r="K205" s="294"/>
      <c r="L205" s="294"/>
      <c r="M205" s="294"/>
      <c r="N205" s="294"/>
      <c r="O205" s="294"/>
      <c r="P205" s="294"/>
      <c r="Q205" s="294"/>
      <c r="R205" s="294"/>
      <c r="S205" s="294"/>
      <c r="T205" s="294"/>
      <c r="U205" s="294"/>
      <c r="V205" s="294"/>
      <c r="W205" s="294"/>
      <c r="X205" s="294"/>
      <c r="Y205" s="294"/>
      <c r="Z205" s="294"/>
    </row>
    <row r="206" spans="1:26" ht="12.75" customHeight="1">
      <c r="A206" s="25">
        <v>21120906</v>
      </c>
      <c r="B206" s="302" t="s">
        <v>52</v>
      </c>
      <c r="C206" s="294">
        <v>2550000</v>
      </c>
      <c r="D206" s="294"/>
      <c r="E206" s="294"/>
      <c r="F206" s="281"/>
      <c r="G206" s="294"/>
      <c r="H206" s="294"/>
      <c r="I206" s="294"/>
      <c r="J206" s="294"/>
      <c r="K206" s="294"/>
      <c r="L206" s="294"/>
      <c r="M206" s="294"/>
      <c r="N206" s="294"/>
      <c r="O206" s="294"/>
      <c r="P206" s="294"/>
      <c r="Q206" s="294"/>
      <c r="R206" s="294"/>
      <c r="S206" s="294"/>
      <c r="T206" s="294"/>
      <c r="U206" s="294"/>
      <c r="V206" s="294"/>
      <c r="W206" s="294"/>
      <c r="X206" s="294"/>
      <c r="Y206" s="294"/>
      <c r="Z206" s="294"/>
    </row>
    <row r="207" spans="1:26" ht="12.75" customHeight="1">
      <c r="A207" s="25"/>
      <c r="B207" s="302"/>
      <c r="C207" s="302"/>
      <c r="D207" s="294"/>
      <c r="E207" s="294"/>
      <c r="F207" s="281"/>
      <c r="G207" s="294"/>
      <c r="H207" s="294"/>
      <c r="I207" s="294"/>
      <c r="J207" s="294"/>
      <c r="K207" s="294"/>
      <c r="L207" s="294"/>
      <c r="M207" s="294"/>
      <c r="N207" s="294"/>
      <c r="O207" s="294"/>
      <c r="P207" s="294"/>
      <c r="Q207" s="294"/>
      <c r="R207" s="294"/>
      <c r="S207" s="294"/>
      <c r="T207" s="294"/>
      <c r="U207" s="294"/>
      <c r="V207" s="294"/>
      <c r="W207" s="294"/>
      <c r="X207" s="294"/>
      <c r="Y207" s="294"/>
      <c r="Z207" s="294"/>
    </row>
    <row r="208" spans="1:26" ht="12.75" customHeight="1">
      <c r="A208" s="829" t="s">
        <v>10</v>
      </c>
      <c r="B208" s="657"/>
      <c r="C208" s="309">
        <f>C209+C211+C213+C215+C217</f>
        <v>74495000</v>
      </c>
      <c r="D208" s="294"/>
      <c r="E208" s="294"/>
      <c r="F208" s="281"/>
      <c r="G208" s="294"/>
      <c r="H208" s="294"/>
      <c r="I208" s="294"/>
      <c r="J208" s="294"/>
      <c r="K208" s="294"/>
      <c r="L208" s="294"/>
      <c r="M208" s="294"/>
      <c r="N208" s="294"/>
      <c r="O208" s="294"/>
      <c r="P208" s="294"/>
      <c r="Q208" s="294"/>
      <c r="R208" s="294"/>
      <c r="S208" s="294"/>
      <c r="T208" s="294"/>
      <c r="U208" s="294"/>
      <c r="V208" s="294"/>
      <c r="W208" s="294"/>
      <c r="X208" s="294"/>
      <c r="Y208" s="294"/>
      <c r="Z208" s="294"/>
    </row>
    <row r="209" spans="1:26" ht="12.75" customHeight="1">
      <c r="A209" s="22">
        <v>211303</v>
      </c>
      <c r="B209" s="298" t="s">
        <v>100</v>
      </c>
      <c r="C209" s="313">
        <f>SUM(C210)</f>
        <v>7800000</v>
      </c>
      <c r="D209" s="294"/>
      <c r="E209" s="294"/>
      <c r="F209" s="281"/>
      <c r="G209" s="294"/>
      <c r="H209" s="294"/>
      <c r="I209" s="294"/>
      <c r="J209" s="294"/>
      <c r="K209" s="294"/>
      <c r="L209" s="294"/>
      <c r="M209" s="294"/>
      <c r="N209" s="294"/>
      <c r="O209" s="294"/>
      <c r="P209" s="294"/>
      <c r="Q209" s="294"/>
      <c r="R209" s="294"/>
      <c r="S209" s="294"/>
      <c r="T209" s="294"/>
      <c r="U209" s="294"/>
      <c r="V209" s="294"/>
      <c r="W209" s="294"/>
      <c r="X209" s="294"/>
      <c r="Y209" s="294"/>
      <c r="Z209" s="294"/>
    </row>
    <row r="210" spans="1:26" ht="12.75" customHeight="1">
      <c r="A210" s="35">
        <v>21130301</v>
      </c>
      <c r="B210" s="294" t="s">
        <v>129</v>
      </c>
      <c r="C210" s="294">
        <v>7800000</v>
      </c>
      <c r="D210" s="294"/>
      <c r="E210" s="294"/>
      <c r="F210" s="281"/>
      <c r="G210" s="294"/>
      <c r="H210" s="294"/>
      <c r="I210" s="294"/>
      <c r="J210" s="294"/>
      <c r="K210" s="294"/>
      <c r="L210" s="294"/>
      <c r="M210" s="294"/>
      <c r="N210" s="294"/>
      <c r="O210" s="294"/>
      <c r="P210" s="294"/>
      <c r="Q210" s="294"/>
      <c r="R210" s="294"/>
      <c r="S210" s="294"/>
      <c r="T210" s="294"/>
      <c r="U210" s="294"/>
      <c r="V210" s="294"/>
      <c r="W210" s="294"/>
      <c r="X210" s="294"/>
      <c r="Y210" s="294"/>
      <c r="Z210" s="294"/>
    </row>
    <row r="211" spans="1:26" ht="12.75" customHeight="1">
      <c r="A211" s="21">
        <v>211304</v>
      </c>
      <c r="B211" s="298" t="s">
        <v>250</v>
      </c>
      <c r="C211" s="298">
        <f>C212</f>
        <v>20000000</v>
      </c>
      <c r="D211" s="294"/>
      <c r="E211" s="294"/>
      <c r="F211" s="281"/>
      <c r="G211" s="294"/>
      <c r="H211" s="294"/>
      <c r="I211" s="294"/>
      <c r="J211" s="294"/>
      <c r="K211" s="294"/>
      <c r="L211" s="294"/>
      <c r="M211" s="294"/>
      <c r="N211" s="294"/>
      <c r="O211" s="294"/>
      <c r="P211" s="294"/>
      <c r="Q211" s="294"/>
      <c r="R211" s="294"/>
      <c r="S211" s="294"/>
      <c r="T211" s="294"/>
      <c r="U211" s="294"/>
      <c r="V211" s="294"/>
      <c r="W211" s="294"/>
      <c r="X211" s="294"/>
      <c r="Y211" s="294"/>
      <c r="Z211" s="294"/>
    </row>
    <row r="212" spans="1:26" ht="12.75" customHeight="1">
      <c r="A212" s="35">
        <v>21130405</v>
      </c>
      <c r="B212" s="294" t="s">
        <v>525</v>
      </c>
      <c r="C212" s="294">
        <v>20000000</v>
      </c>
      <c r="D212" s="294"/>
      <c r="E212" s="294"/>
      <c r="F212" s="281"/>
      <c r="G212" s="294"/>
      <c r="H212" s="294"/>
      <c r="I212" s="294"/>
      <c r="J212" s="294"/>
      <c r="K212" s="294"/>
      <c r="L212" s="294"/>
      <c r="M212" s="294"/>
      <c r="N212" s="294"/>
      <c r="O212" s="294"/>
      <c r="P212" s="294"/>
      <c r="Q212" s="294"/>
      <c r="R212" s="294"/>
      <c r="S212" s="294"/>
      <c r="T212" s="294"/>
      <c r="U212" s="294"/>
      <c r="V212" s="294"/>
      <c r="W212" s="294"/>
      <c r="X212" s="294"/>
      <c r="Y212" s="294"/>
      <c r="Z212" s="294"/>
    </row>
    <row r="213" spans="1:26" ht="12.75" customHeight="1">
      <c r="A213" s="21">
        <v>211305</v>
      </c>
      <c r="B213" s="298" t="s">
        <v>55</v>
      </c>
      <c r="C213" s="298">
        <f>+SUM(C214)</f>
        <v>18500000</v>
      </c>
      <c r="D213" s="294"/>
      <c r="E213" s="294"/>
      <c r="F213" s="281"/>
      <c r="G213" s="294"/>
      <c r="H213" s="294"/>
      <c r="I213" s="294"/>
      <c r="J213" s="294"/>
      <c r="K213" s="294"/>
      <c r="L213" s="294"/>
      <c r="M213" s="294"/>
      <c r="N213" s="294"/>
      <c r="O213" s="294"/>
      <c r="P213" s="294"/>
      <c r="Q213" s="294"/>
      <c r="R213" s="294"/>
      <c r="S213" s="294"/>
      <c r="T213" s="294"/>
      <c r="U213" s="294"/>
      <c r="V213" s="294"/>
      <c r="W213" s="294"/>
      <c r="X213" s="294"/>
      <c r="Y213" s="294"/>
      <c r="Z213" s="294"/>
    </row>
    <row r="214" spans="1:26" ht="12.75" customHeight="1">
      <c r="A214" s="35">
        <v>21130502</v>
      </c>
      <c r="B214" s="294" t="s">
        <v>56</v>
      </c>
      <c r="C214" s="294">
        <v>18500000</v>
      </c>
      <c r="D214" s="294"/>
      <c r="E214" s="294"/>
      <c r="F214" s="281"/>
      <c r="G214" s="294"/>
      <c r="H214" s="294"/>
      <c r="I214" s="294"/>
      <c r="J214" s="294"/>
      <c r="K214" s="294"/>
      <c r="L214" s="294"/>
      <c r="M214" s="294"/>
      <c r="N214" s="294"/>
      <c r="O214" s="294"/>
      <c r="P214" s="294"/>
      <c r="Q214" s="294"/>
      <c r="R214" s="294"/>
      <c r="S214" s="294"/>
      <c r="T214" s="294"/>
      <c r="U214" s="294"/>
      <c r="V214" s="294"/>
      <c r="W214" s="294"/>
      <c r="X214" s="294"/>
      <c r="Y214" s="294"/>
      <c r="Z214" s="294"/>
    </row>
    <row r="215" spans="1:26" ht="12.75" customHeight="1">
      <c r="A215" s="21">
        <v>211306</v>
      </c>
      <c r="B215" s="301" t="s">
        <v>57</v>
      </c>
      <c r="C215" s="298">
        <f>C216</f>
        <v>850000</v>
      </c>
      <c r="D215" s="294"/>
      <c r="E215" s="294"/>
      <c r="F215" s="281"/>
      <c r="G215" s="294"/>
      <c r="H215" s="294"/>
      <c r="I215" s="294"/>
      <c r="J215" s="294"/>
      <c r="K215" s="294"/>
      <c r="L215" s="294"/>
      <c r="M215" s="294"/>
      <c r="N215" s="294"/>
      <c r="O215" s="294"/>
      <c r="P215" s="294"/>
      <c r="Q215" s="294"/>
      <c r="R215" s="294"/>
      <c r="S215" s="294"/>
      <c r="T215" s="294"/>
      <c r="U215" s="294"/>
      <c r="V215" s="294"/>
      <c r="W215" s="294"/>
      <c r="X215" s="294"/>
      <c r="Y215" s="294"/>
      <c r="Z215" s="294"/>
    </row>
    <row r="216" spans="1:26" ht="12.75" customHeight="1">
      <c r="A216" s="25">
        <v>21130604</v>
      </c>
      <c r="B216" s="294" t="s">
        <v>58</v>
      </c>
      <c r="C216" s="294">
        <v>850000</v>
      </c>
      <c r="D216" s="294"/>
      <c r="E216" s="294"/>
      <c r="F216" s="281"/>
      <c r="G216" s="294"/>
      <c r="H216" s="294"/>
      <c r="I216" s="294"/>
      <c r="J216" s="294"/>
      <c r="K216" s="294"/>
      <c r="L216" s="294"/>
      <c r="M216" s="294"/>
      <c r="N216" s="294"/>
      <c r="O216" s="294"/>
      <c r="P216" s="294"/>
      <c r="Q216" s="294"/>
      <c r="R216" s="294"/>
      <c r="S216" s="294"/>
      <c r="T216" s="294"/>
      <c r="U216" s="294"/>
      <c r="V216" s="294"/>
      <c r="W216" s="294"/>
      <c r="X216" s="294"/>
      <c r="Y216" s="294"/>
      <c r="Z216" s="294"/>
    </row>
    <row r="217" spans="1:26" ht="12.75" customHeight="1">
      <c r="A217" s="21">
        <v>211309</v>
      </c>
      <c r="B217" s="301" t="s">
        <v>61</v>
      </c>
      <c r="C217" s="298">
        <f>+SUM(C218:C219)</f>
        <v>27345000</v>
      </c>
      <c r="D217" s="294"/>
      <c r="E217" s="294"/>
      <c r="F217" s="281"/>
      <c r="G217" s="294"/>
      <c r="H217" s="294"/>
      <c r="I217" s="294"/>
      <c r="J217" s="294"/>
      <c r="K217" s="294"/>
      <c r="L217" s="294"/>
      <c r="M217" s="294"/>
      <c r="N217" s="294"/>
      <c r="O217" s="294"/>
      <c r="P217" s="294"/>
      <c r="Q217" s="294"/>
      <c r="R217" s="294"/>
      <c r="S217" s="294"/>
      <c r="T217" s="294"/>
      <c r="U217" s="294"/>
      <c r="V217" s="294"/>
      <c r="W217" s="294"/>
      <c r="X217" s="294"/>
      <c r="Y217" s="294"/>
      <c r="Z217" s="294"/>
    </row>
    <row r="218" spans="1:26" ht="12.75" customHeight="1">
      <c r="A218" s="35">
        <v>21130901</v>
      </c>
      <c r="B218" s="294" t="s">
        <v>62</v>
      </c>
      <c r="C218" s="294">
        <v>25200000</v>
      </c>
      <c r="D218" s="294"/>
      <c r="E218" s="294"/>
      <c r="F218" s="281"/>
      <c r="G218" s="294"/>
      <c r="H218" s="294"/>
      <c r="I218" s="294"/>
      <c r="J218" s="294"/>
      <c r="K218" s="294"/>
      <c r="L218" s="294"/>
      <c r="M218" s="294"/>
      <c r="N218" s="294"/>
      <c r="O218" s="294"/>
      <c r="P218" s="294"/>
      <c r="Q218" s="294"/>
      <c r="R218" s="294"/>
      <c r="S218" s="294"/>
      <c r="T218" s="294"/>
      <c r="U218" s="294"/>
      <c r="V218" s="294"/>
      <c r="W218" s="294"/>
      <c r="X218" s="294"/>
      <c r="Y218" s="294"/>
      <c r="Z218" s="294"/>
    </row>
    <row r="219" spans="1:26" ht="12.75" customHeight="1">
      <c r="A219" s="25">
        <v>21130908</v>
      </c>
      <c r="B219" s="302" t="s">
        <v>64</v>
      </c>
      <c r="C219" s="294">
        <v>2145000</v>
      </c>
      <c r="D219" s="294"/>
      <c r="E219" s="294"/>
      <c r="F219" s="281"/>
      <c r="G219" s="294"/>
      <c r="H219" s="294"/>
      <c r="I219" s="294"/>
      <c r="J219" s="294"/>
      <c r="K219" s="294"/>
      <c r="L219" s="294"/>
      <c r="M219" s="294"/>
      <c r="N219" s="294"/>
      <c r="O219" s="294"/>
      <c r="P219" s="294"/>
      <c r="Q219" s="294"/>
      <c r="R219" s="294"/>
      <c r="S219" s="294"/>
      <c r="T219" s="294"/>
      <c r="U219" s="294"/>
      <c r="V219" s="294"/>
      <c r="W219" s="294"/>
      <c r="X219" s="294"/>
      <c r="Y219" s="294"/>
      <c r="Z219" s="294"/>
    </row>
    <row r="220" spans="1:26" ht="12.75" customHeight="1">
      <c r="A220" s="25"/>
      <c r="B220" s="302"/>
      <c r="C220" s="294"/>
      <c r="D220" s="294"/>
      <c r="E220" s="294"/>
      <c r="F220" s="281"/>
      <c r="G220" s="294"/>
      <c r="H220" s="294"/>
      <c r="I220" s="294"/>
      <c r="J220" s="294"/>
      <c r="K220" s="294"/>
      <c r="L220" s="294"/>
      <c r="M220" s="294"/>
      <c r="N220" s="294"/>
      <c r="O220" s="294"/>
      <c r="P220" s="294"/>
      <c r="Q220" s="294"/>
      <c r="R220" s="294"/>
      <c r="S220" s="294"/>
      <c r="T220" s="294"/>
      <c r="U220" s="294"/>
      <c r="V220" s="294"/>
      <c r="W220" s="294"/>
      <c r="X220" s="294"/>
      <c r="Y220" s="294"/>
      <c r="Z220" s="294"/>
    </row>
    <row r="221" spans="1:26" ht="12.75" customHeight="1" thickBot="1">
      <c r="A221" s="35"/>
      <c r="B221" s="294"/>
      <c r="C221" s="294"/>
      <c r="D221" s="294"/>
      <c r="E221" s="298" t="str">
        <f>IF(D221=4,(C221*0.85),IF(D221=1,(C221*1),IF(D221=2,(C221*1.15),IF(D221=3,(C221*1.3),""))))</f>
        <v/>
      </c>
      <c r="F221" s="294"/>
      <c r="G221" s="294"/>
      <c r="H221" s="294"/>
      <c r="I221" s="294"/>
      <c r="J221" s="294"/>
      <c r="K221" s="294"/>
      <c r="L221" s="294"/>
      <c r="M221" s="294"/>
      <c r="N221" s="294"/>
      <c r="O221" s="294"/>
      <c r="P221" s="294"/>
      <c r="Q221" s="294"/>
      <c r="R221" s="294"/>
      <c r="S221" s="294"/>
      <c r="T221" s="294"/>
      <c r="U221" s="294"/>
      <c r="V221" s="294"/>
      <c r="W221" s="294"/>
      <c r="X221" s="294"/>
      <c r="Y221" s="294"/>
      <c r="Z221" s="294"/>
    </row>
    <row r="222" spans="1:26" ht="12.75" customHeight="1">
      <c r="A222" s="813" t="s">
        <v>526</v>
      </c>
      <c r="B222" s="814"/>
      <c r="C222" s="827" t="s">
        <v>527</v>
      </c>
      <c r="E222" s="281"/>
      <c r="F222" s="294"/>
      <c r="G222" s="294"/>
      <c r="H222" s="294"/>
      <c r="I222" s="294"/>
      <c r="J222" s="294"/>
      <c r="K222" s="294"/>
      <c r="L222" s="294"/>
      <c r="M222" s="294"/>
      <c r="N222" s="294"/>
      <c r="O222" s="294"/>
      <c r="P222" s="294"/>
      <c r="Q222" s="294"/>
      <c r="R222" s="294"/>
      <c r="S222" s="294"/>
      <c r="T222" s="294"/>
      <c r="U222" s="294"/>
      <c r="V222" s="294"/>
      <c r="W222" s="294"/>
      <c r="X222" s="294"/>
      <c r="Y222" s="294"/>
      <c r="Z222" s="303"/>
    </row>
    <row r="223" spans="1:26" ht="12.75" customHeight="1" thickBot="1">
      <c r="A223" s="815"/>
      <c r="B223" s="816"/>
      <c r="C223" s="662"/>
      <c r="E223" s="281"/>
      <c r="F223" s="294"/>
      <c r="G223" s="294"/>
      <c r="H223" s="294"/>
      <c r="I223" s="294"/>
      <c r="J223" s="294"/>
      <c r="K223" s="294"/>
      <c r="L223" s="294"/>
      <c r="M223" s="294"/>
      <c r="N223" s="294"/>
      <c r="O223" s="294"/>
      <c r="P223" s="294"/>
      <c r="Q223" s="294"/>
      <c r="R223" s="294"/>
      <c r="S223" s="294"/>
      <c r="T223" s="294"/>
      <c r="U223" s="294"/>
      <c r="V223" s="294"/>
      <c r="W223" s="294"/>
      <c r="X223" s="294"/>
      <c r="Y223" s="294"/>
      <c r="Z223" s="303"/>
    </row>
    <row r="224" spans="1:26" ht="12.75" customHeight="1">
      <c r="A224" s="668" t="s">
        <v>528</v>
      </c>
      <c r="B224" s="669"/>
      <c r="C224" s="670"/>
      <c r="E224" s="305"/>
      <c r="F224" s="298"/>
      <c r="G224" s="298"/>
      <c r="H224" s="298"/>
      <c r="I224" s="298"/>
      <c r="J224" s="298"/>
      <c r="K224" s="298"/>
      <c r="L224" s="298"/>
      <c r="M224" s="298"/>
      <c r="N224" s="298"/>
      <c r="O224" s="298"/>
      <c r="P224" s="298"/>
      <c r="Q224" s="298"/>
      <c r="R224" s="298"/>
      <c r="S224" s="298"/>
      <c r="T224" s="298"/>
      <c r="U224" s="298"/>
      <c r="V224" s="298"/>
      <c r="W224" s="298"/>
      <c r="X224" s="298"/>
      <c r="Y224" s="298"/>
      <c r="Z224" s="325"/>
    </row>
    <row r="225" spans="1:26" ht="12.75" customHeight="1">
      <c r="A225" s="671"/>
      <c r="B225" s="672"/>
      <c r="C225" s="673"/>
      <c r="E225" s="305"/>
      <c r="F225" s="298"/>
      <c r="G225" s="298"/>
      <c r="H225" s="298"/>
      <c r="I225" s="298"/>
      <c r="J225" s="298"/>
      <c r="K225" s="298"/>
      <c r="L225" s="298"/>
      <c r="M225" s="298"/>
      <c r="N225" s="298"/>
      <c r="O225" s="298"/>
      <c r="P225" s="298"/>
      <c r="Q225" s="298"/>
      <c r="R225" s="298"/>
      <c r="S225" s="298"/>
      <c r="T225" s="298"/>
      <c r="U225" s="298"/>
      <c r="V225" s="298"/>
      <c r="W225" s="298"/>
      <c r="X225" s="298"/>
      <c r="Y225" s="298"/>
      <c r="Z225" s="325"/>
    </row>
    <row r="226" spans="1:26" ht="12.75" customHeight="1">
      <c r="A226" s="671"/>
      <c r="B226" s="672"/>
      <c r="C226" s="673"/>
      <c r="E226" s="305"/>
      <c r="F226" s="298"/>
      <c r="G226" s="298"/>
      <c r="H226" s="298"/>
      <c r="I226" s="298"/>
      <c r="J226" s="298"/>
      <c r="K226" s="298"/>
      <c r="L226" s="298"/>
      <c r="M226" s="298"/>
      <c r="N226" s="298"/>
      <c r="O226" s="298"/>
      <c r="P226" s="298"/>
      <c r="Q226" s="298"/>
      <c r="R226" s="298"/>
      <c r="S226" s="298"/>
      <c r="T226" s="298"/>
      <c r="U226" s="298"/>
      <c r="V226" s="298"/>
      <c r="W226" s="298"/>
      <c r="X226" s="298"/>
      <c r="Y226" s="298"/>
      <c r="Z226" s="325"/>
    </row>
    <row r="227" spans="1:26" ht="12.75" customHeight="1">
      <c r="A227" s="671"/>
      <c r="B227" s="672"/>
      <c r="C227" s="673"/>
      <c r="E227" s="305"/>
      <c r="F227" s="298"/>
      <c r="G227" s="298"/>
      <c r="H227" s="298"/>
      <c r="I227" s="298"/>
      <c r="J227" s="298"/>
      <c r="K227" s="298"/>
      <c r="L227" s="298"/>
      <c r="M227" s="298"/>
      <c r="N227" s="298"/>
      <c r="O227" s="298"/>
      <c r="P227" s="298"/>
      <c r="Q227" s="298"/>
      <c r="R227" s="298"/>
      <c r="S227" s="298"/>
      <c r="T227" s="298"/>
      <c r="U227" s="298"/>
      <c r="V227" s="298"/>
      <c r="W227" s="298"/>
      <c r="X227" s="298"/>
      <c r="Y227" s="298"/>
      <c r="Z227" s="325"/>
    </row>
    <row r="228" spans="1:26" ht="12.75" customHeight="1">
      <c r="A228" s="671"/>
      <c r="B228" s="672"/>
      <c r="C228" s="673"/>
      <c r="E228" s="305"/>
      <c r="F228" s="298"/>
      <c r="G228" s="298"/>
      <c r="H228" s="298"/>
      <c r="I228" s="298"/>
      <c r="J228" s="298"/>
      <c r="K228" s="298"/>
      <c r="L228" s="298"/>
      <c r="M228" s="298"/>
      <c r="N228" s="298"/>
      <c r="O228" s="298"/>
      <c r="P228" s="298"/>
      <c r="Q228" s="298"/>
      <c r="R228" s="298"/>
      <c r="S228" s="298"/>
      <c r="T228" s="298"/>
      <c r="U228" s="298"/>
      <c r="V228" s="298"/>
      <c r="W228" s="298"/>
      <c r="X228" s="298"/>
      <c r="Y228" s="298"/>
      <c r="Z228" s="325"/>
    </row>
    <row r="229" spans="1:26" ht="12.75" customHeight="1">
      <c r="A229" s="671"/>
      <c r="B229" s="672"/>
      <c r="C229" s="673"/>
      <c r="E229" s="305"/>
      <c r="F229" s="298"/>
      <c r="G229" s="298"/>
      <c r="H229" s="298"/>
      <c r="I229" s="298"/>
      <c r="J229" s="298"/>
      <c r="K229" s="298"/>
      <c r="L229" s="298"/>
      <c r="M229" s="298"/>
      <c r="N229" s="298"/>
      <c r="O229" s="298"/>
      <c r="P229" s="298"/>
      <c r="Q229" s="298"/>
      <c r="R229" s="298"/>
      <c r="S229" s="298"/>
      <c r="T229" s="298"/>
      <c r="U229" s="298"/>
      <c r="V229" s="298"/>
      <c r="W229" s="298"/>
      <c r="X229" s="298"/>
      <c r="Y229" s="298"/>
      <c r="Z229" s="325"/>
    </row>
    <row r="230" spans="1:26" ht="14.25" thickBot="1">
      <c r="A230" s="674"/>
      <c r="B230" s="675"/>
      <c r="C230" s="676"/>
      <c r="E230" s="305"/>
      <c r="F230" s="298"/>
      <c r="G230" s="298"/>
      <c r="H230" s="298"/>
      <c r="I230" s="298"/>
      <c r="J230" s="298"/>
      <c r="K230" s="298"/>
      <c r="L230" s="298"/>
      <c r="M230" s="298"/>
      <c r="N230" s="298"/>
      <c r="O230" s="298"/>
      <c r="P230" s="298"/>
      <c r="Q230" s="298"/>
      <c r="R230" s="298"/>
      <c r="S230" s="298"/>
      <c r="T230" s="298"/>
      <c r="U230" s="298"/>
      <c r="V230" s="298"/>
      <c r="W230" s="298"/>
      <c r="X230" s="298"/>
      <c r="Y230" s="298"/>
      <c r="Z230" s="325"/>
    </row>
    <row r="231" spans="1:26" ht="12.75" customHeight="1">
      <c r="A231" s="3" t="s">
        <v>4</v>
      </c>
      <c r="B231" s="326"/>
      <c r="C231" s="327"/>
      <c r="E231" s="298"/>
      <c r="F231" s="298"/>
      <c r="G231" s="298"/>
      <c r="H231" s="298"/>
      <c r="I231" s="298"/>
      <c r="J231" s="298"/>
      <c r="K231" s="298"/>
      <c r="L231" s="298"/>
      <c r="M231" s="298"/>
      <c r="N231" s="298"/>
      <c r="O231" s="298"/>
      <c r="P231" s="298"/>
      <c r="Q231" s="298"/>
      <c r="R231" s="298"/>
      <c r="S231" s="298"/>
      <c r="T231" s="298"/>
      <c r="U231" s="298"/>
      <c r="V231" s="298"/>
      <c r="W231" s="298"/>
      <c r="X231" s="298"/>
      <c r="Y231" s="298"/>
      <c r="Z231" s="325"/>
    </row>
    <row r="232" spans="1:26" ht="12.75" customHeight="1">
      <c r="A232" s="6" t="s">
        <v>523</v>
      </c>
      <c r="B232" s="298"/>
      <c r="C232" s="328"/>
      <c r="E232" s="305"/>
      <c r="F232" s="298"/>
      <c r="G232" s="298"/>
      <c r="H232" s="298"/>
      <c r="I232" s="298"/>
      <c r="J232" s="298"/>
      <c r="K232" s="298"/>
      <c r="L232" s="298"/>
      <c r="M232" s="298"/>
      <c r="N232" s="298"/>
      <c r="O232" s="298"/>
      <c r="P232" s="298"/>
      <c r="Q232" s="298"/>
      <c r="R232" s="298"/>
      <c r="S232" s="298"/>
      <c r="T232" s="298"/>
      <c r="U232" s="298"/>
      <c r="V232" s="298"/>
      <c r="W232" s="298"/>
      <c r="X232" s="298"/>
      <c r="Y232" s="298"/>
      <c r="Z232" s="325"/>
    </row>
    <row r="233" spans="1:26" ht="12.75" customHeight="1">
      <c r="A233" s="6" t="s">
        <v>529</v>
      </c>
      <c r="B233" s="298"/>
      <c r="C233" s="328"/>
      <c r="E233" s="305"/>
      <c r="F233" s="298"/>
      <c r="G233" s="298"/>
      <c r="H233" s="298"/>
      <c r="I233" s="298"/>
      <c r="J233" s="298"/>
      <c r="K233" s="298"/>
      <c r="L233" s="298"/>
      <c r="M233" s="298"/>
      <c r="N233" s="298"/>
      <c r="O233" s="298"/>
      <c r="P233" s="298"/>
      <c r="Q233" s="298"/>
      <c r="R233" s="298"/>
      <c r="S233" s="298"/>
      <c r="T233" s="298"/>
      <c r="U233" s="298"/>
      <c r="V233" s="298"/>
      <c r="W233" s="298"/>
      <c r="X233" s="298"/>
      <c r="Y233" s="298"/>
      <c r="Z233" s="325"/>
    </row>
    <row r="234" spans="1:26" ht="12.75" customHeight="1" thickBot="1">
      <c r="A234" s="10" t="s">
        <v>7</v>
      </c>
      <c r="B234" s="329"/>
      <c r="C234" s="330"/>
      <c r="E234" s="305"/>
      <c r="F234" s="298"/>
      <c r="G234" s="298"/>
      <c r="H234" s="298"/>
      <c r="I234" s="298"/>
      <c r="J234" s="298"/>
      <c r="K234" s="298"/>
      <c r="L234" s="298"/>
      <c r="M234" s="298"/>
      <c r="N234" s="298"/>
      <c r="O234" s="298"/>
      <c r="P234" s="298"/>
      <c r="Q234" s="298"/>
      <c r="R234" s="298"/>
      <c r="S234" s="298"/>
      <c r="T234" s="298"/>
      <c r="U234" s="298"/>
      <c r="V234" s="298"/>
      <c r="W234" s="298"/>
      <c r="X234" s="298"/>
      <c r="Y234" s="298"/>
      <c r="Z234" s="325"/>
    </row>
    <row r="235" spans="1:26" ht="12.75" customHeight="1" thickBot="1">
      <c r="A235" s="13" t="s">
        <v>8</v>
      </c>
      <c r="B235" s="324"/>
      <c r="C235" s="297">
        <f>C237+C257+C273</f>
        <v>2106325737</v>
      </c>
      <c r="E235" s="281"/>
      <c r="F235" s="294"/>
      <c r="G235" s="294"/>
      <c r="H235" s="294"/>
      <c r="I235" s="294"/>
      <c r="J235" s="294"/>
      <c r="K235" s="294"/>
      <c r="L235" s="294"/>
      <c r="M235" s="294"/>
      <c r="N235" s="294"/>
      <c r="O235" s="294"/>
      <c r="P235" s="294"/>
      <c r="Q235" s="294"/>
      <c r="R235" s="294"/>
      <c r="S235" s="294"/>
      <c r="T235" s="294"/>
      <c r="U235" s="294"/>
      <c r="V235" s="294"/>
      <c r="W235" s="294"/>
      <c r="X235" s="294"/>
      <c r="Y235" s="294"/>
      <c r="Z235" s="303"/>
    </row>
    <row r="236" spans="1:26" ht="12.75" customHeight="1" thickBot="1">
      <c r="A236" s="7"/>
      <c r="B236" s="298"/>
      <c r="C236" s="298"/>
      <c r="D236" s="298"/>
      <c r="E236" s="294"/>
      <c r="F236" s="281"/>
      <c r="G236" s="294"/>
      <c r="H236" s="294"/>
      <c r="I236" s="294"/>
      <c r="J236" s="294"/>
      <c r="K236" s="294"/>
      <c r="L236" s="294"/>
      <c r="M236" s="294"/>
      <c r="N236" s="294"/>
      <c r="O236" s="294"/>
      <c r="P236" s="294"/>
      <c r="Q236" s="294"/>
      <c r="R236" s="294"/>
      <c r="S236" s="294"/>
      <c r="T236" s="294"/>
      <c r="U236" s="294"/>
      <c r="V236" s="294"/>
      <c r="W236" s="294"/>
      <c r="X236" s="294"/>
      <c r="Y236" s="294"/>
      <c r="Z236" s="294"/>
    </row>
    <row r="237" spans="1:26" ht="12.75" customHeight="1">
      <c r="A237" s="828" t="s">
        <v>32</v>
      </c>
      <c r="B237" s="657"/>
      <c r="C237" s="304">
        <f>+C238+C240+C243+C246+C250+C253</f>
        <v>114165736</v>
      </c>
      <c r="D237" s="24"/>
      <c r="E237" s="294"/>
      <c r="F237" s="281"/>
      <c r="G237" s="294"/>
      <c r="H237" s="294"/>
      <c r="I237" s="294"/>
      <c r="J237" s="294"/>
      <c r="K237" s="294"/>
      <c r="L237" s="294"/>
      <c r="M237" s="294"/>
      <c r="N237" s="294"/>
      <c r="O237" s="294"/>
      <c r="P237" s="294"/>
      <c r="Q237" s="294"/>
      <c r="R237" s="294"/>
      <c r="S237" s="294"/>
      <c r="T237" s="294"/>
      <c r="U237" s="294"/>
      <c r="V237" s="294"/>
      <c r="W237" s="294"/>
      <c r="X237" s="294"/>
      <c r="Y237" s="294"/>
      <c r="Z237" s="294"/>
    </row>
    <row r="238" spans="1:26" ht="12.75" customHeight="1">
      <c r="A238" s="21">
        <v>211201</v>
      </c>
      <c r="B238" s="305" t="s">
        <v>33</v>
      </c>
      <c r="C238" s="313">
        <f>SUM(C239)</f>
        <v>705000</v>
      </c>
      <c r="D238" s="281"/>
      <c r="E238" s="294"/>
      <c r="F238" s="281"/>
      <c r="G238" s="294"/>
      <c r="H238" s="294"/>
      <c r="I238" s="294"/>
      <c r="J238" s="294"/>
      <c r="K238" s="294"/>
      <c r="L238" s="294"/>
      <c r="M238" s="294"/>
      <c r="N238" s="294"/>
      <c r="O238" s="294"/>
      <c r="P238" s="294"/>
      <c r="Q238" s="294"/>
      <c r="R238" s="294"/>
      <c r="S238" s="294"/>
      <c r="T238" s="294"/>
      <c r="U238" s="294"/>
      <c r="V238" s="294"/>
      <c r="W238" s="294"/>
      <c r="X238" s="294"/>
      <c r="Y238" s="294"/>
      <c r="Z238" s="294"/>
    </row>
    <row r="239" spans="1:26" ht="12.75" customHeight="1">
      <c r="A239" s="25">
        <v>21120101</v>
      </c>
      <c r="B239" s="294" t="s">
        <v>34</v>
      </c>
      <c r="C239" s="302">
        <v>705000</v>
      </c>
      <c r="D239" s="294"/>
      <c r="E239" s="294"/>
      <c r="F239" s="281"/>
      <c r="G239" s="294"/>
      <c r="H239" s="294"/>
      <c r="I239" s="294"/>
      <c r="J239" s="294"/>
      <c r="K239" s="294"/>
      <c r="L239" s="294"/>
      <c r="M239" s="294"/>
      <c r="N239" s="294"/>
      <c r="O239" s="294"/>
      <c r="P239" s="294"/>
      <c r="Q239" s="294"/>
      <c r="R239" s="294"/>
      <c r="S239" s="294"/>
      <c r="T239" s="294"/>
      <c r="U239" s="294"/>
      <c r="V239" s="294"/>
      <c r="W239" s="294"/>
      <c r="X239" s="294"/>
      <c r="Y239" s="294"/>
      <c r="Z239" s="294"/>
    </row>
    <row r="240" spans="1:26" ht="12.75" customHeight="1">
      <c r="A240" s="21">
        <v>211202</v>
      </c>
      <c r="B240" s="298" t="s">
        <v>110</v>
      </c>
      <c r="C240" s="301">
        <f>SUM(C241:C242)</f>
        <v>1000000</v>
      </c>
      <c r="D240" s="294"/>
      <c r="E240" s="303"/>
      <c r="F240" s="281"/>
      <c r="G240" s="294"/>
      <c r="H240" s="294"/>
      <c r="I240" s="294"/>
      <c r="J240" s="294"/>
      <c r="K240" s="294"/>
      <c r="L240" s="294"/>
      <c r="M240" s="294"/>
      <c r="N240" s="294"/>
      <c r="O240" s="294"/>
      <c r="P240" s="294"/>
      <c r="Q240" s="294"/>
      <c r="R240" s="294"/>
      <c r="S240" s="294"/>
      <c r="T240" s="294"/>
      <c r="U240" s="294"/>
      <c r="V240" s="294"/>
      <c r="W240" s="294"/>
      <c r="X240" s="294"/>
      <c r="Y240" s="294"/>
      <c r="Z240" s="294"/>
    </row>
    <row r="241" spans="1:26" ht="12.75" customHeight="1">
      <c r="A241" s="25">
        <v>21120201</v>
      </c>
      <c r="B241" s="294" t="s">
        <v>166</v>
      </c>
      <c r="C241" s="294">
        <v>550000</v>
      </c>
      <c r="D241" s="294"/>
      <c r="E241" s="303"/>
      <c r="F241" s="281"/>
      <c r="G241" s="294"/>
      <c r="H241" s="294"/>
      <c r="I241" s="294"/>
      <c r="J241" s="294"/>
      <c r="K241" s="294"/>
      <c r="L241" s="294"/>
      <c r="M241" s="294"/>
      <c r="N241" s="294"/>
      <c r="O241" s="294"/>
      <c r="P241" s="294"/>
      <c r="Q241" s="294"/>
      <c r="R241" s="294"/>
      <c r="S241" s="294"/>
      <c r="T241" s="294"/>
      <c r="U241" s="294"/>
      <c r="V241" s="294"/>
      <c r="W241" s="294"/>
      <c r="X241" s="294"/>
      <c r="Y241" s="294"/>
      <c r="Z241" s="294"/>
    </row>
    <row r="242" spans="1:26" ht="12.75" customHeight="1">
      <c r="A242" s="25">
        <v>21120202</v>
      </c>
      <c r="B242" s="294" t="s">
        <v>111</v>
      </c>
      <c r="C242" s="294">
        <v>450000</v>
      </c>
      <c r="D242" s="294"/>
      <c r="E242" s="294"/>
      <c r="F242" s="281"/>
      <c r="G242" s="294"/>
      <c r="H242" s="294"/>
      <c r="I242" s="294"/>
      <c r="J242" s="294"/>
      <c r="K242" s="294"/>
      <c r="L242" s="294"/>
      <c r="M242" s="294"/>
      <c r="N242" s="294"/>
      <c r="O242" s="294"/>
      <c r="P242" s="294"/>
      <c r="Q242" s="294"/>
      <c r="R242" s="294"/>
      <c r="S242" s="294"/>
      <c r="T242" s="294"/>
      <c r="U242" s="294"/>
      <c r="V242" s="294"/>
      <c r="W242" s="294"/>
      <c r="X242" s="294"/>
      <c r="Y242" s="294"/>
      <c r="Z242" s="294"/>
    </row>
    <row r="243" spans="1:26" ht="12.75" customHeight="1">
      <c r="A243" s="21">
        <v>211205</v>
      </c>
      <c r="B243" s="301" t="s">
        <v>122</v>
      </c>
      <c r="C243" s="298">
        <f>SUM(C244:C245)</f>
        <v>61800000</v>
      </c>
      <c r="D243" s="294"/>
      <c r="E243" s="294"/>
      <c r="F243" s="281"/>
      <c r="G243" s="294"/>
      <c r="H243" s="294"/>
      <c r="I243" s="294"/>
      <c r="J243" s="294"/>
      <c r="K243" s="294"/>
      <c r="L243" s="294"/>
      <c r="M243" s="294"/>
      <c r="N243" s="294"/>
      <c r="O243" s="294"/>
      <c r="P243" s="294"/>
      <c r="Q243" s="294"/>
      <c r="R243" s="294"/>
      <c r="S243" s="294"/>
      <c r="T243" s="294"/>
      <c r="U243" s="294"/>
      <c r="V243" s="294"/>
      <c r="W243" s="294"/>
      <c r="X243" s="294"/>
      <c r="Y243" s="294"/>
      <c r="Z243" s="294"/>
    </row>
    <row r="244" spans="1:26" ht="12.75" customHeight="1">
      <c r="A244" s="25">
        <v>21120501</v>
      </c>
      <c r="B244" s="294" t="s">
        <v>123</v>
      </c>
      <c r="C244" s="294">
        <f>59650000</f>
        <v>59650000</v>
      </c>
      <c r="D244" s="294"/>
      <c r="E244" s="294"/>
      <c r="F244" s="281"/>
      <c r="G244" s="294"/>
      <c r="H244" s="294"/>
      <c r="I244" s="294"/>
      <c r="J244" s="294"/>
      <c r="K244" s="294"/>
      <c r="L244" s="294"/>
      <c r="M244" s="294"/>
      <c r="N244" s="294"/>
      <c r="O244" s="294"/>
      <c r="P244" s="294"/>
      <c r="Q244" s="294"/>
      <c r="R244" s="294"/>
      <c r="S244" s="294"/>
      <c r="T244" s="294"/>
      <c r="U244" s="294"/>
      <c r="V244" s="294"/>
      <c r="W244" s="294"/>
      <c r="X244" s="294"/>
      <c r="Y244" s="294"/>
      <c r="Z244" s="294"/>
    </row>
    <row r="245" spans="1:26" ht="12.75" customHeight="1">
      <c r="A245" s="25">
        <v>21120503</v>
      </c>
      <c r="B245" s="302" t="s">
        <v>241</v>
      </c>
      <c r="C245" s="302">
        <v>2150000</v>
      </c>
      <c r="D245" s="294"/>
      <c r="E245" s="294"/>
      <c r="F245" s="281"/>
      <c r="G245" s="294"/>
      <c r="H245" s="294"/>
      <c r="I245" s="294"/>
      <c r="J245" s="294"/>
      <c r="K245" s="294"/>
      <c r="L245" s="294"/>
      <c r="M245" s="294"/>
      <c r="N245" s="294"/>
      <c r="O245" s="294"/>
      <c r="P245" s="294"/>
      <c r="Q245" s="294"/>
      <c r="R245" s="294"/>
      <c r="S245" s="294"/>
      <c r="T245" s="294"/>
      <c r="U245" s="294"/>
      <c r="V245" s="294"/>
      <c r="W245" s="294"/>
      <c r="X245" s="294"/>
      <c r="Y245" s="294"/>
      <c r="Z245" s="294"/>
    </row>
    <row r="246" spans="1:26" ht="12.75" customHeight="1">
      <c r="A246" s="21">
        <v>211206</v>
      </c>
      <c r="B246" s="298" t="s">
        <v>242</v>
      </c>
      <c r="C246" s="298">
        <f>SUM(C247:C249)</f>
        <v>9620336</v>
      </c>
      <c r="D246" s="294"/>
      <c r="E246" s="294"/>
      <c r="F246" s="281"/>
      <c r="G246" s="294"/>
      <c r="H246" s="294"/>
      <c r="I246" s="294"/>
      <c r="J246" s="294"/>
      <c r="K246" s="294"/>
      <c r="L246" s="294"/>
      <c r="M246" s="294"/>
      <c r="N246" s="294"/>
      <c r="O246" s="294"/>
      <c r="P246" s="294"/>
      <c r="Q246" s="294"/>
      <c r="R246" s="294"/>
      <c r="S246" s="294"/>
      <c r="T246" s="294"/>
      <c r="U246" s="294"/>
      <c r="V246" s="294"/>
      <c r="W246" s="294"/>
      <c r="X246" s="294"/>
      <c r="Y246" s="294"/>
      <c r="Z246" s="294"/>
    </row>
    <row r="247" spans="1:26" ht="12.75" customHeight="1">
      <c r="A247" s="25">
        <v>21120601</v>
      </c>
      <c r="B247" s="294" t="s">
        <v>393</v>
      </c>
      <c r="C247" s="294">
        <v>2880336</v>
      </c>
      <c r="D247" s="294"/>
      <c r="E247" s="294"/>
      <c r="F247" s="281"/>
      <c r="G247" s="294"/>
      <c r="H247" s="294"/>
      <c r="I247" s="294"/>
      <c r="J247" s="294"/>
      <c r="K247" s="294"/>
      <c r="L247" s="294"/>
      <c r="M247" s="294"/>
      <c r="N247" s="294"/>
      <c r="O247" s="294"/>
      <c r="P247" s="294"/>
      <c r="Q247" s="294"/>
      <c r="R247" s="294"/>
      <c r="S247" s="294"/>
      <c r="T247" s="294"/>
      <c r="U247" s="294"/>
      <c r="V247" s="294"/>
      <c r="W247" s="294"/>
      <c r="X247" s="294"/>
      <c r="Y247" s="294"/>
      <c r="Z247" s="294"/>
    </row>
    <row r="248" spans="1:26" ht="12.75" customHeight="1">
      <c r="A248" s="25">
        <v>21120602</v>
      </c>
      <c r="B248" s="294" t="s">
        <v>243</v>
      </c>
      <c r="C248" s="294">
        <v>1250000</v>
      </c>
      <c r="D248" s="294"/>
      <c r="E248" s="294"/>
      <c r="F248" s="281"/>
      <c r="G248" s="294"/>
      <c r="H248" s="294"/>
      <c r="I248" s="294"/>
      <c r="J248" s="294"/>
      <c r="K248" s="294"/>
      <c r="L248" s="294"/>
      <c r="M248" s="294"/>
      <c r="N248" s="294"/>
      <c r="O248" s="294"/>
      <c r="P248" s="294"/>
      <c r="Q248" s="294"/>
      <c r="R248" s="294"/>
      <c r="S248" s="294"/>
      <c r="T248" s="294"/>
      <c r="U248" s="294"/>
      <c r="V248" s="294"/>
      <c r="W248" s="294"/>
      <c r="X248" s="294"/>
      <c r="Y248" s="294"/>
      <c r="Z248" s="294"/>
    </row>
    <row r="249" spans="1:26" ht="12.75" customHeight="1">
      <c r="A249" s="25">
        <v>21120604</v>
      </c>
      <c r="B249" s="294" t="s">
        <v>244</v>
      </c>
      <c r="C249" s="294">
        <f>5490000</f>
        <v>5490000</v>
      </c>
      <c r="D249" s="294"/>
      <c r="E249" s="294"/>
      <c r="F249" s="281"/>
      <c r="G249" s="294"/>
      <c r="H249" s="294"/>
      <c r="I249" s="294"/>
      <c r="J249" s="294"/>
      <c r="K249" s="294"/>
      <c r="L249" s="294"/>
      <c r="M249" s="294"/>
      <c r="N249" s="294"/>
      <c r="O249" s="294"/>
      <c r="P249" s="294"/>
      <c r="Q249" s="294"/>
      <c r="R249" s="294"/>
      <c r="S249" s="294"/>
      <c r="T249" s="294"/>
      <c r="U249" s="294"/>
      <c r="V249" s="294"/>
      <c r="W249" s="294"/>
      <c r="X249" s="294"/>
      <c r="Y249" s="294"/>
      <c r="Z249" s="294"/>
    </row>
    <row r="250" spans="1:26" ht="12.75" customHeight="1">
      <c r="A250" s="22">
        <v>211207</v>
      </c>
      <c r="B250" s="298" t="s">
        <v>40</v>
      </c>
      <c r="C250" s="298">
        <f>SUM(C251:C252)</f>
        <v>36220400</v>
      </c>
      <c r="D250" s="294"/>
      <c r="E250" s="294"/>
      <c r="F250" s="281"/>
      <c r="G250" s="294"/>
      <c r="H250" s="294"/>
      <c r="I250" s="294"/>
      <c r="J250" s="294"/>
      <c r="K250" s="294"/>
      <c r="L250" s="294"/>
      <c r="M250" s="294"/>
      <c r="N250" s="294"/>
      <c r="O250" s="294"/>
      <c r="P250" s="294"/>
      <c r="Q250" s="294"/>
      <c r="R250" s="294"/>
      <c r="S250" s="294"/>
      <c r="T250" s="294"/>
      <c r="U250" s="294"/>
      <c r="V250" s="294"/>
      <c r="W250" s="294"/>
      <c r="X250" s="294"/>
      <c r="Y250" s="294"/>
      <c r="Z250" s="294"/>
    </row>
    <row r="251" spans="1:26" ht="12.75" customHeight="1">
      <c r="A251" s="35">
        <v>21120701</v>
      </c>
      <c r="B251" s="294" t="s">
        <v>125</v>
      </c>
      <c r="C251" s="294">
        <v>5540400</v>
      </c>
      <c r="D251" s="294"/>
      <c r="E251" s="294"/>
      <c r="F251" s="281"/>
      <c r="G251" s="294"/>
      <c r="H251" s="294"/>
      <c r="I251" s="294"/>
      <c r="J251" s="294"/>
      <c r="K251" s="294"/>
      <c r="L251" s="294"/>
      <c r="M251" s="294"/>
      <c r="N251" s="294"/>
      <c r="O251" s="294"/>
      <c r="P251" s="294"/>
      <c r="Q251" s="294"/>
      <c r="R251" s="294"/>
      <c r="S251" s="294"/>
      <c r="T251" s="294"/>
      <c r="U251" s="294"/>
      <c r="V251" s="294"/>
      <c r="W251" s="294"/>
      <c r="X251" s="294"/>
      <c r="Y251" s="294"/>
      <c r="Z251" s="294"/>
    </row>
    <row r="252" spans="1:26" ht="12.75" customHeight="1">
      <c r="A252" s="35">
        <v>21120704</v>
      </c>
      <c r="B252" s="294" t="s">
        <v>42</v>
      </c>
      <c r="C252" s="294">
        <f>30680000</f>
        <v>30680000</v>
      </c>
      <c r="D252" s="294"/>
      <c r="E252" s="294"/>
      <c r="F252" s="281"/>
      <c r="G252" s="294"/>
      <c r="H252" s="294"/>
      <c r="I252" s="294"/>
      <c r="J252" s="294"/>
      <c r="K252" s="294"/>
      <c r="L252" s="294"/>
      <c r="M252" s="294"/>
      <c r="N252" s="294"/>
      <c r="O252" s="294"/>
      <c r="P252" s="294"/>
      <c r="Q252" s="294"/>
      <c r="R252" s="294"/>
      <c r="S252" s="294"/>
      <c r="T252" s="294"/>
      <c r="U252" s="294"/>
      <c r="V252" s="294"/>
      <c r="W252" s="294"/>
      <c r="X252" s="294"/>
      <c r="Y252" s="294"/>
      <c r="Z252" s="294"/>
    </row>
    <row r="253" spans="1:26" ht="12.75" customHeight="1">
      <c r="A253" s="21">
        <v>211209</v>
      </c>
      <c r="B253" s="298" t="s">
        <v>50</v>
      </c>
      <c r="C253" s="298">
        <f>SUM(C254:C255)</f>
        <v>4820000</v>
      </c>
      <c r="D253" s="294"/>
      <c r="E253" s="294"/>
      <c r="F253" s="281"/>
      <c r="G253" s="294"/>
      <c r="H253" s="294"/>
      <c r="I253" s="294"/>
      <c r="J253" s="294"/>
      <c r="K253" s="294"/>
      <c r="L253" s="294"/>
      <c r="M253" s="294"/>
      <c r="N253" s="294"/>
      <c r="O253" s="294"/>
      <c r="P253" s="294"/>
      <c r="Q253" s="294"/>
      <c r="R253" s="294"/>
      <c r="S253" s="294"/>
      <c r="T253" s="294"/>
      <c r="U253" s="294"/>
      <c r="V253" s="294"/>
      <c r="W253" s="294"/>
      <c r="X253" s="294"/>
      <c r="Y253" s="294"/>
      <c r="Z253" s="294"/>
    </row>
    <row r="254" spans="1:26" ht="12.75" customHeight="1">
      <c r="A254" s="25">
        <v>21120901</v>
      </c>
      <c r="B254" s="302" t="s">
        <v>51</v>
      </c>
      <c r="C254" s="294">
        <v>3560000</v>
      </c>
      <c r="D254" s="294"/>
      <c r="E254" s="294"/>
      <c r="F254" s="281"/>
      <c r="G254" s="294"/>
      <c r="H254" s="294"/>
      <c r="I254" s="294"/>
      <c r="J254" s="294"/>
      <c r="K254" s="294"/>
      <c r="L254" s="294"/>
      <c r="M254" s="294"/>
      <c r="N254" s="294"/>
      <c r="O254" s="294"/>
      <c r="P254" s="294"/>
      <c r="Q254" s="294"/>
      <c r="R254" s="294"/>
      <c r="S254" s="294"/>
      <c r="T254" s="294"/>
      <c r="U254" s="294"/>
      <c r="V254" s="294"/>
      <c r="W254" s="294"/>
      <c r="X254" s="294"/>
      <c r="Y254" s="294"/>
      <c r="Z254" s="294"/>
    </row>
    <row r="255" spans="1:26" ht="12.75" customHeight="1">
      <c r="A255" s="25">
        <v>21120906</v>
      </c>
      <c r="B255" s="302" t="s">
        <v>52</v>
      </c>
      <c r="C255" s="294">
        <v>1260000</v>
      </c>
      <c r="D255" s="294"/>
      <c r="E255" s="294"/>
      <c r="F255" s="281"/>
      <c r="G255" s="294"/>
      <c r="H255" s="294"/>
      <c r="I255" s="294"/>
      <c r="J255" s="294"/>
      <c r="K255" s="294"/>
      <c r="L255" s="294"/>
      <c r="M255" s="294"/>
      <c r="N255" s="294"/>
      <c r="O255" s="294"/>
      <c r="P255" s="294"/>
      <c r="Q255" s="294"/>
      <c r="R255" s="294"/>
      <c r="S255" s="294"/>
      <c r="T255" s="294"/>
      <c r="U255" s="294"/>
      <c r="V255" s="294"/>
      <c r="W255" s="294"/>
      <c r="X255" s="294"/>
      <c r="Y255" s="294"/>
      <c r="Z255" s="294"/>
    </row>
    <row r="256" spans="1:26" ht="12.75" customHeight="1">
      <c r="A256" s="25"/>
      <c r="B256" s="302"/>
      <c r="C256" s="302"/>
      <c r="D256" s="294"/>
      <c r="E256" s="294"/>
      <c r="F256" s="281"/>
      <c r="G256" s="294"/>
      <c r="H256" s="294"/>
      <c r="I256" s="294"/>
      <c r="J256" s="294"/>
      <c r="K256" s="294"/>
      <c r="L256" s="294"/>
      <c r="M256" s="294"/>
      <c r="N256" s="294"/>
      <c r="O256" s="294"/>
      <c r="P256" s="294"/>
      <c r="Q256" s="294"/>
      <c r="R256" s="294"/>
      <c r="S256" s="294"/>
      <c r="T256" s="294"/>
      <c r="U256" s="294"/>
      <c r="V256" s="294"/>
      <c r="W256" s="294"/>
      <c r="X256" s="294"/>
      <c r="Y256" s="294"/>
      <c r="Z256" s="294"/>
    </row>
    <row r="257" spans="1:26" ht="12.75" customHeight="1">
      <c r="A257" s="829" t="s">
        <v>10</v>
      </c>
      <c r="B257" s="657"/>
      <c r="C257" s="309">
        <f>C258+C261+C264+C266+C268+C270</f>
        <v>1935960000</v>
      </c>
      <c r="D257" s="294"/>
      <c r="E257" s="294"/>
      <c r="F257" s="281"/>
      <c r="G257" s="294"/>
      <c r="H257" s="294"/>
      <c r="I257" s="294"/>
      <c r="J257" s="294"/>
      <c r="K257" s="294"/>
      <c r="L257" s="294"/>
      <c r="M257" s="294"/>
      <c r="N257" s="294"/>
      <c r="O257" s="294"/>
      <c r="P257" s="294"/>
      <c r="Q257" s="294"/>
      <c r="R257" s="294"/>
      <c r="S257" s="294"/>
      <c r="T257" s="294"/>
      <c r="U257" s="294"/>
      <c r="V257" s="294"/>
      <c r="W257" s="294"/>
      <c r="X257" s="294"/>
      <c r="Y257" s="294"/>
      <c r="Z257" s="294"/>
    </row>
    <row r="258" spans="1:26" ht="12.75" customHeight="1">
      <c r="A258" s="22">
        <v>211302</v>
      </c>
      <c r="B258" s="305" t="s">
        <v>53</v>
      </c>
      <c r="C258" s="313">
        <f>SUM(C259:C260)</f>
        <v>20900000</v>
      </c>
      <c r="D258" s="281"/>
      <c r="E258" s="294"/>
      <c r="F258" s="294"/>
      <c r="G258" s="294"/>
      <c r="H258" s="294"/>
      <c r="I258" s="294"/>
      <c r="J258" s="294"/>
      <c r="K258" s="294"/>
      <c r="L258" s="294"/>
      <c r="M258" s="294"/>
      <c r="N258" s="294"/>
      <c r="O258" s="294"/>
      <c r="P258" s="294"/>
      <c r="Q258" s="294"/>
      <c r="R258" s="294"/>
      <c r="S258" s="294"/>
      <c r="T258" s="294"/>
      <c r="U258" s="294"/>
      <c r="V258" s="294"/>
      <c r="W258" s="294"/>
      <c r="X258" s="294"/>
      <c r="Y258" s="294"/>
      <c r="Z258" s="294"/>
    </row>
    <row r="259" spans="1:26" ht="12.75" customHeight="1">
      <c r="A259" s="35">
        <v>21130201</v>
      </c>
      <c r="B259" s="281" t="s">
        <v>143</v>
      </c>
      <c r="C259" s="317">
        <v>17350000</v>
      </c>
      <c r="D259" s="281"/>
      <c r="E259" s="294"/>
      <c r="F259" s="294"/>
      <c r="G259" s="294"/>
      <c r="H259" s="294"/>
      <c r="I259" s="294"/>
      <c r="J259" s="294"/>
      <c r="K259" s="294"/>
      <c r="L259" s="294"/>
      <c r="M259" s="294"/>
      <c r="N259" s="294"/>
      <c r="O259" s="294"/>
      <c r="P259" s="294"/>
      <c r="Q259" s="294"/>
      <c r="R259" s="294"/>
      <c r="S259" s="294"/>
      <c r="T259" s="294"/>
      <c r="U259" s="294"/>
      <c r="V259" s="294"/>
      <c r="W259" s="294"/>
      <c r="X259" s="294"/>
      <c r="Y259" s="294"/>
      <c r="Z259" s="294"/>
    </row>
    <row r="260" spans="1:26" ht="12.75" customHeight="1">
      <c r="A260" s="35">
        <v>21130204</v>
      </c>
      <c r="B260" s="294" t="s">
        <v>54</v>
      </c>
      <c r="C260" s="317">
        <v>3550000</v>
      </c>
      <c r="D260" s="281"/>
      <c r="E260" s="294"/>
      <c r="F260" s="281"/>
      <c r="G260" s="294"/>
      <c r="H260" s="294"/>
      <c r="I260" s="294"/>
      <c r="J260" s="294"/>
      <c r="K260" s="294"/>
      <c r="L260" s="294"/>
      <c r="M260" s="294"/>
      <c r="N260" s="294"/>
      <c r="O260" s="294"/>
      <c r="P260" s="294"/>
      <c r="Q260" s="294"/>
      <c r="R260" s="294"/>
      <c r="S260" s="294"/>
      <c r="T260" s="294"/>
      <c r="U260" s="294"/>
      <c r="V260" s="294"/>
      <c r="W260" s="294"/>
      <c r="X260" s="294"/>
      <c r="Y260" s="294"/>
      <c r="Z260" s="294"/>
    </row>
    <row r="261" spans="1:26" ht="12.75" customHeight="1">
      <c r="A261" s="22">
        <v>211303</v>
      </c>
      <c r="B261" s="298" t="s">
        <v>100</v>
      </c>
      <c r="C261" s="313">
        <f>SUM(C262:C263)</f>
        <v>33775000</v>
      </c>
      <c r="D261" s="281"/>
      <c r="E261" s="294"/>
      <c r="F261" s="281"/>
      <c r="G261" s="294"/>
      <c r="H261" s="294"/>
      <c r="I261" s="294"/>
      <c r="J261" s="294"/>
      <c r="K261" s="294"/>
      <c r="L261" s="294"/>
      <c r="M261" s="294"/>
      <c r="N261" s="294"/>
      <c r="O261" s="294"/>
      <c r="P261" s="294"/>
      <c r="Q261" s="294"/>
      <c r="R261" s="294"/>
      <c r="S261" s="294"/>
      <c r="T261" s="294"/>
      <c r="U261" s="294"/>
      <c r="V261" s="294"/>
      <c r="W261" s="294"/>
      <c r="X261" s="294"/>
      <c r="Y261" s="294"/>
      <c r="Z261" s="294"/>
    </row>
    <row r="262" spans="1:26" ht="12.75" customHeight="1">
      <c r="A262" s="35">
        <v>21130304</v>
      </c>
      <c r="B262" s="294" t="s">
        <v>130</v>
      </c>
      <c r="C262" s="294">
        <f>27990000</f>
        <v>27990000</v>
      </c>
      <c r="D262" s="294"/>
      <c r="E262" s="294"/>
      <c r="F262" s="281"/>
      <c r="G262" s="294"/>
      <c r="H262" s="294"/>
      <c r="I262" s="294"/>
      <c r="J262" s="294"/>
      <c r="K262" s="294"/>
      <c r="L262" s="294"/>
      <c r="M262" s="294"/>
      <c r="N262" s="294"/>
      <c r="O262" s="294"/>
      <c r="P262" s="294"/>
      <c r="Q262" s="294"/>
      <c r="R262" s="294"/>
      <c r="S262" s="294"/>
      <c r="T262" s="294"/>
      <c r="U262" s="294"/>
      <c r="V262" s="294"/>
      <c r="W262" s="294"/>
      <c r="X262" s="294"/>
      <c r="Y262" s="294"/>
      <c r="Z262" s="294"/>
    </row>
    <row r="263" spans="1:26" ht="12.75" customHeight="1">
      <c r="A263" s="35">
        <v>21130307</v>
      </c>
      <c r="B263" s="294" t="s">
        <v>101</v>
      </c>
      <c r="C263" s="294">
        <f>5785000</f>
        <v>5785000</v>
      </c>
      <c r="D263" s="294"/>
      <c r="E263" s="298"/>
      <c r="F263" s="281"/>
      <c r="G263" s="294"/>
      <c r="H263" s="294"/>
      <c r="I263" s="294"/>
      <c r="J263" s="294"/>
      <c r="K263" s="294"/>
      <c r="L263" s="294"/>
      <c r="M263" s="294"/>
      <c r="N263" s="294"/>
      <c r="O263" s="294"/>
      <c r="P263" s="294"/>
      <c r="Q263" s="294"/>
      <c r="R263" s="294"/>
      <c r="S263" s="294"/>
      <c r="T263" s="294"/>
      <c r="U263" s="294"/>
      <c r="V263" s="294"/>
      <c r="W263" s="294"/>
      <c r="X263" s="294"/>
      <c r="Y263" s="294"/>
      <c r="Z263" s="294"/>
    </row>
    <row r="264" spans="1:26" ht="12.75" customHeight="1">
      <c r="A264" s="21">
        <v>211304</v>
      </c>
      <c r="B264" s="298" t="s">
        <v>250</v>
      </c>
      <c r="C264" s="298">
        <f>C265</f>
        <v>1495000000</v>
      </c>
      <c r="D264" s="294"/>
      <c r="E264" s="294"/>
      <c r="F264" s="305"/>
      <c r="G264" s="294"/>
      <c r="H264" s="294"/>
      <c r="I264" s="294"/>
      <c r="J264" s="294"/>
      <c r="K264" s="294"/>
      <c r="L264" s="294"/>
      <c r="M264" s="294"/>
      <c r="N264" s="294"/>
      <c r="O264" s="294"/>
      <c r="P264" s="294"/>
      <c r="Q264" s="294"/>
      <c r="R264" s="294"/>
      <c r="S264" s="294"/>
      <c r="T264" s="294"/>
      <c r="U264" s="294"/>
      <c r="V264" s="294"/>
      <c r="W264" s="294"/>
      <c r="X264" s="294"/>
      <c r="Y264" s="294"/>
      <c r="Z264" s="294"/>
    </row>
    <row r="265" spans="1:26" ht="12.75" customHeight="1">
      <c r="A265" s="35">
        <v>21130405</v>
      </c>
      <c r="B265" s="294" t="s">
        <v>530</v>
      </c>
      <c r="C265" s="294">
        <v>1495000000</v>
      </c>
      <c r="D265" s="294"/>
      <c r="E265" s="294"/>
      <c r="F265" s="281"/>
      <c r="G265" s="294"/>
      <c r="H265" s="294"/>
      <c r="I265" s="294"/>
      <c r="J265" s="294"/>
      <c r="K265" s="294"/>
      <c r="L265" s="294"/>
      <c r="M265" s="294"/>
      <c r="N265" s="294"/>
      <c r="O265" s="294"/>
      <c r="P265" s="294"/>
      <c r="Q265" s="294"/>
      <c r="R265" s="294"/>
      <c r="S265" s="294"/>
      <c r="T265" s="294"/>
      <c r="U265" s="294"/>
      <c r="V265" s="294"/>
      <c r="W265" s="294"/>
      <c r="X265" s="294"/>
      <c r="Y265" s="294"/>
      <c r="Z265" s="294"/>
    </row>
    <row r="266" spans="1:26" ht="12.75" customHeight="1">
      <c r="A266" s="21">
        <v>211305</v>
      </c>
      <c r="B266" s="298" t="s">
        <v>55</v>
      </c>
      <c r="C266" s="298">
        <f>+SUM(C267)</f>
        <v>254600000</v>
      </c>
      <c r="D266" s="294"/>
      <c r="E266" s="294"/>
      <c r="G266" s="294"/>
      <c r="H266" s="294"/>
      <c r="I266" s="294"/>
      <c r="J266" s="294"/>
      <c r="K266" s="294"/>
      <c r="L266" s="294"/>
      <c r="M266" s="294"/>
      <c r="N266" s="294"/>
      <c r="O266" s="294"/>
      <c r="P266" s="294"/>
      <c r="Q266" s="294"/>
      <c r="R266" s="294"/>
      <c r="S266" s="294"/>
      <c r="T266" s="294"/>
      <c r="U266" s="294"/>
      <c r="V266" s="294"/>
      <c r="W266" s="294"/>
      <c r="X266" s="294"/>
      <c r="Y266" s="294"/>
      <c r="Z266" s="294"/>
    </row>
    <row r="267" spans="1:26" ht="12.75" customHeight="1">
      <c r="A267" s="35">
        <v>21130502</v>
      </c>
      <c r="B267" s="294" t="s">
        <v>56</v>
      </c>
      <c r="C267" s="294">
        <f>254600000</f>
        <v>254600000</v>
      </c>
      <c r="D267" s="294"/>
      <c r="E267" s="294"/>
      <c r="F267" s="281"/>
      <c r="G267" s="294"/>
      <c r="H267" s="294"/>
      <c r="I267" s="294"/>
      <c r="J267" s="294"/>
      <c r="K267" s="294"/>
      <c r="L267" s="294"/>
      <c r="M267" s="294"/>
      <c r="N267" s="294"/>
      <c r="O267" s="294"/>
      <c r="P267" s="294"/>
      <c r="Q267" s="294"/>
      <c r="R267" s="294"/>
      <c r="S267" s="294"/>
      <c r="T267" s="294"/>
      <c r="U267" s="294"/>
      <c r="V267" s="294"/>
      <c r="W267" s="294"/>
      <c r="X267" s="294"/>
      <c r="Y267" s="294"/>
      <c r="Z267" s="294"/>
    </row>
    <row r="268" spans="1:26" ht="12.75" customHeight="1">
      <c r="A268" s="21">
        <v>211306</v>
      </c>
      <c r="B268" s="301" t="s">
        <v>57</v>
      </c>
      <c r="C268" s="298">
        <f>C269</f>
        <v>3385000</v>
      </c>
      <c r="D268" s="294"/>
      <c r="E268" s="294"/>
      <c r="F268" s="281"/>
      <c r="G268" s="294"/>
      <c r="H268" s="294"/>
      <c r="I268" s="294"/>
      <c r="J268" s="294"/>
      <c r="K268" s="294"/>
      <c r="L268" s="294"/>
      <c r="M268" s="294"/>
      <c r="N268" s="294"/>
      <c r="O268" s="294"/>
      <c r="P268" s="294"/>
      <c r="Q268" s="294"/>
      <c r="R268" s="294"/>
      <c r="S268" s="294"/>
      <c r="T268" s="294"/>
      <c r="U268" s="294"/>
      <c r="V268" s="294"/>
      <c r="W268" s="294"/>
      <c r="X268" s="294"/>
      <c r="Y268" s="294"/>
      <c r="Z268" s="294"/>
    </row>
    <row r="269" spans="1:26" ht="12.75" customHeight="1">
      <c r="A269" s="25">
        <v>21130604</v>
      </c>
      <c r="B269" s="294" t="s">
        <v>58</v>
      </c>
      <c r="C269" s="294">
        <v>3385000</v>
      </c>
      <c r="D269" s="294"/>
      <c r="E269" s="294"/>
      <c r="F269" s="281"/>
      <c r="G269" s="294"/>
      <c r="H269" s="294"/>
      <c r="I269" s="294"/>
      <c r="J269" s="294"/>
      <c r="K269" s="294"/>
      <c r="L269" s="294"/>
      <c r="M269" s="294"/>
      <c r="N269" s="294"/>
      <c r="O269" s="294"/>
      <c r="P269" s="294"/>
      <c r="Q269" s="294"/>
      <c r="R269" s="294"/>
      <c r="S269" s="294"/>
      <c r="T269" s="294"/>
      <c r="U269" s="294"/>
      <c r="V269" s="294"/>
      <c r="W269" s="294"/>
      <c r="X269" s="294"/>
      <c r="Y269" s="294"/>
      <c r="Z269" s="294"/>
    </row>
    <row r="270" spans="1:26" ht="12.75" customHeight="1">
      <c r="A270" s="21">
        <v>211309</v>
      </c>
      <c r="B270" s="301" t="s">
        <v>61</v>
      </c>
      <c r="C270" s="298">
        <f>+SUM(C271)</f>
        <v>128300000</v>
      </c>
      <c r="D270" s="294"/>
      <c r="E270" s="294"/>
      <c r="F270" s="281"/>
      <c r="G270" s="294"/>
      <c r="H270" s="294"/>
      <c r="I270" s="294"/>
      <c r="J270" s="294"/>
      <c r="K270" s="294"/>
      <c r="L270" s="294"/>
      <c r="M270" s="294"/>
      <c r="N270" s="294"/>
      <c r="O270" s="294"/>
      <c r="P270" s="294"/>
      <c r="Q270" s="294"/>
      <c r="R270" s="294"/>
      <c r="S270" s="294"/>
      <c r="T270" s="294"/>
      <c r="U270" s="294"/>
      <c r="V270" s="294"/>
      <c r="W270" s="294"/>
      <c r="X270" s="294"/>
      <c r="Y270" s="294"/>
      <c r="Z270" s="294"/>
    </row>
    <row r="271" spans="1:26" ht="12.75" customHeight="1">
      <c r="A271" s="35">
        <v>21130901</v>
      </c>
      <c r="B271" s="294" t="s">
        <v>62</v>
      </c>
      <c r="C271" s="294">
        <v>128300000</v>
      </c>
      <c r="D271" s="294"/>
      <c r="E271" s="294"/>
      <c r="F271" s="303"/>
      <c r="G271" s="294"/>
      <c r="H271" s="294"/>
      <c r="I271" s="294"/>
      <c r="J271" s="294"/>
      <c r="K271" s="294"/>
      <c r="L271" s="294"/>
      <c r="M271" s="294"/>
      <c r="N271" s="294"/>
      <c r="O271" s="294"/>
      <c r="P271" s="294"/>
      <c r="Q271" s="294"/>
      <c r="R271" s="294"/>
      <c r="S271" s="294"/>
      <c r="T271" s="294"/>
      <c r="U271" s="294"/>
      <c r="V271" s="294"/>
      <c r="W271" s="294"/>
      <c r="X271" s="294"/>
      <c r="Y271" s="294"/>
      <c r="Z271" s="294"/>
    </row>
    <row r="272" spans="1:26" ht="12.75" customHeight="1">
      <c r="A272" s="25"/>
      <c r="B272" s="302"/>
      <c r="C272" s="294"/>
      <c r="D272" s="294"/>
      <c r="E272" s="294"/>
      <c r="F272" s="281"/>
      <c r="G272" s="294"/>
      <c r="H272" s="294"/>
      <c r="I272" s="294"/>
      <c r="J272" s="294"/>
      <c r="K272" s="294"/>
      <c r="L272" s="294"/>
      <c r="M272" s="294"/>
      <c r="N272" s="294"/>
      <c r="O272" s="294"/>
      <c r="P272" s="294"/>
      <c r="Q272" s="294"/>
      <c r="R272" s="294"/>
      <c r="S272" s="294"/>
      <c r="T272" s="294"/>
      <c r="U272" s="294"/>
      <c r="V272" s="294"/>
      <c r="W272" s="294"/>
      <c r="X272" s="294"/>
      <c r="Y272" s="294"/>
      <c r="Z272" s="294"/>
    </row>
    <row r="273" spans="1:26" ht="12.75" customHeight="1">
      <c r="A273" s="830" t="s">
        <v>74</v>
      </c>
      <c r="B273" s="657"/>
      <c r="C273" s="310">
        <f>C274+C276+C279+C282+C284</f>
        <v>56200001</v>
      </c>
      <c r="D273" s="294"/>
      <c r="E273" s="294"/>
      <c r="F273" s="281"/>
      <c r="G273" s="294"/>
      <c r="H273" s="294"/>
      <c r="I273" s="294"/>
      <c r="J273" s="294"/>
      <c r="K273" s="294"/>
      <c r="L273" s="294"/>
      <c r="M273" s="294"/>
      <c r="N273" s="294"/>
      <c r="O273" s="294"/>
      <c r="P273" s="294"/>
      <c r="Q273" s="294"/>
      <c r="R273" s="294"/>
      <c r="S273" s="294"/>
      <c r="T273" s="294"/>
      <c r="U273" s="294"/>
      <c r="V273" s="294"/>
      <c r="W273" s="294"/>
      <c r="X273" s="294"/>
      <c r="Y273" s="294"/>
      <c r="Z273" s="294"/>
    </row>
    <row r="274" spans="1:26" ht="12.75" customHeight="1">
      <c r="A274" s="21">
        <v>221102</v>
      </c>
      <c r="B274" s="305" t="s">
        <v>132</v>
      </c>
      <c r="C274" s="313">
        <f>SUM(C275)</f>
        <v>6200000</v>
      </c>
      <c r="D274" s="281"/>
      <c r="E274" s="294"/>
      <c r="F274" s="281"/>
      <c r="G274" s="294"/>
      <c r="H274" s="294"/>
      <c r="I274" s="294"/>
      <c r="J274" s="294"/>
      <c r="K274" s="294"/>
      <c r="L274" s="294"/>
      <c r="M274" s="294"/>
      <c r="N274" s="294"/>
      <c r="O274" s="294"/>
      <c r="P274" s="294"/>
      <c r="Q274" s="294"/>
      <c r="R274" s="294"/>
      <c r="S274" s="294"/>
      <c r="T274" s="294"/>
      <c r="U274" s="294"/>
      <c r="V274" s="294"/>
      <c r="W274" s="294"/>
      <c r="X274" s="294"/>
      <c r="Y274" s="294"/>
      <c r="Z274" s="294"/>
    </row>
    <row r="275" spans="1:26" ht="12.75" customHeight="1">
      <c r="A275" s="25">
        <v>22110201</v>
      </c>
      <c r="B275" s="302" t="s">
        <v>252</v>
      </c>
      <c r="C275" s="302">
        <v>6200000</v>
      </c>
      <c r="D275" s="307"/>
      <c r="E275" s="294"/>
      <c r="F275" s="281"/>
      <c r="G275" s="294"/>
      <c r="H275" s="294"/>
      <c r="I275" s="294"/>
      <c r="J275" s="294"/>
      <c r="K275" s="294"/>
      <c r="L275" s="294"/>
      <c r="M275" s="294"/>
      <c r="N275" s="294"/>
      <c r="O275" s="294"/>
      <c r="P275" s="294"/>
      <c r="Q275" s="294"/>
      <c r="R275" s="294"/>
      <c r="S275" s="294"/>
      <c r="T275" s="294"/>
      <c r="U275" s="294"/>
      <c r="V275" s="294"/>
      <c r="W275" s="294"/>
      <c r="X275" s="294"/>
      <c r="Y275" s="294"/>
      <c r="Z275" s="294"/>
    </row>
    <row r="276" spans="1:26" ht="12.75" customHeight="1">
      <c r="A276" s="21">
        <v>221103</v>
      </c>
      <c r="B276" s="301" t="s">
        <v>135</v>
      </c>
      <c r="C276" s="301">
        <f>SUM(C277:C278)</f>
        <v>30000001</v>
      </c>
      <c r="D276" s="307"/>
      <c r="E276" s="294"/>
      <c r="F276" s="281"/>
      <c r="G276" s="294"/>
      <c r="H276" s="294"/>
      <c r="I276" s="294"/>
      <c r="J276" s="294"/>
      <c r="K276" s="294"/>
      <c r="L276" s="294"/>
      <c r="M276" s="294"/>
      <c r="N276" s="294"/>
      <c r="O276" s="294"/>
      <c r="P276" s="294"/>
      <c r="Q276" s="294"/>
      <c r="R276" s="294"/>
      <c r="S276" s="294"/>
      <c r="T276" s="294"/>
      <c r="U276" s="294"/>
      <c r="V276" s="294"/>
      <c r="W276" s="294"/>
      <c r="X276" s="294"/>
      <c r="Y276" s="294"/>
      <c r="Z276" s="294"/>
    </row>
    <row r="277" spans="1:26" ht="12.75" customHeight="1">
      <c r="A277" s="25">
        <v>22110301</v>
      </c>
      <c r="B277" s="302" t="s">
        <v>136</v>
      </c>
      <c r="C277" s="302">
        <v>1</v>
      </c>
      <c r="D277" s="307"/>
      <c r="E277" s="294"/>
      <c r="F277" s="281"/>
      <c r="G277" s="294"/>
      <c r="H277" s="294"/>
      <c r="I277" s="294"/>
      <c r="J277" s="294"/>
      <c r="K277" s="294"/>
      <c r="L277" s="294"/>
      <c r="M277" s="294"/>
      <c r="N277" s="294"/>
      <c r="O277" s="294"/>
      <c r="P277" s="294"/>
      <c r="Q277" s="294"/>
      <c r="R277" s="294"/>
      <c r="S277" s="294"/>
      <c r="T277" s="294"/>
      <c r="U277" s="294"/>
      <c r="V277" s="294"/>
      <c r="W277" s="294"/>
      <c r="X277" s="294"/>
      <c r="Y277" s="294"/>
      <c r="Z277" s="294"/>
    </row>
    <row r="278" spans="1:26" ht="12.75" customHeight="1">
      <c r="A278" s="25">
        <v>22110302</v>
      </c>
      <c r="B278" s="302" t="s">
        <v>531</v>
      </c>
      <c r="C278" s="302">
        <v>30000000</v>
      </c>
      <c r="D278" s="307"/>
      <c r="E278" s="294"/>
      <c r="F278" s="281"/>
      <c r="G278" s="294"/>
      <c r="H278" s="294"/>
      <c r="I278" s="294"/>
      <c r="J278" s="294"/>
      <c r="K278" s="294"/>
      <c r="L278" s="294"/>
      <c r="M278" s="294"/>
      <c r="N278" s="294"/>
      <c r="O278" s="294"/>
      <c r="P278" s="294"/>
      <c r="Q278" s="294"/>
      <c r="R278" s="294"/>
      <c r="S278" s="294"/>
      <c r="T278" s="294"/>
      <c r="U278" s="294"/>
      <c r="V278" s="294"/>
      <c r="W278" s="294"/>
      <c r="X278" s="294"/>
      <c r="Y278" s="294"/>
      <c r="Z278" s="294"/>
    </row>
    <row r="279" spans="1:26" ht="12.75" customHeight="1">
      <c r="A279" s="22">
        <v>221104</v>
      </c>
      <c r="B279" s="298" t="s">
        <v>78</v>
      </c>
      <c r="C279" s="301">
        <f>SUM(C280:C281)</f>
        <v>8000000</v>
      </c>
      <c r="D279" s="307"/>
      <c r="E279" s="294"/>
      <c r="F279" s="281"/>
      <c r="G279" s="294"/>
      <c r="H279" s="294"/>
      <c r="I279" s="294"/>
      <c r="J279" s="294"/>
      <c r="K279" s="294"/>
      <c r="L279" s="294"/>
      <c r="M279" s="294"/>
      <c r="N279" s="294"/>
      <c r="O279" s="294"/>
      <c r="P279" s="294"/>
      <c r="Q279" s="294"/>
      <c r="R279" s="294"/>
      <c r="S279" s="294"/>
      <c r="T279" s="294"/>
      <c r="U279" s="294"/>
      <c r="V279" s="294"/>
      <c r="W279" s="294"/>
      <c r="X279" s="294"/>
      <c r="Y279" s="294"/>
      <c r="Z279" s="294"/>
    </row>
    <row r="280" spans="1:26" ht="12.75" customHeight="1">
      <c r="A280" s="35">
        <v>22110404</v>
      </c>
      <c r="B280" s="294" t="s">
        <v>106</v>
      </c>
      <c r="C280" s="302">
        <v>3500000</v>
      </c>
      <c r="D280" s="307"/>
      <c r="E280" s="294"/>
      <c r="F280" s="281"/>
      <c r="G280" s="294"/>
      <c r="H280" s="294"/>
      <c r="I280" s="294"/>
      <c r="J280" s="294"/>
      <c r="K280" s="294"/>
      <c r="L280" s="294"/>
      <c r="M280" s="294"/>
      <c r="N280" s="294"/>
      <c r="O280" s="294"/>
      <c r="P280" s="294"/>
      <c r="Q280" s="294"/>
      <c r="R280" s="294"/>
      <c r="S280" s="294"/>
      <c r="T280" s="294"/>
      <c r="U280" s="294"/>
      <c r="V280" s="294"/>
      <c r="W280" s="294"/>
      <c r="X280" s="294"/>
      <c r="Y280" s="294"/>
      <c r="Z280" s="294"/>
    </row>
    <row r="281" spans="1:26" ht="12.75" customHeight="1">
      <c r="A281" s="25">
        <v>22110409</v>
      </c>
      <c r="B281" s="302" t="s">
        <v>80</v>
      </c>
      <c r="C281" s="302">
        <v>4500000</v>
      </c>
      <c r="D281" s="307"/>
      <c r="E281" s="294"/>
      <c r="F281" s="281"/>
      <c r="G281" s="294"/>
      <c r="H281" s="294"/>
      <c r="I281" s="294"/>
      <c r="J281" s="294"/>
      <c r="K281" s="294"/>
      <c r="L281" s="294"/>
      <c r="M281" s="294"/>
      <c r="N281" s="294"/>
      <c r="O281" s="294"/>
      <c r="P281" s="294"/>
      <c r="Q281" s="294"/>
      <c r="R281" s="294"/>
      <c r="S281" s="294"/>
      <c r="T281" s="294"/>
      <c r="U281" s="294"/>
      <c r="V281" s="294"/>
      <c r="W281" s="294"/>
      <c r="X281" s="294"/>
      <c r="Y281" s="294"/>
      <c r="Z281" s="294"/>
    </row>
    <row r="282" spans="1:26" ht="12.75" customHeight="1">
      <c r="A282" s="21">
        <v>221105</v>
      </c>
      <c r="B282" s="49" t="s">
        <v>155</v>
      </c>
      <c r="C282" s="301">
        <f>C283</f>
        <v>9000000</v>
      </c>
      <c r="D282" s="307"/>
      <c r="E282" s="294"/>
      <c r="F282" s="281"/>
      <c r="G282" s="294"/>
      <c r="H282" s="294"/>
      <c r="I282" s="294"/>
      <c r="J282" s="294"/>
      <c r="K282" s="294"/>
      <c r="L282" s="294"/>
      <c r="M282" s="294"/>
      <c r="N282" s="294"/>
      <c r="O282" s="294"/>
      <c r="P282" s="294"/>
      <c r="Q282" s="294"/>
      <c r="R282" s="294"/>
      <c r="S282" s="294"/>
      <c r="T282" s="294"/>
      <c r="U282" s="294"/>
      <c r="V282" s="294"/>
      <c r="W282" s="294"/>
      <c r="X282" s="294"/>
      <c r="Y282" s="294"/>
      <c r="Z282" s="294"/>
    </row>
    <row r="283" spans="1:26" ht="12.75" customHeight="1">
      <c r="A283" s="25">
        <v>22110501</v>
      </c>
      <c r="B283" s="29" t="s">
        <v>156</v>
      </c>
      <c r="C283" s="302">
        <v>9000000</v>
      </c>
      <c r="D283" s="307"/>
      <c r="E283" s="294"/>
      <c r="F283" s="281"/>
      <c r="G283" s="294"/>
      <c r="H283" s="294"/>
      <c r="I283" s="294"/>
      <c r="J283" s="294"/>
      <c r="K283" s="294"/>
      <c r="L283" s="294"/>
      <c r="M283" s="294"/>
      <c r="N283" s="294"/>
      <c r="O283" s="294"/>
      <c r="P283" s="294"/>
      <c r="Q283" s="294"/>
      <c r="R283" s="294"/>
      <c r="S283" s="294"/>
      <c r="T283" s="294"/>
      <c r="U283" s="294"/>
      <c r="V283" s="294"/>
      <c r="W283" s="294"/>
      <c r="X283" s="294"/>
      <c r="Y283" s="294"/>
      <c r="Z283" s="294"/>
    </row>
    <row r="284" spans="1:26" ht="12.75" customHeight="1">
      <c r="A284" s="21">
        <v>221107</v>
      </c>
      <c r="B284" s="301" t="s">
        <v>81</v>
      </c>
      <c r="C284" s="301">
        <f>SUM(C285)</f>
        <v>3000000</v>
      </c>
      <c r="D284" s="307"/>
      <c r="E284" s="294"/>
      <c r="F284" s="281"/>
      <c r="G284" s="294"/>
      <c r="H284" s="294"/>
      <c r="I284" s="294"/>
      <c r="J284" s="294"/>
      <c r="K284" s="294"/>
      <c r="L284" s="294"/>
      <c r="M284" s="294"/>
      <c r="N284" s="294"/>
      <c r="O284" s="294"/>
      <c r="P284" s="294"/>
      <c r="Q284" s="294"/>
      <c r="R284" s="294"/>
      <c r="S284" s="294"/>
      <c r="T284" s="294"/>
      <c r="U284" s="294"/>
      <c r="V284" s="294"/>
      <c r="W284" s="294"/>
      <c r="X284" s="294"/>
      <c r="Y284" s="294"/>
      <c r="Z284" s="294"/>
    </row>
    <row r="285" spans="1:26" ht="12.75" customHeight="1">
      <c r="A285" s="25">
        <v>22110702</v>
      </c>
      <c r="B285" s="302" t="s">
        <v>82</v>
      </c>
      <c r="C285" s="302">
        <v>3000000</v>
      </c>
      <c r="D285" s="307"/>
      <c r="E285" s="294"/>
      <c r="F285" s="281"/>
      <c r="G285" s="294"/>
      <c r="H285" s="294"/>
      <c r="I285" s="294"/>
      <c r="J285" s="294"/>
      <c r="K285" s="294"/>
      <c r="L285" s="294"/>
      <c r="M285" s="294"/>
      <c r="N285" s="294"/>
      <c r="O285" s="294"/>
      <c r="P285" s="294"/>
      <c r="Q285" s="294"/>
      <c r="R285" s="294"/>
      <c r="S285" s="294"/>
      <c r="T285" s="294"/>
      <c r="U285" s="294"/>
      <c r="V285" s="294"/>
      <c r="W285" s="294"/>
      <c r="X285" s="294"/>
      <c r="Y285" s="294"/>
      <c r="Z285" s="294"/>
    </row>
    <row r="286" spans="1:26" ht="12.75" customHeight="1">
      <c r="A286" s="29"/>
      <c r="B286" s="302"/>
      <c r="C286" s="302"/>
      <c r="D286" s="307"/>
      <c r="E286" s="298" t="str">
        <f>IF(D286=4,(C286*0.85),IF(D286=1,(C286*1),IF(D286=2,(C286*1.15),IF(D286=3,(C286*1.3),""))))</f>
        <v/>
      </c>
      <c r="F286" s="294"/>
      <c r="G286" s="294"/>
      <c r="H286" s="294"/>
      <c r="I286" s="294"/>
      <c r="J286" s="294"/>
      <c r="K286" s="294"/>
      <c r="L286" s="294"/>
      <c r="M286" s="294"/>
      <c r="N286" s="294"/>
      <c r="O286" s="294"/>
      <c r="P286" s="294"/>
      <c r="Q286" s="294"/>
      <c r="R286" s="294"/>
      <c r="S286" s="294"/>
      <c r="T286" s="294"/>
      <c r="U286" s="294"/>
      <c r="V286" s="294"/>
      <c r="W286" s="294"/>
      <c r="X286" s="294"/>
      <c r="Y286" s="294"/>
      <c r="Z286" s="294"/>
    </row>
    <row r="287" spans="1:26" ht="12.75" customHeight="1" thickBot="1">
      <c r="A287" s="25"/>
      <c r="B287" s="302"/>
      <c r="C287" s="302"/>
      <c r="D287" s="307"/>
      <c r="E287" s="294" t="str">
        <f>IF(D287="4",(C287*0.85),IF(D287=1,(C287*1),IF(D287=2,(C287*1.15),IF(D287=3,(C287*1.3),""))))</f>
        <v/>
      </c>
      <c r="F287" s="281"/>
      <c r="G287" s="294"/>
      <c r="H287" s="294"/>
      <c r="I287" s="294"/>
      <c r="J287" s="294"/>
      <c r="K287" s="294"/>
      <c r="L287" s="294"/>
      <c r="M287" s="294"/>
      <c r="N287" s="294"/>
      <c r="O287" s="294"/>
      <c r="P287" s="294"/>
      <c r="Q287" s="294"/>
      <c r="R287" s="294"/>
      <c r="S287" s="294"/>
      <c r="T287" s="294"/>
      <c r="U287" s="294"/>
      <c r="V287" s="294"/>
      <c r="W287" s="294"/>
      <c r="X287" s="294"/>
      <c r="Y287" s="294"/>
      <c r="Z287" s="294"/>
    </row>
    <row r="288" spans="1:26" ht="12.75" customHeight="1">
      <c r="A288" s="817" t="s">
        <v>864</v>
      </c>
      <c r="B288" s="818"/>
      <c r="C288" s="827" t="s">
        <v>532</v>
      </c>
      <c r="E288" s="281"/>
      <c r="F288" s="294"/>
      <c r="G288" s="294"/>
      <c r="H288" s="294"/>
      <c r="I288" s="294"/>
      <c r="J288" s="294"/>
      <c r="K288" s="294"/>
      <c r="L288" s="294"/>
      <c r="M288" s="294"/>
      <c r="N288" s="294"/>
      <c r="O288" s="294"/>
      <c r="P288" s="294"/>
      <c r="Q288" s="294"/>
      <c r="R288" s="294"/>
      <c r="S288" s="294"/>
      <c r="T288" s="294"/>
      <c r="U288" s="294"/>
      <c r="V288" s="294"/>
      <c r="W288" s="294"/>
      <c r="X288" s="294"/>
      <c r="Y288" s="294"/>
    </row>
    <row r="289" spans="1:25" ht="12.75" customHeight="1" thickBot="1">
      <c r="A289" s="819"/>
      <c r="B289" s="820"/>
      <c r="C289" s="662"/>
      <c r="E289" s="281"/>
      <c r="F289" s="294"/>
      <c r="G289" s="294"/>
      <c r="H289" s="294"/>
      <c r="I289" s="294"/>
      <c r="J289" s="294"/>
      <c r="K289" s="294"/>
      <c r="L289" s="294"/>
      <c r="M289" s="294"/>
      <c r="N289" s="294"/>
      <c r="O289" s="294"/>
      <c r="P289" s="294"/>
      <c r="Q289" s="294"/>
      <c r="R289" s="294"/>
      <c r="S289" s="294"/>
      <c r="T289" s="294"/>
      <c r="U289" s="294"/>
      <c r="V289" s="294"/>
      <c r="W289" s="294"/>
      <c r="X289" s="294"/>
      <c r="Y289" s="294"/>
    </row>
    <row r="290" spans="1:25" ht="12.75" customHeight="1">
      <c r="A290" s="821" t="s">
        <v>533</v>
      </c>
      <c r="B290" s="822"/>
      <c r="C290" s="823"/>
      <c r="E290" s="281"/>
      <c r="F290" s="294"/>
      <c r="G290" s="294"/>
      <c r="H290" s="294"/>
      <c r="I290" s="294"/>
      <c r="J290" s="294"/>
      <c r="K290" s="294"/>
      <c r="L290" s="294"/>
      <c r="M290" s="294"/>
      <c r="N290" s="294"/>
      <c r="O290" s="294"/>
      <c r="P290" s="294"/>
      <c r="Q290" s="294"/>
      <c r="R290" s="294"/>
      <c r="S290" s="294"/>
      <c r="T290" s="294"/>
      <c r="U290" s="294"/>
      <c r="V290" s="294"/>
      <c r="W290" s="294"/>
      <c r="X290" s="294"/>
      <c r="Y290" s="294"/>
    </row>
    <row r="291" spans="1:25" ht="12.75" customHeight="1">
      <c r="A291" s="821"/>
      <c r="B291" s="822"/>
      <c r="C291" s="823"/>
      <c r="E291" s="281"/>
      <c r="F291" s="294"/>
      <c r="G291" s="294"/>
      <c r="H291" s="294"/>
      <c r="I291" s="294"/>
      <c r="J291" s="294"/>
      <c r="K291" s="294"/>
      <c r="L291" s="294"/>
      <c r="M291" s="294"/>
      <c r="N291" s="294"/>
      <c r="O291" s="294"/>
      <c r="P291" s="294"/>
      <c r="Q291" s="294"/>
      <c r="R291" s="294"/>
      <c r="S291" s="294"/>
      <c r="T291" s="294"/>
      <c r="U291" s="294"/>
      <c r="V291" s="294"/>
      <c r="W291" s="294"/>
      <c r="X291" s="294"/>
      <c r="Y291" s="294"/>
    </row>
    <row r="292" spans="1:25" ht="12.75" customHeight="1">
      <c r="A292" s="821"/>
      <c r="B292" s="822"/>
      <c r="C292" s="823"/>
      <c r="E292" s="281"/>
      <c r="F292" s="294"/>
      <c r="G292" s="294"/>
      <c r="H292" s="294"/>
      <c r="I292" s="294"/>
      <c r="J292" s="294"/>
      <c r="K292" s="294"/>
      <c r="L292" s="294"/>
      <c r="M292" s="294"/>
      <c r="N292" s="294"/>
      <c r="O292" s="294"/>
      <c r="P292" s="294"/>
      <c r="Q292" s="294"/>
      <c r="R292" s="294"/>
      <c r="S292" s="294"/>
      <c r="T292" s="294"/>
      <c r="U292" s="294"/>
      <c r="V292" s="294"/>
      <c r="W292" s="294"/>
      <c r="X292" s="294"/>
      <c r="Y292" s="294"/>
    </row>
    <row r="293" spans="1:25" ht="12.75" customHeight="1">
      <c r="A293" s="821"/>
      <c r="B293" s="822"/>
      <c r="C293" s="823"/>
      <c r="E293" s="281"/>
      <c r="F293" s="294"/>
      <c r="G293" s="294"/>
      <c r="H293" s="294"/>
      <c r="I293" s="294"/>
      <c r="J293" s="294"/>
      <c r="K293" s="294"/>
      <c r="L293" s="294"/>
      <c r="M293" s="294"/>
      <c r="N293" s="294"/>
      <c r="O293" s="294"/>
      <c r="P293" s="294"/>
      <c r="Q293" s="294"/>
      <c r="R293" s="294"/>
      <c r="S293" s="294"/>
      <c r="T293" s="294"/>
      <c r="U293" s="294"/>
      <c r="V293" s="294"/>
      <c r="W293" s="294"/>
      <c r="X293" s="294"/>
      <c r="Y293" s="294"/>
    </row>
    <row r="294" spans="1:25" ht="12.75" customHeight="1">
      <c r="A294" s="821"/>
      <c r="B294" s="822"/>
      <c r="C294" s="823"/>
      <c r="E294" s="281"/>
      <c r="F294" s="294"/>
      <c r="G294" s="294"/>
      <c r="H294" s="294"/>
      <c r="I294" s="294"/>
      <c r="J294" s="294"/>
      <c r="K294" s="294"/>
      <c r="L294" s="294"/>
      <c r="M294" s="294"/>
      <c r="N294" s="294"/>
      <c r="O294" s="294"/>
      <c r="P294" s="294"/>
      <c r="Q294" s="294"/>
      <c r="R294" s="294"/>
      <c r="S294" s="294"/>
      <c r="T294" s="294"/>
      <c r="U294" s="294"/>
      <c r="V294" s="294"/>
      <c r="W294" s="294"/>
      <c r="X294" s="294"/>
      <c r="Y294" s="294"/>
    </row>
    <row r="295" spans="1:25" ht="12.75" customHeight="1">
      <c r="A295" s="821"/>
      <c r="B295" s="822"/>
      <c r="C295" s="823"/>
      <c r="E295" s="281"/>
      <c r="F295" s="294"/>
      <c r="G295" s="294"/>
      <c r="H295" s="294"/>
      <c r="I295" s="294"/>
      <c r="J295" s="294"/>
      <c r="K295" s="294"/>
      <c r="L295" s="294"/>
      <c r="M295" s="294"/>
      <c r="N295" s="294"/>
      <c r="O295" s="294"/>
      <c r="P295" s="294"/>
      <c r="Q295" s="294"/>
      <c r="R295" s="294"/>
      <c r="S295" s="294"/>
      <c r="T295" s="294"/>
      <c r="U295" s="294"/>
      <c r="V295" s="294"/>
      <c r="W295" s="294"/>
      <c r="X295" s="294"/>
      <c r="Y295" s="294"/>
    </row>
    <row r="296" spans="1:25" ht="12.75" customHeight="1">
      <c r="A296" s="821"/>
      <c r="B296" s="822"/>
      <c r="C296" s="823"/>
      <c r="E296" s="281"/>
      <c r="F296" s="294"/>
      <c r="G296" s="294"/>
      <c r="H296" s="294"/>
      <c r="I296" s="294"/>
      <c r="J296" s="294"/>
      <c r="K296" s="294"/>
      <c r="L296" s="294"/>
      <c r="M296" s="294"/>
      <c r="N296" s="294"/>
      <c r="O296" s="294"/>
      <c r="P296" s="294"/>
      <c r="Q296" s="294"/>
      <c r="R296" s="294"/>
      <c r="S296" s="294"/>
      <c r="T296" s="294"/>
      <c r="U296" s="294"/>
      <c r="V296" s="294"/>
      <c r="W296" s="294"/>
      <c r="X296" s="294"/>
      <c r="Y296" s="294"/>
    </row>
    <row r="297" spans="1:25" ht="12.75" customHeight="1">
      <c r="A297" s="821"/>
      <c r="B297" s="822"/>
      <c r="C297" s="823"/>
      <c r="E297" s="281"/>
      <c r="F297" s="294"/>
      <c r="G297" s="294"/>
      <c r="H297" s="294"/>
      <c r="I297" s="294"/>
      <c r="J297" s="294"/>
      <c r="K297" s="294"/>
      <c r="L297" s="294"/>
      <c r="M297" s="294"/>
      <c r="N297" s="294"/>
      <c r="O297" s="294"/>
      <c r="P297" s="294"/>
      <c r="Q297" s="294"/>
      <c r="R297" s="294"/>
      <c r="S297" s="294"/>
      <c r="T297" s="294"/>
      <c r="U297" s="294"/>
      <c r="V297" s="294"/>
      <c r="W297" s="294"/>
      <c r="X297" s="294"/>
      <c r="Y297" s="294"/>
    </row>
    <row r="298" spans="1:25" ht="12.75" customHeight="1">
      <c r="A298" s="821"/>
      <c r="B298" s="822"/>
      <c r="C298" s="823"/>
      <c r="E298" s="281"/>
      <c r="F298" s="294"/>
      <c r="G298" s="294"/>
      <c r="H298" s="294"/>
      <c r="I298" s="294"/>
      <c r="J298" s="294"/>
      <c r="K298" s="294"/>
      <c r="L298" s="294"/>
      <c r="M298" s="294"/>
      <c r="N298" s="294"/>
      <c r="O298" s="294"/>
      <c r="P298" s="294"/>
      <c r="Q298" s="294"/>
      <c r="R298" s="294"/>
      <c r="S298" s="294"/>
      <c r="T298" s="294"/>
      <c r="U298" s="294"/>
      <c r="V298" s="294"/>
      <c r="W298" s="294"/>
      <c r="X298" s="294"/>
      <c r="Y298" s="294"/>
    </row>
    <row r="299" spans="1:25" ht="12.75" customHeight="1">
      <c r="A299" s="821"/>
      <c r="B299" s="822"/>
      <c r="C299" s="823"/>
      <c r="E299" s="281"/>
      <c r="F299" s="294"/>
      <c r="G299" s="294"/>
      <c r="H299" s="294"/>
      <c r="I299" s="294"/>
      <c r="J299" s="294"/>
      <c r="K299" s="294"/>
      <c r="L299" s="294"/>
      <c r="M299" s="294"/>
      <c r="N299" s="294"/>
      <c r="O299" s="294"/>
      <c r="P299" s="294"/>
      <c r="Q299" s="294"/>
      <c r="R299" s="294"/>
      <c r="S299" s="294"/>
      <c r="T299" s="294"/>
      <c r="U299" s="294"/>
      <c r="V299" s="294"/>
      <c r="W299" s="294"/>
      <c r="X299" s="294"/>
      <c r="Y299" s="294"/>
    </row>
    <row r="300" spans="1:25" ht="12.75" customHeight="1">
      <c r="A300" s="821"/>
      <c r="B300" s="822"/>
      <c r="C300" s="823"/>
      <c r="E300" s="281"/>
      <c r="F300" s="294"/>
      <c r="G300" s="294"/>
      <c r="H300" s="294"/>
      <c r="I300" s="294"/>
      <c r="J300" s="294"/>
      <c r="K300" s="294"/>
      <c r="L300" s="294"/>
      <c r="M300" s="294"/>
      <c r="N300" s="294"/>
      <c r="O300" s="294"/>
      <c r="P300" s="294"/>
      <c r="Q300" s="294"/>
      <c r="R300" s="294"/>
      <c r="S300" s="294"/>
      <c r="T300" s="294"/>
      <c r="U300" s="294"/>
      <c r="V300" s="294"/>
      <c r="W300" s="294"/>
      <c r="X300" s="294"/>
      <c r="Y300" s="294"/>
    </row>
    <row r="301" spans="1:25" ht="12.75" customHeight="1">
      <c r="A301" s="821"/>
      <c r="B301" s="822"/>
      <c r="C301" s="823"/>
      <c r="E301" s="281"/>
      <c r="F301" s="294"/>
      <c r="G301" s="294"/>
      <c r="H301" s="294"/>
      <c r="I301" s="294"/>
      <c r="J301" s="294"/>
      <c r="K301" s="294"/>
      <c r="L301" s="294"/>
      <c r="M301" s="294"/>
      <c r="N301" s="294"/>
      <c r="O301" s="294"/>
      <c r="P301" s="294"/>
      <c r="Q301" s="294"/>
      <c r="R301" s="294"/>
      <c r="S301" s="294"/>
      <c r="T301" s="294"/>
      <c r="U301" s="294"/>
      <c r="V301" s="294"/>
      <c r="W301" s="294"/>
      <c r="X301" s="294"/>
      <c r="Y301" s="294"/>
    </row>
    <row r="302" spans="1:25" ht="12.75" customHeight="1">
      <c r="A302" s="821"/>
      <c r="B302" s="822"/>
      <c r="C302" s="823"/>
      <c r="E302" s="281"/>
      <c r="F302" s="294"/>
      <c r="G302" s="294"/>
      <c r="H302" s="294"/>
      <c r="I302" s="294"/>
      <c r="J302" s="294"/>
      <c r="K302" s="294"/>
      <c r="L302" s="294"/>
      <c r="M302" s="294"/>
      <c r="N302" s="294"/>
      <c r="O302" s="294"/>
      <c r="P302" s="294"/>
      <c r="Q302" s="294"/>
      <c r="R302" s="294"/>
      <c r="S302" s="294"/>
      <c r="T302" s="294"/>
      <c r="U302" s="294"/>
      <c r="V302" s="294"/>
      <c r="W302" s="294"/>
      <c r="X302" s="294"/>
      <c r="Y302" s="294"/>
    </row>
    <row r="303" spans="1:25" ht="12.75" customHeight="1">
      <c r="A303" s="821"/>
      <c r="B303" s="822"/>
      <c r="C303" s="823"/>
      <c r="E303" s="281"/>
      <c r="F303" s="294"/>
      <c r="G303" s="294"/>
      <c r="H303" s="294"/>
      <c r="I303" s="294"/>
      <c r="J303" s="294"/>
      <c r="K303" s="294"/>
      <c r="L303" s="294"/>
      <c r="M303" s="294"/>
      <c r="N303" s="294"/>
      <c r="O303" s="294"/>
      <c r="P303" s="294"/>
      <c r="Q303" s="294"/>
      <c r="R303" s="294"/>
      <c r="S303" s="294"/>
      <c r="T303" s="294"/>
      <c r="U303" s="294"/>
      <c r="V303" s="294"/>
      <c r="W303" s="294"/>
      <c r="X303" s="294"/>
      <c r="Y303" s="294"/>
    </row>
    <row r="304" spans="1:25" ht="14.25" thickBot="1">
      <c r="A304" s="824"/>
      <c r="B304" s="825"/>
      <c r="C304" s="826"/>
      <c r="E304" s="281"/>
      <c r="F304" s="294"/>
      <c r="G304" s="294"/>
      <c r="H304" s="294"/>
      <c r="I304" s="294"/>
      <c r="J304" s="294"/>
      <c r="K304" s="294"/>
      <c r="L304" s="294"/>
      <c r="M304" s="294"/>
      <c r="N304" s="294"/>
      <c r="O304" s="294"/>
      <c r="P304" s="294"/>
      <c r="Q304" s="294"/>
      <c r="R304" s="294"/>
      <c r="S304" s="294"/>
      <c r="T304" s="294"/>
      <c r="U304" s="294"/>
      <c r="V304" s="294"/>
      <c r="W304" s="294"/>
      <c r="X304" s="294"/>
      <c r="Y304" s="294"/>
    </row>
    <row r="305" spans="1:26" ht="12.75" customHeight="1">
      <c r="A305" s="3" t="s">
        <v>4</v>
      </c>
      <c r="B305" s="320"/>
      <c r="C305" s="321"/>
      <c r="E305" s="281"/>
      <c r="F305" s="294"/>
      <c r="G305" s="294"/>
      <c r="H305" s="294"/>
      <c r="I305" s="294"/>
      <c r="J305" s="294"/>
      <c r="K305" s="294"/>
      <c r="L305" s="294"/>
      <c r="M305" s="294"/>
      <c r="N305" s="294"/>
      <c r="O305" s="294"/>
      <c r="P305" s="294"/>
      <c r="Q305" s="294"/>
      <c r="R305" s="294"/>
      <c r="S305" s="294"/>
      <c r="T305" s="294"/>
      <c r="U305" s="294"/>
      <c r="V305" s="294"/>
      <c r="W305" s="294"/>
      <c r="X305" s="294"/>
      <c r="Y305" s="294"/>
    </row>
    <row r="306" spans="1:26" ht="12.75" customHeight="1">
      <c r="A306" s="6" t="s">
        <v>534</v>
      </c>
      <c r="B306" s="294"/>
      <c r="C306" s="295"/>
      <c r="E306" s="281"/>
      <c r="F306" s="294"/>
      <c r="G306" s="294"/>
      <c r="H306" s="294"/>
      <c r="I306" s="294"/>
      <c r="J306" s="294"/>
      <c r="K306" s="294"/>
      <c r="L306" s="294"/>
      <c r="M306" s="294"/>
      <c r="N306" s="294"/>
      <c r="O306" s="294"/>
      <c r="P306" s="294"/>
      <c r="Q306" s="294"/>
      <c r="R306" s="294"/>
      <c r="S306" s="294"/>
      <c r="T306" s="294"/>
      <c r="U306" s="294"/>
      <c r="V306" s="294"/>
      <c r="W306" s="294"/>
      <c r="X306" s="294"/>
      <c r="Y306" s="294"/>
    </row>
    <row r="307" spans="1:26" ht="12.75" customHeight="1">
      <c r="A307" s="6" t="s">
        <v>535</v>
      </c>
      <c r="B307" s="294"/>
      <c r="C307" s="295"/>
      <c r="E307" s="294"/>
      <c r="F307" s="294"/>
      <c r="G307" s="294"/>
      <c r="H307" s="294"/>
      <c r="I307" s="294"/>
      <c r="J307" s="294"/>
      <c r="K307" s="294"/>
      <c r="L307" s="294"/>
      <c r="M307" s="294"/>
      <c r="N307" s="294"/>
      <c r="O307" s="294"/>
      <c r="P307" s="294"/>
      <c r="Q307" s="294"/>
      <c r="R307" s="294"/>
      <c r="S307" s="294"/>
      <c r="T307" s="294"/>
      <c r="U307" s="294"/>
      <c r="V307" s="294"/>
      <c r="W307" s="294"/>
      <c r="X307" s="294"/>
      <c r="Y307" s="294"/>
    </row>
    <row r="308" spans="1:26" ht="12.75" customHeight="1" thickBot="1">
      <c r="A308" s="10" t="s">
        <v>7</v>
      </c>
      <c r="B308" s="322"/>
      <c r="C308" s="323"/>
      <c r="E308" s="281"/>
      <c r="F308" s="294"/>
      <c r="G308" s="294"/>
      <c r="H308" s="294"/>
      <c r="I308" s="294"/>
      <c r="J308" s="294"/>
      <c r="K308" s="294"/>
      <c r="L308" s="294"/>
      <c r="M308" s="294"/>
      <c r="N308" s="294"/>
      <c r="O308" s="294"/>
      <c r="P308" s="294"/>
      <c r="Q308" s="294"/>
      <c r="R308" s="294"/>
      <c r="S308" s="294"/>
      <c r="T308" s="294"/>
      <c r="U308" s="294"/>
      <c r="V308" s="294"/>
      <c r="W308" s="294"/>
      <c r="X308" s="294"/>
      <c r="Y308" s="294"/>
    </row>
    <row r="309" spans="1:26" ht="12.75" customHeight="1" thickBot="1">
      <c r="A309" s="13" t="s">
        <v>8</v>
      </c>
      <c r="B309" s="296"/>
      <c r="C309" s="297">
        <f>C311+C334+C360+C364+C371</f>
        <v>1066778800</v>
      </c>
      <c r="E309" s="281"/>
      <c r="F309" s="294"/>
      <c r="G309" s="294"/>
      <c r="H309" s="294"/>
      <c r="I309" s="294"/>
      <c r="J309" s="294"/>
      <c r="K309" s="294"/>
      <c r="L309" s="294"/>
      <c r="M309" s="294"/>
      <c r="N309" s="294"/>
      <c r="O309" s="294"/>
      <c r="P309" s="294"/>
      <c r="Q309" s="294"/>
      <c r="R309" s="294"/>
      <c r="S309" s="294"/>
      <c r="T309" s="294"/>
      <c r="U309" s="294"/>
      <c r="V309" s="294"/>
      <c r="W309" s="294"/>
      <c r="X309" s="294"/>
      <c r="Y309" s="294"/>
    </row>
    <row r="310" spans="1:26" ht="12.75" customHeight="1" thickBot="1">
      <c r="A310" s="7"/>
      <c r="B310" s="298"/>
      <c r="C310" s="298"/>
      <c r="D310" s="298"/>
      <c r="E310" s="298"/>
      <c r="F310" s="294"/>
      <c r="G310" s="294"/>
      <c r="H310" s="294"/>
      <c r="I310" s="294"/>
      <c r="J310" s="294"/>
      <c r="K310" s="294"/>
      <c r="L310" s="294"/>
      <c r="M310" s="294"/>
      <c r="N310" s="294"/>
      <c r="O310" s="294"/>
      <c r="P310" s="294"/>
      <c r="Q310" s="294"/>
      <c r="R310" s="294"/>
      <c r="S310" s="294"/>
      <c r="T310" s="294"/>
      <c r="U310" s="294"/>
      <c r="V310" s="294"/>
      <c r="W310" s="294"/>
      <c r="X310" s="294"/>
      <c r="Y310" s="294"/>
      <c r="Z310" s="294"/>
    </row>
    <row r="311" spans="1:26" ht="12.75" customHeight="1">
      <c r="A311" s="828" t="s">
        <v>32</v>
      </c>
      <c r="B311" s="812"/>
      <c r="C311" s="304">
        <f>C312+C314+C316+C318+C320+C324+C328+C330</f>
        <v>105143800</v>
      </c>
      <c r="D311" s="294"/>
      <c r="E311" s="24"/>
      <c r="F311" s="294"/>
      <c r="G311" s="294"/>
      <c r="H311" s="294"/>
      <c r="I311" s="294"/>
      <c r="J311" s="294"/>
      <c r="K311" s="294"/>
      <c r="L311" s="294"/>
      <c r="M311" s="294"/>
      <c r="N311" s="294"/>
      <c r="O311" s="294"/>
      <c r="P311" s="294"/>
      <c r="Q311" s="294"/>
      <c r="R311" s="294"/>
      <c r="S311" s="294"/>
      <c r="T311" s="294"/>
      <c r="U311" s="294"/>
      <c r="V311" s="294"/>
      <c r="W311" s="294"/>
      <c r="X311" s="294"/>
      <c r="Y311" s="294"/>
      <c r="Z311" s="294"/>
    </row>
    <row r="312" spans="1:26" ht="12.75" customHeight="1">
      <c r="A312" s="21">
        <v>211201</v>
      </c>
      <c r="B312" s="305" t="s">
        <v>33</v>
      </c>
      <c r="C312" s="298">
        <f>SUM(C313)</f>
        <v>52050000</v>
      </c>
      <c r="D312" s="294"/>
      <c r="E312" s="294"/>
      <c r="F312" s="294"/>
      <c r="G312" s="294"/>
      <c r="H312" s="294"/>
      <c r="I312" s="294"/>
      <c r="J312" s="294"/>
      <c r="K312" s="294"/>
      <c r="L312" s="294"/>
      <c r="M312" s="294"/>
      <c r="N312" s="294"/>
      <c r="O312" s="294"/>
      <c r="P312" s="294"/>
      <c r="Q312" s="294"/>
      <c r="R312" s="294"/>
      <c r="S312" s="294"/>
      <c r="T312" s="294"/>
      <c r="U312" s="294"/>
      <c r="V312" s="294"/>
      <c r="W312" s="294"/>
      <c r="X312" s="294"/>
      <c r="Y312" s="294"/>
      <c r="Z312" s="294"/>
    </row>
    <row r="313" spans="1:26" ht="12.75" customHeight="1">
      <c r="A313" s="25">
        <v>21120101</v>
      </c>
      <c r="B313" s="294" t="s">
        <v>34</v>
      </c>
      <c r="C313" s="302">
        <f>52050000</f>
        <v>52050000</v>
      </c>
      <c r="D313" s="306"/>
      <c r="E313" s="298"/>
      <c r="F313" s="294"/>
      <c r="G313" s="294"/>
      <c r="H313" s="294"/>
      <c r="I313" s="294"/>
      <c r="J313" s="294"/>
      <c r="K313" s="294"/>
      <c r="L313" s="294"/>
      <c r="M313" s="294"/>
      <c r="N313" s="294"/>
      <c r="O313" s="294"/>
      <c r="P313" s="294"/>
      <c r="Q313" s="294"/>
      <c r="R313" s="294"/>
      <c r="S313" s="294"/>
      <c r="T313" s="294"/>
      <c r="U313" s="294"/>
      <c r="V313" s="294"/>
      <c r="W313" s="294"/>
      <c r="X313" s="294"/>
      <c r="Y313" s="294"/>
      <c r="Z313" s="294"/>
    </row>
    <row r="314" spans="1:26" ht="12.75" customHeight="1">
      <c r="A314" s="21">
        <v>211203</v>
      </c>
      <c r="B314" s="298" t="s">
        <v>35</v>
      </c>
      <c r="C314" s="301">
        <f>C315</f>
        <v>850000</v>
      </c>
      <c r="D314" s="307"/>
      <c r="E314" s="301"/>
      <c r="F314" s="294"/>
      <c r="G314" s="294"/>
      <c r="H314" s="294"/>
      <c r="I314" s="294"/>
      <c r="J314" s="294"/>
      <c r="K314" s="294"/>
      <c r="L314" s="294"/>
      <c r="M314" s="294"/>
      <c r="N314" s="294"/>
      <c r="O314" s="294"/>
      <c r="P314" s="294"/>
      <c r="Q314" s="294"/>
      <c r="R314" s="294"/>
      <c r="S314" s="294"/>
      <c r="T314" s="294"/>
      <c r="U314" s="294"/>
      <c r="V314" s="294"/>
      <c r="W314" s="294"/>
      <c r="X314" s="294"/>
      <c r="Y314" s="294"/>
      <c r="Z314" s="294"/>
    </row>
    <row r="315" spans="1:26" ht="12.75" customHeight="1">
      <c r="A315" s="25">
        <v>21120302</v>
      </c>
      <c r="B315" s="294" t="s">
        <v>37</v>
      </c>
      <c r="C315" s="302">
        <v>850000</v>
      </c>
      <c r="D315" s="307"/>
      <c r="E315" s="294"/>
      <c r="F315" s="294"/>
      <c r="G315" s="294"/>
      <c r="H315" s="294"/>
      <c r="I315" s="294"/>
      <c r="J315" s="294"/>
      <c r="K315" s="294"/>
      <c r="L315" s="294"/>
      <c r="M315" s="294"/>
      <c r="N315" s="294"/>
      <c r="O315" s="294"/>
      <c r="P315" s="294"/>
      <c r="Q315" s="294"/>
      <c r="R315" s="294"/>
      <c r="S315" s="294"/>
      <c r="T315" s="294"/>
      <c r="U315" s="294"/>
      <c r="V315" s="294"/>
      <c r="W315" s="294"/>
      <c r="X315" s="294"/>
      <c r="Y315" s="294"/>
      <c r="Z315" s="294"/>
    </row>
    <row r="316" spans="1:26" ht="12.75" customHeight="1">
      <c r="A316" s="21">
        <v>211204</v>
      </c>
      <c r="B316" s="298" t="s">
        <v>38</v>
      </c>
      <c r="C316" s="301">
        <f>C317</f>
        <v>6850000</v>
      </c>
      <c r="D316" s="307"/>
      <c r="E316" s="294"/>
      <c r="F316" s="294"/>
      <c r="G316" s="294"/>
      <c r="H316" s="294"/>
      <c r="I316" s="294"/>
      <c r="J316" s="294"/>
      <c r="K316" s="294"/>
      <c r="L316" s="294"/>
      <c r="M316" s="294"/>
      <c r="N316" s="294"/>
      <c r="O316" s="294"/>
      <c r="P316" s="294"/>
      <c r="Q316" s="294"/>
      <c r="R316" s="294"/>
      <c r="S316" s="294"/>
      <c r="T316" s="294"/>
      <c r="U316" s="294"/>
      <c r="V316" s="294"/>
      <c r="W316" s="294"/>
      <c r="X316" s="294"/>
      <c r="Y316" s="294"/>
      <c r="Z316" s="294"/>
    </row>
    <row r="317" spans="1:26" ht="12.75" customHeight="1">
      <c r="A317" s="25">
        <v>21120401</v>
      </c>
      <c r="B317" s="302" t="s">
        <v>39</v>
      </c>
      <c r="C317" s="302">
        <v>6850000</v>
      </c>
      <c r="D317" s="307"/>
      <c r="E317" s="294"/>
      <c r="F317" s="294"/>
      <c r="G317" s="294"/>
      <c r="H317" s="294"/>
      <c r="I317" s="294"/>
      <c r="J317" s="294"/>
      <c r="K317" s="294"/>
      <c r="L317" s="294"/>
      <c r="M317" s="294"/>
      <c r="N317" s="294"/>
      <c r="O317" s="294"/>
      <c r="P317" s="294"/>
      <c r="Q317" s="294"/>
      <c r="R317" s="294"/>
      <c r="S317" s="294"/>
      <c r="T317" s="294"/>
      <c r="U317" s="294"/>
      <c r="V317" s="294"/>
      <c r="W317" s="294"/>
      <c r="X317" s="294"/>
      <c r="Y317" s="294"/>
      <c r="Z317" s="294"/>
    </row>
    <row r="318" spans="1:26" ht="12.75" customHeight="1">
      <c r="A318" s="21">
        <v>211205</v>
      </c>
      <c r="B318" s="298" t="s">
        <v>122</v>
      </c>
      <c r="C318" s="301">
        <f>C319</f>
        <v>11200000</v>
      </c>
      <c r="D318" s="307"/>
      <c r="E318" s="303"/>
      <c r="F318" s="294"/>
      <c r="G318" s="294"/>
      <c r="H318" s="294"/>
      <c r="I318" s="294"/>
      <c r="J318" s="294"/>
      <c r="K318" s="294"/>
      <c r="L318" s="294"/>
      <c r="M318" s="294"/>
      <c r="N318" s="294"/>
      <c r="O318" s="294"/>
      <c r="P318" s="294"/>
      <c r="Q318" s="294"/>
      <c r="R318" s="294"/>
      <c r="S318" s="294"/>
      <c r="T318" s="294"/>
      <c r="U318" s="294"/>
      <c r="V318" s="294"/>
      <c r="W318" s="294"/>
      <c r="X318" s="294"/>
      <c r="Y318" s="294"/>
      <c r="Z318" s="294"/>
    </row>
    <row r="319" spans="1:26" ht="12.75" customHeight="1">
      <c r="A319" s="25">
        <v>21120501</v>
      </c>
      <c r="B319" s="294" t="s">
        <v>123</v>
      </c>
      <c r="C319" s="294">
        <v>11200000</v>
      </c>
      <c r="D319" s="294"/>
      <c r="E319" s="303"/>
      <c r="F319" s="294"/>
      <c r="G319" s="294"/>
      <c r="H319" s="294"/>
      <c r="I319" s="294"/>
      <c r="J319" s="294"/>
      <c r="K319" s="294"/>
      <c r="L319" s="294"/>
      <c r="M319" s="294"/>
      <c r="N319" s="294"/>
      <c r="O319" s="294"/>
      <c r="P319" s="294"/>
      <c r="Q319" s="294"/>
      <c r="R319" s="294"/>
      <c r="S319" s="294"/>
      <c r="T319" s="294"/>
      <c r="U319" s="294"/>
      <c r="V319" s="294"/>
      <c r="W319" s="294"/>
      <c r="X319" s="294"/>
      <c r="Y319" s="294"/>
      <c r="Z319" s="294"/>
    </row>
    <row r="320" spans="1:26" ht="12.75" customHeight="1">
      <c r="A320" s="21">
        <v>211206</v>
      </c>
      <c r="B320" s="298" t="s">
        <v>242</v>
      </c>
      <c r="C320" s="298">
        <f>SUM(C321:C323)</f>
        <v>16395000</v>
      </c>
      <c r="D320" s="294"/>
      <c r="E320" s="298"/>
      <c r="F320" s="294"/>
      <c r="G320" s="294"/>
      <c r="H320" s="294"/>
      <c r="I320" s="294"/>
      <c r="J320" s="294"/>
      <c r="K320" s="294"/>
      <c r="L320" s="294"/>
      <c r="M320" s="294"/>
      <c r="N320" s="294"/>
      <c r="O320" s="294"/>
      <c r="P320" s="294"/>
      <c r="Q320" s="294"/>
      <c r="R320" s="294"/>
      <c r="S320" s="294"/>
      <c r="T320" s="294"/>
      <c r="U320" s="294"/>
      <c r="V320" s="294"/>
      <c r="W320" s="294"/>
      <c r="X320" s="294"/>
      <c r="Y320" s="294"/>
      <c r="Z320" s="294"/>
    </row>
    <row r="321" spans="1:26" ht="12.75" customHeight="1">
      <c r="A321" s="25">
        <v>21120601</v>
      </c>
      <c r="B321" s="294" t="s">
        <v>393</v>
      </c>
      <c r="C321" s="294">
        <v>6750000</v>
      </c>
      <c r="D321" s="294"/>
      <c r="E321" s="298"/>
      <c r="F321" s="294"/>
      <c r="G321" s="294"/>
      <c r="H321" s="294"/>
      <c r="I321" s="294"/>
      <c r="J321" s="294"/>
      <c r="K321" s="294"/>
      <c r="L321" s="294"/>
      <c r="M321" s="294"/>
      <c r="N321" s="294"/>
      <c r="O321" s="294"/>
      <c r="P321" s="294"/>
      <c r="Q321" s="294"/>
      <c r="R321" s="294"/>
      <c r="S321" s="294"/>
      <c r="T321" s="294"/>
      <c r="U321" s="294"/>
      <c r="V321" s="294"/>
      <c r="W321" s="294"/>
      <c r="X321" s="294"/>
      <c r="Y321" s="294"/>
      <c r="Z321" s="294"/>
    </row>
    <row r="322" spans="1:26" ht="12.75" customHeight="1">
      <c r="A322" s="25">
        <v>21120602</v>
      </c>
      <c r="B322" s="294" t="s">
        <v>243</v>
      </c>
      <c r="C322" s="294">
        <v>4200000</v>
      </c>
      <c r="D322" s="294"/>
      <c r="E322" s="298"/>
      <c r="F322" s="294"/>
      <c r="G322" s="294"/>
      <c r="H322" s="294"/>
      <c r="I322" s="294"/>
      <c r="J322" s="294"/>
      <c r="K322" s="294"/>
      <c r="L322" s="294"/>
      <c r="M322" s="294"/>
      <c r="N322" s="294"/>
      <c r="O322" s="294"/>
      <c r="P322" s="294"/>
      <c r="Q322" s="294"/>
      <c r="R322" s="294"/>
      <c r="S322" s="294"/>
      <c r="T322" s="294"/>
      <c r="U322" s="294"/>
      <c r="V322" s="294"/>
      <c r="W322" s="294"/>
      <c r="X322" s="294"/>
      <c r="Y322" s="294"/>
      <c r="Z322" s="294"/>
    </row>
    <row r="323" spans="1:26" ht="12.75" customHeight="1">
      <c r="A323" s="25">
        <v>21120604</v>
      </c>
      <c r="B323" s="294" t="s">
        <v>244</v>
      </c>
      <c r="C323" s="294">
        <v>5445000</v>
      </c>
      <c r="D323" s="294"/>
      <c r="E323" s="298"/>
      <c r="F323" s="294"/>
      <c r="G323" s="294"/>
      <c r="H323" s="294"/>
      <c r="I323" s="294"/>
      <c r="J323" s="294"/>
      <c r="K323" s="294"/>
      <c r="L323" s="294"/>
      <c r="M323" s="294"/>
      <c r="N323" s="294"/>
      <c r="O323" s="294"/>
      <c r="P323" s="294"/>
      <c r="Q323" s="294"/>
      <c r="R323" s="294"/>
      <c r="S323" s="294"/>
      <c r="T323" s="294"/>
      <c r="U323" s="294"/>
      <c r="V323" s="294"/>
      <c r="W323" s="294"/>
      <c r="X323" s="294"/>
      <c r="Y323" s="294"/>
      <c r="Z323" s="294"/>
    </row>
    <row r="324" spans="1:26" ht="12.75" customHeight="1">
      <c r="A324" s="21">
        <v>211207</v>
      </c>
      <c r="B324" s="301" t="s">
        <v>40</v>
      </c>
      <c r="C324" s="298">
        <f>+SUM(C325:C327)</f>
        <v>5532000</v>
      </c>
      <c r="D324" s="294"/>
      <c r="E324" s="298"/>
      <c r="F324" s="294"/>
      <c r="G324" s="294"/>
      <c r="H324" s="294"/>
      <c r="I324" s="294"/>
      <c r="J324" s="294"/>
      <c r="K324" s="294"/>
      <c r="L324" s="294"/>
      <c r="M324" s="294"/>
      <c r="N324" s="294"/>
      <c r="O324" s="294"/>
      <c r="P324" s="294"/>
      <c r="Q324" s="294"/>
      <c r="R324" s="294"/>
      <c r="S324" s="294"/>
      <c r="T324" s="294"/>
      <c r="U324" s="294"/>
      <c r="V324" s="294"/>
      <c r="W324" s="294"/>
      <c r="X324" s="294"/>
      <c r="Y324" s="294"/>
      <c r="Z324" s="294"/>
    </row>
    <row r="325" spans="1:26" ht="12.75" customHeight="1">
      <c r="A325" s="25">
        <v>21120702</v>
      </c>
      <c r="B325" s="302" t="s">
        <v>41</v>
      </c>
      <c r="C325" s="294">
        <v>750000</v>
      </c>
      <c r="D325" s="294"/>
      <c r="E325" s="298"/>
      <c r="F325" s="294"/>
      <c r="G325" s="294"/>
      <c r="H325" s="294"/>
      <c r="I325" s="294"/>
      <c r="J325" s="294"/>
      <c r="K325" s="294"/>
      <c r="L325" s="294"/>
      <c r="M325" s="294"/>
      <c r="N325" s="294"/>
      <c r="O325" s="294"/>
      <c r="P325" s="294"/>
      <c r="Q325" s="294"/>
      <c r="R325" s="294"/>
      <c r="S325" s="294"/>
      <c r="T325" s="294"/>
      <c r="U325" s="294"/>
      <c r="V325" s="294"/>
      <c r="W325" s="294"/>
      <c r="X325" s="294"/>
      <c r="Y325" s="294"/>
      <c r="Z325" s="294"/>
    </row>
    <row r="326" spans="1:26" ht="12.75" customHeight="1">
      <c r="A326" s="25">
        <v>21120704</v>
      </c>
      <c r="B326" s="302" t="s">
        <v>42</v>
      </c>
      <c r="C326" s="294">
        <v>2880000</v>
      </c>
      <c r="D326" s="294"/>
      <c r="E326" s="298"/>
      <c r="F326" s="294"/>
      <c r="G326" s="294"/>
      <c r="H326" s="294"/>
      <c r="I326" s="294"/>
      <c r="J326" s="294"/>
      <c r="K326" s="294"/>
      <c r="L326" s="294"/>
      <c r="M326" s="294"/>
      <c r="N326" s="294"/>
      <c r="O326" s="294"/>
      <c r="P326" s="294"/>
      <c r="Q326" s="294"/>
      <c r="R326" s="294"/>
      <c r="S326" s="294"/>
      <c r="T326" s="294"/>
      <c r="U326" s="294"/>
      <c r="V326" s="294"/>
      <c r="W326" s="294"/>
      <c r="X326" s="294"/>
      <c r="Y326" s="294"/>
      <c r="Z326" s="294"/>
    </row>
    <row r="327" spans="1:26" ht="12.75" customHeight="1">
      <c r="A327" s="25">
        <v>21120711</v>
      </c>
      <c r="B327" s="302" t="s">
        <v>46</v>
      </c>
      <c r="C327" s="302">
        <v>1902000</v>
      </c>
      <c r="D327" s="307"/>
      <c r="E327" s="298"/>
      <c r="F327" s="294"/>
      <c r="G327" s="294"/>
      <c r="H327" s="294"/>
      <c r="I327" s="294"/>
      <c r="J327" s="294"/>
      <c r="K327" s="294"/>
      <c r="L327" s="294"/>
      <c r="M327" s="294"/>
      <c r="N327" s="294"/>
      <c r="O327" s="294"/>
      <c r="P327" s="294"/>
      <c r="Q327" s="294"/>
      <c r="R327" s="294"/>
      <c r="S327" s="294"/>
      <c r="T327" s="294"/>
      <c r="U327" s="294"/>
      <c r="V327" s="294"/>
      <c r="W327" s="294"/>
      <c r="X327" s="294"/>
      <c r="Y327" s="294"/>
      <c r="Z327" s="294"/>
    </row>
    <row r="328" spans="1:26" ht="12.75" customHeight="1">
      <c r="A328" s="21">
        <v>211208</v>
      </c>
      <c r="B328" s="301" t="s">
        <v>47</v>
      </c>
      <c r="C328" s="298">
        <f>C329</f>
        <v>2665000</v>
      </c>
      <c r="D328" s="294"/>
      <c r="E328" s="298"/>
      <c r="F328" s="294"/>
      <c r="G328" s="294"/>
      <c r="H328" s="294"/>
      <c r="I328" s="294"/>
      <c r="J328" s="294"/>
      <c r="K328" s="294"/>
      <c r="L328" s="294"/>
      <c r="M328" s="294"/>
      <c r="N328" s="294"/>
      <c r="O328" s="294"/>
      <c r="P328" s="294"/>
      <c r="Q328" s="294"/>
      <c r="R328" s="294"/>
      <c r="S328" s="294"/>
      <c r="T328" s="294"/>
      <c r="U328" s="294"/>
      <c r="V328" s="294"/>
      <c r="W328" s="294"/>
      <c r="X328" s="294"/>
      <c r="Y328" s="294"/>
      <c r="Z328" s="294"/>
    </row>
    <row r="329" spans="1:26" ht="12.75" customHeight="1">
      <c r="A329" s="25">
        <v>21120805</v>
      </c>
      <c r="B329" s="302" t="s">
        <v>49</v>
      </c>
      <c r="C329" s="294">
        <v>2665000</v>
      </c>
      <c r="D329" s="294"/>
      <c r="E329" s="298"/>
      <c r="F329" s="294"/>
      <c r="G329" s="294"/>
      <c r="H329" s="294"/>
      <c r="I329" s="294"/>
      <c r="J329" s="294"/>
      <c r="K329" s="294"/>
      <c r="L329" s="294"/>
      <c r="M329" s="294"/>
      <c r="N329" s="294"/>
      <c r="O329" s="294"/>
      <c r="P329" s="294"/>
      <c r="Q329" s="294"/>
      <c r="R329" s="294"/>
      <c r="S329" s="294"/>
      <c r="T329" s="294"/>
      <c r="U329" s="294"/>
      <c r="V329" s="294"/>
      <c r="W329" s="294"/>
      <c r="X329" s="294"/>
      <c r="Y329" s="294"/>
      <c r="Z329" s="294"/>
    </row>
    <row r="330" spans="1:26" ht="12.75" customHeight="1">
      <c r="A330" s="21">
        <v>211209</v>
      </c>
      <c r="B330" s="301" t="s">
        <v>50</v>
      </c>
      <c r="C330" s="298">
        <f>+SUM(C331:C332)</f>
        <v>9601800</v>
      </c>
      <c r="D330" s="294"/>
      <c r="E330" s="298"/>
      <c r="F330" s="294"/>
      <c r="G330" s="294"/>
      <c r="H330" s="294"/>
      <c r="I330" s="294"/>
      <c r="J330" s="294"/>
      <c r="K330" s="294"/>
      <c r="L330" s="294"/>
      <c r="M330" s="294"/>
      <c r="N330" s="294"/>
      <c r="O330" s="294"/>
      <c r="P330" s="294"/>
      <c r="Q330" s="294"/>
      <c r="R330" s="294"/>
      <c r="S330" s="294"/>
      <c r="T330" s="294"/>
      <c r="U330" s="294"/>
      <c r="V330" s="294"/>
      <c r="W330" s="294"/>
      <c r="X330" s="294"/>
      <c r="Y330" s="294"/>
      <c r="Z330" s="294"/>
    </row>
    <row r="331" spans="1:26" ht="12.75" customHeight="1">
      <c r="A331" s="25">
        <v>21120901</v>
      </c>
      <c r="B331" s="302" t="s">
        <v>51</v>
      </c>
      <c r="C331" s="294">
        <v>7800000</v>
      </c>
      <c r="D331" s="294"/>
      <c r="E331" s="298"/>
      <c r="F331" s="294"/>
      <c r="G331" s="294"/>
      <c r="H331" s="294"/>
      <c r="I331" s="294"/>
      <c r="J331" s="294"/>
      <c r="K331" s="294"/>
      <c r="L331" s="294"/>
      <c r="M331" s="294"/>
      <c r="N331" s="294"/>
      <c r="O331" s="294"/>
      <c r="P331" s="294"/>
      <c r="Q331" s="294"/>
      <c r="R331" s="294"/>
      <c r="S331" s="294"/>
      <c r="T331" s="294"/>
      <c r="U331" s="294"/>
      <c r="V331" s="294"/>
      <c r="W331" s="294"/>
      <c r="X331" s="294"/>
      <c r="Y331" s="294"/>
      <c r="Z331" s="294"/>
    </row>
    <row r="332" spans="1:26" ht="12.75" customHeight="1">
      <c r="A332" s="25">
        <v>21120906</v>
      </c>
      <c r="B332" s="302" t="s">
        <v>52</v>
      </c>
      <c r="C332" s="294">
        <v>1801800</v>
      </c>
      <c r="D332" s="294"/>
      <c r="E332" s="298"/>
      <c r="F332" s="294"/>
      <c r="G332" s="294"/>
      <c r="H332" s="294"/>
      <c r="I332" s="294"/>
      <c r="J332" s="294"/>
      <c r="K332" s="294"/>
      <c r="L332" s="294"/>
      <c r="M332" s="294"/>
      <c r="N332" s="294"/>
      <c r="O332" s="294"/>
      <c r="P332" s="294"/>
      <c r="Q332" s="294"/>
      <c r="R332" s="294"/>
      <c r="S332" s="294"/>
      <c r="T332" s="294"/>
      <c r="U332" s="294"/>
      <c r="V332" s="294"/>
      <c r="W332" s="294"/>
      <c r="X332" s="294"/>
      <c r="Y332" s="294"/>
      <c r="Z332" s="294"/>
    </row>
    <row r="333" spans="1:26" ht="12.75" customHeight="1">
      <c r="A333" s="29"/>
      <c r="B333" s="302"/>
      <c r="C333" s="294"/>
      <c r="D333" s="294"/>
      <c r="E333" s="298"/>
      <c r="F333" s="294"/>
      <c r="G333" s="294"/>
      <c r="H333" s="294"/>
      <c r="I333" s="294"/>
      <c r="J333" s="294"/>
      <c r="K333" s="294"/>
      <c r="L333" s="294"/>
      <c r="M333" s="294"/>
      <c r="N333" s="294"/>
      <c r="O333" s="294"/>
      <c r="P333" s="294"/>
      <c r="Q333" s="294"/>
      <c r="R333" s="294"/>
      <c r="S333" s="294"/>
      <c r="T333" s="294"/>
      <c r="U333" s="294"/>
      <c r="V333" s="294"/>
      <c r="W333" s="294"/>
      <c r="X333" s="294"/>
      <c r="Y333" s="294"/>
      <c r="Z333" s="294"/>
    </row>
    <row r="334" spans="1:26" ht="12.75" customHeight="1">
      <c r="A334" s="829" t="s">
        <v>10</v>
      </c>
      <c r="B334" s="812"/>
      <c r="C334" s="309">
        <f>C335+C338+C343+C345+C349+C354+C352</f>
        <v>610535000</v>
      </c>
      <c r="D334" s="294"/>
      <c r="E334" s="298"/>
      <c r="F334" s="294"/>
      <c r="G334" s="294"/>
      <c r="H334" s="294"/>
      <c r="I334" s="294"/>
      <c r="J334" s="294"/>
      <c r="K334" s="294"/>
      <c r="L334" s="294"/>
      <c r="M334" s="294"/>
      <c r="N334" s="294"/>
      <c r="O334" s="294"/>
      <c r="P334" s="294"/>
      <c r="Q334" s="294"/>
      <c r="R334" s="294"/>
      <c r="S334" s="294"/>
      <c r="T334" s="294"/>
      <c r="U334" s="294"/>
      <c r="V334" s="294"/>
      <c r="W334" s="294"/>
      <c r="X334" s="294"/>
      <c r="Y334" s="294"/>
      <c r="Z334" s="294"/>
    </row>
    <row r="335" spans="1:26" ht="12.75" customHeight="1">
      <c r="A335" s="22">
        <v>211302</v>
      </c>
      <c r="B335" s="305" t="s">
        <v>53</v>
      </c>
      <c r="C335" s="298">
        <f>SUM(C336:C337)</f>
        <v>10390000</v>
      </c>
      <c r="D335" s="294"/>
      <c r="E335" s="298"/>
      <c r="F335" s="294"/>
      <c r="G335" s="294"/>
      <c r="H335" s="294"/>
      <c r="I335" s="294"/>
      <c r="J335" s="294"/>
      <c r="K335" s="294"/>
      <c r="L335" s="294"/>
      <c r="M335" s="294"/>
      <c r="N335" s="294"/>
      <c r="O335" s="294"/>
      <c r="P335" s="294"/>
      <c r="Q335" s="294"/>
      <c r="R335" s="294"/>
      <c r="S335" s="294"/>
      <c r="T335" s="294"/>
      <c r="U335" s="294"/>
      <c r="V335" s="294"/>
      <c r="W335" s="294"/>
      <c r="X335" s="294"/>
      <c r="Y335" s="294"/>
      <c r="Z335" s="294"/>
    </row>
    <row r="336" spans="1:26" ht="12.75" customHeight="1">
      <c r="A336" s="35">
        <v>21130201</v>
      </c>
      <c r="B336" s="306" t="s">
        <v>143</v>
      </c>
      <c r="C336" s="302">
        <v>8890000</v>
      </c>
      <c r="D336" s="294"/>
      <c r="E336" s="298"/>
      <c r="F336" s="294"/>
      <c r="G336" s="294"/>
      <c r="H336" s="281"/>
      <c r="I336" s="294"/>
      <c r="J336" s="294"/>
      <c r="K336" s="294"/>
      <c r="L336" s="294"/>
      <c r="M336" s="294"/>
      <c r="N336" s="294"/>
      <c r="O336" s="294"/>
      <c r="P336" s="294"/>
      <c r="Q336" s="294"/>
      <c r="R336" s="294"/>
      <c r="S336" s="294"/>
      <c r="T336" s="294"/>
      <c r="U336" s="294"/>
      <c r="V336" s="294"/>
      <c r="W336" s="294"/>
      <c r="X336" s="294"/>
      <c r="Y336" s="294"/>
      <c r="Z336" s="294"/>
    </row>
    <row r="337" spans="1:26" ht="12.75" customHeight="1">
      <c r="A337" s="35">
        <v>21130204</v>
      </c>
      <c r="B337" s="294" t="s">
        <v>54</v>
      </c>
      <c r="C337" s="302">
        <v>1500000</v>
      </c>
      <c r="D337" s="294"/>
      <c r="E337" s="298"/>
      <c r="F337" s="294"/>
      <c r="G337" s="294"/>
      <c r="H337" s="281"/>
      <c r="I337" s="294"/>
      <c r="J337" s="294"/>
      <c r="K337" s="294"/>
      <c r="L337" s="294"/>
      <c r="M337" s="294"/>
      <c r="N337" s="294"/>
      <c r="O337" s="294"/>
      <c r="P337" s="294"/>
      <c r="Q337" s="294"/>
      <c r="R337" s="294"/>
      <c r="S337" s="294"/>
      <c r="T337" s="294"/>
      <c r="U337" s="294"/>
      <c r="V337" s="294"/>
      <c r="W337" s="294"/>
      <c r="X337" s="294"/>
      <c r="Y337" s="294"/>
      <c r="Z337" s="294"/>
    </row>
    <row r="338" spans="1:26" ht="12.75" customHeight="1">
      <c r="A338" s="22">
        <v>211303</v>
      </c>
      <c r="B338" s="298" t="s">
        <v>100</v>
      </c>
      <c r="C338" s="298">
        <f>+SUM(C339:C342)</f>
        <v>78965000</v>
      </c>
      <c r="D338" s="294"/>
      <c r="E338" s="298"/>
      <c r="F338" s="294"/>
      <c r="G338" s="294"/>
      <c r="H338" s="294"/>
      <c r="I338" s="302"/>
      <c r="J338" s="294"/>
      <c r="K338" s="294"/>
      <c r="L338" s="294"/>
      <c r="M338" s="294"/>
      <c r="N338" s="294"/>
      <c r="O338" s="294"/>
      <c r="P338" s="294"/>
      <c r="Q338" s="294"/>
      <c r="R338" s="294"/>
      <c r="S338" s="294"/>
      <c r="T338" s="294"/>
      <c r="U338" s="294"/>
      <c r="V338" s="294"/>
      <c r="W338" s="294"/>
      <c r="X338" s="294"/>
      <c r="Y338" s="294"/>
      <c r="Z338" s="294"/>
    </row>
    <row r="339" spans="1:26" ht="12.75" customHeight="1">
      <c r="A339" s="35">
        <v>21130301</v>
      </c>
      <c r="B339" s="294" t="s">
        <v>129</v>
      </c>
      <c r="C339" s="294">
        <v>68100000</v>
      </c>
      <c r="D339" s="294"/>
      <c r="E339" s="298"/>
      <c r="F339" s="294"/>
      <c r="G339" s="294"/>
      <c r="H339" s="294"/>
      <c r="I339" s="294"/>
      <c r="J339" s="294"/>
      <c r="K339" s="294"/>
      <c r="L339" s="294"/>
      <c r="M339" s="294"/>
      <c r="N339" s="294"/>
      <c r="O339" s="294"/>
      <c r="P339" s="294"/>
      <c r="Q339" s="294"/>
      <c r="R339" s="294"/>
      <c r="S339" s="294"/>
      <c r="T339" s="294"/>
      <c r="U339" s="294"/>
      <c r="V339" s="294"/>
      <c r="W339" s="294"/>
      <c r="X339" s="294"/>
      <c r="Y339" s="294"/>
      <c r="Z339" s="294"/>
    </row>
    <row r="340" spans="1:26" ht="12.75" customHeight="1">
      <c r="A340" s="35">
        <v>21130302</v>
      </c>
      <c r="B340" s="294" t="s">
        <v>151</v>
      </c>
      <c r="C340" s="294">
        <v>1550000</v>
      </c>
      <c r="D340" s="294"/>
      <c r="E340" s="298"/>
      <c r="F340" s="294"/>
      <c r="G340" s="294"/>
      <c r="H340" s="294"/>
      <c r="I340" s="294"/>
      <c r="J340" s="294"/>
      <c r="K340" s="294"/>
      <c r="L340" s="294"/>
      <c r="M340" s="294"/>
      <c r="N340" s="294"/>
      <c r="O340" s="294"/>
      <c r="P340" s="294"/>
      <c r="Q340" s="294"/>
      <c r="R340" s="294"/>
      <c r="S340" s="294"/>
      <c r="T340" s="294"/>
      <c r="U340" s="294"/>
      <c r="V340" s="294"/>
      <c r="W340" s="294"/>
      <c r="X340" s="294"/>
      <c r="Y340" s="294"/>
      <c r="Z340" s="294"/>
    </row>
    <row r="341" spans="1:26" ht="12.75" customHeight="1">
      <c r="A341" s="35">
        <v>21130304</v>
      </c>
      <c r="B341" s="294" t="s">
        <v>130</v>
      </c>
      <c r="C341" s="294">
        <v>4755000</v>
      </c>
      <c r="D341" s="294"/>
      <c r="E341" s="298"/>
      <c r="F341" s="294"/>
      <c r="G341" s="294"/>
      <c r="H341" s="294"/>
      <c r="I341" s="294"/>
      <c r="J341" s="294"/>
      <c r="K341" s="294"/>
      <c r="L341" s="294"/>
      <c r="M341" s="294"/>
      <c r="N341" s="294"/>
      <c r="O341" s="294"/>
      <c r="P341" s="294"/>
      <c r="Q341" s="294"/>
      <c r="R341" s="294"/>
      <c r="S341" s="294"/>
      <c r="T341" s="294"/>
      <c r="U341" s="294"/>
      <c r="V341" s="294"/>
      <c r="W341" s="294"/>
      <c r="X341" s="294"/>
      <c r="Y341" s="294"/>
      <c r="Z341" s="294"/>
    </row>
    <row r="342" spans="1:26" ht="12.75" customHeight="1">
      <c r="A342" s="35">
        <v>21130307</v>
      </c>
      <c r="B342" s="294" t="s">
        <v>101</v>
      </c>
      <c r="C342" s="294">
        <v>4560000</v>
      </c>
      <c r="D342" s="294"/>
      <c r="E342" s="298"/>
      <c r="F342" s="294"/>
      <c r="G342" s="294"/>
      <c r="H342" s="294"/>
      <c r="I342" s="294"/>
      <c r="J342" s="294"/>
      <c r="K342" s="294"/>
      <c r="L342" s="294"/>
      <c r="M342" s="294"/>
      <c r="N342" s="294"/>
      <c r="O342" s="294"/>
      <c r="P342" s="294"/>
      <c r="Q342" s="294"/>
      <c r="R342" s="294"/>
      <c r="S342" s="294"/>
      <c r="T342" s="294"/>
      <c r="U342" s="294"/>
      <c r="V342" s="294"/>
      <c r="W342" s="294"/>
      <c r="X342" s="294"/>
      <c r="Y342" s="294"/>
      <c r="Z342" s="294"/>
    </row>
    <row r="343" spans="1:26" ht="12.75" customHeight="1">
      <c r="A343" s="22">
        <v>211304</v>
      </c>
      <c r="B343" s="298" t="s">
        <v>250</v>
      </c>
      <c r="C343" s="298">
        <f>+SUM(C344)</f>
        <v>5550000</v>
      </c>
      <c r="D343" s="294"/>
      <c r="E343" s="298"/>
      <c r="F343" s="294"/>
      <c r="G343" s="294"/>
      <c r="H343" s="294"/>
      <c r="I343" s="294"/>
      <c r="J343" s="294"/>
      <c r="K343" s="294"/>
      <c r="L343" s="294"/>
      <c r="M343" s="294"/>
      <c r="N343" s="294"/>
      <c r="O343" s="294"/>
      <c r="P343" s="294"/>
      <c r="Q343" s="294"/>
      <c r="R343" s="294"/>
      <c r="S343" s="294"/>
      <c r="T343" s="294"/>
      <c r="U343" s="294"/>
      <c r="V343" s="294"/>
      <c r="W343" s="294"/>
      <c r="X343" s="294"/>
      <c r="Y343" s="294"/>
      <c r="Z343" s="294"/>
    </row>
    <row r="344" spans="1:26" ht="12.75" customHeight="1">
      <c r="A344" s="35">
        <v>21130403</v>
      </c>
      <c r="B344" s="294" t="s">
        <v>251</v>
      </c>
      <c r="C344" s="302">
        <v>5550000</v>
      </c>
      <c r="D344" s="294"/>
      <c r="E344" s="298"/>
      <c r="F344" s="294"/>
      <c r="G344" s="294"/>
      <c r="H344" s="294"/>
      <c r="I344" s="294"/>
      <c r="J344" s="294"/>
      <c r="K344" s="294"/>
      <c r="L344" s="294"/>
      <c r="M344" s="294"/>
      <c r="N344" s="294"/>
      <c r="O344" s="294"/>
      <c r="P344" s="294"/>
      <c r="Q344" s="294"/>
      <c r="R344" s="294"/>
      <c r="S344" s="294"/>
      <c r="T344" s="294"/>
      <c r="U344" s="294"/>
      <c r="V344" s="294"/>
      <c r="W344" s="294"/>
      <c r="X344" s="294"/>
      <c r="Y344" s="294"/>
      <c r="Z344" s="294"/>
    </row>
    <row r="345" spans="1:26" ht="12.75" customHeight="1">
      <c r="A345" s="21">
        <v>211305</v>
      </c>
      <c r="B345" s="298" t="s">
        <v>55</v>
      </c>
      <c r="C345" s="301">
        <f>+SUM(C346:C348)</f>
        <v>364650000</v>
      </c>
      <c r="D345" s="294"/>
      <c r="E345" s="298"/>
      <c r="F345" s="294"/>
      <c r="G345" s="294"/>
      <c r="H345" s="294"/>
      <c r="I345" s="294"/>
      <c r="J345" s="294"/>
      <c r="K345" s="294"/>
      <c r="L345" s="294"/>
      <c r="M345" s="294"/>
      <c r="N345" s="294"/>
      <c r="O345" s="294"/>
      <c r="P345" s="294"/>
      <c r="Q345" s="294"/>
      <c r="R345" s="294"/>
      <c r="S345" s="294"/>
      <c r="T345" s="294"/>
      <c r="U345" s="294"/>
      <c r="V345" s="294"/>
      <c r="W345" s="294"/>
      <c r="X345" s="294"/>
      <c r="Y345" s="294"/>
      <c r="Z345" s="294"/>
    </row>
    <row r="346" spans="1:26" ht="12.75" customHeight="1">
      <c r="A346" s="25">
        <v>21130501</v>
      </c>
      <c r="B346" s="294" t="s">
        <v>115</v>
      </c>
      <c r="C346" s="294">
        <v>500000</v>
      </c>
      <c r="D346" s="294"/>
      <c r="E346" s="298"/>
      <c r="F346" s="294"/>
      <c r="G346" s="301"/>
      <c r="H346" s="298"/>
      <c r="I346" s="301"/>
      <c r="J346" s="294"/>
      <c r="K346" s="294"/>
      <c r="L346" s="294"/>
      <c r="M346" s="294"/>
      <c r="N346" s="294"/>
      <c r="O346" s="294"/>
      <c r="P346" s="294"/>
      <c r="Q346" s="294"/>
      <c r="R346" s="294"/>
      <c r="S346" s="294"/>
      <c r="T346" s="294"/>
      <c r="U346" s="294"/>
      <c r="V346" s="294"/>
      <c r="W346" s="294"/>
      <c r="X346" s="294"/>
      <c r="Y346" s="294"/>
      <c r="Z346" s="294"/>
    </row>
    <row r="347" spans="1:26" ht="12.75" customHeight="1">
      <c r="A347" s="25">
        <v>21130502</v>
      </c>
      <c r="B347" s="302" t="s">
        <v>56</v>
      </c>
      <c r="C347" s="294">
        <f>360650000</f>
        <v>360650000</v>
      </c>
      <c r="D347" s="294"/>
      <c r="E347" s="298"/>
      <c r="F347" s="294"/>
      <c r="G347" s="302"/>
      <c r="H347" s="294"/>
      <c r="I347" s="294"/>
      <c r="J347" s="294"/>
      <c r="K347" s="294"/>
      <c r="L347" s="294"/>
      <c r="M347" s="294"/>
      <c r="N347" s="294"/>
      <c r="O347" s="294"/>
      <c r="P347" s="294"/>
      <c r="Q347" s="294"/>
      <c r="R347" s="294"/>
      <c r="S347" s="294"/>
      <c r="T347" s="294"/>
      <c r="U347" s="294"/>
      <c r="V347" s="294"/>
      <c r="W347" s="294"/>
      <c r="X347" s="294"/>
      <c r="Y347" s="294"/>
      <c r="Z347" s="294"/>
    </row>
    <row r="348" spans="1:26" ht="12.75" customHeight="1">
      <c r="A348" s="25">
        <v>21130505</v>
      </c>
      <c r="B348" s="294" t="s">
        <v>152</v>
      </c>
      <c r="C348" s="294">
        <v>3500000</v>
      </c>
      <c r="D348" s="294"/>
      <c r="E348" s="298"/>
      <c r="F348" s="294"/>
      <c r="G348" s="302"/>
      <c r="H348" s="302"/>
      <c r="I348" s="294"/>
      <c r="J348" s="294"/>
      <c r="K348" s="294"/>
      <c r="L348" s="294"/>
      <c r="M348" s="294"/>
      <c r="N348" s="294"/>
      <c r="O348" s="294"/>
      <c r="P348" s="294"/>
      <c r="Q348" s="294"/>
      <c r="R348" s="294"/>
      <c r="S348" s="294"/>
      <c r="T348" s="294"/>
      <c r="U348" s="294"/>
      <c r="V348" s="294"/>
      <c r="W348" s="294"/>
      <c r="X348" s="294"/>
      <c r="Y348" s="294"/>
      <c r="Z348" s="294"/>
    </row>
    <row r="349" spans="1:26" ht="12.75" customHeight="1">
      <c r="A349" s="21">
        <v>211306</v>
      </c>
      <c r="B349" s="301" t="s">
        <v>57</v>
      </c>
      <c r="C349" s="298">
        <f>SUM(C350:C351)</f>
        <v>1330000</v>
      </c>
      <c r="D349" s="302"/>
      <c r="E349" s="298"/>
      <c r="F349" s="294"/>
      <c r="G349" s="302"/>
      <c r="H349" s="294"/>
      <c r="I349" s="294"/>
      <c r="J349" s="294"/>
      <c r="K349" s="294"/>
      <c r="L349" s="294"/>
      <c r="M349" s="294"/>
      <c r="N349" s="294"/>
      <c r="O349" s="294"/>
      <c r="P349" s="294"/>
      <c r="Q349" s="294"/>
      <c r="R349" s="294"/>
      <c r="S349" s="294"/>
      <c r="T349" s="294"/>
      <c r="U349" s="294"/>
      <c r="V349" s="294"/>
      <c r="W349" s="294"/>
      <c r="X349" s="294"/>
      <c r="Y349" s="294"/>
      <c r="Z349" s="294"/>
    </row>
    <row r="350" spans="1:26" ht="12.75" customHeight="1">
      <c r="A350" s="25">
        <v>21130604</v>
      </c>
      <c r="B350" s="302" t="s">
        <v>58</v>
      </c>
      <c r="C350" s="294">
        <v>1080000</v>
      </c>
      <c r="D350" s="302"/>
      <c r="E350" s="298"/>
      <c r="F350" s="294"/>
      <c r="G350" s="302"/>
      <c r="H350" s="294"/>
      <c r="I350" s="294"/>
      <c r="J350" s="294"/>
      <c r="K350" s="294"/>
      <c r="L350" s="294"/>
      <c r="M350" s="294"/>
      <c r="N350" s="294"/>
      <c r="O350" s="294"/>
      <c r="P350" s="294"/>
      <c r="Q350" s="294"/>
      <c r="R350" s="294"/>
      <c r="S350" s="294"/>
      <c r="T350" s="294"/>
      <c r="U350" s="294"/>
      <c r="V350" s="294"/>
      <c r="W350" s="294"/>
      <c r="X350" s="294"/>
      <c r="Y350" s="294"/>
      <c r="Z350" s="294"/>
    </row>
    <row r="351" spans="1:26" ht="12.75" customHeight="1">
      <c r="A351" s="25">
        <v>21130607</v>
      </c>
      <c r="B351" s="302" t="s">
        <v>60</v>
      </c>
      <c r="C351" s="294">
        <v>250000</v>
      </c>
      <c r="D351" s="302"/>
      <c r="E351" s="298"/>
      <c r="F351" s="294"/>
      <c r="G351" s="302"/>
      <c r="H351" s="294"/>
      <c r="I351" s="294"/>
      <c r="J351" s="294"/>
      <c r="K351" s="294"/>
      <c r="L351" s="294"/>
      <c r="M351" s="294"/>
      <c r="N351" s="294"/>
      <c r="O351" s="294"/>
      <c r="P351" s="294"/>
      <c r="Q351" s="294"/>
      <c r="R351" s="294"/>
      <c r="S351" s="294"/>
      <c r="T351" s="294"/>
      <c r="U351" s="294"/>
      <c r="V351" s="294"/>
      <c r="W351" s="294"/>
      <c r="X351" s="294"/>
      <c r="Y351" s="294"/>
      <c r="Z351" s="294"/>
    </row>
    <row r="352" spans="1:26" ht="12.75" customHeight="1">
      <c r="A352" s="21">
        <v>211307</v>
      </c>
      <c r="B352" s="298" t="s">
        <v>102</v>
      </c>
      <c r="C352" s="298">
        <f>C353</f>
        <v>550000</v>
      </c>
      <c r="D352" s="302"/>
      <c r="E352" s="298"/>
      <c r="F352" s="294"/>
      <c r="G352" s="302"/>
      <c r="H352" s="294"/>
      <c r="I352" s="294"/>
      <c r="J352" s="294"/>
      <c r="K352" s="294"/>
      <c r="L352" s="294"/>
      <c r="M352" s="294"/>
      <c r="N352" s="294"/>
      <c r="O352" s="294"/>
      <c r="P352" s="294"/>
      <c r="Q352" s="294"/>
      <c r="R352" s="294"/>
      <c r="S352" s="294"/>
      <c r="T352" s="294"/>
      <c r="U352" s="294"/>
      <c r="V352" s="294"/>
      <c r="W352" s="294"/>
      <c r="X352" s="294"/>
      <c r="Y352" s="294"/>
      <c r="Z352" s="294"/>
    </row>
    <row r="353" spans="1:26" ht="12.75" customHeight="1">
      <c r="A353" s="25">
        <v>21130701</v>
      </c>
      <c r="B353" s="294" t="s">
        <v>103</v>
      </c>
      <c r="C353" s="294">
        <v>550000</v>
      </c>
      <c r="D353" s="302"/>
      <c r="E353" s="298"/>
      <c r="F353" s="294"/>
      <c r="G353" s="302"/>
      <c r="H353" s="294"/>
      <c r="I353" s="294"/>
      <c r="J353" s="294"/>
      <c r="K353" s="294"/>
      <c r="L353" s="294"/>
      <c r="M353" s="294"/>
      <c r="N353" s="294"/>
      <c r="O353" s="294"/>
      <c r="P353" s="294"/>
      <c r="Q353" s="294"/>
      <c r="R353" s="294"/>
      <c r="S353" s="294"/>
      <c r="T353" s="294"/>
      <c r="U353" s="294"/>
      <c r="V353" s="294"/>
      <c r="W353" s="294"/>
      <c r="X353" s="294"/>
      <c r="Y353" s="294"/>
      <c r="Z353" s="294"/>
    </row>
    <row r="354" spans="1:26" ht="12.75" customHeight="1">
      <c r="A354" s="21">
        <v>211309</v>
      </c>
      <c r="B354" s="301" t="s">
        <v>61</v>
      </c>
      <c r="C354" s="298">
        <f>+SUM(C355:C358)</f>
        <v>149100000</v>
      </c>
      <c r="D354" s="302"/>
      <c r="E354" s="298"/>
      <c r="F354" s="294"/>
      <c r="G354" s="302"/>
      <c r="H354" s="294"/>
      <c r="I354" s="294"/>
      <c r="J354" s="294"/>
      <c r="K354" s="294"/>
      <c r="L354" s="294"/>
      <c r="M354" s="294"/>
      <c r="N354" s="294"/>
      <c r="O354" s="294"/>
      <c r="P354" s="294"/>
      <c r="Q354" s="294"/>
      <c r="R354" s="294"/>
      <c r="S354" s="294"/>
      <c r="T354" s="294"/>
      <c r="U354" s="294"/>
      <c r="V354" s="294"/>
      <c r="W354" s="294"/>
      <c r="X354" s="294"/>
      <c r="Y354" s="294"/>
      <c r="Z354" s="294"/>
    </row>
    <row r="355" spans="1:26" ht="12.75" customHeight="1">
      <c r="A355" s="25">
        <v>21130901</v>
      </c>
      <c r="B355" s="302" t="s">
        <v>62</v>
      </c>
      <c r="C355" s="294">
        <f>146750000</f>
        <v>146750000</v>
      </c>
      <c r="D355" s="302"/>
      <c r="E355" s="298"/>
      <c r="F355" s="294"/>
      <c r="G355" s="302"/>
      <c r="H355" s="294"/>
      <c r="I355" s="294"/>
      <c r="J355" s="294"/>
      <c r="K355" s="294"/>
      <c r="L355" s="294"/>
      <c r="M355" s="294"/>
      <c r="N355" s="294"/>
      <c r="O355" s="294"/>
      <c r="P355" s="294"/>
      <c r="Q355" s="294"/>
      <c r="R355" s="294"/>
      <c r="S355" s="294"/>
      <c r="T355" s="294"/>
      <c r="U355" s="294"/>
      <c r="V355" s="294"/>
      <c r="W355" s="294"/>
      <c r="X355" s="294"/>
      <c r="Y355" s="294"/>
      <c r="Z355" s="294"/>
    </row>
    <row r="356" spans="1:26" ht="12.75" customHeight="1">
      <c r="A356" s="25">
        <v>21130903</v>
      </c>
      <c r="B356" s="302" t="s">
        <v>63</v>
      </c>
      <c r="C356" s="294">
        <v>300000</v>
      </c>
      <c r="D356" s="302"/>
      <c r="E356" s="298"/>
      <c r="F356" s="294"/>
      <c r="G356" s="302"/>
      <c r="H356" s="294"/>
      <c r="I356" s="294"/>
      <c r="J356" s="294"/>
      <c r="K356" s="294"/>
      <c r="L356" s="294"/>
      <c r="M356" s="294"/>
      <c r="N356" s="294"/>
      <c r="O356" s="294"/>
      <c r="P356" s="294"/>
      <c r="Q356" s="294"/>
      <c r="R356" s="294"/>
      <c r="S356" s="294"/>
      <c r="T356" s="294"/>
      <c r="U356" s="294"/>
      <c r="V356" s="294"/>
      <c r="W356" s="294"/>
      <c r="X356" s="294"/>
      <c r="Y356" s="294"/>
      <c r="Z356" s="294"/>
    </row>
    <row r="357" spans="1:26" ht="12.75" customHeight="1">
      <c r="A357" s="25">
        <v>21130906</v>
      </c>
      <c r="B357" s="294" t="s">
        <v>117</v>
      </c>
      <c r="C357" s="302">
        <v>1500000</v>
      </c>
      <c r="D357" s="302"/>
      <c r="E357" s="298"/>
      <c r="F357" s="294"/>
      <c r="G357" s="302"/>
      <c r="H357" s="294"/>
      <c r="I357" s="294"/>
      <c r="J357" s="294"/>
      <c r="K357" s="294"/>
      <c r="L357" s="294"/>
      <c r="M357" s="294"/>
      <c r="N357" s="294"/>
      <c r="O357" s="294"/>
      <c r="P357" s="294"/>
      <c r="Q357" s="294"/>
      <c r="R357" s="294"/>
      <c r="S357" s="294"/>
      <c r="T357" s="294"/>
      <c r="U357" s="294"/>
      <c r="V357" s="294"/>
      <c r="W357" s="294"/>
      <c r="X357" s="294"/>
      <c r="Y357" s="294"/>
      <c r="Z357" s="294"/>
    </row>
    <row r="358" spans="1:26" ht="12.75" customHeight="1">
      <c r="A358" s="25">
        <v>21130908</v>
      </c>
      <c r="B358" s="294" t="s">
        <v>64</v>
      </c>
      <c r="C358" s="302">
        <v>550000</v>
      </c>
      <c r="D358" s="302"/>
      <c r="E358" s="298"/>
      <c r="F358" s="294"/>
      <c r="G358" s="301"/>
      <c r="H358" s="301"/>
      <c r="I358" s="298"/>
      <c r="J358" s="294"/>
      <c r="K358" s="294"/>
      <c r="L358" s="294"/>
      <c r="M358" s="294"/>
      <c r="N358" s="294"/>
      <c r="O358" s="294"/>
      <c r="P358" s="294"/>
      <c r="Q358" s="294"/>
      <c r="R358" s="294"/>
      <c r="S358" s="294"/>
      <c r="T358" s="294"/>
      <c r="U358" s="294"/>
      <c r="V358" s="294"/>
      <c r="W358" s="294"/>
      <c r="X358" s="294"/>
      <c r="Y358" s="294"/>
      <c r="Z358" s="294"/>
    </row>
    <row r="359" spans="1:26" ht="12.75" customHeight="1">
      <c r="A359" s="25"/>
      <c r="B359" s="302"/>
      <c r="C359" s="294"/>
      <c r="D359" s="294"/>
      <c r="E359" s="318"/>
      <c r="F359" s="294"/>
      <c r="G359" s="294"/>
      <c r="H359" s="294"/>
      <c r="I359" s="294"/>
      <c r="J359" s="294"/>
      <c r="K359" s="294"/>
      <c r="L359" s="294"/>
      <c r="M359" s="294"/>
      <c r="N359" s="294"/>
      <c r="O359" s="294"/>
      <c r="P359" s="294"/>
      <c r="Q359" s="294"/>
      <c r="R359" s="294"/>
      <c r="S359" s="294"/>
      <c r="T359" s="294"/>
      <c r="U359" s="294"/>
      <c r="V359" s="294"/>
      <c r="W359" s="294"/>
      <c r="X359" s="294"/>
      <c r="Y359" s="294"/>
      <c r="Z359" s="294"/>
    </row>
    <row r="360" spans="1:26" ht="12.75" customHeight="1">
      <c r="A360" s="806" t="s">
        <v>65</v>
      </c>
      <c r="B360" s="812"/>
      <c r="C360" s="319">
        <f>C361</f>
        <v>25000000</v>
      </c>
      <c r="D360" s="294"/>
      <c r="E360" s="318"/>
      <c r="F360" s="294"/>
      <c r="G360" s="294"/>
      <c r="H360" s="294"/>
      <c r="I360" s="294"/>
      <c r="J360" s="294"/>
      <c r="K360" s="294"/>
      <c r="L360" s="294"/>
      <c r="M360" s="294"/>
      <c r="N360" s="294"/>
      <c r="O360" s="294"/>
      <c r="P360" s="294"/>
      <c r="Q360" s="294"/>
      <c r="R360" s="294"/>
      <c r="S360" s="294"/>
      <c r="T360" s="294"/>
      <c r="U360" s="294"/>
      <c r="V360" s="294"/>
      <c r="W360" s="294"/>
      <c r="X360" s="294"/>
      <c r="Y360" s="294"/>
      <c r="Z360" s="294"/>
    </row>
    <row r="361" spans="1:26" ht="12.75" customHeight="1">
      <c r="A361" s="21">
        <v>211402</v>
      </c>
      <c r="B361" s="305" t="s">
        <v>71</v>
      </c>
      <c r="C361" s="298">
        <f>SUM(C362)</f>
        <v>25000000</v>
      </c>
      <c r="D361" s="294"/>
      <c r="E361" s="318"/>
      <c r="F361" s="294"/>
      <c r="G361" s="294"/>
      <c r="H361" s="294"/>
      <c r="I361" s="294"/>
      <c r="J361" s="294"/>
      <c r="K361" s="294"/>
      <c r="L361" s="294"/>
      <c r="M361" s="294"/>
      <c r="N361" s="294"/>
      <c r="O361" s="294"/>
      <c r="P361" s="294"/>
      <c r="Q361" s="294"/>
      <c r="R361" s="294"/>
      <c r="S361" s="294"/>
      <c r="T361" s="294"/>
      <c r="U361" s="294"/>
      <c r="V361" s="294"/>
      <c r="W361" s="294"/>
      <c r="X361" s="294"/>
      <c r="Y361" s="294"/>
      <c r="Z361" s="294"/>
    </row>
    <row r="362" spans="1:26" ht="12.75" customHeight="1">
      <c r="A362" s="25">
        <v>21140208</v>
      </c>
      <c r="B362" s="281" t="s">
        <v>154</v>
      </c>
      <c r="C362" s="294">
        <v>25000000</v>
      </c>
      <c r="D362" s="294"/>
      <c r="E362" s="318"/>
      <c r="F362" s="294"/>
      <c r="G362" s="294"/>
      <c r="H362" s="294"/>
      <c r="I362" s="294"/>
      <c r="J362" s="294"/>
      <c r="K362" s="294"/>
      <c r="L362" s="294"/>
      <c r="M362" s="294"/>
      <c r="N362" s="294"/>
      <c r="O362" s="294"/>
      <c r="P362" s="294"/>
      <c r="Q362" s="294"/>
      <c r="R362" s="294"/>
      <c r="S362" s="294"/>
      <c r="T362" s="294"/>
      <c r="U362" s="294"/>
      <c r="V362" s="294"/>
      <c r="W362" s="294"/>
      <c r="X362" s="294"/>
      <c r="Y362" s="294"/>
      <c r="Z362" s="294"/>
    </row>
    <row r="363" spans="1:26" ht="12.75" customHeight="1">
      <c r="A363" s="29"/>
      <c r="B363" s="302"/>
      <c r="C363" s="302"/>
      <c r="D363" s="294"/>
      <c r="E363" s="298"/>
      <c r="F363" s="294"/>
      <c r="G363" s="302"/>
      <c r="H363" s="302"/>
      <c r="I363" s="294"/>
      <c r="J363" s="294"/>
      <c r="K363" s="294"/>
      <c r="L363" s="294"/>
      <c r="M363" s="294"/>
      <c r="N363" s="294"/>
      <c r="O363" s="294"/>
      <c r="P363" s="294"/>
      <c r="Q363" s="294"/>
      <c r="R363" s="294"/>
      <c r="S363" s="294"/>
      <c r="T363" s="294"/>
      <c r="U363" s="294"/>
      <c r="V363" s="294"/>
      <c r="W363" s="294"/>
      <c r="X363" s="294"/>
      <c r="Y363" s="294"/>
      <c r="Z363" s="294"/>
    </row>
    <row r="364" spans="1:26" ht="12.75" customHeight="1">
      <c r="A364" s="830" t="s">
        <v>74</v>
      </c>
      <c r="B364" s="812"/>
      <c r="C364" s="310">
        <f>+C365+C368</f>
        <v>26100000</v>
      </c>
      <c r="D364" s="294"/>
      <c r="E364" s="298" t="str">
        <f t="shared" ref="E364:E365" si="3">IF(D364=4,(C364*0.85),IF(D364=1,(C364*1),IF(D364=2,(C364*1.15),IF(D364=3,(C364*1.3),""))))</f>
        <v/>
      </c>
      <c r="F364" s="294"/>
      <c r="G364" s="301"/>
      <c r="H364" s="298"/>
      <c r="I364" s="298"/>
      <c r="J364" s="294"/>
      <c r="K364" s="294"/>
      <c r="L364" s="294"/>
      <c r="M364" s="294"/>
      <c r="N364" s="294"/>
      <c r="O364" s="294"/>
      <c r="P364" s="294"/>
      <c r="Q364" s="294"/>
      <c r="R364" s="294"/>
      <c r="S364" s="294"/>
      <c r="T364" s="294"/>
      <c r="U364" s="294"/>
      <c r="V364" s="294"/>
      <c r="W364" s="294"/>
      <c r="X364" s="294"/>
      <c r="Y364" s="294"/>
      <c r="Z364" s="294"/>
    </row>
    <row r="365" spans="1:26" ht="12.75" customHeight="1">
      <c r="A365" s="21">
        <v>221104</v>
      </c>
      <c r="B365" s="301" t="s">
        <v>78</v>
      </c>
      <c r="C365" s="301">
        <f>SUM(C366:C367)</f>
        <v>24550000</v>
      </c>
      <c r="D365" s="307"/>
      <c r="E365" s="298" t="str">
        <f t="shared" si="3"/>
        <v/>
      </c>
      <c r="F365" s="294"/>
      <c r="G365" s="302"/>
      <c r="H365" s="294"/>
      <c r="I365" s="294"/>
      <c r="J365" s="294"/>
      <c r="K365" s="294"/>
      <c r="L365" s="294"/>
      <c r="M365" s="294"/>
      <c r="N365" s="294"/>
      <c r="O365" s="294"/>
      <c r="P365" s="294"/>
      <c r="Q365" s="294"/>
      <c r="R365" s="294"/>
      <c r="S365" s="294"/>
      <c r="T365" s="294"/>
      <c r="U365" s="294"/>
      <c r="V365" s="294"/>
      <c r="W365" s="294"/>
      <c r="X365" s="294"/>
      <c r="Y365" s="294"/>
      <c r="Z365" s="294"/>
    </row>
    <row r="366" spans="1:26" ht="12.75" customHeight="1">
      <c r="A366" s="25">
        <v>22110401</v>
      </c>
      <c r="B366" s="302" t="s">
        <v>79</v>
      </c>
      <c r="C366" s="302">
        <v>7050000</v>
      </c>
      <c r="D366" s="307"/>
      <c r="E366" s="298"/>
      <c r="F366" s="294"/>
      <c r="G366" s="301"/>
      <c r="H366" s="301"/>
      <c r="I366" s="298"/>
      <c r="J366" s="294"/>
      <c r="K366" s="294"/>
      <c r="L366" s="294"/>
      <c r="M366" s="294"/>
      <c r="N366" s="294"/>
      <c r="O366" s="294"/>
      <c r="P366" s="294"/>
      <c r="Q366" s="294"/>
      <c r="R366" s="294"/>
      <c r="S366" s="294"/>
      <c r="T366" s="294"/>
      <c r="U366" s="294"/>
      <c r="V366" s="294"/>
      <c r="W366" s="294"/>
      <c r="X366" s="294"/>
      <c r="Y366" s="294"/>
      <c r="Z366" s="294"/>
    </row>
    <row r="367" spans="1:26" ht="12.75" customHeight="1">
      <c r="A367" s="25">
        <v>22110409</v>
      </c>
      <c r="B367" s="302" t="s">
        <v>80</v>
      </c>
      <c r="C367" s="302">
        <v>17500000</v>
      </c>
      <c r="D367" s="307"/>
      <c r="E367" s="298"/>
      <c r="F367" s="294"/>
      <c r="G367" s="302"/>
      <c r="H367" s="302"/>
      <c r="I367" s="294"/>
      <c r="J367" s="294"/>
      <c r="K367" s="294"/>
      <c r="L367" s="294"/>
      <c r="M367" s="294"/>
      <c r="N367" s="294"/>
      <c r="O367" s="294"/>
      <c r="P367" s="294"/>
      <c r="Q367" s="294"/>
      <c r="R367" s="294"/>
      <c r="S367" s="294"/>
      <c r="T367" s="294"/>
      <c r="U367" s="294"/>
      <c r="V367" s="294"/>
      <c r="W367" s="294"/>
      <c r="X367" s="294"/>
      <c r="Y367" s="294"/>
      <c r="Z367" s="294"/>
    </row>
    <row r="368" spans="1:26" ht="12.75" customHeight="1">
      <c r="A368" s="21">
        <v>221107</v>
      </c>
      <c r="B368" s="301" t="s">
        <v>81</v>
      </c>
      <c r="C368" s="301">
        <f>SUM(C369)</f>
        <v>1550000</v>
      </c>
      <c r="D368" s="307"/>
      <c r="E368" s="298"/>
      <c r="F368" s="294"/>
      <c r="G368" s="302"/>
      <c r="H368" s="294"/>
      <c r="I368" s="302"/>
      <c r="J368" s="294"/>
      <c r="K368" s="294"/>
      <c r="L368" s="294"/>
      <c r="M368" s="294"/>
      <c r="N368" s="294"/>
      <c r="O368" s="294"/>
      <c r="P368" s="294"/>
      <c r="Q368" s="294"/>
      <c r="R368" s="294"/>
      <c r="S368" s="294"/>
      <c r="T368" s="294"/>
      <c r="U368" s="294"/>
      <c r="V368" s="294"/>
      <c r="W368" s="294"/>
      <c r="X368" s="294"/>
      <c r="Y368" s="294"/>
      <c r="Z368" s="294"/>
    </row>
    <row r="369" spans="1:26" ht="12.75" customHeight="1">
      <c r="A369" s="25">
        <v>22110702</v>
      </c>
      <c r="B369" s="302" t="s">
        <v>82</v>
      </c>
      <c r="C369" s="302">
        <v>1550000</v>
      </c>
      <c r="D369" s="307"/>
      <c r="E369" s="298"/>
      <c r="F369" s="294"/>
      <c r="G369" s="302"/>
      <c r="H369" s="294"/>
      <c r="I369" s="302"/>
      <c r="J369" s="294"/>
      <c r="K369" s="294"/>
      <c r="L369" s="294"/>
      <c r="M369" s="294"/>
      <c r="N369" s="294"/>
      <c r="O369" s="294"/>
      <c r="P369" s="294"/>
      <c r="Q369" s="294"/>
      <c r="R369" s="294"/>
      <c r="S369" s="294"/>
      <c r="T369" s="294"/>
      <c r="U369" s="294"/>
      <c r="V369" s="294"/>
      <c r="W369" s="294"/>
      <c r="X369" s="294"/>
      <c r="Y369" s="294"/>
      <c r="Z369" s="294"/>
    </row>
    <row r="370" spans="1:26" ht="12.75" customHeight="1">
      <c r="A370" s="25"/>
      <c r="B370" s="302"/>
      <c r="C370" s="302"/>
      <c r="D370" s="307"/>
      <c r="E370" s="298"/>
      <c r="F370" s="294"/>
      <c r="G370" s="302"/>
      <c r="H370" s="294"/>
      <c r="I370" s="302"/>
      <c r="J370" s="294"/>
      <c r="K370" s="294"/>
      <c r="L370" s="294"/>
      <c r="M370" s="294"/>
      <c r="N370" s="294"/>
      <c r="O370" s="294"/>
      <c r="P370" s="294"/>
      <c r="Q370" s="294"/>
      <c r="R370" s="294"/>
      <c r="S370" s="294"/>
      <c r="T370" s="294"/>
      <c r="U370" s="294"/>
      <c r="V370" s="294"/>
      <c r="W370" s="294"/>
      <c r="X370" s="294"/>
      <c r="Y370" s="294"/>
      <c r="Z370" s="294"/>
    </row>
    <row r="371" spans="1:26" ht="12.75" customHeight="1">
      <c r="A371" s="677" t="s">
        <v>92</v>
      </c>
      <c r="B371" s="657"/>
      <c r="C371" s="68">
        <f>C372</f>
        <v>300000000</v>
      </c>
      <c r="D371" s="307"/>
      <c r="E371" s="298"/>
      <c r="F371" s="294"/>
      <c r="G371" s="302"/>
      <c r="H371" s="294"/>
      <c r="I371" s="302"/>
      <c r="J371" s="294"/>
      <c r="K371" s="294"/>
      <c r="L371" s="294"/>
      <c r="M371" s="294"/>
      <c r="N371" s="294"/>
      <c r="O371" s="294"/>
      <c r="P371" s="294"/>
      <c r="Q371" s="294"/>
      <c r="R371" s="294"/>
      <c r="S371" s="294"/>
      <c r="T371" s="294"/>
      <c r="U371" s="294"/>
      <c r="V371" s="294"/>
      <c r="W371" s="294"/>
      <c r="X371" s="294"/>
      <c r="Y371" s="294"/>
      <c r="Z371" s="294"/>
    </row>
    <row r="372" spans="1:26" ht="12.75" customHeight="1">
      <c r="A372" s="21">
        <v>221201</v>
      </c>
      <c r="B372" s="21" t="s">
        <v>93</v>
      </c>
      <c r="C372" s="23">
        <f>SUM(C373:C375)</f>
        <v>300000000</v>
      </c>
      <c r="D372" s="307"/>
      <c r="E372" s="298"/>
      <c r="F372" s="294"/>
      <c r="G372" s="302"/>
      <c r="H372" s="294"/>
      <c r="I372" s="302"/>
      <c r="J372" s="294"/>
      <c r="K372" s="294"/>
      <c r="L372" s="294"/>
      <c r="M372" s="294"/>
      <c r="N372" s="294"/>
      <c r="O372" s="294"/>
      <c r="P372" s="294"/>
      <c r="Q372" s="294"/>
      <c r="R372" s="294"/>
      <c r="S372" s="294"/>
      <c r="T372" s="294"/>
      <c r="U372" s="294"/>
      <c r="V372" s="294"/>
      <c r="W372" s="294"/>
      <c r="X372" s="294"/>
      <c r="Y372" s="294"/>
      <c r="Z372" s="294"/>
    </row>
    <row r="373" spans="1:26" ht="12.75" customHeight="1">
      <c r="A373" s="25">
        <v>22120104</v>
      </c>
      <c r="B373" s="29" t="s">
        <v>519</v>
      </c>
      <c r="C373" s="26">
        <v>300000000</v>
      </c>
      <c r="D373" s="47"/>
      <c r="E373" s="298"/>
      <c r="F373" s="294"/>
      <c r="G373" s="302"/>
      <c r="H373" s="294"/>
      <c r="I373" s="302"/>
      <c r="J373" s="294"/>
      <c r="K373" s="294"/>
      <c r="L373" s="294"/>
      <c r="M373" s="294"/>
      <c r="N373" s="294"/>
      <c r="O373" s="294"/>
      <c r="P373" s="294"/>
      <c r="Q373" s="294"/>
      <c r="R373" s="294"/>
      <c r="S373" s="294"/>
      <c r="T373" s="294"/>
      <c r="U373" s="294"/>
      <c r="V373" s="294"/>
      <c r="W373" s="294"/>
      <c r="X373" s="294"/>
      <c r="Y373" s="294"/>
      <c r="Z373" s="294"/>
    </row>
    <row r="374" spans="1:26" ht="12.75" customHeight="1">
      <c r="A374" s="25"/>
      <c r="B374" s="29"/>
      <c r="C374" s="26"/>
      <c r="D374" s="307"/>
      <c r="E374" s="298"/>
      <c r="F374" s="294"/>
      <c r="G374" s="302"/>
      <c r="H374" s="294"/>
      <c r="I374" s="302"/>
      <c r="J374" s="294"/>
      <c r="K374" s="294"/>
      <c r="L374" s="294"/>
      <c r="M374" s="294"/>
      <c r="N374" s="294"/>
      <c r="O374" s="294"/>
      <c r="P374" s="294"/>
      <c r="Q374" s="294"/>
      <c r="R374" s="294"/>
      <c r="S374" s="294"/>
      <c r="T374" s="294"/>
      <c r="U374" s="294"/>
      <c r="V374" s="294"/>
      <c r="W374" s="294"/>
      <c r="X374" s="294"/>
      <c r="Y374" s="294"/>
      <c r="Z374" s="294"/>
    </row>
    <row r="375" spans="1:26" ht="12.75" customHeight="1" thickBot="1">
      <c r="A375" s="25"/>
      <c r="B375" s="302"/>
      <c r="C375" s="302"/>
      <c r="D375" s="307"/>
      <c r="E375" s="298"/>
      <c r="F375" s="294"/>
      <c r="G375" s="302"/>
      <c r="H375" s="294"/>
      <c r="I375" s="302"/>
      <c r="J375" s="294"/>
      <c r="K375" s="294"/>
      <c r="L375" s="294"/>
      <c r="M375" s="294"/>
      <c r="N375" s="294"/>
      <c r="O375" s="294"/>
      <c r="P375" s="294"/>
      <c r="Q375" s="294"/>
      <c r="R375" s="294"/>
      <c r="S375" s="294"/>
      <c r="T375" s="294"/>
      <c r="U375" s="294"/>
      <c r="V375" s="294"/>
      <c r="W375" s="294"/>
      <c r="X375" s="294"/>
      <c r="Y375" s="294"/>
      <c r="Z375" s="294"/>
    </row>
    <row r="376" spans="1:26" ht="12.75" customHeight="1">
      <c r="A376" s="678" t="s">
        <v>536</v>
      </c>
      <c r="B376" s="679"/>
      <c r="C376" s="689" t="s">
        <v>537</v>
      </c>
      <c r="E376" s="294"/>
      <c r="F376" s="294"/>
      <c r="G376" s="294"/>
      <c r="H376" s="294"/>
      <c r="I376" s="294"/>
      <c r="J376" s="294"/>
      <c r="K376" s="294"/>
      <c r="L376" s="294"/>
      <c r="M376" s="294"/>
      <c r="N376" s="294"/>
      <c r="O376" s="294"/>
      <c r="P376" s="294"/>
      <c r="Q376" s="294"/>
      <c r="R376" s="294"/>
      <c r="S376" s="294"/>
      <c r="T376" s="294"/>
      <c r="U376" s="294"/>
      <c r="V376" s="294"/>
      <c r="W376" s="294"/>
      <c r="X376" s="294"/>
      <c r="Y376" s="294"/>
    </row>
    <row r="377" spans="1:26" ht="12.75" customHeight="1" thickBot="1">
      <c r="A377" s="680"/>
      <c r="B377" s="681"/>
      <c r="C377" s="662"/>
      <c r="E377" s="294"/>
      <c r="F377" s="294"/>
      <c r="G377" s="294"/>
      <c r="H377" s="294"/>
      <c r="I377" s="294"/>
      <c r="J377" s="294"/>
      <c r="K377" s="294"/>
      <c r="L377" s="294"/>
      <c r="M377" s="294"/>
      <c r="N377" s="294"/>
      <c r="O377" s="294"/>
      <c r="P377" s="294"/>
      <c r="Q377" s="294"/>
      <c r="R377" s="294"/>
      <c r="S377" s="294"/>
      <c r="T377" s="294"/>
      <c r="U377" s="294"/>
      <c r="V377" s="294"/>
      <c r="W377" s="294"/>
      <c r="X377" s="294"/>
      <c r="Y377" s="294"/>
    </row>
    <row r="378" spans="1:26" ht="12.75" customHeight="1">
      <c r="A378" s="668" t="s">
        <v>538</v>
      </c>
      <c r="B378" s="669"/>
      <c r="C378" s="670"/>
      <c r="E378" s="294"/>
      <c r="F378" s="294"/>
      <c r="G378" s="294"/>
      <c r="H378" s="294"/>
      <c r="I378" s="294"/>
      <c r="J378" s="294"/>
      <c r="K378" s="294"/>
      <c r="L378" s="294"/>
      <c r="M378" s="294"/>
      <c r="N378" s="294"/>
      <c r="O378" s="294"/>
      <c r="P378" s="294"/>
      <c r="Q378" s="294"/>
      <c r="R378" s="294"/>
      <c r="S378" s="294"/>
      <c r="T378" s="294"/>
      <c r="U378" s="294"/>
      <c r="V378" s="294"/>
      <c r="W378" s="294"/>
      <c r="X378" s="294"/>
      <c r="Y378" s="294"/>
    </row>
    <row r="379" spans="1:26" ht="12.75" customHeight="1">
      <c r="A379" s="671"/>
      <c r="B379" s="672"/>
      <c r="C379" s="673"/>
      <c r="E379" s="294"/>
      <c r="F379" s="294"/>
      <c r="G379" s="294"/>
      <c r="H379" s="294"/>
      <c r="I379" s="294"/>
      <c r="J379" s="294"/>
      <c r="K379" s="294"/>
      <c r="L379" s="294"/>
      <c r="M379" s="294"/>
      <c r="N379" s="294"/>
      <c r="O379" s="294"/>
      <c r="P379" s="294"/>
      <c r="Q379" s="294"/>
      <c r="R379" s="294"/>
      <c r="S379" s="294"/>
      <c r="T379" s="294"/>
      <c r="U379" s="294"/>
      <c r="V379" s="294"/>
      <c r="W379" s="294"/>
      <c r="X379" s="294"/>
      <c r="Y379" s="294"/>
    </row>
    <row r="380" spans="1:26" ht="12.75" customHeight="1">
      <c r="A380" s="671"/>
      <c r="B380" s="672"/>
      <c r="C380" s="673"/>
      <c r="E380" s="294"/>
      <c r="F380" s="294"/>
      <c r="G380" s="294"/>
      <c r="H380" s="294"/>
      <c r="I380" s="294"/>
      <c r="J380" s="294"/>
      <c r="K380" s="294"/>
      <c r="L380" s="294"/>
      <c r="M380" s="294"/>
      <c r="N380" s="294"/>
      <c r="O380" s="294"/>
      <c r="P380" s="294"/>
      <c r="Q380" s="294"/>
      <c r="R380" s="294"/>
      <c r="S380" s="294"/>
      <c r="T380" s="294"/>
      <c r="U380" s="294"/>
      <c r="V380" s="294"/>
      <c r="W380" s="294"/>
      <c r="X380" s="294"/>
      <c r="Y380" s="294"/>
    </row>
    <row r="381" spans="1:26" ht="12.75" customHeight="1">
      <c r="A381" s="671"/>
      <c r="B381" s="672"/>
      <c r="C381" s="673"/>
      <c r="E381" s="294"/>
      <c r="F381" s="294"/>
      <c r="G381" s="294"/>
      <c r="H381" s="294"/>
      <c r="I381" s="294"/>
      <c r="J381" s="294"/>
      <c r="K381" s="294"/>
      <c r="L381" s="294"/>
      <c r="M381" s="294"/>
      <c r="N381" s="294"/>
      <c r="O381" s="294"/>
      <c r="P381" s="294"/>
      <c r="Q381" s="294"/>
      <c r="R381" s="294"/>
      <c r="S381" s="294"/>
      <c r="T381" s="294"/>
      <c r="U381" s="294"/>
      <c r="V381" s="294"/>
      <c r="W381" s="294"/>
      <c r="X381" s="294"/>
      <c r="Y381" s="294"/>
    </row>
    <row r="382" spans="1:26" ht="12.75" customHeight="1">
      <c r="A382" s="671"/>
      <c r="B382" s="672"/>
      <c r="C382" s="673"/>
      <c r="E382" s="294"/>
      <c r="F382" s="294"/>
      <c r="G382" s="294"/>
      <c r="H382" s="294"/>
      <c r="I382" s="294"/>
      <c r="J382" s="294"/>
      <c r="K382" s="294"/>
      <c r="L382" s="294"/>
      <c r="M382" s="294"/>
      <c r="N382" s="294"/>
      <c r="O382" s="294"/>
      <c r="P382" s="294"/>
      <c r="Q382" s="294"/>
      <c r="R382" s="294"/>
      <c r="S382" s="294"/>
      <c r="T382" s="294"/>
      <c r="U382" s="294"/>
      <c r="V382" s="294"/>
      <c r="W382" s="294"/>
      <c r="X382" s="294"/>
      <c r="Y382" s="294"/>
    </row>
    <row r="383" spans="1:26" ht="12.75" customHeight="1">
      <c r="A383" s="671"/>
      <c r="B383" s="672"/>
      <c r="C383" s="673"/>
      <c r="E383" s="294"/>
      <c r="F383" s="294"/>
      <c r="G383" s="294"/>
      <c r="H383" s="294"/>
      <c r="I383" s="294"/>
      <c r="J383" s="294"/>
      <c r="K383" s="294"/>
      <c r="L383" s="294"/>
      <c r="M383" s="294"/>
      <c r="N383" s="294"/>
      <c r="O383" s="294"/>
      <c r="P383" s="294"/>
      <c r="Q383" s="294"/>
      <c r="R383" s="294"/>
      <c r="S383" s="294"/>
      <c r="T383" s="294"/>
      <c r="U383" s="294"/>
      <c r="V383" s="294"/>
      <c r="W383" s="294"/>
      <c r="X383" s="294"/>
      <c r="Y383" s="294"/>
    </row>
    <row r="384" spans="1:26" ht="14.25" thickBot="1">
      <c r="A384" s="674"/>
      <c r="B384" s="675"/>
      <c r="C384" s="676"/>
      <c r="E384" s="294"/>
      <c r="F384" s="294"/>
      <c r="G384" s="294"/>
      <c r="H384" s="294"/>
      <c r="I384" s="294"/>
      <c r="J384" s="294"/>
      <c r="K384" s="294"/>
      <c r="L384" s="294"/>
      <c r="M384" s="294"/>
      <c r="N384" s="294"/>
      <c r="O384" s="294"/>
      <c r="P384" s="294"/>
      <c r="Q384" s="294"/>
      <c r="R384" s="294"/>
      <c r="S384" s="294"/>
      <c r="T384" s="294"/>
      <c r="U384" s="294"/>
      <c r="V384" s="294"/>
      <c r="W384" s="294"/>
      <c r="X384" s="294"/>
      <c r="Y384" s="294"/>
    </row>
    <row r="385" spans="1:26" ht="12.75" customHeight="1">
      <c r="A385" s="57" t="s">
        <v>4</v>
      </c>
      <c r="B385" s="331"/>
      <c r="C385" s="332"/>
      <c r="E385" s="294"/>
      <c r="F385" s="294"/>
      <c r="G385" s="294"/>
      <c r="H385" s="294"/>
      <c r="I385" s="294"/>
      <c r="J385" s="294"/>
      <c r="K385" s="294"/>
      <c r="L385" s="294"/>
      <c r="M385" s="294"/>
      <c r="N385" s="294"/>
      <c r="O385" s="294"/>
      <c r="P385" s="294"/>
      <c r="Q385" s="294"/>
      <c r="R385" s="294"/>
      <c r="S385" s="294"/>
      <c r="T385" s="294"/>
      <c r="U385" s="294"/>
      <c r="V385" s="294"/>
      <c r="W385" s="294"/>
      <c r="X385" s="294"/>
      <c r="Y385" s="294"/>
    </row>
    <row r="386" spans="1:26" ht="12.75" customHeight="1">
      <c r="A386" s="6" t="s">
        <v>539</v>
      </c>
      <c r="B386" s="333"/>
      <c r="C386" s="334"/>
      <c r="E386" s="294"/>
      <c r="F386" s="294"/>
      <c r="G386" s="294"/>
      <c r="H386" s="294"/>
      <c r="I386" s="294"/>
      <c r="J386" s="294"/>
      <c r="K386" s="294"/>
      <c r="L386" s="294"/>
      <c r="M386" s="294"/>
      <c r="N386" s="294"/>
      <c r="O386" s="294"/>
      <c r="P386" s="294"/>
      <c r="Q386" s="294"/>
      <c r="R386" s="294"/>
      <c r="S386" s="294"/>
      <c r="T386" s="294"/>
      <c r="U386" s="294"/>
      <c r="V386" s="294"/>
      <c r="W386" s="294"/>
      <c r="X386" s="294"/>
      <c r="Y386" s="294"/>
    </row>
    <row r="387" spans="1:26" ht="12.75" customHeight="1">
      <c r="A387" s="6" t="s">
        <v>540</v>
      </c>
      <c r="B387" s="294"/>
      <c r="C387" s="295"/>
      <c r="E387" s="294"/>
      <c r="F387" s="294"/>
      <c r="G387" s="294"/>
      <c r="H387" s="294"/>
      <c r="I387" s="294"/>
      <c r="J387" s="294"/>
      <c r="K387" s="294"/>
      <c r="L387" s="294"/>
      <c r="M387" s="294"/>
      <c r="N387" s="294"/>
      <c r="O387" s="294"/>
      <c r="P387" s="294"/>
      <c r="Q387" s="294"/>
      <c r="R387" s="294"/>
      <c r="S387" s="294"/>
      <c r="T387" s="294"/>
      <c r="U387" s="294"/>
      <c r="V387" s="294"/>
      <c r="W387" s="294"/>
      <c r="X387" s="294"/>
      <c r="Y387" s="294"/>
    </row>
    <row r="388" spans="1:26" ht="12.75" customHeight="1" thickBot="1">
      <c r="A388" s="63" t="s">
        <v>88</v>
      </c>
      <c r="B388" s="333"/>
      <c r="C388" s="530"/>
      <c r="E388" s="294"/>
      <c r="F388" s="294"/>
      <c r="G388" s="294"/>
      <c r="H388" s="294"/>
      <c r="I388" s="294"/>
      <c r="J388" s="294"/>
      <c r="K388" s="294"/>
      <c r="L388" s="294"/>
      <c r="M388" s="294"/>
      <c r="N388" s="294"/>
      <c r="O388" s="294"/>
      <c r="P388" s="294"/>
      <c r="Q388" s="294"/>
      <c r="R388" s="294"/>
      <c r="S388" s="294"/>
      <c r="T388" s="294"/>
      <c r="U388" s="294"/>
      <c r="V388" s="294"/>
      <c r="W388" s="294"/>
      <c r="X388" s="294"/>
      <c r="Y388" s="294"/>
    </row>
    <row r="389" spans="1:26" ht="12.75" customHeight="1" thickBot="1">
      <c r="A389" s="65" t="s">
        <v>89</v>
      </c>
      <c r="B389" s="336"/>
      <c r="C389" s="531">
        <f>SUM(+C391+C416+C436+C448)</f>
        <v>1468575800</v>
      </c>
      <c r="E389" s="281"/>
      <c r="F389" s="301"/>
      <c r="G389" s="294"/>
      <c r="H389" s="294"/>
      <c r="I389" s="294"/>
      <c r="J389" s="294"/>
      <c r="K389" s="294"/>
      <c r="L389" s="294"/>
      <c r="M389" s="294"/>
      <c r="N389" s="294"/>
      <c r="O389" s="294"/>
      <c r="P389" s="294"/>
      <c r="Q389" s="294"/>
      <c r="R389" s="294"/>
      <c r="S389" s="294"/>
      <c r="T389" s="294"/>
      <c r="U389" s="294"/>
      <c r="V389" s="294"/>
      <c r="W389" s="294"/>
      <c r="X389" s="294"/>
      <c r="Y389" s="294"/>
    </row>
    <row r="390" spans="1:26" ht="12.75" customHeight="1" thickBot="1">
      <c r="A390" s="29"/>
      <c r="B390" s="302"/>
      <c r="C390" s="302"/>
      <c r="D390" s="307"/>
      <c r="E390" s="298"/>
      <c r="F390" s="294"/>
      <c r="G390" s="294"/>
      <c r="H390" s="294"/>
      <c r="I390" s="294"/>
      <c r="J390" s="294"/>
      <c r="K390" s="294"/>
      <c r="L390" s="294"/>
      <c r="M390" s="294"/>
      <c r="N390" s="294"/>
      <c r="O390" s="294"/>
      <c r="P390" s="294"/>
      <c r="Q390" s="294"/>
      <c r="R390" s="294"/>
      <c r="S390" s="294"/>
      <c r="T390" s="294"/>
      <c r="U390" s="294"/>
      <c r="V390" s="294"/>
      <c r="W390" s="294"/>
      <c r="X390" s="294"/>
      <c r="Y390" s="294"/>
      <c r="Z390" s="294"/>
    </row>
    <row r="391" spans="1:26" ht="12.75" customHeight="1">
      <c r="A391" s="844" t="s">
        <v>32</v>
      </c>
      <c r="B391" s="657"/>
      <c r="C391" s="337">
        <f>C392+C394+C397+C401+C407+C410+C405+C399</f>
        <v>708798200</v>
      </c>
      <c r="D391" s="303"/>
      <c r="E391" s="314"/>
      <c r="F391" s="298"/>
      <c r="G391" s="294"/>
      <c r="H391" s="294"/>
      <c r="I391" s="294"/>
      <c r="J391" s="294"/>
      <c r="K391" s="294"/>
      <c r="L391" s="294"/>
      <c r="M391" s="294"/>
      <c r="N391" s="294"/>
      <c r="O391" s="294"/>
      <c r="P391" s="294"/>
      <c r="Q391" s="294"/>
      <c r="R391" s="294"/>
      <c r="S391" s="294"/>
      <c r="T391" s="294"/>
      <c r="U391" s="294"/>
      <c r="V391" s="294"/>
      <c r="W391" s="294"/>
      <c r="X391" s="294"/>
      <c r="Y391" s="294"/>
      <c r="Z391" s="294"/>
    </row>
    <row r="392" spans="1:26" ht="12.75" customHeight="1">
      <c r="A392" s="21">
        <v>211201</v>
      </c>
      <c r="B392" s="305" t="s">
        <v>33</v>
      </c>
      <c r="C392" s="308">
        <f>SUM(C393)</f>
        <v>458450000</v>
      </c>
      <c r="D392" s="308"/>
      <c r="E392" s="303"/>
      <c r="F392" s="281"/>
      <c r="G392" s="281"/>
      <c r="H392" s="281"/>
      <c r="I392" s="281"/>
      <c r="J392" s="281"/>
      <c r="K392" s="281"/>
      <c r="L392" s="281"/>
      <c r="M392" s="281"/>
      <c r="N392" s="281"/>
      <c r="O392" s="281"/>
      <c r="P392" s="281"/>
      <c r="Q392" s="281"/>
      <c r="R392" s="281"/>
      <c r="S392" s="281"/>
      <c r="T392" s="281"/>
      <c r="U392" s="281"/>
      <c r="V392" s="281"/>
      <c r="W392" s="281"/>
      <c r="X392" s="281"/>
      <c r="Y392" s="281"/>
      <c r="Z392" s="281"/>
    </row>
    <row r="393" spans="1:26" ht="12.75" customHeight="1">
      <c r="A393" s="25">
        <v>21120101</v>
      </c>
      <c r="B393" s="294" t="s">
        <v>34</v>
      </c>
      <c r="C393" s="302">
        <v>458450000</v>
      </c>
      <c r="D393" s="294"/>
      <c r="E393" s="303"/>
      <c r="F393" s="306"/>
      <c r="G393" s="294"/>
      <c r="H393" s="294"/>
      <c r="I393" s="294"/>
      <c r="J393" s="294"/>
      <c r="K393" s="294"/>
      <c r="L393" s="294"/>
      <c r="M393" s="294"/>
      <c r="N393" s="294"/>
      <c r="O393" s="294"/>
      <c r="P393" s="294"/>
      <c r="Q393" s="294"/>
      <c r="R393" s="294"/>
      <c r="S393" s="294"/>
      <c r="T393" s="294"/>
      <c r="U393" s="294"/>
      <c r="V393" s="294"/>
      <c r="W393" s="294"/>
      <c r="X393" s="294"/>
      <c r="Y393" s="294"/>
      <c r="Z393" s="294"/>
    </row>
    <row r="394" spans="1:26" ht="12.75" customHeight="1">
      <c r="A394" s="21">
        <v>211202</v>
      </c>
      <c r="B394" s="298" t="s">
        <v>110</v>
      </c>
      <c r="C394" s="301">
        <f>+SUM(C395:C396)</f>
        <v>10830000</v>
      </c>
      <c r="D394" s="301"/>
      <c r="E394" s="303"/>
      <c r="F394" s="307"/>
      <c r="G394" s="294"/>
      <c r="H394" s="294"/>
      <c r="I394" s="294"/>
      <c r="J394" s="294"/>
      <c r="K394" s="294"/>
      <c r="L394" s="294"/>
      <c r="M394" s="294"/>
      <c r="N394" s="294"/>
      <c r="O394" s="294"/>
      <c r="P394" s="294"/>
      <c r="Q394" s="294"/>
      <c r="R394" s="294"/>
      <c r="S394" s="294"/>
      <c r="T394" s="294"/>
      <c r="U394" s="294"/>
      <c r="V394" s="294"/>
      <c r="W394" s="294"/>
      <c r="X394" s="294"/>
      <c r="Y394" s="294"/>
      <c r="Z394" s="294"/>
    </row>
    <row r="395" spans="1:26" ht="12.75" customHeight="1">
      <c r="A395" s="25">
        <v>21120202</v>
      </c>
      <c r="B395" s="294" t="s">
        <v>111</v>
      </c>
      <c r="C395" s="294">
        <v>10330000</v>
      </c>
      <c r="D395" s="294"/>
      <c r="E395" s="303"/>
      <c r="F395" s="294"/>
      <c r="G395" s="294"/>
      <c r="H395" s="294"/>
      <c r="I395" s="294"/>
      <c r="J395" s="294"/>
      <c r="K395" s="294"/>
      <c r="L395" s="294"/>
      <c r="M395" s="294"/>
      <c r="N395" s="294"/>
      <c r="O395" s="294"/>
      <c r="P395" s="294"/>
      <c r="Q395" s="294"/>
      <c r="R395" s="294"/>
      <c r="S395" s="294"/>
      <c r="T395" s="294"/>
      <c r="U395" s="294"/>
      <c r="V395" s="294"/>
      <c r="W395" s="294"/>
      <c r="X395" s="294"/>
      <c r="Y395" s="294"/>
      <c r="Z395" s="294"/>
    </row>
    <row r="396" spans="1:26" ht="12.75" customHeight="1">
      <c r="A396" s="25">
        <v>21120203</v>
      </c>
      <c r="B396" s="294" t="s">
        <v>121</v>
      </c>
      <c r="C396" s="294">
        <v>500000</v>
      </c>
      <c r="D396" s="294"/>
      <c r="E396" s="303"/>
      <c r="F396" s="294"/>
      <c r="G396" s="294"/>
      <c r="H396" s="294"/>
      <c r="I396" s="294"/>
      <c r="J396" s="294"/>
      <c r="K396" s="294"/>
      <c r="L396" s="294"/>
      <c r="M396" s="294"/>
      <c r="N396" s="294"/>
      <c r="O396" s="294"/>
      <c r="P396" s="294"/>
      <c r="Q396" s="294"/>
      <c r="R396" s="294"/>
      <c r="S396" s="294"/>
      <c r="T396" s="294"/>
      <c r="U396" s="294"/>
      <c r="V396" s="294"/>
      <c r="W396" s="294"/>
      <c r="X396" s="294"/>
      <c r="Y396" s="294"/>
      <c r="Z396" s="294"/>
    </row>
    <row r="397" spans="1:26" ht="12.75" customHeight="1">
      <c r="A397" s="21">
        <v>211204</v>
      </c>
      <c r="B397" s="298" t="s">
        <v>38</v>
      </c>
      <c r="C397" s="298">
        <f>C398</f>
        <v>1950000</v>
      </c>
      <c r="D397" s="298"/>
      <c r="E397" s="303"/>
      <c r="F397" s="294"/>
      <c r="G397" s="294"/>
      <c r="H397" s="294"/>
      <c r="I397" s="294"/>
      <c r="J397" s="294"/>
      <c r="K397" s="294"/>
      <c r="L397" s="294"/>
      <c r="M397" s="294"/>
      <c r="N397" s="294"/>
      <c r="O397" s="294"/>
      <c r="P397" s="294"/>
      <c r="Q397" s="294"/>
      <c r="R397" s="294"/>
      <c r="S397" s="294"/>
      <c r="T397" s="294"/>
      <c r="U397" s="294"/>
      <c r="V397" s="294"/>
      <c r="W397" s="294"/>
      <c r="X397" s="294"/>
      <c r="Y397" s="294"/>
      <c r="Z397" s="294"/>
    </row>
    <row r="398" spans="1:26" ht="12.75" customHeight="1">
      <c r="A398" s="25">
        <v>21120401</v>
      </c>
      <c r="B398" s="302" t="s">
        <v>39</v>
      </c>
      <c r="C398" s="302">
        <v>1950000</v>
      </c>
      <c r="D398" s="294"/>
      <c r="E398" s="303"/>
      <c r="F398" s="294"/>
      <c r="G398" s="294"/>
      <c r="H398" s="294"/>
      <c r="I398" s="294"/>
      <c r="J398" s="294"/>
      <c r="K398" s="294"/>
      <c r="L398" s="294"/>
      <c r="M398" s="294"/>
      <c r="N398" s="294"/>
      <c r="O398" s="294"/>
      <c r="P398" s="294"/>
      <c r="Q398" s="294"/>
      <c r="R398" s="294"/>
      <c r="S398" s="294"/>
      <c r="T398" s="294"/>
      <c r="U398" s="294"/>
      <c r="V398" s="294"/>
      <c r="W398" s="294"/>
      <c r="X398" s="294"/>
      <c r="Y398" s="294"/>
      <c r="Z398" s="294"/>
    </row>
    <row r="399" spans="1:26" ht="12.75" customHeight="1">
      <c r="A399" s="21">
        <v>211205</v>
      </c>
      <c r="B399" s="301" t="s">
        <v>122</v>
      </c>
      <c r="C399" s="301">
        <f>C400</f>
        <v>948000</v>
      </c>
      <c r="D399" s="301"/>
      <c r="E399" s="303"/>
      <c r="F399" s="294"/>
      <c r="G399" s="294"/>
      <c r="H399" s="294"/>
      <c r="I399" s="294"/>
      <c r="J399" s="294"/>
      <c r="K399" s="294"/>
      <c r="L399" s="294"/>
      <c r="M399" s="294"/>
      <c r="N399" s="294"/>
      <c r="O399" s="294"/>
      <c r="P399" s="294"/>
      <c r="Q399" s="294"/>
      <c r="R399" s="294"/>
      <c r="S399" s="294"/>
      <c r="T399" s="294"/>
      <c r="U399" s="294"/>
      <c r="V399" s="294"/>
      <c r="W399" s="294"/>
      <c r="X399" s="294"/>
      <c r="Y399" s="294"/>
      <c r="Z399" s="294"/>
    </row>
    <row r="400" spans="1:26" ht="12.75" customHeight="1">
      <c r="A400" s="25">
        <v>21120503</v>
      </c>
      <c r="B400" s="302" t="s">
        <v>241</v>
      </c>
      <c r="C400" s="302">
        <v>948000</v>
      </c>
      <c r="D400" s="315"/>
      <c r="E400" s="303"/>
      <c r="F400" s="316"/>
      <c r="G400" s="316"/>
      <c r="H400" s="316"/>
      <c r="I400" s="316"/>
      <c r="J400" s="316"/>
      <c r="K400" s="316"/>
      <c r="L400" s="316"/>
      <c r="M400" s="316"/>
      <c r="N400" s="316"/>
      <c r="O400" s="316"/>
      <c r="P400" s="316"/>
      <c r="Q400" s="316"/>
      <c r="R400" s="316"/>
      <c r="S400" s="316"/>
      <c r="T400" s="316"/>
      <c r="U400" s="316"/>
      <c r="V400" s="316"/>
      <c r="W400" s="316"/>
      <c r="X400" s="316"/>
      <c r="Y400" s="316"/>
      <c r="Z400" s="316"/>
    </row>
    <row r="401" spans="1:26" ht="12.75" customHeight="1">
      <c r="A401" s="21">
        <v>211206</v>
      </c>
      <c r="B401" s="298" t="s">
        <v>242</v>
      </c>
      <c r="C401" s="301">
        <f>+SUM(C402:C404)</f>
        <v>172875000</v>
      </c>
      <c r="D401" s="301"/>
      <c r="E401" s="303"/>
      <c r="F401" s="294"/>
      <c r="G401" s="294"/>
      <c r="H401" s="294"/>
      <c r="I401" s="294"/>
      <c r="J401" s="294"/>
      <c r="K401" s="294"/>
      <c r="L401" s="294"/>
      <c r="M401" s="294"/>
      <c r="N401" s="294"/>
      <c r="O401" s="294"/>
      <c r="P401" s="294"/>
      <c r="Q401" s="294"/>
      <c r="R401" s="294"/>
      <c r="S401" s="294"/>
      <c r="T401" s="294"/>
      <c r="U401" s="294"/>
      <c r="V401" s="294"/>
      <c r="W401" s="294"/>
      <c r="X401" s="294"/>
      <c r="Y401" s="294"/>
      <c r="Z401" s="294"/>
    </row>
    <row r="402" spans="1:26" ht="12.75" customHeight="1">
      <c r="A402" s="25">
        <v>21120601</v>
      </c>
      <c r="B402" s="294" t="s">
        <v>393</v>
      </c>
      <c r="C402" s="294">
        <v>97775000</v>
      </c>
      <c r="D402" s="294"/>
      <c r="E402" s="303"/>
      <c r="F402" s="294"/>
      <c r="G402" s="294"/>
      <c r="H402" s="294"/>
      <c r="I402" s="294"/>
      <c r="J402" s="294"/>
      <c r="K402" s="294"/>
      <c r="L402" s="294"/>
      <c r="M402" s="294"/>
      <c r="N402" s="294"/>
      <c r="O402" s="294"/>
      <c r="P402" s="294"/>
      <c r="Q402" s="294"/>
      <c r="R402" s="294"/>
      <c r="S402" s="294"/>
      <c r="T402" s="294"/>
      <c r="U402" s="294"/>
      <c r="V402" s="294"/>
      <c r="W402" s="294"/>
      <c r="X402" s="294"/>
      <c r="Y402" s="294"/>
      <c r="Z402" s="294"/>
    </row>
    <row r="403" spans="1:26" ht="12.75" customHeight="1">
      <c r="A403" s="25">
        <v>21120602</v>
      </c>
      <c r="B403" s="294" t="s">
        <v>243</v>
      </c>
      <c r="C403" s="294">
        <v>74150000</v>
      </c>
      <c r="D403" s="294"/>
      <c r="E403" s="303"/>
      <c r="F403" s="294"/>
      <c r="G403" s="294"/>
      <c r="H403" s="294"/>
      <c r="I403" s="294"/>
      <c r="J403" s="294"/>
      <c r="K403" s="294"/>
      <c r="L403" s="294"/>
      <c r="M403" s="294"/>
      <c r="N403" s="294"/>
      <c r="O403" s="294"/>
      <c r="P403" s="294"/>
      <c r="Q403" s="294"/>
      <c r="R403" s="294"/>
      <c r="S403" s="294"/>
      <c r="T403" s="294"/>
      <c r="U403" s="294"/>
      <c r="V403" s="294"/>
      <c r="W403" s="294"/>
      <c r="X403" s="294"/>
      <c r="Y403" s="294"/>
      <c r="Z403" s="294"/>
    </row>
    <row r="404" spans="1:26" ht="12.75" customHeight="1">
      <c r="A404" s="25">
        <v>21120604</v>
      </c>
      <c r="B404" s="294" t="s">
        <v>244</v>
      </c>
      <c r="C404" s="294">
        <v>950000</v>
      </c>
      <c r="D404" s="294"/>
      <c r="E404" s="303"/>
      <c r="F404" s="294"/>
      <c r="G404" s="294"/>
      <c r="H404" s="294"/>
      <c r="I404" s="294"/>
      <c r="J404" s="294"/>
      <c r="K404" s="294"/>
      <c r="L404" s="294"/>
      <c r="M404" s="294"/>
      <c r="N404" s="294"/>
      <c r="O404" s="294"/>
      <c r="P404" s="294"/>
      <c r="Q404" s="294"/>
      <c r="R404" s="294"/>
      <c r="S404" s="294"/>
      <c r="T404" s="294"/>
      <c r="U404" s="294"/>
      <c r="V404" s="294"/>
      <c r="W404" s="294"/>
      <c r="X404" s="294"/>
      <c r="Y404" s="294"/>
      <c r="Z404" s="294"/>
    </row>
    <row r="405" spans="1:26" ht="12.75" customHeight="1">
      <c r="A405" s="21">
        <v>211207</v>
      </c>
      <c r="B405" s="301" t="s">
        <v>40</v>
      </c>
      <c r="C405" s="298">
        <f>+SUM(C406)</f>
        <v>1250000</v>
      </c>
      <c r="D405" s="298"/>
      <c r="E405" s="303"/>
      <c r="F405" s="294"/>
      <c r="G405" s="294"/>
      <c r="H405" s="294"/>
      <c r="I405" s="294"/>
      <c r="J405" s="294"/>
      <c r="K405" s="294"/>
      <c r="L405" s="294"/>
      <c r="M405" s="294"/>
      <c r="N405" s="294"/>
      <c r="O405" s="294"/>
      <c r="P405" s="294"/>
      <c r="Q405" s="294"/>
      <c r="R405" s="294"/>
      <c r="S405" s="294"/>
      <c r="T405" s="294"/>
      <c r="U405" s="294"/>
      <c r="V405" s="294"/>
      <c r="W405" s="294"/>
      <c r="X405" s="294"/>
      <c r="Y405" s="294"/>
      <c r="Z405" s="294"/>
    </row>
    <row r="406" spans="1:26" ht="12.75" customHeight="1">
      <c r="A406" s="25">
        <v>21120711</v>
      </c>
      <c r="B406" s="302" t="s">
        <v>46</v>
      </c>
      <c r="C406" s="302">
        <v>1250000</v>
      </c>
      <c r="D406" s="307"/>
      <c r="E406" s="303"/>
      <c r="F406" s="294"/>
      <c r="G406" s="294"/>
      <c r="H406" s="294"/>
      <c r="I406" s="294"/>
      <c r="J406" s="294"/>
      <c r="K406" s="294"/>
      <c r="L406" s="294"/>
      <c r="M406" s="294"/>
      <c r="N406" s="294"/>
      <c r="O406" s="294"/>
      <c r="P406" s="294"/>
      <c r="Q406" s="294"/>
      <c r="R406" s="294"/>
      <c r="S406" s="294"/>
      <c r="T406" s="294"/>
      <c r="U406" s="294"/>
      <c r="V406" s="294"/>
      <c r="W406" s="294"/>
      <c r="X406" s="294"/>
      <c r="Y406" s="294"/>
      <c r="Z406" s="294"/>
    </row>
    <row r="407" spans="1:26" ht="12.75" customHeight="1">
      <c r="A407" s="21">
        <v>211208</v>
      </c>
      <c r="B407" s="301" t="s">
        <v>47</v>
      </c>
      <c r="C407" s="301">
        <f>+SUM(C408:C409)</f>
        <v>9085200</v>
      </c>
      <c r="D407" s="301"/>
      <c r="E407" s="303"/>
      <c r="F407" s="294"/>
      <c r="G407" s="294"/>
      <c r="H407" s="294"/>
      <c r="I407" s="294"/>
      <c r="J407" s="294"/>
      <c r="K407" s="294"/>
      <c r="L407" s="294"/>
      <c r="M407" s="294"/>
      <c r="N407" s="294"/>
      <c r="O407" s="294"/>
      <c r="P407" s="294"/>
      <c r="Q407" s="294"/>
      <c r="R407" s="294"/>
      <c r="S407" s="294"/>
      <c r="T407" s="294"/>
      <c r="U407" s="294"/>
      <c r="V407" s="294"/>
      <c r="W407" s="294"/>
      <c r="X407" s="294"/>
      <c r="Y407" s="294"/>
      <c r="Z407" s="294"/>
    </row>
    <row r="408" spans="1:26" ht="12.75" customHeight="1">
      <c r="A408" s="25">
        <v>21120801</v>
      </c>
      <c r="B408" s="294" t="s">
        <v>48</v>
      </c>
      <c r="C408" s="302">
        <v>2285000</v>
      </c>
      <c r="D408" s="294"/>
      <c r="E408" s="303"/>
      <c r="F408" s="294"/>
      <c r="G408" s="294"/>
      <c r="H408" s="294"/>
      <c r="I408" s="294"/>
      <c r="J408" s="294"/>
      <c r="K408" s="294"/>
      <c r="L408" s="294"/>
      <c r="M408" s="294"/>
      <c r="N408" s="294"/>
      <c r="O408" s="294"/>
      <c r="P408" s="294"/>
      <c r="Q408" s="294"/>
      <c r="R408" s="294"/>
      <c r="S408" s="294"/>
      <c r="T408" s="294"/>
      <c r="U408" s="294"/>
      <c r="V408" s="294"/>
      <c r="W408" s="294"/>
      <c r="X408" s="294"/>
      <c r="Y408" s="294"/>
      <c r="Z408" s="294"/>
    </row>
    <row r="409" spans="1:26" ht="12.75" customHeight="1">
      <c r="A409" s="25">
        <v>21120805</v>
      </c>
      <c r="B409" s="302" t="s">
        <v>49</v>
      </c>
      <c r="C409" s="294">
        <v>6800200</v>
      </c>
      <c r="D409" s="294"/>
      <c r="E409" s="303"/>
      <c r="F409" s="294"/>
      <c r="G409" s="294"/>
      <c r="H409" s="294"/>
      <c r="I409" s="294"/>
      <c r="J409" s="294"/>
      <c r="K409" s="294"/>
      <c r="L409" s="294"/>
      <c r="M409" s="294"/>
      <c r="N409" s="294"/>
      <c r="O409" s="294"/>
      <c r="P409" s="294"/>
      <c r="Q409" s="294"/>
      <c r="R409" s="294"/>
      <c r="S409" s="294"/>
      <c r="T409" s="294"/>
      <c r="U409" s="294"/>
      <c r="V409" s="294"/>
      <c r="W409" s="294"/>
      <c r="X409" s="294"/>
      <c r="Y409" s="294"/>
      <c r="Z409" s="294"/>
    </row>
    <row r="410" spans="1:26" ht="12.75" customHeight="1">
      <c r="A410" s="21">
        <v>211209</v>
      </c>
      <c r="B410" s="301" t="s">
        <v>50</v>
      </c>
      <c r="C410" s="298">
        <f>+SUM(C411:C414)</f>
        <v>53410000</v>
      </c>
      <c r="D410" s="298"/>
      <c r="E410" s="303"/>
      <c r="F410" s="294"/>
      <c r="G410" s="294"/>
      <c r="H410" s="294"/>
      <c r="I410" s="294"/>
      <c r="J410" s="294"/>
      <c r="K410" s="294"/>
      <c r="L410" s="294"/>
      <c r="M410" s="294"/>
      <c r="N410" s="294"/>
      <c r="O410" s="294"/>
      <c r="P410" s="294"/>
      <c r="Q410" s="294"/>
      <c r="R410" s="294"/>
      <c r="S410" s="294"/>
      <c r="T410" s="294"/>
      <c r="U410" s="294"/>
      <c r="V410" s="294"/>
      <c r="W410" s="294"/>
      <c r="X410" s="294"/>
      <c r="Y410" s="294"/>
      <c r="Z410" s="294"/>
    </row>
    <row r="411" spans="1:26" ht="12.75" customHeight="1">
      <c r="A411" s="25">
        <v>21120901</v>
      </c>
      <c r="B411" s="302" t="s">
        <v>51</v>
      </c>
      <c r="C411" s="294">
        <v>47850000</v>
      </c>
      <c r="D411" s="294"/>
      <c r="E411" s="338"/>
      <c r="F411" s="294"/>
      <c r="G411" s="294"/>
      <c r="H411" s="294"/>
      <c r="I411" s="294"/>
      <c r="J411" s="294"/>
      <c r="K411" s="294"/>
      <c r="L411" s="294"/>
      <c r="M411" s="294"/>
      <c r="N411" s="294"/>
      <c r="O411" s="294"/>
      <c r="P411" s="294"/>
      <c r="Q411" s="294"/>
      <c r="R411" s="294"/>
      <c r="S411" s="294"/>
      <c r="T411" s="294"/>
      <c r="U411" s="294"/>
      <c r="V411" s="294"/>
      <c r="W411" s="294"/>
      <c r="X411" s="294"/>
      <c r="Y411" s="294"/>
      <c r="Z411" s="294"/>
    </row>
    <row r="412" spans="1:26" ht="12.75" customHeight="1">
      <c r="A412" s="25">
        <v>21120902</v>
      </c>
      <c r="B412" s="302" t="s">
        <v>127</v>
      </c>
      <c r="C412" s="302">
        <v>1980000</v>
      </c>
      <c r="D412" s="294"/>
      <c r="E412" s="303"/>
      <c r="F412" s="294"/>
      <c r="G412" s="294"/>
      <c r="H412" s="294"/>
      <c r="I412" s="294"/>
      <c r="J412" s="294"/>
      <c r="K412" s="294"/>
      <c r="L412" s="294"/>
      <c r="M412" s="294"/>
      <c r="N412" s="294"/>
      <c r="O412" s="294"/>
      <c r="P412" s="294"/>
      <c r="Q412" s="294"/>
      <c r="R412" s="294"/>
      <c r="S412" s="294"/>
      <c r="T412" s="294"/>
      <c r="U412" s="294"/>
      <c r="V412" s="294"/>
      <c r="W412" s="294"/>
      <c r="X412" s="294"/>
      <c r="Y412" s="294"/>
      <c r="Z412" s="294"/>
    </row>
    <row r="413" spans="1:26" ht="12.75" customHeight="1">
      <c r="A413" s="25">
        <v>21120906</v>
      </c>
      <c r="B413" s="302" t="s">
        <v>52</v>
      </c>
      <c r="C413" s="302">
        <v>3030000</v>
      </c>
      <c r="D413" s="294"/>
      <c r="E413" s="303"/>
      <c r="F413" s="294"/>
      <c r="G413" s="294"/>
      <c r="H413" s="294"/>
      <c r="I413" s="294"/>
      <c r="J413" s="294"/>
      <c r="K413" s="294"/>
      <c r="L413" s="294"/>
      <c r="M413" s="294"/>
      <c r="N413" s="294"/>
      <c r="O413" s="294"/>
      <c r="P413" s="294"/>
      <c r="Q413" s="294"/>
      <c r="R413" s="294"/>
      <c r="S413" s="294"/>
      <c r="T413" s="294"/>
      <c r="U413" s="294"/>
      <c r="V413" s="294"/>
      <c r="W413" s="294"/>
      <c r="X413" s="294"/>
      <c r="Y413" s="294"/>
      <c r="Z413" s="294"/>
    </row>
    <row r="414" spans="1:26" ht="12.75" customHeight="1">
      <c r="A414" s="25">
        <v>21120907</v>
      </c>
      <c r="B414" s="302" t="s">
        <v>113</v>
      </c>
      <c r="C414" s="294">
        <v>550000</v>
      </c>
      <c r="D414" s="281"/>
      <c r="E414" s="303"/>
      <c r="F414" s="281"/>
      <c r="G414" s="281"/>
      <c r="H414" s="281"/>
      <c r="I414" s="281"/>
      <c r="J414" s="281"/>
      <c r="K414" s="281"/>
      <c r="L414" s="281"/>
      <c r="M414" s="281"/>
      <c r="N414" s="281"/>
      <c r="O414" s="281"/>
      <c r="P414" s="281"/>
      <c r="Q414" s="281"/>
      <c r="R414" s="281"/>
      <c r="S414" s="281"/>
      <c r="T414" s="281"/>
      <c r="U414" s="281"/>
      <c r="V414" s="281"/>
      <c r="W414" s="281"/>
      <c r="X414" s="281"/>
      <c r="Y414" s="281"/>
      <c r="Z414" s="281"/>
    </row>
    <row r="415" spans="1:26" ht="12.75" customHeight="1">
      <c r="A415" s="25"/>
      <c r="B415" s="302"/>
      <c r="C415" s="302"/>
      <c r="D415" s="306"/>
      <c r="E415" s="303"/>
      <c r="F415" s="294"/>
      <c r="G415" s="294"/>
      <c r="H415" s="294"/>
      <c r="I415" s="294"/>
      <c r="J415" s="294"/>
      <c r="K415" s="294"/>
      <c r="L415" s="294"/>
      <c r="M415" s="294"/>
      <c r="N415" s="294"/>
      <c r="O415" s="294"/>
      <c r="P415" s="294"/>
      <c r="Q415" s="294"/>
      <c r="R415" s="294"/>
      <c r="S415" s="294"/>
      <c r="T415" s="294"/>
      <c r="U415" s="294"/>
      <c r="V415" s="294"/>
      <c r="W415" s="294"/>
      <c r="X415" s="294"/>
      <c r="Y415" s="294"/>
      <c r="Z415" s="294"/>
    </row>
    <row r="416" spans="1:26" ht="12.75" customHeight="1">
      <c r="A416" s="849" t="s">
        <v>10</v>
      </c>
      <c r="B416" s="657"/>
      <c r="C416" s="339">
        <f>C417+C419+C424+C426+C429+C431</f>
        <v>595352600</v>
      </c>
      <c r="D416" s="303"/>
      <c r="E416" s="303"/>
      <c r="F416" s="298"/>
      <c r="G416" s="294"/>
      <c r="H416" s="294"/>
      <c r="I416" s="294"/>
      <c r="J416" s="294"/>
      <c r="K416" s="294"/>
      <c r="L416" s="294"/>
      <c r="M416" s="294"/>
      <c r="N416" s="294"/>
      <c r="O416" s="294"/>
      <c r="P416" s="294"/>
      <c r="Q416" s="294"/>
      <c r="R416" s="294"/>
      <c r="S416" s="294"/>
      <c r="T416" s="294"/>
      <c r="U416" s="294"/>
      <c r="V416" s="294"/>
      <c r="W416" s="294"/>
      <c r="X416" s="294"/>
      <c r="Y416" s="294"/>
      <c r="Z416" s="294"/>
    </row>
    <row r="417" spans="1:26" ht="12.75" customHeight="1">
      <c r="A417" s="22">
        <v>211302</v>
      </c>
      <c r="B417" s="305" t="s">
        <v>53</v>
      </c>
      <c r="C417" s="308">
        <f>C418</f>
        <v>14615000</v>
      </c>
      <c r="D417" s="308"/>
      <c r="E417" s="303"/>
      <c r="F417" s="298"/>
      <c r="G417" s="294"/>
      <c r="H417" s="294"/>
      <c r="I417" s="294"/>
      <c r="J417" s="294"/>
      <c r="K417" s="294"/>
      <c r="L417" s="294"/>
      <c r="M417" s="294"/>
      <c r="N417" s="294"/>
      <c r="O417" s="294"/>
      <c r="P417" s="294"/>
      <c r="Q417" s="294"/>
      <c r="R417" s="294"/>
      <c r="S417" s="294"/>
      <c r="T417" s="294"/>
      <c r="U417" s="294"/>
      <c r="V417" s="294"/>
      <c r="W417" s="294"/>
      <c r="X417" s="294"/>
      <c r="Y417" s="294"/>
      <c r="Z417" s="294"/>
    </row>
    <row r="418" spans="1:26" ht="12.75" customHeight="1">
      <c r="A418" s="35">
        <v>21130204</v>
      </c>
      <c r="B418" s="294" t="s">
        <v>54</v>
      </c>
      <c r="C418" s="302">
        <v>14615000</v>
      </c>
      <c r="D418" s="281"/>
      <c r="E418" s="303"/>
      <c r="F418" s="294"/>
      <c r="G418" s="294"/>
      <c r="H418" s="294"/>
      <c r="I418" s="294"/>
      <c r="J418" s="294"/>
      <c r="K418" s="294"/>
      <c r="L418" s="294"/>
      <c r="M418" s="294"/>
      <c r="N418" s="294"/>
      <c r="O418" s="294"/>
      <c r="P418" s="294"/>
      <c r="Q418" s="294"/>
      <c r="R418" s="294"/>
      <c r="S418" s="294"/>
      <c r="T418" s="294"/>
      <c r="U418" s="294"/>
      <c r="V418" s="294"/>
      <c r="W418" s="294"/>
      <c r="X418" s="294"/>
      <c r="Y418" s="294"/>
      <c r="Z418" s="294"/>
    </row>
    <row r="419" spans="1:26" ht="12.75" customHeight="1">
      <c r="A419" s="22">
        <v>211303</v>
      </c>
      <c r="B419" s="298" t="s">
        <v>100</v>
      </c>
      <c r="C419" s="298">
        <f>+SUM(C420:C423)</f>
        <v>124250000</v>
      </c>
      <c r="D419" s="298"/>
      <c r="E419" s="303"/>
      <c r="F419" s="294"/>
      <c r="G419" s="294"/>
      <c r="H419" s="294"/>
      <c r="I419" s="294"/>
      <c r="J419" s="294"/>
      <c r="K419" s="294"/>
      <c r="L419" s="294"/>
      <c r="M419" s="294"/>
      <c r="N419" s="294"/>
      <c r="O419" s="294"/>
      <c r="P419" s="294"/>
      <c r="Q419" s="294"/>
      <c r="R419" s="294"/>
      <c r="S419" s="294"/>
      <c r="T419" s="294"/>
      <c r="U419" s="294"/>
      <c r="V419" s="294"/>
      <c r="W419" s="294"/>
      <c r="X419" s="294"/>
      <c r="Y419" s="294"/>
      <c r="Z419" s="294"/>
    </row>
    <row r="420" spans="1:26" ht="12.75" customHeight="1">
      <c r="A420" s="35">
        <v>21130301</v>
      </c>
      <c r="B420" s="294" t="s">
        <v>129</v>
      </c>
      <c r="C420" s="294">
        <v>93050000</v>
      </c>
      <c r="D420" s="294"/>
      <c r="E420" s="318"/>
      <c r="F420" s="294"/>
      <c r="G420" s="294"/>
      <c r="H420" s="294"/>
      <c r="I420" s="294"/>
      <c r="J420" s="294"/>
      <c r="K420" s="294"/>
      <c r="L420" s="294"/>
      <c r="M420" s="294"/>
      <c r="N420" s="294"/>
      <c r="O420" s="294"/>
      <c r="P420" s="294"/>
      <c r="Q420" s="294"/>
      <c r="R420" s="294"/>
      <c r="S420" s="294"/>
      <c r="T420" s="294"/>
      <c r="U420" s="294"/>
      <c r="V420" s="294"/>
      <c r="W420" s="294"/>
      <c r="X420" s="294"/>
      <c r="Y420" s="294"/>
      <c r="Z420" s="294"/>
    </row>
    <row r="421" spans="1:26" ht="12.75" customHeight="1">
      <c r="A421" s="35">
        <v>21130305</v>
      </c>
      <c r="B421" s="294" t="s">
        <v>131</v>
      </c>
      <c r="C421" s="294">
        <v>22500000</v>
      </c>
      <c r="D421" s="294"/>
      <c r="E421" s="303"/>
      <c r="F421" s="298"/>
      <c r="G421" s="294"/>
      <c r="H421" s="294"/>
      <c r="I421" s="294"/>
      <c r="J421" s="294"/>
      <c r="K421" s="294"/>
      <c r="L421" s="294"/>
      <c r="M421" s="294"/>
      <c r="N421" s="294"/>
      <c r="O421" s="294"/>
      <c r="P421" s="294"/>
      <c r="Q421" s="294"/>
      <c r="R421" s="294"/>
      <c r="S421" s="294"/>
      <c r="T421" s="294"/>
      <c r="U421" s="294"/>
      <c r="V421" s="294"/>
      <c r="W421" s="294"/>
      <c r="X421" s="294"/>
      <c r="Y421" s="294"/>
      <c r="Z421" s="294"/>
    </row>
    <row r="422" spans="1:26" ht="12.75" customHeight="1">
      <c r="A422" s="35">
        <v>21130306</v>
      </c>
      <c r="B422" s="294" t="s">
        <v>144</v>
      </c>
      <c r="C422" s="294">
        <v>6750000</v>
      </c>
      <c r="D422" s="294"/>
      <c r="E422" s="303"/>
      <c r="F422" s="294"/>
      <c r="G422" s="294"/>
      <c r="H422" s="294"/>
      <c r="I422" s="294"/>
      <c r="J422" s="294"/>
      <c r="K422" s="294"/>
      <c r="L422" s="294"/>
      <c r="M422" s="294"/>
      <c r="N422" s="294"/>
      <c r="O422" s="294"/>
      <c r="P422" s="294"/>
      <c r="Q422" s="294"/>
      <c r="R422" s="294"/>
      <c r="S422" s="294"/>
      <c r="T422" s="294"/>
      <c r="U422" s="294"/>
      <c r="V422" s="294"/>
      <c r="W422" s="294"/>
      <c r="X422" s="294"/>
      <c r="Y422" s="294"/>
      <c r="Z422" s="294"/>
    </row>
    <row r="423" spans="1:26" ht="12.75" customHeight="1">
      <c r="A423" s="35">
        <v>21130307</v>
      </c>
      <c r="B423" s="294" t="s">
        <v>101</v>
      </c>
      <c r="C423" s="294">
        <f>1950000</f>
        <v>1950000</v>
      </c>
      <c r="D423" s="294"/>
      <c r="E423" s="303"/>
      <c r="F423" s="294"/>
      <c r="G423" s="294"/>
      <c r="H423" s="294"/>
      <c r="I423" s="294"/>
      <c r="J423" s="294"/>
      <c r="K423" s="294"/>
      <c r="L423" s="294"/>
      <c r="M423" s="294"/>
      <c r="N423" s="294"/>
      <c r="O423" s="294"/>
      <c r="P423" s="294"/>
      <c r="Q423" s="294"/>
      <c r="R423" s="294"/>
      <c r="S423" s="294"/>
      <c r="T423" s="294"/>
      <c r="U423" s="294"/>
      <c r="V423" s="294"/>
      <c r="W423" s="294"/>
      <c r="X423" s="294"/>
      <c r="Y423" s="294"/>
      <c r="Z423" s="294"/>
    </row>
    <row r="424" spans="1:26" ht="12.75" customHeight="1">
      <c r="A424" s="22">
        <v>211304</v>
      </c>
      <c r="B424" s="298" t="s">
        <v>250</v>
      </c>
      <c r="C424" s="301">
        <f>+SUM(C425)</f>
        <v>4362600</v>
      </c>
      <c r="D424" s="301"/>
      <c r="E424" s="303"/>
      <c r="F424" s="281"/>
      <c r="G424" s="301"/>
      <c r="H424" s="281"/>
      <c r="I424" s="294"/>
      <c r="J424" s="294"/>
      <c r="K424" s="294"/>
      <c r="L424" s="294"/>
      <c r="M424" s="294"/>
      <c r="N424" s="294"/>
      <c r="O424" s="294"/>
      <c r="P424" s="294"/>
      <c r="Q424" s="294"/>
      <c r="R424" s="294"/>
      <c r="S424" s="294"/>
      <c r="T424" s="294"/>
      <c r="U424" s="294"/>
      <c r="V424" s="294"/>
      <c r="W424" s="294"/>
      <c r="X424" s="294"/>
      <c r="Y424" s="294"/>
      <c r="Z424" s="294"/>
    </row>
    <row r="425" spans="1:26" ht="12.75" customHeight="1">
      <c r="A425" s="35">
        <v>21130403</v>
      </c>
      <c r="B425" s="294" t="s">
        <v>251</v>
      </c>
      <c r="C425" s="302">
        <v>4362600</v>
      </c>
      <c r="D425" s="294"/>
      <c r="E425" s="303"/>
      <c r="F425" s="281"/>
      <c r="G425" s="294"/>
      <c r="H425" s="281"/>
      <c r="I425" s="294"/>
      <c r="J425" s="294"/>
      <c r="K425" s="294"/>
      <c r="L425" s="294"/>
      <c r="M425" s="294"/>
      <c r="N425" s="294"/>
      <c r="O425" s="294"/>
      <c r="P425" s="294"/>
      <c r="Q425" s="294"/>
      <c r="R425" s="294"/>
      <c r="S425" s="294"/>
      <c r="T425" s="294"/>
      <c r="U425" s="294"/>
      <c r="V425" s="294"/>
      <c r="W425" s="294"/>
      <c r="X425" s="294"/>
      <c r="Y425" s="294"/>
      <c r="Z425" s="294"/>
    </row>
    <row r="426" spans="1:26" ht="12.75" customHeight="1">
      <c r="A426" s="21">
        <v>21130500</v>
      </c>
      <c r="B426" s="298" t="s">
        <v>55</v>
      </c>
      <c r="C426" s="301">
        <f>+SUM(C427:C428)</f>
        <v>155950000</v>
      </c>
      <c r="D426" s="301"/>
      <c r="E426" s="303"/>
      <c r="F426" s="281"/>
      <c r="G426" s="301"/>
      <c r="H426" s="281"/>
      <c r="I426" s="294"/>
      <c r="J426" s="294"/>
      <c r="K426" s="294"/>
      <c r="L426" s="294"/>
      <c r="M426" s="294"/>
      <c r="N426" s="294"/>
      <c r="O426" s="294"/>
      <c r="P426" s="294"/>
      <c r="Q426" s="294"/>
      <c r="R426" s="294"/>
      <c r="S426" s="294"/>
      <c r="T426" s="294"/>
      <c r="U426" s="294"/>
      <c r="V426" s="294"/>
      <c r="W426" s="294"/>
      <c r="X426" s="294"/>
      <c r="Y426" s="294"/>
      <c r="Z426" s="294"/>
    </row>
    <row r="427" spans="1:26" ht="12.75" customHeight="1">
      <c r="A427" s="25">
        <v>21130502</v>
      </c>
      <c r="B427" s="302" t="s">
        <v>56</v>
      </c>
      <c r="C427" s="294">
        <v>154600000</v>
      </c>
      <c r="D427" s="294"/>
      <c r="E427" s="318"/>
      <c r="F427" s="294"/>
      <c r="G427" s="294"/>
      <c r="H427" s="294"/>
      <c r="I427" s="294"/>
      <c r="J427" s="294"/>
      <c r="K427" s="294"/>
      <c r="L427" s="294"/>
      <c r="M427" s="294"/>
      <c r="N427" s="294"/>
      <c r="O427" s="294"/>
      <c r="P427" s="294"/>
      <c r="Q427" s="294"/>
      <c r="R427" s="294"/>
      <c r="S427" s="294"/>
      <c r="T427" s="294"/>
      <c r="U427" s="294"/>
      <c r="V427" s="294"/>
      <c r="W427" s="294"/>
      <c r="X427" s="294"/>
      <c r="Y427" s="294"/>
      <c r="Z427" s="294"/>
    </row>
    <row r="428" spans="1:26" ht="12.75" customHeight="1">
      <c r="A428" s="25">
        <v>2113050</v>
      </c>
      <c r="B428" s="294" t="s">
        <v>152</v>
      </c>
      <c r="C428" s="294">
        <v>1350000</v>
      </c>
      <c r="D428" s="294"/>
      <c r="E428" s="318"/>
      <c r="F428" s="294"/>
      <c r="G428" s="294"/>
      <c r="H428" s="294"/>
      <c r="I428" s="294"/>
      <c r="J428" s="294"/>
      <c r="K428" s="294"/>
      <c r="L428" s="294"/>
      <c r="M428" s="294"/>
      <c r="N428" s="294"/>
      <c r="O428" s="294"/>
      <c r="P428" s="294"/>
      <c r="Q428" s="294"/>
      <c r="R428" s="294"/>
      <c r="S428" s="294"/>
      <c r="T428" s="294"/>
      <c r="U428" s="294"/>
      <c r="V428" s="294"/>
      <c r="W428" s="294"/>
      <c r="X428" s="294"/>
      <c r="Y428" s="294"/>
      <c r="Z428" s="294"/>
    </row>
    <row r="429" spans="1:26" ht="12.75" customHeight="1">
      <c r="A429" s="21">
        <v>211306</v>
      </c>
      <c r="B429" s="301" t="s">
        <v>57</v>
      </c>
      <c r="C429" s="298">
        <f>C430</f>
        <v>2035000</v>
      </c>
      <c r="D429" s="298"/>
      <c r="E429" s="303"/>
      <c r="F429" s="294"/>
      <c r="G429" s="294"/>
      <c r="H429" s="294"/>
      <c r="I429" s="294"/>
      <c r="J429" s="294"/>
      <c r="K429" s="294"/>
      <c r="L429" s="294"/>
      <c r="M429" s="294"/>
      <c r="N429" s="294"/>
      <c r="O429" s="294"/>
      <c r="P429" s="294"/>
      <c r="Q429" s="294"/>
      <c r="R429" s="294"/>
      <c r="S429" s="294"/>
      <c r="T429" s="294"/>
      <c r="U429" s="294"/>
      <c r="V429" s="294"/>
      <c r="W429" s="294"/>
      <c r="X429" s="294"/>
      <c r="Y429" s="294"/>
      <c r="Z429" s="294"/>
    </row>
    <row r="430" spans="1:26" ht="12.75" customHeight="1">
      <c r="A430" s="25">
        <v>21130604</v>
      </c>
      <c r="B430" s="294" t="s">
        <v>58</v>
      </c>
      <c r="C430" s="294">
        <v>2035000</v>
      </c>
      <c r="D430" s="294"/>
      <c r="E430" s="303"/>
      <c r="F430" s="294"/>
      <c r="G430" s="294"/>
      <c r="H430" s="294"/>
      <c r="I430" s="294"/>
      <c r="J430" s="294"/>
      <c r="K430" s="294"/>
      <c r="L430" s="294"/>
      <c r="M430" s="294"/>
      <c r="N430" s="294"/>
      <c r="O430" s="294"/>
      <c r="P430" s="294"/>
      <c r="Q430" s="294"/>
      <c r="R430" s="294"/>
      <c r="S430" s="294"/>
      <c r="T430" s="294"/>
      <c r="U430" s="294"/>
      <c r="V430" s="294"/>
      <c r="W430" s="294"/>
      <c r="X430" s="294"/>
      <c r="Y430" s="294"/>
      <c r="Z430" s="294"/>
    </row>
    <row r="431" spans="1:26" ht="12.75" customHeight="1">
      <c r="A431" s="21">
        <v>211309</v>
      </c>
      <c r="B431" s="301" t="s">
        <v>61</v>
      </c>
      <c r="C431" s="298">
        <f>+SUM(C432:C434)</f>
        <v>294140000</v>
      </c>
      <c r="D431" s="298"/>
      <c r="E431" s="303"/>
      <c r="F431" s="294"/>
      <c r="G431" s="294"/>
      <c r="H431" s="294"/>
      <c r="I431" s="294"/>
      <c r="J431" s="294"/>
      <c r="K431" s="294"/>
      <c r="L431" s="294"/>
      <c r="M431" s="294"/>
      <c r="N431" s="294"/>
      <c r="O431" s="294"/>
      <c r="P431" s="294"/>
      <c r="Q431" s="294"/>
      <c r="R431" s="294"/>
      <c r="S431" s="294"/>
      <c r="T431" s="294"/>
      <c r="U431" s="294"/>
      <c r="V431" s="294"/>
      <c r="W431" s="294"/>
      <c r="X431" s="294"/>
      <c r="Y431" s="294"/>
      <c r="Z431" s="294"/>
    </row>
    <row r="432" spans="1:26" ht="12.75" customHeight="1">
      <c r="A432" s="25">
        <v>21130901</v>
      </c>
      <c r="B432" s="302" t="s">
        <v>62</v>
      </c>
      <c r="C432" s="294">
        <f>291500000</f>
        <v>291500000</v>
      </c>
      <c r="D432" s="294"/>
      <c r="E432" s="318"/>
      <c r="F432" s="294"/>
      <c r="G432" s="294"/>
      <c r="H432" s="294"/>
      <c r="I432" s="294"/>
      <c r="J432" s="294"/>
      <c r="K432" s="294"/>
      <c r="L432" s="294"/>
      <c r="M432" s="294"/>
      <c r="N432" s="294"/>
      <c r="O432" s="294"/>
      <c r="P432" s="294"/>
      <c r="Q432" s="294"/>
      <c r="R432" s="294"/>
      <c r="S432" s="294"/>
      <c r="T432" s="294"/>
      <c r="U432" s="294"/>
      <c r="V432" s="294"/>
      <c r="W432" s="294"/>
      <c r="X432" s="294"/>
      <c r="Y432" s="294"/>
      <c r="Z432" s="294"/>
    </row>
    <row r="433" spans="1:26" ht="12.75" customHeight="1">
      <c r="A433" s="25">
        <v>21130906</v>
      </c>
      <c r="B433" s="294" t="s">
        <v>117</v>
      </c>
      <c r="C433" s="294">
        <v>1100000</v>
      </c>
      <c r="D433" s="294"/>
      <c r="E433" s="318"/>
      <c r="F433" s="294"/>
      <c r="G433" s="294"/>
      <c r="H433" s="294"/>
      <c r="I433" s="294"/>
      <c r="J433" s="294"/>
      <c r="K433" s="294"/>
      <c r="L433" s="294"/>
      <c r="M433" s="294"/>
      <c r="N433" s="294"/>
      <c r="O433" s="294"/>
      <c r="P433" s="294"/>
      <c r="Q433" s="294"/>
      <c r="R433" s="294"/>
      <c r="S433" s="294"/>
      <c r="T433" s="294"/>
      <c r="U433" s="294"/>
      <c r="V433" s="294"/>
      <c r="W433" s="294"/>
      <c r="X433" s="294"/>
      <c r="Y433" s="294"/>
      <c r="Z433" s="294"/>
    </row>
    <row r="434" spans="1:26" ht="12.75" customHeight="1">
      <c r="A434" s="25">
        <v>21130908</v>
      </c>
      <c r="B434" s="302" t="s">
        <v>64</v>
      </c>
      <c r="C434" s="294">
        <v>1540000</v>
      </c>
      <c r="D434" s="294"/>
      <c r="E434" s="303"/>
      <c r="F434" s="306"/>
      <c r="G434" s="298"/>
      <c r="H434" s="294"/>
      <c r="I434" s="294"/>
      <c r="J434" s="294"/>
      <c r="K434" s="294"/>
      <c r="L434" s="294"/>
      <c r="M434" s="294"/>
      <c r="N434" s="294"/>
      <c r="O434" s="294"/>
      <c r="P434" s="294"/>
      <c r="Q434" s="294"/>
      <c r="R434" s="294"/>
      <c r="S434" s="294"/>
      <c r="T434" s="294"/>
      <c r="U434" s="294"/>
      <c r="V434" s="294"/>
      <c r="W434" s="294"/>
      <c r="X434" s="294"/>
      <c r="Y434" s="294"/>
      <c r="Z434" s="294"/>
    </row>
    <row r="435" spans="1:26" ht="12.75" customHeight="1">
      <c r="A435" s="25"/>
      <c r="B435" s="302"/>
      <c r="C435" s="302"/>
      <c r="D435" s="294"/>
      <c r="E435" s="303"/>
      <c r="F435" s="294"/>
      <c r="G435" s="302"/>
      <c r="H435" s="294"/>
      <c r="I435" s="294"/>
      <c r="J435" s="294"/>
      <c r="K435" s="294"/>
      <c r="L435" s="294"/>
      <c r="M435" s="294"/>
      <c r="N435" s="294"/>
      <c r="O435" s="294"/>
      <c r="P435" s="294"/>
      <c r="Q435" s="294"/>
      <c r="R435" s="294"/>
      <c r="S435" s="294"/>
      <c r="T435" s="294"/>
      <c r="U435" s="294"/>
      <c r="V435" s="294"/>
      <c r="W435" s="294"/>
      <c r="X435" s="294"/>
      <c r="Y435" s="294"/>
      <c r="Z435" s="294"/>
    </row>
    <row r="436" spans="1:26" ht="12.75" customHeight="1">
      <c r="A436" s="807" t="s">
        <v>74</v>
      </c>
      <c r="B436" s="657"/>
      <c r="C436" s="340">
        <f>C437+C440+C445</f>
        <v>64425000</v>
      </c>
      <c r="D436" s="303"/>
      <c r="E436" s="303"/>
      <c r="F436" s="294"/>
      <c r="G436" s="298"/>
      <c r="H436" s="294"/>
      <c r="I436" s="294"/>
      <c r="J436" s="294"/>
      <c r="K436" s="294"/>
      <c r="L436" s="294"/>
      <c r="M436" s="294"/>
      <c r="N436" s="294"/>
      <c r="O436" s="294"/>
      <c r="P436" s="294"/>
      <c r="Q436" s="294"/>
      <c r="R436" s="294"/>
      <c r="S436" s="294"/>
      <c r="T436" s="294"/>
      <c r="U436" s="294"/>
      <c r="V436" s="294"/>
      <c r="W436" s="294"/>
      <c r="X436" s="294"/>
      <c r="Y436" s="294"/>
      <c r="Z436" s="294"/>
    </row>
    <row r="437" spans="1:26" ht="12.75" customHeight="1">
      <c r="A437" s="22">
        <v>221102</v>
      </c>
      <c r="B437" s="305" t="s">
        <v>132</v>
      </c>
      <c r="C437" s="308">
        <f>SUM(C438:C439)</f>
        <v>39400000</v>
      </c>
      <c r="D437" s="308"/>
      <c r="E437" s="303"/>
      <c r="F437" s="294"/>
      <c r="G437" s="294"/>
      <c r="H437" s="294"/>
      <c r="I437" s="294"/>
      <c r="J437" s="294"/>
      <c r="K437" s="294"/>
      <c r="L437" s="294"/>
      <c r="M437" s="294"/>
      <c r="N437" s="294"/>
      <c r="O437" s="294"/>
      <c r="P437" s="294"/>
      <c r="Q437" s="294"/>
      <c r="R437" s="294"/>
      <c r="S437" s="294"/>
      <c r="T437" s="294"/>
      <c r="U437" s="294"/>
      <c r="V437" s="294"/>
      <c r="W437" s="294"/>
      <c r="X437" s="294"/>
      <c r="Y437" s="294"/>
      <c r="Z437" s="294"/>
    </row>
    <row r="438" spans="1:26" ht="12.75" customHeight="1">
      <c r="A438" s="35">
        <v>22110201</v>
      </c>
      <c r="B438" s="294" t="s">
        <v>252</v>
      </c>
      <c r="C438" s="294">
        <v>36100000</v>
      </c>
      <c r="D438" s="294"/>
      <c r="E438" s="303"/>
      <c r="F438" s="306"/>
      <c r="G438" s="302"/>
      <c r="H438" s="294"/>
      <c r="I438" s="294"/>
      <c r="J438" s="294"/>
      <c r="K438" s="294"/>
      <c r="L438" s="294"/>
      <c r="M438" s="294"/>
      <c r="N438" s="294"/>
      <c r="O438" s="294"/>
      <c r="P438" s="294"/>
      <c r="Q438" s="294"/>
      <c r="R438" s="294"/>
      <c r="S438" s="294"/>
      <c r="T438" s="294"/>
      <c r="U438" s="294"/>
      <c r="V438" s="294"/>
      <c r="W438" s="294"/>
      <c r="X438" s="294"/>
      <c r="Y438" s="294"/>
      <c r="Z438" s="294"/>
    </row>
    <row r="439" spans="1:26" ht="12.75" customHeight="1">
      <c r="A439" s="25">
        <v>22110202</v>
      </c>
      <c r="B439" s="294" t="s">
        <v>259</v>
      </c>
      <c r="C439" s="302">
        <v>3300000</v>
      </c>
      <c r="D439" s="294"/>
      <c r="E439" s="303"/>
      <c r="F439" s="294"/>
      <c r="G439" s="294"/>
      <c r="H439" s="294"/>
      <c r="I439" s="294"/>
      <c r="J439" s="294"/>
      <c r="K439" s="294"/>
      <c r="L439" s="294"/>
      <c r="M439" s="294"/>
      <c r="N439" s="294"/>
      <c r="O439" s="294"/>
      <c r="P439" s="294"/>
      <c r="Q439" s="294"/>
      <c r="R439" s="294"/>
      <c r="S439" s="294"/>
      <c r="T439" s="294"/>
      <c r="U439" s="294"/>
      <c r="V439" s="294"/>
      <c r="W439" s="294"/>
      <c r="X439" s="294"/>
      <c r="Y439" s="294"/>
      <c r="Z439" s="294"/>
    </row>
    <row r="440" spans="1:26" ht="12.75" customHeight="1">
      <c r="A440" s="21">
        <v>221104</v>
      </c>
      <c r="B440" s="301" t="s">
        <v>78</v>
      </c>
      <c r="C440" s="298">
        <f>SUM(C441:C444)</f>
        <v>18920000</v>
      </c>
      <c r="D440" s="298"/>
      <c r="E440" s="303"/>
      <c r="F440" s="306"/>
      <c r="G440" s="302"/>
      <c r="H440" s="294"/>
      <c r="I440" s="294"/>
      <c r="J440" s="294"/>
      <c r="K440" s="294"/>
      <c r="L440" s="294"/>
      <c r="M440" s="294"/>
      <c r="N440" s="294"/>
      <c r="O440" s="294"/>
      <c r="P440" s="294"/>
      <c r="Q440" s="294"/>
      <c r="R440" s="294"/>
      <c r="S440" s="294"/>
      <c r="T440" s="294"/>
      <c r="U440" s="294"/>
      <c r="V440" s="294"/>
      <c r="W440" s="294"/>
      <c r="X440" s="294"/>
      <c r="Y440" s="294"/>
      <c r="Z440" s="294"/>
    </row>
    <row r="441" spans="1:26" ht="12.75" customHeight="1">
      <c r="A441" s="25">
        <v>22110401</v>
      </c>
      <c r="B441" s="302" t="s">
        <v>79</v>
      </c>
      <c r="C441" s="294">
        <v>5350000</v>
      </c>
      <c r="D441" s="294"/>
      <c r="E441" s="303"/>
      <c r="F441" s="306"/>
      <c r="G441" s="302"/>
      <c r="H441" s="294"/>
      <c r="I441" s="294"/>
      <c r="J441" s="294"/>
      <c r="K441" s="294"/>
      <c r="L441" s="294"/>
      <c r="M441" s="294"/>
      <c r="N441" s="294"/>
      <c r="O441" s="294"/>
      <c r="P441" s="294"/>
      <c r="Q441" s="294"/>
      <c r="R441" s="294"/>
      <c r="S441" s="294"/>
      <c r="T441" s="294"/>
      <c r="U441" s="294"/>
      <c r="V441" s="294"/>
      <c r="W441" s="294"/>
      <c r="X441" s="294"/>
      <c r="Y441" s="294"/>
      <c r="Z441" s="294"/>
    </row>
    <row r="442" spans="1:26" ht="12.75" customHeight="1">
      <c r="A442" s="25">
        <v>22110404</v>
      </c>
      <c r="B442" s="302" t="s">
        <v>106</v>
      </c>
      <c r="C442" s="302">
        <v>3550000</v>
      </c>
      <c r="D442" s="307"/>
      <c r="E442" s="303"/>
      <c r="F442" s="294"/>
      <c r="G442" s="294"/>
      <c r="H442" s="294"/>
      <c r="I442" s="294"/>
      <c r="J442" s="294"/>
      <c r="K442" s="294"/>
      <c r="L442" s="294"/>
      <c r="M442" s="294"/>
      <c r="N442" s="294"/>
      <c r="O442" s="294"/>
      <c r="P442" s="294"/>
      <c r="Q442" s="294"/>
      <c r="R442" s="294"/>
      <c r="S442" s="294"/>
      <c r="T442" s="294"/>
      <c r="U442" s="294"/>
      <c r="V442" s="294"/>
      <c r="W442" s="294"/>
      <c r="X442" s="294"/>
      <c r="Y442" s="294"/>
      <c r="Z442" s="294"/>
    </row>
    <row r="443" spans="1:26" ht="12.75" customHeight="1">
      <c r="A443" s="25">
        <v>22110405</v>
      </c>
      <c r="B443" s="302" t="s">
        <v>253</v>
      </c>
      <c r="C443" s="302">
        <v>2160000</v>
      </c>
      <c r="D443" s="294"/>
      <c r="E443" s="303"/>
      <c r="F443" s="294"/>
      <c r="G443" s="294"/>
      <c r="H443" s="294"/>
      <c r="I443" s="294"/>
      <c r="J443" s="294"/>
      <c r="K443" s="294"/>
      <c r="L443" s="294"/>
      <c r="M443" s="294"/>
      <c r="N443" s="294"/>
      <c r="O443" s="294"/>
      <c r="P443" s="294"/>
      <c r="Q443" s="294"/>
      <c r="R443" s="294"/>
      <c r="S443" s="294"/>
      <c r="T443" s="294"/>
      <c r="U443" s="294"/>
      <c r="V443" s="294"/>
      <c r="W443" s="294"/>
      <c r="X443" s="294"/>
      <c r="Y443" s="294"/>
      <c r="Z443" s="294"/>
    </row>
    <row r="444" spans="1:26" ht="12.75" customHeight="1">
      <c r="A444" s="25">
        <v>22110409</v>
      </c>
      <c r="B444" s="302" t="s">
        <v>80</v>
      </c>
      <c r="C444" s="302">
        <v>7860000</v>
      </c>
      <c r="D444" s="306"/>
      <c r="E444" s="303"/>
      <c r="F444" s="294"/>
      <c r="G444" s="294"/>
      <c r="H444" s="294"/>
      <c r="I444" s="294"/>
      <c r="J444" s="294"/>
      <c r="K444" s="294"/>
      <c r="L444" s="294"/>
      <c r="M444" s="294"/>
      <c r="N444" s="294"/>
      <c r="O444" s="294"/>
      <c r="P444" s="294"/>
      <c r="Q444" s="294"/>
      <c r="R444" s="294"/>
      <c r="S444" s="294"/>
      <c r="T444" s="294"/>
      <c r="U444" s="294"/>
      <c r="V444" s="294"/>
      <c r="W444" s="294"/>
      <c r="X444" s="294"/>
      <c r="Y444" s="294"/>
      <c r="Z444" s="294"/>
    </row>
    <row r="445" spans="1:26" ht="12.75" customHeight="1">
      <c r="A445" s="21">
        <v>221107</v>
      </c>
      <c r="B445" s="301" t="s">
        <v>81</v>
      </c>
      <c r="C445" s="298">
        <f>SUM(C446)</f>
        <v>6105000</v>
      </c>
      <c r="D445" s="298"/>
      <c r="E445" s="303"/>
      <c r="F445" s="294"/>
      <c r="G445" s="294"/>
      <c r="H445" s="294"/>
      <c r="I445" s="294"/>
      <c r="J445" s="294"/>
      <c r="K445" s="294"/>
      <c r="L445" s="294"/>
      <c r="M445" s="294"/>
      <c r="N445" s="294"/>
      <c r="O445" s="294"/>
      <c r="P445" s="294"/>
      <c r="Q445" s="294"/>
      <c r="R445" s="294"/>
      <c r="S445" s="294"/>
      <c r="T445" s="294"/>
      <c r="U445" s="294"/>
      <c r="V445" s="294"/>
      <c r="W445" s="294"/>
      <c r="X445" s="294"/>
      <c r="Y445" s="294"/>
      <c r="Z445" s="294"/>
    </row>
    <row r="446" spans="1:26" ht="12.75" customHeight="1">
      <c r="A446" s="25">
        <v>22110702</v>
      </c>
      <c r="B446" s="302" t="s">
        <v>82</v>
      </c>
      <c r="C446" s="294">
        <v>6105000</v>
      </c>
      <c r="D446" s="307"/>
      <c r="E446" s="303"/>
      <c r="F446" s="294"/>
      <c r="G446" s="294"/>
      <c r="H446" s="294"/>
      <c r="I446" s="294"/>
      <c r="J446" s="294"/>
      <c r="K446" s="294"/>
      <c r="L446" s="294"/>
      <c r="M446" s="294"/>
      <c r="N446" s="294"/>
      <c r="O446" s="294"/>
      <c r="P446" s="294"/>
      <c r="Q446" s="294"/>
      <c r="R446" s="294"/>
      <c r="S446" s="294"/>
      <c r="T446" s="294"/>
      <c r="U446" s="294"/>
      <c r="V446" s="294"/>
      <c r="W446" s="294"/>
      <c r="X446" s="294"/>
      <c r="Y446" s="294"/>
      <c r="Z446" s="294"/>
    </row>
    <row r="447" spans="1:26" ht="12.75" customHeight="1">
      <c r="A447" s="25"/>
      <c r="B447" s="302"/>
      <c r="C447" s="294"/>
      <c r="D447" s="307"/>
      <c r="E447" s="303"/>
      <c r="F447" s="294"/>
      <c r="G447" s="294"/>
      <c r="H447" s="294"/>
      <c r="I447" s="294"/>
      <c r="J447" s="294"/>
      <c r="K447" s="294"/>
      <c r="L447" s="294"/>
      <c r="M447" s="294"/>
      <c r="N447" s="294"/>
      <c r="O447" s="294"/>
      <c r="P447" s="294"/>
      <c r="Q447" s="294"/>
      <c r="R447" s="294"/>
      <c r="S447" s="294"/>
      <c r="T447" s="294"/>
      <c r="U447" s="294"/>
      <c r="V447" s="294"/>
      <c r="W447" s="294"/>
      <c r="X447" s="294"/>
      <c r="Y447" s="294"/>
      <c r="Z447" s="294"/>
    </row>
    <row r="448" spans="1:26" ht="12.75" customHeight="1">
      <c r="A448" s="677" t="s">
        <v>92</v>
      </c>
      <c r="B448" s="657"/>
      <c r="C448" s="68">
        <f>C449</f>
        <v>100000000</v>
      </c>
      <c r="D448" s="307"/>
      <c r="E448" s="303"/>
      <c r="F448" s="294"/>
      <c r="G448" s="294"/>
      <c r="H448" s="294"/>
      <c r="I448" s="294"/>
      <c r="J448" s="294"/>
      <c r="K448" s="294"/>
      <c r="L448" s="294"/>
      <c r="M448" s="294"/>
      <c r="N448" s="294"/>
      <c r="O448" s="294"/>
      <c r="P448" s="294"/>
      <c r="Q448" s="294"/>
      <c r="R448" s="294"/>
      <c r="S448" s="294"/>
      <c r="T448" s="294"/>
      <c r="U448" s="294"/>
      <c r="V448" s="294"/>
      <c r="W448" s="294"/>
      <c r="X448" s="294"/>
      <c r="Y448" s="294"/>
      <c r="Z448" s="294"/>
    </row>
    <row r="449" spans="1:26" ht="12.75" customHeight="1">
      <c r="A449" s="21">
        <v>221201</v>
      </c>
      <c r="B449" s="21" t="s">
        <v>93</v>
      </c>
      <c r="C449" s="23">
        <f>SUM(C450)</f>
        <v>100000000</v>
      </c>
      <c r="D449" s="307"/>
      <c r="E449" s="303"/>
      <c r="F449" s="294"/>
      <c r="G449" s="294"/>
      <c r="H449" s="294"/>
      <c r="I449" s="294"/>
      <c r="J449" s="294"/>
      <c r="K449" s="294"/>
      <c r="L449" s="294"/>
      <c r="M449" s="294"/>
      <c r="N449" s="294"/>
      <c r="O449" s="294"/>
      <c r="P449" s="294"/>
      <c r="Q449" s="294"/>
      <c r="R449" s="294"/>
      <c r="S449" s="294"/>
      <c r="T449" s="294"/>
      <c r="U449" s="294"/>
      <c r="V449" s="294"/>
      <c r="W449" s="294"/>
      <c r="X449" s="294"/>
      <c r="Y449" s="294"/>
      <c r="Z449" s="294"/>
    </row>
    <row r="450" spans="1:26" ht="12.75" customHeight="1">
      <c r="A450" s="25">
        <v>22120107</v>
      </c>
      <c r="B450" s="25" t="s">
        <v>541</v>
      </c>
      <c r="C450" s="26">
        <v>100000000</v>
      </c>
      <c r="D450" s="307"/>
      <c r="E450" s="303"/>
      <c r="F450" s="294"/>
      <c r="G450" s="294"/>
      <c r="H450" s="294"/>
      <c r="I450" s="294"/>
      <c r="J450" s="294"/>
      <c r="K450" s="294"/>
      <c r="L450" s="294"/>
      <c r="M450" s="294"/>
      <c r="N450" s="294"/>
      <c r="O450" s="294"/>
      <c r="P450" s="294"/>
      <c r="Q450" s="294"/>
      <c r="R450" s="294"/>
      <c r="S450" s="294"/>
      <c r="T450" s="294"/>
      <c r="U450" s="294"/>
      <c r="V450" s="294"/>
      <c r="W450" s="294"/>
      <c r="X450" s="294"/>
      <c r="Y450" s="294"/>
      <c r="Z450" s="294"/>
    </row>
    <row r="451" spans="1:26" ht="12.75" customHeight="1">
      <c r="A451" s="25"/>
      <c r="B451" s="302"/>
      <c r="C451" s="294"/>
      <c r="D451" s="307"/>
      <c r="E451" s="303"/>
      <c r="F451" s="294"/>
      <c r="G451" s="294"/>
      <c r="H451" s="294"/>
      <c r="I451" s="294"/>
      <c r="J451" s="294"/>
      <c r="K451" s="294"/>
      <c r="L451" s="294"/>
      <c r="M451" s="294"/>
      <c r="N451" s="294"/>
      <c r="O451" s="294"/>
      <c r="P451" s="294"/>
      <c r="Q451" s="294"/>
      <c r="R451" s="294"/>
      <c r="S451" s="294"/>
      <c r="T451" s="294"/>
      <c r="U451" s="294"/>
      <c r="V451" s="294"/>
      <c r="W451" s="294"/>
      <c r="X451" s="294"/>
      <c r="Y451" s="294"/>
      <c r="Z451" s="294"/>
    </row>
    <row r="452" spans="1:26" ht="12.75" customHeight="1" thickBot="1">
      <c r="A452" s="29"/>
      <c r="B452" s="302"/>
      <c r="C452" s="302"/>
      <c r="D452" s="307"/>
      <c r="E452" s="298"/>
      <c r="F452" s="281"/>
      <c r="G452" s="294"/>
      <c r="H452" s="294"/>
      <c r="I452" s="294"/>
      <c r="J452" s="294"/>
      <c r="K452" s="294"/>
      <c r="L452" s="294"/>
      <c r="M452" s="294"/>
      <c r="N452" s="294"/>
      <c r="O452" s="294"/>
      <c r="P452" s="294"/>
      <c r="Q452" s="294"/>
      <c r="R452" s="294"/>
      <c r="S452" s="294"/>
      <c r="T452" s="294"/>
      <c r="U452" s="294"/>
      <c r="V452" s="294"/>
      <c r="W452" s="294"/>
      <c r="X452" s="294"/>
      <c r="Y452" s="294"/>
      <c r="Z452" s="294"/>
    </row>
    <row r="453" spans="1:26" ht="12.75" customHeight="1">
      <c r="A453" s="808" t="s">
        <v>542</v>
      </c>
      <c r="B453" s="809"/>
      <c r="C453" s="689" t="s">
        <v>543</v>
      </c>
      <c r="E453" s="298"/>
      <c r="F453" s="298"/>
      <c r="G453" s="298"/>
      <c r="H453" s="298"/>
      <c r="I453" s="298"/>
      <c r="J453" s="298"/>
      <c r="K453" s="298"/>
      <c r="L453" s="298"/>
      <c r="M453" s="298"/>
      <c r="N453" s="318"/>
      <c r="O453" s="318"/>
      <c r="P453" s="318"/>
      <c r="Q453" s="318"/>
      <c r="R453" s="318"/>
      <c r="S453" s="318"/>
      <c r="T453" s="318"/>
      <c r="U453" s="318"/>
      <c r="V453" s="318"/>
      <c r="W453" s="318"/>
      <c r="X453" s="318"/>
      <c r="Y453" s="318"/>
    </row>
    <row r="454" spans="1:26" ht="12.75" customHeight="1" thickBot="1">
      <c r="A454" s="810"/>
      <c r="B454" s="811"/>
      <c r="C454" s="662"/>
      <c r="E454" s="294"/>
      <c r="F454" s="294"/>
      <c r="G454" s="294"/>
      <c r="H454" s="294"/>
      <c r="I454" s="294"/>
      <c r="J454" s="294"/>
      <c r="K454" s="294"/>
      <c r="L454" s="294"/>
      <c r="M454" s="294"/>
      <c r="N454" s="318"/>
      <c r="O454" s="318"/>
      <c r="P454" s="318"/>
      <c r="Q454" s="318"/>
      <c r="R454" s="318"/>
      <c r="S454" s="318"/>
      <c r="T454" s="318"/>
      <c r="U454" s="318"/>
      <c r="V454" s="318"/>
      <c r="W454" s="318"/>
      <c r="X454" s="318"/>
      <c r="Y454" s="318"/>
    </row>
    <row r="455" spans="1:26" ht="12.75" customHeight="1">
      <c r="A455" s="845" t="s">
        <v>544</v>
      </c>
      <c r="B455" s="846"/>
      <c r="C455" s="847"/>
      <c r="E455" s="294"/>
      <c r="F455" s="294"/>
      <c r="G455" s="294"/>
      <c r="H455" s="294"/>
      <c r="I455" s="294"/>
      <c r="J455" s="294"/>
      <c r="K455" s="294"/>
      <c r="L455" s="294"/>
      <c r="M455" s="294"/>
      <c r="N455" s="318"/>
      <c r="O455" s="318"/>
      <c r="P455" s="318"/>
      <c r="Q455" s="318"/>
      <c r="R455" s="318"/>
      <c r="S455" s="318"/>
      <c r="T455" s="318"/>
      <c r="U455" s="318"/>
      <c r="V455" s="318"/>
      <c r="W455" s="318"/>
      <c r="X455" s="318"/>
      <c r="Y455" s="318"/>
    </row>
    <row r="456" spans="1:26" ht="12.75" customHeight="1">
      <c r="A456" s="821"/>
      <c r="B456" s="822"/>
      <c r="C456" s="823"/>
      <c r="E456" s="294"/>
      <c r="F456" s="294"/>
      <c r="G456" s="294"/>
      <c r="H456" s="294"/>
      <c r="I456" s="294"/>
      <c r="J456" s="294"/>
      <c r="K456" s="294"/>
      <c r="L456" s="294"/>
      <c r="M456" s="294"/>
      <c r="N456" s="318"/>
      <c r="O456" s="318"/>
      <c r="P456" s="318"/>
      <c r="Q456" s="318"/>
      <c r="R456" s="318"/>
      <c r="S456" s="318"/>
      <c r="T456" s="318"/>
      <c r="U456" s="318"/>
      <c r="V456" s="318"/>
      <c r="W456" s="318"/>
      <c r="X456" s="318"/>
      <c r="Y456" s="318"/>
    </row>
    <row r="457" spans="1:26" ht="12.75" customHeight="1">
      <c r="A457" s="821"/>
      <c r="B457" s="822"/>
      <c r="C457" s="823"/>
      <c r="E457" s="294"/>
      <c r="F457" s="294"/>
      <c r="G457" s="294"/>
      <c r="H457" s="294"/>
      <c r="I457" s="294"/>
      <c r="J457" s="294"/>
      <c r="K457" s="294"/>
      <c r="L457" s="294"/>
      <c r="M457" s="294"/>
      <c r="N457" s="318"/>
      <c r="O457" s="318"/>
      <c r="P457" s="318"/>
      <c r="Q457" s="318"/>
      <c r="R457" s="318"/>
      <c r="S457" s="318"/>
      <c r="T457" s="318"/>
      <c r="U457" s="318"/>
      <c r="V457" s="318"/>
      <c r="W457" s="318"/>
      <c r="X457" s="318"/>
      <c r="Y457" s="318"/>
    </row>
    <row r="458" spans="1:26" ht="12.75" customHeight="1">
      <c r="A458" s="821"/>
      <c r="B458" s="822"/>
      <c r="C458" s="823"/>
      <c r="E458" s="294"/>
      <c r="F458" s="294"/>
      <c r="G458" s="294"/>
      <c r="H458" s="294"/>
      <c r="I458" s="294"/>
      <c r="J458" s="294"/>
      <c r="K458" s="294"/>
      <c r="L458" s="294"/>
      <c r="M458" s="294"/>
      <c r="N458" s="318"/>
      <c r="O458" s="318"/>
      <c r="P458" s="318"/>
      <c r="Q458" s="318"/>
      <c r="R458" s="318"/>
      <c r="S458" s="318"/>
      <c r="T458" s="318"/>
      <c r="U458" s="318"/>
      <c r="V458" s="318"/>
      <c r="W458" s="318"/>
      <c r="X458" s="318"/>
      <c r="Y458" s="318"/>
    </row>
    <row r="459" spans="1:26" ht="12.75" customHeight="1">
      <c r="A459" s="821"/>
      <c r="B459" s="822"/>
      <c r="C459" s="823"/>
      <c r="E459" s="294"/>
      <c r="F459" s="294"/>
      <c r="G459" s="294"/>
      <c r="H459" s="294"/>
      <c r="I459" s="294"/>
      <c r="J459" s="294"/>
      <c r="K459" s="294"/>
      <c r="L459" s="294"/>
      <c r="M459" s="294"/>
      <c r="N459" s="318"/>
      <c r="O459" s="318"/>
      <c r="P459" s="318"/>
      <c r="Q459" s="318"/>
      <c r="R459" s="318"/>
      <c r="S459" s="318"/>
      <c r="T459" s="318"/>
      <c r="U459" s="318"/>
      <c r="V459" s="318"/>
      <c r="W459" s="318"/>
      <c r="X459" s="318"/>
      <c r="Y459" s="318"/>
    </row>
    <row r="460" spans="1:26" ht="12.75" customHeight="1">
      <c r="A460" s="821"/>
      <c r="B460" s="822"/>
      <c r="C460" s="823"/>
      <c r="E460" s="294"/>
      <c r="F460" s="294"/>
      <c r="G460" s="294"/>
      <c r="H460" s="294"/>
      <c r="I460" s="294"/>
      <c r="J460" s="294"/>
      <c r="K460" s="294"/>
      <c r="L460" s="294"/>
      <c r="M460" s="294"/>
      <c r="N460" s="318"/>
      <c r="O460" s="318"/>
      <c r="P460" s="318"/>
      <c r="Q460" s="318"/>
      <c r="R460" s="318"/>
      <c r="S460" s="318"/>
      <c r="T460" s="318"/>
      <c r="U460" s="318"/>
      <c r="V460" s="318"/>
      <c r="W460" s="318"/>
      <c r="X460" s="318"/>
      <c r="Y460" s="318"/>
    </row>
    <row r="461" spans="1:26" ht="12.75" customHeight="1">
      <c r="A461" s="821"/>
      <c r="B461" s="822"/>
      <c r="C461" s="823"/>
      <c r="E461" s="294"/>
      <c r="F461" s="294"/>
      <c r="G461" s="294"/>
      <c r="H461" s="294"/>
      <c r="I461" s="294"/>
      <c r="J461" s="294"/>
      <c r="K461" s="294"/>
      <c r="L461" s="294"/>
      <c r="M461" s="294"/>
      <c r="N461" s="318"/>
      <c r="O461" s="318"/>
      <c r="P461" s="318"/>
      <c r="Q461" s="318"/>
      <c r="R461" s="318"/>
      <c r="S461" s="318"/>
      <c r="T461" s="318"/>
      <c r="U461" s="318"/>
      <c r="V461" s="318"/>
      <c r="W461" s="318"/>
      <c r="X461" s="318"/>
      <c r="Y461" s="318"/>
    </row>
    <row r="462" spans="1:26" ht="12.75" customHeight="1">
      <c r="A462" s="821"/>
      <c r="B462" s="822"/>
      <c r="C462" s="823"/>
      <c r="E462" s="294"/>
      <c r="F462" s="294"/>
      <c r="G462" s="294"/>
      <c r="H462" s="294"/>
      <c r="I462" s="294"/>
      <c r="J462" s="294"/>
      <c r="K462" s="294"/>
      <c r="L462" s="294"/>
      <c r="M462" s="294"/>
      <c r="N462" s="318"/>
      <c r="O462" s="318"/>
      <c r="P462" s="318"/>
      <c r="Q462" s="318"/>
      <c r="R462" s="318"/>
      <c r="S462" s="318"/>
      <c r="T462" s="318"/>
      <c r="U462" s="318"/>
      <c r="V462" s="318"/>
      <c r="W462" s="318"/>
      <c r="X462" s="318"/>
      <c r="Y462" s="318"/>
    </row>
    <row r="463" spans="1:26" ht="12.75" customHeight="1">
      <c r="A463" s="821"/>
      <c r="B463" s="822"/>
      <c r="C463" s="823"/>
      <c r="E463" s="294"/>
      <c r="F463" s="294"/>
      <c r="G463" s="294"/>
      <c r="H463" s="294"/>
      <c r="I463" s="294"/>
      <c r="J463" s="294"/>
      <c r="K463" s="294"/>
      <c r="L463" s="294"/>
      <c r="M463" s="294"/>
      <c r="N463" s="318"/>
      <c r="O463" s="318"/>
      <c r="P463" s="318"/>
      <c r="Q463" s="318"/>
      <c r="R463" s="318"/>
      <c r="S463" s="318"/>
      <c r="T463" s="318"/>
      <c r="U463" s="318"/>
      <c r="V463" s="318"/>
      <c r="W463" s="318"/>
      <c r="X463" s="318"/>
      <c r="Y463" s="318"/>
    </row>
    <row r="464" spans="1:26" ht="12.75" customHeight="1">
      <c r="A464" s="821"/>
      <c r="B464" s="822"/>
      <c r="C464" s="823"/>
      <c r="E464" s="294"/>
      <c r="F464" s="294"/>
      <c r="G464" s="294"/>
      <c r="H464" s="294"/>
      <c r="I464" s="294"/>
      <c r="J464" s="294"/>
      <c r="K464" s="294"/>
      <c r="L464" s="294"/>
      <c r="M464" s="294"/>
      <c r="N464" s="318"/>
      <c r="O464" s="318"/>
      <c r="P464" s="318"/>
      <c r="Q464" s="318"/>
      <c r="R464" s="318"/>
      <c r="S464" s="318"/>
      <c r="T464" s="318"/>
      <c r="U464" s="318"/>
      <c r="V464" s="318"/>
      <c r="W464" s="318"/>
      <c r="X464" s="318"/>
      <c r="Y464" s="318"/>
    </row>
    <row r="465" spans="1:25" ht="12.75" customHeight="1">
      <c r="A465" s="821"/>
      <c r="B465" s="822"/>
      <c r="C465" s="823"/>
      <c r="E465" s="294"/>
      <c r="F465" s="294"/>
      <c r="G465" s="294"/>
      <c r="H465" s="294"/>
      <c r="I465" s="294"/>
      <c r="J465" s="294"/>
      <c r="K465" s="294"/>
      <c r="L465" s="294"/>
      <c r="M465" s="294"/>
      <c r="N465" s="318"/>
      <c r="O465" s="318"/>
      <c r="P465" s="318"/>
      <c r="Q465" s="318"/>
      <c r="R465" s="318"/>
      <c r="S465" s="318"/>
      <c r="T465" s="318"/>
      <c r="U465" s="318"/>
      <c r="V465" s="318"/>
      <c r="W465" s="318"/>
      <c r="X465" s="318"/>
      <c r="Y465" s="318"/>
    </row>
    <row r="466" spans="1:25" ht="12.75" customHeight="1">
      <c r="A466" s="821"/>
      <c r="B466" s="822"/>
      <c r="C466" s="823"/>
      <c r="E466" s="294"/>
      <c r="F466" s="294"/>
      <c r="G466" s="294"/>
      <c r="H466" s="294"/>
      <c r="I466" s="294"/>
      <c r="J466" s="294"/>
      <c r="K466" s="294"/>
      <c r="L466" s="294"/>
      <c r="M466" s="294"/>
      <c r="N466" s="318"/>
      <c r="O466" s="318"/>
      <c r="P466" s="318"/>
      <c r="Q466" s="318"/>
      <c r="R466" s="318"/>
      <c r="S466" s="318"/>
      <c r="T466" s="318"/>
      <c r="U466" s="318"/>
      <c r="V466" s="318"/>
      <c r="W466" s="318"/>
      <c r="X466" s="318"/>
      <c r="Y466" s="318"/>
    </row>
    <row r="467" spans="1:25" ht="12.75" customHeight="1">
      <c r="A467" s="821"/>
      <c r="B467" s="822"/>
      <c r="C467" s="823"/>
      <c r="E467" s="294"/>
      <c r="F467" s="294"/>
      <c r="G467" s="294"/>
      <c r="H467" s="294"/>
      <c r="I467" s="294"/>
      <c r="J467" s="294"/>
      <c r="K467" s="294"/>
      <c r="L467" s="294"/>
      <c r="M467" s="294"/>
      <c r="N467" s="318"/>
      <c r="O467" s="318"/>
      <c r="P467" s="318"/>
      <c r="Q467" s="318"/>
      <c r="R467" s="318"/>
      <c r="S467" s="318"/>
      <c r="T467" s="318"/>
      <c r="U467" s="318"/>
      <c r="V467" s="318"/>
      <c r="W467" s="318"/>
      <c r="X467" s="318"/>
      <c r="Y467" s="318"/>
    </row>
    <row r="468" spans="1:25" ht="12.75" customHeight="1">
      <c r="A468" s="821"/>
      <c r="B468" s="822"/>
      <c r="C468" s="823"/>
      <c r="E468" s="294"/>
      <c r="F468" s="294"/>
      <c r="G468" s="294"/>
      <c r="H468" s="294"/>
      <c r="I468" s="294"/>
      <c r="J468" s="294"/>
      <c r="K468" s="294"/>
      <c r="L468" s="294"/>
      <c r="M468" s="294"/>
      <c r="N468" s="318"/>
      <c r="O468" s="318"/>
      <c r="P468" s="318"/>
      <c r="Q468" s="318"/>
      <c r="R468" s="318"/>
      <c r="S468" s="318"/>
      <c r="T468" s="318"/>
      <c r="U468" s="318"/>
      <c r="V468" s="318"/>
      <c r="W468" s="318"/>
      <c r="X468" s="318"/>
      <c r="Y468" s="318"/>
    </row>
    <row r="469" spans="1:25" ht="12.75" customHeight="1">
      <c r="A469" s="821"/>
      <c r="B469" s="822"/>
      <c r="C469" s="823"/>
      <c r="E469" s="294"/>
      <c r="F469" s="294"/>
      <c r="G469" s="294"/>
      <c r="H469" s="294"/>
      <c r="I469" s="294"/>
      <c r="J469" s="294"/>
      <c r="K469" s="294"/>
      <c r="L469" s="294"/>
      <c r="M469" s="294"/>
      <c r="N469" s="318"/>
      <c r="O469" s="318"/>
      <c r="P469" s="318"/>
      <c r="Q469" s="318"/>
      <c r="R469" s="318"/>
      <c r="S469" s="318"/>
      <c r="T469" s="318"/>
      <c r="U469" s="318"/>
      <c r="V469" s="318"/>
      <c r="W469" s="318"/>
      <c r="X469" s="318"/>
      <c r="Y469" s="318"/>
    </row>
    <row r="470" spans="1:25" ht="12.75" customHeight="1">
      <c r="A470" s="821"/>
      <c r="B470" s="822"/>
      <c r="C470" s="823"/>
      <c r="E470" s="294"/>
      <c r="F470" s="294"/>
      <c r="G470" s="294"/>
      <c r="H470" s="294"/>
      <c r="I470" s="294"/>
      <c r="J470" s="294"/>
      <c r="K470" s="294"/>
      <c r="L470" s="294"/>
      <c r="M470" s="294"/>
      <c r="N470" s="318"/>
      <c r="O470" s="318"/>
      <c r="P470" s="318"/>
      <c r="Q470" s="318"/>
      <c r="R470" s="318"/>
      <c r="S470" s="318"/>
      <c r="T470" s="318"/>
      <c r="U470" s="318"/>
      <c r="V470" s="318"/>
      <c r="W470" s="318"/>
      <c r="X470" s="318"/>
      <c r="Y470" s="318"/>
    </row>
    <row r="471" spans="1:25" ht="12.75" customHeight="1">
      <c r="A471" s="821"/>
      <c r="B471" s="822"/>
      <c r="C471" s="823"/>
      <c r="E471" s="294"/>
      <c r="F471" s="294"/>
      <c r="G471" s="294"/>
      <c r="H471" s="294"/>
      <c r="I471" s="294"/>
      <c r="J471" s="294"/>
      <c r="K471" s="294"/>
      <c r="L471" s="294"/>
      <c r="M471" s="294"/>
      <c r="N471" s="318"/>
      <c r="O471" s="318"/>
      <c r="P471" s="318"/>
      <c r="Q471" s="318"/>
      <c r="R471" s="318"/>
      <c r="S471" s="318"/>
      <c r="T471" s="318"/>
      <c r="U471" s="318"/>
      <c r="V471" s="318"/>
      <c r="W471" s="318"/>
      <c r="X471" s="318"/>
      <c r="Y471" s="318"/>
    </row>
    <row r="472" spans="1:25" ht="12.75" customHeight="1">
      <c r="A472" s="821"/>
      <c r="B472" s="822"/>
      <c r="C472" s="823"/>
      <c r="E472" s="294"/>
      <c r="F472" s="294"/>
      <c r="G472" s="294"/>
      <c r="H472" s="294"/>
      <c r="I472" s="294"/>
      <c r="J472" s="294"/>
      <c r="K472" s="294"/>
      <c r="L472" s="294"/>
      <c r="M472" s="294"/>
      <c r="N472" s="318"/>
      <c r="O472" s="318"/>
      <c r="P472" s="318"/>
      <c r="Q472" s="318"/>
      <c r="R472" s="318"/>
      <c r="S472" s="318"/>
      <c r="T472" s="318"/>
      <c r="U472" s="318"/>
      <c r="V472" s="318"/>
      <c r="W472" s="318"/>
      <c r="X472" s="318"/>
      <c r="Y472" s="318"/>
    </row>
    <row r="473" spans="1:25" ht="12.75" customHeight="1">
      <c r="A473" s="821"/>
      <c r="B473" s="822"/>
      <c r="C473" s="823"/>
      <c r="E473" s="294"/>
      <c r="F473" s="294"/>
      <c r="G473" s="294"/>
      <c r="H473" s="294"/>
      <c r="I473" s="294"/>
      <c r="J473" s="294"/>
      <c r="K473" s="294"/>
      <c r="L473" s="294"/>
      <c r="M473" s="294"/>
      <c r="N473" s="318"/>
      <c r="O473" s="318"/>
      <c r="P473" s="318"/>
      <c r="Q473" s="318"/>
      <c r="R473" s="318"/>
      <c r="S473" s="318"/>
      <c r="T473" s="318"/>
      <c r="U473" s="318"/>
      <c r="V473" s="318"/>
      <c r="W473" s="318"/>
      <c r="X473" s="318"/>
      <c r="Y473" s="318"/>
    </row>
    <row r="474" spans="1:25" ht="12.75" customHeight="1">
      <c r="A474" s="821"/>
      <c r="B474" s="822"/>
      <c r="C474" s="823"/>
      <c r="E474" s="294"/>
      <c r="F474" s="294"/>
      <c r="G474" s="294"/>
      <c r="H474" s="294"/>
      <c r="I474" s="294"/>
      <c r="J474" s="294"/>
      <c r="K474" s="294"/>
      <c r="L474" s="294"/>
      <c r="M474" s="294"/>
      <c r="N474" s="318"/>
      <c r="O474" s="318"/>
      <c r="P474" s="318"/>
      <c r="Q474" s="318"/>
      <c r="R474" s="318"/>
      <c r="S474" s="318"/>
      <c r="T474" s="318"/>
      <c r="U474" s="318"/>
      <c r="V474" s="318"/>
      <c r="W474" s="318"/>
      <c r="X474" s="318"/>
      <c r="Y474" s="318"/>
    </row>
    <row r="475" spans="1:25" ht="12.75" customHeight="1">
      <c r="A475" s="821"/>
      <c r="B475" s="822"/>
      <c r="C475" s="823"/>
      <c r="E475" s="294"/>
      <c r="F475" s="294"/>
      <c r="G475" s="294"/>
      <c r="H475" s="294"/>
      <c r="I475" s="294"/>
      <c r="J475" s="294"/>
      <c r="K475" s="294"/>
      <c r="L475" s="294"/>
      <c r="M475" s="294"/>
      <c r="N475" s="318"/>
      <c r="O475" s="318"/>
      <c r="P475" s="318"/>
      <c r="Q475" s="318"/>
      <c r="R475" s="318"/>
      <c r="S475" s="318"/>
      <c r="T475" s="318"/>
      <c r="U475" s="318"/>
      <c r="V475" s="318"/>
      <c r="W475" s="318"/>
      <c r="X475" s="318"/>
      <c r="Y475" s="318"/>
    </row>
    <row r="476" spans="1:25" ht="14.25" thickBot="1">
      <c r="A476" s="824"/>
      <c r="B476" s="825"/>
      <c r="C476" s="826"/>
      <c r="E476" s="294"/>
      <c r="F476" s="294"/>
      <c r="G476" s="294"/>
      <c r="H476" s="294"/>
      <c r="I476" s="294"/>
      <c r="J476" s="294"/>
      <c r="K476" s="294"/>
      <c r="L476" s="294"/>
      <c r="M476" s="294"/>
      <c r="N476" s="318"/>
      <c r="O476" s="318"/>
      <c r="P476" s="318"/>
      <c r="Q476" s="318"/>
      <c r="R476" s="318"/>
      <c r="S476" s="318"/>
      <c r="T476" s="318"/>
      <c r="U476" s="318"/>
      <c r="V476" s="318"/>
      <c r="W476" s="318"/>
      <c r="X476" s="318"/>
      <c r="Y476" s="318"/>
    </row>
    <row r="477" spans="1:25" ht="12.75" customHeight="1">
      <c r="A477" s="57" t="s">
        <v>4</v>
      </c>
      <c r="B477" s="341"/>
      <c r="C477" s="332"/>
      <c r="E477" s="294"/>
      <c r="F477" s="294"/>
      <c r="G477" s="294"/>
      <c r="H477" s="294"/>
      <c r="I477" s="294"/>
      <c r="J477" s="294"/>
      <c r="K477" s="294"/>
      <c r="L477" s="294"/>
      <c r="M477" s="294"/>
      <c r="N477" s="318"/>
      <c r="O477" s="318"/>
      <c r="P477" s="318"/>
      <c r="Q477" s="318"/>
      <c r="R477" s="318"/>
      <c r="S477" s="318"/>
      <c r="T477" s="318"/>
      <c r="U477" s="318"/>
      <c r="V477" s="318"/>
      <c r="W477" s="318"/>
      <c r="X477" s="318"/>
      <c r="Y477" s="318"/>
    </row>
    <row r="478" spans="1:25" ht="12.75" customHeight="1">
      <c r="A478" s="6" t="s">
        <v>545</v>
      </c>
      <c r="B478" s="302"/>
      <c r="C478" s="334"/>
      <c r="E478" s="294"/>
      <c r="F478" s="294"/>
      <c r="G478" s="294"/>
      <c r="H478" s="294"/>
      <c r="I478" s="294"/>
      <c r="J478" s="294"/>
      <c r="K478" s="294"/>
      <c r="L478" s="294"/>
      <c r="M478" s="294"/>
      <c r="N478" s="318"/>
      <c r="O478" s="318"/>
      <c r="P478" s="318"/>
      <c r="Q478" s="318"/>
      <c r="R478" s="318"/>
      <c r="S478" s="318"/>
      <c r="T478" s="318"/>
      <c r="U478" s="318"/>
      <c r="V478" s="318"/>
      <c r="W478" s="318"/>
      <c r="X478" s="318"/>
      <c r="Y478" s="318"/>
    </row>
    <row r="479" spans="1:25" ht="12.75" customHeight="1">
      <c r="A479" s="6" t="s">
        <v>546</v>
      </c>
      <c r="B479" s="294"/>
      <c r="C479" s="334"/>
      <c r="E479" s="294"/>
      <c r="F479" s="294"/>
      <c r="G479" s="294"/>
      <c r="H479" s="294"/>
      <c r="I479" s="294"/>
      <c r="J479" s="294"/>
      <c r="K479" s="294"/>
      <c r="L479" s="294"/>
      <c r="M479" s="294"/>
      <c r="N479" s="318"/>
      <c r="O479" s="318"/>
      <c r="P479" s="318"/>
      <c r="Q479" s="318"/>
      <c r="R479" s="318"/>
      <c r="S479" s="318"/>
      <c r="T479" s="318"/>
      <c r="U479" s="318"/>
      <c r="V479" s="318"/>
      <c r="W479" s="318"/>
      <c r="X479" s="318"/>
      <c r="Y479" s="318"/>
    </row>
    <row r="480" spans="1:25" ht="12.75" customHeight="1" thickBot="1">
      <c r="A480" s="64" t="s">
        <v>88</v>
      </c>
      <c r="B480" s="342"/>
      <c r="C480" s="335"/>
      <c r="E480" s="24"/>
      <c r="F480" s="294"/>
      <c r="G480" s="294"/>
      <c r="H480" s="294"/>
      <c r="I480" s="294"/>
      <c r="J480" s="294"/>
      <c r="K480" s="294"/>
      <c r="L480" s="294"/>
      <c r="M480" s="294"/>
      <c r="N480" s="318"/>
      <c r="O480" s="318"/>
      <c r="P480" s="318"/>
      <c r="Q480" s="318"/>
      <c r="R480" s="318"/>
      <c r="S480" s="318"/>
      <c r="T480" s="318"/>
      <c r="U480" s="318"/>
      <c r="V480" s="318"/>
      <c r="W480" s="318"/>
      <c r="X480" s="318"/>
      <c r="Y480" s="318"/>
    </row>
    <row r="481" spans="1:26" ht="12.75" customHeight="1" thickBot="1">
      <c r="A481" s="65" t="s">
        <v>89</v>
      </c>
      <c r="B481" s="336"/>
      <c r="C481" s="343">
        <f>(C483+C497+C520+C516)+C542</f>
        <v>457720000</v>
      </c>
      <c r="E481" s="294"/>
      <c r="F481" s="294"/>
      <c r="G481" s="294"/>
      <c r="H481" s="294"/>
      <c r="I481" s="294"/>
      <c r="J481" s="294"/>
      <c r="K481" s="294"/>
      <c r="L481" s="294"/>
      <c r="M481" s="294"/>
      <c r="N481" s="318"/>
      <c r="O481" s="318"/>
      <c r="P481" s="318"/>
      <c r="Q481" s="318"/>
      <c r="R481" s="318"/>
      <c r="S481" s="318"/>
      <c r="T481" s="318"/>
      <c r="U481" s="318"/>
      <c r="V481" s="318"/>
      <c r="W481" s="318"/>
      <c r="X481" s="318"/>
      <c r="Y481" s="318"/>
    </row>
    <row r="482" spans="1:26" ht="12.75" customHeight="1" thickBot="1">
      <c r="A482" s="29"/>
      <c r="B482" s="294"/>
      <c r="C482" s="302"/>
      <c r="D482" s="302"/>
      <c r="E482" s="302"/>
      <c r="F482" s="294"/>
      <c r="G482" s="294"/>
      <c r="H482" s="294"/>
      <c r="I482" s="294"/>
      <c r="J482" s="294"/>
      <c r="K482" s="294"/>
      <c r="L482" s="294"/>
      <c r="M482" s="294"/>
      <c r="N482" s="294"/>
      <c r="O482" s="318"/>
      <c r="P482" s="318"/>
      <c r="Q482" s="318"/>
      <c r="R482" s="318"/>
      <c r="S482" s="318"/>
      <c r="T482" s="318"/>
      <c r="U482" s="318"/>
      <c r="V482" s="318"/>
      <c r="W482" s="318"/>
      <c r="X482" s="318"/>
      <c r="Y482" s="318"/>
      <c r="Z482" s="318"/>
    </row>
    <row r="483" spans="1:26" ht="12.75" customHeight="1">
      <c r="A483" s="844" t="s">
        <v>32</v>
      </c>
      <c r="B483" s="657"/>
      <c r="C483" s="337">
        <f>(C484+C486+C488+C491+C493)</f>
        <v>9410000</v>
      </c>
      <c r="D483" s="302"/>
      <c r="E483" s="143"/>
      <c r="F483" s="294"/>
      <c r="G483" s="294"/>
      <c r="H483" s="294"/>
      <c r="I483" s="294"/>
      <c r="J483" s="294"/>
      <c r="K483" s="294"/>
      <c r="L483" s="294"/>
      <c r="M483" s="294"/>
      <c r="N483" s="294"/>
      <c r="O483" s="318"/>
      <c r="P483" s="318"/>
      <c r="Q483" s="318"/>
      <c r="R483" s="318"/>
      <c r="S483" s="318"/>
      <c r="T483" s="318"/>
      <c r="U483" s="318"/>
      <c r="V483" s="318"/>
      <c r="W483" s="318"/>
      <c r="X483" s="318"/>
      <c r="Y483" s="318"/>
      <c r="Z483" s="318"/>
    </row>
    <row r="484" spans="1:26" ht="12.75" customHeight="1">
      <c r="A484" s="21">
        <v>211201</v>
      </c>
      <c r="B484" s="344" t="s">
        <v>33</v>
      </c>
      <c r="C484" s="313">
        <f>C485</f>
        <v>3950000</v>
      </c>
      <c r="D484" s="302"/>
      <c r="E484" s="281"/>
      <c r="F484" s="281"/>
      <c r="G484" s="281"/>
      <c r="H484" s="281"/>
      <c r="I484" s="281"/>
      <c r="J484" s="281"/>
      <c r="K484" s="281"/>
      <c r="L484" s="281"/>
      <c r="M484" s="281"/>
      <c r="N484" s="281"/>
      <c r="O484" s="281"/>
      <c r="P484" s="281"/>
      <c r="Q484" s="281"/>
      <c r="R484" s="281"/>
      <c r="S484" s="281"/>
      <c r="T484" s="281"/>
      <c r="U484" s="281"/>
      <c r="V484" s="281"/>
      <c r="W484" s="281"/>
      <c r="X484" s="281"/>
      <c r="Y484" s="281"/>
      <c r="Z484" s="281"/>
    </row>
    <row r="485" spans="1:26" ht="12.75" customHeight="1">
      <c r="A485" s="25">
        <v>21120101</v>
      </c>
      <c r="B485" s="294" t="s">
        <v>34</v>
      </c>
      <c r="C485" s="294">
        <v>3950000</v>
      </c>
      <c r="D485" s="302"/>
      <c r="E485" s="294"/>
      <c r="F485" s="281"/>
      <c r="G485" s="281"/>
      <c r="H485" s="281"/>
      <c r="I485" s="281"/>
      <c r="J485" s="281"/>
      <c r="K485" s="281"/>
      <c r="L485" s="281"/>
      <c r="M485" s="281"/>
      <c r="N485" s="281"/>
      <c r="O485" s="294"/>
      <c r="P485" s="294"/>
      <c r="Q485" s="294"/>
      <c r="R485" s="294"/>
      <c r="S485" s="294"/>
      <c r="T485" s="294"/>
      <c r="U485" s="294"/>
      <c r="V485" s="294"/>
      <c r="W485" s="294"/>
      <c r="X485" s="294"/>
      <c r="Y485" s="294"/>
      <c r="Z485" s="294"/>
    </row>
    <row r="486" spans="1:26" ht="12.75" customHeight="1">
      <c r="A486" s="21">
        <v>211203</v>
      </c>
      <c r="B486" s="298" t="s">
        <v>35</v>
      </c>
      <c r="C486" s="298">
        <f>C487</f>
        <v>550000</v>
      </c>
      <c r="D486" s="302"/>
      <c r="E486" s="294"/>
      <c r="F486" s="281"/>
      <c r="G486" s="281"/>
      <c r="H486" s="281"/>
      <c r="I486" s="281"/>
      <c r="J486" s="281"/>
      <c r="K486" s="281"/>
      <c r="L486" s="281"/>
      <c r="M486" s="281"/>
      <c r="N486" s="281"/>
      <c r="O486" s="294"/>
      <c r="P486" s="294"/>
      <c r="Q486" s="294"/>
      <c r="R486" s="294"/>
      <c r="S486" s="294"/>
      <c r="T486" s="294"/>
      <c r="U486" s="294"/>
      <c r="V486" s="294"/>
      <c r="W486" s="294"/>
      <c r="X486" s="294"/>
      <c r="Y486" s="294"/>
      <c r="Z486" s="294"/>
    </row>
    <row r="487" spans="1:26" ht="12.75" customHeight="1">
      <c r="A487" s="25">
        <v>21120302</v>
      </c>
      <c r="B487" s="294" t="s">
        <v>37</v>
      </c>
      <c r="C487" s="302">
        <v>550000</v>
      </c>
      <c r="D487" s="302"/>
      <c r="E487" s="294"/>
      <c r="F487" s="306"/>
      <c r="G487" s="306"/>
      <c r="H487" s="306"/>
      <c r="I487" s="306"/>
      <c r="J487" s="306"/>
      <c r="K487" s="306"/>
      <c r="L487" s="306"/>
      <c r="M487" s="306"/>
      <c r="N487" s="306"/>
      <c r="O487" s="294"/>
      <c r="P487" s="294"/>
      <c r="Q487" s="294"/>
      <c r="R487" s="294"/>
      <c r="S487" s="294"/>
      <c r="T487" s="294"/>
      <c r="U487" s="294"/>
      <c r="V487" s="294"/>
      <c r="W487" s="294"/>
      <c r="X487" s="294"/>
      <c r="Y487" s="294"/>
      <c r="Z487" s="294"/>
    </row>
    <row r="488" spans="1:26" ht="12.75" customHeight="1">
      <c r="A488" s="21">
        <v>211204</v>
      </c>
      <c r="B488" s="298" t="s">
        <v>38</v>
      </c>
      <c r="C488" s="298">
        <f>SUM(C489:C490)</f>
        <v>1970000</v>
      </c>
      <c r="D488" s="302"/>
      <c r="E488" s="302"/>
      <c r="F488" s="294"/>
      <c r="G488" s="294"/>
      <c r="H488" s="294"/>
      <c r="I488" s="294"/>
      <c r="J488" s="294"/>
      <c r="K488" s="294"/>
      <c r="L488" s="294"/>
      <c r="M488" s="294"/>
      <c r="N488" s="294"/>
      <c r="O488" s="318"/>
      <c r="P488" s="318"/>
      <c r="Q488" s="318"/>
      <c r="R488" s="318"/>
      <c r="S488" s="318"/>
      <c r="T488" s="318"/>
      <c r="U488" s="318"/>
      <c r="V488" s="318"/>
      <c r="W488" s="318"/>
      <c r="X488" s="318"/>
      <c r="Y488" s="318"/>
      <c r="Z488" s="318"/>
    </row>
    <row r="489" spans="1:26" ht="12.75" customHeight="1">
      <c r="A489" s="25">
        <v>21120401</v>
      </c>
      <c r="B489" s="302" t="s">
        <v>39</v>
      </c>
      <c r="C489" s="302">
        <v>750000</v>
      </c>
      <c r="D489" s="302"/>
      <c r="E489" s="302"/>
      <c r="F489" s="294"/>
      <c r="G489" s="294"/>
      <c r="H489" s="294"/>
      <c r="I489" s="294"/>
      <c r="J489" s="294"/>
      <c r="K489" s="294"/>
      <c r="L489" s="294"/>
      <c r="M489" s="294"/>
      <c r="N489" s="294"/>
      <c r="O489" s="318"/>
      <c r="P489" s="318"/>
      <c r="Q489" s="318"/>
      <c r="R489" s="318"/>
      <c r="S489" s="318"/>
      <c r="T489" s="318"/>
      <c r="U489" s="318"/>
      <c r="V489" s="318"/>
      <c r="W489" s="318"/>
      <c r="X489" s="318"/>
      <c r="Y489" s="318"/>
      <c r="Z489" s="318"/>
    </row>
    <row r="490" spans="1:26" ht="12.75" customHeight="1">
      <c r="A490" s="25">
        <v>21120403</v>
      </c>
      <c r="B490" s="294" t="s">
        <v>150</v>
      </c>
      <c r="C490" s="294">
        <v>1220000</v>
      </c>
      <c r="D490" s="302"/>
      <c r="E490" s="294"/>
      <c r="F490" s="294"/>
      <c r="G490" s="294"/>
      <c r="H490" s="294"/>
      <c r="I490" s="294"/>
      <c r="J490" s="294"/>
      <c r="K490" s="294"/>
      <c r="L490" s="294"/>
      <c r="M490" s="294"/>
      <c r="N490" s="294"/>
      <c r="O490" s="294"/>
      <c r="P490" s="294"/>
      <c r="Q490" s="294"/>
      <c r="R490" s="294"/>
      <c r="S490" s="294"/>
      <c r="T490" s="294"/>
      <c r="U490" s="294"/>
      <c r="V490" s="294"/>
      <c r="W490" s="294"/>
      <c r="X490" s="294"/>
      <c r="Y490" s="294"/>
      <c r="Z490" s="294"/>
    </row>
    <row r="491" spans="1:26" ht="12.75" customHeight="1">
      <c r="A491" s="21">
        <v>211208</v>
      </c>
      <c r="B491" s="301" t="s">
        <v>47</v>
      </c>
      <c r="C491" s="301">
        <f>C492</f>
        <v>760000</v>
      </c>
      <c r="D491" s="302"/>
      <c r="E491" s="302"/>
      <c r="F491" s="294"/>
      <c r="G491" s="294"/>
      <c r="H491" s="294"/>
      <c r="I491" s="294"/>
      <c r="J491" s="294"/>
      <c r="K491" s="294"/>
      <c r="L491" s="294"/>
      <c r="M491" s="294"/>
      <c r="N491" s="294"/>
      <c r="O491" s="318"/>
      <c r="P491" s="318"/>
      <c r="Q491" s="318"/>
      <c r="R491" s="318"/>
      <c r="S491" s="318"/>
      <c r="T491" s="318"/>
      <c r="U491" s="318"/>
      <c r="V491" s="318"/>
      <c r="W491" s="318"/>
      <c r="X491" s="318"/>
      <c r="Y491" s="318"/>
      <c r="Z491" s="318"/>
    </row>
    <row r="492" spans="1:26" ht="12.75" customHeight="1">
      <c r="A492" s="25">
        <v>21120805</v>
      </c>
      <c r="B492" s="302" t="s">
        <v>49</v>
      </c>
      <c r="C492" s="294">
        <v>760000</v>
      </c>
      <c r="D492" s="302"/>
      <c r="E492" s="302"/>
      <c r="F492" s="294"/>
      <c r="G492" s="294"/>
      <c r="H492" s="294"/>
      <c r="I492" s="294"/>
      <c r="J492" s="294"/>
      <c r="K492" s="294"/>
      <c r="L492" s="294"/>
      <c r="M492" s="294"/>
      <c r="N492" s="294"/>
      <c r="O492" s="318"/>
      <c r="P492" s="318"/>
      <c r="Q492" s="318"/>
      <c r="R492" s="318"/>
      <c r="S492" s="318"/>
      <c r="T492" s="318"/>
      <c r="U492" s="318"/>
      <c r="V492" s="318"/>
      <c r="W492" s="318"/>
      <c r="X492" s="318"/>
      <c r="Y492" s="318"/>
      <c r="Z492" s="318"/>
    </row>
    <row r="493" spans="1:26" ht="12.75" customHeight="1">
      <c r="A493" s="21">
        <v>211209</v>
      </c>
      <c r="B493" s="301" t="s">
        <v>50</v>
      </c>
      <c r="C493" s="298">
        <f>+SUM(C494:C495)</f>
        <v>2180000</v>
      </c>
      <c r="D493" s="302"/>
      <c r="E493" s="302"/>
      <c r="F493" s="294"/>
      <c r="G493" s="294"/>
      <c r="H493" s="294"/>
      <c r="I493" s="294"/>
      <c r="J493" s="294"/>
      <c r="K493" s="294"/>
      <c r="L493" s="294"/>
      <c r="M493" s="294"/>
      <c r="N493" s="294"/>
      <c r="O493" s="318"/>
      <c r="P493" s="318"/>
      <c r="Q493" s="318"/>
      <c r="R493" s="318"/>
      <c r="S493" s="318"/>
      <c r="T493" s="318"/>
      <c r="U493" s="318"/>
      <c r="V493" s="318"/>
      <c r="W493" s="318"/>
      <c r="X493" s="318"/>
      <c r="Y493" s="318"/>
      <c r="Z493" s="318"/>
    </row>
    <row r="494" spans="1:26" ht="12.75" customHeight="1">
      <c r="A494" s="25">
        <v>21120901</v>
      </c>
      <c r="B494" s="302" t="s">
        <v>51</v>
      </c>
      <c r="C494" s="294">
        <v>950000</v>
      </c>
      <c r="D494" s="302"/>
      <c r="E494" s="302"/>
      <c r="F494" s="294"/>
      <c r="G494" s="294"/>
      <c r="H494" s="294"/>
      <c r="I494" s="294"/>
      <c r="J494" s="294"/>
      <c r="K494" s="294"/>
      <c r="L494" s="294"/>
      <c r="M494" s="294"/>
      <c r="N494" s="294"/>
      <c r="O494" s="318"/>
      <c r="P494" s="318"/>
      <c r="Q494" s="318"/>
      <c r="R494" s="318"/>
      <c r="S494" s="318"/>
      <c r="T494" s="318"/>
      <c r="U494" s="318"/>
      <c r="V494" s="318"/>
      <c r="W494" s="318"/>
      <c r="X494" s="318"/>
      <c r="Y494" s="318"/>
      <c r="Z494" s="318"/>
    </row>
    <row r="495" spans="1:26" ht="12.75" customHeight="1">
      <c r="A495" s="25">
        <v>21120906</v>
      </c>
      <c r="B495" s="302" t="s">
        <v>52</v>
      </c>
      <c r="C495" s="302">
        <v>1230000</v>
      </c>
      <c r="D495" s="302"/>
      <c r="E495" s="302"/>
      <c r="F495" s="294"/>
      <c r="G495" s="294"/>
      <c r="H495" s="294"/>
      <c r="I495" s="294"/>
      <c r="J495" s="294"/>
      <c r="K495" s="294"/>
      <c r="L495" s="294"/>
      <c r="M495" s="294"/>
      <c r="N495" s="294"/>
      <c r="O495" s="318"/>
      <c r="P495" s="318"/>
      <c r="Q495" s="318"/>
      <c r="R495" s="318"/>
      <c r="S495" s="318"/>
      <c r="T495" s="318"/>
      <c r="U495" s="318"/>
      <c r="V495" s="318"/>
      <c r="W495" s="318"/>
      <c r="X495" s="318"/>
      <c r="Y495" s="318"/>
      <c r="Z495" s="318"/>
    </row>
    <row r="496" spans="1:26" ht="12.75" customHeight="1">
      <c r="A496" s="25"/>
      <c r="B496" s="302"/>
      <c r="C496" s="302"/>
      <c r="D496" s="302"/>
      <c r="E496" s="302"/>
      <c r="F496" s="294"/>
      <c r="G496" s="294"/>
      <c r="H496" s="294"/>
      <c r="I496" s="294"/>
      <c r="J496" s="294"/>
      <c r="K496" s="294"/>
      <c r="L496" s="294"/>
      <c r="M496" s="294"/>
      <c r="N496" s="294"/>
      <c r="O496" s="318"/>
      <c r="P496" s="318"/>
      <c r="Q496" s="318"/>
      <c r="R496" s="318"/>
      <c r="S496" s="318"/>
      <c r="T496" s="318"/>
      <c r="U496" s="318"/>
      <c r="V496" s="318"/>
      <c r="W496" s="318"/>
      <c r="X496" s="318"/>
      <c r="Y496" s="318"/>
      <c r="Z496" s="318"/>
    </row>
    <row r="497" spans="1:26" ht="12.75" customHeight="1">
      <c r="A497" s="849" t="s">
        <v>10</v>
      </c>
      <c r="B497" s="657"/>
      <c r="C497" s="339">
        <f>(C498+C501+C505+C507+C509+C511)</f>
        <v>184210000</v>
      </c>
      <c r="D497" s="302"/>
      <c r="E497" s="302"/>
      <c r="F497" s="294"/>
      <c r="G497" s="294"/>
      <c r="H497" s="294"/>
      <c r="I497" s="294"/>
      <c r="J497" s="294"/>
      <c r="K497" s="294"/>
      <c r="L497" s="294"/>
      <c r="M497" s="294"/>
      <c r="N497" s="294"/>
      <c r="O497" s="318"/>
      <c r="P497" s="318"/>
      <c r="Q497" s="318"/>
      <c r="R497" s="318"/>
      <c r="S497" s="318"/>
      <c r="T497" s="318"/>
      <c r="U497" s="318"/>
      <c r="V497" s="318"/>
      <c r="W497" s="318"/>
      <c r="X497" s="318"/>
      <c r="Y497" s="318"/>
      <c r="Z497" s="318"/>
    </row>
    <row r="498" spans="1:26" ht="12.75" customHeight="1">
      <c r="A498" s="22">
        <v>211302</v>
      </c>
      <c r="B498" s="305" t="s">
        <v>53</v>
      </c>
      <c r="C498" s="308">
        <f>SUM(C499:C500)</f>
        <v>20750000</v>
      </c>
      <c r="D498" s="302"/>
      <c r="E498" s="302"/>
      <c r="F498" s="294"/>
      <c r="G498" s="294"/>
      <c r="H498" s="294"/>
      <c r="I498" s="294"/>
      <c r="J498" s="294"/>
      <c r="K498" s="294"/>
      <c r="L498" s="294"/>
      <c r="M498" s="294"/>
      <c r="N498" s="294"/>
      <c r="O498" s="318"/>
      <c r="P498" s="318"/>
      <c r="Q498" s="318"/>
      <c r="R498" s="318"/>
      <c r="S498" s="318"/>
      <c r="T498" s="318"/>
      <c r="U498" s="318"/>
      <c r="V498" s="318"/>
      <c r="W498" s="318"/>
      <c r="X498" s="318"/>
      <c r="Y498" s="318"/>
      <c r="Z498" s="318"/>
    </row>
    <row r="499" spans="1:26" ht="12.75" customHeight="1">
      <c r="A499" s="25">
        <v>21130201</v>
      </c>
      <c r="B499" s="306" t="s">
        <v>143</v>
      </c>
      <c r="C499" s="302">
        <v>19500000</v>
      </c>
      <c r="D499" s="302"/>
      <c r="E499" s="302"/>
      <c r="F499" s="294"/>
      <c r="G499" s="294"/>
      <c r="H499" s="294"/>
      <c r="I499" s="294"/>
      <c r="J499" s="294"/>
      <c r="K499" s="294"/>
      <c r="L499" s="294"/>
      <c r="M499" s="294"/>
      <c r="N499" s="294"/>
      <c r="O499" s="318"/>
      <c r="P499" s="318"/>
      <c r="Q499" s="318"/>
      <c r="R499" s="318"/>
      <c r="S499" s="318"/>
      <c r="T499" s="318"/>
      <c r="U499" s="318"/>
      <c r="V499" s="318"/>
      <c r="W499" s="318"/>
      <c r="X499" s="318"/>
      <c r="Y499" s="318"/>
      <c r="Z499" s="318"/>
    </row>
    <row r="500" spans="1:26" ht="12.75" customHeight="1">
      <c r="A500" s="35">
        <v>21130204</v>
      </c>
      <c r="B500" s="294" t="s">
        <v>54</v>
      </c>
      <c r="C500" s="302">
        <v>1250000</v>
      </c>
      <c r="D500" s="302"/>
      <c r="E500" s="302"/>
      <c r="F500" s="294"/>
      <c r="G500" s="294"/>
      <c r="H500" s="294"/>
      <c r="I500" s="294"/>
      <c r="J500" s="294"/>
      <c r="K500" s="294"/>
      <c r="L500" s="294"/>
      <c r="M500" s="294"/>
      <c r="N500" s="294"/>
      <c r="O500" s="318"/>
      <c r="P500" s="318"/>
      <c r="Q500" s="318"/>
      <c r="R500" s="318"/>
      <c r="S500" s="318"/>
      <c r="T500" s="318"/>
      <c r="U500" s="318"/>
      <c r="V500" s="318"/>
      <c r="W500" s="318"/>
      <c r="X500" s="318"/>
      <c r="Y500" s="318"/>
      <c r="Z500" s="318"/>
    </row>
    <row r="501" spans="1:26" ht="12.75" customHeight="1">
      <c r="A501" s="22">
        <v>211303</v>
      </c>
      <c r="B501" s="298" t="s">
        <v>100</v>
      </c>
      <c r="C501" s="298">
        <f>SUM(C502:C504)</f>
        <v>7710000</v>
      </c>
      <c r="D501" s="302"/>
      <c r="E501" s="302"/>
      <c r="F501" s="294"/>
      <c r="G501" s="294"/>
      <c r="H501" s="294"/>
      <c r="I501" s="294"/>
      <c r="J501" s="294"/>
      <c r="K501" s="294"/>
      <c r="L501" s="294"/>
      <c r="M501" s="294"/>
      <c r="N501" s="294"/>
      <c r="O501" s="318"/>
      <c r="P501" s="318"/>
      <c r="Q501" s="318"/>
      <c r="R501" s="318"/>
      <c r="S501" s="318"/>
      <c r="T501" s="318"/>
      <c r="U501" s="318"/>
      <c r="V501" s="318"/>
      <c r="W501" s="318"/>
      <c r="X501" s="318"/>
      <c r="Y501" s="318"/>
      <c r="Z501" s="318"/>
    </row>
    <row r="502" spans="1:26" ht="12.75" customHeight="1">
      <c r="A502" s="35">
        <v>21130301</v>
      </c>
      <c r="B502" s="294" t="s">
        <v>129</v>
      </c>
      <c r="C502" s="294">
        <v>4700000</v>
      </c>
      <c r="D502" s="302"/>
      <c r="E502" s="302"/>
      <c r="F502" s="294"/>
      <c r="G502" s="294"/>
      <c r="H502" s="294"/>
      <c r="I502" s="294"/>
      <c r="J502" s="294"/>
      <c r="K502" s="294"/>
      <c r="L502" s="294"/>
      <c r="M502" s="294"/>
      <c r="N502" s="294"/>
      <c r="O502" s="318"/>
      <c r="P502" s="318"/>
      <c r="Q502" s="318"/>
      <c r="R502" s="318"/>
      <c r="S502" s="318"/>
      <c r="T502" s="318"/>
      <c r="U502" s="318"/>
      <c r="V502" s="318"/>
      <c r="W502" s="318"/>
      <c r="X502" s="318"/>
      <c r="Y502" s="318"/>
      <c r="Z502" s="318"/>
    </row>
    <row r="503" spans="1:26" ht="12.75" customHeight="1">
      <c r="A503" s="35">
        <v>21130306</v>
      </c>
      <c r="B503" s="294" t="s">
        <v>144</v>
      </c>
      <c r="C503" s="294">
        <v>1250000</v>
      </c>
      <c r="D503" s="302"/>
      <c r="E503" s="302"/>
      <c r="F503" s="294"/>
      <c r="G503" s="294"/>
      <c r="H503" s="294"/>
      <c r="I503" s="294"/>
      <c r="J503" s="294"/>
      <c r="K503" s="294"/>
      <c r="L503" s="294"/>
      <c r="M503" s="294"/>
      <c r="N503" s="294"/>
      <c r="O503" s="318"/>
      <c r="P503" s="318"/>
      <c r="Q503" s="318"/>
      <c r="R503" s="318"/>
      <c r="S503" s="318"/>
      <c r="T503" s="318"/>
      <c r="U503" s="318"/>
      <c r="V503" s="318"/>
      <c r="W503" s="318"/>
      <c r="X503" s="318"/>
      <c r="Y503" s="318"/>
      <c r="Z503" s="318"/>
    </row>
    <row r="504" spans="1:26" ht="12.75" customHeight="1">
      <c r="A504" s="35">
        <v>21130307</v>
      </c>
      <c r="B504" s="294" t="s">
        <v>101</v>
      </c>
      <c r="C504" s="294">
        <v>1760000</v>
      </c>
      <c r="D504" s="302"/>
      <c r="E504" s="302"/>
      <c r="F504" s="294"/>
      <c r="G504" s="294"/>
      <c r="H504" s="294"/>
      <c r="I504" s="294"/>
      <c r="J504" s="294"/>
      <c r="K504" s="294"/>
      <c r="L504" s="294"/>
      <c r="M504" s="294"/>
      <c r="N504" s="294"/>
      <c r="O504" s="318"/>
      <c r="P504" s="318"/>
      <c r="Q504" s="318"/>
      <c r="R504" s="318"/>
      <c r="S504" s="318"/>
      <c r="T504" s="318"/>
      <c r="U504" s="318"/>
      <c r="V504" s="318"/>
      <c r="W504" s="318"/>
      <c r="X504" s="318"/>
      <c r="Y504" s="318"/>
      <c r="Z504" s="318"/>
    </row>
    <row r="505" spans="1:26" ht="12.75" customHeight="1">
      <c r="A505" s="21">
        <v>211305</v>
      </c>
      <c r="B505" s="298" t="s">
        <v>55</v>
      </c>
      <c r="C505" s="301">
        <f>+C506</f>
        <v>102550000</v>
      </c>
      <c r="D505" s="302"/>
      <c r="E505" s="302"/>
      <c r="F505" s="294"/>
      <c r="G505" s="294"/>
      <c r="H505" s="294"/>
      <c r="I505" s="294"/>
      <c r="J505" s="294"/>
      <c r="K505" s="294"/>
      <c r="L505" s="294"/>
      <c r="M505" s="294"/>
      <c r="N505" s="294"/>
      <c r="O505" s="318"/>
      <c r="P505" s="318"/>
      <c r="Q505" s="318"/>
      <c r="R505" s="318"/>
      <c r="S505" s="318"/>
      <c r="T505" s="318"/>
      <c r="U505" s="318"/>
      <c r="V505" s="318"/>
      <c r="W505" s="318"/>
      <c r="X505" s="318"/>
      <c r="Y505" s="318"/>
      <c r="Z505" s="318"/>
    </row>
    <row r="506" spans="1:26" ht="12.75" customHeight="1">
      <c r="A506" s="25">
        <v>21130502</v>
      </c>
      <c r="B506" s="302" t="s">
        <v>56</v>
      </c>
      <c r="C506" s="294">
        <v>102550000</v>
      </c>
      <c r="D506" s="302"/>
      <c r="E506" s="36"/>
      <c r="F506" s="294"/>
      <c r="G506" s="294"/>
      <c r="H506" s="294"/>
      <c r="I506" s="294"/>
      <c r="J506" s="294"/>
      <c r="K506" s="294"/>
      <c r="L506" s="294"/>
      <c r="M506" s="294"/>
      <c r="N506" s="294"/>
      <c r="O506" s="318"/>
      <c r="P506" s="318"/>
      <c r="Q506" s="318"/>
      <c r="R506" s="318"/>
      <c r="S506" s="318"/>
      <c r="T506" s="318"/>
      <c r="U506" s="318"/>
      <c r="V506" s="318"/>
      <c r="W506" s="318"/>
      <c r="X506" s="318"/>
      <c r="Y506" s="318"/>
      <c r="Z506" s="318"/>
    </row>
    <row r="507" spans="1:26" ht="12.75" customHeight="1">
      <c r="A507" s="21">
        <v>211306</v>
      </c>
      <c r="B507" s="301" t="s">
        <v>57</v>
      </c>
      <c r="C507" s="298">
        <f>C508</f>
        <v>1950000</v>
      </c>
      <c r="D507" s="302"/>
      <c r="E507" s="302"/>
      <c r="F507" s="294"/>
      <c r="G507" s="294"/>
      <c r="H507" s="294"/>
      <c r="I507" s="294"/>
      <c r="J507" s="294"/>
      <c r="K507" s="294"/>
      <c r="L507" s="294"/>
      <c r="M507" s="294"/>
      <c r="N507" s="294"/>
      <c r="O507" s="318"/>
      <c r="P507" s="318"/>
      <c r="Q507" s="318"/>
      <c r="R507" s="318"/>
      <c r="S507" s="318"/>
      <c r="T507" s="318"/>
      <c r="U507" s="318"/>
      <c r="V507" s="318"/>
      <c r="W507" s="318"/>
      <c r="X507" s="318"/>
      <c r="Y507" s="318"/>
      <c r="Z507" s="318"/>
    </row>
    <row r="508" spans="1:26" ht="12.75" customHeight="1">
      <c r="A508" s="25">
        <v>21130604</v>
      </c>
      <c r="B508" s="294" t="s">
        <v>58</v>
      </c>
      <c r="C508" s="294">
        <v>1950000</v>
      </c>
      <c r="D508" s="302"/>
      <c r="E508" s="302"/>
      <c r="F508" s="294"/>
      <c r="G508" s="294"/>
      <c r="H508" s="294"/>
      <c r="I508" s="294"/>
      <c r="J508" s="294"/>
      <c r="K508" s="294"/>
      <c r="L508" s="294"/>
      <c r="M508" s="294"/>
      <c r="N508" s="294"/>
      <c r="O508" s="318"/>
      <c r="P508" s="318"/>
      <c r="Q508" s="318"/>
      <c r="R508" s="318"/>
      <c r="S508" s="318"/>
      <c r="T508" s="318"/>
      <c r="U508" s="318"/>
      <c r="V508" s="318"/>
      <c r="W508" s="318"/>
      <c r="X508" s="318"/>
      <c r="Y508" s="318"/>
      <c r="Z508" s="318"/>
    </row>
    <row r="509" spans="1:26" ht="12.75" customHeight="1">
      <c r="A509" s="21">
        <v>211307</v>
      </c>
      <c r="B509" s="301" t="s">
        <v>102</v>
      </c>
      <c r="C509" s="298">
        <f>C510</f>
        <v>900000</v>
      </c>
      <c r="D509" s="302"/>
      <c r="E509" s="294"/>
      <c r="F509" s="294"/>
      <c r="G509" s="294"/>
      <c r="H509" s="294"/>
      <c r="I509" s="294"/>
      <c r="J509" s="294"/>
      <c r="K509" s="294"/>
      <c r="L509" s="294"/>
      <c r="M509" s="294"/>
      <c r="N509" s="294"/>
      <c r="O509" s="294"/>
      <c r="P509" s="294"/>
      <c r="Q509" s="294"/>
      <c r="R509" s="294"/>
      <c r="S509" s="294"/>
      <c r="T509" s="294"/>
      <c r="U509" s="294"/>
      <c r="V509" s="294"/>
      <c r="W509" s="294"/>
      <c r="X509" s="294"/>
      <c r="Y509" s="294"/>
      <c r="Z509" s="294"/>
    </row>
    <row r="510" spans="1:26" ht="12.75" customHeight="1">
      <c r="A510" s="25">
        <v>21130701</v>
      </c>
      <c r="B510" s="294" t="s">
        <v>103</v>
      </c>
      <c r="C510" s="294">
        <v>900000</v>
      </c>
      <c r="D510" s="302"/>
      <c r="E510" s="294"/>
      <c r="F510" s="299"/>
      <c r="G510" s="299"/>
      <c r="H510" s="299"/>
      <c r="I510" s="299"/>
      <c r="J510" s="299"/>
      <c r="K510" s="299"/>
      <c r="L510" s="299"/>
      <c r="M510" s="299"/>
      <c r="N510" s="299"/>
      <c r="O510" s="294"/>
      <c r="P510" s="294"/>
      <c r="Q510" s="294"/>
      <c r="R510" s="294"/>
      <c r="S510" s="294"/>
      <c r="T510" s="294"/>
      <c r="U510" s="294"/>
      <c r="V510" s="294"/>
      <c r="W510" s="294"/>
      <c r="X510" s="294"/>
      <c r="Y510" s="294"/>
      <c r="Z510" s="294"/>
    </row>
    <row r="511" spans="1:26" ht="12.75" customHeight="1">
      <c r="A511" s="21">
        <v>211309</v>
      </c>
      <c r="B511" s="301" t="s">
        <v>61</v>
      </c>
      <c r="C511" s="298">
        <f>+SUM(C512:C514)</f>
        <v>50350000</v>
      </c>
      <c r="D511" s="302"/>
      <c r="E511" s="302"/>
      <c r="F511" s="294"/>
      <c r="G511" s="294"/>
      <c r="H511" s="294"/>
      <c r="I511" s="294"/>
      <c r="J511" s="294"/>
      <c r="K511" s="294"/>
      <c r="L511" s="294"/>
      <c r="M511" s="294"/>
      <c r="N511" s="294"/>
      <c r="O511" s="318"/>
      <c r="P511" s="318"/>
      <c r="Q511" s="318"/>
      <c r="R511" s="318"/>
      <c r="S511" s="318"/>
      <c r="T511" s="318"/>
      <c r="U511" s="318"/>
      <c r="V511" s="318"/>
      <c r="W511" s="318"/>
      <c r="X511" s="318"/>
      <c r="Y511" s="318"/>
      <c r="Z511" s="318"/>
    </row>
    <row r="512" spans="1:26" ht="12.75" customHeight="1">
      <c r="A512" s="25">
        <v>21130901</v>
      </c>
      <c r="B512" s="302" t="s">
        <v>62</v>
      </c>
      <c r="C512" s="294">
        <v>48000000</v>
      </c>
      <c r="D512" s="302"/>
      <c r="E512" s="302"/>
      <c r="F512" s="294"/>
      <c r="G512" s="294"/>
      <c r="H512" s="294"/>
      <c r="I512" s="294"/>
      <c r="J512" s="294"/>
      <c r="K512" s="294"/>
      <c r="L512" s="294"/>
      <c r="M512" s="294"/>
      <c r="N512" s="294"/>
      <c r="O512" s="318"/>
      <c r="P512" s="318"/>
      <c r="Q512" s="318"/>
      <c r="R512" s="318"/>
      <c r="S512" s="318"/>
      <c r="T512" s="318"/>
      <c r="U512" s="318"/>
      <c r="V512" s="318"/>
      <c r="W512" s="318"/>
      <c r="X512" s="318"/>
      <c r="Y512" s="318"/>
      <c r="Z512" s="318"/>
    </row>
    <row r="513" spans="1:26" ht="12.75" customHeight="1">
      <c r="A513" s="25">
        <v>21130903</v>
      </c>
      <c r="B513" s="294" t="s">
        <v>63</v>
      </c>
      <c r="C513" s="294">
        <v>450000</v>
      </c>
      <c r="D513" s="302"/>
      <c r="E513" s="294"/>
      <c r="F513" s="281"/>
      <c r="G513" s="281"/>
      <c r="H513" s="281"/>
      <c r="I513" s="281"/>
      <c r="J513" s="281"/>
      <c r="K513" s="281"/>
      <c r="L513" s="281"/>
      <c r="M513" s="281"/>
      <c r="N513" s="281"/>
      <c r="O513" s="294"/>
      <c r="P513" s="294"/>
      <c r="Q513" s="294"/>
      <c r="R513" s="294"/>
      <c r="S513" s="294"/>
      <c r="T513" s="294"/>
      <c r="U513" s="294"/>
      <c r="V513" s="294"/>
      <c r="W513" s="294"/>
      <c r="X513" s="294"/>
      <c r="Y513" s="294"/>
      <c r="Z513" s="294"/>
    </row>
    <row r="514" spans="1:26" ht="12.75" customHeight="1">
      <c r="A514" s="25">
        <v>21130908</v>
      </c>
      <c r="B514" s="302" t="s">
        <v>64</v>
      </c>
      <c r="C514" s="294">
        <v>1900000</v>
      </c>
      <c r="D514" s="302"/>
      <c r="E514" s="302"/>
      <c r="F514" s="294"/>
      <c r="G514" s="294"/>
      <c r="H514" s="294"/>
      <c r="I514" s="294"/>
      <c r="J514" s="294"/>
      <c r="K514" s="294"/>
      <c r="L514" s="294"/>
      <c r="M514" s="294"/>
      <c r="N514" s="294"/>
      <c r="O514" s="318"/>
      <c r="P514" s="318"/>
      <c r="Q514" s="318"/>
      <c r="R514" s="318"/>
      <c r="S514" s="318"/>
      <c r="T514" s="318"/>
      <c r="U514" s="318"/>
      <c r="V514" s="318"/>
      <c r="W514" s="318"/>
      <c r="X514" s="318"/>
      <c r="Y514" s="318"/>
      <c r="Z514" s="318"/>
    </row>
    <row r="515" spans="1:26" ht="12.75" customHeight="1">
      <c r="A515" s="29"/>
      <c r="B515" s="302"/>
      <c r="C515" s="302"/>
      <c r="D515" s="302"/>
      <c r="E515" s="302"/>
      <c r="F515" s="294"/>
      <c r="G515" s="294"/>
      <c r="H515" s="294"/>
      <c r="I515" s="294"/>
      <c r="J515" s="294"/>
      <c r="K515" s="294"/>
      <c r="L515" s="294"/>
      <c r="M515" s="294"/>
      <c r="N515" s="294"/>
      <c r="O515" s="318"/>
      <c r="P515" s="318"/>
      <c r="Q515" s="318"/>
      <c r="R515" s="318"/>
      <c r="S515" s="318"/>
      <c r="T515" s="318"/>
      <c r="U515" s="318"/>
      <c r="V515" s="318"/>
      <c r="W515" s="318"/>
      <c r="X515" s="318"/>
      <c r="Y515" s="318"/>
      <c r="Z515" s="318"/>
    </row>
    <row r="516" spans="1:26" ht="12.75" customHeight="1">
      <c r="A516" s="806" t="s">
        <v>65</v>
      </c>
      <c r="B516" s="657"/>
      <c r="C516" s="319">
        <f>C517</f>
        <v>45000000</v>
      </c>
      <c r="D516" s="302"/>
      <c r="E516" s="294"/>
      <c r="F516" s="281"/>
      <c r="G516" s="281"/>
      <c r="H516" s="281"/>
      <c r="I516" s="281"/>
      <c r="J516" s="281"/>
      <c r="K516" s="281"/>
      <c r="L516" s="281"/>
      <c r="M516" s="281"/>
      <c r="N516" s="281"/>
      <c r="O516" s="294"/>
      <c r="P516" s="294"/>
      <c r="Q516" s="294"/>
      <c r="R516" s="294"/>
      <c r="S516" s="294"/>
      <c r="T516" s="294"/>
      <c r="U516" s="294"/>
      <c r="V516" s="294"/>
      <c r="W516" s="294"/>
      <c r="X516" s="294"/>
      <c r="Y516" s="294"/>
      <c r="Z516" s="294"/>
    </row>
    <row r="517" spans="1:26" ht="12.75" customHeight="1">
      <c r="A517" s="22">
        <v>211402</v>
      </c>
      <c r="B517" s="305" t="s">
        <v>71</v>
      </c>
      <c r="C517" s="313">
        <f>SUM(C518)</f>
        <v>45000000</v>
      </c>
      <c r="D517" s="302"/>
      <c r="E517" s="281"/>
      <c r="F517" s="281"/>
      <c r="G517" s="281"/>
      <c r="H517" s="281"/>
      <c r="I517" s="281"/>
      <c r="J517" s="281"/>
      <c r="K517" s="281"/>
      <c r="L517" s="281"/>
      <c r="M517" s="281"/>
      <c r="N517" s="281"/>
      <c r="O517" s="281"/>
      <c r="P517" s="281"/>
      <c r="Q517" s="281"/>
      <c r="R517" s="281"/>
      <c r="S517" s="281"/>
      <c r="T517" s="281"/>
      <c r="U517" s="281"/>
      <c r="V517" s="281"/>
      <c r="W517" s="281"/>
      <c r="X517" s="281"/>
      <c r="Y517" s="281"/>
      <c r="Z517" s="281"/>
    </row>
    <row r="518" spans="1:26" ht="12.75" customHeight="1">
      <c r="A518" s="35">
        <v>21140208</v>
      </c>
      <c r="B518" s="294" t="s">
        <v>154</v>
      </c>
      <c r="C518" s="294">
        <v>45000000</v>
      </c>
      <c r="D518" s="302"/>
      <c r="E518" s="294"/>
      <c r="F518" s="281"/>
      <c r="G518" s="281"/>
      <c r="H518" s="281"/>
      <c r="I518" s="281"/>
      <c r="J518" s="281"/>
      <c r="K518" s="281"/>
      <c r="L518" s="281"/>
      <c r="M518" s="281"/>
      <c r="N518" s="281"/>
      <c r="O518" s="294"/>
      <c r="P518" s="294"/>
      <c r="Q518" s="294"/>
      <c r="R518" s="294"/>
      <c r="S518" s="294"/>
      <c r="T518" s="294"/>
      <c r="U518" s="294"/>
      <c r="V518" s="294"/>
      <c r="W518" s="294"/>
      <c r="X518" s="294"/>
      <c r="Y518" s="294"/>
      <c r="Z518" s="294"/>
    </row>
    <row r="519" spans="1:26" ht="12.75" customHeight="1">
      <c r="A519" s="35"/>
      <c r="B519" s="294"/>
      <c r="C519" s="294"/>
      <c r="D519" s="302"/>
      <c r="E519" s="294"/>
      <c r="F519" s="281"/>
      <c r="G519" s="281"/>
      <c r="H519" s="281"/>
      <c r="I519" s="281"/>
      <c r="J519" s="281"/>
      <c r="K519" s="281"/>
      <c r="L519" s="281"/>
      <c r="M519" s="281"/>
      <c r="N519" s="281"/>
      <c r="O519" s="294"/>
      <c r="P519" s="294"/>
      <c r="Q519" s="294"/>
      <c r="R519" s="294"/>
      <c r="S519" s="294"/>
      <c r="T519" s="294"/>
      <c r="U519" s="294"/>
      <c r="V519" s="294"/>
      <c r="W519" s="294"/>
      <c r="X519" s="294"/>
      <c r="Y519" s="294"/>
      <c r="Z519" s="294"/>
    </row>
    <row r="520" spans="1:26" ht="12.75" customHeight="1">
      <c r="A520" s="807" t="s">
        <v>74</v>
      </c>
      <c r="B520" s="657"/>
      <c r="C520" s="340">
        <f>+C521+C524</f>
        <v>13760000</v>
      </c>
      <c r="D520" s="302"/>
      <c r="E520" s="302"/>
      <c r="F520" s="294"/>
      <c r="G520" s="294"/>
      <c r="H520" s="294"/>
      <c r="I520" s="294"/>
      <c r="J520" s="294"/>
      <c r="K520" s="294"/>
      <c r="L520" s="294"/>
      <c r="M520" s="294"/>
      <c r="N520" s="294"/>
      <c r="O520" s="318"/>
      <c r="P520" s="318"/>
      <c r="Q520" s="318"/>
      <c r="R520" s="318"/>
      <c r="S520" s="318"/>
      <c r="T520" s="318"/>
      <c r="U520" s="318"/>
      <c r="V520" s="318"/>
      <c r="W520" s="318"/>
      <c r="X520" s="318"/>
      <c r="Y520" s="318"/>
      <c r="Z520" s="318"/>
    </row>
    <row r="521" spans="1:26" ht="12.75" customHeight="1">
      <c r="A521" s="21">
        <v>221104</v>
      </c>
      <c r="B521" s="301" t="s">
        <v>78</v>
      </c>
      <c r="C521" s="298">
        <f>SUM(C522:C523)</f>
        <v>7110000</v>
      </c>
      <c r="D521" s="302"/>
      <c r="E521" s="302"/>
      <c r="F521" s="294"/>
      <c r="G521" s="294"/>
      <c r="H521" s="294"/>
      <c r="I521" s="294"/>
      <c r="J521" s="294"/>
      <c r="K521" s="294"/>
      <c r="L521" s="294"/>
      <c r="M521" s="294"/>
      <c r="N521" s="294"/>
      <c r="O521" s="318"/>
      <c r="P521" s="318"/>
      <c r="Q521" s="318"/>
      <c r="R521" s="318"/>
      <c r="S521" s="318"/>
      <c r="T521" s="318"/>
      <c r="U521" s="318"/>
      <c r="V521" s="318"/>
      <c r="W521" s="318"/>
      <c r="X521" s="318"/>
      <c r="Y521" s="318"/>
      <c r="Z521" s="318"/>
    </row>
    <row r="522" spans="1:26" ht="12.75" customHeight="1">
      <c r="A522" s="25">
        <v>22110401</v>
      </c>
      <c r="B522" s="302" t="s">
        <v>79</v>
      </c>
      <c r="C522" s="294">
        <v>2750000</v>
      </c>
      <c r="D522" s="302"/>
      <c r="E522" s="302"/>
      <c r="F522" s="294"/>
      <c r="G522" s="294"/>
      <c r="H522" s="294"/>
      <c r="I522" s="294"/>
      <c r="J522" s="294"/>
      <c r="K522" s="294"/>
      <c r="L522" s="294"/>
      <c r="M522" s="294"/>
      <c r="N522" s="294"/>
      <c r="O522" s="318"/>
      <c r="P522" s="318"/>
      <c r="Q522" s="318"/>
      <c r="R522" s="318"/>
      <c r="S522" s="318"/>
      <c r="T522" s="318"/>
      <c r="U522" s="318"/>
      <c r="V522" s="318"/>
      <c r="W522" s="318"/>
      <c r="X522" s="318"/>
      <c r="Y522" s="318"/>
      <c r="Z522" s="318"/>
    </row>
    <row r="523" spans="1:26" ht="12.75" customHeight="1">
      <c r="A523" s="25">
        <v>22110409</v>
      </c>
      <c r="B523" s="302" t="s">
        <v>80</v>
      </c>
      <c r="C523" s="302">
        <v>4360000</v>
      </c>
      <c r="D523" s="302"/>
      <c r="E523" s="301"/>
      <c r="F523" s="281"/>
      <c r="G523" s="281"/>
      <c r="H523" s="281"/>
      <c r="I523" s="281"/>
      <c r="J523" s="281"/>
      <c r="K523" s="281"/>
      <c r="L523" s="281"/>
      <c r="M523" s="281"/>
      <c r="N523" s="281"/>
      <c r="O523" s="294"/>
      <c r="P523" s="294"/>
      <c r="Q523" s="294"/>
      <c r="R523" s="294"/>
      <c r="S523" s="294"/>
      <c r="T523" s="294"/>
      <c r="U523" s="294"/>
      <c r="V523" s="294"/>
      <c r="W523" s="294"/>
      <c r="X523" s="294"/>
      <c r="Y523" s="294"/>
      <c r="Z523" s="294"/>
    </row>
    <row r="524" spans="1:26" ht="12.75" customHeight="1">
      <c r="A524" s="21">
        <v>221107</v>
      </c>
      <c r="B524" s="301" t="s">
        <v>81</v>
      </c>
      <c r="C524" s="298">
        <f>SUM(C525)</f>
        <v>6650000</v>
      </c>
      <c r="D524" s="302"/>
      <c r="E524" s="302"/>
      <c r="F524" s="294"/>
      <c r="G524" s="294"/>
      <c r="H524" s="294"/>
      <c r="I524" s="294"/>
      <c r="J524" s="294"/>
      <c r="K524" s="294"/>
      <c r="L524" s="294"/>
      <c r="M524" s="294"/>
      <c r="N524" s="294"/>
      <c r="O524" s="318"/>
      <c r="P524" s="318"/>
      <c r="Q524" s="318"/>
      <c r="R524" s="318"/>
      <c r="S524" s="318"/>
      <c r="T524" s="318"/>
      <c r="U524" s="318"/>
      <c r="V524" s="318"/>
      <c r="W524" s="318"/>
      <c r="X524" s="318"/>
      <c r="Y524" s="318"/>
      <c r="Z524" s="318"/>
    </row>
    <row r="525" spans="1:26" ht="12.75" customHeight="1">
      <c r="A525" s="25">
        <v>22110702</v>
      </c>
      <c r="B525" s="302" t="s">
        <v>82</v>
      </c>
      <c r="C525" s="294">
        <v>6650000</v>
      </c>
      <c r="D525" s="302"/>
      <c r="E525" s="302"/>
      <c r="F525" s="294"/>
      <c r="G525" s="294"/>
      <c r="H525" s="294"/>
      <c r="I525" s="294"/>
      <c r="J525" s="294"/>
      <c r="K525" s="294"/>
      <c r="L525" s="294"/>
      <c r="M525" s="294"/>
      <c r="N525" s="294"/>
      <c r="O525" s="318"/>
      <c r="P525" s="318"/>
      <c r="Q525" s="318"/>
      <c r="R525" s="318"/>
      <c r="S525" s="318"/>
      <c r="T525" s="318"/>
      <c r="U525" s="318"/>
      <c r="V525" s="318"/>
      <c r="W525" s="318"/>
      <c r="X525" s="318"/>
      <c r="Y525" s="318"/>
      <c r="Z525" s="318"/>
    </row>
    <row r="526" spans="1:26" ht="12.75" customHeight="1">
      <c r="A526" s="25"/>
      <c r="B526" s="302"/>
      <c r="C526" s="294"/>
      <c r="D526" s="302"/>
      <c r="E526" s="302"/>
      <c r="F526" s="294"/>
      <c r="G526" s="294"/>
      <c r="H526" s="294"/>
      <c r="I526" s="294"/>
      <c r="J526" s="294"/>
      <c r="K526" s="294"/>
      <c r="L526" s="294"/>
      <c r="M526" s="294"/>
      <c r="N526" s="294"/>
      <c r="O526" s="318"/>
      <c r="P526" s="318"/>
      <c r="Q526" s="318"/>
      <c r="R526" s="318"/>
      <c r="S526" s="318"/>
      <c r="T526" s="318"/>
      <c r="U526" s="318"/>
      <c r="V526" s="318"/>
      <c r="W526" s="318"/>
      <c r="X526" s="318"/>
      <c r="Y526" s="318"/>
      <c r="Z526" s="318"/>
    </row>
    <row r="527" spans="1:26" ht="12.75" customHeight="1" thickBot="1">
      <c r="A527" s="29"/>
      <c r="B527" s="302"/>
      <c r="C527" s="302"/>
      <c r="D527" s="307"/>
      <c r="E527" s="298"/>
      <c r="F527" s="281"/>
      <c r="G527" s="294"/>
      <c r="H527" s="294"/>
      <c r="I527" s="294"/>
      <c r="J527" s="294"/>
      <c r="K527" s="294"/>
      <c r="L527" s="294"/>
      <c r="M527" s="294"/>
      <c r="N527" s="294"/>
      <c r="O527" s="294"/>
      <c r="P527" s="294"/>
      <c r="Q527" s="294"/>
      <c r="R527" s="294"/>
      <c r="S527" s="294"/>
      <c r="T527" s="294"/>
      <c r="U527" s="294"/>
      <c r="V527" s="294"/>
      <c r="W527" s="294"/>
      <c r="X527" s="294"/>
      <c r="Y527" s="294"/>
      <c r="Z527" s="294"/>
    </row>
    <row r="528" spans="1:26" ht="12.75" customHeight="1">
      <c r="A528" s="808" t="s">
        <v>547</v>
      </c>
      <c r="B528" s="809"/>
      <c r="C528" s="689" t="s">
        <v>548</v>
      </c>
      <c r="E528" s="298"/>
      <c r="F528" s="298"/>
      <c r="G528" s="298"/>
      <c r="H528" s="298"/>
      <c r="I528" s="298"/>
      <c r="J528" s="298"/>
      <c r="K528" s="298"/>
      <c r="L528" s="298"/>
      <c r="M528" s="298"/>
      <c r="N528" s="318"/>
      <c r="O528" s="318"/>
      <c r="P528" s="318"/>
      <c r="Q528" s="318"/>
      <c r="R528" s="318"/>
      <c r="S528" s="318"/>
      <c r="T528" s="318"/>
      <c r="U528" s="318"/>
      <c r="V528" s="318"/>
      <c r="W528" s="318"/>
      <c r="X528" s="318"/>
      <c r="Y528" s="318"/>
    </row>
    <row r="529" spans="1:26" ht="12.75" customHeight="1" thickBot="1">
      <c r="A529" s="810"/>
      <c r="B529" s="811"/>
      <c r="C529" s="662"/>
      <c r="E529" s="294"/>
      <c r="F529" s="294"/>
      <c r="G529" s="294"/>
      <c r="H529" s="294"/>
      <c r="I529" s="294"/>
      <c r="J529" s="294"/>
      <c r="K529" s="294"/>
      <c r="L529" s="294"/>
      <c r="M529" s="294"/>
      <c r="N529" s="318"/>
      <c r="O529" s="318"/>
      <c r="P529" s="318"/>
      <c r="Q529" s="318"/>
      <c r="R529" s="318"/>
      <c r="S529" s="318"/>
      <c r="T529" s="318"/>
      <c r="U529" s="318"/>
      <c r="V529" s="318"/>
      <c r="W529" s="318"/>
      <c r="X529" s="318"/>
      <c r="Y529" s="318"/>
    </row>
    <row r="530" spans="1:26" ht="12.75" customHeight="1">
      <c r="A530" s="845" t="s">
        <v>549</v>
      </c>
      <c r="B530" s="846"/>
      <c r="C530" s="847"/>
      <c r="E530" s="294"/>
      <c r="F530" s="294"/>
      <c r="G530" s="294"/>
      <c r="H530" s="294"/>
      <c r="I530" s="294"/>
      <c r="J530" s="294"/>
      <c r="K530" s="294"/>
      <c r="L530" s="294"/>
      <c r="M530" s="294"/>
      <c r="N530" s="318"/>
      <c r="O530" s="318"/>
      <c r="P530" s="318"/>
      <c r="Q530" s="318"/>
      <c r="R530" s="318"/>
      <c r="S530" s="318"/>
      <c r="T530" s="318"/>
      <c r="U530" s="318"/>
      <c r="V530" s="318"/>
      <c r="W530" s="318"/>
      <c r="X530" s="318"/>
      <c r="Y530" s="318"/>
    </row>
    <row r="531" spans="1:26" ht="13.5" customHeight="1">
      <c r="A531" s="821"/>
      <c r="B531" s="822"/>
      <c r="C531" s="823"/>
      <c r="E531" s="294"/>
      <c r="F531" s="294"/>
      <c r="G531" s="294"/>
      <c r="H531" s="294"/>
      <c r="I531" s="294"/>
      <c r="J531" s="294"/>
      <c r="K531" s="294"/>
      <c r="L531" s="294"/>
      <c r="M531" s="294"/>
      <c r="N531" s="318"/>
      <c r="O531" s="318"/>
      <c r="P531" s="318"/>
      <c r="Q531" s="318"/>
      <c r="R531" s="318"/>
      <c r="S531" s="318"/>
      <c r="T531" s="318"/>
      <c r="U531" s="318"/>
      <c r="V531" s="318"/>
      <c r="W531" s="318"/>
      <c r="X531" s="318"/>
      <c r="Y531" s="318"/>
    </row>
    <row r="532" spans="1:26" ht="13.5" customHeight="1">
      <c r="A532" s="821"/>
      <c r="B532" s="822"/>
      <c r="C532" s="823"/>
      <c r="E532" s="294"/>
      <c r="F532" s="294"/>
      <c r="G532" s="294"/>
      <c r="H532" s="294"/>
      <c r="I532" s="294"/>
      <c r="J532" s="294"/>
      <c r="K532" s="294"/>
      <c r="L532" s="294"/>
      <c r="M532" s="294"/>
      <c r="N532" s="318"/>
      <c r="O532" s="318"/>
      <c r="P532" s="318"/>
      <c r="Q532" s="318"/>
      <c r="R532" s="318"/>
      <c r="S532" s="318"/>
      <c r="T532" s="318"/>
      <c r="U532" s="318"/>
      <c r="V532" s="318"/>
      <c r="W532" s="318"/>
      <c r="X532" s="318"/>
      <c r="Y532" s="318"/>
    </row>
    <row r="533" spans="1:26" ht="13.5" customHeight="1">
      <c r="A533" s="821"/>
      <c r="B533" s="822"/>
      <c r="C533" s="823"/>
      <c r="E533" s="294"/>
      <c r="F533" s="294"/>
      <c r="G533" s="294"/>
      <c r="H533" s="294"/>
      <c r="I533" s="294"/>
      <c r="J533" s="294"/>
      <c r="K533" s="294"/>
      <c r="L533" s="294"/>
      <c r="M533" s="294"/>
      <c r="N533" s="318"/>
      <c r="O533" s="318"/>
      <c r="P533" s="318"/>
      <c r="Q533" s="318"/>
      <c r="R533" s="318"/>
      <c r="S533" s="318"/>
      <c r="T533" s="318"/>
      <c r="U533" s="318"/>
      <c r="V533" s="318"/>
      <c r="W533" s="318"/>
      <c r="X533" s="318"/>
      <c r="Y533" s="318"/>
    </row>
    <row r="534" spans="1:26" ht="13.5" customHeight="1">
      <c r="A534" s="821"/>
      <c r="B534" s="822"/>
      <c r="C534" s="823"/>
      <c r="E534" s="294"/>
      <c r="F534" s="294"/>
      <c r="G534" s="294"/>
      <c r="H534" s="294"/>
      <c r="I534" s="294"/>
      <c r="J534" s="294"/>
      <c r="K534" s="294"/>
      <c r="L534" s="294"/>
      <c r="M534" s="294"/>
      <c r="N534" s="318"/>
      <c r="O534" s="318"/>
      <c r="P534" s="318"/>
      <c r="Q534" s="318"/>
      <c r="R534" s="318"/>
      <c r="S534" s="318"/>
      <c r="T534" s="318"/>
      <c r="U534" s="318"/>
      <c r="V534" s="318"/>
      <c r="W534" s="318"/>
      <c r="X534" s="318"/>
      <c r="Y534" s="318"/>
    </row>
    <row r="535" spans="1:26" ht="13.5" customHeight="1">
      <c r="A535" s="821"/>
      <c r="B535" s="822"/>
      <c r="C535" s="823"/>
      <c r="E535" s="294"/>
      <c r="F535" s="294"/>
      <c r="G535" s="294"/>
      <c r="H535" s="294"/>
      <c r="I535" s="294"/>
      <c r="J535" s="294"/>
      <c r="K535" s="294"/>
      <c r="L535" s="294"/>
      <c r="M535" s="294"/>
      <c r="N535" s="318"/>
      <c r="O535" s="318"/>
      <c r="P535" s="318"/>
      <c r="Q535" s="318"/>
      <c r="R535" s="318"/>
      <c r="S535" s="318"/>
      <c r="T535" s="318"/>
      <c r="U535" s="318"/>
      <c r="V535" s="318"/>
      <c r="W535" s="318"/>
      <c r="X535" s="318"/>
      <c r="Y535" s="318"/>
    </row>
    <row r="536" spans="1:26" ht="13.5" customHeight="1">
      <c r="A536" s="821"/>
      <c r="B536" s="822"/>
      <c r="C536" s="823"/>
      <c r="E536" s="294"/>
      <c r="F536" s="294"/>
      <c r="G536" s="294"/>
      <c r="H536" s="294"/>
      <c r="I536" s="294"/>
      <c r="J536" s="294"/>
      <c r="K536" s="294"/>
      <c r="L536" s="294"/>
      <c r="M536" s="294"/>
      <c r="N536" s="318"/>
      <c r="O536" s="318"/>
      <c r="P536" s="318"/>
      <c r="Q536" s="318"/>
      <c r="R536" s="318"/>
      <c r="S536" s="318"/>
      <c r="T536" s="318"/>
      <c r="U536" s="318"/>
      <c r="V536" s="318"/>
      <c r="W536" s="318"/>
      <c r="X536" s="318"/>
      <c r="Y536" s="318"/>
    </row>
    <row r="537" spans="1:26" ht="13.5" customHeight="1" thickBot="1">
      <c r="A537" s="824"/>
      <c r="B537" s="825"/>
      <c r="C537" s="826"/>
      <c r="E537" s="294"/>
      <c r="F537" s="294"/>
      <c r="G537" s="294"/>
      <c r="H537" s="294"/>
      <c r="I537" s="294"/>
      <c r="J537" s="294"/>
      <c r="K537" s="294"/>
      <c r="L537" s="294"/>
      <c r="M537" s="294"/>
      <c r="N537" s="318"/>
      <c r="O537" s="318"/>
      <c r="P537" s="318"/>
      <c r="Q537" s="318"/>
      <c r="R537" s="318"/>
      <c r="S537" s="318"/>
      <c r="T537" s="318"/>
      <c r="U537" s="318"/>
      <c r="V537" s="318"/>
      <c r="W537" s="318"/>
      <c r="X537" s="318"/>
      <c r="Y537" s="318"/>
    </row>
    <row r="538" spans="1:26" ht="12.75" customHeight="1">
      <c r="A538" s="57" t="s">
        <v>4</v>
      </c>
      <c r="B538" s="341"/>
      <c r="C538" s="332"/>
      <c r="E538" s="294"/>
      <c r="F538" s="294"/>
      <c r="G538" s="294"/>
      <c r="H538" s="294"/>
      <c r="I538" s="294"/>
      <c r="J538" s="294"/>
      <c r="K538" s="294"/>
      <c r="L538" s="294"/>
      <c r="M538" s="294"/>
      <c r="N538" s="318"/>
      <c r="O538" s="318"/>
      <c r="P538" s="318"/>
      <c r="Q538" s="318"/>
      <c r="R538" s="318"/>
      <c r="S538" s="318"/>
      <c r="T538" s="318"/>
      <c r="U538" s="318"/>
      <c r="V538" s="318"/>
      <c r="W538" s="318"/>
      <c r="X538" s="318"/>
      <c r="Y538" s="318"/>
    </row>
    <row r="539" spans="1:26" ht="12.75" customHeight="1">
      <c r="A539" s="6" t="s">
        <v>545</v>
      </c>
      <c r="B539" s="302"/>
      <c r="C539" s="334"/>
      <c r="E539" s="294"/>
      <c r="F539" s="294"/>
      <c r="G539" s="294"/>
      <c r="H539" s="294"/>
      <c r="I539" s="294"/>
      <c r="J539" s="294"/>
      <c r="K539" s="294"/>
      <c r="L539" s="294"/>
      <c r="M539" s="294"/>
      <c r="N539" s="318"/>
      <c r="O539" s="318"/>
      <c r="P539" s="318"/>
      <c r="Q539" s="318"/>
      <c r="R539" s="318"/>
      <c r="S539" s="318"/>
      <c r="T539" s="318"/>
      <c r="U539" s="318"/>
      <c r="V539" s="318"/>
      <c r="W539" s="318"/>
      <c r="X539" s="318"/>
      <c r="Y539" s="318"/>
    </row>
    <row r="540" spans="1:26" ht="12.75" customHeight="1">
      <c r="A540" s="6" t="s">
        <v>865</v>
      </c>
      <c r="B540" s="294"/>
      <c r="C540" s="334"/>
      <c r="E540" s="294"/>
      <c r="F540" s="294"/>
      <c r="G540" s="294"/>
      <c r="H540" s="294"/>
      <c r="I540" s="294"/>
      <c r="J540" s="294"/>
      <c r="K540" s="294"/>
      <c r="L540" s="294"/>
      <c r="M540" s="294"/>
      <c r="N540" s="318"/>
      <c r="O540" s="318"/>
      <c r="P540" s="318"/>
      <c r="Q540" s="318"/>
      <c r="R540" s="318"/>
      <c r="S540" s="318"/>
      <c r="T540" s="318"/>
      <c r="U540" s="318"/>
      <c r="V540" s="318"/>
      <c r="W540" s="318"/>
      <c r="X540" s="318"/>
      <c r="Y540" s="318"/>
    </row>
    <row r="541" spans="1:26" ht="12.75" customHeight="1" thickBot="1">
      <c r="A541" s="64" t="s">
        <v>88</v>
      </c>
      <c r="B541" s="342"/>
      <c r="C541" s="335"/>
      <c r="E541" s="294"/>
      <c r="F541" s="294"/>
      <c r="G541" s="294"/>
      <c r="H541" s="294"/>
      <c r="I541" s="294"/>
      <c r="J541" s="294"/>
      <c r="K541" s="294"/>
      <c r="L541" s="294"/>
      <c r="M541" s="294"/>
      <c r="N541" s="318"/>
      <c r="O541" s="318"/>
      <c r="P541" s="318"/>
      <c r="Q541" s="318"/>
      <c r="R541" s="318"/>
      <c r="S541" s="318"/>
      <c r="T541" s="318"/>
      <c r="U541" s="318"/>
      <c r="V541" s="318"/>
      <c r="W541" s="318"/>
      <c r="X541" s="318"/>
      <c r="Y541" s="318"/>
    </row>
    <row r="542" spans="1:26" ht="12.75" customHeight="1" thickBot="1">
      <c r="A542" s="65" t="s">
        <v>89</v>
      </c>
      <c r="B542" s="336"/>
      <c r="C542" s="343">
        <f>(C544+C559+C581+C577+C592)</f>
        <v>205340000</v>
      </c>
      <c r="E542" s="294"/>
      <c r="F542" s="294"/>
      <c r="G542" s="294"/>
      <c r="H542" s="294"/>
      <c r="I542" s="294"/>
      <c r="J542" s="294"/>
      <c r="K542" s="294"/>
      <c r="L542" s="294"/>
      <c r="M542" s="294"/>
      <c r="N542" s="318"/>
      <c r="O542" s="318"/>
      <c r="P542" s="318"/>
      <c r="Q542" s="318"/>
      <c r="R542" s="318"/>
      <c r="S542" s="318"/>
      <c r="T542" s="318"/>
      <c r="U542" s="318"/>
      <c r="V542" s="318"/>
      <c r="W542" s="318"/>
      <c r="X542" s="318"/>
      <c r="Y542" s="318"/>
    </row>
    <row r="543" spans="1:26" ht="12.75" customHeight="1" thickBot="1">
      <c r="A543" s="29"/>
      <c r="B543" s="294"/>
      <c r="C543" s="302"/>
      <c r="D543" s="302"/>
      <c r="E543" s="302"/>
      <c r="F543" s="294"/>
      <c r="G543" s="294"/>
      <c r="H543" s="294"/>
      <c r="I543" s="294"/>
      <c r="J543" s="294"/>
      <c r="K543" s="294"/>
      <c r="L543" s="294"/>
      <c r="M543" s="294"/>
      <c r="N543" s="294"/>
      <c r="O543" s="318"/>
      <c r="P543" s="318"/>
      <c r="Q543" s="318"/>
      <c r="R543" s="318"/>
      <c r="S543" s="318"/>
      <c r="T543" s="318"/>
      <c r="U543" s="318"/>
      <c r="V543" s="318"/>
      <c r="W543" s="318"/>
      <c r="X543" s="318"/>
      <c r="Y543" s="318"/>
      <c r="Z543" s="318"/>
    </row>
    <row r="544" spans="1:26" ht="12.75" customHeight="1">
      <c r="A544" s="844" t="s">
        <v>32</v>
      </c>
      <c r="B544" s="657"/>
      <c r="C544" s="337">
        <f>(C545+C547+C549+C552+C554)</f>
        <v>18030000</v>
      </c>
      <c r="D544" s="143"/>
      <c r="E544" s="302"/>
      <c r="F544" s="294"/>
      <c r="G544" s="294"/>
      <c r="H544" s="294"/>
      <c r="I544" s="294"/>
      <c r="J544" s="294"/>
      <c r="K544" s="294"/>
      <c r="L544" s="294"/>
      <c r="M544" s="294"/>
      <c r="N544" s="294"/>
      <c r="O544" s="318"/>
      <c r="P544" s="318"/>
      <c r="Q544" s="318"/>
      <c r="R544" s="318"/>
      <c r="S544" s="318"/>
      <c r="T544" s="318"/>
      <c r="U544" s="318"/>
      <c r="V544" s="318"/>
      <c r="W544" s="318"/>
      <c r="X544" s="318"/>
      <c r="Y544" s="318"/>
      <c r="Z544" s="318"/>
    </row>
    <row r="545" spans="1:26" ht="12.75" customHeight="1">
      <c r="A545" s="21">
        <v>211201</v>
      </c>
      <c r="B545" s="344" t="s">
        <v>33</v>
      </c>
      <c r="C545" s="313">
        <f>C546</f>
        <v>4110000</v>
      </c>
      <c r="D545" s="302"/>
      <c r="E545" s="281"/>
      <c r="F545" s="281"/>
      <c r="G545" s="281"/>
      <c r="H545" s="281"/>
      <c r="I545" s="281"/>
      <c r="J545" s="281"/>
      <c r="K545" s="281"/>
      <c r="L545" s="281"/>
      <c r="M545" s="281"/>
      <c r="N545" s="281"/>
      <c r="O545" s="281"/>
      <c r="P545" s="281"/>
      <c r="Q545" s="281"/>
      <c r="R545" s="281"/>
      <c r="S545" s="281"/>
      <c r="T545" s="281"/>
      <c r="U545" s="281"/>
      <c r="V545" s="281"/>
      <c r="W545" s="281"/>
      <c r="X545" s="281"/>
      <c r="Y545" s="281"/>
      <c r="Z545" s="281"/>
    </row>
    <row r="546" spans="1:26" ht="12.75" customHeight="1">
      <c r="A546" s="25">
        <v>21120101</v>
      </c>
      <c r="B546" s="294" t="s">
        <v>34</v>
      </c>
      <c r="C546" s="294">
        <v>4110000</v>
      </c>
      <c r="D546" s="302"/>
      <c r="E546" s="294"/>
      <c r="F546" s="281"/>
      <c r="G546" s="281"/>
      <c r="H546" s="281"/>
      <c r="I546" s="281"/>
      <c r="J546" s="281"/>
      <c r="K546" s="281"/>
      <c r="L546" s="281"/>
      <c r="M546" s="281"/>
      <c r="N546" s="281"/>
      <c r="O546" s="294"/>
      <c r="P546" s="294"/>
      <c r="Q546" s="294"/>
      <c r="R546" s="294"/>
      <c r="S546" s="294"/>
      <c r="T546" s="294"/>
      <c r="U546" s="294"/>
      <c r="V546" s="294"/>
      <c r="W546" s="294"/>
      <c r="X546" s="294"/>
      <c r="Y546" s="294"/>
      <c r="Z546" s="294"/>
    </row>
    <row r="547" spans="1:26" ht="12.75" customHeight="1">
      <c r="A547" s="21">
        <v>211203</v>
      </c>
      <c r="B547" s="298" t="s">
        <v>35</v>
      </c>
      <c r="C547" s="298">
        <f>C548</f>
        <v>1050000</v>
      </c>
      <c r="D547" s="302"/>
      <c r="E547" s="294"/>
      <c r="F547" s="281"/>
      <c r="G547" s="281"/>
      <c r="H547" s="281"/>
      <c r="I547" s="281"/>
      <c r="J547" s="281"/>
      <c r="K547" s="281"/>
      <c r="L547" s="281"/>
      <c r="M547" s="281"/>
      <c r="N547" s="281"/>
      <c r="O547" s="294"/>
      <c r="P547" s="294"/>
      <c r="Q547" s="294"/>
      <c r="R547" s="294"/>
      <c r="S547" s="294"/>
      <c r="T547" s="294"/>
      <c r="U547" s="294"/>
      <c r="V547" s="294"/>
      <c r="W547" s="294"/>
      <c r="X547" s="294"/>
      <c r="Y547" s="294"/>
      <c r="Z547" s="294"/>
    </row>
    <row r="548" spans="1:26" ht="12.75" customHeight="1">
      <c r="A548" s="25">
        <v>21120302</v>
      </c>
      <c r="B548" s="294" t="s">
        <v>37</v>
      </c>
      <c r="C548" s="302">
        <v>1050000</v>
      </c>
      <c r="D548" s="302"/>
      <c r="E548" s="294"/>
      <c r="F548" s="306"/>
      <c r="G548" s="306"/>
      <c r="H548" s="306"/>
      <c r="I548" s="306"/>
      <c r="J548" s="306"/>
      <c r="K548" s="306"/>
      <c r="L548" s="306"/>
      <c r="M548" s="306"/>
      <c r="N548" s="306"/>
      <c r="O548" s="294"/>
      <c r="P548" s="294"/>
      <c r="Q548" s="294"/>
      <c r="R548" s="294"/>
      <c r="S548" s="294"/>
      <c r="T548" s="294"/>
      <c r="U548" s="294"/>
      <c r="V548" s="294"/>
      <c r="W548" s="294"/>
      <c r="X548" s="294"/>
      <c r="Y548" s="294"/>
      <c r="Z548" s="294"/>
    </row>
    <row r="549" spans="1:26" ht="12.75" customHeight="1">
      <c r="A549" s="21">
        <v>211204</v>
      </c>
      <c r="B549" s="298" t="s">
        <v>38</v>
      </c>
      <c r="C549" s="298">
        <f>SUM(C550:C551)</f>
        <v>3900000</v>
      </c>
      <c r="D549" s="302"/>
      <c r="E549" s="302"/>
      <c r="F549" s="294"/>
      <c r="G549" s="294"/>
      <c r="H549" s="294"/>
      <c r="I549" s="294"/>
      <c r="J549" s="294"/>
      <c r="K549" s="294"/>
      <c r="L549" s="294"/>
      <c r="M549" s="294"/>
      <c r="N549" s="294"/>
      <c r="O549" s="318"/>
      <c r="P549" s="318"/>
      <c r="Q549" s="318"/>
      <c r="R549" s="318"/>
      <c r="S549" s="318"/>
      <c r="T549" s="318"/>
      <c r="U549" s="318"/>
      <c r="V549" s="318"/>
      <c r="W549" s="318"/>
      <c r="X549" s="318"/>
      <c r="Y549" s="318"/>
      <c r="Z549" s="318"/>
    </row>
    <row r="550" spans="1:26" ht="12.75" customHeight="1">
      <c r="A550" s="25">
        <v>21120401</v>
      </c>
      <c r="B550" s="302" t="s">
        <v>39</v>
      </c>
      <c r="C550" s="302">
        <v>1550000</v>
      </c>
      <c r="D550" s="302"/>
      <c r="E550" s="302"/>
      <c r="F550" s="294"/>
      <c r="G550" s="294"/>
      <c r="H550" s="294"/>
      <c r="I550" s="294"/>
      <c r="J550" s="294"/>
      <c r="K550" s="294"/>
      <c r="L550" s="294"/>
      <c r="M550" s="294"/>
      <c r="N550" s="294"/>
      <c r="O550" s="318"/>
      <c r="P550" s="318"/>
      <c r="Q550" s="318"/>
      <c r="R550" s="318"/>
      <c r="S550" s="318"/>
      <c r="T550" s="318"/>
      <c r="U550" s="318"/>
      <c r="V550" s="318"/>
      <c r="W550" s="318"/>
      <c r="X550" s="318"/>
      <c r="Y550" s="318"/>
      <c r="Z550" s="318"/>
    </row>
    <row r="551" spans="1:26" ht="12.75" customHeight="1">
      <c r="A551" s="25">
        <v>21120403</v>
      </c>
      <c r="B551" s="294" t="s">
        <v>150</v>
      </c>
      <c r="C551" s="294">
        <v>2350000</v>
      </c>
      <c r="D551" s="302"/>
      <c r="E551" s="294"/>
      <c r="F551" s="294"/>
      <c r="G551" s="294"/>
      <c r="H551" s="294"/>
      <c r="I551" s="294"/>
      <c r="J551" s="294"/>
      <c r="K551" s="294"/>
      <c r="L551" s="294"/>
      <c r="M551" s="294"/>
      <c r="N551" s="294"/>
      <c r="O551" s="294"/>
      <c r="P551" s="294"/>
      <c r="Q551" s="294"/>
      <c r="R551" s="294"/>
      <c r="S551" s="294"/>
      <c r="T551" s="294"/>
      <c r="U551" s="294"/>
      <c r="V551" s="294"/>
      <c r="W551" s="294"/>
      <c r="X551" s="294"/>
      <c r="Y551" s="294"/>
      <c r="Z551" s="294"/>
    </row>
    <row r="552" spans="1:26" ht="12.75" customHeight="1">
      <c r="A552" s="21">
        <v>211208</v>
      </c>
      <c r="B552" s="301" t="s">
        <v>47</v>
      </c>
      <c r="C552" s="301">
        <f>C553</f>
        <v>1120000</v>
      </c>
      <c r="D552" s="302"/>
      <c r="E552" s="302"/>
      <c r="F552" s="294"/>
      <c r="G552" s="294"/>
      <c r="H552" s="294"/>
      <c r="I552" s="294"/>
      <c r="J552" s="294"/>
      <c r="K552" s="294"/>
      <c r="L552" s="294"/>
      <c r="M552" s="294"/>
      <c r="N552" s="294"/>
      <c r="O552" s="318"/>
      <c r="P552" s="318"/>
      <c r="Q552" s="318"/>
      <c r="R552" s="318"/>
      <c r="S552" s="318"/>
      <c r="T552" s="318"/>
      <c r="U552" s="318"/>
      <c r="V552" s="318"/>
      <c r="W552" s="318"/>
      <c r="X552" s="318"/>
      <c r="Y552" s="318"/>
      <c r="Z552" s="318"/>
    </row>
    <row r="553" spans="1:26" ht="12.75" customHeight="1">
      <c r="A553" s="25">
        <v>21120805</v>
      </c>
      <c r="B553" s="302" t="s">
        <v>49</v>
      </c>
      <c r="C553" s="294">
        <v>1120000</v>
      </c>
      <c r="D553" s="302"/>
      <c r="E553" s="302"/>
      <c r="F553" s="294"/>
      <c r="G553" s="294"/>
      <c r="H553" s="294"/>
      <c r="I553" s="294"/>
      <c r="J553" s="294"/>
      <c r="K553" s="294"/>
      <c r="L553" s="294"/>
      <c r="M553" s="294"/>
      <c r="N553" s="294"/>
      <c r="O553" s="318"/>
      <c r="P553" s="318"/>
      <c r="Q553" s="318"/>
      <c r="R553" s="318"/>
      <c r="S553" s="318"/>
      <c r="T553" s="318"/>
      <c r="U553" s="318"/>
      <c r="V553" s="318"/>
      <c r="W553" s="318"/>
      <c r="X553" s="318"/>
      <c r="Y553" s="318"/>
      <c r="Z553" s="318"/>
    </row>
    <row r="554" spans="1:26" ht="12.75" customHeight="1">
      <c r="A554" s="21">
        <v>211209</v>
      </c>
      <c r="B554" s="301" t="s">
        <v>50</v>
      </c>
      <c r="C554" s="298">
        <f>+SUM(C555:C557)</f>
        <v>7850000</v>
      </c>
      <c r="D554" s="302"/>
      <c r="E554" s="302"/>
      <c r="F554" s="294"/>
      <c r="G554" s="294"/>
      <c r="H554" s="294"/>
      <c r="I554" s="294"/>
      <c r="J554" s="294"/>
      <c r="K554" s="294"/>
      <c r="L554" s="294"/>
      <c r="M554" s="294"/>
      <c r="N554" s="294"/>
      <c r="O554" s="318"/>
      <c r="P554" s="318"/>
      <c r="Q554" s="318"/>
      <c r="R554" s="318"/>
      <c r="S554" s="318"/>
      <c r="T554" s="318"/>
      <c r="U554" s="318"/>
      <c r="V554" s="318"/>
      <c r="W554" s="318"/>
      <c r="X554" s="318"/>
      <c r="Y554" s="318"/>
      <c r="Z554" s="318"/>
    </row>
    <row r="555" spans="1:26" ht="12.75" customHeight="1">
      <c r="A555" s="25">
        <v>21120901</v>
      </c>
      <c r="B555" s="302" t="s">
        <v>51</v>
      </c>
      <c r="C555" s="294">
        <v>3250000</v>
      </c>
      <c r="D555" s="302"/>
      <c r="E555" s="302"/>
      <c r="F555" s="294"/>
      <c r="G555" s="294"/>
      <c r="H555" s="294"/>
      <c r="I555" s="294"/>
      <c r="J555" s="294"/>
      <c r="K555" s="294"/>
      <c r="L555" s="294"/>
      <c r="M555" s="294"/>
      <c r="N555" s="294"/>
      <c r="O555" s="318"/>
      <c r="P555" s="318"/>
      <c r="Q555" s="318"/>
      <c r="R555" s="318"/>
      <c r="S555" s="318"/>
      <c r="T555" s="318"/>
      <c r="U555" s="318"/>
      <c r="V555" s="318"/>
      <c r="W555" s="318"/>
      <c r="X555" s="318"/>
      <c r="Y555" s="318"/>
      <c r="Z555" s="318"/>
    </row>
    <row r="556" spans="1:26" ht="12.75" customHeight="1">
      <c r="A556" s="35">
        <v>21120904</v>
      </c>
      <c r="B556" s="302" t="s">
        <v>425</v>
      </c>
      <c r="C556" s="302">
        <v>2350000</v>
      </c>
      <c r="D556" s="302"/>
      <c r="E556" s="302"/>
      <c r="F556" s="294"/>
      <c r="G556" s="294"/>
      <c r="H556" s="294"/>
      <c r="I556" s="294"/>
      <c r="J556" s="294"/>
      <c r="K556" s="294"/>
      <c r="L556" s="294"/>
      <c r="M556" s="294"/>
      <c r="N556" s="294"/>
      <c r="O556" s="318"/>
      <c r="P556" s="318"/>
      <c r="Q556" s="318"/>
      <c r="R556" s="318"/>
      <c r="S556" s="318"/>
      <c r="T556" s="318"/>
      <c r="U556" s="318"/>
      <c r="V556" s="318"/>
      <c r="W556" s="318"/>
      <c r="X556" s="318"/>
      <c r="Y556" s="318"/>
      <c r="Z556" s="318"/>
    </row>
    <row r="557" spans="1:26" ht="12.75" customHeight="1">
      <c r="A557" s="25">
        <v>21120906</v>
      </c>
      <c r="B557" s="302" t="s">
        <v>52</v>
      </c>
      <c r="C557" s="302">
        <v>2250000</v>
      </c>
      <c r="D557" s="302"/>
      <c r="E557" s="302"/>
      <c r="F557" s="294"/>
      <c r="G557" s="294"/>
      <c r="H557" s="294"/>
      <c r="I557" s="294"/>
      <c r="J557" s="294"/>
      <c r="K557" s="294"/>
      <c r="L557" s="294"/>
      <c r="M557" s="294"/>
      <c r="N557" s="294"/>
      <c r="O557" s="318"/>
      <c r="P557" s="318"/>
      <c r="Q557" s="318"/>
      <c r="R557" s="318"/>
      <c r="S557" s="318"/>
      <c r="T557" s="318"/>
      <c r="U557" s="318"/>
      <c r="V557" s="318"/>
      <c r="W557" s="318"/>
      <c r="X557" s="318"/>
      <c r="Y557" s="318"/>
      <c r="Z557" s="318"/>
    </row>
    <row r="558" spans="1:26" ht="12.75" customHeight="1">
      <c r="A558" s="25"/>
      <c r="B558" s="302"/>
      <c r="C558" s="302"/>
      <c r="D558" s="302"/>
      <c r="E558" s="302"/>
      <c r="F558" s="294"/>
      <c r="G558" s="294"/>
      <c r="H558" s="294"/>
      <c r="I558" s="294"/>
      <c r="J558" s="294"/>
      <c r="K558" s="294"/>
      <c r="L558" s="294"/>
      <c r="M558" s="294"/>
      <c r="N558" s="294"/>
      <c r="O558" s="318"/>
      <c r="P558" s="318"/>
      <c r="Q558" s="318"/>
      <c r="R558" s="318"/>
      <c r="S558" s="318"/>
      <c r="T558" s="318"/>
      <c r="U558" s="318"/>
      <c r="V558" s="318"/>
      <c r="W558" s="318"/>
      <c r="X558" s="318"/>
      <c r="Y558" s="318"/>
      <c r="Z558" s="318"/>
    </row>
    <row r="559" spans="1:26" ht="12.75" customHeight="1">
      <c r="A559" s="849" t="s">
        <v>10</v>
      </c>
      <c r="B559" s="657"/>
      <c r="C559" s="339">
        <f>(C560+C562+C565+C567+C569+C571)</f>
        <v>106110000</v>
      </c>
      <c r="D559" s="302"/>
      <c r="E559" s="302"/>
      <c r="F559" s="294"/>
      <c r="G559" s="294"/>
      <c r="H559" s="294"/>
      <c r="I559" s="294"/>
      <c r="J559" s="294"/>
      <c r="K559" s="294"/>
      <c r="L559" s="294"/>
      <c r="M559" s="294"/>
      <c r="N559" s="294"/>
      <c r="O559" s="318"/>
      <c r="P559" s="318"/>
      <c r="Q559" s="318"/>
      <c r="R559" s="318"/>
      <c r="S559" s="318"/>
      <c r="T559" s="318"/>
      <c r="U559" s="318"/>
      <c r="V559" s="318"/>
      <c r="W559" s="318"/>
      <c r="X559" s="318"/>
      <c r="Y559" s="318"/>
      <c r="Z559" s="318"/>
    </row>
    <row r="560" spans="1:26" ht="12.75" customHeight="1">
      <c r="A560" s="22">
        <v>211302</v>
      </c>
      <c r="B560" s="305" t="s">
        <v>53</v>
      </c>
      <c r="C560" s="308">
        <f>SUM(C561)</f>
        <v>1650000</v>
      </c>
      <c r="D560" s="302"/>
      <c r="E560" s="302"/>
      <c r="F560" s="294"/>
      <c r="G560" s="294"/>
      <c r="H560" s="294"/>
      <c r="I560" s="294"/>
      <c r="J560" s="294"/>
      <c r="K560" s="294"/>
      <c r="L560" s="294"/>
      <c r="M560" s="294"/>
      <c r="N560" s="294"/>
      <c r="O560" s="318"/>
      <c r="P560" s="318"/>
      <c r="Q560" s="318"/>
      <c r="R560" s="318"/>
      <c r="S560" s="318"/>
      <c r="T560" s="318"/>
      <c r="U560" s="318"/>
      <c r="V560" s="318"/>
      <c r="W560" s="318"/>
      <c r="X560" s="318"/>
      <c r="Y560" s="318"/>
      <c r="Z560" s="318"/>
    </row>
    <row r="561" spans="1:26" ht="12.75" customHeight="1">
      <c r="A561" s="35">
        <v>21130204</v>
      </c>
      <c r="B561" s="294" t="s">
        <v>54</v>
      </c>
      <c r="C561" s="302">
        <v>1650000</v>
      </c>
      <c r="D561" s="302"/>
      <c r="E561" s="302"/>
      <c r="F561" s="294"/>
      <c r="G561" s="294"/>
      <c r="H561" s="294"/>
      <c r="I561" s="294"/>
      <c r="J561" s="294"/>
      <c r="K561" s="294"/>
      <c r="L561" s="294"/>
      <c r="M561" s="294"/>
      <c r="N561" s="294"/>
      <c r="O561" s="318"/>
      <c r="P561" s="318"/>
      <c r="Q561" s="318"/>
      <c r="R561" s="318"/>
      <c r="S561" s="318"/>
      <c r="T561" s="318"/>
      <c r="U561" s="318"/>
      <c r="V561" s="318"/>
      <c r="W561" s="318"/>
      <c r="X561" s="318"/>
      <c r="Y561" s="318"/>
      <c r="Z561" s="318"/>
    </row>
    <row r="562" spans="1:26" ht="12.75" customHeight="1">
      <c r="A562" s="22">
        <v>211303</v>
      </c>
      <c r="B562" s="298" t="s">
        <v>100</v>
      </c>
      <c r="C562" s="298">
        <f>SUM(C563:C564)</f>
        <v>9250000</v>
      </c>
      <c r="D562" s="302"/>
      <c r="E562" s="302"/>
      <c r="F562" s="294"/>
      <c r="G562" s="294"/>
      <c r="H562" s="294"/>
      <c r="I562" s="294"/>
      <c r="J562" s="294"/>
      <c r="K562" s="294"/>
      <c r="L562" s="294"/>
      <c r="M562" s="294"/>
      <c r="N562" s="294"/>
      <c r="O562" s="318"/>
      <c r="P562" s="318"/>
      <c r="Q562" s="318"/>
      <c r="R562" s="318"/>
      <c r="S562" s="318"/>
      <c r="T562" s="318"/>
      <c r="U562" s="318"/>
      <c r="V562" s="318"/>
      <c r="W562" s="318"/>
      <c r="X562" s="318"/>
      <c r="Y562" s="318"/>
      <c r="Z562" s="318"/>
    </row>
    <row r="563" spans="1:26" ht="12.75" customHeight="1">
      <c r="A563" s="35">
        <v>21130301</v>
      </c>
      <c r="B563" s="294" t="s">
        <v>129</v>
      </c>
      <c r="C563" s="294">
        <v>6600000</v>
      </c>
      <c r="D563" s="302"/>
      <c r="E563" s="302"/>
      <c r="F563" s="294"/>
      <c r="G563" s="294"/>
      <c r="H563" s="294"/>
      <c r="I563" s="294"/>
      <c r="J563" s="294"/>
      <c r="K563" s="294"/>
      <c r="L563" s="294"/>
      <c r="M563" s="294"/>
      <c r="N563" s="294"/>
      <c r="O563" s="318"/>
      <c r="P563" s="318"/>
      <c r="Q563" s="318"/>
      <c r="R563" s="318"/>
      <c r="S563" s="318"/>
      <c r="T563" s="318"/>
      <c r="U563" s="318"/>
      <c r="V563" s="318"/>
      <c r="W563" s="318"/>
      <c r="X563" s="318"/>
      <c r="Y563" s="318"/>
      <c r="Z563" s="318"/>
    </row>
    <row r="564" spans="1:26" ht="12.75" customHeight="1">
      <c r="A564" s="35">
        <v>21130307</v>
      </c>
      <c r="B564" s="294" t="s">
        <v>101</v>
      </c>
      <c r="C564" s="294">
        <v>2650000</v>
      </c>
      <c r="D564" s="302"/>
      <c r="E564" s="302"/>
      <c r="F564" s="294"/>
      <c r="G564" s="294"/>
      <c r="H564" s="294"/>
      <c r="I564" s="294"/>
      <c r="J564" s="294"/>
      <c r="K564" s="294"/>
      <c r="L564" s="294"/>
      <c r="M564" s="294"/>
      <c r="N564" s="294"/>
      <c r="O564" s="318"/>
      <c r="P564" s="318"/>
      <c r="Q564" s="318"/>
      <c r="R564" s="318"/>
      <c r="S564" s="318"/>
      <c r="T564" s="318"/>
      <c r="U564" s="318"/>
      <c r="V564" s="318"/>
      <c r="W564" s="318"/>
      <c r="X564" s="318"/>
      <c r="Y564" s="318"/>
      <c r="Z564" s="318"/>
    </row>
    <row r="565" spans="1:26" ht="12.75" customHeight="1">
      <c r="A565" s="21">
        <v>211305</v>
      </c>
      <c r="B565" s="298" t="s">
        <v>55</v>
      </c>
      <c r="C565" s="301">
        <f>+C566</f>
        <v>36460000</v>
      </c>
      <c r="D565" s="302"/>
      <c r="E565" s="302"/>
      <c r="F565" s="294"/>
      <c r="G565" s="294"/>
      <c r="H565" s="294"/>
      <c r="I565" s="294"/>
      <c r="J565" s="294"/>
      <c r="K565" s="294"/>
      <c r="L565" s="294"/>
      <c r="M565" s="294"/>
      <c r="N565" s="294"/>
      <c r="O565" s="318"/>
      <c r="P565" s="318"/>
      <c r="Q565" s="318"/>
      <c r="R565" s="318"/>
      <c r="S565" s="318"/>
      <c r="T565" s="318"/>
      <c r="U565" s="318"/>
      <c r="V565" s="318"/>
      <c r="W565" s="318"/>
      <c r="X565" s="318"/>
      <c r="Y565" s="318"/>
      <c r="Z565" s="318"/>
    </row>
    <row r="566" spans="1:26" ht="12.75" customHeight="1">
      <c r="A566" s="25">
        <v>21130502</v>
      </c>
      <c r="B566" s="302" t="s">
        <v>56</v>
      </c>
      <c r="C566" s="294">
        <v>36460000</v>
      </c>
      <c r="D566" s="302"/>
      <c r="E566" s="302"/>
      <c r="F566" s="294"/>
      <c r="G566" s="294"/>
      <c r="H566" s="294"/>
      <c r="I566" s="294"/>
      <c r="J566" s="294"/>
      <c r="K566" s="294"/>
      <c r="L566" s="294"/>
      <c r="M566" s="294"/>
      <c r="N566" s="294"/>
      <c r="O566" s="318"/>
      <c r="P566" s="318"/>
      <c r="Q566" s="318"/>
      <c r="R566" s="318"/>
      <c r="S566" s="318"/>
      <c r="T566" s="318"/>
      <c r="U566" s="318"/>
      <c r="V566" s="318"/>
      <c r="W566" s="318"/>
      <c r="X566" s="318"/>
      <c r="Y566" s="318"/>
      <c r="Z566" s="318"/>
    </row>
    <row r="567" spans="1:26" ht="12.75" customHeight="1">
      <c r="A567" s="21">
        <v>211306</v>
      </c>
      <c r="B567" s="301" t="s">
        <v>57</v>
      </c>
      <c r="C567" s="298">
        <f>C568</f>
        <v>2150000</v>
      </c>
      <c r="D567" s="302"/>
      <c r="E567" s="302"/>
      <c r="F567" s="294"/>
      <c r="G567" s="294"/>
      <c r="H567" s="294"/>
      <c r="I567" s="294"/>
      <c r="J567" s="294"/>
      <c r="K567" s="294"/>
      <c r="L567" s="294"/>
      <c r="M567" s="294"/>
      <c r="N567" s="294"/>
      <c r="O567" s="318"/>
      <c r="P567" s="318"/>
      <c r="Q567" s="318"/>
      <c r="R567" s="318"/>
      <c r="S567" s="318"/>
      <c r="T567" s="318"/>
      <c r="U567" s="318"/>
      <c r="V567" s="318"/>
      <c r="W567" s="318"/>
      <c r="X567" s="318"/>
      <c r="Y567" s="318"/>
      <c r="Z567" s="318"/>
    </row>
    <row r="568" spans="1:26" ht="12.75" customHeight="1">
      <c r="A568" s="25">
        <v>21130604</v>
      </c>
      <c r="B568" s="294" t="s">
        <v>58</v>
      </c>
      <c r="C568" s="294">
        <v>2150000</v>
      </c>
      <c r="D568" s="302"/>
      <c r="E568" s="302"/>
      <c r="F568" s="294"/>
      <c r="G568" s="294"/>
      <c r="H568" s="294"/>
      <c r="I568" s="294"/>
      <c r="J568" s="294"/>
      <c r="K568" s="294"/>
      <c r="L568" s="294"/>
      <c r="M568" s="294"/>
      <c r="N568" s="294"/>
      <c r="O568" s="318"/>
      <c r="P568" s="318"/>
      <c r="Q568" s="318"/>
      <c r="R568" s="318"/>
      <c r="S568" s="318"/>
      <c r="T568" s="318"/>
      <c r="U568" s="318"/>
      <c r="V568" s="318"/>
      <c r="W568" s="318"/>
      <c r="X568" s="318"/>
      <c r="Y568" s="318"/>
      <c r="Z568" s="318"/>
    </row>
    <row r="569" spans="1:26" ht="12.75" customHeight="1">
      <c r="A569" s="21">
        <v>211307</v>
      </c>
      <c r="B569" s="301" t="s">
        <v>102</v>
      </c>
      <c r="C569" s="298">
        <f>C570</f>
        <v>900000</v>
      </c>
      <c r="D569" s="302"/>
      <c r="E569" s="294"/>
      <c r="F569" s="294"/>
      <c r="G569" s="294"/>
      <c r="H569" s="294"/>
      <c r="I569" s="294"/>
      <c r="J569" s="294"/>
      <c r="K569" s="294"/>
      <c r="L569" s="294"/>
      <c r="M569" s="294"/>
      <c r="N569" s="294"/>
      <c r="O569" s="294"/>
      <c r="P569" s="294"/>
      <c r="Q569" s="294"/>
      <c r="R569" s="294"/>
      <c r="S569" s="294"/>
      <c r="T569" s="294"/>
      <c r="U569" s="294"/>
      <c r="V569" s="294"/>
      <c r="W569" s="294"/>
      <c r="X569" s="294"/>
      <c r="Y569" s="294"/>
      <c r="Z569" s="294"/>
    </row>
    <row r="570" spans="1:26" ht="12.75" customHeight="1">
      <c r="A570" s="25">
        <v>21130701</v>
      </c>
      <c r="B570" s="294" t="s">
        <v>103</v>
      </c>
      <c r="C570" s="294">
        <v>900000</v>
      </c>
      <c r="D570" s="302"/>
      <c r="E570" s="294"/>
      <c r="F570" s="299"/>
      <c r="G570" s="299"/>
      <c r="H570" s="299"/>
      <c r="I570" s="299"/>
      <c r="J570" s="299"/>
      <c r="K570" s="299"/>
      <c r="L570" s="299"/>
      <c r="M570" s="299"/>
      <c r="N570" s="299"/>
      <c r="O570" s="294"/>
      <c r="P570" s="294"/>
      <c r="Q570" s="294"/>
      <c r="R570" s="294"/>
      <c r="S570" s="294"/>
      <c r="T570" s="294"/>
      <c r="U570" s="294"/>
      <c r="V570" s="294"/>
      <c r="W570" s="294"/>
      <c r="X570" s="294"/>
      <c r="Y570" s="294"/>
      <c r="Z570" s="294"/>
    </row>
    <row r="571" spans="1:26" ht="12.75" customHeight="1">
      <c r="A571" s="21">
        <v>211309</v>
      </c>
      <c r="B571" s="301" t="s">
        <v>61</v>
      </c>
      <c r="C571" s="298">
        <f>+SUM(C572:C575)</f>
        <v>55700000</v>
      </c>
      <c r="D571" s="302"/>
      <c r="E571" s="302"/>
      <c r="F571" s="294"/>
      <c r="G571" s="294"/>
      <c r="H571" s="294"/>
      <c r="I571" s="294"/>
      <c r="J571" s="294"/>
      <c r="K571" s="294"/>
      <c r="L571" s="294"/>
      <c r="M571" s="294"/>
      <c r="N571" s="294"/>
      <c r="O571" s="318"/>
      <c r="P571" s="318"/>
      <c r="Q571" s="318"/>
      <c r="R571" s="318"/>
      <c r="S571" s="318"/>
      <c r="T571" s="318"/>
      <c r="U571" s="318"/>
      <c r="V571" s="318"/>
      <c r="W571" s="318"/>
      <c r="X571" s="318"/>
      <c r="Y571" s="318"/>
      <c r="Z571" s="318"/>
    </row>
    <row r="572" spans="1:26" ht="12.75" customHeight="1">
      <c r="A572" s="25">
        <v>21130901</v>
      </c>
      <c r="B572" s="302" t="s">
        <v>62</v>
      </c>
      <c r="C572" s="294">
        <v>51500000</v>
      </c>
      <c r="D572" s="302"/>
      <c r="E572" s="302"/>
      <c r="F572" s="294"/>
      <c r="G572" s="294"/>
      <c r="H572" s="294"/>
      <c r="I572" s="294"/>
      <c r="J572" s="294"/>
      <c r="K572" s="294"/>
      <c r="L572" s="294"/>
      <c r="M572" s="294"/>
      <c r="N572" s="294"/>
      <c r="O572" s="318"/>
      <c r="P572" s="318"/>
      <c r="Q572" s="318"/>
      <c r="R572" s="318"/>
      <c r="S572" s="318"/>
      <c r="T572" s="318"/>
      <c r="U572" s="318"/>
      <c r="V572" s="318"/>
      <c r="W572" s="318"/>
      <c r="X572" s="318"/>
      <c r="Y572" s="318"/>
      <c r="Z572" s="318"/>
    </row>
    <row r="573" spans="1:26" ht="12.75" customHeight="1">
      <c r="A573" s="25">
        <v>21130903</v>
      </c>
      <c r="B573" s="294" t="s">
        <v>63</v>
      </c>
      <c r="C573" s="294">
        <v>450000</v>
      </c>
      <c r="D573" s="302"/>
      <c r="E573" s="294"/>
      <c r="F573" s="281"/>
      <c r="G573" s="281"/>
      <c r="H573" s="281"/>
      <c r="I573" s="281"/>
      <c r="J573" s="281"/>
      <c r="K573" s="281"/>
      <c r="L573" s="281"/>
      <c r="M573" s="281"/>
      <c r="N573" s="281"/>
      <c r="O573" s="294"/>
      <c r="P573" s="294"/>
      <c r="Q573" s="294"/>
      <c r="R573" s="294"/>
      <c r="S573" s="294"/>
      <c r="T573" s="294"/>
      <c r="U573" s="294"/>
      <c r="V573" s="294"/>
      <c r="W573" s="294"/>
      <c r="X573" s="294"/>
      <c r="Y573" s="294"/>
      <c r="Z573" s="294"/>
    </row>
    <row r="574" spans="1:26" ht="12.75" customHeight="1">
      <c r="A574" s="35">
        <v>21130906</v>
      </c>
      <c r="B574" s="294" t="s">
        <v>117</v>
      </c>
      <c r="C574" s="294">
        <v>1950000</v>
      </c>
      <c r="D574" s="302"/>
      <c r="E574" s="294"/>
      <c r="F574" s="281"/>
      <c r="G574" s="281"/>
      <c r="H574" s="281"/>
      <c r="I574" s="281"/>
      <c r="J574" s="281"/>
      <c r="K574" s="281"/>
      <c r="L574" s="281"/>
      <c r="M574" s="281"/>
      <c r="N574" s="281"/>
      <c r="O574" s="294"/>
      <c r="P574" s="294"/>
      <c r="Q574" s="294"/>
      <c r="R574" s="294"/>
      <c r="S574" s="294"/>
      <c r="T574" s="294"/>
      <c r="U574" s="294"/>
      <c r="V574" s="294"/>
      <c r="W574" s="294"/>
      <c r="X574" s="294"/>
      <c r="Y574" s="294"/>
      <c r="Z574" s="294"/>
    </row>
    <row r="575" spans="1:26" ht="12.75" customHeight="1">
      <c r="A575" s="25">
        <v>21130908</v>
      </c>
      <c r="B575" s="302" t="s">
        <v>64</v>
      </c>
      <c r="C575" s="294">
        <v>1800000</v>
      </c>
      <c r="D575" s="302"/>
      <c r="E575" s="302"/>
      <c r="F575" s="294"/>
      <c r="G575" s="294"/>
      <c r="H575" s="294"/>
      <c r="I575" s="294"/>
      <c r="J575" s="294"/>
      <c r="K575" s="294"/>
      <c r="L575" s="294"/>
      <c r="M575" s="294"/>
      <c r="N575" s="294"/>
      <c r="O575" s="318"/>
      <c r="P575" s="318"/>
      <c r="Q575" s="318"/>
      <c r="R575" s="318"/>
      <c r="S575" s="318"/>
      <c r="T575" s="318"/>
      <c r="U575" s="318"/>
      <c r="V575" s="318"/>
      <c r="W575" s="318"/>
      <c r="X575" s="318"/>
      <c r="Y575" s="318"/>
      <c r="Z575" s="318"/>
    </row>
    <row r="576" spans="1:26" ht="12.75" customHeight="1">
      <c r="A576" s="25"/>
      <c r="B576" s="302"/>
      <c r="C576" s="302"/>
      <c r="D576" s="302"/>
      <c r="E576" s="302"/>
      <c r="F576" s="294"/>
      <c r="G576" s="294"/>
      <c r="H576" s="294"/>
      <c r="I576" s="294"/>
      <c r="J576" s="294"/>
      <c r="K576" s="294"/>
      <c r="L576" s="294"/>
      <c r="M576" s="294"/>
      <c r="N576" s="294"/>
      <c r="O576" s="318"/>
      <c r="P576" s="318"/>
      <c r="Q576" s="318"/>
      <c r="R576" s="318"/>
      <c r="S576" s="318"/>
      <c r="T576" s="318"/>
      <c r="U576" s="318"/>
      <c r="V576" s="318"/>
      <c r="W576" s="318"/>
      <c r="X576" s="318"/>
      <c r="Y576" s="318"/>
      <c r="Z576" s="318"/>
    </row>
    <row r="577" spans="1:27" ht="12.75" customHeight="1">
      <c r="A577" s="806" t="s">
        <v>65</v>
      </c>
      <c r="B577" s="657"/>
      <c r="C577" s="319">
        <f>C578</f>
        <v>38000000</v>
      </c>
      <c r="D577" s="302"/>
      <c r="E577" s="294"/>
      <c r="F577" s="281"/>
      <c r="G577" s="281"/>
      <c r="H577" s="281"/>
      <c r="I577" s="281"/>
      <c r="J577" s="281"/>
      <c r="K577" s="281"/>
      <c r="L577" s="281"/>
      <c r="M577" s="281"/>
      <c r="N577" s="281"/>
      <c r="O577" s="294"/>
      <c r="P577" s="294"/>
      <c r="Q577" s="294"/>
      <c r="R577" s="294"/>
      <c r="S577" s="294"/>
      <c r="T577" s="294"/>
      <c r="U577" s="294"/>
      <c r="V577" s="294"/>
      <c r="W577" s="294"/>
      <c r="X577" s="294"/>
      <c r="Y577" s="294"/>
      <c r="Z577" s="294"/>
    </row>
    <row r="578" spans="1:27" ht="12.75" customHeight="1">
      <c r="A578" s="22">
        <v>211402</v>
      </c>
      <c r="B578" s="305" t="s">
        <v>71</v>
      </c>
      <c r="C578" s="313">
        <f>SUM(C579)</f>
        <v>38000000</v>
      </c>
      <c r="D578" s="302"/>
      <c r="E578" s="281"/>
      <c r="F578" s="281"/>
      <c r="G578" s="281"/>
      <c r="H578" s="281"/>
      <c r="I578" s="281"/>
      <c r="J578" s="281"/>
      <c r="K578" s="281"/>
      <c r="L578" s="281"/>
      <c r="M578" s="281"/>
      <c r="N578" s="281"/>
      <c r="O578" s="281"/>
      <c r="P578" s="281"/>
      <c r="Q578" s="281"/>
      <c r="R578" s="281"/>
      <c r="S578" s="281"/>
      <c r="T578" s="281"/>
      <c r="U578" s="281"/>
      <c r="V578" s="281"/>
      <c r="W578" s="281"/>
      <c r="X578" s="281"/>
      <c r="Y578" s="281"/>
      <c r="Z578" s="281"/>
    </row>
    <row r="579" spans="1:27" ht="12.75" customHeight="1">
      <c r="A579" s="35">
        <v>21140208</v>
      </c>
      <c r="B579" s="294" t="s">
        <v>154</v>
      </c>
      <c r="C579" s="294">
        <v>38000000</v>
      </c>
      <c r="D579" s="302"/>
      <c r="E579" s="294"/>
      <c r="F579" s="281"/>
      <c r="G579" s="281"/>
      <c r="H579" s="281"/>
      <c r="I579" s="281"/>
      <c r="J579" s="281"/>
      <c r="K579" s="281"/>
      <c r="L579" s="281"/>
      <c r="M579" s="281"/>
      <c r="N579" s="281"/>
      <c r="O579" s="294"/>
      <c r="P579" s="294"/>
      <c r="Q579" s="294"/>
      <c r="R579" s="294"/>
      <c r="S579" s="294"/>
      <c r="T579" s="294"/>
      <c r="U579" s="294"/>
      <c r="V579" s="294"/>
      <c r="W579" s="294"/>
      <c r="X579" s="294"/>
      <c r="Y579" s="294"/>
      <c r="Z579" s="294"/>
    </row>
    <row r="580" spans="1:27" ht="12.75" customHeight="1">
      <c r="A580" s="32"/>
      <c r="B580" s="294"/>
      <c r="C580" s="294"/>
      <c r="D580" s="302"/>
      <c r="E580" s="294"/>
      <c r="F580" s="281"/>
      <c r="G580" s="281"/>
      <c r="H580" s="281"/>
      <c r="I580" s="281"/>
      <c r="J580" s="281"/>
      <c r="K580" s="281"/>
      <c r="L580" s="281"/>
      <c r="M580" s="281"/>
      <c r="N580" s="281"/>
      <c r="O580" s="294"/>
      <c r="P580" s="294"/>
      <c r="Q580" s="294"/>
      <c r="R580" s="294"/>
      <c r="S580" s="294"/>
      <c r="T580" s="294"/>
      <c r="U580" s="294"/>
      <c r="V580" s="294"/>
      <c r="W580" s="294"/>
      <c r="X580" s="294"/>
      <c r="Y580" s="294"/>
      <c r="Z580" s="294"/>
    </row>
    <row r="581" spans="1:27" ht="12.75" customHeight="1">
      <c r="A581" s="807" t="s">
        <v>74</v>
      </c>
      <c r="B581" s="657"/>
      <c r="C581" s="340">
        <f>+C582+C587</f>
        <v>23200000</v>
      </c>
      <c r="D581" s="302"/>
      <c r="E581" s="302"/>
      <c r="F581" s="294"/>
      <c r="G581" s="294"/>
      <c r="H581" s="294"/>
      <c r="I581" s="294"/>
      <c r="J581" s="294"/>
      <c r="K581" s="294"/>
      <c r="L581" s="294"/>
      <c r="M581" s="294"/>
      <c r="N581" s="294"/>
      <c r="O581" s="318"/>
      <c r="P581" s="318"/>
      <c r="Q581" s="318"/>
      <c r="R581" s="318"/>
      <c r="S581" s="318"/>
      <c r="T581" s="318"/>
      <c r="U581" s="318"/>
      <c r="V581" s="318"/>
      <c r="W581" s="318"/>
      <c r="X581" s="318"/>
      <c r="Y581" s="318"/>
      <c r="Z581" s="318"/>
    </row>
    <row r="582" spans="1:27" ht="12.75" customHeight="1">
      <c r="A582" s="21">
        <v>221104</v>
      </c>
      <c r="B582" s="301" t="s">
        <v>78</v>
      </c>
      <c r="C582" s="298">
        <f>SUM(C583:C586)</f>
        <v>18200000</v>
      </c>
      <c r="D582" s="302"/>
      <c r="E582" s="302"/>
      <c r="F582" s="294"/>
      <c r="G582" s="294"/>
      <c r="H582" s="294"/>
      <c r="I582" s="294"/>
      <c r="J582" s="294"/>
      <c r="K582" s="294"/>
      <c r="L582" s="294"/>
      <c r="M582" s="294"/>
      <c r="N582" s="294"/>
      <c r="O582" s="318"/>
      <c r="P582" s="318"/>
      <c r="Q582" s="318"/>
      <c r="R582" s="318"/>
      <c r="S582" s="318"/>
      <c r="T582" s="318"/>
      <c r="U582" s="318"/>
      <c r="V582" s="318"/>
      <c r="W582" s="318"/>
      <c r="X582" s="318"/>
      <c r="Y582" s="318"/>
      <c r="Z582" s="318"/>
    </row>
    <row r="583" spans="1:27" ht="12.75" customHeight="1">
      <c r="A583" s="25">
        <v>22110401</v>
      </c>
      <c r="B583" s="302" t="s">
        <v>79</v>
      </c>
      <c r="C583" s="294">
        <v>3650000</v>
      </c>
      <c r="D583" s="302"/>
      <c r="E583" s="302"/>
      <c r="F583" s="294"/>
      <c r="G583" s="294"/>
      <c r="H583" s="294"/>
      <c r="I583" s="294"/>
      <c r="J583" s="294"/>
      <c r="K583" s="294"/>
      <c r="L583" s="294"/>
      <c r="M583" s="294"/>
      <c r="N583" s="294"/>
      <c r="O583" s="318"/>
      <c r="P583" s="318"/>
      <c r="Q583" s="318"/>
      <c r="R583" s="318"/>
      <c r="S583" s="318"/>
      <c r="T583" s="318"/>
      <c r="U583" s="318"/>
      <c r="V583" s="318"/>
      <c r="W583" s="318"/>
      <c r="X583" s="318"/>
      <c r="Y583" s="318"/>
      <c r="Z583" s="318"/>
    </row>
    <row r="584" spans="1:27" ht="12.75" customHeight="1">
      <c r="A584" s="25">
        <v>22110404</v>
      </c>
      <c r="B584" s="29" t="s">
        <v>106</v>
      </c>
      <c r="C584" s="294">
        <v>3550000</v>
      </c>
      <c r="D584" s="302"/>
      <c r="E584" s="302"/>
      <c r="F584" s="294"/>
      <c r="G584" s="294"/>
      <c r="H584" s="294"/>
      <c r="I584" s="294"/>
      <c r="J584" s="294"/>
      <c r="K584" s="294"/>
      <c r="L584" s="294"/>
      <c r="M584" s="294"/>
      <c r="N584" s="294"/>
      <c r="O584" s="318"/>
      <c r="P584" s="318"/>
      <c r="Q584" s="318"/>
      <c r="R584" s="318"/>
      <c r="S584" s="318"/>
      <c r="T584" s="318"/>
      <c r="U584" s="318"/>
      <c r="V584" s="318"/>
      <c r="W584" s="318"/>
      <c r="X584" s="318"/>
      <c r="Y584" s="318"/>
      <c r="Z584" s="318"/>
    </row>
    <row r="585" spans="1:27" ht="12.75" customHeight="1">
      <c r="A585" s="25">
        <v>22110405</v>
      </c>
      <c r="B585" s="302" t="s">
        <v>253</v>
      </c>
      <c r="C585" s="294">
        <v>2500000</v>
      </c>
      <c r="D585" s="302"/>
      <c r="E585" s="302"/>
      <c r="F585" s="294"/>
      <c r="G585" s="294"/>
      <c r="H585" s="294"/>
      <c r="I585" s="294"/>
      <c r="J585" s="294"/>
      <c r="K585" s="294"/>
      <c r="L585" s="294"/>
      <c r="M585" s="294"/>
      <c r="N585" s="294"/>
      <c r="O585" s="318"/>
      <c r="P585" s="318"/>
      <c r="Q585" s="318"/>
      <c r="R585" s="318"/>
      <c r="S585" s="318"/>
      <c r="T585" s="318"/>
      <c r="U585" s="318"/>
      <c r="V585" s="318"/>
      <c r="W585" s="318"/>
      <c r="X585" s="318"/>
      <c r="Y585" s="318"/>
      <c r="Z585" s="318"/>
    </row>
    <row r="586" spans="1:27" ht="12.75" customHeight="1">
      <c r="A586" s="25">
        <v>22110409</v>
      </c>
      <c r="B586" s="302" t="s">
        <v>80</v>
      </c>
      <c r="C586" s="302">
        <v>8500000</v>
      </c>
      <c r="D586" s="302"/>
      <c r="E586" s="301"/>
      <c r="F586" s="281"/>
      <c r="G586" s="281"/>
      <c r="H586" s="281"/>
      <c r="I586" s="281"/>
      <c r="J586" s="281"/>
      <c r="K586" s="281"/>
      <c r="L586" s="281"/>
      <c r="M586" s="281"/>
      <c r="N586" s="281"/>
      <c r="O586" s="294"/>
      <c r="P586" s="294"/>
      <c r="Q586" s="294"/>
      <c r="R586" s="294"/>
      <c r="S586" s="294"/>
      <c r="T586" s="294"/>
      <c r="U586" s="294"/>
      <c r="V586" s="294"/>
      <c r="W586" s="294"/>
      <c r="X586" s="294"/>
      <c r="Y586" s="294"/>
      <c r="Z586" s="294"/>
    </row>
    <row r="587" spans="1:27" ht="12.75" customHeight="1">
      <c r="A587" s="21">
        <v>221107</v>
      </c>
      <c r="B587" s="301" t="s">
        <v>81</v>
      </c>
      <c r="C587" s="298">
        <f>SUM(C588)</f>
        <v>5000000</v>
      </c>
      <c r="D587" s="302"/>
      <c r="E587" s="302"/>
      <c r="F587" s="294"/>
      <c r="G587" s="294"/>
      <c r="H587" s="294"/>
      <c r="I587" s="294"/>
      <c r="J587" s="294"/>
      <c r="K587" s="294"/>
      <c r="L587" s="294"/>
      <c r="M587" s="294"/>
      <c r="N587" s="294"/>
      <c r="O587" s="318"/>
      <c r="P587" s="318"/>
      <c r="Q587" s="318"/>
      <c r="R587" s="318"/>
      <c r="S587" s="318"/>
      <c r="T587" s="318"/>
      <c r="U587" s="318"/>
      <c r="V587" s="318"/>
      <c r="W587" s="318"/>
      <c r="X587" s="318"/>
      <c r="Y587" s="318"/>
      <c r="Z587" s="318"/>
    </row>
    <row r="588" spans="1:27" ht="12.75" customHeight="1">
      <c r="A588" s="25">
        <v>22110702</v>
      </c>
      <c r="B588" s="302" t="s">
        <v>82</v>
      </c>
      <c r="C588" s="294">
        <v>5000000</v>
      </c>
      <c r="D588" s="302"/>
      <c r="E588" s="302"/>
      <c r="F588" s="294"/>
      <c r="G588" s="294"/>
      <c r="H588" s="294"/>
      <c r="I588" s="294"/>
      <c r="J588" s="294"/>
      <c r="K588" s="294"/>
      <c r="L588" s="294"/>
      <c r="M588" s="294"/>
      <c r="N588" s="294"/>
      <c r="O588" s="318"/>
      <c r="P588" s="318"/>
      <c r="Q588" s="318"/>
      <c r="R588" s="318"/>
      <c r="S588" s="318"/>
      <c r="T588" s="318"/>
      <c r="U588" s="318"/>
      <c r="V588" s="318"/>
      <c r="W588" s="318"/>
      <c r="X588" s="318"/>
      <c r="Y588" s="318"/>
      <c r="Z588" s="318"/>
    </row>
    <row r="589" spans="1:27" ht="12.75" customHeight="1">
      <c r="A589" s="29"/>
      <c r="B589" s="303"/>
      <c r="C589" s="294"/>
      <c r="D589" s="302"/>
      <c r="E589" s="302"/>
      <c r="F589" s="294"/>
      <c r="G589" s="294"/>
      <c r="H589" s="294"/>
      <c r="I589" s="294"/>
      <c r="J589" s="294"/>
      <c r="K589" s="294"/>
      <c r="L589" s="294"/>
      <c r="M589" s="294"/>
      <c r="N589" s="294"/>
      <c r="O589" s="318"/>
      <c r="P589" s="318"/>
      <c r="Q589" s="318"/>
      <c r="R589" s="318"/>
      <c r="S589" s="318"/>
      <c r="T589" s="318"/>
      <c r="U589" s="318"/>
      <c r="V589" s="318"/>
      <c r="W589" s="318"/>
      <c r="X589" s="318"/>
      <c r="Y589" s="318"/>
      <c r="Z589" s="318"/>
    </row>
    <row r="590" spans="1:27" ht="12.75" customHeight="1">
      <c r="A590" s="677" t="s">
        <v>92</v>
      </c>
      <c r="B590" s="657"/>
      <c r="C590" s="68">
        <f>C591</f>
        <v>20000000</v>
      </c>
      <c r="D590" s="303"/>
      <c r="E590" s="303"/>
      <c r="F590" s="303"/>
      <c r="G590" s="303"/>
      <c r="H590" s="303"/>
      <c r="I590" s="303"/>
      <c r="J590" s="303"/>
      <c r="K590" s="303"/>
      <c r="L590" s="303"/>
      <c r="M590" s="303"/>
      <c r="N590" s="303"/>
      <c r="O590" s="303"/>
      <c r="P590" s="303"/>
      <c r="Q590" s="303"/>
      <c r="R590" s="303"/>
      <c r="S590" s="303"/>
      <c r="T590" s="303"/>
      <c r="U590" s="303"/>
      <c r="V590" s="303"/>
      <c r="W590" s="303"/>
      <c r="X590" s="303"/>
      <c r="Y590" s="303"/>
      <c r="Z590" s="303"/>
      <c r="AA590" s="130"/>
    </row>
    <row r="591" spans="1:27" ht="12.75" customHeight="1">
      <c r="A591" s="21">
        <v>221201</v>
      </c>
      <c r="B591" s="21" t="s">
        <v>93</v>
      </c>
      <c r="C591" s="23">
        <f>SUM(C592:C597)</f>
        <v>20000000</v>
      </c>
      <c r="D591" s="303"/>
      <c r="E591" s="303"/>
      <c r="F591" s="303"/>
      <c r="G591" s="303"/>
      <c r="H591" s="303"/>
      <c r="I591" s="303"/>
      <c r="J591" s="303"/>
      <c r="K591" s="303"/>
      <c r="L591" s="303"/>
      <c r="M591" s="303"/>
      <c r="N591" s="303"/>
      <c r="O591" s="303"/>
      <c r="P591" s="303"/>
      <c r="Q591" s="303"/>
      <c r="R591" s="303"/>
      <c r="S591" s="303"/>
      <c r="T591" s="303"/>
      <c r="U591" s="303"/>
      <c r="V591" s="303"/>
      <c r="W591" s="303"/>
      <c r="X591" s="303"/>
      <c r="Y591" s="303"/>
      <c r="Z591" s="303"/>
      <c r="AA591" s="130"/>
    </row>
    <row r="592" spans="1:27" ht="12.75" customHeight="1">
      <c r="A592" s="25">
        <v>22120104</v>
      </c>
      <c r="B592" s="29" t="s">
        <v>519</v>
      </c>
      <c r="C592" s="26">
        <v>20000000</v>
      </c>
      <c r="D592" s="303"/>
      <c r="E592" s="303"/>
      <c r="F592" s="303"/>
      <c r="G592" s="303"/>
      <c r="H592" s="303"/>
      <c r="I592" s="303"/>
      <c r="J592" s="303"/>
      <c r="K592" s="303"/>
      <c r="L592" s="303"/>
      <c r="M592" s="303"/>
      <c r="N592" s="303"/>
      <c r="O592" s="303"/>
      <c r="P592" s="303"/>
      <c r="Q592" s="303"/>
      <c r="R592" s="303"/>
      <c r="S592" s="303"/>
      <c r="T592" s="303"/>
      <c r="U592" s="303"/>
      <c r="V592" s="303"/>
      <c r="W592" s="303"/>
      <c r="X592" s="303"/>
      <c r="Y592" s="303"/>
      <c r="Z592" s="303"/>
      <c r="AA592" s="130"/>
    </row>
    <row r="593" spans="1:27" ht="12.75" customHeight="1">
      <c r="A593" s="280"/>
      <c r="B593" s="303"/>
      <c r="C593" s="303"/>
      <c r="D593" s="303"/>
      <c r="E593" s="303"/>
      <c r="F593" s="303"/>
      <c r="G593" s="303"/>
      <c r="H593" s="303"/>
      <c r="I593" s="303"/>
      <c r="J593" s="303"/>
      <c r="K593" s="303"/>
      <c r="L593" s="303"/>
      <c r="M593" s="303"/>
      <c r="N593" s="303"/>
      <c r="O593" s="303"/>
      <c r="P593" s="303"/>
      <c r="Q593" s="303"/>
      <c r="R593" s="303"/>
      <c r="S593" s="303"/>
      <c r="T593" s="303"/>
      <c r="U593" s="303"/>
      <c r="V593" s="303"/>
      <c r="W593" s="303"/>
      <c r="X593" s="303"/>
      <c r="Y593" s="303"/>
      <c r="Z593" s="303"/>
      <c r="AA593" s="130"/>
    </row>
    <row r="594" spans="1:27" ht="12.75" customHeight="1">
      <c r="A594" s="280"/>
      <c r="B594" s="303"/>
      <c r="C594" s="303"/>
      <c r="D594" s="303"/>
      <c r="E594" s="303"/>
      <c r="F594" s="303"/>
      <c r="G594" s="303"/>
      <c r="H594" s="303"/>
      <c r="I594" s="303"/>
      <c r="J594" s="303"/>
      <c r="K594" s="303"/>
      <c r="L594" s="303"/>
      <c r="M594" s="303"/>
      <c r="N594" s="303"/>
      <c r="O594" s="303"/>
      <c r="P594" s="303"/>
      <c r="Q594" s="303"/>
      <c r="R594" s="303"/>
      <c r="S594" s="303"/>
      <c r="T594" s="303"/>
      <c r="U594" s="303"/>
      <c r="V594" s="303"/>
      <c r="W594" s="303"/>
      <c r="X594" s="303"/>
      <c r="Y594" s="303"/>
      <c r="Z594" s="303"/>
    </row>
    <row r="595" spans="1:27" ht="12.75" customHeight="1">
      <c r="A595" s="280"/>
      <c r="B595" s="303"/>
      <c r="C595" s="303"/>
      <c r="D595" s="303"/>
      <c r="E595" s="303"/>
      <c r="F595" s="303"/>
      <c r="G595" s="303"/>
      <c r="H595" s="303"/>
      <c r="I595" s="303"/>
      <c r="J595" s="303"/>
      <c r="K595" s="303"/>
      <c r="L595" s="303"/>
      <c r="M595" s="303"/>
      <c r="N595" s="303"/>
      <c r="O595" s="303"/>
      <c r="P595" s="303"/>
      <c r="Q595" s="303"/>
      <c r="R595" s="303"/>
      <c r="S595" s="303"/>
      <c r="T595" s="303"/>
      <c r="U595" s="303"/>
      <c r="V595" s="303"/>
      <c r="W595" s="303"/>
      <c r="X595" s="303"/>
      <c r="Y595" s="303"/>
      <c r="Z595" s="303"/>
    </row>
    <row r="596" spans="1:27" ht="12.75" customHeight="1">
      <c r="A596" s="280"/>
      <c r="B596" s="303"/>
      <c r="C596" s="303"/>
      <c r="D596" s="303"/>
      <c r="E596" s="303"/>
      <c r="F596" s="303"/>
      <c r="G596" s="303"/>
      <c r="H596" s="303"/>
      <c r="I596" s="303"/>
      <c r="J596" s="303"/>
      <c r="K596" s="303"/>
      <c r="L596" s="303"/>
      <c r="M596" s="303"/>
      <c r="N596" s="303"/>
      <c r="O596" s="303"/>
      <c r="P596" s="303"/>
      <c r="Q596" s="303"/>
      <c r="R596" s="303"/>
      <c r="S596" s="303"/>
      <c r="T596" s="303"/>
      <c r="U596" s="303"/>
      <c r="V596" s="303"/>
      <c r="W596" s="303"/>
      <c r="X596" s="303"/>
      <c r="Y596" s="303"/>
      <c r="Z596" s="303"/>
    </row>
    <row r="597" spans="1:27" ht="12.75" customHeight="1">
      <c r="A597" s="280"/>
      <c r="B597" s="303"/>
      <c r="C597" s="303"/>
      <c r="D597" s="303"/>
      <c r="E597" s="303"/>
      <c r="F597" s="303"/>
      <c r="G597" s="303"/>
      <c r="H597" s="303"/>
      <c r="I597" s="303"/>
      <c r="J597" s="303"/>
      <c r="K597" s="303"/>
      <c r="L597" s="303"/>
      <c r="M597" s="303"/>
      <c r="N597" s="303"/>
      <c r="O597" s="303"/>
      <c r="P597" s="303"/>
      <c r="Q597" s="303"/>
      <c r="R597" s="303"/>
      <c r="S597" s="303"/>
      <c r="T597" s="303"/>
      <c r="U597" s="303"/>
      <c r="V597" s="303"/>
      <c r="W597" s="303"/>
      <c r="X597" s="303"/>
      <c r="Y597" s="303"/>
      <c r="Z597" s="303"/>
    </row>
    <row r="598" spans="1:27" ht="12.75" customHeight="1">
      <c r="A598" s="280"/>
      <c r="B598" s="303"/>
      <c r="C598" s="303"/>
      <c r="D598" s="303"/>
      <c r="E598" s="303"/>
      <c r="F598" s="303"/>
      <c r="G598" s="303"/>
      <c r="H598" s="303"/>
      <c r="I598" s="303"/>
      <c r="J598" s="303"/>
      <c r="K598" s="303"/>
      <c r="L598" s="303"/>
      <c r="M598" s="303"/>
      <c r="N598" s="303"/>
      <c r="O598" s="303"/>
      <c r="P598" s="303"/>
      <c r="Q598" s="303"/>
      <c r="R598" s="303"/>
      <c r="S598" s="303"/>
      <c r="T598" s="303"/>
      <c r="U598" s="303"/>
      <c r="V598" s="303"/>
      <c r="W598" s="303"/>
      <c r="X598" s="303"/>
      <c r="Y598" s="303"/>
      <c r="Z598" s="303"/>
    </row>
    <row r="599" spans="1:27" ht="12.75" customHeight="1">
      <c r="A599" s="280"/>
      <c r="B599" s="303"/>
      <c r="C599" s="303"/>
      <c r="D599" s="303"/>
      <c r="E599" s="303"/>
      <c r="F599" s="303"/>
      <c r="G599" s="303"/>
      <c r="H599" s="303"/>
      <c r="I599" s="303"/>
      <c r="J599" s="303"/>
      <c r="K599" s="303"/>
      <c r="L599" s="303"/>
      <c r="M599" s="303"/>
      <c r="N599" s="303"/>
      <c r="O599" s="303"/>
      <c r="P599" s="303"/>
      <c r="Q599" s="303"/>
      <c r="R599" s="303"/>
      <c r="S599" s="303"/>
      <c r="T599" s="303"/>
      <c r="U599" s="303"/>
      <c r="V599" s="303"/>
      <c r="W599" s="303"/>
      <c r="X599" s="303"/>
      <c r="Y599" s="303"/>
      <c r="Z599" s="303"/>
    </row>
    <row r="600" spans="1:27" ht="12.75" customHeight="1">
      <c r="A600" s="280"/>
      <c r="B600" s="303"/>
      <c r="C600" s="303"/>
      <c r="D600" s="303"/>
      <c r="E600" s="303"/>
      <c r="F600" s="303"/>
      <c r="G600" s="303"/>
      <c r="H600" s="303"/>
      <c r="I600" s="303"/>
      <c r="J600" s="303"/>
      <c r="K600" s="303"/>
      <c r="L600" s="303"/>
      <c r="M600" s="303"/>
      <c r="N600" s="303"/>
      <c r="O600" s="303"/>
      <c r="P600" s="303"/>
      <c r="Q600" s="303"/>
      <c r="R600" s="303"/>
      <c r="S600" s="303"/>
      <c r="T600" s="303"/>
      <c r="U600" s="303"/>
      <c r="V600" s="303"/>
      <c r="W600" s="303"/>
      <c r="X600" s="303"/>
      <c r="Y600" s="303"/>
      <c r="Z600" s="303"/>
    </row>
    <row r="601" spans="1:27" ht="12.75" customHeight="1">
      <c r="A601" s="280"/>
      <c r="B601" s="303"/>
      <c r="C601" s="303"/>
      <c r="D601" s="303"/>
      <c r="E601" s="303"/>
      <c r="F601" s="303"/>
      <c r="G601" s="303"/>
      <c r="H601" s="303"/>
      <c r="I601" s="303"/>
      <c r="J601" s="303"/>
      <c r="K601" s="303"/>
      <c r="L601" s="303"/>
      <c r="M601" s="303"/>
      <c r="N601" s="303"/>
      <c r="O601" s="303"/>
      <c r="P601" s="303"/>
      <c r="Q601" s="303"/>
      <c r="R601" s="303"/>
      <c r="S601" s="303"/>
      <c r="T601" s="303"/>
      <c r="U601" s="303"/>
      <c r="V601" s="303"/>
      <c r="W601" s="303"/>
      <c r="X601" s="303"/>
      <c r="Y601" s="303"/>
      <c r="Z601" s="303"/>
    </row>
    <row r="602" spans="1:27" ht="12.75" customHeight="1">
      <c r="A602" s="280"/>
      <c r="B602" s="303"/>
      <c r="C602" s="303"/>
      <c r="D602" s="303"/>
      <c r="E602" s="303"/>
      <c r="F602" s="303"/>
      <c r="G602" s="303"/>
      <c r="H602" s="303"/>
      <c r="I602" s="303"/>
      <c r="J602" s="303"/>
      <c r="K602" s="303"/>
      <c r="L602" s="303"/>
      <c r="M602" s="303"/>
      <c r="N602" s="303"/>
      <c r="O602" s="303"/>
      <c r="P602" s="303"/>
      <c r="Q602" s="303"/>
      <c r="R602" s="303"/>
      <c r="S602" s="303"/>
      <c r="T602" s="303"/>
      <c r="U602" s="303"/>
      <c r="V602" s="303"/>
      <c r="W602" s="303"/>
      <c r="X602" s="303"/>
      <c r="Y602" s="303"/>
      <c r="Z602" s="303"/>
    </row>
    <row r="603" spans="1:27" ht="12.75" customHeight="1">
      <c r="A603" s="280"/>
      <c r="B603" s="303"/>
      <c r="C603" s="303"/>
      <c r="D603" s="303"/>
      <c r="E603" s="303"/>
      <c r="F603" s="303"/>
      <c r="G603" s="303"/>
      <c r="H603" s="303"/>
      <c r="I603" s="303"/>
      <c r="J603" s="303"/>
      <c r="K603" s="303"/>
      <c r="L603" s="303"/>
      <c r="M603" s="303"/>
      <c r="N603" s="303"/>
      <c r="O603" s="303"/>
      <c r="P603" s="303"/>
      <c r="Q603" s="303"/>
      <c r="R603" s="303"/>
      <c r="S603" s="303"/>
      <c r="T603" s="303"/>
      <c r="U603" s="303"/>
      <c r="V603" s="303"/>
      <c r="W603" s="303"/>
      <c r="X603" s="303"/>
      <c r="Y603" s="303"/>
      <c r="Z603" s="303"/>
    </row>
    <row r="604" spans="1:27" ht="12.75" customHeight="1">
      <c r="A604" s="280"/>
      <c r="B604" s="303"/>
      <c r="C604" s="303"/>
      <c r="D604" s="303"/>
      <c r="E604" s="303"/>
      <c r="F604" s="303"/>
      <c r="G604" s="303"/>
      <c r="H604" s="303"/>
      <c r="I604" s="303"/>
      <c r="J604" s="303"/>
      <c r="K604" s="303"/>
      <c r="L604" s="303"/>
      <c r="M604" s="303"/>
      <c r="N604" s="303"/>
      <c r="O604" s="303"/>
      <c r="P604" s="303"/>
      <c r="Q604" s="303"/>
      <c r="R604" s="303"/>
      <c r="S604" s="303"/>
      <c r="T604" s="303"/>
      <c r="U604" s="303"/>
      <c r="V604" s="303"/>
      <c r="W604" s="303"/>
      <c r="X604" s="303"/>
      <c r="Y604" s="303"/>
      <c r="Z604" s="303"/>
    </row>
    <row r="605" spans="1:27" ht="12.75" customHeight="1">
      <c r="A605" s="280"/>
      <c r="B605" s="303"/>
      <c r="C605" s="303"/>
      <c r="D605" s="303"/>
      <c r="E605" s="303"/>
      <c r="F605" s="303"/>
      <c r="G605" s="303"/>
      <c r="H605" s="303"/>
      <c r="I605" s="303"/>
      <c r="J605" s="303"/>
      <c r="K605" s="303"/>
      <c r="L605" s="303"/>
      <c r="M605" s="303"/>
      <c r="N605" s="303"/>
      <c r="O605" s="303"/>
      <c r="P605" s="303"/>
      <c r="Q605" s="303"/>
      <c r="R605" s="303"/>
      <c r="S605" s="303"/>
      <c r="T605" s="303"/>
      <c r="U605" s="303"/>
      <c r="V605" s="303"/>
      <c r="W605" s="303"/>
      <c r="X605" s="303"/>
      <c r="Y605" s="303"/>
      <c r="Z605" s="303"/>
    </row>
    <row r="606" spans="1:27" ht="12.75" customHeight="1">
      <c r="A606" s="280"/>
      <c r="B606" s="303"/>
      <c r="C606" s="303"/>
      <c r="D606" s="303"/>
      <c r="E606" s="303"/>
      <c r="F606" s="303"/>
      <c r="G606" s="303"/>
      <c r="H606" s="303"/>
      <c r="I606" s="303"/>
      <c r="J606" s="303"/>
      <c r="K606" s="303"/>
      <c r="L606" s="303"/>
      <c r="M606" s="303"/>
      <c r="N606" s="303"/>
      <c r="O606" s="303"/>
      <c r="P606" s="303"/>
      <c r="Q606" s="303"/>
      <c r="R606" s="303"/>
      <c r="S606" s="303"/>
      <c r="T606" s="303"/>
      <c r="U606" s="303"/>
      <c r="V606" s="303"/>
      <c r="W606" s="303"/>
      <c r="X606" s="303"/>
      <c r="Y606" s="303"/>
      <c r="Z606" s="303"/>
    </row>
    <row r="607" spans="1:27" ht="12.75" customHeight="1">
      <c r="A607" s="280"/>
      <c r="B607" s="303"/>
      <c r="C607" s="303"/>
      <c r="D607" s="303"/>
      <c r="E607" s="303"/>
      <c r="F607" s="303"/>
      <c r="G607" s="303"/>
      <c r="H607" s="303"/>
      <c r="I607" s="303"/>
      <c r="J607" s="303"/>
      <c r="K607" s="303"/>
      <c r="L607" s="303"/>
      <c r="M607" s="303"/>
      <c r="N607" s="303"/>
      <c r="O607" s="303"/>
      <c r="P607" s="303"/>
      <c r="Q607" s="303"/>
      <c r="R607" s="303"/>
      <c r="S607" s="303"/>
      <c r="T607" s="303"/>
      <c r="U607" s="303"/>
      <c r="V607" s="303"/>
      <c r="W607" s="303"/>
      <c r="X607" s="303"/>
      <c r="Y607" s="303"/>
      <c r="Z607" s="303"/>
    </row>
    <row r="608" spans="1:27" ht="12.75" customHeight="1">
      <c r="A608" s="280"/>
      <c r="B608" s="303"/>
      <c r="C608" s="303"/>
      <c r="D608" s="303"/>
      <c r="E608" s="303"/>
      <c r="F608" s="303"/>
      <c r="G608" s="303"/>
      <c r="H608" s="303"/>
      <c r="I608" s="303"/>
      <c r="J608" s="303"/>
      <c r="K608" s="303"/>
      <c r="L608" s="303"/>
      <c r="M608" s="303"/>
      <c r="N608" s="303"/>
      <c r="O608" s="303"/>
      <c r="P608" s="303"/>
      <c r="Q608" s="303"/>
      <c r="R608" s="303"/>
      <c r="S608" s="303"/>
      <c r="T608" s="303"/>
      <c r="U608" s="303"/>
      <c r="V608" s="303"/>
      <c r="W608" s="303"/>
      <c r="X608" s="303"/>
      <c r="Y608" s="303"/>
      <c r="Z608" s="303"/>
    </row>
    <row r="609" spans="1:26" ht="12.75" customHeight="1">
      <c r="A609" s="280"/>
      <c r="B609" s="303"/>
      <c r="C609" s="303"/>
      <c r="D609" s="303"/>
      <c r="E609" s="303"/>
      <c r="F609" s="303"/>
      <c r="G609" s="303"/>
      <c r="H609" s="303"/>
      <c r="I609" s="303"/>
      <c r="J609" s="303"/>
      <c r="K609" s="303"/>
      <c r="L609" s="303"/>
      <c r="M609" s="303"/>
      <c r="N609" s="303"/>
      <c r="O609" s="303"/>
      <c r="P609" s="303"/>
      <c r="Q609" s="303"/>
      <c r="R609" s="303"/>
      <c r="S609" s="303"/>
      <c r="T609" s="303"/>
      <c r="U609" s="303"/>
      <c r="V609" s="303"/>
      <c r="W609" s="303"/>
      <c r="X609" s="303"/>
      <c r="Y609" s="303"/>
      <c r="Z609" s="303"/>
    </row>
    <row r="610" spans="1:26" ht="12.75" customHeight="1">
      <c r="A610" s="280"/>
      <c r="B610" s="303"/>
      <c r="C610" s="303"/>
      <c r="D610" s="303"/>
      <c r="E610" s="303"/>
      <c r="F610" s="303"/>
      <c r="G610" s="303"/>
      <c r="H610" s="303"/>
      <c r="I610" s="303"/>
      <c r="J610" s="303"/>
      <c r="K610" s="303"/>
      <c r="L610" s="303"/>
      <c r="M610" s="303"/>
      <c r="N610" s="303"/>
      <c r="O610" s="303"/>
      <c r="P610" s="303"/>
      <c r="Q610" s="303"/>
      <c r="R610" s="303"/>
      <c r="S610" s="303"/>
      <c r="T610" s="303"/>
      <c r="U610" s="303"/>
      <c r="V610" s="303"/>
      <c r="W610" s="303"/>
      <c r="X610" s="303"/>
      <c r="Y610" s="303"/>
      <c r="Z610" s="303"/>
    </row>
    <row r="611" spans="1:26" ht="12.75" customHeight="1">
      <c r="A611" s="280"/>
      <c r="B611" s="303"/>
      <c r="C611" s="303"/>
      <c r="D611" s="303"/>
      <c r="E611" s="303"/>
      <c r="F611" s="303"/>
      <c r="G611" s="303"/>
      <c r="H611" s="303"/>
      <c r="I611" s="303"/>
      <c r="J611" s="303"/>
      <c r="K611" s="303"/>
      <c r="L611" s="303"/>
      <c r="M611" s="303"/>
      <c r="N611" s="303"/>
      <c r="O611" s="303"/>
      <c r="P611" s="303"/>
      <c r="Q611" s="303"/>
      <c r="R611" s="303"/>
      <c r="S611" s="303"/>
      <c r="T611" s="303"/>
      <c r="U611" s="303"/>
      <c r="V611" s="303"/>
      <c r="W611" s="303"/>
      <c r="X611" s="303"/>
      <c r="Y611" s="303"/>
      <c r="Z611" s="303"/>
    </row>
    <row r="612" spans="1:26" ht="12.75" customHeight="1">
      <c r="A612" s="280"/>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row>
    <row r="613" spans="1:26" ht="12.75" customHeight="1">
      <c r="A613" s="280"/>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row>
    <row r="614" spans="1:26" ht="12.75" customHeight="1">
      <c r="A614" s="280"/>
      <c r="B614" s="303"/>
      <c r="C614" s="303"/>
      <c r="D614" s="303"/>
      <c r="E614" s="303"/>
      <c r="F614" s="303"/>
      <c r="G614" s="303"/>
      <c r="H614" s="303"/>
      <c r="I614" s="303"/>
      <c r="J614" s="303"/>
      <c r="K614" s="303"/>
      <c r="L614" s="303"/>
      <c r="M614" s="303"/>
      <c r="N614" s="303"/>
      <c r="O614" s="303"/>
      <c r="P614" s="303"/>
      <c r="Q614" s="303"/>
      <c r="R614" s="303"/>
      <c r="S614" s="303"/>
      <c r="T614" s="303"/>
      <c r="U614" s="303"/>
      <c r="V614" s="303"/>
      <c r="W614" s="303"/>
      <c r="X614" s="303"/>
      <c r="Y614" s="303"/>
      <c r="Z614" s="303"/>
    </row>
    <row r="615" spans="1:26" ht="12.75" customHeight="1">
      <c r="A615" s="49"/>
      <c r="B615" s="301"/>
      <c r="C615" s="298"/>
      <c r="D615" s="294"/>
      <c r="E615" s="298"/>
      <c r="F615" s="294"/>
      <c r="G615" s="294"/>
      <c r="H615" s="294"/>
      <c r="I615" s="294"/>
      <c r="J615" s="294"/>
      <c r="K615" s="294"/>
      <c r="L615" s="294"/>
      <c r="M615" s="294"/>
      <c r="N615" s="294"/>
      <c r="O615" s="294"/>
      <c r="P615" s="294"/>
      <c r="Q615" s="294"/>
      <c r="R615" s="294"/>
      <c r="S615" s="294"/>
      <c r="T615" s="294"/>
      <c r="U615" s="294"/>
      <c r="V615" s="294"/>
      <c r="W615" s="294"/>
      <c r="X615" s="294"/>
      <c r="Y615" s="294"/>
      <c r="Z615" s="294"/>
    </row>
    <row r="616" spans="1:26" ht="12.75" customHeight="1">
      <c r="A616" s="29"/>
      <c r="B616" s="302"/>
      <c r="C616" s="294"/>
      <c r="D616" s="294"/>
      <c r="E616" s="294"/>
      <c r="F616" s="294"/>
      <c r="G616" s="294"/>
      <c r="H616" s="294"/>
      <c r="I616" s="294"/>
      <c r="J616" s="294"/>
      <c r="K616" s="294"/>
      <c r="L616" s="294"/>
      <c r="M616" s="294"/>
      <c r="N616" s="294"/>
      <c r="O616" s="294"/>
      <c r="P616" s="294"/>
      <c r="Q616" s="294"/>
      <c r="R616" s="294"/>
      <c r="S616" s="294"/>
      <c r="T616" s="294"/>
      <c r="U616" s="294"/>
      <c r="V616" s="294"/>
      <c r="W616" s="294"/>
      <c r="X616" s="294"/>
      <c r="Y616" s="294"/>
      <c r="Z616" s="294"/>
    </row>
    <row r="617" spans="1:26" ht="12.75" customHeight="1">
      <c r="A617" s="29"/>
      <c r="B617" s="302"/>
      <c r="C617" s="294"/>
      <c r="D617" s="294"/>
      <c r="E617" s="294"/>
      <c r="F617" s="294"/>
      <c r="G617" s="294"/>
      <c r="H617" s="294"/>
      <c r="I617" s="294"/>
      <c r="J617" s="294"/>
      <c r="K617" s="294"/>
      <c r="L617" s="294"/>
      <c r="M617" s="294"/>
      <c r="N617" s="294"/>
      <c r="O617" s="294"/>
      <c r="P617" s="294"/>
      <c r="Q617" s="294"/>
      <c r="R617" s="294"/>
      <c r="S617" s="294"/>
      <c r="T617" s="294"/>
      <c r="U617" s="294"/>
      <c r="V617" s="294"/>
      <c r="W617" s="294"/>
      <c r="X617" s="294"/>
      <c r="Y617" s="294"/>
      <c r="Z617" s="294"/>
    </row>
    <row r="618" spans="1:26" ht="12.75" customHeight="1">
      <c r="A618" s="29"/>
      <c r="B618" s="302"/>
      <c r="C618" s="294"/>
      <c r="D618" s="294"/>
      <c r="E618" s="298"/>
      <c r="F618" s="294"/>
      <c r="G618" s="294"/>
      <c r="H618" s="294"/>
      <c r="I618" s="294"/>
      <c r="J618" s="294"/>
      <c r="K618" s="294"/>
      <c r="L618" s="294"/>
      <c r="M618" s="294"/>
      <c r="N618" s="294"/>
      <c r="O618" s="294"/>
      <c r="P618" s="294"/>
      <c r="Q618" s="294"/>
      <c r="R618" s="294"/>
      <c r="S618" s="294"/>
      <c r="T618" s="294"/>
      <c r="U618" s="294"/>
      <c r="V618" s="294"/>
      <c r="W618" s="294"/>
      <c r="X618" s="294"/>
      <c r="Y618" s="294"/>
      <c r="Z618" s="294"/>
    </row>
    <row r="619" spans="1:26" ht="12.75" customHeight="1">
      <c r="A619" s="49"/>
      <c r="B619" s="301"/>
      <c r="C619" s="298"/>
      <c r="D619" s="294"/>
      <c r="E619" s="298"/>
      <c r="F619" s="294"/>
      <c r="G619" s="294"/>
      <c r="H619" s="294"/>
      <c r="I619" s="294"/>
      <c r="J619" s="294"/>
      <c r="K619" s="294"/>
      <c r="L619" s="294"/>
      <c r="M619" s="294"/>
      <c r="N619" s="294"/>
      <c r="O619" s="294"/>
      <c r="P619" s="294"/>
      <c r="Q619" s="294"/>
      <c r="R619" s="294"/>
      <c r="S619" s="294"/>
      <c r="T619" s="294"/>
      <c r="U619" s="294"/>
      <c r="V619" s="294"/>
      <c r="W619" s="294"/>
      <c r="X619" s="294"/>
      <c r="Y619" s="294"/>
      <c r="Z619" s="294"/>
    </row>
    <row r="620" spans="1:26" ht="12.75" customHeight="1">
      <c r="A620" s="29"/>
      <c r="B620" s="302"/>
      <c r="C620" s="294"/>
      <c r="D620" s="294"/>
      <c r="E620" s="294"/>
      <c r="F620" s="294"/>
      <c r="G620" s="294"/>
      <c r="H620" s="294"/>
      <c r="I620" s="294"/>
      <c r="J620" s="294"/>
      <c r="K620" s="294"/>
      <c r="L620" s="294"/>
      <c r="M620" s="294"/>
      <c r="N620" s="294"/>
      <c r="O620" s="294"/>
      <c r="P620" s="294"/>
      <c r="Q620" s="294"/>
      <c r="R620" s="294"/>
      <c r="S620" s="294"/>
      <c r="T620" s="294"/>
      <c r="U620" s="294"/>
      <c r="V620" s="294"/>
      <c r="W620" s="294"/>
      <c r="X620" s="294"/>
      <c r="Y620" s="294"/>
      <c r="Z620" s="294"/>
    </row>
    <row r="621" spans="1:26" ht="12.75" customHeight="1">
      <c r="A621" s="49"/>
      <c r="B621" s="301"/>
      <c r="C621" s="298"/>
      <c r="D621" s="294"/>
      <c r="E621" s="294"/>
      <c r="F621" s="294"/>
      <c r="G621" s="294"/>
      <c r="H621" s="294"/>
      <c r="I621" s="294"/>
      <c r="J621" s="294"/>
      <c r="K621" s="294"/>
      <c r="L621" s="294"/>
      <c r="M621" s="294"/>
      <c r="N621" s="294"/>
      <c r="O621" s="294"/>
      <c r="P621" s="294"/>
      <c r="Q621" s="294"/>
      <c r="R621" s="294"/>
      <c r="S621" s="294"/>
      <c r="T621" s="294"/>
      <c r="U621" s="294"/>
      <c r="V621" s="294"/>
      <c r="W621" s="294"/>
      <c r="X621" s="294"/>
      <c r="Y621" s="294"/>
      <c r="Z621" s="294"/>
    </row>
    <row r="622" spans="1:26" ht="12.75" customHeight="1">
      <c r="A622" s="29"/>
      <c r="B622" s="302"/>
      <c r="C622" s="294"/>
      <c r="D622" s="294"/>
      <c r="E622" s="294"/>
      <c r="F622" s="294"/>
      <c r="G622" s="294"/>
      <c r="H622" s="294"/>
      <c r="I622" s="294"/>
      <c r="J622" s="294"/>
      <c r="K622" s="294"/>
      <c r="L622" s="294"/>
      <c r="M622" s="294"/>
      <c r="N622" s="294"/>
      <c r="O622" s="294"/>
      <c r="P622" s="294"/>
      <c r="Q622" s="294"/>
      <c r="R622" s="294"/>
      <c r="S622" s="294"/>
      <c r="T622" s="294"/>
      <c r="U622" s="294"/>
      <c r="V622" s="294"/>
      <c r="W622" s="294"/>
      <c r="X622" s="294"/>
      <c r="Y622" s="294"/>
      <c r="Z622" s="294"/>
    </row>
    <row r="623" spans="1:26" ht="12.75" customHeight="1">
      <c r="A623" s="29"/>
      <c r="B623" s="302"/>
      <c r="C623" s="302"/>
      <c r="D623" s="307"/>
      <c r="E623" s="301"/>
      <c r="F623" s="305"/>
      <c r="G623" s="294"/>
      <c r="H623" s="318"/>
      <c r="I623" s="294"/>
      <c r="J623" s="294"/>
      <c r="K623" s="294"/>
      <c r="L623" s="294"/>
      <c r="M623" s="294"/>
      <c r="N623" s="294"/>
      <c r="O623" s="294"/>
      <c r="P623" s="294"/>
      <c r="Q623" s="294"/>
      <c r="R623" s="294"/>
      <c r="S623" s="294"/>
      <c r="T623" s="294"/>
      <c r="U623" s="294"/>
      <c r="V623" s="294"/>
      <c r="W623" s="294"/>
      <c r="X623" s="294"/>
      <c r="Y623" s="294"/>
      <c r="Z623" s="294"/>
    </row>
    <row r="624" spans="1:26" ht="12.75" customHeight="1">
      <c r="A624" s="29"/>
      <c r="B624" s="302"/>
      <c r="C624" s="294"/>
      <c r="D624" s="294"/>
      <c r="E624" s="294"/>
      <c r="F624" s="294"/>
      <c r="G624" s="294"/>
      <c r="H624" s="294"/>
      <c r="I624" s="294"/>
      <c r="J624" s="294"/>
      <c r="K624" s="294"/>
      <c r="L624" s="294"/>
      <c r="M624" s="294"/>
      <c r="N624" s="294"/>
      <c r="O624" s="294"/>
      <c r="P624" s="294"/>
      <c r="Q624" s="294"/>
      <c r="R624" s="294"/>
      <c r="S624" s="294"/>
      <c r="T624" s="294"/>
      <c r="U624" s="294"/>
      <c r="V624" s="294"/>
      <c r="W624" s="294"/>
      <c r="X624" s="294"/>
      <c r="Y624" s="294"/>
      <c r="Z624" s="294"/>
    </row>
    <row r="625" spans="1:26" ht="12.75" customHeight="1">
      <c r="A625" s="29"/>
      <c r="B625" s="302"/>
      <c r="C625" s="294"/>
      <c r="D625" s="294"/>
      <c r="E625" s="294"/>
      <c r="F625" s="294"/>
      <c r="G625" s="294"/>
      <c r="H625" s="294"/>
      <c r="I625" s="294"/>
      <c r="J625" s="294"/>
      <c r="K625" s="294"/>
      <c r="L625" s="294"/>
      <c r="M625" s="294"/>
      <c r="N625" s="294"/>
      <c r="O625" s="294"/>
      <c r="P625" s="294"/>
      <c r="Q625" s="294"/>
      <c r="R625" s="294"/>
      <c r="S625" s="294"/>
      <c r="T625" s="294"/>
      <c r="U625" s="294"/>
      <c r="V625" s="294"/>
      <c r="W625" s="294"/>
      <c r="X625" s="294"/>
      <c r="Y625" s="294"/>
      <c r="Z625" s="294"/>
    </row>
    <row r="626" spans="1:26" ht="12.75" customHeight="1">
      <c r="A626" s="848"/>
      <c r="B626" s="804"/>
      <c r="C626" s="298"/>
      <c r="D626" s="294"/>
      <c r="E626" s="294"/>
      <c r="F626" s="308"/>
      <c r="G626" s="298"/>
      <c r="H626" s="294"/>
      <c r="I626" s="294"/>
      <c r="J626" s="294"/>
      <c r="K626" s="294"/>
      <c r="L626" s="294"/>
      <c r="M626" s="294"/>
      <c r="N626" s="294"/>
      <c r="O626" s="294"/>
      <c r="P626" s="294"/>
      <c r="Q626" s="294"/>
      <c r="R626" s="294"/>
      <c r="S626" s="294"/>
      <c r="T626" s="294"/>
      <c r="U626" s="294"/>
      <c r="V626" s="294"/>
      <c r="W626" s="294"/>
      <c r="X626" s="294"/>
      <c r="Y626" s="294"/>
      <c r="Z626" s="294"/>
    </row>
    <row r="627" spans="1:26" ht="12.75" customHeight="1">
      <c r="A627" s="7"/>
      <c r="B627" s="305"/>
      <c r="C627" s="298"/>
      <c r="D627" s="294"/>
      <c r="E627" s="294"/>
      <c r="F627" s="307"/>
      <c r="G627" s="294"/>
      <c r="H627" s="294"/>
      <c r="I627" s="294"/>
      <c r="J627" s="294"/>
      <c r="K627" s="294"/>
      <c r="L627" s="294"/>
      <c r="M627" s="294"/>
      <c r="N627" s="294"/>
      <c r="O627" s="294"/>
      <c r="P627" s="294"/>
      <c r="Q627" s="294"/>
      <c r="R627" s="294"/>
      <c r="S627" s="294"/>
      <c r="T627" s="294"/>
      <c r="U627" s="294"/>
      <c r="V627" s="294"/>
      <c r="W627" s="294"/>
      <c r="X627" s="294"/>
      <c r="Y627" s="294"/>
      <c r="Z627" s="294"/>
    </row>
    <row r="628" spans="1:26" ht="12.75" customHeight="1">
      <c r="A628" s="32"/>
      <c r="B628" s="294"/>
      <c r="C628" s="302"/>
      <c r="D628" s="294"/>
      <c r="E628" s="294"/>
      <c r="F628" s="281"/>
      <c r="G628" s="281"/>
      <c r="H628" s="294"/>
      <c r="I628" s="294"/>
      <c r="J628" s="294"/>
      <c r="K628" s="294"/>
      <c r="L628" s="294"/>
      <c r="M628" s="294"/>
      <c r="N628" s="294"/>
      <c r="O628" s="294"/>
      <c r="P628" s="294"/>
      <c r="Q628" s="294"/>
      <c r="R628" s="294"/>
      <c r="S628" s="294"/>
      <c r="T628" s="294"/>
      <c r="U628" s="294"/>
      <c r="V628" s="294"/>
      <c r="W628" s="294"/>
      <c r="X628" s="294"/>
      <c r="Y628" s="294"/>
      <c r="Z628" s="294"/>
    </row>
    <row r="629" spans="1:26" ht="12.75" customHeight="1">
      <c r="A629" s="7"/>
      <c r="B629" s="298"/>
      <c r="C629" s="298"/>
      <c r="D629" s="294"/>
      <c r="E629" s="294"/>
      <c r="F629" s="294"/>
      <c r="G629" s="294"/>
      <c r="H629" s="294"/>
      <c r="I629" s="294"/>
      <c r="J629" s="294"/>
      <c r="K629" s="294"/>
      <c r="L629" s="294"/>
      <c r="M629" s="294"/>
      <c r="N629" s="294"/>
      <c r="O629" s="294"/>
      <c r="P629" s="294"/>
      <c r="Q629" s="294"/>
      <c r="R629" s="294"/>
      <c r="S629" s="294"/>
      <c r="T629" s="294"/>
      <c r="U629" s="294"/>
      <c r="V629" s="294"/>
      <c r="W629" s="294"/>
      <c r="X629" s="294"/>
      <c r="Y629" s="294"/>
      <c r="Z629" s="294"/>
    </row>
    <row r="630" spans="1:26" ht="12.75" customHeight="1">
      <c r="A630" s="32"/>
      <c r="B630" s="294"/>
      <c r="C630" s="294"/>
      <c r="D630" s="294"/>
      <c r="E630" s="294"/>
      <c r="F630" s="294"/>
      <c r="G630" s="294"/>
      <c r="H630" s="294"/>
      <c r="I630" s="294"/>
      <c r="J630" s="294"/>
      <c r="K630" s="294"/>
      <c r="L630" s="294"/>
      <c r="M630" s="294"/>
      <c r="N630" s="294"/>
      <c r="O630" s="294"/>
      <c r="P630" s="294"/>
      <c r="Q630" s="294"/>
      <c r="R630" s="294"/>
      <c r="S630" s="294"/>
      <c r="T630" s="294"/>
      <c r="U630" s="294"/>
      <c r="V630" s="294"/>
      <c r="W630" s="294"/>
      <c r="X630" s="294"/>
      <c r="Y630" s="294"/>
      <c r="Z630" s="294"/>
    </row>
    <row r="631" spans="1:26" ht="12.75" customHeight="1">
      <c r="A631" s="32"/>
      <c r="B631" s="294"/>
      <c r="C631" s="294"/>
      <c r="D631" s="294"/>
      <c r="E631" s="294"/>
      <c r="F631" s="294"/>
      <c r="G631" s="294"/>
      <c r="H631" s="294"/>
      <c r="I631" s="294"/>
      <c r="J631" s="294"/>
      <c r="K631" s="294"/>
      <c r="L631" s="294"/>
      <c r="M631" s="294"/>
      <c r="N631" s="294"/>
      <c r="O631" s="294"/>
      <c r="P631" s="294"/>
      <c r="Q631" s="294"/>
      <c r="R631" s="294"/>
      <c r="S631" s="294"/>
      <c r="T631" s="294"/>
      <c r="U631" s="294"/>
      <c r="V631" s="294"/>
      <c r="W631" s="294"/>
      <c r="X631" s="294"/>
      <c r="Y631" s="294"/>
      <c r="Z631" s="294"/>
    </row>
    <row r="632" spans="1:26" ht="12.75" customHeight="1">
      <c r="A632" s="32"/>
      <c r="B632" s="294"/>
      <c r="C632" s="294"/>
      <c r="D632" s="294"/>
      <c r="E632" s="294"/>
      <c r="F632" s="294"/>
      <c r="G632" s="294"/>
      <c r="H632" s="294"/>
      <c r="I632" s="294"/>
      <c r="J632" s="294"/>
      <c r="K632" s="294"/>
      <c r="L632" s="294"/>
      <c r="M632" s="294"/>
      <c r="N632" s="294"/>
      <c r="O632" s="294"/>
      <c r="P632" s="294"/>
      <c r="Q632" s="294"/>
      <c r="R632" s="294"/>
      <c r="S632" s="294"/>
      <c r="T632" s="294"/>
      <c r="U632" s="294"/>
      <c r="V632" s="294"/>
      <c r="W632" s="294"/>
      <c r="X632" s="294"/>
      <c r="Y632" s="294"/>
      <c r="Z632" s="294"/>
    </row>
    <row r="633" spans="1:26" ht="12.75" customHeight="1">
      <c r="A633" s="49"/>
      <c r="B633" s="298"/>
      <c r="C633" s="301"/>
      <c r="D633" s="294"/>
      <c r="E633" s="294"/>
      <c r="F633" s="281"/>
      <c r="G633" s="281"/>
      <c r="H633" s="294"/>
      <c r="I633" s="294"/>
      <c r="J633" s="294"/>
      <c r="K633" s="294"/>
      <c r="L633" s="294"/>
      <c r="M633" s="294"/>
      <c r="N633" s="294"/>
      <c r="O633" s="294"/>
      <c r="P633" s="294"/>
      <c r="Q633" s="294"/>
      <c r="R633" s="294"/>
      <c r="S633" s="294"/>
      <c r="T633" s="294"/>
      <c r="U633" s="294"/>
      <c r="V633" s="294"/>
      <c r="W633" s="294"/>
      <c r="X633" s="294"/>
      <c r="Y633" s="294"/>
      <c r="Z633" s="294"/>
    </row>
    <row r="634" spans="1:26" ht="12.75" customHeight="1">
      <c r="A634" s="29"/>
      <c r="B634" s="294"/>
      <c r="C634" s="294"/>
      <c r="D634" s="294"/>
      <c r="E634" s="294"/>
      <c r="F634" s="294"/>
      <c r="G634" s="298"/>
      <c r="H634" s="294"/>
      <c r="I634" s="294"/>
      <c r="J634" s="294"/>
      <c r="K634" s="294"/>
      <c r="L634" s="294"/>
      <c r="M634" s="294"/>
      <c r="N634" s="294"/>
      <c r="O634" s="294"/>
      <c r="P634" s="294"/>
      <c r="Q634" s="294"/>
      <c r="R634" s="294"/>
      <c r="S634" s="294"/>
      <c r="T634" s="294"/>
      <c r="U634" s="294"/>
      <c r="V634" s="294"/>
      <c r="W634" s="294"/>
      <c r="X634" s="294"/>
      <c r="Y634" s="294"/>
      <c r="Z634" s="294"/>
    </row>
    <row r="635" spans="1:26" ht="12.75" customHeight="1">
      <c r="A635" s="29"/>
      <c r="B635" s="302"/>
      <c r="C635" s="294"/>
      <c r="D635" s="294"/>
      <c r="E635" s="294"/>
      <c r="F635" s="294"/>
      <c r="G635" s="294"/>
      <c r="H635" s="294"/>
      <c r="I635" s="294"/>
      <c r="J635" s="294"/>
      <c r="K635" s="294"/>
      <c r="L635" s="294"/>
      <c r="M635" s="294"/>
      <c r="N635" s="294"/>
      <c r="O635" s="294"/>
      <c r="P635" s="294"/>
      <c r="Q635" s="294"/>
      <c r="R635" s="294"/>
      <c r="S635" s="294"/>
      <c r="T635" s="294"/>
      <c r="U635" s="294"/>
      <c r="V635" s="294"/>
      <c r="W635" s="294"/>
      <c r="X635" s="294"/>
      <c r="Y635" s="294"/>
      <c r="Z635" s="294"/>
    </row>
    <row r="636" spans="1:26" ht="12.75" customHeight="1">
      <c r="A636" s="49"/>
      <c r="B636" s="301"/>
      <c r="C636" s="298"/>
      <c r="D636" s="294"/>
      <c r="E636" s="294"/>
      <c r="F636" s="294"/>
      <c r="G636" s="294"/>
      <c r="H636" s="294"/>
      <c r="I636" s="294"/>
      <c r="J636" s="294"/>
      <c r="K636" s="294"/>
      <c r="L636" s="294"/>
      <c r="M636" s="294"/>
      <c r="N636" s="294"/>
      <c r="O636" s="294"/>
      <c r="P636" s="294"/>
      <c r="Q636" s="294"/>
      <c r="R636" s="294"/>
      <c r="S636" s="294"/>
      <c r="T636" s="294"/>
      <c r="U636" s="294"/>
      <c r="V636" s="294"/>
      <c r="W636" s="294"/>
      <c r="X636" s="294"/>
      <c r="Y636" s="294"/>
      <c r="Z636" s="294"/>
    </row>
    <row r="637" spans="1:26" ht="12.75" customHeight="1">
      <c r="A637" s="29"/>
      <c r="B637" s="294"/>
      <c r="C637" s="294"/>
      <c r="D637" s="294"/>
      <c r="E637" s="294"/>
      <c r="F637" s="294"/>
      <c r="G637" s="294"/>
      <c r="H637" s="294"/>
      <c r="I637" s="294"/>
      <c r="J637" s="294"/>
      <c r="K637" s="294"/>
      <c r="L637" s="294"/>
      <c r="M637" s="294"/>
      <c r="N637" s="294"/>
      <c r="O637" s="294"/>
      <c r="P637" s="294"/>
      <c r="Q637" s="294"/>
      <c r="R637" s="294"/>
      <c r="S637" s="294"/>
      <c r="T637" s="294"/>
      <c r="U637" s="294"/>
      <c r="V637" s="294"/>
      <c r="W637" s="294"/>
      <c r="X637" s="294"/>
      <c r="Y637" s="294"/>
      <c r="Z637" s="294"/>
    </row>
    <row r="638" spans="1:26" ht="12.75" customHeight="1">
      <c r="A638" s="29"/>
      <c r="B638" s="302"/>
      <c r="C638" s="294"/>
      <c r="D638" s="294"/>
      <c r="E638" s="294"/>
      <c r="F638" s="294"/>
      <c r="G638" s="294"/>
      <c r="H638" s="294"/>
      <c r="I638" s="294"/>
      <c r="J638" s="294"/>
      <c r="K638" s="294"/>
      <c r="L638" s="294"/>
      <c r="M638" s="294"/>
      <c r="N638" s="294"/>
      <c r="O638" s="294"/>
      <c r="P638" s="294"/>
      <c r="Q638" s="294"/>
      <c r="R638" s="294"/>
      <c r="S638" s="294"/>
      <c r="T638" s="294"/>
      <c r="U638" s="294"/>
      <c r="V638" s="294"/>
      <c r="W638" s="294"/>
      <c r="X638" s="294"/>
      <c r="Y638" s="294"/>
      <c r="Z638" s="294"/>
    </row>
    <row r="639" spans="1:26" ht="12.75" customHeight="1">
      <c r="A639" s="49"/>
      <c r="B639" s="298"/>
      <c r="C639" s="298"/>
      <c r="D639" s="294"/>
      <c r="E639" s="294"/>
      <c r="F639" s="294"/>
      <c r="G639" s="294"/>
      <c r="H639" s="294"/>
      <c r="I639" s="294"/>
      <c r="J639" s="294"/>
      <c r="K639" s="294"/>
      <c r="L639" s="294"/>
      <c r="M639" s="294"/>
      <c r="N639" s="294"/>
      <c r="O639" s="294"/>
      <c r="P639" s="294"/>
      <c r="Q639" s="294"/>
      <c r="R639" s="294"/>
      <c r="S639" s="294"/>
      <c r="T639" s="294"/>
      <c r="U639" s="294"/>
      <c r="V639" s="294"/>
      <c r="W639" s="294"/>
      <c r="X639" s="294"/>
      <c r="Y639" s="294"/>
      <c r="Z639" s="294"/>
    </row>
    <row r="640" spans="1:26" ht="12.75" customHeight="1">
      <c r="A640" s="29"/>
      <c r="B640" s="294"/>
      <c r="C640" s="294"/>
      <c r="D640" s="294"/>
      <c r="E640" s="294"/>
      <c r="F640" s="294"/>
      <c r="G640" s="294"/>
      <c r="H640" s="294"/>
      <c r="I640" s="294"/>
      <c r="J640" s="294"/>
      <c r="K640" s="294"/>
      <c r="L640" s="294"/>
      <c r="M640" s="294"/>
      <c r="N640" s="294"/>
      <c r="O640" s="294"/>
      <c r="P640" s="294"/>
      <c r="Q640" s="294"/>
      <c r="R640" s="294"/>
      <c r="S640" s="294"/>
      <c r="T640" s="294"/>
      <c r="U640" s="294"/>
      <c r="V640" s="294"/>
      <c r="W640" s="294"/>
      <c r="X640" s="294"/>
      <c r="Y640" s="294"/>
      <c r="Z640" s="294"/>
    </row>
    <row r="641" spans="1:26" ht="12.75" customHeight="1">
      <c r="A641" s="49"/>
      <c r="B641" s="301"/>
      <c r="C641" s="298"/>
      <c r="D641" s="294"/>
      <c r="E641" s="294"/>
      <c r="F641" s="294"/>
      <c r="G641" s="294"/>
      <c r="H641" s="294"/>
      <c r="I641" s="294"/>
      <c r="J641" s="294"/>
      <c r="K641" s="294"/>
      <c r="L641" s="294"/>
      <c r="M641" s="294"/>
      <c r="N641" s="294"/>
      <c r="O641" s="294"/>
      <c r="P641" s="294"/>
      <c r="Q641" s="294"/>
      <c r="R641" s="294"/>
      <c r="S641" s="294"/>
      <c r="T641" s="294"/>
      <c r="U641" s="294"/>
      <c r="V641" s="294"/>
      <c r="W641" s="294"/>
      <c r="X641" s="294"/>
      <c r="Y641" s="294"/>
      <c r="Z641" s="294"/>
    </row>
    <row r="642" spans="1:26" ht="12.75" customHeight="1">
      <c r="A642" s="29"/>
      <c r="B642" s="302"/>
      <c r="C642" s="294"/>
      <c r="D642" s="294"/>
      <c r="E642" s="294"/>
      <c r="F642" s="294"/>
      <c r="G642" s="294"/>
      <c r="H642" s="294"/>
      <c r="I642" s="294"/>
      <c r="J642" s="294"/>
      <c r="K642" s="294"/>
      <c r="L642" s="294"/>
      <c r="M642" s="294"/>
      <c r="N642" s="294"/>
      <c r="O642" s="294"/>
      <c r="P642" s="294"/>
      <c r="Q642" s="294"/>
      <c r="R642" s="294"/>
      <c r="S642" s="294"/>
      <c r="T642" s="294"/>
      <c r="U642" s="294"/>
      <c r="V642" s="294"/>
      <c r="W642" s="294"/>
      <c r="X642" s="294"/>
      <c r="Y642" s="294"/>
      <c r="Z642" s="294"/>
    </row>
    <row r="643" spans="1:26" ht="12.75" customHeight="1">
      <c r="A643" s="29"/>
      <c r="B643" s="302"/>
      <c r="C643" s="294"/>
      <c r="D643" s="294"/>
      <c r="E643" s="294"/>
      <c r="F643" s="294"/>
      <c r="G643" s="298"/>
      <c r="H643" s="294"/>
      <c r="I643" s="294"/>
      <c r="J643" s="294"/>
      <c r="K643" s="294"/>
      <c r="L643" s="294"/>
      <c r="M643" s="294"/>
      <c r="N643" s="294"/>
      <c r="O643" s="294"/>
      <c r="P643" s="294"/>
      <c r="Q643" s="294"/>
      <c r="R643" s="294"/>
      <c r="S643" s="294"/>
      <c r="T643" s="294"/>
      <c r="U643" s="294"/>
      <c r="V643" s="294"/>
      <c r="W643" s="294"/>
      <c r="X643" s="294"/>
      <c r="Y643" s="294"/>
      <c r="Z643" s="294"/>
    </row>
    <row r="644" spans="1:26" ht="12.75" customHeight="1">
      <c r="A644" s="29"/>
      <c r="B644" s="302"/>
      <c r="C644" s="294"/>
      <c r="D644" s="294"/>
      <c r="E644" s="294"/>
      <c r="F644" s="294"/>
      <c r="G644" s="302"/>
      <c r="H644" s="298"/>
      <c r="I644" s="294"/>
      <c r="J644" s="294"/>
      <c r="K644" s="294"/>
      <c r="L644" s="294"/>
      <c r="M644" s="294"/>
      <c r="N644" s="294"/>
      <c r="O644" s="294"/>
      <c r="P644" s="294"/>
      <c r="Q644" s="294"/>
      <c r="R644" s="294"/>
      <c r="S644" s="294"/>
      <c r="T644" s="294"/>
      <c r="U644" s="294"/>
      <c r="V644" s="294"/>
      <c r="W644" s="294"/>
      <c r="X644" s="294"/>
      <c r="Y644" s="294"/>
      <c r="Z644" s="294"/>
    </row>
    <row r="645" spans="1:26" ht="12.75" customHeight="1">
      <c r="A645" s="29"/>
      <c r="B645" s="302"/>
      <c r="C645" s="294"/>
      <c r="D645" s="302"/>
      <c r="E645" s="298"/>
      <c r="F645" s="294"/>
      <c r="G645" s="294"/>
      <c r="H645" s="294"/>
      <c r="I645" s="294"/>
      <c r="J645" s="294"/>
      <c r="K645" s="294"/>
      <c r="L645" s="294"/>
      <c r="M645" s="294"/>
      <c r="N645" s="294"/>
      <c r="O645" s="294"/>
      <c r="P645" s="294"/>
      <c r="Q645" s="294"/>
      <c r="R645" s="294"/>
      <c r="S645" s="294"/>
      <c r="T645" s="294"/>
      <c r="U645" s="294"/>
      <c r="V645" s="294"/>
      <c r="W645" s="294"/>
      <c r="X645" s="294"/>
      <c r="Y645" s="294"/>
      <c r="Z645" s="294"/>
    </row>
    <row r="646" spans="1:26" ht="12.75" customHeight="1">
      <c r="A646" s="848"/>
      <c r="B646" s="804"/>
      <c r="C646" s="298"/>
      <c r="D646" s="294"/>
      <c r="E646" s="294"/>
      <c r="F646" s="294"/>
      <c r="G646" s="294"/>
      <c r="H646" s="294"/>
      <c r="I646" s="294"/>
      <c r="J646" s="294"/>
      <c r="K646" s="294"/>
      <c r="L646" s="294"/>
      <c r="M646" s="294"/>
      <c r="N646" s="294"/>
      <c r="O646" s="294"/>
      <c r="P646" s="294"/>
      <c r="Q646" s="294"/>
      <c r="R646" s="294"/>
      <c r="S646" s="294"/>
      <c r="T646" s="294"/>
      <c r="U646" s="294"/>
      <c r="V646" s="294"/>
      <c r="W646" s="294"/>
      <c r="X646" s="294"/>
      <c r="Y646" s="294"/>
      <c r="Z646" s="294"/>
    </row>
    <row r="647" spans="1:26" ht="12.75" customHeight="1">
      <c r="A647" s="49"/>
      <c r="B647" s="305"/>
      <c r="C647" s="298"/>
      <c r="D647" s="294"/>
      <c r="E647" s="294"/>
      <c r="F647" s="294"/>
      <c r="G647" s="294"/>
      <c r="H647" s="294"/>
      <c r="I647" s="294"/>
      <c r="J647" s="294"/>
      <c r="K647" s="294"/>
      <c r="L647" s="294"/>
      <c r="M647" s="294"/>
      <c r="N647" s="294"/>
      <c r="O647" s="294"/>
      <c r="P647" s="294"/>
      <c r="Q647" s="294"/>
      <c r="R647" s="294"/>
      <c r="S647" s="294"/>
      <c r="T647" s="294"/>
      <c r="U647" s="294"/>
      <c r="V647" s="294"/>
      <c r="W647" s="294"/>
      <c r="X647" s="294"/>
      <c r="Y647" s="294"/>
      <c r="Z647" s="294"/>
    </row>
    <row r="648" spans="1:26" ht="12.75" customHeight="1">
      <c r="A648" s="29"/>
      <c r="B648" s="281"/>
      <c r="C648" s="294"/>
      <c r="D648" s="294"/>
      <c r="E648" s="294"/>
      <c r="F648" s="294"/>
      <c r="G648" s="294"/>
      <c r="H648" s="294"/>
      <c r="I648" s="294"/>
      <c r="J648" s="294"/>
      <c r="K648" s="294"/>
      <c r="L648" s="294"/>
      <c r="M648" s="294"/>
      <c r="N648" s="294"/>
      <c r="O648" s="294"/>
      <c r="P648" s="294"/>
      <c r="Q648" s="294"/>
      <c r="R648" s="294"/>
      <c r="S648" s="294"/>
      <c r="T648" s="294"/>
      <c r="U648" s="294"/>
      <c r="V648" s="294"/>
      <c r="W648" s="294"/>
      <c r="X648" s="294"/>
      <c r="Y648" s="294"/>
      <c r="Z648" s="294"/>
    </row>
    <row r="649" spans="1:26" ht="12.75" customHeight="1">
      <c r="A649" s="29"/>
      <c r="B649" s="281"/>
      <c r="C649" s="294"/>
      <c r="D649" s="294"/>
      <c r="E649" s="294"/>
      <c r="F649" s="294"/>
      <c r="G649" s="294"/>
      <c r="H649" s="294"/>
      <c r="I649" s="294"/>
      <c r="J649" s="294"/>
      <c r="K649" s="294"/>
      <c r="L649" s="294"/>
      <c r="M649" s="294"/>
      <c r="N649" s="294"/>
      <c r="O649" s="294"/>
      <c r="P649" s="294"/>
      <c r="Q649" s="294"/>
      <c r="R649" s="294"/>
      <c r="S649" s="294"/>
      <c r="T649" s="294"/>
      <c r="U649" s="294"/>
      <c r="V649" s="294"/>
      <c r="W649" s="294"/>
      <c r="X649" s="294"/>
      <c r="Y649" s="294"/>
      <c r="Z649" s="294"/>
    </row>
    <row r="650" spans="1:26" ht="12.75" customHeight="1">
      <c r="A650" s="29"/>
      <c r="B650" s="302"/>
      <c r="C650" s="302"/>
      <c r="D650" s="294"/>
      <c r="E650" s="294"/>
      <c r="F650" s="294"/>
      <c r="G650" s="294"/>
      <c r="H650" s="294"/>
      <c r="I650" s="294"/>
      <c r="J650" s="294"/>
      <c r="K650" s="294"/>
      <c r="L650" s="294"/>
      <c r="M650" s="294"/>
      <c r="N650" s="294"/>
      <c r="O650" s="294"/>
      <c r="P650" s="294"/>
      <c r="Q650" s="294"/>
      <c r="R650" s="294"/>
      <c r="S650" s="294"/>
      <c r="T650" s="294"/>
      <c r="U650" s="294"/>
      <c r="V650" s="294"/>
      <c r="W650" s="294"/>
      <c r="X650" s="294"/>
      <c r="Y650" s="294"/>
      <c r="Z650" s="294"/>
    </row>
    <row r="651" spans="1:26" ht="12.75" customHeight="1">
      <c r="A651" s="29"/>
      <c r="B651" s="302"/>
      <c r="C651" s="302"/>
      <c r="D651" s="294"/>
      <c r="E651" s="294"/>
      <c r="F651" s="294"/>
      <c r="G651" s="294"/>
      <c r="H651" s="294"/>
      <c r="I651" s="294"/>
      <c r="J651" s="294"/>
      <c r="K651" s="294"/>
      <c r="L651" s="294"/>
      <c r="M651" s="294"/>
      <c r="N651" s="294"/>
      <c r="O651" s="294"/>
      <c r="P651" s="294"/>
      <c r="Q651" s="294"/>
      <c r="R651" s="294"/>
      <c r="S651" s="294"/>
      <c r="T651" s="294"/>
      <c r="U651" s="294"/>
      <c r="V651" s="294"/>
      <c r="W651" s="294"/>
      <c r="X651" s="294"/>
      <c r="Y651" s="294"/>
      <c r="Z651" s="294"/>
    </row>
    <row r="652" spans="1:26" ht="12.75" customHeight="1">
      <c r="A652" s="848"/>
      <c r="B652" s="804"/>
      <c r="C652" s="298"/>
      <c r="D652" s="294"/>
      <c r="E652" s="294"/>
      <c r="F652" s="294"/>
      <c r="G652" s="294"/>
      <c r="H652" s="294"/>
      <c r="I652" s="294"/>
      <c r="J652" s="294"/>
      <c r="K652" s="294"/>
      <c r="L652" s="294"/>
      <c r="M652" s="294"/>
      <c r="N652" s="294"/>
      <c r="O652" s="294"/>
      <c r="P652" s="294"/>
      <c r="Q652" s="294"/>
      <c r="R652" s="294"/>
      <c r="S652" s="294"/>
      <c r="T652" s="294"/>
      <c r="U652" s="294"/>
      <c r="V652" s="294"/>
      <c r="W652" s="294"/>
      <c r="X652" s="294"/>
      <c r="Y652" s="294"/>
      <c r="Z652" s="294"/>
    </row>
    <row r="653" spans="1:26" ht="12.75" customHeight="1">
      <c r="A653" s="49"/>
      <c r="B653" s="305"/>
      <c r="C653" s="298"/>
      <c r="D653" s="294"/>
      <c r="E653" s="294"/>
      <c r="F653" s="294"/>
      <c r="G653" s="294"/>
      <c r="H653" s="294"/>
      <c r="I653" s="294"/>
      <c r="J653" s="294"/>
      <c r="K653" s="294"/>
      <c r="L653" s="294"/>
      <c r="M653" s="294"/>
      <c r="N653" s="294"/>
      <c r="O653" s="294"/>
      <c r="P653" s="294"/>
      <c r="Q653" s="294"/>
      <c r="R653" s="294"/>
      <c r="S653" s="294"/>
      <c r="T653" s="294"/>
      <c r="U653" s="294"/>
      <c r="V653" s="294"/>
      <c r="W653" s="294"/>
      <c r="X653" s="294"/>
      <c r="Y653" s="294"/>
      <c r="Z653" s="294"/>
    </row>
    <row r="654" spans="1:26" ht="12.75" customHeight="1">
      <c r="A654" s="29"/>
      <c r="B654" s="302"/>
      <c r="C654" s="302"/>
      <c r="D654" s="307"/>
      <c r="E654" s="301"/>
      <c r="F654" s="294"/>
      <c r="G654" s="294"/>
      <c r="H654" s="294"/>
      <c r="I654" s="294"/>
      <c r="J654" s="294"/>
      <c r="K654" s="294"/>
      <c r="L654" s="294"/>
      <c r="M654" s="294"/>
      <c r="N654" s="294"/>
      <c r="O654" s="294"/>
      <c r="P654" s="294"/>
      <c r="Q654" s="294"/>
      <c r="R654" s="294"/>
      <c r="S654" s="294"/>
      <c r="T654" s="294"/>
      <c r="U654" s="294"/>
      <c r="V654" s="294"/>
      <c r="W654" s="294"/>
      <c r="X654" s="294"/>
      <c r="Y654" s="294"/>
      <c r="Z654" s="294"/>
    </row>
    <row r="655" spans="1:26" ht="12.75" customHeight="1">
      <c r="A655" s="49"/>
      <c r="B655" s="301"/>
      <c r="C655" s="301"/>
      <c r="D655" s="307"/>
      <c r="E655" s="301"/>
      <c r="F655" s="294"/>
      <c r="G655" s="294"/>
      <c r="H655" s="294"/>
      <c r="I655" s="294"/>
      <c r="J655" s="294"/>
      <c r="K655" s="294"/>
      <c r="L655" s="294"/>
      <c r="M655" s="294"/>
      <c r="N655" s="294"/>
      <c r="O655" s="294"/>
      <c r="P655" s="294"/>
      <c r="Q655" s="294"/>
      <c r="R655" s="294"/>
      <c r="S655" s="294"/>
      <c r="T655" s="294"/>
      <c r="U655" s="294"/>
      <c r="V655" s="294"/>
      <c r="W655" s="294"/>
      <c r="X655" s="294"/>
      <c r="Y655" s="294"/>
      <c r="Z655" s="294"/>
    </row>
    <row r="656" spans="1:26" ht="12.75" customHeight="1">
      <c r="A656" s="29"/>
      <c r="B656" s="302"/>
      <c r="C656" s="302"/>
      <c r="D656" s="307"/>
      <c r="E656" s="301"/>
      <c r="F656" s="281"/>
      <c r="G656" s="294"/>
      <c r="H656" s="294"/>
      <c r="I656" s="294"/>
      <c r="J656" s="294"/>
      <c r="K656" s="294"/>
      <c r="L656" s="294"/>
      <c r="M656" s="294"/>
      <c r="N656" s="294"/>
      <c r="O656" s="294"/>
      <c r="P656" s="294"/>
      <c r="Q656" s="294"/>
      <c r="R656" s="294"/>
      <c r="S656" s="294"/>
      <c r="T656" s="294"/>
      <c r="U656" s="294"/>
      <c r="V656" s="294"/>
      <c r="W656" s="294"/>
      <c r="X656" s="294"/>
      <c r="Y656" s="294"/>
      <c r="Z656" s="294"/>
    </row>
    <row r="657" spans="1:26" ht="12.75" customHeight="1">
      <c r="A657" s="49"/>
      <c r="B657" s="301"/>
      <c r="C657" s="301"/>
      <c r="D657" s="307"/>
      <c r="E657" s="301"/>
      <c r="F657" s="281"/>
      <c r="G657" s="294"/>
      <c r="H657" s="294"/>
      <c r="I657" s="294"/>
      <c r="J657" s="294"/>
      <c r="K657" s="294"/>
      <c r="L657" s="294"/>
      <c r="M657" s="294"/>
      <c r="N657" s="294"/>
      <c r="O657" s="294"/>
      <c r="P657" s="294"/>
      <c r="Q657" s="294"/>
      <c r="R657" s="294"/>
      <c r="S657" s="294"/>
      <c r="T657" s="294"/>
      <c r="U657" s="294"/>
      <c r="V657" s="294"/>
      <c r="W657" s="294"/>
      <c r="X657" s="294"/>
      <c r="Y657" s="294"/>
      <c r="Z657" s="294"/>
    </row>
    <row r="658" spans="1:26" ht="12.75" customHeight="1">
      <c r="A658" s="29"/>
      <c r="B658" s="302"/>
      <c r="C658" s="302"/>
      <c r="D658" s="307"/>
      <c r="E658" s="301"/>
      <c r="F658" s="294"/>
      <c r="G658" s="294"/>
      <c r="H658" s="294"/>
      <c r="I658" s="294"/>
      <c r="J658" s="294"/>
      <c r="K658" s="294"/>
      <c r="L658" s="294"/>
      <c r="M658" s="294"/>
      <c r="N658" s="294"/>
      <c r="O658" s="294"/>
      <c r="P658" s="294"/>
      <c r="Q658" s="294"/>
      <c r="R658" s="294"/>
      <c r="S658" s="294"/>
      <c r="T658" s="294"/>
      <c r="U658" s="294"/>
      <c r="V658" s="294"/>
      <c r="W658" s="294"/>
      <c r="X658" s="294"/>
      <c r="Y658" s="294"/>
      <c r="Z658" s="294"/>
    </row>
    <row r="659" spans="1:26" ht="12.75" customHeight="1">
      <c r="A659" s="49"/>
      <c r="B659" s="301"/>
      <c r="C659" s="301"/>
      <c r="D659" s="307"/>
      <c r="E659" s="301"/>
      <c r="F659" s="294"/>
      <c r="G659" s="294"/>
      <c r="H659" s="294"/>
      <c r="I659" s="294"/>
      <c r="J659" s="294"/>
      <c r="K659" s="294"/>
      <c r="L659" s="294"/>
      <c r="M659" s="294"/>
      <c r="N659" s="294"/>
      <c r="O659" s="294"/>
      <c r="P659" s="294"/>
      <c r="Q659" s="294"/>
      <c r="R659" s="294"/>
      <c r="S659" s="294"/>
      <c r="T659" s="294"/>
      <c r="U659" s="294"/>
      <c r="V659" s="294"/>
      <c r="W659" s="294"/>
      <c r="X659" s="294"/>
      <c r="Y659" s="294"/>
      <c r="Z659" s="294"/>
    </row>
    <row r="660" spans="1:26" ht="12.75" customHeight="1">
      <c r="A660" s="29"/>
      <c r="B660" s="302"/>
      <c r="C660" s="302"/>
      <c r="D660" s="307"/>
      <c r="E660" s="301"/>
      <c r="F660" s="281"/>
      <c r="G660" s="294"/>
      <c r="H660" s="294"/>
      <c r="I660" s="294"/>
      <c r="J660" s="294"/>
      <c r="K660" s="294"/>
      <c r="L660" s="294"/>
      <c r="M660" s="294"/>
      <c r="N660" s="294"/>
      <c r="O660" s="294"/>
      <c r="P660" s="294"/>
      <c r="Q660" s="294"/>
      <c r="R660" s="294"/>
      <c r="S660" s="294"/>
      <c r="T660" s="294"/>
      <c r="U660" s="294"/>
      <c r="V660" s="294"/>
      <c r="W660" s="294"/>
      <c r="X660" s="294"/>
      <c r="Y660" s="294"/>
      <c r="Z660" s="294"/>
    </row>
    <row r="661" spans="1:26" ht="12.75" customHeight="1">
      <c r="A661" s="32"/>
      <c r="B661" s="294"/>
      <c r="C661" s="294"/>
      <c r="D661" s="294"/>
      <c r="E661" s="294"/>
      <c r="F661" s="294"/>
      <c r="G661" s="294"/>
      <c r="H661" s="294"/>
      <c r="I661" s="294"/>
      <c r="J661" s="294"/>
      <c r="K661" s="294"/>
      <c r="L661" s="294"/>
      <c r="M661" s="294"/>
      <c r="N661" s="294"/>
      <c r="O661" s="294"/>
      <c r="P661" s="294"/>
      <c r="Q661" s="294"/>
      <c r="R661" s="294"/>
      <c r="S661" s="294"/>
      <c r="T661" s="294"/>
      <c r="U661" s="294"/>
      <c r="V661" s="294"/>
      <c r="W661" s="294"/>
      <c r="X661" s="294"/>
      <c r="Y661" s="294"/>
      <c r="Z661" s="294"/>
    </row>
    <row r="662" spans="1:26" ht="12.75" customHeight="1">
      <c r="A662" s="32"/>
      <c r="B662" s="294"/>
      <c r="C662" s="294"/>
      <c r="D662" s="294"/>
      <c r="E662" s="294"/>
      <c r="F662" s="294"/>
      <c r="G662" s="294"/>
      <c r="H662" s="294"/>
      <c r="I662" s="294"/>
      <c r="J662" s="294"/>
      <c r="K662" s="294"/>
      <c r="L662" s="294"/>
      <c r="M662" s="294"/>
      <c r="N662" s="294"/>
      <c r="O662" s="294"/>
      <c r="P662" s="294"/>
      <c r="Q662" s="294"/>
      <c r="R662" s="294"/>
      <c r="S662" s="294"/>
      <c r="T662" s="294"/>
      <c r="U662" s="294"/>
      <c r="V662" s="294"/>
      <c r="W662" s="294"/>
      <c r="X662" s="294"/>
      <c r="Y662" s="294"/>
      <c r="Z662" s="294"/>
    </row>
    <row r="663" spans="1:26" ht="12.75" customHeight="1">
      <c r="A663" s="7"/>
      <c r="B663" s="298"/>
      <c r="C663" s="298"/>
      <c r="D663" s="313"/>
      <c r="E663" s="298"/>
      <c r="F663" s="294"/>
      <c r="G663" s="294"/>
      <c r="H663" s="294"/>
      <c r="I663" s="294"/>
      <c r="J663" s="294"/>
      <c r="K663" s="294"/>
      <c r="L663" s="294"/>
      <c r="M663" s="294"/>
      <c r="N663" s="294"/>
      <c r="O663" s="294"/>
      <c r="P663" s="294"/>
      <c r="Q663" s="294"/>
      <c r="R663" s="294"/>
      <c r="S663" s="294"/>
      <c r="T663" s="294"/>
      <c r="U663" s="294"/>
      <c r="V663" s="294"/>
      <c r="W663" s="294"/>
      <c r="X663" s="294"/>
      <c r="Y663" s="294"/>
      <c r="Z663" s="294"/>
    </row>
    <row r="664" spans="1:26" ht="12.75" customHeight="1">
      <c r="A664" s="7"/>
      <c r="B664" s="298"/>
      <c r="C664" s="298"/>
      <c r="D664" s="313"/>
      <c r="E664" s="298"/>
      <c r="F664" s="294"/>
      <c r="G664" s="294"/>
      <c r="H664" s="294"/>
      <c r="I664" s="294"/>
      <c r="J664" s="294"/>
      <c r="K664" s="294"/>
      <c r="L664" s="294"/>
      <c r="M664" s="294"/>
      <c r="N664" s="294"/>
      <c r="O664" s="294"/>
      <c r="P664" s="294"/>
      <c r="Q664" s="294"/>
      <c r="R664" s="294"/>
      <c r="S664" s="294"/>
      <c r="T664" s="294"/>
      <c r="U664" s="294"/>
      <c r="V664" s="294"/>
      <c r="W664" s="294"/>
      <c r="X664" s="294"/>
      <c r="Y664" s="294"/>
      <c r="Z664" s="294"/>
    </row>
    <row r="665" spans="1:26" ht="12.75" customHeight="1">
      <c r="A665" s="32"/>
      <c r="B665" s="294"/>
      <c r="C665" s="294"/>
      <c r="D665" s="294"/>
      <c r="E665" s="294"/>
      <c r="F665" s="294"/>
      <c r="G665" s="294"/>
      <c r="H665" s="294"/>
      <c r="I665" s="294"/>
      <c r="J665" s="294"/>
      <c r="K665" s="294"/>
      <c r="L665" s="294"/>
      <c r="M665" s="294"/>
      <c r="N665" s="294"/>
      <c r="O665" s="294"/>
      <c r="P665" s="294"/>
      <c r="Q665" s="294"/>
      <c r="R665" s="294"/>
      <c r="S665" s="294"/>
      <c r="T665" s="294"/>
      <c r="U665" s="294"/>
      <c r="V665" s="294"/>
      <c r="W665" s="294"/>
      <c r="X665" s="294"/>
      <c r="Y665" s="294"/>
      <c r="Z665" s="294"/>
    </row>
    <row r="666" spans="1:26" ht="12.75" customHeight="1">
      <c r="A666" s="32"/>
      <c r="B666" s="294"/>
      <c r="C666" s="294"/>
      <c r="D666" s="317"/>
      <c r="E666" s="294"/>
      <c r="F666" s="294"/>
      <c r="G666" s="294"/>
      <c r="H666" s="294"/>
      <c r="I666" s="294"/>
      <c r="J666" s="294"/>
      <c r="K666" s="294"/>
      <c r="L666" s="294"/>
      <c r="M666" s="294"/>
      <c r="N666" s="294"/>
      <c r="O666" s="294"/>
      <c r="P666" s="294"/>
      <c r="Q666" s="294"/>
      <c r="R666" s="294"/>
      <c r="S666" s="294"/>
      <c r="T666" s="294"/>
      <c r="U666" s="294"/>
      <c r="V666" s="294"/>
      <c r="W666" s="294"/>
      <c r="X666" s="294"/>
      <c r="Y666" s="294"/>
      <c r="Z666" s="294"/>
    </row>
    <row r="667" spans="1:26" ht="12.75" customHeight="1">
      <c r="A667" s="32"/>
      <c r="B667" s="294"/>
      <c r="C667" s="294"/>
      <c r="D667" s="294"/>
      <c r="E667" s="294"/>
      <c r="F667" s="294"/>
      <c r="G667" s="294"/>
      <c r="H667" s="294"/>
      <c r="I667" s="294"/>
      <c r="J667" s="294"/>
      <c r="K667" s="294"/>
      <c r="L667" s="294"/>
      <c r="M667" s="294"/>
      <c r="N667" s="294"/>
      <c r="O667" s="294"/>
      <c r="P667" s="294"/>
      <c r="Q667" s="294"/>
      <c r="R667" s="294"/>
      <c r="S667" s="294"/>
      <c r="T667" s="294"/>
      <c r="U667" s="294"/>
      <c r="V667" s="294"/>
      <c r="W667" s="294"/>
      <c r="X667" s="294"/>
      <c r="Y667" s="294"/>
      <c r="Z667" s="294"/>
    </row>
    <row r="668" spans="1:26" ht="12.75" customHeight="1">
      <c r="A668" s="32"/>
      <c r="B668" s="294"/>
      <c r="C668" s="294"/>
      <c r="D668" s="294"/>
      <c r="E668" s="294"/>
      <c r="F668" s="294"/>
      <c r="G668" s="294"/>
      <c r="H668" s="294"/>
      <c r="I668" s="294"/>
      <c r="J668" s="294"/>
      <c r="K668" s="294"/>
      <c r="L668" s="294"/>
      <c r="M668" s="294"/>
      <c r="N668" s="294"/>
      <c r="O668" s="294"/>
      <c r="P668" s="294"/>
      <c r="Q668" s="294"/>
      <c r="R668" s="294"/>
      <c r="S668" s="294"/>
      <c r="T668" s="294"/>
      <c r="U668" s="294"/>
      <c r="V668" s="294"/>
      <c r="W668" s="294"/>
      <c r="X668" s="294"/>
      <c r="Y668" s="294"/>
      <c r="Z668" s="294"/>
    </row>
    <row r="669" spans="1:26" ht="12.75" customHeight="1">
      <c r="A669" s="32"/>
      <c r="B669" s="294"/>
      <c r="C669" s="294"/>
      <c r="D669" s="294"/>
      <c r="E669" s="294"/>
      <c r="F669" s="294"/>
      <c r="G669" s="294"/>
      <c r="H669" s="294"/>
      <c r="I669" s="294"/>
      <c r="J669" s="294"/>
      <c r="K669" s="294"/>
      <c r="L669" s="294"/>
      <c r="M669" s="294"/>
      <c r="N669" s="294"/>
      <c r="O669" s="294"/>
      <c r="P669" s="294"/>
      <c r="Q669" s="294"/>
      <c r="R669" s="294"/>
      <c r="S669" s="294"/>
      <c r="T669" s="294"/>
      <c r="U669" s="294"/>
      <c r="V669" s="294"/>
      <c r="W669" s="294"/>
      <c r="X669" s="294"/>
      <c r="Y669" s="294"/>
      <c r="Z669" s="294"/>
    </row>
    <row r="670" spans="1:26" ht="12.75" customHeight="1">
      <c r="A670" s="32"/>
      <c r="B670" s="294"/>
      <c r="C670" s="294"/>
      <c r="D670" s="294"/>
      <c r="E670" s="294"/>
      <c r="F670" s="294"/>
      <c r="G670" s="294"/>
      <c r="H670" s="294"/>
      <c r="I670" s="294"/>
      <c r="J670" s="294"/>
      <c r="K670" s="294"/>
      <c r="L670" s="294"/>
      <c r="M670" s="294"/>
      <c r="N670" s="294"/>
      <c r="O670" s="294"/>
      <c r="P670" s="294"/>
      <c r="Q670" s="294"/>
      <c r="R670" s="294"/>
      <c r="S670" s="294"/>
      <c r="T670" s="294"/>
      <c r="U670" s="294"/>
      <c r="V670" s="294"/>
      <c r="W670" s="294"/>
      <c r="X670" s="294"/>
      <c r="Y670" s="294"/>
      <c r="Z670" s="294"/>
    </row>
    <row r="671" spans="1:26" ht="12.75" customHeight="1">
      <c r="A671" s="7"/>
      <c r="B671" s="299"/>
      <c r="C671" s="298"/>
      <c r="D671" s="298"/>
      <c r="E671" s="298"/>
      <c r="F671" s="294"/>
      <c r="G671" s="294"/>
      <c r="H671" s="294"/>
      <c r="I671" s="294"/>
      <c r="J671" s="294"/>
      <c r="K671" s="294"/>
      <c r="L671" s="294"/>
      <c r="M671" s="294"/>
      <c r="N671" s="294"/>
      <c r="O671" s="294"/>
      <c r="P671" s="294"/>
      <c r="Q671" s="294"/>
      <c r="R671" s="294"/>
      <c r="S671" s="294"/>
      <c r="T671" s="294"/>
      <c r="U671" s="294"/>
      <c r="V671" s="294"/>
      <c r="W671" s="294"/>
      <c r="X671" s="294"/>
      <c r="Y671" s="294"/>
      <c r="Z671" s="294"/>
    </row>
    <row r="672" spans="1:26" ht="12.75" customHeight="1">
      <c r="A672" s="7"/>
      <c r="B672" s="298"/>
      <c r="C672" s="298"/>
      <c r="D672" s="298"/>
      <c r="E672" s="294"/>
      <c r="F672" s="294"/>
      <c r="G672" s="294"/>
      <c r="H672" s="294"/>
      <c r="I672" s="294"/>
      <c r="J672" s="294"/>
      <c r="K672" s="294"/>
      <c r="L672" s="294"/>
      <c r="M672" s="294"/>
      <c r="N672" s="294"/>
      <c r="O672" s="294"/>
      <c r="P672" s="294"/>
      <c r="Q672" s="294"/>
      <c r="R672" s="294"/>
      <c r="S672" s="294"/>
      <c r="T672" s="294"/>
      <c r="U672" s="294"/>
      <c r="V672" s="294"/>
      <c r="W672" s="294"/>
      <c r="X672" s="294"/>
      <c r="Y672" s="294"/>
      <c r="Z672" s="294"/>
    </row>
    <row r="673" spans="1:26" ht="12.75" customHeight="1">
      <c r="A673" s="848"/>
      <c r="B673" s="804"/>
      <c r="C673" s="298"/>
      <c r="D673" s="294"/>
      <c r="E673" s="294"/>
      <c r="F673" s="294"/>
      <c r="G673" s="294"/>
      <c r="H673" s="294"/>
      <c r="I673" s="294"/>
      <c r="J673" s="294"/>
      <c r="K673" s="294"/>
      <c r="L673" s="294"/>
      <c r="M673" s="294"/>
      <c r="N673" s="294"/>
      <c r="O673" s="294"/>
      <c r="P673" s="294"/>
      <c r="Q673" s="294"/>
      <c r="R673" s="294"/>
      <c r="S673" s="294"/>
      <c r="T673" s="294"/>
      <c r="U673" s="294"/>
      <c r="V673" s="294"/>
      <c r="W673" s="294"/>
      <c r="X673" s="294"/>
      <c r="Y673" s="294"/>
      <c r="Z673" s="294"/>
    </row>
    <row r="674" spans="1:26" ht="12.75" customHeight="1">
      <c r="A674" s="49"/>
      <c r="B674" s="305"/>
      <c r="C674" s="313"/>
      <c r="D674" s="281"/>
      <c r="E674" s="281"/>
      <c r="F674" s="281"/>
      <c r="G674" s="281"/>
      <c r="H674" s="281"/>
      <c r="I674" s="281"/>
      <c r="J674" s="281"/>
      <c r="K674" s="281"/>
      <c r="L674" s="281"/>
      <c r="M674" s="281"/>
      <c r="N674" s="281"/>
      <c r="O674" s="281"/>
      <c r="P674" s="281"/>
      <c r="Q674" s="281"/>
      <c r="R674" s="281"/>
      <c r="S674" s="281"/>
      <c r="T674" s="281"/>
      <c r="U674" s="281"/>
      <c r="V674" s="281"/>
      <c r="W674" s="281"/>
      <c r="X674" s="281"/>
      <c r="Y674" s="281"/>
      <c r="Z674" s="281"/>
    </row>
    <row r="675" spans="1:26" ht="12.75" customHeight="1">
      <c r="A675" s="29"/>
      <c r="B675" s="294"/>
      <c r="C675" s="302"/>
      <c r="D675" s="294"/>
      <c r="E675" s="294"/>
      <c r="F675" s="294"/>
      <c r="G675" s="302"/>
      <c r="H675" s="294"/>
      <c r="I675" s="294"/>
      <c r="J675" s="294"/>
      <c r="K675" s="294"/>
      <c r="L675" s="294"/>
      <c r="M675" s="294"/>
      <c r="N675" s="294"/>
      <c r="O675" s="294"/>
      <c r="P675" s="294"/>
      <c r="Q675" s="294"/>
      <c r="R675" s="294"/>
      <c r="S675" s="294"/>
      <c r="T675" s="294"/>
      <c r="U675" s="294"/>
      <c r="V675" s="294"/>
      <c r="W675" s="294"/>
      <c r="X675" s="294"/>
      <c r="Y675" s="294"/>
      <c r="Z675" s="294"/>
    </row>
    <row r="676" spans="1:26" ht="12.75" customHeight="1">
      <c r="A676" s="49"/>
      <c r="B676" s="298"/>
      <c r="C676" s="301"/>
      <c r="D676" s="294"/>
      <c r="E676" s="301"/>
      <c r="F676" s="294"/>
      <c r="G676" s="307"/>
      <c r="H676" s="294"/>
      <c r="I676" s="294"/>
      <c r="J676" s="294"/>
      <c r="K676" s="294"/>
      <c r="L676" s="294"/>
      <c r="M676" s="294"/>
      <c r="N676" s="294"/>
      <c r="O676" s="294"/>
      <c r="P676" s="294"/>
      <c r="Q676" s="294"/>
      <c r="R676" s="294"/>
      <c r="S676" s="294"/>
      <c r="T676" s="294"/>
      <c r="U676" s="294"/>
      <c r="V676" s="294"/>
      <c r="W676" s="294"/>
      <c r="X676" s="294"/>
      <c r="Y676" s="294"/>
      <c r="Z676" s="294"/>
    </row>
    <row r="677" spans="1:26" ht="12.75" customHeight="1">
      <c r="A677" s="29"/>
      <c r="B677" s="294"/>
      <c r="C677" s="294"/>
      <c r="D677" s="294"/>
      <c r="E677" s="294"/>
      <c r="F677" s="308"/>
      <c r="G677" s="294"/>
      <c r="H677" s="294"/>
      <c r="I677" s="294"/>
      <c r="J677" s="294"/>
      <c r="K677" s="294"/>
      <c r="L677" s="294"/>
      <c r="M677" s="294"/>
      <c r="N677" s="294"/>
      <c r="O677" s="294"/>
      <c r="P677" s="294"/>
      <c r="Q677" s="294"/>
      <c r="R677" s="294"/>
      <c r="S677" s="294"/>
      <c r="T677" s="294"/>
      <c r="U677" s="294"/>
      <c r="V677" s="294"/>
      <c r="W677" s="294"/>
      <c r="X677" s="294"/>
      <c r="Y677" s="294"/>
      <c r="Z677" s="294"/>
    </row>
    <row r="678" spans="1:26" ht="12.75" customHeight="1">
      <c r="A678" s="29"/>
      <c r="B678" s="294"/>
      <c r="C678" s="294"/>
      <c r="D678" s="294"/>
      <c r="E678" s="294"/>
      <c r="F678" s="308"/>
      <c r="G678" s="294"/>
      <c r="H678" s="294"/>
      <c r="I678" s="294"/>
      <c r="J678" s="294"/>
      <c r="K678" s="294"/>
      <c r="L678" s="294"/>
      <c r="M678" s="294"/>
      <c r="N678" s="294"/>
      <c r="O678" s="294"/>
      <c r="P678" s="294"/>
      <c r="Q678" s="294"/>
      <c r="R678" s="294"/>
      <c r="S678" s="294"/>
      <c r="T678" s="294"/>
      <c r="U678" s="294"/>
      <c r="V678" s="294"/>
      <c r="W678" s="294"/>
      <c r="X678" s="294"/>
      <c r="Y678" s="294"/>
      <c r="Z678" s="294"/>
    </row>
    <row r="679" spans="1:26" ht="12.75" customHeight="1">
      <c r="A679" s="49"/>
      <c r="B679" s="298"/>
      <c r="C679" s="298"/>
      <c r="D679" s="294"/>
      <c r="E679" s="294"/>
      <c r="F679" s="294"/>
      <c r="G679" s="294"/>
      <c r="H679" s="294"/>
      <c r="I679" s="294"/>
      <c r="J679" s="294"/>
      <c r="K679" s="294"/>
      <c r="L679" s="294"/>
      <c r="M679" s="294"/>
      <c r="N679" s="294"/>
      <c r="O679" s="294"/>
      <c r="P679" s="294"/>
      <c r="Q679" s="294"/>
      <c r="R679" s="294"/>
      <c r="S679" s="294"/>
      <c r="T679" s="294"/>
      <c r="U679" s="294"/>
      <c r="V679" s="294"/>
      <c r="W679" s="294"/>
      <c r="X679" s="294"/>
      <c r="Y679" s="294"/>
      <c r="Z679" s="294"/>
    </row>
    <row r="680" spans="1:26" ht="12.75" customHeight="1">
      <c r="A680" s="29"/>
      <c r="B680" s="294"/>
      <c r="C680" s="294"/>
      <c r="D680" s="294"/>
      <c r="E680" s="294"/>
      <c r="F680" s="294"/>
      <c r="G680" s="294"/>
      <c r="H680" s="294"/>
      <c r="I680" s="294"/>
      <c r="J680" s="294"/>
      <c r="K680" s="294"/>
      <c r="L680" s="294"/>
      <c r="M680" s="294"/>
      <c r="N680" s="294"/>
      <c r="O680" s="294"/>
      <c r="P680" s="294"/>
      <c r="Q680" s="294"/>
      <c r="R680" s="294"/>
      <c r="S680" s="294"/>
      <c r="T680" s="294"/>
      <c r="U680" s="294"/>
      <c r="V680" s="294"/>
      <c r="W680" s="294"/>
      <c r="X680" s="294"/>
      <c r="Y680" s="294"/>
      <c r="Z680" s="294"/>
    </row>
    <row r="681" spans="1:26" ht="12.75" customHeight="1">
      <c r="A681" s="29"/>
      <c r="B681" s="294"/>
      <c r="C681" s="294"/>
      <c r="D681" s="294"/>
      <c r="E681" s="294"/>
      <c r="F681" s="294"/>
      <c r="G681" s="294"/>
      <c r="H681" s="294"/>
      <c r="I681" s="294"/>
      <c r="J681" s="294"/>
      <c r="K681" s="294"/>
      <c r="L681" s="294"/>
      <c r="M681" s="294"/>
      <c r="N681" s="294"/>
      <c r="O681" s="294"/>
      <c r="P681" s="294"/>
      <c r="Q681" s="294"/>
      <c r="R681" s="294"/>
      <c r="S681" s="294"/>
      <c r="T681" s="294"/>
      <c r="U681" s="294"/>
      <c r="V681" s="294"/>
      <c r="W681" s="294"/>
      <c r="X681" s="294"/>
      <c r="Y681" s="294"/>
      <c r="Z681" s="294"/>
    </row>
    <row r="682" spans="1:26" ht="12.75" customHeight="1">
      <c r="A682" s="29"/>
      <c r="B682" s="294"/>
      <c r="C682" s="294"/>
      <c r="D682" s="294"/>
      <c r="E682" s="294"/>
      <c r="F682" s="294"/>
      <c r="G682" s="294"/>
      <c r="H682" s="294"/>
      <c r="I682" s="294"/>
      <c r="J682" s="294"/>
      <c r="K682" s="294"/>
      <c r="L682" s="294"/>
      <c r="M682" s="294"/>
      <c r="N682" s="294"/>
      <c r="O682" s="294"/>
      <c r="P682" s="294"/>
      <c r="Q682" s="294"/>
      <c r="R682" s="294"/>
      <c r="S682" s="294"/>
      <c r="T682" s="294"/>
      <c r="U682" s="294"/>
      <c r="V682" s="294"/>
      <c r="W682" s="294"/>
      <c r="X682" s="294"/>
      <c r="Y682" s="294"/>
      <c r="Z682" s="294"/>
    </row>
    <row r="683" spans="1:26" ht="12.75" customHeight="1">
      <c r="A683" s="49"/>
      <c r="B683" s="301"/>
      <c r="C683" s="298"/>
      <c r="D683" s="294"/>
      <c r="E683" s="294"/>
      <c r="F683" s="294"/>
      <c r="G683" s="294"/>
      <c r="H683" s="294"/>
      <c r="I683" s="294"/>
      <c r="J683" s="294"/>
      <c r="K683" s="294"/>
      <c r="L683" s="294"/>
      <c r="M683" s="294"/>
      <c r="N683" s="294"/>
      <c r="O683" s="294"/>
      <c r="P683" s="294"/>
      <c r="Q683" s="294"/>
      <c r="R683" s="294"/>
      <c r="S683" s="294"/>
      <c r="T683" s="294"/>
      <c r="U683" s="294"/>
      <c r="V683" s="294"/>
      <c r="W683" s="294"/>
      <c r="X683" s="294"/>
      <c r="Y683" s="294"/>
      <c r="Z683" s="294"/>
    </row>
    <row r="684" spans="1:26" ht="12.75" customHeight="1">
      <c r="A684" s="29"/>
      <c r="B684" s="294"/>
      <c r="C684" s="294"/>
      <c r="D684" s="294"/>
      <c r="E684" s="294"/>
      <c r="F684" s="294"/>
      <c r="G684" s="294"/>
      <c r="H684" s="294"/>
      <c r="I684" s="294"/>
      <c r="J684" s="294"/>
      <c r="K684" s="294"/>
      <c r="L684" s="294"/>
      <c r="M684" s="294"/>
      <c r="N684" s="294"/>
      <c r="O684" s="294"/>
      <c r="P684" s="294"/>
      <c r="Q684" s="294"/>
      <c r="R684" s="294"/>
      <c r="S684" s="294"/>
      <c r="T684" s="294"/>
      <c r="U684" s="294"/>
      <c r="V684" s="294"/>
      <c r="W684" s="294"/>
      <c r="X684" s="294"/>
      <c r="Y684" s="294"/>
      <c r="Z684" s="294"/>
    </row>
    <row r="685" spans="1:26" ht="12.75" customHeight="1">
      <c r="A685" s="49"/>
      <c r="B685" s="298"/>
      <c r="C685" s="298"/>
      <c r="D685" s="294"/>
      <c r="E685" s="294"/>
      <c r="F685" s="294"/>
      <c r="G685" s="294"/>
      <c r="H685" s="294"/>
      <c r="I685" s="294"/>
      <c r="J685" s="294"/>
      <c r="K685" s="294"/>
      <c r="L685" s="294"/>
      <c r="M685" s="294"/>
      <c r="N685" s="294"/>
      <c r="O685" s="294"/>
      <c r="P685" s="294"/>
      <c r="Q685" s="294"/>
      <c r="R685" s="294"/>
      <c r="S685" s="294"/>
      <c r="T685" s="294"/>
      <c r="U685" s="294"/>
      <c r="V685" s="294"/>
      <c r="W685" s="294"/>
      <c r="X685" s="294"/>
      <c r="Y685" s="294"/>
      <c r="Z685" s="294"/>
    </row>
    <row r="686" spans="1:26" ht="12.75" customHeight="1">
      <c r="A686" s="29"/>
      <c r="B686" s="294"/>
      <c r="C686" s="294"/>
      <c r="D686" s="294"/>
      <c r="E686" s="294"/>
      <c r="F686" s="294"/>
      <c r="G686" s="294"/>
      <c r="H686" s="294"/>
      <c r="I686" s="294"/>
      <c r="J686" s="294"/>
      <c r="K686" s="294"/>
      <c r="L686" s="294"/>
      <c r="M686" s="294"/>
      <c r="N686" s="294"/>
      <c r="O686" s="294"/>
      <c r="P686" s="294"/>
      <c r="Q686" s="294"/>
      <c r="R686" s="294"/>
      <c r="S686" s="294"/>
      <c r="T686" s="294"/>
      <c r="U686" s="294"/>
      <c r="V686" s="294"/>
      <c r="W686" s="294"/>
      <c r="X686" s="294"/>
      <c r="Y686" s="294"/>
      <c r="Z686" s="294"/>
    </row>
    <row r="687" spans="1:26" ht="12.75" customHeight="1">
      <c r="A687" s="29"/>
      <c r="B687" s="302"/>
      <c r="C687" s="294"/>
      <c r="D687" s="294"/>
      <c r="E687" s="294"/>
      <c r="F687" s="294"/>
      <c r="G687" s="294"/>
      <c r="H687" s="294"/>
      <c r="I687" s="294"/>
      <c r="J687" s="294"/>
      <c r="K687" s="294"/>
      <c r="L687" s="294"/>
      <c r="M687" s="294"/>
      <c r="N687" s="294"/>
      <c r="O687" s="294"/>
      <c r="P687" s="294"/>
      <c r="Q687" s="294"/>
      <c r="R687" s="294"/>
      <c r="S687" s="294"/>
      <c r="T687" s="294"/>
      <c r="U687" s="294"/>
      <c r="V687" s="294"/>
      <c r="W687" s="294"/>
      <c r="X687" s="294"/>
      <c r="Y687" s="294"/>
      <c r="Z687" s="294"/>
    </row>
    <row r="688" spans="1:26" ht="12.75" customHeight="1">
      <c r="A688" s="29"/>
      <c r="B688" s="302"/>
      <c r="C688" s="302"/>
      <c r="D688" s="294"/>
      <c r="E688" s="294"/>
      <c r="F688" s="294"/>
      <c r="G688" s="294"/>
      <c r="H688" s="294"/>
      <c r="I688" s="294"/>
      <c r="J688" s="294"/>
      <c r="K688" s="294"/>
      <c r="L688" s="294"/>
      <c r="M688" s="294"/>
      <c r="N688" s="294"/>
      <c r="O688" s="294"/>
      <c r="P688" s="294"/>
      <c r="Q688" s="294"/>
      <c r="R688" s="294"/>
      <c r="S688" s="294"/>
      <c r="T688" s="294"/>
      <c r="U688" s="294"/>
      <c r="V688" s="294"/>
      <c r="W688" s="294"/>
      <c r="X688" s="294"/>
      <c r="Y688" s="294"/>
      <c r="Z688" s="294"/>
    </row>
    <row r="689" spans="1:26" ht="12.75" customHeight="1">
      <c r="A689" s="848"/>
      <c r="B689" s="804"/>
      <c r="C689" s="298"/>
      <c r="D689" s="294"/>
      <c r="E689" s="294"/>
      <c r="F689" s="294"/>
      <c r="G689" s="294"/>
      <c r="H689" s="294"/>
      <c r="I689" s="294"/>
      <c r="J689" s="294"/>
      <c r="K689" s="294"/>
      <c r="L689" s="294"/>
      <c r="M689" s="294"/>
      <c r="N689" s="294"/>
      <c r="O689" s="294"/>
      <c r="P689" s="294"/>
      <c r="Q689" s="294"/>
      <c r="R689" s="294"/>
      <c r="S689" s="294"/>
      <c r="T689" s="294"/>
      <c r="U689" s="294"/>
      <c r="V689" s="294"/>
      <c r="W689" s="294"/>
      <c r="X689" s="294"/>
      <c r="Y689" s="294"/>
      <c r="Z689" s="294"/>
    </row>
    <row r="690" spans="1:26" ht="12.75" customHeight="1">
      <c r="A690" s="7"/>
      <c r="B690" s="298"/>
      <c r="C690" s="313"/>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row>
    <row r="691" spans="1:26" ht="12.75" customHeight="1">
      <c r="A691" s="32"/>
      <c r="B691" s="294"/>
      <c r="C691" s="294"/>
      <c r="D691" s="294"/>
      <c r="E691" s="294"/>
      <c r="F691" s="294"/>
      <c r="G691" s="294"/>
      <c r="H691" s="294"/>
      <c r="I691" s="294"/>
      <c r="J691" s="294"/>
      <c r="K691" s="294"/>
      <c r="L691" s="294"/>
      <c r="M691" s="294"/>
      <c r="N691" s="294"/>
      <c r="O691" s="294"/>
      <c r="P691" s="294"/>
      <c r="Q691" s="294"/>
      <c r="R691" s="294"/>
      <c r="S691" s="294"/>
      <c r="T691" s="294"/>
      <c r="U691" s="294"/>
      <c r="V691" s="294"/>
      <c r="W691" s="294"/>
      <c r="X691" s="294"/>
      <c r="Y691" s="294"/>
      <c r="Z691" s="294"/>
    </row>
    <row r="692" spans="1:26" ht="12.75" customHeight="1">
      <c r="A692" s="32"/>
      <c r="B692" s="294"/>
      <c r="C692" s="294"/>
      <c r="D692" s="294"/>
      <c r="E692" s="294"/>
      <c r="F692" s="294"/>
      <c r="G692" s="298"/>
      <c r="H692" s="294"/>
      <c r="I692" s="294"/>
      <c r="J692" s="294"/>
      <c r="K692" s="294"/>
      <c r="L692" s="294"/>
      <c r="M692" s="294"/>
      <c r="N692" s="294"/>
      <c r="O692" s="294"/>
      <c r="P692" s="294"/>
      <c r="Q692" s="294"/>
      <c r="R692" s="294"/>
      <c r="S692" s="294"/>
      <c r="T692" s="294"/>
      <c r="U692" s="294"/>
      <c r="V692" s="294"/>
      <c r="W692" s="294"/>
      <c r="X692" s="294"/>
      <c r="Y692" s="294"/>
      <c r="Z692" s="294"/>
    </row>
    <row r="693" spans="1:26" ht="12.75" customHeight="1">
      <c r="A693" s="32"/>
      <c r="B693" s="294"/>
      <c r="C693" s="294"/>
      <c r="D693" s="294"/>
      <c r="E693" s="294"/>
      <c r="F693" s="294"/>
      <c r="G693" s="294"/>
      <c r="H693" s="294"/>
      <c r="I693" s="294"/>
      <c r="J693" s="294"/>
      <c r="K693" s="294"/>
      <c r="L693" s="294"/>
      <c r="M693" s="294"/>
      <c r="N693" s="294"/>
      <c r="O693" s="294"/>
      <c r="P693" s="294"/>
      <c r="Q693" s="294"/>
      <c r="R693" s="294"/>
      <c r="S693" s="294"/>
      <c r="T693" s="294"/>
      <c r="U693" s="294"/>
      <c r="V693" s="294"/>
      <c r="W693" s="294"/>
      <c r="X693" s="294"/>
      <c r="Y693" s="294"/>
      <c r="Z693" s="294"/>
    </row>
    <row r="694" spans="1:26" ht="12.75" customHeight="1">
      <c r="A694" s="49"/>
      <c r="B694" s="298"/>
      <c r="C694" s="298"/>
      <c r="D694" s="294"/>
      <c r="E694" s="294"/>
      <c r="F694" s="294"/>
      <c r="G694" s="294"/>
      <c r="H694" s="294"/>
      <c r="I694" s="294"/>
      <c r="J694" s="294"/>
      <c r="K694" s="294"/>
      <c r="L694" s="294"/>
      <c r="M694" s="294"/>
      <c r="N694" s="294"/>
      <c r="O694" s="294"/>
      <c r="P694" s="294"/>
      <c r="Q694" s="294"/>
      <c r="R694" s="294"/>
      <c r="S694" s="294"/>
      <c r="T694" s="294"/>
      <c r="U694" s="294"/>
      <c r="V694" s="294"/>
      <c r="W694" s="294"/>
      <c r="X694" s="294"/>
      <c r="Y694" s="294"/>
      <c r="Z694" s="294"/>
    </row>
    <row r="695" spans="1:26" ht="12.75" customHeight="1">
      <c r="A695" s="29"/>
      <c r="B695" s="294"/>
      <c r="C695" s="294"/>
      <c r="D695" s="294"/>
      <c r="E695" s="294"/>
      <c r="F695" s="294"/>
      <c r="G695" s="294"/>
      <c r="H695" s="294"/>
      <c r="I695" s="294"/>
      <c r="J695" s="294"/>
      <c r="K695" s="294"/>
      <c r="L695" s="294"/>
      <c r="M695" s="294"/>
      <c r="N695" s="294"/>
      <c r="O695" s="294"/>
      <c r="P695" s="294"/>
      <c r="Q695" s="294"/>
      <c r="R695" s="294"/>
      <c r="S695" s="294"/>
      <c r="T695" s="294"/>
      <c r="U695" s="294"/>
      <c r="V695" s="294"/>
      <c r="W695" s="294"/>
      <c r="X695" s="294"/>
      <c r="Y695" s="294"/>
      <c r="Z695" s="294"/>
    </row>
    <row r="696" spans="1:26" ht="12.75" customHeight="1">
      <c r="A696" s="49"/>
      <c r="B696" s="298"/>
      <c r="C696" s="298"/>
      <c r="D696" s="294"/>
      <c r="E696" s="294"/>
      <c r="F696" s="294"/>
      <c r="G696" s="294"/>
      <c r="H696" s="294"/>
      <c r="I696" s="294"/>
      <c r="J696" s="294"/>
      <c r="K696" s="294"/>
      <c r="L696" s="294"/>
      <c r="M696" s="294"/>
      <c r="N696" s="294"/>
      <c r="O696" s="294"/>
      <c r="P696" s="294"/>
      <c r="Q696" s="294"/>
      <c r="R696" s="294"/>
      <c r="S696" s="294"/>
      <c r="T696" s="294"/>
      <c r="U696" s="294"/>
      <c r="V696" s="294"/>
      <c r="W696" s="294"/>
      <c r="X696" s="294"/>
      <c r="Y696" s="294"/>
      <c r="Z696" s="294"/>
    </row>
    <row r="697" spans="1:26" ht="12.75" customHeight="1">
      <c r="A697" s="29"/>
      <c r="B697" s="294"/>
      <c r="C697" s="294"/>
      <c r="D697" s="294"/>
      <c r="E697" s="294"/>
      <c r="F697" s="294"/>
      <c r="G697" s="298"/>
      <c r="H697" s="294"/>
      <c r="I697" s="294"/>
      <c r="J697" s="294"/>
      <c r="K697" s="294"/>
      <c r="L697" s="294"/>
      <c r="M697" s="294"/>
      <c r="N697" s="294"/>
      <c r="O697" s="294"/>
      <c r="P697" s="294"/>
      <c r="Q697" s="294"/>
      <c r="R697" s="294"/>
      <c r="S697" s="294"/>
      <c r="T697" s="294"/>
      <c r="U697" s="294"/>
      <c r="V697" s="294"/>
      <c r="W697" s="294"/>
      <c r="X697" s="294"/>
      <c r="Y697" s="294"/>
      <c r="Z697" s="294"/>
    </row>
    <row r="698" spans="1:26" ht="12.75" customHeight="1">
      <c r="A698" s="29"/>
      <c r="B698" s="302"/>
      <c r="C698" s="294"/>
      <c r="D698" s="294"/>
      <c r="E698" s="294"/>
      <c r="F698" s="294"/>
      <c r="G698" s="294"/>
      <c r="H698" s="294"/>
      <c r="I698" s="294"/>
      <c r="J698" s="294"/>
      <c r="K698" s="294"/>
      <c r="L698" s="294"/>
      <c r="M698" s="294"/>
      <c r="N698" s="294"/>
      <c r="O698" s="294"/>
      <c r="P698" s="294"/>
      <c r="Q698" s="294"/>
      <c r="R698" s="294"/>
      <c r="S698" s="294"/>
      <c r="T698" s="294"/>
      <c r="U698" s="294"/>
      <c r="V698" s="294"/>
      <c r="W698" s="294"/>
      <c r="X698" s="294"/>
      <c r="Y698" s="294"/>
      <c r="Z698" s="294"/>
    </row>
    <row r="699" spans="1:26" ht="12.75" customHeight="1">
      <c r="A699" s="49"/>
      <c r="B699" s="301"/>
      <c r="C699" s="298"/>
      <c r="D699" s="294"/>
      <c r="E699" s="294"/>
      <c r="F699" s="294"/>
      <c r="G699" s="294"/>
      <c r="H699" s="294"/>
      <c r="I699" s="294"/>
      <c r="J699" s="294"/>
      <c r="K699" s="294"/>
      <c r="L699" s="294"/>
      <c r="M699" s="294"/>
      <c r="N699" s="294"/>
      <c r="O699" s="294"/>
      <c r="P699" s="294"/>
      <c r="Q699" s="294"/>
      <c r="R699" s="294"/>
      <c r="S699" s="294"/>
      <c r="T699" s="294"/>
      <c r="U699" s="294"/>
      <c r="V699" s="294"/>
      <c r="W699" s="294"/>
      <c r="X699" s="294"/>
      <c r="Y699" s="294"/>
      <c r="Z699" s="294"/>
    </row>
    <row r="700" spans="1:26" ht="12.75" customHeight="1">
      <c r="A700" s="29"/>
      <c r="B700" s="294"/>
      <c r="C700" s="294"/>
      <c r="D700" s="294"/>
      <c r="E700" s="294"/>
      <c r="F700" s="294"/>
      <c r="G700" s="294"/>
      <c r="H700" s="294"/>
      <c r="I700" s="294"/>
      <c r="J700" s="294"/>
      <c r="K700" s="294"/>
      <c r="L700" s="294"/>
      <c r="M700" s="294"/>
      <c r="N700" s="294"/>
      <c r="O700" s="294"/>
      <c r="P700" s="294"/>
      <c r="Q700" s="294"/>
      <c r="R700" s="294"/>
      <c r="S700" s="294"/>
      <c r="T700" s="294"/>
      <c r="U700" s="294"/>
      <c r="V700" s="294"/>
      <c r="W700" s="294"/>
      <c r="X700" s="294"/>
      <c r="Y700" s="294"/>
      <c r="Z700" s="294"/>
    </row>
    <row r="701" spans="1:26" ht="12.75" customHeight="1">
      <c r="A701" s="49"/>
      <c r="B701" s="301"/>
      <c r="C701" s="298"/>
      <c r="D701" s="294"/>
      <c r="E701" s="294"/>
      <c r="F701" s="294"/>
      <c r="G701" s="294"/>
      <c r="H701" s="294"/>
      <c r="I701" s="294"/>
      <c r="J701" s="294"/>
      <c r="K701" s="294"/>
      <c r="L701" s="294"/>
      <c r="M701" s="294"/>
      <c r="N701" s="294"/>
      <c r="O701" s="294"/>
      <c r="P701" s="294"/>
      <c r="Q701" s="294"/>
      <c r="R701" s="294"/>
      <c r="S701" s="294"/>
      <c r="T701" s="294"/>
      <c r="U701" s="294"/>
      <c r="V701" s="294"/>
      <c r="W701" s="294"/>
      <c r="X701" s="294"/>
      <c r="Y701" s="294"/>
      <c r="Z701" s="294"/>
    </row>
    <row r="702" spans="1:26" ht="12.75" customHeight="1">
      <c r="A702" s="29"/>
      <c r="B702" s="302"/>
      <c r="C702" s="294"/>
      <c r="D702" s="294"/>
      <c r="E702" s="294"/>
      <c r="F702" s="294"/>
      <c r="G702" s="294"/>
      <c r="H702" s="294"/>
      <c r="I702" s="294"/>
      <c r="J702" s="294"/>
      <c r="K702" s="294"/>
      <c r="L702" s="294"/>
      <c r="M702" s="294"/>
      <c r="N702" s="294"/>
      <c r="O702" s="294"/>
      <c r="P702" s="294"/>
      <c r="Q702" s="294"/>
      <c r="R702" s="294"/>
      <c r="S702" s="294"/>
      <c r="T702" s="294"/>
      <c r="U702" s="294"/>
      <c r="V702" s="294"/>
      <c r="W702" s="294"/>
      <c r="X702" s="294"/>
      <c r="Y702" s="294"/>
      <c r="Z702" s="294"/>
    </row>
    <row r="703" spans="1:26" ht="12.75" customHeight="1">
      <c r="A703" s="29"/>
      <c r="B703" s="302"/>
      <c r="C703" s="294"/>
      <c r="D703" s="294"/>
      <c r="E703" s="294"/>
      <c r="F703" s="294"/>
      <c r="G703" s="294"/>
      <c r="H703" s="294"/>
      <c r="I703" s="294"/>
      <c r="J703" s="294"/>
      <c r="K703" s="294"/>
      <c r="L703" s="294"/>
      <c r="M703" s="294"/>
      <c r="N703" s="294"/>
      <c r="O703" s="294"/>
      <c r="P703" s="294"/>
      <c r="Q703" s="294"/>
      <c r="R703" s="294"/>
      <c r="S703" s="294"/>
      <c r="T703" s="294"/>
      <c r="U703" s="294"/>
      <c r="V703" s="294"/>
      <c r="W703" s="294"/>
      <c r="X703" s="294"/>
      <c r="Y703" s="294"/>
      <c r="Z703" s="294"/>
    </row>
    <row r="704" spans="1:26" ht="12.75" customHeight="1">
      <c r="A704" s="29"/>
      <c r="B704" s="302"/>
      <c r="C704" s="294"/>
      <c r="D704" s="294"/>
      <c r="E704" s="294"/>
      <c r="F704" s="294"/>
      <c r="G704" s="294"/>
      <c r="H704" s="294"/>
      <c r="I704" s="294"/>
      <c r="J704" s="294"/>
      <c r="K704" s="294"/>
      <c r="L704" s="294"/>
      <c r="M704" s="294"/>
      <c r="N704" s="294"/>
      <c r="O704" s="294"/>
      <c r="P704" s="294"/>
      <c r="Q704" s="294"/>
      <c r="R704" s="294"/>
      <c r="S704" s="294"/>
      <c r="T704" s="294"/>
      <c r="U704" s="294"/>
      <c r="V704" s="294"/>
      <c r="W704" s="294"/>
      <c r="X704" s="294"/>
      <c r="Y704" s="294"/>
      <c r="Z704" s="294"/>
    </row>
    <row r="705" spans="1:26" ht="12.75" customHeight="1">
      <c r="A705" s="848"/>
      <c r="B705" s="804"/>
      <c r="C705" s="298"/>
      <c r="D705" s="294"/>
      <c r="E705" s="294"/>
      <c r="F705" s="294"/>
      <c r="G705" s="294"/>
      <c r="H705" s="294"/>
      <c r="I705" s="294"/>
      <c r="J705" s="294"/>
      <c r="K705" s="294"/>
      <c r="L705" s="294"/>
      <c r="M705" s="294"/>
      <c r="N705" s="294"/>
      <c r="O705" s="294"/>
      <c r="P705" s="294"/>
      <c r="Q705" s="294"/>
      <c r="R705" s="294"/>
      <c r="S705" s="294"/>
      <c r="T705" s="294"/>
      <c r="U705" s="294"/>
      <c r="V705" s="294"/>
      <c r="W705" s="294"/>
      <c r="X705" s="294"/>
      <c r="Y705" s="294"/>
      <c r="Z705" s="294"/>
    </row>
    <row r="706" spans="1:26" ht="12.75" customHeight="1">
      <c r="A706" s="49"/>
      <c r="B706" s="305"/>
      <c r="C706" s="313"/>
      <c r="D706" s="281"/>
      <c r="E706" s="281"/>
      <c r="F706" s="281"/>
      <c r="G706" s="281"/>
      <c r="H706" s="281"/>
      <c r="I706" s="281"/>
      <c r="J706" s="281"/>
      <c r="K706" s="281"/>
      <c r="L706" s="281"/>
      <c r="M706" s="281"/>
      <c r="N706" s="281"/>
      <c r="O706" s="281"/>
      <c r="P706" s="281"/>
      <c r="Q706" s="281"/>
      <c r="R706" s="281"/>
      <c r="S706" s="281"/>
      <c r="T706" s="281"/>
      <c r="U706" s="281"/>
      <c r="V706" s="281"/>
      <c r="W706" s="281"/>
      <c r="X706" s="281"/>
      <c r="Y706" s="281"/>
      <c r="Z706" s="281"/>
    </row>
    <row r="707" spans="1:26" ht="12.75" customHeight="1">
      <c r="A707" s="29"/>
      <c r="B707" s="302"/>
      <c r="C707" s="302"/>
      <c r="D707" s="307"/>
      <c r="E707" s="301"/>
      <c r="F707" s="294"/>
      <c r="G707" s="294"/>
      <c r="H707" s="294"/>
      <c r="I707" s="294"/>
      <c r="J707" s="294"/>
      <c r="K707" s="294"/>
      <c r="L707" s="294"/>
      <c r="M707" s="294"/>
      <c r="N707" s="294"/>
      <c r="O707" s="294"/>
      <c r="P707" s="294"/>
      <c r="Q707" s="294"/>
      <c r="R707" s="294"/>
      <c r="S707" s="294"/>
      <c r="T707" s="294"/>
      <c r="U707" s="294"/>
      <c r="V707" s="294"/>
      <c r="W707" s="294"/>
      <c r="X707" s="294"/>
      <c r="Y707" s="294"/>
      <c r="Z707" s="294"/>
    </row>
    <row r="708" spans="1:26" ht="12.75" customHeight="1">
      <c r="A708" s="49"/>
      <c r="B708" s="301"/>
      <c r="C708" s="301"/>
      <c r="D708" s="307"/>
      <c r="E708" s="301"/>
      <c r="F708" s="294"/>
      <c r="G708" s="294"/>
      <c r="H708" s="294"/>
      <c r="I708" s="294"/>
      <c r="J708" s="294"/>
      <c r="K708" s="294"/>
      <c r="L708" s="294"/>
      <c r="M708" s="294"/>
      <c r="N708" s="294"/>
      <c r="O708" s="294"/>
      <c r="P708" s="294"/>
      <c r="Q708" s="294"/>
      <c r="R708" s="294"/>
      <c r="S708" s="294"/>
      <c r="T708" s="294"/>
      <c r="U708" s="294"/>
      <c r="V708" s="294"/>
      <c r="W708" s="294"/>
      <c r="X708" s="294"/>
      <c r="Y708" s="294"/>
      <c r="Z708" s="294"/>
    </row>
    <row r="709" spans="1:26" ht="12.75" customHeight="1">
      <c r="A709" s="29"/>
      <c r="B709" s="302"/>
      <c r="C709" s="302"/>
      <c r="D709" s="307"/>
      <c r="E709" s="301"/>
      <c r="F709" s="294"/>
      <c r="G709" s="294"/>
      <c r="H709" s="294"/>
      <c r="I709" s="294"/>
      <c r="J709" s="294"/>
      <c r="K709" s="294"/>
      <c r="L709" s="294"/>
      <c r="M709" s="294"/>
      <c r="N709" s="294"/>
      <c r="O709" s="294"/>
      <c r="P709" s="294"/>
      <c r="Q709" s="294"/>
      <c r="R709" s="294"/>
      <c r="S709" s="294"/>
      <c r="T709" s="294"/>
      <c r="U709" s="294"/>
      <c r="V709" s="294"/>
      <c r="W709" s="294"/>
      <c r="X709" s="294"/>
      <c r="Y709" s="294"/>
      <c r="Z709" s="294"/>
    </row>
    <row r="710" spans="1:26" ht="12.75" customHeight="1">
      <c r="A710" s="49"/>
      <c r="B710" s="301"/>
      <c r="C710" s="301"/>
      <c r="D710" s="307"/>
      <c r="E710" s="301"/>
      <c r="F710" s="294"/>
      <c r="G710" s="294"/>
      <c r="H710" s="294"/>
      <c r="I710" s="294"/>
      <c r="J710" s="294"/>
      <c r="K710" s="294"/>
      <c r="L710" s="294"/>
      <c r="M710" s="294"/>
      <c r="N710" s="294"/>
      <c r="O710" s="294"/>
      <c r="P710" s="294"/>
      <c r="Q710" s="294"/>
      <c r="R710" s="294"/>
      <c r="S710" s="294"/>
      <c r="T710" s="294"/>
      <c r="U710" s="294"/>
      <c r="V710" s="294"/>
      <c r="W710" s="294"/>
      <c r="X710" s="294"/>
      <c r="Y710" s="294"/>
      <c r="Z710" s="294"/>
    </row>
    <row r="711" spans="1:26" ht="12.75" customHeight="1">
      <c r="A711" s="29"/>
      <c r="B711" s="302"/>
      <c r="C711" s="302"/>
      <c r="D711" s="307"/>
      <c r="E711" s="301"/>
      <c r="F711" s="281"/>
      <c r="G711" s="294"/>
      <c r="H711" s="294"/>
      <c r="I711" s="294"/>
      <c r="J711" s="294"/>
      <c r="K711" s="294"/>
      <c r="L711" s="294"/>
      <c r="M711" s="294"/>
      <c r="N711" s="294"/>
      <c r="O711" s="294"/>
      <c r="P711" s="294"/>
      <c r="Q711" s="294"/>
      <c r="R711" s="294"/>
      <c r="S711" s="294"/>
      <c r="T711" s="294"/>
      <c r="U711" s="294"/>
      <c r="V711" s="294"/>
      <c r="W711" s="294"/>
      <c r="X711" s="294"/>
      <c r="Y711" s="294"/>
      <c r="Z711" s="294"/>
    </row>
    <row r="712" spans="1:26" ht="12.75" customHeight="1">
      <c r="A712" s="32"/>
      <c r="B712" s="294"/>
      <c r="C712" s="294"/>
      <c r="D712" s="294"/>
      <c r="E712" s="294"/>
      <c r="F712" s="294"/>
      <c r="G712" s="294"/>
      <c r="H712" s="294"/>
      <c r="I712" s="294"/>
      <c r="J712" s="294"/>
      <c r="K712" s="294"/>
      <c r="L712" s="294"/>
      <c r="M712" s="294"/>
      <c r="N712" s="294"/>
      <c r="O712" s="294"/>
      <c r="P712" s="294"/>
      <c r="Q712" s="294"/>
      <c r="R712" s="294"/>
      <c r="S712" s="294"/>
      <c r="T712" s="294"/>
      <c r="U712" s="294"/>
      <c r="V712" s="294"/>
      <c r="W712" s="294"/>
      <c r="X712" s="294"/>
      <c r="Y712" s="294"/>
      <c r="Z712" s="294"/>
    </row>
    <row r="713" spans="1:26" ht="12.75" customHeight="1">
      <c r="A713" s="32"/>
      <c r="B713" s="294"/>
      <c r="C713" s="294"/>
      <c r="D713" s="294"/>
      <c r="E713" s="294"/>
      <c r="F713" s="294"/>
      <c r="G713" s="294"/>
      <c r="H713" s="294"/>
      <c r="I713" s="294"/>
      <c r="J713" s="294"/>
      <c r="K713" s="294"/>
      <c r="L713" s="294"/>
      <c r="M713" s="294"/>
      <c r="N713" s="294"/>
      <c r="O713" s="294"/>
      <c r="P713" s="294"/>
      <c r="Q713" s="294"/>
      <c r="R713" s="294"/>
      <c r="S713" s="294"/>
      <c r="T713" s="294"/>
      <c r="U713" s="294"/>
      <c r="V713" s="294"/>
      <c r="W713" s="294"/>
      <c r="X713" s="294"/>
      <c r="Y713" s="294"/>
      <c r="Z713" s="294"/>
    </row>
    <row r="714" spans="1:26" ht="12.75" customHeight="1">
      <c r="A714" s="7"/>
      <c r="B714" s="298"/>
      <c r="C714" s="298"/>
      <c r="D714" s="313"/>
      <c r="E714" s="298"/>
      <c r="F714" s="294"/>
      <c r="G714" s="294"/>
      <c r="H714" s="294"/>
      <c r="I714" s="294"/>
      <c r="J714" s="294"/>
      <c r="K714" s="294"/>
      <c r="L714" s="294"/>
      <c r="M714" s="294"/>
      <c r="N714" s="294"/>
      <c r="O714" s="294"/>
      <c r="P714" s="294"/>
      <c r="Q714" s="294"/>
      <c r="R714" s="294"/>
      <c r="S714" s="294"/>
      <c r="T714" s="294"/>
      <c r="U714" s="294"/>
      <c r="V714" s="294"/>
      <c r="W714" s="294"/>
      <c r="X714" s="294"/>
      <c r="Y714" s="294"/>
      <c r="Z714" s="294"/>
    </row>
    <row r="715" spans="1:26" ht="12.75" customHeight="1">
      <c r="A715" s="7"/>
      <c r="B715" s="298"/>
      <c r="C715" s="298"/>
      <c r="D715" s="313"/>
      <c r="E715" s="298"/>
      <c r="F715" s="294"/>
      <c r="G715" s="294"/>
      <c r="H715" s="294"/>
      <c r="I715" s="294"/>
      <c r="J715" s="294"/>
      <c r="K715" s="294"/>
      <c r="L715" s="294"/>
      <c r="M715" s="294"/>
      <c r="N715" s="294"/>
      <c r="O715" s="294"/>
      <c r="P715" s="294"/>
      <c r="Q715" s="294"/>
      <c r="R715" s="294"/>
      <c r="S715" s="294"/>
      <c r="T715" s="294"/>
      <c r="U715" s="294"/>
      <c r="V715" s="294"/>
      <c r="W715" s="294"/>
      <c r="X715" s="294"/>
      <c r="Y715" s="294"/>
      <c r="Z715" s="294"/>
    </row>
    <row r="716" spans="1:26" ht="12.75" customHeight="1">
      <c r="A716" s="32"/>
      <c r="B716" s="294"/>
      <c r="C716" s="294"/>
      <c r="D716" s="294"/>
      <c r="E716" s="294"/>
      <c r="F716" s="294"/>
      <c r="G716" s="294"/>
      <c r="H716" s="294"/>
      <c r="I716" s="294"/>
      <c r="J716" s="294"/>
      <c r="K716" s="294"/>
      <c r="L716" s="294"/>
      <c r="M716" s="294"/>
      <c r="N716" s="294"/>
      <c r="O716" s="294"/>
      <c r="P716" s="294"/>
      <c r="Q716" s="294"/>
      <c r="R716" s="294"/>
      <c r="S716" s="294"/>
      <c r="T716" s="294"/>
      <c r="U716" s="294"/>
      <c r="V716" s="294"/>
      <c r="W716" s="294"/>
      <c r="X716" s="294"/>
      <c r="Y716" s="294"/>
      <c r="Z716" s="294"/>
    </row>
    <row r="717" spans="1:26" ht="12.75" customHeight="1">
      <c r="A717" s="32"/>
      <c r="B717" s="294"/>
      <c r="C717" s="294"/>
      <c r="D717" s="294"/>
      <c r="E717" s="294"/>
      <c r="F717" s="294"/>
      <c r="G717" s="294"/>
      <c r="H717" s="294"/>
      <c r="I717" s="294"/>
      <c r="J717" s="294"/>
      <c r="K717" s="294"/>
      <c r="L717" s="294"/>
      <c r="M717" s="294"/>
      <c r="N717" s="294"/>
      <c r="O717" s="294"/>
      <c r="P717" s="294"/>
      <c r="Q717" s="294"/>
      <c r="R717" s="294"/>
      <c r="S717" s="294"/>
      <c r="T717" s="294"/>
      <c r="U717" s="294"/>
      <c r="V717" s="294"/>
      <c r="W717" s="294"/>
      <c r="X717" s="294"/>
      <c r="Y717" s="294"/>
      <c r="Z717" s="294"/>
    </row>
    <row r="718" spans="1:26" ht="12.75" customHeight="1">
      <c r="A718" s="32"/>
      <c r="B718" s="294"/>
      <c r="C718" s="294"/>
      <c r="D718" s="294"/>
      <c r="E718" s="294"/>
      <c r="F718" s="294"/>
      <c r="G718" s="294"/>
      <c r="H718" s="294"/>
      <c r="I718" s="294"/>
      <c r="J718" s="294"/>
      <c r="K718" s="294"/>
      <c r="L718" s="294"/>
      <c r="M718" s="294"/>
      <c r="N718" s="294"/>
      <c r="O718" s="294"/>
      <c r="P718" s="294"/>
      <c r="Q718" s="294"/>
      <c r="R718" s="294"/>
      <c r="S718" s="294"/>
      <c r="T718" s="294"/>
      <c r="U718" s="294"/>
      <c r="V718" s="294"/>
      <c r="W718" s="294"/>
      <c r="X718" s="294"/>
      <c r="Y718" s="294"/>
      <c r="Z718" s="294"/>
    </row>
    <row r="719" spans="1:26" ht="12.75" customHeight="1">
      <c r="A719" s="32"/>
      <c r="B719" s="294"/>
      <c r="C719" s="294"/>
      <c r="D719" s="294"/>
      <c r="E719" s="294"/>
      <c r="F719" s="294"/>
      <c r="G719" s="294"/>
      <c r="H719" s="294"/>
      <c r="I719" s="294"/>
      <c r="J719" s="294"/>
      <c r="K719" s="294"/>
      <c r="L719" s="294"/>
      <c r="M719" s="294"/>
      <c r="N719" s="294"/>
      <c r="O719" s="294"/>
      <c r="P719" s="294"/>
      <c r="Q719" s="294"/>
      <c r="R719" s="294"/>
      <c r="S719" s="294"/>
      <c r="T719" s="294"/>
      <c r="U719" s="294"/>
      <c r="V719" s="294"/>
      <c r="W719" s="294"/>
      <c r="X719" s="294"/>
      <c r="Y719" s="294"/>
      <c r="Z719" s="294"/>
    </row>
    <row r="720" spans="1:26" ht="12.75" customHeight="1">
      <c r="A720" s="32"/>
      <c r="B720" s="294"/>
      <c r="C720" s="294"/>
      <c r="D720" s="294"/>
      <c r="E720" s="294"/>
      <c r="F720" s="294"/>
      <c r="G720" s="294"/>
      <c r="H720" s="294"/>
      <c r="I720" s="294"/>
      <c r="J720" s="294"/>
      <c r="K720" s="294"/>
      <c r="L720" s="294"/>
      <c r="M720" s="294"/>
      <c r="N720" s="294"/>
      <c r="O720" s="294"/>
      <c r="P720" s="294"/>
      <c r="Q720" s="294"/>
      <c r="R720" s="294"/>
      <c r="S720" s="294"/>
      <c r="T720" s="294"/>
      <c r="U720" s="294"/>
      <c r="V720" s="294"/>
      <c r="W720" s="294"/>
      <c r="X720" s="294"/>
      <c r="Y720" s="294"/>
      <c r="Z720" s="294"/>
    </row>
    <row r="721" spans="1:26" ht="12.75" customHeight="1">
      <c r="A721" s="32"/>
      <c r="B721" s="294"/>
      <c r="C721" s="294"/>
      <c r="D721" s="294"/>
      <c r="E721" s="294"/>
      <c r="F721" s="294"/>
      <c r="G721" s="294"/>
      <c r="H721" s="294"/>
      <c r="I721" s="294"/>
      <c r="J721" s="294"/>
      <c r="K721" s="294"/>
      <c r="L721" s="294"/>
      <c r="M721" s="294"/>
      <c r="N721" s="294"/>
      <c r="O721" s="294"/>
      <c r="P721" s="294"/>
      <c r="Q721" s="294"/>
      <c r="R721" s="294"/>
      <c r="S721" s="294"/>
      <c r="T721" s="294"/>
      <c r="U721" s="294"/>
      <c r="V721" s="294"/>
      <c r="W721" s="294"/>
      <c r="X721" s="294"/>
      <c r="Y721" s="294"/>
      <c r="Z721" s="294"/>
    </row>
    <row r="722" spans="1:26" ht="12.75" customHeight="1">
      <c r="A722" s="32"/>
      <c r="B722" s="294"/>
      <c r="C722" s="294"/>
      <c r="D722" s="294"/>
      <c r="E722" s="294"/>
      <c r="F722" s="294"/>
      <c r="G722" s="294"/>
      <c r="H722" s="294"/>
      <c r="I722" s="294"/>
      <c r="J722" s="294"/>
      <c r="K722" s="294"/>
      <c r="L722" s="294"/>
      <c r="M722" s="294"/>
      <c r="N722" s="294"/>
      <c r="O722" s="294"/>
      <c r="P722" s="294"/>
      <c r="Q722" s="294"/>
      <c r="R722" s="294"/>
      <c r="S722" s="294"/>
      <c r="T722" s="294"/>
      <c r="U722" s="294"/>
      <c r="V722" s="294"/>
      <c r="W722" s="294"/>
      <c r="X722" s="294"/>
      <c r="Y722" s="294"/>
      <c r="Z722" s="294"/>
    </row>
    <row r="723" spans="1:26" ht="12.75" customHeight="1">
      <c r="A723" s="32"/>
      <c r="B723" s="294"/>
      <c r="C723" s="294"/>
      <c r="D723" s="294"/>
      <c r="E723" s="294"/>
      <c r="F723" s="294"/>
      <c r="G723" s="294"/>
      <c r="H723" s="294"/>
      <c r="I723" s="294"/>
      <c r="J723" s="294"/>
      <c r="K723" s="294"/>
      <c r="L723" s="294"/>
      <c r="M723" s="294"/>
      <c r="N723" s="294"/>
      <c r="O723" s="294"/>
      <c r="P723" s="294"/>
      <c r="Q723" s="294"/>
      <c r="R723" s="294"/>
      <c r="S723" s="294"/>
      <c r="T723" s="294"/>
      <c r="U723" s="294"/>
      <c r="V723" s="294"/>
      <c r="W723" s="294"/>
      <c r="X723" s="294"/>
      <c r="Y723" s="294"/>
      <c r="Z723" s="294"/>
    </row>
    <row r="724" spans="1:26" ht="12.75" customHeight="1">
      <c r="A724" s="32"/>
      <c r="B724" s="294"/>
      <c r="C724" s="294"/>
      <c r="D724" s="294"/>
      <c r="E724" s="294"/>
      <c r="F724" s="294"/>
      <c r="G724" s="294"/>
      <c r="H724" s="294"/>
      <c r="I724" s="294"/>
      <c r="J724" s="294"/>
      <c r="K724" s="294"/>
      <c r="L724" s="294"/>
      <c r="M724" s="294"/>
      <c r="N724" s="294"/>
      <c r="O724" s="294"/>
      <c r="P724" s="294"/>
      <c r="Q724" s="294"/>
      <c r="R724" s="294"/>
      <c r="S724" s="294"/>
      <c r="T724" s="294"/>
      <c r="U724" s="294"/>
      <c r="V724" s="294"/>
      <c r="W724" s="294"/>
      <c r="X724" s="294"/>
      <c r="Y724" s="294"/>
      <c r="Z724" s="294"/>
    </row>
    <row r="725" spans="1:26" ht="12.75" customHeight="1">
      <c r="A725" s="32"/>
      <c r="B725" s="294"/>
      <c r="C725" s="294"/>
      <c r="D725" s="294"/>
      <c r="E725" s="294"/>
      <c r="F725" s="294"/>
      <c r="G725" s="294"/>
      <c r="H725" s="294"/>
      <c r="I725" s="294"/>
      <c r="J725" s="294"/>
      <c r="K725" s="294"/>
      <c r="L725" s="294"/>
      <c r="M725" s="294"/>
      <c r="N725" s="294"/>
      <c r="O725" s="294"/>
      <c r="P725" s="294"/>
      <c r="Q725" s="294"/>
      <c r="R725" s="294"/>
      <c r="S725" s="294"/>
      <c r="T725" s="294"/>
      <c r="U725" s="294"/>
      <c r="V725" s="294"/>
      <c r="W725" s="294"/>
      <c r="X725" s="294"/>
      <c r="Y725" s="294"/>
      <c r="Z725" s="294"/>
    </row>
    <row r="726" spans="1:26" ht="12.75" customHeight="1">
      <c r="A726" s="32"/>
      <c r="B726" s="294"/>
      <c r="C726" s="294"/>
      <c r="D726" s="294"/>
      <c r="E726" s="294"/>
      <c r="F726" s="294"/>
      <c r="G726" s="294"/>
      <c r="H726" s="294"/>
      <c r="I726" s="294"/>
      <c r="J726" s="294"/>
      <c r="K726" s="294"/>
      <c r="L726" s="294"/>
      <c r="M726" s="294"/>
      <c r="N726" s="294"/>
      <c r="O726" s="294"/>
      <c r="P726" s="294"/>
      <c r="Q726" s="294"/>
      <c r="R726" s="294"/>
      <c r="S726" s="294"/>
      <c r="T726" s="294"/>
      <c r="U726" s="294"/>
      <c r="V726" s="294"/>
      <c r="W726" s="294"/>
      <c r="X726" s="294"/>
      <c r="Y726" s="294"/>
      <c r="Z726" s="294"/>
    </row>
    <row r="727" spans="1:26" ht="12.75" customHeight="1">
      <c r="A727" s="32"/>
      <c r="B727" s="294"/>
      <c r="C727" s="294"/>
      <c r="D727" s="294"/>
      <c r="E727" s="294"/>
      <c r="F727" s="294"/>
      <c r="G727" s="294"/>
      <c r="H727" s="294"/>
      <c r="I727" s="294"/>
      <c r="J727" s="294"/>
      <c r="K727" s="294"/>
      <c r="L727" s="294"/>
      <c r="M727" s="294"/>
      <c r="N727" s="294"/>
      <c r="O727" s="294"/>
      <c r="P727" s="294"/>
      <c r="Q727" s="294"/>
      <c r="R727" s="294"/>
      <c r="S727" s="294"/>
      <c r="T727" s="294"/>
      <c r="U727" s="294"/>
      <c r="V727" s="294"/>
      <c r="W727" s="294"/>
      <c r="X727" s="294"/>
      <c r="Y727" s="294"/>
      <c r="Z727" s="294"/>
    </row>
    <row r="728" spans="1:26" ht="12.75" customHeight="1">
      <c r="A728" s="32"/>
      <c r="B728" s="294"/>
      <c r="C728" s="294"/>
      <c r="D728" s="294"/>
      <c r="E728" s="294"/>
      <c r="F728" s="294"/>
      <c r="G728" s="294"/>
      <c r="H728" s="294"/>
      <c r="I728" s="294"/>
      <c r="J728" s="294"/>
      <c r="K728" s="294"/>
      <c r="L728" s="294"/>
      <c r="M728" s="294"/>
      <c r="N728" s="294"/>
      <c r="O728" s="294"/>
      <c r="P728" s="294"/>
      <c r="Q728" s="294"/>
      <c r="R728" s="294"/>
      <c r="S728" s="294"/>
      <c r="T728" s="294"/>
      <c r="U728" s="294"/>
      <c r="V728" s="294"/>
      <c r="W728" s="294"/>
      <c r="X728" s="294"/>
      <c r="Y728" s="294"/>
      <c r="Z728" s="294"/>
    </row>
    <row r="729" spans="1:26" ht="12.75" customHeight="1">
      <c r="A729" s="32"/>
      <c r="B729" s="294"/>
      <c r="C729" s="294"/>
      <c r="D729" s="294"/>
      <c r="E729" s="294"/>
      <c r="F729" s="294"/>
      <c r="G729" s="294"/>
      <c r="H729" s="294"/>
      <c r="I729" s="294"/>
      <c r="J729" s="294"/>
      <c r="K729" s="294"/>
      <c r="L729" s="294"/>
      <c r="M729" s="294"/>
      <c r="N729" s="294"/>
      <c r="O729" s="294"/>
      <c r="P729" s="294"/>
      <c r="Q729" s="294"/>
      <c r="R729" s="294"/>
      <c r="S729" s="294"/>
      <c r="T729" s="294"/>
      <c r="U729" s="294"/>
      <c r="V729" s="294"/>
      <c r="W729" s="294"/>
      <c r="X729" s="294"/>
      <c r="Y729" s="294"/>
      <c r="Z729" s="294"/>
    </row>
    <row r="730" spans="1:26" ht="12.75" customHeight="1">
      <c r="A730" s="32"/>
      <c r="B730" s="294"/>
      <c r="C730" s="294"/>
      <c r="D730" s="317"/>
      <c r="E730" s="294"/>
      <c r="F730" s="294"/>
      <c r="G730" s="294"/>
      <c r="H730" s="294"/>
      <c r="I730" s="294"/>
      <c r="J730" s="294"/>
      <c r="K730" s="294"/>
      <c r="L730" s="294"/>
      <c r="M730" s="294"/>
      <c r="N730" s="294"/>
      <c r="O730" s="294"/>
      <c r="P730" s="294"/>
      <c r="Q730" s="294"/>
      <c r="R730" s="294"/>
      <c r="S730" s="294"/>
      <c r="T730" s="294"/>
      <c r="U730" s="294"/>
      <c r="V730" s="294"/>
      <c r="W730" s="294"/>
      <c r="X730" s="294"/>
      <c r="Y730" s="294"/>
      <c r="Z730" s="294"/>
    </row>
    <row r="731" spans="1:26" ht="12.75" customHeight="1">
      <c r="A731" s="32"/>
      <c r="B731" s="294"/>
      <c r="C731" s="294"/>
      <c r="D731" s="294"/>
      <c r="E731" s="294"/>
      <c r="F731" s="294"/>
      <c r="G731" s="294"/>
      <c r="H731" s="294"/>
      <c r="I731" s="294"/>
      <c r="J731" s="294"/>
      <c r="K731" s="294"/>
      <c r="L731" s="294"/>
      <c r="M731" s="294"/>
      <c r="N731" s="294"/>
      <c r="O731" s="294"/>
      <c r="P731" s="294"/>
      <c r="Q731" s="294"/>
      <c r="R731" s="294"/>
      <c r="S731" s="294"/>
      <c r="T731" s="294"/>
      <c r="U731" s="294"/>
      <c r="V731" s="294"/>
      <c r="W731" s="294"/>
      <c r="X731" s="294"/>
      <c r="Y731" s="294"/>
      <c r="Z731" s="294"/>
    </row>
    <row r="732" spans="1:26" ht="12.75" customHeight="1">
      <c r="A732" s="32"/>
      <c r="B732" s="294"/>
      <c r="C732" s="294"/>
      <c r="D732" s="294"/>
      <c r="E732" s="294"/>
      <c r="F732" s="294"/>
      <c r="G732" s="294"/>
      <c r="H732" s="294"/>
      <c r="I732" s="294"/>
      <c r="J732" s="294"/>
      <c r="K732" s="294"/>
      <c r="L732" s="294"/>
      <c r="M732" s="294"/>
      <c r="N732" s="294"/>
      <c r="O732" s="294"/>
      <c r="P732" s="294"/>
      <c r="Q732" s="294"/>
      <c r="R732" s="294"/>
      <c r="S732" s="294"/>
      <c r="T732" s="294"/>
      <c r="U732" s="294"/>
      <c r="V732" s="294"/>
      <c r="W732" s="294"/>
      <c r="X732" s="294"/>
      <c r="Y732" s="294"/>
      <c r="Z732" s="294"/>
    </row>
    <row r="733" spans="1:26" ht="12.75" customHeight="1">
      <c r="A733" s="32"/>
      <c r="B733" s="294"/>
      <c r="C733" s="294"/>
      <c r="D733" s="294"/>
      <c r="E733" s="294"/>
      <c r="F733" s="294"/>
      <c r="G733" s="294"/>
      <c r="H733" s="294"/>
      <c r="I733" s="294"/>
      <c r="J733" s="294"/>
      <c r="K733" s="294"/>
      <c r="L733" s="294"/>
      <c r="M733" s="294"/>
      <c r="N733" s="294"/>
      <c r="O733" s="294"/>
      <c r="P733" s="294"/>
      <c r="Q733" s="294"/>
      <c r="R733" s="294"/>
      <c r="S733" s="294"/>
      <c r="T733" s="294"/>
      <c r="U733" s="294"/>
      <c r="V733" s="294"/>
      <c r="W733" s="294"/>
      <c r="X733" s="294"/>
      <c r="Y733" s="294"/>
      <c r="Z733" s="294"/>
    </row>
    <row r="734" spans="1:26" ht="12.75" customHeight="1">
      <c r="A734" s="32"/>
      <c r="B734" s="294"/>
      <c r="C734" s="294"/>
      <c r="D734" s="294"/>
      <c r="E734" s="294"/>
      <c r="F734" s="294"/>
      <c r="G734" s="294"/>
      <c r="H734" s="294"/>
      <c r="I734" s="294"/>
      <c r="J734" s="294"/>
      <c r="K734" s="294"/>
      <c r="L734" s="294"/>
      <c r="M734" s="294"/>
      <c r="N734" s="294"/>
      <c r="O734" s="294"/>
      <c r="P734" s="294"/>
      <c r="Q734" s="294"/>
      <c r="R734" s="294"/>
      <c r="S734" s="294"/>
      <c r="T734" s="294"/>
      <c r="U734" s="294"/>
      <c r="V734" s="294"/>
      <c r="W734" s="294"/>
      <c r="X734" s="294"/>
      <c r="Y734" s="294"/>
      <c r="Z734" s="294"/>
    </row>
    <row r="735" spans="1:26" ht="12.75" customHeight="1">
      <c r="A735" s="32"/>
      <c r="B735" s="294"/>
      <c r="C735" s="294"/>
      <c r="D735" s="294"/>
      <c r="E735" s="294"/>
      <c r="F735" s="294"/>
      <c r="G735" s="294"/>
      <c r="H735" s="294"/>
      <c r="I735" s="294"/>
      <c r="J735" s="294"/>
      <c r="K735" s="294"/>
      <c r="L735" s="294"/>
      <c r="M735" s="294"/>
      <c r="N735" s="294"/>
      <c r="O735" s="294"/>
      <c r="P735" s="294"/>
      <c r="Q735" s="294"/>
      <c r="R735" s="294"/>
      <c r="S735" s="294"/>
      <c r="T735" s="294"/>
      <c r="U735" s="294"/>
      <c r="V735" s="294"/>
      <c r="W735" s="294"/>
      <c r="X735" s="294"/>
      <c r="Y735" s="294"/>
      <c r="Z735" s="294"/>
    </row>
    <row r="736" spans="1:26" ht="12.75" customHeight="1">
      <c r="A736" s="32"/>
      <c r="B736" s="294"/>
      <c r="C736" s="294"/>
      <c r="D736" s="294"/>
      <c r="E736" s="294"/>
      <c r="F736" s="294"/>
      <c r="G736" s="294"/>
      <c r="H736" s="294"/>
      <c r="I736" s="294"/>
      <c r="J736" s="294"/>
      <c r="K736" s="294"/>
      <c r="L736" s="294"/>
      <c r="M736" s="294"/>
      <c r="N736" s="294"/>
      <c r="O736" s="294"/>
      <c r="P736" s="294"/>
      <c r="Q736" s="294"/>
      <c r="R736" s="294"/>
      <c r="S736" s="294"/>
      <c r="T736" s="294"/>
      <c r="U736" s="294"/>
      <c r="V736" s="294"/>
      <c r="W736" s="294"/>
      <c r="X736" s="294"/>
      <c r="Y736" s="294"/>
      <c r="Z736" s="294"/>
    </row>
    <row r="737" spans="1:26" ht="12.75" customHeight="1">
      <c r="A737" s="32"/>
      <c r="B737" s="294"/>
      <c r="C737" s="294"/>
      <c r="D737" s="294"/>
      <c r="E737" s="294"/>
      <c r="F737" s="294"/>
      <c r="G737" s="294"/>
      <c r="H737" s="294"/>
      <c r="I737" s="294"/>
      <c r="J737" s="294"/>
      <c r="K737" s="294"/>
      <c r="L737" s="294"/>
      <c r="M737" s="294"/>
      <c r="N737" s="294"/>
      <c r="O737" s="294"/>
      <c r="P737" s="294"/>
      <c r="Q737" s="294"/>
      <c r="R737" s="294"/>
      <c r="S737" s="294"/>
      <c r="T737" s="294"/>
      <c r="U737" s="294"/>
      <c r="V737" s="294"/>
      <c r="W737" s="294"/>
      <c r="X737" s="294"/>
      <c r="Y737" s="294"/>
      <c r="Z737" s="294"/>
    </row>
    <row r="738" spans="1:26" ht="12.75" customHeight="1">
      <c r="A738" s="32"/>
      <c r="B738" s="294"/>
      <c r="C738" s="294"/>
      <c r="D738" s="294"/>
      <c r="E738" s="294"/>
      <c r="F738" s="294"/>
      <c r="G738" s="294"/>
      <c r="H738" s="294"/>
      <c r="I738" s="294"/>
      <c r="J738" s="294"/>
      <c r="K738" s="294"/>
      <c r="L738" s="294"/>
      <c r="M738" s="294"/>
      <c r="N738" s="294"/>
      <c r="O738" s="294"/>
      <c r="P738" s="294"/>
      <c r="Q738" s="294"/>
      <c r="R738" s="294"/>
      <c r="S738" s="294"/>
      <c r="T738" s="294"/>
      <c r="U738" s="294"/>
      <c r="V738" s="294"/>
      <c r="W738" s="294"/>
      <c r="X738" s="294"/>
      <c r="Y738" s="294"/>
      <c r="Z738" s="294"/>
    </row>
    <row r="739" spans="1:26" ht="12.75" customHeight="1">
      <c r="A739" s="32"/>
      <c r="B739" s="294"/>
      <c r="C739" s="294"/>
      <c r="D739" s="294"/>
      <c r="E739" s="294"/>
      <c r="F739" s="294"/>
      <c r="G739" s="294"/>
      <c r="H739" s="294"/>
      <c r="I739" s="294"/>
      <c r="J739" s="294"/>
      <c r="K739" s="294"/>
      <c r="L739" s="294"/>
      <c r="M739" s="294"/>
      <c r="N739" s="294"/>
      <c r="O739" s="294"/>
      <c r="P739" s="294"/>
      <c r="Q739" s="294"/>
      <c r="R739" s="294"/>
      <c r="S739" s="294"/>
      <c r="T739" s="294"/>
      <c r="U739" s="294"/>
      <c r="V739" s="294"/>
      <c r="W739" s="294"/>
      <c r="X739" s="294"/>
      <c r="Y739" s="294"/>
      <c r="Z739" s="294"/>
    </row>
    <row r="740" spans="1:26" ht="12.75" customHeight="1">
      <c r="A740" s="32"/>
      <c r="B740" s="294"/>
      <c r="C740" s="294"/>
      <c r="D740" s="294"/>
      <c r="E740" s="294"/>
      <c r="F740" s="294"/>
      <c r="G740" s="294"/>
      <c r="H740" s="294"/>
      <c r="I740" s="294"/>
      <c r="J740" s="294"/>
      <c r="K740" s="294"/>
      <c r="L740" s="294"/>
      <c r="M740" s="294"/>
      <c r="N740" s="294"/>
      <c r="O740" s="294"/>
      <c r="P740" s="294"/>
      <c r="Q740" s="294"/>
      <c r="R740" s="294"/>
      <c r="S740" s="294"/>
      <c r="T740" s="294"/>
      <c r="U740" s="294"/>
      <c r="V740" s="294"/>
      <c r="W740" s="294"/>
      <c r="X740" s="294"/>
      <c r="Y740" s="294"/>
      <c r="Z740" s="294"/>
    </row>
    <row r="741" spans="1:26" ht="12.75" customHeight="1">
      <c r="A741" s="32"/>
      <c r="B741" s="294"/>
      <c r="C741" s="294"/>
      <c r="D741" s="294"/>
      <c r="E741" s="294"/>
      <c r="F741" s="294"/>
      <c r="G741" s="294"/>
      <c r="H741" s="294"/>
      <c r="I741" s="294"/>
      <c r="J741" s="294"/>
      <c r="K741" s="294"/>
      <c r="L741" s="294"/>
      <c r="M741" s="294"/>
      <c r="N741" s="294"/>
      <c r="O741" s="294"/>
      <c r="P741" s="294"/>
      <c r="Q741" s="294"/>
      <c r="R741" s="294"/>
      <c r="S741" s="294"/>
      <c r="T741" s="294"/>
      <c r="U741" s="294"/>
      <c r="V741" s="294"/>
      <c r="W741" s="294"/>
      <c r="X741" s="294"/>
      <c r="Y741" s="294"/>
      <c r="Z741" s="294"/>
    </row>
    <row r="742" spans="1:26" ht="12.75" customHeight="1">
      <c r="A742" s="32"/>
      <c r="B742" s="294"/>
      <c r="C742" s="294"/>
      <c r="D742" s="294"/>
      <c r="E742" s="294"/>
      <c r="F742" s="294"/>
      <c r="G742" s="294"/>
      <c r="H742" s="294"/>
      <c r="I742" s="294"/>
      <c r="J742" s="294"/>
      <c r="K742" s="294"/>
      <c r="L742" s="294"/>
      <c r="M742" s="294"/>
      <c r="N742" s="294"/>
      <c r="O742" s="294"/>
      <c r="P742" s="294"/>
      <c r="Q742" s="294"/>
      <c r="R742" s="294"/>
      <c r="S742" s="294"/>
      <c r="T742" s="294"/>
      <c r="U742" s="294"/>
      <c r="V742" s="294"/>
      <c r="W742" s="294"/>
      <c r="X742" s="294"/>
      <c r="Y742" s="294"/>
      <c r="Z742" s="294"/>
    </row>
    <row r="743" spans="1:26" ht="12.75" customHeight="1">
      <c r="A743" s="32"/>
      <c r="B743" s="294"/>
      <c r="C743" s="294"/>
      <c r="D743" s="294"/>
      <c r="E743" s="294"/>
      <c r="F743" s="294"/>
      <c r="G743" s="294"/>
      <c r="H743" s="294"/>
      <c r="I743" s="294"/>
      <c r="J743" s="294"/>
      <c r="K743" s="294"/>
      <c r="L743" s="294"/>
      <c r="M743" s="294"/>
      <c r="N743" s="294"/>
      <c r="O743" s="294"/>
      <c r="P743" s="294"/>
      <c r="Q743" s="294"/>
      <c r="R743" s="294"/>
      <c r="S743" s="294"/>
      <c r="T743" s="294"/>
      <c r="U743" s="294"/>
      <c r="V743" s="294"/>
      <c r="W743" s="294"/>
      <c r="X743" s="294"/>
      <c r="Y743" s="294"/>
      <c r="Z743" s="294"/>
    </row>
    <row r="744" spans="1:26" ht="12.75" customHeight="1">
      <c r="A744" s="32"/>
      <c r="B744" s="294"/>
      <c r="C744" s="317"/>
      <c r="D744" s="294"/>
      <c r="E744" s="294"/>
      <c r="F744" s="294"/>
      <c r="G744" s="294"/>
      <c r="H744" s="294"/>
      <c r="I744" s="294"/>
      <c r="J744" s="294"/>
      <c r="K744" s="294"/>
      <c r="L744" s="294"/>
      <c r="M744" s="294"/>
      <c r="N744" s="294"/>
      <c r="O744" s="294"/>
      <c r="P744" s="294"/>
      <c r="Q744" s="294"/>
      <c r="R744" s="294"/>
      <c r="S744" s="294"/>
      <c r="T744" s="294"/>
      <c r="U744" s="294"/>
      <c r="V744" s="294"/>
      <c r="W744" s="294"/>
      <c r="X744" s="294"/>
      <c r="Y744" s="294"/>
      <c r="Z744" s="294"/>
    </row>
    <row r="745" spans="1:26" ht="12.75" customHeight="1">
      <c r="A745" s="32"/>
      <c r="B745" s="294"/>
      <c r="C745" s="317"/>
      <c r="D745" s="294"/>
      <c r="E745" s="294"/>
      <c r="F745" s="294"/>
      <c r="G745" s="294"/>
      <c r="H745" s="294"/>
      <c r="I745" s="294"/>
      <c r="J745" s="294"/>
      <c r="K745" s="294"/>
      <c r="L745" s="294"/>
      <c r="M745" s="294"/>
      <c r="N745" s="294"/>
      <c r="O745" s="294"/>
      <c r="P745" s="294"/>
      <c r="Q745" s="294"/>
      <c r="R745" s="294"/>
      <c r="S745" s="294"/>
      <c r="T745" s="294"/>
      <c r="U745" s="294"/>
      <c r="V745" s="294"/>
      <c r="W745" s="294"/>
      <c r="X745" s="294"/>
      <c r="Y745" s="294"/>
      <c r="Z745" s="294"/>
    </row>
    <row r="746" spans="1:26" ht="12.75" customHeight="1">
      <c r="A746" s="32"/>
      <c r="B746" s="294"/>
      <c r="C746" s="317"/>
      <c r="D746" s="294"/>
      <c r="E746" s="294"/>
      <c r="F746" s="294"/>
      <c r="G746" s="294"/>
      <c r="H746" s="294"/>
      <c r="I746" s="294"/>
      <c r="J746" s="294"/>
      <c r="K746" s="294"/>
      <c r="L746" s="294"/>
      <c r="M746" s="294"/>
      <c r="N746" s="294"/>
      <c r="O746" s="294"/>
      <c r="P746" s="294"/>
      <c r="Q746" s="294"/>
      <c r="R746" s="294"/>
      <c r="S746" s="294"/>
      <c r="T746" s="294"/>
      <c r="U746" s="294"/>
      <c r="V746" s="294"/>
      <c r="W746" s="294"/>
      <c r="X746" s="294"/>
      <c r="Y746" s="294"/>
      <c r="Z746" s="294"/>
    </row>
    <row r="747" spans="1:26" ht="12.75" customHeight="1">
      <c r="A747" s="32"/>
      <c r="B747" s="294"/>
      <c r="C747" s="317"/>
      <c r="D747" s="294"/>
      <c r="E747" s="294"/>
      <c r="F747" s="294"/>
      <c r="G747" s="294"/>
      <c r="H747" s="294"/>
      <c r="I747" s="294"/>
      <c r="J747" s="294"/>
      <c r="K747" s="294"/>
      <c r="L747" s="294"/>
      <c r="M747" s="294"/>
      <c r="N747" s="294"/>
      <c r="O747" s="294"/>
      <c r="P747" s="294"/>
      <c r="Q747" s="294"/>
      <c r="R747" s="294"/>
      <c r="S747" s="294"/>
      <c r="T747" s="294"/>
      <c r="U747" s="294"/>
      <c r="V747" s="294"/>
      <c r="W747" s="294"/>
      <c r="X747" s="294"/>
      <c r="Y747" s="294"/>
      <c r="Z747" s="294"/>
    </row>
    <row r="748" spans="1:26" ht="12.75" customHeight="1">
      <c r="A748" s="32"/>
      <c r="B748" s="294"/>
      <c r="C748" s="294"/>
      <c r="D748" s="294"/>
      <c r="E748" s="294"/>
      <c r="F748" s="294"/>
      <c r="G748" s="294"/>
      <c r="H748" s="294"/>
      <c r="I748" s="294"/>
      <c r="J748" s="294"/>
      <c r="K748" s="294"/>
      <c r="L748" s="294"/>
      <c r="M748" s="294"/>
      <c r="N748" s="294"/>
      <c r="O748" s="294"/>
      <c r="P748" s="294"/>
      <c r="Q748" s="294"/>
      <c r="R748" s="294"/>
      <c r="S748" s="294"/>
      <c r="T748" s="294"/>
      <c r="U748" s="294"/>
      <c r="V748" s="294"/>
      <c r="W748" s="294"/>
      <c r="X748" s="294"/>
      <c r="Y748" s="294"/>
      <c r="Z748" s="294"/>
    </row>
    <row r="749" spans="1:26" ht="12.75" customHeight="1">
      <c r="A749" s="32"/>
      <c r="B749" s="294"/>
      <c r="C749" s="294"/>
      <c r="D749" s="294"/>
      <c r="E749" s="294"/>
      <c r="F749" s="294"/>
      <c r="G749" s="294"/>
      <c r="H749" s="294"/>
      <c r="I749" s="294"/>
      <c r="J749" s="294"/>
      <c r="K749" s="294"/>
      <c r="L749" s="294"/>
      <c r="M749" s="294"/>
      <c r="N749" s="294"/>
      <c r="O749" s="294"/>
      <c r="P749" s="294"/>
      <c r="Q749" s="294"/>
      <c r="R749" s="294"/>
      <c r="S749" s="294"/>
      <c r="T749" s="294"/>
      <c r="U749" s="294"/>
      <c r="V749" s="294"/>
      <c r="W749" s="294"/>
      <c r="X749" s="294"/>
      <c r="Y749" s="294"/>
      <c r="Z749" s="294"/>
    </row>
    <row r="750" spans="1:26" ht="12.75" customHeight="1">
      <c r="A750" s="32"/>
      <c r="B750" s="294"/>
      <c r="C750" s="294"/>
      <c r="D750" s="294"/>
      <c r="E750" s="294"/>
      <c r="F750" s="294"/>
      <c r="G750" s="294"/>
      <c r="H750" s="294"/>
      <c r="I750" s="294"/>
      <c r="J750" s="294"/>
      <c r="K750" s="294"/>
      <c r="L750" s="294"/>
      <c r="M750" s="294"/>
      <c r="N750" s="294"/>
      <c r="O750" s="294"/>
      <c r="P750" s="294"/>
      <c r="Q750" s="294"/>
      <c r="R750" s="294"/>
      <c r="S750" s="294"/>
      <c r="T750" s="294"/>
      <c r="U750" s="294"/>
      <c r="V750" s="294"/>
      <c r="W750" s="294"/>
      <c r="X750" s="294"/>
      <c r="Y750" s="294"/>
      <c r="Z750" s="294"/>
    </row>
    <row r="751" spans="1:26" ht="12.75" customHeight="1">
      <c r="A751" s="32"/>
      <c r="B751" s="294"/>
      <c r="C751" s="294"/>
      <c r="D751" s="294"/>
      <c r="E751" s="294"/>
      <c r="F751" s="294"/>
      <c r="G751" s="294"/>
      <c r="H751" s="294"/>
      <c r="I751" s="294"/>
      <c r="J751" s="294"/>
      <c r="K751" s="294"/>
      <c r="L751" s="294"/>
      <c r="M751" s="294"/>
      <c r="N751" s="294"/>
      <c r="O751" s="294"/>
      <c r="P751" s="294"/>
      <c r="Q751" s="294"/>
      <c r="R751" s="294"/>
      <c r="S751" s="294"/>
      <c r="T751" s="294"/>
      <c r="U751" s="294"/>
      <c r="V751" s="294"/>
      <c r="W751" s="294"/>
      <c r="X751" s="294"/>
      <c r="Y751" s="294"/>
      <c r="Z751" s="294"/>
    </row>
    <row r="752" spans="1:26" ht="12.75" customHeight="1">
      <c r="A752" s="345"/>
      <c r="B752" s="294"/>
      <c r="C752" s="294"/>
      <c r="D752" s="294"/>
      <c r="E752" s="294"/>
      <c r="F752" s="294"/>
      <c r="G752" s="294"/>
      <c r="H752" s="294"/>
      <c r="I752" s="294"/>
      <c r="J752" s="294"/>
      <c r="K752" s="294"/>
      <c r="L752" s="294"/>
      <c r="M752" s="294"/>
      <c r="N752" s="294"/>
      <c r="O752" s="294"/>
      <c r="P752" s="294"/>
      <c r="Q752" s="294"/>
      <c r="R752" s="294"/>
      <c r="S752" s="294"/>
      <c r="T752" s="294"/>
      <c r="U752" s="294"/>
      <c r="V752" s="294"/>
      <c r="W752" s="294"/>
      <c r="X752" s="294"/>
      <c r="Y752" s="294"/>
      <c r="Z752" s="294"/>
    </row>
    <row r="753" spans="1:26" ht="12.75" customHeight="1">
      <c r="A753" s="345"/>
      <c r="B753" s="294"/>
      <c r="C753" s="294"/>
      <c r="D753" s="294"/>
      <c r="E753" s="294"/>
      <c r="F753" s="294"/>
      <c r="G753" s="294"/>
      <c r="H753" s="294"/>
      <c r="I753" s="294"/>
      <c r="J753" s="294"/>
      <c r="K753" s="294"/>
      <c r="L753" s="294"/>
      <c r="M753" s="294"/>
      <c r="N753" s="294"/>
      <c r="O753" s="294"/>
      <c r="P753" s="294"/>
      <c r="Q753" s="294"/>
      <c r="R753" s="294"/>
      <c r="S753" s="294"/>
      <c r="T753" s="294"/>
      <c r="U753" s="294"/>
      <c r="V753" s="294"/>
      <c r="W753" s="294"/>
      <c r="X753" s="294"/>
      <c r="Y753" s="294"/>
      <c r="Z753" s="294"/>
    </row>
    <row r="754" spans="1:26" ht="12.75" customHeight="1">
      <c r="A754" s="32"/>
      <c r="B754" s="294"/>
      <c r="C754" s="294"/>
      <c r="D754" s="294"/>
      <c r="E754" s="294"/>
      <c r="F754" s="294"/>
      <c r="G754" s="294"/>
      <c r="H754" s="294"/>
      <c r="I754" s="294"/>
      <c r="J754" s="294"/>
      <c r="K754" s="294"/>
      <c r="L754" s="294"/>
      <c r="M754" s="294"/>
      <c r="N754" s="294"/>
      <c r="O754" s="294"/>
      <c r="P754" s="294"/>
      <c r="Q754" s="294"/>
      <c r="R754" s="294"/>
      <c r="S754" s="294"/>
      <c r="T754" s="294"/>
      <c r="U754" s="294"/>
      <c r="V754" s="294"/>
      <c r="W754" s="294"/>
      <c r="X754" s="294"/>
      <c r="Y754" s="294"/>
      <c r="Z754" s="294"/>
    </row>
    <row r="755" spans="1:26" ht="12.75" customHeight="1">
      <c r="A755" s="32"/>
      <c r="B755" s="294"/>
      <c r="C755" s="294"/>
      <c r="D755" s="294"/>
      <c r="E755" s="294"/>
      <c r="F755" s="294"/>
      <c r="G755" s="294"/>
      <c r="H755" s="294"/>
      <c r="I755" s="294"/>
      <c r="J755" s="294"/>
      <c r="K755" s="294"/>
      <c r="L755" s="294"/>
      <c r="M755" s="294"/>
      <c r="N755" s="294"/>
      <c r="O755" s="294"/>
      <c r="P755" s="294"/>
      <c r="Q755" s="294"/>
      <c r="R755" s="294"/>
      <c r="S755" s="294"/>
      <c r="T755" s="294"/>
      <c r="U755" s="294"/>
      <c r="V755" s="294"/>
      <c r="W755" s="294"/>
      <c r="X755" s="294"/>
      <c r="Y755" s="294"/>
      <c r="Z755" s="294"/>
    </row>
    <row r="756" spans="1:26" ht="12.75" customHeight="1">
      <c r="A756" s="32"/>
      <c r="B756" s="294"/>
      <c r="C756" s="294"/>
      <c r="D756" s="294"/>
      <c r="E756" s="294"/>
      <c r="F756" s="294"/>
      <c r="G756" s="294"/>
      <c r="H756" s="294"/>
      <c r="I756" s="294"/>
      <c r="J756" s="294"/>
      <c r="K756" s="294"/>
      <c r="L756" s="294"/>
      <c r="M756" s="294"/>
      <c r="N756" s="294"/>
      <c r="O756" s="294"/>
      <c r="P756" s="294"/>
      <c r="Q756" s="294"/>
      <c r="R756" s="294"/>
      <c r="S756" s="294"/>
      <c r="T756" s="294"/>
      <c r="U756" s="294"/>
      <c r="V756" s="294"/>
      <c r="W756" s="294"/>
      <c r="X756" s="294"/>
      <c r="Y756" s="294"/>
      <c r="Z756" s="294"/>
    </row>
    <row r="757" spans="1:26" ht="12.75" customHeight="1">
      <c r="A757" s="32"/>
      <c r="B757" s="299"/>
      <c r="C757" s="294"/>
      <c r="D757" s="294"/>
      <c r="E757" s="294"/>
      <c r="F757" s="294"/>
      <c r="G757" s="294"/>
      <c r="H757" s="294"/>
      <c r="I757" s="294"/>
      <c r="J757" s="294"/>
      <c r="K757" s="294"/>
      <c r="L757" s="294"/>
      <c r="M757" s="294"/>
      <c r="N757" s="294"/>
      <c r="O757" s="294"/>
      <c r="P757" s="294"/>
      <c r="Q757" s="294"/>
      <c r="R757" s="294"/>
      <c r="S757" s="294"/>
      <c r="T757" s="294"/>
      <c r="U757" s="294"/>
      <c r="V757" s="294"/>
      <c r="W757" s="294"/>
      <c r="X757" s="294"/>
      <c r="Y757" s="294"/>
      <c r="Z757" s="294"/>
    </row>
    <row r="758" spans="1:26" ht="12.75" customHeight="1">
      <c r="A758" s="7"/>
      <c r="B758" s="298"/>
      <c r="C758" s="298"/>
      <c r="D758" s="298"/>
      <c r="E758" s="298"/>
      <c r="F758" s="294"/>
      <c r="G758" s="294"/>
      <c r="H758" s="294"/>
      <c r="I758" s="294"/>
      <c r="J758" s="294"/>
      <c r="K758" s="294"/>
      <c r="L758" s="294"/>
      <c r="M758" s="294"/>
      <c r="N758" s="294"/>
      <c r="O758" s="294"/>
      <c r="P758" s="294"/>
      <c r="Q758" s="294"/>
      <c r="R758" s="294"/>
      <c r="S758" s="294"/>
      <c r="T758" s="294"/>
      <c r="U758" s="294"/>
      <c r="V758" s="294"/>
      <c r="W758" s="294"/>
      <c r="X758" s="294"/>
      <c r="Y758" s="294"/>
      <c r="Z758" s="294"/>
    </row>
    <row r="759" spans="1:26" ht="12.75" customHeight="1">
      <c r="A759" s="7"/>
      <c r="B759" s="298"/>
      <c r="C759" s="298"/>
      <c r="D759" s="298"/>
      <c r="E759" s="294"/>
      <c r="F759" s="294"/>
      <c r="G759" s="294"/>
      <c r="H759" s="294"/>
      <c r="I759" s="294"/>
      <c r="J759" s="294"/>
      <c r="K759" s="294"/>
      <c r="L759" s="294"/>
      <c r="M759" s="294"/>
      <c r="N759" s="294"/>
      <c r="O759" s="294"/>
      <c r="P759" s="294"/>
      <c r="Q759" s="294"/>
      <c r="R759" s="294"/>
      <c r="S759" s="294"/>
      <c r="T759" s="294"/>
      <c r="U759" s="294"/>
      <c r="V759" s="294"/>
      <c r="W759" s="294"/>
      <c r="X759" s="294"/>
      <c r="Y759" s="294"/>
      <c r="Z759" s="294"/>
    </row>
    <row r="760" spans="1:26" ht="12.75" customHeight="1">
      <c r="A760" s="848"/>
      <c r="B760" s="804"/>
      <c r="C760" s="298"/>
      <c r="D760" s="294"/>
      <c r="E760" s="294"/>
      <c r="F760" s="298"/>
      <c r="G760" s="294"/>
      <c r="H760" s="294"/>
      <c r="I760" s="294"/>
      <c r="J760" s="294"/>
      <c r="K760" s="294"/>
      <c r="L760" s="294"/>
      <c r="M760" s="294"/>
      <c r="N760" s="294"/>
      <c r="O760" s="294"/>
      <c r="P760" s="294"/>
      <c r="Q760" s="294"/>
      <c r="R760" s="294"/>
      <c r="S760" s="294"/>
      <c r="T760" s="294"/>
      <c r="U760" s="294"/>
      <c r="V760" s="294"/>
      <c r="W760" s="294"/>
      <c r="X760" s="294"/>
      <c r="Y760" s="294"/>
      <c r="Z760" s="294"/>
    </row>
    <row r="761" spans="1:26" ht="12.75" customHeight="1">
      <c r="A761" s="49"/>
      <c r="B761" s="305"/>
      <c r="C761" s="313"/>
      <c r="D761" s="281"/>
      <c r="E761" s="281"/>
      <c r="F761" s="281"/>
      <c r="G761" s="281"/>
      <c r="H761" s="281"/>
      <c r="I761" s="281"/>
      <c r="J761" s="281"/>
      <c r="K761" s="281"/>
      <c r="L761" s="281"/>
      <c r="M761" s="281"/>
      <c r="N761" s="281"/>
      <c r="O761" s="281"/>
      <c r="P761" s="281"/>
      <c r="Q761" s="281"/>
      <c r="R761" s="281"/>
      <c r="S761" s="281"/>
      <c r="T761" s="281"/>
      <c r="U761" s="281"/>
      <c r="V761" s="281"/>
      <c r="W761" s="281"/>
      <c r="X761" s="281"/>
      <c r="Y761" s="281"/>
      <c r="Z761" s="281"/>
    </row>
    <row r="762" spans="1:26" ht="12.75" customHeight="1">
      <c r="A762" s="29"/>
      <c r="B762" s="294"/>
      <c r="C762" s="302"/>
      <c r="D762" s="302"/>
      <c r="E762" s="301"/>
      <c r="F762" s="294"/>
      <c r="G762" s="294"/>
      <c r="H762" s="294"/>
      <c r="I762" s="294"/>
      <c r="J762" s="294"/>
      <c r="K762" s="294"/>
      <c r="L762" s="294"/>
      <c r="M762" s="294"/>
      <c r="N762" s="294"/>
      <c r="O762" s="294"/>
      <c r="P762" s="294"/>
      <c r="Q762" s="294"/>
      <c r="R762" s="294"/>
      <c r="S762" s="294"/>
      <c r="T762" s="294"/>
      <c r="U762" s="294"/>
      <c r="V762" s="294"/>
      <c r="W762" s="294"/>
      <c r="X762" s="294"/>
      <c r="Y762" s="294"/>
      <c r="Z762" s="294"/>
    </row>
    <row r="763" spans="1:26" ht="12.75" customHeight="1">
      <c r="A763" s="49"/>
      <c r="B763" s="298"/>
      <c r="C763" s="301"/>
      <c r="D763" s="302"/>
      <c r="E763" s="301"/>
      <c r="F763" s="294"/>
      <c r="G763" s="294"/>
      <c r="H763" s="294"/>
      <c r="I763" s="294"/>
      <c r="J763" s="294"/>
      <c r="K763" s="294"/>
      <c r="L763" s="294"/>
      <c r="M763" s="294"/>
      <c r="N763" s="294"/>
      <c r="O763" s="294"/>
      <c r="P763" s="294"/>
      <c r="Q763" s="294"/>
      <c r="R763" s="294"/>
      <c r="S763" s="294"/>
      <c r="T763" s="294"/>
      <c r="U763" s="294"/>
      <c r="V763" s="294"/>
      <c r="W763" s="294"/>
      <c r="X763" s="294"/>
      <c r="Y763" s="294"/>
      <c r="Z763" s="294"/>
    </row>
    <row r="764" spans="1:26" ht="12.75" customHeight="1">
      <c r="A764" s="29"/>
      <c r="B764" s="294"/>
      <c r="C764" s="302"/>
      <c r="D764" s="302"/>
      <c r="E764" s="301"/>
      <c r="F764" s="294"/>
      <c r="G764" s="294"/>
      <c r="H764" s="294"/>
      <c r="I764" s="294"/>
      <c r="J764" s="294"/>
      <c r="K764" s="294"/>
      <c r="L764" s="294"/>
      <c r="M764" s="294"/>
      <c r="N764" s="294"/>
      <c r="O764" s="294"/>
      <c r="P764" s="294"/>
      <c r="Q764" s="294"/>
      <c r="R764" s="294"/>
      <c r="S764" s="294"/>
      <c r="T764" s="294"/>
      <c r="U764" s="294"/>
      <c r="V764" s="294"/>
      <c r="W764" s="294"/>
      <c r="X764" s="294"/>
      <c r="Y764" s="294"/>
      <c r="Z764" s="294"/>
    </row>
    <row r="765" spans="1:26" ht="12.75" customHeight="1">
      <c r="A765" s="29"/>
      <c r="B765" s="294"/>
      <c r="C765" s="294"/>
      <c r="D765" s="302"/>
      <c r="E765" s="301"/>
      <c r="F765" s="294"/>
      <c r="G765" s="294"/>
      <c r="H765" s="294"/>
      <c r="I765" s="294"/>
      <c r="J765" s="294"/>
      <c r="K765" s="294"/>
      <c r="L765" s="294"/>
      <c r="M765" s="294"/>
      <c r="N765" s="294"/>
      <c r="O765" s="294"/>
      <c r="P765" s="294"/>
      <c r="Q765" s="294"/>
      <c r="R765" s="294"/>
      <c r="S765" s="294"/>
      <c r="T765" s="294"/>
      <c r="U765" s="294"/>
      <c r="V765" s="294"/>
      <c r="W765" s="294"/>
      <c r="X765" s="294"/>
      <c r="Y765" s="294"/>
      <c r="Z765" s="294"/>
    </row>
    <row r="766" spans="1:26" ht="12.75" customHeight="1">
      <c r="A766" s="29"/>
      <c r="B766" s="294"/>
      <c r="C766" s="294"/>
      <c r="D766" s="302"/>
      <c r="E766" s="301"/>
      <c r="F766" s="294"/>
      <c r="G766" s="294"/>
      <c r="H766" s="294"/>
      <c r="I766" s="294"/>
      <c r="J766" s="294"/>
      <c r="K766" s="294"/>
      <c r="L766" s="294"/>
      <c r="M766" s="294"/>
      <c r="N766" s="294"/>
      <c r="O766" s="294"/>
      <c r="P766" s="294"/>
      <c r="Q766" s="294"/>
      <c r="R766" s="294"/>
      <c r="S766" s="294"/>
      <c r="T766" s="294"/>
      <c r="U766" s="294"/>
      <c r="V766" s="294"/>
      <c r="W766" s="294"/>
      <c r="X766" s="294"/>
      <c r="Y766" s="294"/>
      <c r="Z766" s="294"/>
    </row>
    <row r="767" spans="1:26" ht="12.75" customHeight="1">
      <c r="A767" s="49"/>
      <c r="B767" s="298"/>
      <c r="C767" s="301"/>
      <c r="D767" s="302"/>
      <c r="E767" s="301"/>
      <c r="F767" s="294"/>
      <c r="G767" s="294"/>
      <c r="H767" s="294"/>
      <c r="I767" s="294"/>
      <c r="J767" s="294"/>
      <c r="K767" s="294"/>
      <c r="L767" s="294"/>
      <c r="M767" s="294"/>
      <c r="N767" s="294"/>
      <c r="O767" s="294"/>
      <c r="P767" s="294"/>
      <c r="Q767" s="294"/>
      <c r="R767" s="294"/>
      <c r="S767" s="294"/>
      <c r="T767" s="294"/>
      <c r="U767" s="294"/>
      <c r="V767" s="294"/>
      <c r="W767" s="294"/>
      <c r="X767" s="294"/>
      <c r="Y767" s="294"/>
      <c r="Z767" s="294"/>
    </row>
    <row r="768" spans="1:26" ht="12.75" customHeight="1">
      <c r="A768" s="29"/>
      <c r="B768" s="294"/>
      <c r="C768" s="302"/>
      <c r="D768" s="294"/>
      <c r="E768" s="294"/>
      <c r="F768" s="294"/>
      <c r="G768" s="294"/>
      <c r="H768" s="294"/>
      <c r="I768" s="294"/>
      <c r="J768" s="294"/>
      <c r="K768" s="294"/>
      <c r="L768" s="294"/>
      <c r="M768" s="294"/>
      <c r="N768" s="294"/>
      <c r="O768" s="294"/>
      <c r="P768" s="294"/>
      <c r="Q768" s="294"/>
      <c r="R768" s="294"/>
      <c r="S768" s="294"/>
      <c r="T768" s="294"/>
      <c r="U768" s="294"/>
      <c r="V768" s="294"/>
      <c r="W768" s="294"/>
      <c r="X768" s="294"/>
      <c r="Y768" s="294"/>
      <c r="Z768" s="294"/>
    </row>
    <row r="769" spans="1:26" ht="12.75" customHeight="1">
      <c r="A769" s="49"/>
      <c r="B769" s="298"/>
      <c r="C769" s="301"/>
      <c r="D769" s="294"/>
      <c r="E769" s="294"/>
      <c r="F769" s="294"/>
      <c r="G769" s="294"/>
      <c r="H769" s="294"/>
      <c r="I769" s="294"/>
      <c r="J769" s="294"/>
      <c r="K769" s="294"/>
      <c r="L769" s="294"/>
      <c r="M769" s="294"/>
      <c r="N769" s="294"/>
      <c r="O769" s="294"/>
      <c r="P769" s="294"/>
      <c r="Q769" s="294"/>
      <c r="R769" s="294"/>
      <c r="S769" s="294"/>
      <c r="T769" s="294"/>
      <c r="U769" s="294"/>
      <c r="V769" s="294"/>
      <c r="W769" s="294"/>
      <c r="X769" s="294"/>
      <c r="Y769" s="294"/>
      <c r="Z769" s="294"/>
    </row>
    <row r="770" spans="1:26" ht="12.75" customHeight="1">
      <c r="A770" s="29"/>
      <c r="B770" s="302"/>
      <c r="C770" s="302"/>
      <c r="D770" s="294"/>
      <c r="E770" s="294"/>
      <c r="F770" s="294"/>
      <c r="G770" s="294"/>
      <c r="H770" s="294"/>
      <c r="I770" s="294"/>
      <c r="J770" s="294"/>
      <c r="K770" s="294"/>
      <c r="L770" s="294"/>
      <c r="M770" s="294"/>
      <c r="N770" s="294"/>
      <c r="O770" s="294"/>
      <c r="P770" s="294"/>
      <c r="Q770" s="294"/>
      <c r="R770" s="294"/>
      <c r="S770" s="294"/>
      <c r="T770" s="294"/>
      <c r="U770" s="294"/>
      <c r="V770" s="294"/>
      <c r="W770" s="294"/>
      <c r="X770" s="294"/>
      <c r="Y770" s="294"/>
      <c r="Z770" s="294"/>
    </row>
    <row r="771" spans="1:26" ht="12.75" customHeight="1">
      <c r="A771" s="29"/>
      <c r="B771" s="302"/>
      <c r="C771" s="302"/>
      <c r="D771" s="294"/>
      <c r="E771" s="294"/>
      <c r="F771" s="294"/>
      <c r="G771" s="294"/>
      <c r="H771" s="294"/>
      <c r="I771" s="294"/>
      <c r="J771" s="294"/>
      <c r="K771" s="294"/>
      <c r="L771" s="294"/>
      <c r="M771" s="294"/>
      <c r="N771" s="294"/>
      <c r="O771" s="294"/>
      <c r="P771" s="294"/>
      <c r="Q771" s="294"/>
      <c r="R771" s="294"/>
      <c r="S771" s="294"/>
      <c r="T771" s="294"/>
      <c r="U771" s="294"/>
      <c r="V771" s="294"/>
      <c r="W771" s="294"/>
      <c r="X771" s="294"/>
      <c r="Y771" s="294"/>
      <c r="Z771" s="294"/>
    </row>
    <row r="772" spans="1:26" ht="12.75" customHeight="1">
      <c r="A772" s="49"/>
      <c r="B772" s="301"/>
      <c r="C772" s="301"/>
      <c r="D772" s="294"/>
      <c r="E772" s="294"/>
      <c r="F772" s="294"/>
      <c r="G772" s="294"/>
      <c r="H772" s="294"/>
      <c r="I772" s="294"/>
      <c r="J772" s="294"/>
      <c r="K772" s="294"/>
      <c r="L772" s="294"/>
      <c r="M772" s="294"/>
      <c r="N772" s="294"/>
      <c r="O772" s="294"/>
      <c r="P772" s="294"/>
      <c r="Q772" s="294"/>
      <c r="R772" s="294"/>
      <c r="S772" s="294"/>
      <c r="T772" s="294"/>
      <c r="U772" s="294"/>
      <c r="V772" s="294"/>
      <c r="W772" s="294"/>
      <c r="X772" s="294"/>
      <c r="Y772" s="294"/>
      <c r="Z772" s="294"/>
    </row>
    <row r="773" spans="1:26" ht="12.75" customHeight="1">
      <c r="A773" s="29"/>
      <c r="B773" s="294"/>
      <c r="C773" s="294"/>
      <c r="D773" s="294"/>
      <c r="E773" s="294"/>
      <c r="F773" s="294"/>
      <c r="G773" s="294"/>
      <c r="H773" s="294"/>
      <c r="I773" s="294"/>
      <c r="J773" s="294"/>
      <c r="K773" s="294"/>
      <c r="L773" s="294"/>
      <c r="M773" s="294"/>
      <c r="N773" s="294"/>
      <c r="O773" s="294"/>
      <c r="P773" s="294"/>
      <c r="Q773" s="294"/>
      <c r="R773" s="294"/>
      <c r="S773" s="294"/>
      <c r="T773" s="294"/>
      <c r="U773" s="294"/>
      <c r="V773" s="294"/>
      <c r="W773" s="294"/>
      <c r="X773" s="294"/>
      <c r="Y773" s="294"/>
      <c r="Z773" s="294"/>
    </row>
    <row r="774" spans="1:26" ht="12.75" customHeight="1">
      <c r="A774" s="49"/>
      <c r="B774" s="298"/>
      <c r="C774" s="298"/>
      <c r="D774" s="294"/>
      <c r="E774" s="294"/>
      <c r="F774" s="294"/>
      <c r="G774" s="294"/>
      <c r="H774" s="294"/>
      <c r="I774" s="294"/>
      <c r="J774" s="294"/>
      <c r="K774" s="294"/>
      <c r="L774" s="294"/>
      <c r="M774" s="294"/>
      <c r="N774" s="294"/>
      <c r="O774" s="294"/>
      <c r="P774" s="294"/>
      <c r="Q774" s="294"/>
      <c r="R774" s="294"/>
      <c r="S774" s="294"/>
      <c r="T774" s="294"/>
      <c r="U774" s="294"/>
      <c r="V774" s="294"/>
      <c r="W774" s="294"/>
      <c r="X774" s="294"/>
      <c r="Y774" s="294"/>
      <c r="Z774" s="294"/>
    </row>
    <row r="775" spans="1:26" ht="12.75" customHeight="1">
      <c r="A775" s="29"/>
      <c r="B775" s="294"/>
      <c r="C775" s="294"/>
      <c r="D775" s="294"/>
      <c r="E775" s="294"/>
      <c r="F775" s="294"/>
      <c r="G775" s="294"/>
      <c r="H775" s="294"/>
      <c r="I775" s="294"/>
      <c r="J775" s="294"/>
      <c r="K775" s="294"/>
      <c r="L775" s="294"/>
      <c r="M775" s="294"/>
      <c r="N775" s="294"/>
      <c r="O775" s="294"/>
      <c r="P775" s="294"/>
      <c r="Q775" s="294"/>
      <c r="R775" s="294"/>
      <c r="S775" s="294"/>
      <c r="T775" s="294"/>
      <c r="U775" s="294"/>
      <c r="V775" s="294"/>
      <c r="W775" s="294"/>
      <c r="X775" s="294"/>
      <c r="Y775" s="294"/>
      <c r="Z775" s="294"/>
    </row>
    <row r="776" spans="1:26" ht="12.75" customHeight="1">
      <c r="A776" s="29"/>
      <c r="B776" s="294"/>
      <c r="C776" s="294"/>
      <c r="D776" s="294"/>
      <c r="E776" s="294"/>
      <c r="F776" s="294"/>
      <c r="G776" s="294"/>
      <c r="H776" s="294"/>
      <c r="I776" s="294"/>
      <c r="J776" s="294"/>
      <c r="K776" s="294"/>
      <c r="L776" s="294"/>
      <c r="M776" s="294"/>
      <c r="N776" s="294"/>
      <c r="O776" s="294"/>
      <c r="P776" s="294"/>
      <c r="Q776" s="294"/>
      <c r="R776" s="294"/>
      <c r="S776" s="294"/>
      <c r="T776" s="294"/>
      <c r="U776" s="294"/>
      <c r="V776" s="294"/>
      <c r="W776" s="294"/>
      <c r="X776" s="294"/>
      <c r="Y776" s="294"/>
      <c r="Z776" s="294"/>
    </row>
    <row r="777" spans="1:26" ht="12.75" customHeight="1">
      <c r="A777" s="29"/>
      <c r="B777" s="294"/>
      <c r="C777" s="294"/>
      <c r="D777" s="294"/>
      <c r="E777" s="294"/>
      <c r="F777" s="294"/>
      <c r="G777" s="294"/>
      <c r="H777" s="294"/>
      <c r="I777" s="294"/>
      <c r="J777" s="294"/>
      <c r="K777" s="294"/>
      <c r="L777" s="294"/>
      <c r="M777" s="294"/>
      <c r="N777" s="294"/>
      <c r="O777" s="294"/>
      <c r="P777" s="294"/>
      <c r="Q777" s="294"/>
      <c r="R777" s="294"/>
      <c r="S777" s="294"/>
      <c r="T777" s="294"/>
      <c r="U777" s="294"/>
      <c r="V777" s="294"/>
      <c r="W777" s="294"/>
      <c r="X777" s="294"/>
      <c r="Y777" s="294"/>
      <c r="Z777" s="294"/>
    </row>
    <row r="778" spans="1:26" ht="12.75" customHeight="1">
      <c r="A778" s="29"/>
      <c r="B778" s="294"/>
      <c r="C778" s="294"/>
      <c r="D778" s="294"/>
      <c r="E778" s="294"/>
      <c r="F778" s="294"/>
      <c r="G778" s="294"/>
      <c r="H778" s="294"/>
      <c r="I778" s="294"/>
      <c r="J778" s="294"/>
      <c r="K778" s="294"/>
      <c r="L778" s="294"/>
      <c r="M778" s="294"/>
      <c r="N778" s="294"/>
      <c r="O778" s="294"/>
      <c r="P778" s="294"/>
      <c r="Q778" s="294"/>
      <c r="R778" s="294"/>
      <c r="S778" s="294"/>
      <c r="T778" s="294"/>
      <c r="U778" s="294"/>
      <c r="V778" s="294"/>
      <c r="W778" s="294"/>
      <c r="X778" s="294"/>
      <c r="Y778" s="294"/>
      <c r="Z778" s="294"/>
    </row>
    <row r="779" spans="1:26" ht="12.75" customHeight="1">
      <c r="A779" s="49"/>
      <c r="B779" s="301"/>
      <c r="C779" s="298"/>
      <c r="D779" s="294"/>
      <c r="E779" s="294"/>
      <c r="F779" s="294"/>
      <c r="G779" s="294"/>
      <c r="H779" s="294"/>
      <c r="I779" s="294"/>
      <c r="J779" s="294"/>
      <c r="K779" s="294"/>
      <c r="L779" s="294"/>
      <c r="M779" s="294"/>
      <c r="N779" s="294"/>
      <c r="O779" s="294"/>
      <c r="P779" s="294"/>
      <c r="Q779" s="294"/>
      <c r="R779" s="294"/>
      <c r="S779" s="294"/>
      <c r="T779" s="294"/>
      <c r="U779" s="294"/>
      <c r="V779" s="294"/>
      <c r="W779" s="294"/>
      <c r="X779" s="294"/>
      <c r="Y779" s="294"/>
      <c r="Z779" s="294"/>
    </row>
    <row r="780" spans="1:26" ht="12.75" customHeight="1">
      <c r="A780" s="32"/>
      <c r="B780" s="302"/>
      <c r="C780" s="294"/>
      <c r="D780" s="294"/>
      <c r="E780" s="294"/>
      <c r="F780" s="294"/>
      <c r="G780" s="294"/>
      <c r="H780" s="294"/>
      <c r="I780" s="294"/>
      <c r="J780" s="294"/>
      <c r="K780" s="294"/>
      <c r="L780" s="294"/>
      <c r="M780" s="294"/>
      <c r="N780" s="294"/>
      <c r="O780" s="294"/>
      <c r="P780" s="294"/>
      <c r="Q780" s="294"/>
      <c r="R780" s="294"/>
      <c r="S780" s="294"/>
      <c r="T780" s="294"/>
      <c r="U780" s="294"/>
      <c r="V780" s="294"/>
      <c r="W780" s="294"/>
      <c r="X780" s="294"/>
      <c r="Y780" s="294"/>
      <c r="Z780" s="294"/>
    </row>
    <row r="781" spans="1:26" ht="12.75" customHeight="1">
      <c r="A781" s="32"/>
      <c r="B781" s="294"/>
      <c r="C781" s="294"/>
      <c r="D781" s="294"/>
      <c r="E781" s="294"/>
      <c r="F781" s="294"/>
      <c r="G781" s="294"/>
      <c r="H781" s="294"/>
      <c r="I781" s="294"/>
      <c r="J781" s="294"/>
      <c r="K781" s="294"/>
      <c r="L781" s="294"/>
      <c r="M781" s="294"/>
      <c r="N781" s="294"/>
      <c r="O781" s="294"/>
      <c r="P781" s="294"/>
      <c r="Q781" s="294"/>
      <c r="R781" s="294"/>
      <c r="S781" s="294"/>
      <c r="T781" s="294"/>
      <c r="U781" s="294"/>
      <c r="V781" s="294"/>
      <c r="W781" s="294"/>
      <c r="X781" s="294"/>
      <c r="Y781" s="294"/>
      <c r="Z781" s="294"/>
    </row>
    <row r="782" spans="1:26" ht="12.75" customHeight="1">
      <c r="A782" s="32"/>
      <c r="B782" s="294"/>
      <c r="C782" s="294"/>
      <c r="D782" s="294"/>
      <c r="E782" s="294"/>
      <c r="F782" s="294"/>
      <c r="G782" s="294"/>
      <c r="H782" s="294"/>
      <c r="I782" s="294"/>
      <c r="J782" s="294"/>
      <c r="K782" s="294"/>
      <c r="L782" s="294"/>
      <c r="M782" s="294"/>
      <c r="N782" s="294"/>
      <c r="O782" s="294"/>
      <c r="P782" s="294"/>
      <c r="Q782" s="294"/>
      <c r="R782" s="294"/>
      <c r="S782" s="294"/>
      <c r="T782" s="294"/>
      <c r="U782" s="294"/>
      <c r="V782" s="294"/>
      <c r="W782" s="294"/>
      <c r="X782" s="294"/>
      <c r="Y782" s="294"/>
      <c r="Z782" s="294"/>
    </row>
    <row r="783" spans="1:26" ht="12.75" customHeight="1">
      <c r="A783" s="49"/>
      <c r="B783" s="301"/>
      <c r="C783" s="298"/>
      <c r="D783" s="294"/>
      <c r="E783" s="294"/>
      <c r="F783" s="294"/>
      <c r="G783" s="294"/>
      <c r="H783" s="294"/>
      <c r="I783" s="294"/>
      <c r="J783" s="294"/>
      <c r="K783" s="294"/>
      <c r="L783" s="294"/>
      <c r="M783" s="294"/>
      <c r="N783" s="294"/>
      <c r="O783" s="294"/>
      <c r="P783" s="294"/>
      <c r="Q783" s="294"/>
      <c r="R783" s="294"/>
      <c r="S783" s="294"/>
      <c r="T783" s="294"/>
      <c r="U783" s="294"/>
      <c r="V783" s="294"/>
      <c r="W783" s="294"/>
      <c r="X783" s="294"/>
      <c r="Y783" s="294"/>
      <c r="Z783" s="294"/>
    </row>
    <row r="784" spans="1:26" ht="12.75" customHeight="1">
      <c r="A784" s="29"/>
      <c r="B784" s="294"/>
      <c r="C784" s="294"/>
      <c r="D784" s="294"/>
      <c r="E784" s="294"/>
      <c r="F784" s="294"/>
      <c r="G784" s="294"/>
      <c r="H784" s="294"/>
      <c r="I784" s="294"/>
      <c r="J784" s="294"/>
      <c r="K784" s="294"/>
      <c r="L784" s="294"/>
      <c r="M784" s="294"/>
      <c r="N784" s="294"/>
      <c r="O784" s="294"/>
      <c r="P784" s="294"/>
      <c r="Q784" s="294"/>
      <c r="R784" s="294"/>
      <c r="S784" s="294"/>
      <c r="T784" s="294"/>
      <c r="U784" s="294"/>
      <c r="V784" s="294"/>
      <c r="W784" s="294"/>
      <c r="X784" s="294"/>
      <c r="Y784" s="294"/>
      <c r="Z784" s="294"/>
    </row>
    <row r="785" spans="1:26" ht="12.75" customHeight="1">
      <c r="A785" s="29"/>
      <c r="B785" s="302"/>
      <c r="C785" s="294"/>
      <c r="D785" s="294"/>
      <c r="E785" s="294"/>
      <c r="F785" s="294"/>
      <c r="G785" s="294"/>
      <c r="H785" s="294"/>
      <c r="I785" s="294"/>
      <c r="J785" s="294"/>
      <c r="K785" s="294"/>
      <c r="L785" s="294"/>
      <c r="M785" s="294"/>
      <c r="N785" s="294"/>
      <c r="O785" s="294"/>
      <c r="P785" s="294"/>
      <c r="Q785" s="294"/>
      <c r="R785" s="294"/>
      <c r="S785" s="294"/>
      <c r="T785" s="294"/>
      <c r="U785" s="294"/>
      <c r="V785" s="294"/>
      <c r="W785" s="294"/>
      <c r="X785" s="294"/>
      <c r="Y785" s="294"/>
      <c r="Z785" s="294"/>
    </row>
    <row r="786" spans="1:26" ht="12.75" customHeight="1">
      <c r="A786" s="49"/>
      <c r="B786" s="298"/>
      <c r="C786" s="298"/>
      <c r="D786" s="294"/>
      <c r="E786" s="294"/>
      <c r="F786" s="294"/>
      <c r="G786" s="294"/>
      <c r="H786" s="294"/>
      <c r="I786" s="294"/>
      <c r="J786" s="294"/>
      <c r="K786" s="294"/>
      <c r="L786" s="294"/>
      <c r="M786" s="294"/>
      <c r="N786" s="294"/>
      <c r="O786" s="294"/>
      <c r="P786" s="294"/>
      <c r="Q786" s="294"/>
      <c r="R786" s="294"/>
      <c r="S786" s="294"/>
      <c r="T786" s="294"/>
      <c r="U786" s="294"/>
      <c r="V786" s="294"/>
      <c r="W786" s="294"/>
      <c r="X786" s="294"/>
      <c r="Y786" s="294"/>
      <c r="Z786" s="294"/>
    </row>
    <row r="787" spans="1:26" ht="12.75" customHeight="1">
      <c r="A787" s="29"/>
      <c r="B787" s="302"/>
      <c r="C787" s="294"/>
      <c r="D787" s="307"/>
      <c r="E787" s="298"/>
      <c r="F787" s="294"/>
      <c r="G787" s="294"/>
      <c r="H787" s="294"/>
      <c r="I787" s="294"/>
      <c r="J787" s="294"/>
      <c r="K787" s="294"/>
      <c r="L787" s="294"/>
      <c r="M787" s="294"/>
      <c r="N787" s="294"/>
      <c r="O787" s="294"/>
      <c r="P787" s="294"/>
      <c r="Q787" s="294"/>
      <c r="R787" s="294"/>
      <c r="S787" s="294"/>
      <c r="T787" s="294"/>
      <c r="U787" s="294"/>
      <c r="V787" s="294"/>
      <c r="W787" s="294"/>
      <c r="X787" s="294"/>
      <c r="Y787" s="294"/>
      <c r="Z787" s="294"/>
    </row>
    <row r="788" spans="1:26" ht="12.75" customHeight="1">
      <c r="A788" s="29"/>
      <c r="B788" s="302"/>
      <c r="C788" s="294"/>
      <c r="D788" s="307"/>
      <c r="E788" s="298"/>
      <c r="F788" s="294"/>
      <c r="G788" s="294"/>
      <c r="H788" s="294"/>
      <c r="I788" s="294"/>
      <c r="J788" s="294"/>
      <c r="K788" s="294"/>
      <c r="L788" s="294"/>
      <c r="M788" s="294"/>
      <c r="N788" s="294"/>
      <c r="O788" s="294"/>
      <c r="P788" s="294"/>
      <c r="Q788" s="294"/>
      <c r="R788" s="294"/>
      <c r="S788" s="294"/>
      <c r="T788" s="294"/>
      <c r="U788" s="294"/>
      <c r="V788" s="294"/>
      <c r="W788" s="294"/>
      <c r="X788" s="294"/>
      <c r="Y788" s="294"/>
      <c r="Z788" s="294"/>
    </row>
    <row r="789" spans="1:26" ht="12.75" customHeight="1">
      <c r="A789" s="280"/>
      <c r="B789" s="303"/>
      <c r="C789" s="303"/>
      <c r="D789" s="303"/>
      <c r="E789" s="303"/>
      <c r="F789" s="303"/>
      <c r="G789" s="303"/>
      <c r="H789" s="303"/>
      <c r="I789" s="303"/>
      <c r="J789" s="303"/>
      <c r="K789" s="303"/>
      <c r="L789" s="303"/>
      <c r="M789" s="303"/>
      <c r="N789" s="303"/>
      <c r="O789" s="303"/>
      <c r="P789" s="303"/>
      <c r="Q789" s="303"/>
      <c r="R789" s="303"/>
      <c r="S789" s="303"/>
      <c r="T789" s="303"/>
      <c r="U789" s="303"/>
      <c r="V789" s="303"/>
      <c r="W789" s="303"/>
      <c r="X789" s="303"/>
      <c r="Y789" s="303"/>
      <c r="Z789" s="303"/>
    </row>
    <row r="790" spans="1:26" ht="12.75" customHeight="1">
      <c r="A790" s="280"/>
      <c r="B790" s="303"/>
      <c r="C790" s="303"/>
      <c r="D790" s="303"/>
      <c r="E790" s="303"/>
      <c r="F790" s="303"/>
      <c r="G790" s="303"/>
      <c r="H790" s="303"/>
      <c r="I790" s="303"/>
      <c r="J790" s="303"/>
      <c r="K790" s="303"/>
      <c r="L790" s="303"/>
      <c r="M790" s="303"/>
      <c r="N790" s="303"/>
      <c r="O790" s="303"/>
      <c r="P790" s="303"/>
      <c r="Q790" s="303"/>
      <c r="R790" s="303"/>
      <c r="S790" s="303"/>
      <c r="T790" s="303"/>
      <c r="U790" s="303"/>
      <c r="V790" s="303"/>
      <c r="W790" s="303"/>
      <c r="X790" s="303"/>
      <c r="Y790" s="303"/>
      <c r="Z790" s="303"/>
    </row>
    <row r="791" spans="1:26" ht="12.75" customHeight="1">
      <c r="A791" s="280"/>
      <c r="B791" s="303"/>
      <c r="C791" s="303"/>
      <c r="D791" s="303"/>
      <c r="E791" s="303"/>
      <c r="F791" s="303"/>
      <c r="G791" s="303"/>
      <c r="H791" s="303"/>
      <c r="I791" s="303"/>
      <c r="J791" s="303"/>
      <c r="K791" s="303"/>
      <c r="L791" s="303"/>
      <c r="M791" s="303"/>
      <c r="N791" s="303"/>
      <c r="O791" s="303"/>
      <c r="P791" s="303"/>
      <c r="Q791" s="303"/>
      <c r="R791" s="303"/>
      <c r="S791" s="303"/>
      <c r="T791" s="303"/>
      <c r="U791" s="303"/>
      <c r="V791" s="303"/>
      <c r="W791" s="303"/>
      <c r="X791" s="303"/>
      <c r="Y791" s="303"/>
      <c r="Z791" s="303"/>
    </row>
    <row r="792" spans="1:26" ht="12.75" customHeight="1">
      <c r="A792" s="280"/>
      <c r="B792" s="303"/>
      <c r="C792" s="303"/>
      <c r="D792" s="303"/>
      <c r="E792" s="303"/>
      <c r="F792" s="303"/>
      <c r="G792" s="303"/>
      <c r="H792" s="303"/>
      <c r="I792" s="303"/>
      <c r="J792" s="303"/>
      <c r="K792" s="303"/>
      <c r="L792" s="303"/>
      <c r="M792" s="303"/>
      <c r="N792" s="303"/>
      <c r="O792" s="303"/>
      <c r="P792" s="303"/>
      <c r="Q792" s="303"/>
      <c r="R792" s="303"/>
      <c r="S792" s="303"/>
      <c r="T792" s="303"/>
      <c r="U792" s="303"/>
      <c r="V792" s="303"/>
      <c r="W792" s="303"/>
      <c r="X792" s="303"/>
      <c r="Y792" s="303"/>
      <c r="Z792" s="303"/>
    </row>
    <row r="793" spans="1:26" ht="12.75" customHeight="1">
      <c r="A793" s="280"/>
      <c r="B793" s="303"/>
      <c r="C793" s="303"/>
      <c r="D793" s="303"/>
      <c r="E793" s="303"/>
      <c r="F793" s="303"/>
      <c r="G793" s="303"/>
      <c r="H793" s="303"/>
      <c r="I793" s="303"/>
      <c r="J793" s="303"/>
      <c r="K793" s="303"/>
      <c r="L793" s="303"/>
      <c r="M793" s="303"/>
      <c r="N793" s="303"/>
      <c r="O793" s="303"/>
      <c r="P793" s="303"/>
      <c r="Q793" s="303"/>
      <c r="R793" s="303"/>
      <c r="S793" s="303"/>
      <c r="T793" s="303"/>
      <c r="U793" s="303"/>
      <c r="V793" s="303"/>
      <c r="W793" s="303"/>
      <c r="X793" s="303"/>
      <c r="Y793" s="303"/>
      <c r="Z793" s="303"/>
    </row>
    <row r="794" spans="1:26" ht="12.75" customHeight="1">
      <c r="A794" s="280"/>
      <c r="B794" s="303"/>
      <c r="C794" s="303"/>
      <c r="D794" s="303"/>
      <c r="E794" s="303"/>
      <c r="F794" s="303"/>
      <c r="G794" s="303"/>
      <c r="H794" s="303"/>
      <c r="I794" s="303"/>
      <c r="J794" s="303"/>
      <c r="K794" s="303"/>
      <c r="L794" s="303"/>
      <c r="M794" s="303"/>
      <c r="N794" s="303"/>
      <c r="O794" s="303"/>
      <c r="P794" s="303"/>
      <c r="Q794" s="303"/>
      <c r="R794" s="303"/>
      <c r="S794" s="303"/>
      <c r="T794" s="303"/>
      <c r="U794" s="303"/>
      <c r="V794" s="303"/>
      <c r="W794" s="303"/>
      <c r="X794" s="303"/>
      <c r="Y794" s="303"/>
      <c r="Z794" s="303"/>
    </row>
    <row r="795" spans="1:26" ht="12.75" customHeight="1">
      <c r="A795" s="280"/>
      <c r="B795" s="303"/>
      <c r="C795" s="303"/>
      <c r="D795" s="303"/>
      <c r="E795" s="303"/>
      <c r="F795" s="303"/>
      <c r="G795" s="303"/>
      <c r="H795" s="303"/>
      <c r="I795" s="303"/>
      <c r="J795" s="303"/>
      <c r="K795" s="303"/>
      <c r="L795" s="303"/>
      <c r="M795" s="303"/>
      <c r="N795" s="303"/>
      <c r="O795" s="303"/>
      <c r="P795" s="303"/>
      <c r="Q795" s="303"/>
      <c r="R795" s="303"/>
      <c r="S795" s="303"/>
      <c r="T795" s="303"/>
      <c r="U795" s="303"/>
      <c r="V795" s="303"/>
      <c r="W795" s="303"/>
      <c r="X795" s="303"/>
      <c r="Y795" s="303"/>
      <c r="Z795" s="303"/>
    </row>
    <row r="796" spans="1:26" ht="12.75" customHeight="1">
      <c r="A796" s="280"/>
      <c r="B796" s="303"/>
      <c r="C796" s="303"/>
      <c r="D796" s="303"/>
      <c r="E796" s="303"/>
      <c r="F796" s="303"/>
      <c r="G796" s="303"/>
      <c r="H796" s="303"/>
      <c r="I796" s="303"/>
      <c r="J796" s="303"/>
      <c r="K796" s="303"/>
      <c r="L796" s="303"/>
      <c r="M796" s="303"/>
      <c r="N796" s="303"/>
      <c r="O796" s="303"/>
      <c r="P796" s="303"/>
      <c r="Q796" s="303"/>
      <c r="R796" s="303"/>
      <c r="S796" s="303"/>
      <c r="T796" s="303"/>
      <c r="U796" s="303"/>
      <c r="V796" s="303"/>
      <c r="W796" s="303"/>
      <c r="X796" s="303"/>
      <c r="Y796" s="303"/>
      <c r="Z796" s="303"/>
    </row>
    <row r="797" spans="1:26" ht="12.75" customHeight="1">
      <c r="A797" s="280"/>
      <c r="B797" s="303"/>
      <c r="C797" s="303"/>
      <c r="D797" s="303"/>
      <c r="E797" s="303"/>
      <c r="F797" s="303"/>
      <c r="G797" s="303"/>
      <c r="H797" s="303"/>
      <c r="I797" s="303"/>
      <c r="J797" s="303"/>
      <c r="K797" s="303"/>
      <c r="L797" s="303"/>
      <c r="M797" s="303"/>
      <c r="N797" s="303"/>
      <c r="O797" s="303"/>
      <c r="P797" s="303"/>
      <c r="Q797" s="303"/>
      <c r="R797" s="303"/>
      <c r="S797" s="303"/>
      <c r="T797" s="303"/>
      <c r="U797" s="303"/>
      <c r="V797" s="303"/>
      <c r="W797" s="303"/>
      <c r="X797" s="303"/>
      <c r="Y797" s="303"/>
      <c r="Z797" s="303"/>
    </row>
    <row r="798" spans="1:26" ht="12.75" customHeight="1">
      <c r="A798" s="280"/>
      <c r="B798" s="303"/>
      <c r="C798" s="303"/>
      <c r="D798" s="303"/>
      <c r="E798" s="303"/>
      <c r="F798" s="303"/>
      <c r="G798" s="303"/>
      <c r="H798" s="303"/>
      <c r="I798" s="303"/>
      <c r="J798" s="303"/>
      <c r="K798" s="303"/>
      <c r="L798" s="303"/>
      <c r="M798" s="303"/>
      <c r="N798" s="303"/>
      <c r="O798" s="303"/>
      <c r="P798" s="303"/>
      <c r="Q798" s="303"/>
      <c r="R798" s="303"/>
      <c r="S798" s="303"/>
      <c r="T798" s="303"/>
      <c r="U798" s="303"/>
      <c r="V798" s="303"/>
      <c r="W798" s="303"/>
      <c r="X798" s="303"/>
      <c r="Y798" s="303"/>
      <c r="Z798" s="303"/>
    </row>
    <row r="799" spans="1:26" ht="12.75" customHeight="1">
      <c r="A799" s="280"/>
      <c r="B799" s="303"/>
      <c r="C799" s="303"/>
      <c r="D799" s="303"/>
      <c r="E799" s="303"/>
      <c r="F799" s="303"/>
      <c r="G799" s="303"/>
      <c r="H799" s="303"/>
      <c r="I799" s="303"/>
      <c r="J799" s="303"/>
      <c r="K799" s="303"/>
      <c r="L799" s="303"/>
      <c r="M799" s="303"/>
      <c r="N799" s="303"/>
      <c r="O799" s="303"/>
      <c r="P799" s="303"/>
      <c r="Q799" s="303"/>
      <c r="R799" s="303"/>
      <c r="S799" s="303"/>
      <c r="T799" s="303"/>
      <c r="U799" s="303"/>
      <c r="V799" s="303"/>
      <c r="W799" s="303"/>
      <c r="X799" s="303"/>
      <c r="Y799" s="303"/>
      <c r="Z799" s="303"/>
    </row>
    <row r="800" spans="1:26" ht="12.75" customHeight="1">
      <c r="A800" s="280"/>
      <c r="B800" s="303"/>
      <c r="C800" s="303"/>
      <c r="D800" s="303"/>
      <c r="E800" s="303"/>
      <c r="F800" s="303"/>
      <c r="G800" s="303"/>
      <c r="H800" s="303"/>
      <c r="I800" s="303"/>
      <c r="J800" s="303"/>
      <c r="K800" s="303"/>
      <c r="L800" s="303"/>
      <c r="M800" s="303"/>
      <c r="N800" s="303"/>
      <c r="O800" s="303"/>
      <c r="P800" s="303"/>
      <c r="Q800" s="303"/>
      <c r="R800" s="303"/>
      <c r="S800" s="303"/>
      <c r="T800" s="303"/>
      <c r="U800" s="303"/>
      <c r="V800" s="303"/>
      <c r="W800" s="303"/>
      <c r="X800" s="303"/>
      <c r="Y800" s="303"/>
      <c r="Z800" s="303"/>
    </row>
    <row r="801" spans="1:26" ht="12.75" customHeight="1">
      <c r="A801" s="280"/>
      <c r="B801" s="303"/>
      <c r="C801" s="303"/>
      <c r="D801" s="303"/>
      <c r="E801" s="303"/>
      <c r="F801" s="303"/>
      <c r="G801" s="303"/>
      <c r="H801" s="303"/>
      <c r="I801" s="303"/>
      <c r="J801" s="303"/>
      <c r="K801" s="303"/>
      <c r="L801" s="303"/>
      <c r="M801" s="303"/>
      <c r="N801" s="303"/>
      <c r="O801" s="303"/>
      <c r="P801" s="303"/>
      <c r="Q801" s="303"/>
      <c r="R801" s="303"/>
      <c r="S801" s="303"/>
      <c r="T801" s="303"/>
      <c r="U801" s="303"/>
      <c r="V801" s="303"/>
      <c r="W801" s="303"/>
      <c r="X801" s="303"/>
      <c r="Y801" s="303"/>
      <c r="Z801" s="303"/>
    </row>
    <row r="802" spans="1:26" ht="12.75" customHeight="1">
      <c r="A802" s="280"/>
      <c r="B802" s="303"/>
      <c r="C802" s="303"/>
      <c r="D802" s="303"/>
      <c r="E802" s="303"/>
      <c r="F802" s="303"/>
      <c r="G802" s="303"/>
      <c r="H802" s="303"/>
      <c r="I802" s="303"/>
      <c r="J802" s="303"/>
      <c r="K802" s="303"/>
      <c r="L802" s="303"/>
      <c r="M802" s="303"/>
      <c r="N802" s="303"/>
      <c r="O802" s="303"/>
      <c r="P802" s="303"/>
      <c r="Q802" s="303"/>
      <c r="R802" s="303"/>
      <c r="S802" s="303"/>
      <c r="T802" s="303"/>
      <c r="U802" s="303"/>
      <c r="V802" s="303"/>
      <c r="W802" s="303"/>
      <c r="X802" s="303"/>
      <c r="Y802" s="303"/>
      <c r="Z802" s="303"/>
    </row>
    <row r="803" spans="1:26" ht="12.75" customHeight="1">
      <c r="A803" s="280"/>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row>
    <row r="804" spans="1:26" ht="12.75" customHeight="1">
      <c r="A804" s="280"/>
      <c r="B804" s="303"/>
      <c r="C804" s="303"/>
      <c r="D804" s="303"/>
      <c r="E804" s="303"/>
      <c r="F804" s="303"/>
      <c r="G804" s="303"/>
      <c r="H804" s="303"/>
      <c r="I804" s="303"/>
      <c r="J804" s="303"/>
      <c r="K804" s="303"/>
      <c r="L804" s="303"/>
      <c r="M804" s="303"/>
      <c r="N804" s="303"/>
      <c r="O804" s="303"/>
      <c r="P804" s="303"/>
      <c r="Q804" s="303"/>
      <c r="R804" s="303"/>
      <c r="S804" s="303"/>
      <c r="T804" s="303"/>
      <c r="U804" s="303"/>
      <c r="V804" s="303"/>
      <c r="W804" s="303"/>
      <c r="X804" s="303"/>
      <c r="Y804" s="303"/>
      <c r="Z804" s="303"/>
    </row>
    <row r="805" spans="1:26" ht="12.75" customHeight="1">
      <c r="A805" s="280"/>
      <c r="B805" s="303"/>
      <c r="C805" s="303"/>
      <c r="D805" s="303"/>
      <c r="E805" s="303"/>
      <c r="F805" s="303"/>
      <c r="G805" s="303"/>
      <c r="H805" s="303"/>
      <c r="I805" s="303"/>
      <c r="J805" s="303"/>
      <c r="K805" s="303"/>
      <c r="L805" s="303"/>
      <c r="M805" s="303"/>
      <c r="N805" s="303"/>
      <c r="O805" s="303"/>
      <c r="P805" s="303"/>
      <c r="Q805" s="303"/>
      <c r="R805" s="303"/>
      <c r="S805" s="303"/>
      <c r="T805" s="303"/>
      <c r="U805" s="303"/>
      <c r="V805" s="303"/>
      <c r="W805" s="303"/>
      <c r="X805" s="303"/>
      <c r="Y805" s="303"/>
      <c r="Z805" s="303"/>
    </row>
    <row r="806" spans="1:26" ht="12.75" customHeight="1">
      <c r="A806" s="280"/>
      <c r="B806" s="303"/>
      <c r="C806" s="303"/>
      <c r="D806" s="303"/>
      <c r="E806" s="303"/>
      <c r="F806" s="303"/>
      <c r="G806" s="303"/>
      <c r="H806" s="303"/>
      <c r="I806" s="303"/>
      <c r="J806" s="303"/>
      <c r="K806" s="303"/>
      <c r="L806" s="303"/>
      <c r="M806" s="303"/>
      <c r="N806" s="303"/>
      <c r="O806" s="303"/>
      <c r="P806" s="303"/>
      <c r="Q806" s="303"/>
      <c r="R806" s="303"/>
      <c r="S806" s="303"/>
      <c r="T806" s="303"/>
      <c r="U806" s="303"/>
      <c r="V806" s="303"/>
      <c r="W806" s="303"/>
      <c r="X806" s="303"/>
      <c r="Y806" s="303"/>
      <c r="Z806" s="303"/>
    </row>
    <row r="807" spans="1:26" ht="12.75" customHeight="1">
      <c r="A807" s="280"/>
      <c r="B807" s="303"/>
      <c r="C807" s="303"/>
      <c r="D807" s="303"/>
      <c r="E807" s="303"/>
      <c r="F807" s="303"/>
      <c r="G807" s="303"/>
      <c r="H807" s="303"/>
      <c r="I807" s="303"/>
      <c r="J807" s="303"/>
      <c r="K807" s="303"/>
      <c r="L807" s="303"/>
      <c r="M807" s="303"/>
      <c r="N807" s="303"/>
      <c r="O807" s="303"/>
      <c r="P807" s="303"/>
      <c r="Q807" s="303"/>
      <c r="R807" s="303"/>
      <c r="S807" s="303"/>
      <c r="T807" s="303"/>
      <c r="U807" s="303"/>
      <c r="V807" s="303"/>
      <c r="W807" s="303"/>
      <c r="X807" s="303"/>
      <c r="Y807" s="303"/>
      <c r="Z807" s="303"/>
    </row>
    <row r="808" spans="1:26" ht="12.75" customHeight="1">
      <c r="A808" s="280"/>
      <c r="B808" s="303"/>
      <c r="C808" s="303"/>
      <c r="D808" s="303"/>
      <c r="E808" s="303"/>
      <c r="F808" s="303"/>
      <c r="G808" s="303"/>
      <c r="H808" s="303"/>
      <c r="I808" s="303"/>
      <c r="J808" s="303"/>
      <c r="K808" s="303"/>
      <c r="L808" s="303"/>
      <c r="M808" s="303"/>
      <c r="N808" s="303"/>
      <c r="O808" s="303"/>
      <c r="P808" s="303"/>
      <c r="Q808" s="303"/>
      <c r="R808" s="303"/>
      <c r="S808" s="303"/>
      <c r="T808" s="303"/>
      <c r="U808" s="303"/>
      <c r="V808" s="303"/>
      <c r="W808" s="303"/>
      <c r="X808" s="303"/>
      <c r="Y808" s="303"/>
      <c r="Z808" s="303"/>
    </row>
    <row r="809" spans="1:26" ht="12.75" customHeight="1">
      <c r="A809" s="280"/>
      <c r="B809" s="303"/>
      <c r="C809" s="303"/>
      <c r="D809" s="303"/>
      <c r="E809" s="303"/>
      <c r="F809" s="303"/>
      <c r="G809" s="303"/>
      <c r="H809" s="303"/>
      <c r="I809" s="303"/>
      <c r="J809" s="303"/>
      <c r="K809" s="303"/>
      <c r="L809" s="303"/>
      <c r="M809" s="303"/>
      <c r="N809" s="303"/>
      <c r="O809" s="303"/>
      <c r="P809" s="303"/>
      <c r="Q809" s="303"/>
      <c r="R809" s="303"/>
      <c r="S809" s="303"/>
      <c r="T809" s="303"/>
      <c r="U809" s="303"/>
      <c r="V809" s="303"/>
      <c r="W809" s="303"/>
      <c r="X809" s="303"/>
      <c r="Y809" s="303"/>
      <c r="Z809" s="303"/>
    </row>
    <row r="810" spans="1:26" ht="12.75" customHeight="1">
      <c r="A810" s="280"/>
      <c r="B810" s="303"/>
      <c r="C810" s="303"/>
      <c r="D810" s="303"/>
      <c r="E810" s="303"/>
      <c r="F810" s="303"/>
      <c r="G810" s="303"/>
      <c r="H810" s="303"/>
      <c r="I810" s="303"/>
      <c r="J810" s="303"/>
      <c r="K810" s="303"/>
      <c r="L810" s="303"/>
      <c r="M810" s="303"/>
      <c r="N810" s="303"/>
      <c r="O810" s="303"/>
      <c r="P810" s="303"/>
      <c r="Q810" s="303"/>
      <c r="R810" s="303"/>
      <c r="S810" s="303"/>
      <c r="T810" s="303"/>
      <c r="U810" s="303"/>
      <c r="V810" s="303"/>
      <c r="W810" s="303"/>
      <c r="X810" s="303"/>
      <c r="Y810" s="303"/>
      <c r="Z810" s="303"/>
    </row>
    <row r="811" spans="1:26" ht="12.75" customHeight="1">
      <c r="A811" s="280"/>
      <c r="B811" s="303"/>
      <c r="C811" s="303"/>
      <c r="D811" s="303"/>
      <c r="E811" s="303"/>
      <c r="F811" s="303"/>
      <c r="G811" s="303"/>
      <c r="H811" s="303"/>
      <c r="I811" s="303"/>
      <c r="J811" s="303"/>
      <c r="K811" s="303"/>
      <c r="L811" s="303"/>
      <c r="M811" s="303"/>
      <c r="N811" s="303"/>
      <c r="O811" s="303"/>
      <c r="P811" s="303"/>
      <c r="Q811" s="303"/>
      <c r="R811" s="303"/>
      <c r="S811" s="303"/>
      <c r="T811" s="303"/>
      <c r="U811" s="303"/>
      <c r="V811" s="303"/>
      <c r="W811" s="303"/>
      <c r="X811" s="303"/>
      <c r="Y811" s="303"/>
      <c r="Z811" s="303"/>
    </row>
    <row r="812" spans="1:26" ht="12.75" customHeight="1">
      <c r="A812" s="280"/>
      <c r="B812" s="303"/>
      <c r="C812" s="303"/>
      <c r="D812" s="303"/>
      <c r="E812" s="303"/>
      <c r="F812" s="303"/>
      <c r="G812" s="303"/>
      <c r="H812" s="303"/>
      <c r="I812" s="303"/>
      <c r="J812" s="303"/>
      <c r="K812" s="303"/>
      <c r="L812" s="303"/>
      <c r="M812" s="303"/>
      <c r="N812" s="303"/>
      <c r="O812" s="303"/>
      <c r="P812" s="303"/>
      <c r="Q812" s="303"/>
      <c r="R812" s="303"/>
      <c r="S812" s="303"/>
      <c r="T812" s="303"/>
      <c r="U812" s="303"/>
      <c r="V812" s="303"/>
      <c r="W812" s="303"/>
      <c r="X812" s="303"/>
      <c r="Y812" s="303"/>
      <c r="Z812" s="303"/>
    </row>
    <row r="813" spans="1:26" ht="12.75" customHeight="1">
      <c r="A813" s="280"/>
      <c r="B813" s="303"/>
      <c r="C813" s="303"/>
      <c r="D813" s="303"/>
      <c r="E813" s="303"/>
      <c r="F813" s="303"/>
      <c r="G813" s="303"/>
      <c r="H813" s="303"/>
      <c r="I813" s="303"/>
      <c r="J813" s="303"/>
      <c r="K813" s="303"/>
      <c r="L813" s="303"/>
      <c r="M813" s="303"/>
      <c r="N813" s="303"/>
      <c r="O813" s="303"/>
      <c r="P813" s="303"/>
      <c r="Q813" s="303"/>
      <c r="R813" s="303"/>
      <c r="S813" s="303"/>
      <c r="T813" s="303"/>
      <c r="U813" s="303"/>
      <c r="V813" s="303"/>
      <c r="W813" s="303"/>
      <c r="X813" s="303"/>
      <c r="Y813" s="303"/>
      <c r="Z813" s="303"/>
    </row>
    <row r="814" spans="1:26" ht="12.75" customHeight="1">
      <c r="A814" s="280"/>
      <c r="B814" s="303"/>
      <c r="C814" s="303"/>
      <c r="D814" s="303"/>
      <c r="E814" s="303"/>
      <c r="F814" s="303"/>
      <c r="G814" s="303"/>
      <c r="H814" s="303"/>
      <c r="I814" s="303"/>
      <c r="J814" s="303"/>
      <c r="K814" s="303"/>
      <c r="L814" s="303"/>
      <c r="M814" s="303"/>
      <c r="N814" s="303"/>
      <c r="O814" s="303"/>
      <c r="P814" s="303"/>
      <c r="Q814" s="303"/>
      <c r="R814" s="303"/>
      <c r="S814" s="303"/>
      <c r="T814" s="303"/>
      <c r="U814" s="303"/>
      <c r="V814" s="303"/>
      <c r="W814" s="303"/>
      <c r="X814" s="303"/>
      <c r="Y814" s="303"/>
      <c r="Z814" s="303"/>
    </row>
    <row r="815" spans="1:26" ht="12.75" customHeight="1">
      <c r="A815" s="280"/>
      <c r="B815" s="303"/>
      <c r="C815" s="303"/>
      <c r="D815" s="303"/>
      <c r="E815" s="303"/>
      <c r="F815" s="303"/>
      <c r="G815" s="303"/>
      <c r="H815" s="303"/>
      <c r="I815" s="303"/>
      <c r="J815" s="303"/>
      <c r="K815" s="303"/>
      <c r="L815" s="303"/>
      <c r="M815" s="303"/>
      <c r="N815" s="303"/>
      <c r="O815" s="303"/>
      <c r="P815" s="303"/>
      <c r="Q815" s="303"/>
      <c r="R815" s="303"/>
      <c r="S815" s="303"/>
      <c r="T815" s="303"/>
      <c r="U815" s="303"/>
      <c r="V815" s="303"/>
      <c r="W815" s="303"/>
      <c r="X815" s="303"/>
      <c r="Y815" s="303"/>
      <c r="Z815" s="303"/>
    </row>
    <row r="816" spans="1:26" ht="12.75" customHeight="1">
      <c r="A816" s="280"/>
      <c r="B816" s="303"/>
      <c r="C816" s="303"/>
      <c r="D816" s="303"/>
      <c r="E816" s="303"/>
      <c r="F816" s="303"/>
      <c r="G816" s="303"/>
      <c r="H816" s="303"/>
      <c r="I816" s="303"/>
      <c r="J816" s="303"/>
      <c r="K816" s="303"/>
      <c r="L816" s="303"/>
      <c r="M816" s="303"/>
      <c r="N816" s="303"/>
      <c r="O816" s="303"/>
      <c r="P816" s="303"/>
      <c r="Q816" s="303"/>
      <c r="R816" s="303"/>
      <c r="S816" s="303"/>
      <c r="T816" s="303"/>
      <c r="U816" s="303"/>
      <c r="V816" s="303"/>
      <c r="W816" s="303"/>
      <c r="X816" s="303"/>
      <c r="Y816" s="303"/>
      <c r="Z816" s="303"/>
    </row>
    <row r="817" spans="1:26" ht="12.75" customHeight="1">
      <c r="A817" s="280"/>
      <c r="B817" s="303"/>
      <c r="C817" s="303"/>
      <c r="D817" s="303"/>
      <c r="E817" s="303"/>
      <c r="F817" s="303"/>
      <c r="G817" s="303"/>
      <c r="H817" s="303"/>
      <c r="I817" s="303"/>
      <c r="J817" s="303"/>
      <c r="K817" s="303"/>
      <c r="L817" s="303"/>
      <c r="M817" s="303"/>
      <c r="N817" s="303"/>
      <c r="O817" s="303"/>
      <c r="P817" s="303"/>
      <c r="Q817" s="303"/>
      <c r="R817" s="303"/>
      <c r="S817" s="303"/>
      <c r="T817" s="303"/>
      <c r="U817" s="303"/>
      <c r="V817" s="303"/>
      <c r="W817" s="303"/>
      <c r="X817" s="303"/>
      <c r="Y817" s="303"/>
      <c r="Z817" s="303"/>
    </row>
    <row r="818" spans="1:26" ht="12.75" customHeight="1">
      <c r="A818" s="280"/>
      <c r="B818" s="303"/>
      <c r="C818" s="303"/>
      <c r="D818" s="303"/>
      <c r="E818" s="303"/>
      <c r="F818" s="303"/>
      <c r="G818" s="303"/>
      <c r="H818" s="303"/>
      <c r="I818" s="303"/>
      <c r="J818" s="303"/>
      <c r="K818" s="303"/>
      <c r="L818" s="303"/>
      <c r="M818" s="303"/>
      <c r="N818" s="303"/>
      <c r="O818" s="303"/>
      <c r="P818" s="303"/>
      <c r="Q818" s="303"/>
      <c r="R818" s="303"/>
      <c r="S818" s="303"/>
      <c r="T818" s="303"/>
      <c r="U818" s="303"/>
      <c r="V818" s="303"/>
      <c r="W818" s="303"/>
      <c r="X818" s="303"/>
      <c r="Y818" s="303"/>
      <c r="Z818" s="303"/>
    </row>
    <row r="819" spans="1:26" ht="12.75" customHeight="1">
      <c r="A819" s="280"/>
      <c r="B819" s="303"/>
      <c r="C819" s="303"/>
      <c r="D819" s="303"/>
      <c r="E819" s="303"/>
      <c r="F819" s="303"/>
      <c r="G819" s="303"/>
      <c r="H819" s="303"/>
      <c r="I819" s="303"/>
      <c r="J819" s="303"/>
      <c r="K819" s="303"/>
      <c r="L819" s="303"/>
      <c r="M819" s="303"/>
      <c r="N819" s="303"/>
      <c r="O819" s="303"/>
      <c r="P819" s="303"/>
      <c r="Q819" s="303"/>
      <c r="R819" s="303"/>
      <c r="S819" s="303"/>
      <c r="T819" s="303"/>
      <c r="U819" s="303"/>
      <c r="V819" s="303"/>
      <c r="W819" s="303"/>
      <c r="X819" s="303"/>
      <c r="Y819" s="303"/>
      <c r="Z819" s="303"/>
    </row>
    <row r="820" spans="1:26" ht="12.75" customHeight="1">
      <c r="A820" s="280"/>
      <c r="B820" s="303"/>
      <c r="C820" s="303"/>
      <c r="D820" s="303"/>
      <c r="E820" s="303"/>
      <c r="F820" s="303"/>
      <c r="G820" s="303"/>
      <c r="H820" s="303"/>
      <c r="I820" s="303"/>
      <c r="J820" s="303"/>
      <c r="K820" s="303"/>
      <c r="L820" s="303"/>
      <c r="M820" s="303"/>
      <c r="N820" s="303"/>
      <c r="O820" s="303"/>
      <c r="P820" s="303"/>
      <c r="Q820" s="303"/>
      <c r="R820" s="303"/>
      <c r="S820" s="303"/>
      <c r="T820" s="303"/>
      <c r="U820" s="303"/>
      <c r="V820" s="303"/>
      <c r="W820" s="303"/>
      <c r="X820" s="303"/>
      <c r="Y820" s="303"/>
      <c r="Z820" s="303"/>
    </row>
    <row r="821" spans="1:26" ht="12.75" customHeight="1">
      <c r="A821" s="280"/>
      <c r="B821" s="303"/>
      <c r="C821" s="303"/>
      <c r="D821" s="303"/>
      <c r="E821" s="303"/>
      <c r="F821" s="303"/>
      <c r="G821" s="303"/>
      <c r="H821" s="303"/>
      <c r="I821" s="303"/>
      <c r="J821" s="303"/>
      <c r="K821" s="303"/>
      <c r="L821" s="303"/>
      <c r="M821" s="303"/>
      <c r="N821" s="303"/>
      <c r="O821" s="303"/>
      <c r="P821" s="303"/>
      <c r="Q821" s="303"/>
      <c r="R821" s="303"/>
      <c r="S821" s="303"/>
      <c r="T821" s="303"/>
      <c r="U821" s="303"/>
      <c r="V821" s="303"/>
      <c r="W821" s="303"/>
      <c r="X821" s="303"/>
      <c r="Y821" s="303"/>
      <c r="Z821" s="303"/>
    </row>
    <row r="822" spans="1:26" ht="12.75" customHeight="1">
      <c r="A822" s="280"/>
      <c r="B822" s="303"/>
      <c r="C822" s="303"/>
      <c r="D822" s="303"/>
      <c r="E822" s="303"/>
      <c r="F822" s="303"/>
      <c r="G822" s="303"/>
      <c r="H822" s="303"/>
      <c r="I822" s="303"/>
      <c r="J822" s="303"/>
      <c r="K822" s="303"/>
      <c r="L822" s="303"/>
      <c r="M822" s="303"/>
      <c r="N822" s="303"/>
      <c r="O822" s="303"/>
      <c r="P822" s="303"/>
      <c r="Q822" s="303"/>
      <c r="R822" s="303"/>
      <c r="S822" s="303"/>
      <c r="T822" s="303"/>
      <c r="U822" s="303"/>
      <c r="V822" s="303"/>
      <c r="W822" s="303"/>
      <c r="X822" s="303"/>
      <c r="Y822" s="303"/>
      <c r="Z822" s="303"/>
    </row>
    <row r="823" spans="1:26" ht="12.75" customHeight="1">
      <c r="A823" s="280"/>
      <c r="B823" s="303"/>
      <c r="C823" s="303"/>
      <c r="D823" s="303"/>
      <c r="E823" s="303"/>
      <c r="F823" s="303"/>
      <c r="G823" s="303"/>
      <c r="H823" s="303"/>
      <c r="I823" s="303"/>
      <c r="J823" s="303"/>
      <c r="K823" s="303"/>
      <c r="L823" s="303"/>
      <c r="M823" s="303"/>
      <c r="N823" s="303"/>
      <c r="O823" s="303"/>
      <c r="P823" s="303"/>
      <c r="Q823" s="303"/>
      <c r="R823" s="303"/>
      <c r="S823" s="303"/>
      <c r="T823" s="303"/>
      <c r="U823" s="303"/>
      <c r="V823" s="303"/>
      <c r="W823" s="303"/>
      <c r="X823" s="303"/>
      <c r="Y823" s="303"/>
      <c r="Z823" s="303"/>
    </row>
    <row r="824" spans="1:26" ht="12.75" customHeight="1">
      <c r="A824" s="280"/>
      <c r="B824" s="303"/>
      <c r="C824" s="303"/>
      <c r="D824" s="303"/>
      <c r="E824" s="303"/>
      <c r="F824" s="303"/>
      <c r="G824" s="303"/>
      <c r="H824" s="303"/>
      <c r="I824" s="303"/>
      <c r="J824" s="303"/>
      <c r="K824" s="303"/>
      <c r="L824" s="303"/>
      <c r="M824" s="303"/>
      <c r="N824" s="303"/>
      <c r="O824" s="303"/>
      <c r="P824" s="303"/>
      <c r="Q824" s="303"/>
      <c r="R824" s="303"/>
      <c r="S824" s="303"/>
      <c r="T824" s="303"/>
      <c r="U824" s="303"/>
      <c r="V824" s="303"/>
      <c r="W824" s="303"/>
      <c r="X824" s="303"/>
      <c r="Y824" s="303"/>
      <c r="Z824" s="303"/>
    </row>
    <row r="825" spans="1:26" ht="12.75" customHeight="1">
      <c r="A825" s="280"/>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row>
    <row r="826" spans="1:26" ht="12.75" customHeight="1">
      <c r="A826" s="280"/>
      <c r="B826" s="303"/>
      <c r="C826" s="303"/>
      <c r="D826" s="303"/>
      <c r="E826" s="303"/>
      <c r="F826" s="303"/>
      <c r="G826" s="303"/>
      <c r="H826" s="303"/>
      <c r="I826" s="303"/>
      <c r="J826" s="303"/>
      <c r="K826" s="303"/>
      <c r="L826" s="303"/>
      <c r="M826" s="303"/>
      <c r="N826" s="303"/>
      <c r="O826" s="303"/>
      <c r="P826" s="303"/>
      <c r="Q826" s="303"/>
      <c r="R826" s="303"/>
      <c r="S826" s="303"/>
      <c r="T826" s="303"/>
      <c r="U826" s="303"/>
      <c r="V826" s="303"/>
      <c r="W826" s="303"/>
      <c r="X826" s="303"/>
      <c r="Y826" s="303"/>
      <c r="Z826" s="303"/>
    </row>
    <row r="827" spans="1:26" ht="12.75" customHeight="1">
      <c r="A827" s="280"/>
      <c r="B827" s="303"/>
      <c r="C827" s="303"/>
      <c r="D827" s="303"/>
      <c r="E827" s="303"/>
      <c r="F827" s="303"/>
      <c r="G827" s="303"/>
      <c r="H827" s="303"/>
      <c r="I827" s="303"/>
      <c r="J827" s="303"/>
      <c r="K827" s="303"/>
      <c r="L827" s="303"/>
      <c r="M827" s="303"/>
      <c r="N827" s="303"/>
      <c r="O827" s="303"/>
      <c r="P827" s="303"/>
      <c r="Q827" s="303"/>
      <c r="R827" s="303"/>
      <c r="S827" s="303"/>
      <c r="T827" s="303"/>
      <c r="U827" s="303"/>
      <c r="V827" s="303"/>
      <c r="W827" s="303"/>
      <c r="X827" s="303"/>
      <c r="Y827" s="303"/>
      <c r="Z827" s="303"/>
    </row>
    <row r="828" spans="1:26" ht="12.75" customHeight="1">
      <c r="A828" s="280"/>
      <c r="B828" s="303"/>
      <c r="C828" s="303"/>
      <c r="D828" s="303"/>
      <c r="E828" s="303"/>
      <c r="F828" s="303"/>
      <c r="G828" s="303"/>
      <c r="H828" s="303"/>
      <c r="I828" s="303"/>
      <c r="J828" s="303"/>
      <c r="K828" s="303"/>
      <c r="L828" s="303"/>
      <c r="M828" s="303"/>
      <c r="N828" s="303"/>
      <c r="O828" s="303"/>
      <c r="P828" s="303"/>
      <c r="Q828" s="303"/>
      <c r="R828" s="303"/>
      <c r="S828" s="303"/>
      <c r="T828" s="303"/>
      <c r="U828" s="303"/>
      <c r="V828" s="303"/>
      <c r="W828" s="303"/>
      <c r="X828" s="303"/>
      <c r="Y828" s="303"/>
      <c r="Z828" s="303"/>
    </row>
    <row r="829" spans="1:26" ht="12.75" customHeight="1">
      <c r="A829" s="280"/>
      <c r="B829" s="303"/>
      <c r="C829" s="303"/>
      <c r="D829" s="303"/>
      <c r="E829" s="303"/>
      <c r="F829" s="303"/>
      <c r="G829" s="303"/>
      <c r="H829" s="303"/>
      <c r="I829" s="303"/>
      <c r="J829" s="303"/>
      <c r="K829" s="303"/>
      <c r="L829" s="303"/>
      <c r="M829" s="303"/>
      <c r="N829" s="303"/>
      <c r="O829" s="303"/>
      <c r="P829" s="303"/>
      <c r="Q829" s="303"/>
      <c r="R829" s="303"/>
      <c r="S829" s="303"/>
      <c r="T829" s="303"/>
      <c r="U829" s="303"/>
      <c r="V829" s="303"/>
      <c r="W829" s="303"/>
      <c r="X829" s="303"/>
      <c r="Y829" s="303"/>
      <c r="Z829" s="303"/>
    </row>
    <row r="830" spans="1:26" ht="12.75" customHeight="1">
      <c r="A830" s="280"/>
      <c r="B830" s="303"/>
      <c r="C830" s="303"/>
      <c r="D830" s="303"/>
      <c r="E830" s="303"/>
      <c r="F830" s="303"/>
      <c r="G830" s="303"/>
      <c r="H830" s="303"/>
      <c r="I830" s="303"/>
      <c r="J830" s="303"/>
      <c r="K830" s="303"/>
      <c r="L830" s="303"/>
      <c r="M830" s="303"/>
      <c r="N830" s="303"/>
      <c r="O830" s="303"/>
      <c r="P830" s="303"/>
      <c r="Q830" s="303"/>
      <c r="R830" s="303"/>
      <c r="S830" s="303"/>
      <c r="T830" s="303"/>
      <c r="U830" s="303"/>
      <c r="V830" s="303"/>
      <c r="W830" s="303"/>
      <c r="X830" s="303"/>
      <c r="Y830" s="303"/>
      <c r="Z830" s="303"/>
    </row>
    <row r="831" spans="1:26" ht="12.75" customHeight="1">
      <c r="A831" s="280"/>
      <c r="B831" s="303"/>
      <c r="C831" s="303"/>
      <c r="D831" s="303"/>
      <c r="E831" s="303"/>
      <c r="F831" s="303"/>
      <c r="G831" s="303"/>
      <c r="H831" s="303"/>
      <c r="I831" s="303"/>
      <c r="J831" s="303"/>
      <c r="K831" s="303"/>
      <c r="L831" s="303"/>
      <c r="M831" s="303"/>
      <c r="N831" s="303"/>
      <c r="O831" s="303"/>
      <c r="P831" s="303"/>
      <c r="Q831" s="303"/>
      <c r="R831" s="303"/>
      <c r="S831" s="303"/>
      <c r="T831" s="303"/>
      <c r="U831" s="303"/>
      <c r="V831" s="303"/>
      <c r="W831" s="303"/>
      <c r="X831" s="303"/>
      <c r="Y831" s="303"/>
      <c r="Z831" s="303"/>
    </row>
    <row r="832" spans="1:26" ht="12.75" customHeight="1">
      <c r="A832" s="280"/>
      <c r="B832" s="303"/>
      <c r="C832" s="303"/>
      <c r="D832" s="303"/>
      <c r="E832" s="303"/>
      <c r="F832" s="303"/>
      <c r="G832" s="303"/>
      <c r="H832" s="303"/>
      <c r="I832" s="303"/>
      <c r="J832" s="303"/>
      <c r="K832" s="303"/>
      <c r="L832" s="303"/>
      <c r="M832" s="303"/>
      <c r="N832" s="303"/>
      <c r="O832" s="303"/>
      <c r="P832" s="303"/>
      <c r="Q832" s="303"/>
      <c r="R832" s="303"/>
      <c r="S832" s="303"/>
      <c r="T832" s="303"/>
      <c r="U832" s="303"/>
      <c r="V832" s="303"/>
      <c r="W832" s="303"/>
      <c r="X832" s="303"/>
      <c r="Y832" s="303"/>
      <c r="Z832" s="303"/>
    </row>
    <row r="833" spans="1:26" ht="12.75" customHeight="1">
      <c r="A833" s="280"/>
      <c r="B833" s="303"/>
      <c r="C833" s="303"/>
      <c r="D833" s="303"/>
      <c r="E833" s="303"/>
      <c r="F833" s="303"/>
      <c r="G833" s="303"/>
      <c r="H833" s="303"/>
      <c r="I833" s="303"/>
      <c r="J833" s="303"/>
      <c r="K833" s="303"/>
      <c r="L833" s="303"/>
      <c r="M833" s="303"/>
      <c r="N833" s="303"/>
      <c r="O833" s="303"/>
      <c r="P833" s="303"/>
      <c r="Q833" s="303"/>
      <c r="R833" s="303"/>
      <c r="S833" s="303"/>
      <c r="T833" s="303"/>
      <c r="U833" s="303"/>
      <c r="V833" s="303"/>
      <c r="W833" s="303"/>
      <c r="X833" s="303"/>
      <c r="Y833" s="303"/>
      <c r="Z833" s="303"/>
    </row>
    <row r="834" spans="1:26" ht="12.75" customHeight="1">
      <c r="A834" s="280"/>
      <c r="B834" s="303"/>
      <c r="C834" s="303"/>
      <c r="D834" s="303"/>
      <c r="E834" s="303"/>
      <c r="F834" s="303"/>
      <c r="G834" s="303"/>
      <c r="H834" s="303"/>
      <c r="I834" s="303"/>
      <c r="J834" s="303"/>
      <c r="K834" s="303"/>
      <c r="L834" s="303"/>
      <c r="M834" s="303"/>
      <c r="N834" s="303"/>
      <c r="O834" s="303"/>
      <c r="P834" s="303"/>
      <c r="Q834" s="303"/>
      <c r="R834" s="303"/>
      <c r="S834" s="303"/>
      <c r="T834" s="303"/>
      <c r="U834" s="303"/>
      <c r="V834" s="303"/>
      <c r="W834" s="303"/>
      <c r="X834" s="303"/>
      <c r="Y834" s="303"/>
      <c r="Z834" s="303"/>
    </row>
    <row r="835" spans="1:26" ht="12.75" customHeight="1">
      <c r="A835" s="280"/>
      <c r="B835" s="303"/>
      <c r="C835" s="303"/>
      <c r="D835" s="303"/>
      <c r="E835" s="303"/>
      <c r="F835" s="303"/>
      <c r="G835" s="303"/>
      <c r="H835" s="303"/>
      <c r="I835" s="303"/>
      <c r="J835" s="303"/>
      <c r="K835" s="303"/>
      <c r="L835" s="303"/>
      <c r="M835" s="303"/>
      <c r="N835" s="303"/>
      <c r="O835" s="303"/>
      <c r="P835" s="303"/>
      <c r="Q835" s="303"/>
      <c r="R835" s="303"/>
      <c r="S835" s="303"/>
      <c r="T835" s="303"/>
      <c r="U835" s="303"/>
      <c r="V835" s="303"/>
      <c r="W835" s="303"/>
      <c r="X835" s="303"/>
      <c r="Y835" s="303"/>
      <c r="Z835" s="303"/>
    </row>
    <row r="836" spans="1:26" ht="12.75" customHeight="1">
      <c r="A836" s="280"/>
      <c r="B836" s="303"/>
      <c r="C836" s="303"/>
      <c r="D836" s="303"/>
      <c r="E836" s="303"/>
      <c r="F836" s="303"/>
      <c r="G836" s="303"/>
      <c r="H836" s="303"/>
      <c r="I836" s="303"/>
      <c r="J836" s="303"/>
      <c r="K836" s="303"/>
      <c r="L836" s="303"/>
      <c r="M836" s="303"/>
      <c r="N836" s="303"/>
      <c r="O836" s="303"/>
      <c r="P836" s="303"/>
      <c r="Q836" s="303"/>
      <c r="R836" s="303"/>
      <c r="S836" s="303"/>
      <c r="T836" s="303"/>
      <c r="U836" s="303"/>
      <c r="V836" s="303"/>
      <c r="W836" s="303"/>
      <c r="X836" s="303"/>
      <c r="Y836" s="303"/>
      <c r="Z836" s="303"/>
    </row>
    <row r="837" spans="1:26" ht="12.75" customHeight="1">
      <c r="A837" s="280"/>
      <c r="B837" s="303"/>
      <c r="C837" s="303"/>
      <c r="D837" s="303"/>
      <c r="E837" s="303"/>
      <c r="F837" s="303"/>
      <c r="G837" s="303"/>
      <c r="H837" s="303"/>
      <c r="I837" s="303"/>
      <c r="J837" s="303"/>
      <c r="K837" s="303"/>
      <c r="L837" s="303"/>
      <c r="M837" s="303"/>
      <c r="N837" s="303"/>
      <c r="O837" s="303"/>
      <c r="P837" s="303"/>
      <c r="Q837" s="303"/>
      <c r="R837" s="303"/>
      <c r="S837" s="303"/>
      <c r="T837" s="303"/>
      <c r="U837" s="303"/>
      <c r="V837" s="303"/>
      <c r="W837" s="303"/>
      <c r="X837" s="303"/>
      <c r="Y837" s="303"/>
      <c r="Z837" s="303"/>
    </row>
    <row r="838" spans="1:26" ht="12.75" customHeight="1">
      <c r="A838" s="280"/>
      <c r="B838" s="303"/>
      <c r="C838" s="303"/>
      <c r="D838" s="303"/>
      <c r="E838" s="303"/>
      <c r="F838" s="303"/>
      <c r="G838" s="303"/>
      <c r="H838" s="303"/>
      <c r="I838" s="303"/>
      <c r="J838" s="303"/>
      <c r="K838" s="303"/>
      <c r="L838" s="303"/>
      <c r="M838" s="303"/>
      <c r="N838" s="303"/>
      <c r="O838" s="303"/>
      <c r="P838" s="303"/>
      <c r="Q838" s="303"/>
      <c r="R838" s="303"/>
      <c r="S838" s="303"/>
      <c r="T838" s="303"/>
      <c r="U838" s="303"/>
      <c r="V838" s="303"/>
      <c r="W838" s="303"/>
      <c r="X838" s="303"/>
      <c r="Y838" s="303"/>
      <c r="Z838" s="303"/>
    </row>
    <row r="839" spans="1:26" ht="12.75" customHeight="1">
      <c r="A839" s="280"/>
      <c r="B839" s="303"/>
      <c r="C839" s="303"/>
      <c r="D839" s="303"/>
      <c r="E839" s="303"/>
      <c r="F839" s="303"/>
      <c r="G839" s="303"/>
      <c r="H839" s="303"/>
      <c r="I839" s="303"/>
      <c r="J839" s="303"/>
      <c r="K839" s="303"/>
      <c r="L839" s="303"/>
      <c r="M839" s="303"/>
      <c r="N839" s="303"/>
      <c r="O839" s="303"/>
      <c r="P839" s="303"/>
      <c r="Q839" s="303"/>
      <c r="R839" s="303"/>
      <c r="S839" s="303"/>
      <c r="T839" s="303"/>
      <c r="U839" s="303"/>
      <c r="V839" s="303"/>
      <c r="W839" s="303"/>
      <c r="X839" s="303"/>
      <c r="Y839" s="303"/>
      <c r="Z839" s="303"/>
    </row>
    <row r="840" spans="1:26" ht="12.75" customHeight="1">
      <c r="A840" s="280"/>
      <c r="B840" s="303"/>
      <c r="C840" s="303"/>
      <c r="D840" s="303"/>
      <c r="E840" s="303"/>
      <c r="F840" s="303"/>
      <c r="G840" s="303"/>
      <c r="H840" s="303"/>
      <c r="I840" s="303"/>
      <c r="J840" s="303"/>
      <c r="K840" s="303"/>
      <c r="L840" s="303"/>
      <c r="M840" s="303"/>
      <c r="N840" s="303"/>
      <c r="O840" s="303"/>
      <c r="P840" s="303"/>
      <c r="Q840" s="303"/>
      <c r="R840" s="303"/>
      <c r="S840" s="303"/>
      <c r="T840" s="303"/>
      <c r="U840" s="303"/>
      <c r="V840" s="303"/>
      <c r="W840" s="303"/>
      <c r="X840" s="303"/>
      <c r="Y840" s="303"/>
      <c r="Z840" s="303"/>
    </row>
    <row r="841" spans="1:26" ht="12.75" customHeight="1">
      <c r="A841" s="280"/>
      <c r="B841" s="303"/>
      <c r="C841" s="303"/>
      <c r="D841" s="303"/>
      <c r="E841" s="303"/>
      <c r="F841" s="303"/>
      <c r="G841" s="303"/>
      <c r="H841" s="303"/>
      <c r="I841" s="303"/>
      <c r="J841" s="303"/>
      <c r="K841" s="303"/>
      <c r="L841" s="303"/>
      <c r="M841" s="303"/>
      <c r="N841" s="303"/>
      <c r="O841" s="303"/>
      <c r="P841" s="303"/>
      <c r="Q841" s="303"/>
      <c r="R841" s="303"/>
      <c r="S841" s="303"/>
      <c r="T841" s="303"/>
      <c r="U841" s="303"/>
      <c r="V841" s="303"/>
      <c r="W841" s="303"/>
      <c r="X841" s="303"/>
      <c r="Y841" s="303"/>
      <c r="Z841" s="303"/>
    </row>
    <row r="842" spans="1:26" ht="12.75" customHeight="1">
      <c r="A842" s="280"/>
      <c r="B842" s="303"/>
      <c r="C842" s="303"/>
      <c r="D842" s="303"/>
      <c r="E842" s="303"/>
      <c r="F842" s="303"/>
      <c r="G842" s="303"/>
      <c r="H842" s="303"/>
      <c r="I842" s="303"/>
      <c r="J842" s="303"/>
      <c r="K842" s="303"/>
      <c r="L842" s="303"/>
      <c r="M842" s="303"/>
      <c r="N842" s="303"/>
      <c r="O842" s="303"/>
      <c r="P842" s="303"/>
      <c r="Q842" s="303"/>
      <c r="R842" s="303"/>
      <c r="S842" s="303"/>
      <c r="T842" s="303"/>
      <c r="U842" s="303"/>
      <c r="V842" s="303"/>
      <c r="W842" s="303"/>
      <c r="X842" s="303"/>
      <c r="Y842" s="303"/>
      <c r="Z842" s="303"/>
    </row>
    <row r="843" spans="1:26" ht="12.75" customHeight="1">
      <c r="A843" s="280"/>
      <c r="B843" s="303"/>
      <c r="C843" s="303"/>
      <c r="D843" s="303"/>
      <c r="E843" s="303"/>
      <c r="F843" s="303"/>
      <c r="G843" s="303"/>
      <c r="H843" s="303"/>
      <c r="I843" s="303"/>
      <c r="J843" s="303"/>
      <c r="K843" s="303"/>
      <c r="L843" s="303"/>
      <c r="M843" s="303"/>
      <c r="N843" s="303"/>
      <c r="O843" s="303"/>
      <c r="P843" s="303"/>
      <c r="Q843" s="303"/>
      <c r="R843" s="303"/>
      <c r="S843" s="303"/>
      <c r="T843" s="303"/>
      <c r="U843" s="303"/>
      <c r="V843" s="303"/>
      <c r="W843" s="303"/>
      <c r="X843" s="303"/>
      <c r="Y843" s="303"/>
      <c r="Z843" s="303"/>
    </row>
    <row r="844" spans="1:26" ht="12.75" customHeight="1">
      <c r="A844" s="280"/>
      <c r="B844" s="303"/>
      <c r="C844" s="303"/>
      <c r="D844" s="303"/>
      <c r="E844" s="303"/>
      <c r="F844" s="303"/>
      <c r="G844" s="303"/>
      <c r="H844" s="303"/>
      <c r="I844" s="303"/>
      <c r="J844" s="303"/>
      <c r="K844" s="303"/>
      <c r="L844" s="303"/>
      <c r="M844" s="303"/>
      <c r="N844" s="303"/>
      <c r="O844" s="303"/>
      <c r="P844" s="303"/>
      <c r="Q844" s="303"/>
      <c r="R844" s="303"/>
      <c r="S844" s="303"/>
      <c r="T844" s="303"/>
      <c r="U844" s="303"/>
      <c r="V844" s="303"/>
      <c r="W844" s="303"/>
      <c r="X844" s="303"/>
      <c r="Y844" s="303"/>
      <c r="Z844" s="303"/>
    </row>
    <row r="845" spans="1:26" ht="12.75" customHeight="1">
      <c r="A845" s="280"/>
      <c r="B845" s="303"/>
      <c r="C845" s="303"/>
      <c r="D845" s="303"/>
      <c r="E845" s="303"/>
      <c r="F845" s="303"/>
      <c r="G845" s="303"/>
      <c r="H845" s="303"/>
      <c r="I845" s="303"/>
      <c r="J845" s="303"/>
      <c r="K845" s="303"/>
      <c r="L845" s="303"/>
      <c r="M845" s="303"/>
      <c r="N845" s="303"/>
      <c r="O845" s="303"/>
      <c r="P845" s="303"/>
      <c r="Q845" s="303"/>
      <c r="R845" s="303"/>
      <c r="S845" s="303"/>
      <c r="T845" s="303"/>
      <c r="U845" s="303"/>
      <c r="V845" s="303"/>
      <c r="W845" s="303"/>
      <c r="X845" s="303"/>
      <c r="Y845" s="303"/>
      <c r="Z845" s="303"/>
    </row>
    <row r="846" spans="1:26" ht="12.75" customHeight="1">
      <c r="A846" s="280"/>
      <c r="B846" s="303"/>
      <c r="C846" s="303"/>
      <c r="D846" s="303"/>
      <c r="E846" s="303"/>
      <c r="F846" s="303"/>
      <c r="G846" s="303"/>
      <c r="H846" s="303"/>
      <c r="I846" s="303"/>
      <c r="J846" s="303"/>
      <c r="K846" s="303"/>
      <c r="L846" s="303"/>
      <c r="M846" s="303"/>
      <c r="N846" s="303"/>
      <c r="O846" s="303"/>
      <c r="P846" s="303"/>
      <c r="Q846" s="303"/>
      <c r="R846" s="303"/>
      <c r="S846" s="303"/>
      <c r="T846" s="303"/>
      <c r="U846" s="303"/>
      <c r="V846" s="303"/>
      <c r="W846" s="303"/>
      <c r="X846" s="303"/>
      <c r="Y846" s="303"/>
      <c r="Z846" s="303"/>
    </row>
    <row r="847" spans="1:26" ht="12.75" customHeight="1">
      <c r="A847" s="280"/>
      <c r="B847" s="303"/>
      <c r="C847" s="303"/>
      <c r="D847" s="303"/>
      <c r="E847" s="303"/>
      <c r="F847" s="303"/>
      <c r="G847" s="303"/>
      <c r="H847" s="303"/>
      <c r="I847" s="303"/>
      <c r="J847" s="303"/>
      <c r="K847" s="303"/>
      <c r="L847" s="303"/>
      <c r="M847" s="303"/>
      <c r="N847" s="303"/>
      <c r="O847" s="303"/>
      <c r="P847" s="303"/>
      <c r="Q847" s="303"/>
      <c r="R847" s="303"/>
      <c r="S847" s="303"/>
      <c r="T847" s="303"/>
      <c r="U847" s="303"/>
      <c r="V847" s="303"/>
      <c r="W847" s="303"/>
      <c r="X847" s="303"/>
      <c r="Y847" s="303"/>
      <c r="Z847" s="303"/>
    </row>
    <row r="848" spans="1:26" ht="12.75" customHeight="1">
      <c r="A848" s="280"/>
      <c r="B848" s="303"/>
      <c r="C848" s="303"/>
      <c r="D848" s="303"/>
      <c r="E848" s="303"/>
      <c r="F848" s="303"/>
      <c r="G848" s="303"/>
      <c r="H848" s="303"/>
      <c r="I848" s="303"/>
      <c r="J848" s="303"/>
      <c r="K848" s="303"/>
      <c r="L848" s="303"/>
      <c r="M848" s="303"/>
      <c r="N848" s="303"/>
      <c r="O848" s="303"/>
      <c r="P848" s="303"/>
      <c r="Q848" s="303"/>
      <c r="R848" s="303"/>
      <c r="S848" s="303"/>
      <c r="T848" s="303"/>
      <c r="U848" s="303"/>
      <c r="V848" s="303"/>
      <c r="W848" s="303"/>
      <c r="X848" s="303"/>
      <c r="Y848" s="303"/>
      <c r="Z848" s="303"/>
    </row>
    <row r="849" spans="1:26" ht="12.75" customHeight="1">
      <c r="A849" s="280"/>
      <c r="B849" s="303"/>
      <c r="C849" s="303"/>
      <c r="D849" s="303"/>
      <c r="E849" s="303"/>
      <c r="F849" s="303"/>
      <c r="G849" s="303"/>
      <c r="H849" s="303"/>
      <c r="I849" s="303"/>
      <c r="J849" s="303"/>
      <c r="K849" s="303"/>
      <c r="L849" s="303"/>
      <c r="M849" s="303"/>
      <c r="N849" s="303"/>
      <c r="O849" s="303"/>
      <c r="P849" s="303"/>
      <c r="Q849" s="303"/>
      <c r="R849" s="303"/>
      <c r="S849" s="303"/>
      <c r="T849" s="303"/>
      <c r="U849" s="303"/>
      <c r="V849" s="303"/>
      <c r="W849" s="303"/>
      <c r="X849" s="303"/>
      <c r="Y849" s="303"/>
      <c r="Z849" s="303"/>
    </row>
    <row r="850" spans="1:26" ht="12.75" customHeight="1">
      <c r="A850" s="280"/>
      <c r="B850" s="303"/>
      <c r="C850" s="303"/>
      <c r="D850" s="303"/>
      <c r="E850" s="303"/>
      <c r="F850" s="303"/>
      <c r="G850" s="303"/>
      <c r="H850" s="303"/>
      <c r="I850" s="303"/>
      <c r="J850" s="303"/>
      <c r="K850" s="303"/>
      <c r="L850" s="303"/>
      <c r="M850" s="303"/>
      <c r="N850" s="303"/>
      <c r="O850" s="303"/>
      <c r="P850" s="303"/>
      <c r="Q850" s="303"/>
      <c r="R850" s="303"/>
      <c r="S850" s="303"/>
      <c r="T850" s="303"/>
      <c r="U850" s="303"/>
      <c r="V850" s="303"/>
      <c r="W850" s="303"/>
      <c r="X850" s="303"/>
      <c r="Y850" s="303"/>
      <c r="Z850" s="303"/>
    </row>
    <row r="851" spans="1:26" ht="12.75" customHeight="1">
      <c r="A851" s="280"/>
      <c r="B851" s="303"/>
      <c r="C851" s="303"/>
      <c r="D851" s="303"/>
      <c r="E851" s="303"/>
      <c r="F851" s="303"/>
      <c r="G851" s="303"/>
      <c r="H851" s="303"/>
      <c r="I851" s="303"/>
      <c r="J851" s="303"/>
      <c r="K851" s="303"/>
      <c r="L851" s="303"/>
      <c r="M851" s="303"/>
      <c r="N851" s="303"/>
      <c r="O851" s="303"/>
      <c r="P851" s="303"/>
      <c r="Q851" s="303"/>
      <c r="R851" s="303"/>
      <c r="S851" s="303"/>
      <c r="T851" s="303"/>
      <c r="U851" s="303"/>
      <c r="V851" s="303"/>
      <c r="W851" s="303"/>
      <c r="X851" s="303"/>
      <c r="Y851" s="303"/>
      <c r="Z851" s="303"/>
    </row>
    <row r="852" spans="1:26" ht="12.75" customHeight="1">
      <c r="A852" s="280"/>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row>
    <row r="853" spans="1:26" ht="12.75" customHeight="1">
      <c r="A853" s="280"/>
      <c r="B853" s="303"/>
      <c r="C853" s="303"/>
      <c r="D853" s="303"/>
      <c r="E853" s="303"/>
      <c r="F853" s="303"/>
      <c r="G853" s="303"/>
      <c r="H853" s="303"/>
      <c r="I853" s="303"/>
      <c r="J853" s="303"/>
      <c r="K853" s="303"/>
      <c r="L853" s="303"/>
      <c r="M853" s="303"/>
      <c r="N853" s="303"/>
      <c r="O853" s="303"/>
      <c r="P853" s="303"/>
      <c r="Q853" s="303"/>
      <c r="R853" s="303"/>
      <c r="S853" s="303"/>
      <c r="T853" s="303"/>
      <c r="U853" s="303"/>
      <c r="V853" s="303"/>
      <c r="W853" s="303"/>
      <c r="X853" s="303"/>
      <c r="Y853" s="303"/>
      <c r="Z853" s="303"/>
    </row>
    <row r="854" spans="1:26" ht="12.75" customHeight="1">
      <c r="A854" s="280"/>
      <c r="B854" s="303"/>
      <c r="C854" s="303"/>
      <c r="D854" s="303"/>
      <c r="E854" s="303"/>
      <c r="F854" s="303"/>
      <c r="G854" s="303"/>
      <c r="H854" s="303"/>
      <c r="I854" s="303"/>
      <c r="J854" s="303"/>
      <c r="K854" s="303"/>
      <c r="L854" s="303"/>
      <c r="M854" s="303"/>
      <c r="N854" s="303"/>
      <c r="O854" s="303"/>
      <c r="P854" s="303"/>
      <c r="Q854" s="303"/>
      <c r="R854" s="303"/>
      <c r="S854" s="303"/>
      <c r="T854" s="303"/>
      <c r="U854" s="303"/>
      <c r="V854" s="303"/>
      <c r="W854" s="303"/>
      <c r="X854" s="303"/>
      <c r="Y854" s="303"/>
      <c r="Z854" s="303"/>
    </row>
    <row r="855" spans="1:26" ht="12.75" customHeight="1">
      <c r="A855" s="280"/>
      <c r="B855" s="303"/>
      <c r="C855" s="303"/>
      <c r="D855" s="303"/>
      <c r="E855" s="303"/>
      <c r="F855" s="303"/>
      <c r="G855" s="303"/>
      <c r="H855" s="303"/>
      <c r="I855" s="303"/>
      <c r="J855" s="303"/>
      <c r="K855" s="303"/>
      <c r="L855" s="303"/>
      <c r="M855" s="303"/>
      <c r="N855" s="303"/>
      <c r="O855" s="303"/>
      <c r="P855" s="303"/>
      <c r="Q855" s="303"/>
      <c r="R855" s="303"/>
      <c r="S855" s="303"/>
      <c r="T855" s="303"/>
      <c r="U855" s="303"/>
      <c r="V855" s="303"/>
      <c r="W855" s="303"/>
      <c r="X855" s="303"/>
      <c r="Y855" s="303"/>
      <c r="Z855" s="303"/>
    </row>
    <row r="856" spans="1:26" ht="12.75" customHeight="1">
      <c r="A856" s="280"/>
      <c r="B856" s="303"/>
      <c r="C856" s="303"/>
      <c r="D856" s="303"/>
      <c r="E856" s="303"/>
      <c r="F856" s="303"/>
      <c r="G856" s="303"/>
      <c r="H856" s="303"/>
      <c r="I856" s="303"/>
      <c r="J856" s="303"/>
      <c r="K856" s="303"/>
      <c r="L856" s="303"/>
      <c r="M856" s="303"/>
      <c r="N856" s="303"/>
      <c r="O856" s="303"/>
      <c r="P856" s="303"/>
      <c r="Q856" s="303"/>
      <c r="R856" s="303"/>
      <c r="S856" s="303"/>
      <c r="T856" s="303"/>
      <c r="U856" s="303"/>
      <c r="V856" s="303"/>
      <c r="W856" s="303"/>
      <c r="X856" s="303"/>
      <c r="Y856" s="303"/>
      <c r="Z856" s="303"/>
    </row>
    <row r="857" spans="1:26" ht="12.75" customHeight="1">
      <c r="A857" s="280"/>
      <c r="B857" s="303"/>
      <c r="C857" s="303"/>
      <c r="D857" s="303"/>
      <c r="E857" s="303"/>
      <c r="F857" s="303"/>
      <c r="G857" s="303"/>
      <c r="H857" s="303"/>
      <c r="I857" s="303"/>
      <c r="J857" s="303"/>
      <c r="K857" s="303"/>
      <c r="L857" s="303"/>
      <c r="M857" s="303"/>
      <c r="N857" s="303"/>
      <c r="O857" s="303"/>
      <c r="P857" s="303"/>
      <c r="Q857" s="303"/>
      <c r="R857" s="303"/>
      <c r="S857" s="303"/>
      <c r="T857" s="303"/>
      <c r="U857" s="303"/>
      <c r="V857" s="303"/>
      <c r="W857" s="303"/>
      <c r="X857" s="303"/>
      <c r="Y857" s="303"/>
      <c r="Z857" s="303"/>
    </row>
    <row r="858" spans="1:26" ht="12.75" customHeight="1">
      <c r="A858" s="280"/>
      <c r="B858" s="303"/>
      <c r="C858" s="303"/>
      <c r="D858" s="303"/>
      <c r="E858" s="303"/>
      <c r="F858" s="303"/>
      <c r="G858" s="303"/>
      <c r="H858" s="303"/>
      <c r="I858" s="303"/>
      <c r="J858" s="303"/>
      <c r="K858" s="303"/>
      <c r="L858" s="303"/>
      <c r="M858" s="303"/>
      <c r="N858" s="303"/>
      <c r="O858" s="303"/>
      <c r="P858" s="303"/>
      <c r="Q858" s="303"/>
      <c r="R858" s="303"/>
      <c r="S858" s="303"/>
      <c r="T858" s="303"/>
      <c r="U858" s="303"/>
      <c r="V858" s="303"/>
      <c r="W858" s="303"/>
      <c r="X858" s="303"/>
      <c r="Y858" s="303"/>
      <c r="Z858" s="303"/>
    </row>
    <row r="859" spans="1:26" ht="12.75" customHeight="1">
      <c r="A859" s="280"/>
      <c r="B859" s="303"/>
      <c r="C859" s="303"/>
      <c r="D859" s="303"/>
      <c r="E859" s="303"/>
      <c r="F859" s="303"/>
      <c r="G859" s="303"/>
      <c r="H859" s="303"/>
      <c r="I859" s="303"/>
      <c r="J859" s="303"/>
      <c r="K859" s="303"/>
      <c r="L859" s="303"/>
      <c r="M859" s="303"/>
      <c r="N859" s="303"/>
      <c r="O859" s="303"/>
      <c r="P859" s="303"/>
      <c r="Q859" s="303"/>
      <c r="R859" s="303"/>
      <c r="S859" s="303"/>
      <c r="T859" s="303"/>
      <c r="U859" s="303"/>
      <c r="V859" s="303"/>
      <c r="W859" s="303"/>
      <c r="X859" s="303"/>
      <c r="Y859" s="303"/>
      <c r="Z859" s="303"/>
    </row>
    <row r="860" spans="1:26" ht="12.75" customHeight="1">
      <c r="A860" s="280"/>
      <c r="B860" s="303"/>
      <c r="C860" s="303"/>
      <c r="D860" s="303"/>
      <c r="E860" s="303"/>
      <c r="F860" s="303"/>
      <c r="G860" s="303"/>
      <c r="H860" s="303"/>
      <c r="I860" s="303"/>
      <c r="J860" s="303"/>
      <c r="K860" s="303"/>
      <c r="L860" s="303"/>
      <c r="M860" s="303"/>
      <c r="N860" s="303"/>
      <c r="O860" s="303"/>
      <c r="P860" s="303"/>
      <c r="Q860" s="303"/>
      <c r="R860" s="303"/>
      <c r="S860" s="303"/>
      <c r="T860" s="303"/>
      <c r="U860" s="303"/>
      <c r="V860" s="303"/>
      <c r="W860" s="303"/>
      <c r="X860" s="303"/>
      <c r="Y860" s="303"/>
      <c r="Z860" s="303"/>
    </row>
    <row r="861" spans="1:26" ht="12.75" customHeight="1">
      <c r="A861" s="280"/>
      <c r="B861" s="303"/>
      <c r="C861" s="303"/>
      <c r="D861" s="303"/>
      <c r="E861" s="303"/>
      <c r="F861" s="303"/>
      <c r="G861" s="303"/>
      <c r="H861" s="303"/>
      <c r="I861" s="303"/>
      <c r="J861" s="303"/>
      <c r="K861" s="303"/>
      <c r="L861" s="303"/>
      <c r="M861" s="303"/>
      <c r="N861" s="303"/>
      <c r="O861" s="303"/>
      <c r="P861" s="303"/>
      <c r="Q861" s="303"/>
      <c r="R861" s="303"/>
      <c r="S861" s="303"/>
      <c r="T861" s="303"/>
      <c r="U861" s="303"/>
      <c r="V861" s="303"/>
      <c r="W861" s="303"/>
      <c r="X861" s="303"/>
      <c r="Y861" s="303"/>
      <c r="Z861" s="303"/>
    </row>
    <row r="862" spans="1:26" ht="12.75" customHeight="1">
      <c r="A862" s="280"/>
      <c r="B862" s="303"/>
      <c r="C862" s="303"/>
      <c r="D862" s="303"/>
      <c r="E862" s="303"/>
      <c r="F862" s="303"/>
      <c r="G862" s="303"/>
      <c r="H862" s="303"/>
      <c r="I862" s="303"/>
      <c r="J862" s="303"/>
      <c r="K862" s="303"/>
      <c r="L862" s="303"/>
      <c r="M862" s="303"/>
      <c r="N862" s="303"/>
      <c r="O862" s="303"/>
      <c r="P862" s="303"/>
      <c r="Q862" s="303"/>
      <c r="R862" s="303"/>
      <c r="S862" s="303"/>
      <c r="T862" s="303"/>
      <c r="U862" s="303"/>
      <c r="V862" s="303"/>
      <c r="W862" s="303"/>
      <c r="X862" s="303"/>
      <c r="Y862" s="303"/>
      <c r="Z862" s="303"/>
    </row>
    <row r="863" spans="1:26" ht="12.75" customHeight="1">
      <c r="A863" s="280"/>
      <c r="B863" s="303"/>
      <c r="C863" s="303"/>
      <c r="D863" s="303"/>
      <c r="E863" s="303"/>
      <c r="F863" s="303"/>
      <c r="G863" s="303"/>
      <c r="H863" s="303"/>
      <c r="I863" s="303"/>
      <c r="J863" s="303"/>
      <c r="K863" s="303"/>
      <c r="L863" s="303"/>
      <c r="M863" s="303"/>
      <c r="N863" s="303"/>
      <c r="O863" s="303"/>
      <c r="P863" s="303"/>
      <c r="Q863" s="303"/>
      <c r="R863" s="303"/>
      <c r="S863" s="303"/>
      <c r="T863" s="303"/>
      <c r="U863" s="303"/>
      <c r="V863" s="303"/>
      <c r="W863" s="303"/>
      <c r="X863" s="303"/>
      <c r="Y863" s="303"/>
      <c r="Z863" s="303"/>
    </row>
    <row r="864" spans="1:26" ht="12.75" customHeight="1">
      <c r="A864" s="280"/>
      <c r="B864" s="303"/>
      <c r="C864" s="303"/>
      <c r="D864" s="303"/>
      <c r="E864" s="303"/>
      <c r="F864" s="303"/>
      <c r="G864" s="303"/>
      <c r="H864" s="303"/>
      <c r="I864" s="303"/>
      <c r="J864" s="303"/>
      <c r="K864" s="303"/>
      <c r="L864" s="303"/>
      <c r="M864" s="303"/>
      <c r="N864" s="303"/>
      <c r="O864" s="303"/>
      <c r="P864" s="303"/>
      <c r="Q864" s="303"/>
      <c r="R864" s="303"/>
      <c r="S864" s="303"/>
      <c r="T864" s="303"/>
      <c r="U864" s="303"/>
      <c r="V864" s="303"/>
      <c r="W864" s="303"/>
      <c r="X864" s="303"/>
      <c r="Y864" s="303"/>
      <c r="Z864" s="303"/>
    </row>
    <row r="865" spans="1:26" ht="12.75" customHeight="1">
      <c r="A865" s="280"/>
      <c r="B865" s="303"/>
      <c r="C865" s="303"/>
      <c r="D865" s="303"/>
      <c r="E865" s="303"/>
      <c r="F865" s="303"/>
      <c r="G865" s="303"/>
      <c r="H865" s="303"/>
      <c r="I865" s="303"/>
      <c r="J865" s="303"/>
      <c r="K865" s="303"/>
      <c r="L865" s="303"/>
      <c r="M865" s="303"/>
      <c r="N865" s="303"/>
      <c r="O865" s="303"/>
      <c r="P865" s="303"/>
      <c r="Q865" s="303"/>
      <c r="R865" s="303"/>
      <c r="S865" s="303"/>
      <c r="T865" s="303"/>
      <c r="U865" s="303"/>
      <c r="V865" s="303"/>
      <c r="W865" s="303"/>
      <c r="X865" s="303"/>
      <c r="Y865" s="303"/>
      <c r="Z865" s="303"/>
    </row>
    <row r="866" spans="1:26" ht="12.75" customHeight="1">
      <c r="A866" s="280"/>
      <c r="B866" s="303"/>
      <c r="C866" s="303"/>
      <c r="D866" s="303"/>
      <c r="E866" s="303"/>
      <c r="F866" s="303"/>
      <c r="G866" s="303"/>
      <c r="H866" s="303"/>
      <c r="I866" s="303"/>
      <c r="J866" s="303"/>
      <c r="K866" s="303"/>
      <c r="L866" s="303"/>
      <c r="M866" s="303"/>
      <c r="N866" s="303"/>
      <c r="O866" s="303"/>
      <c r="P866" s="303"/>
      <c r="Q866" s="303"/>
      <c r="R866" s="303"/>
      <c r="S866" s="303"/>
      <c r="T866" s="303"/>
      <c r="U866" s="303"/>
      <c r="V866" s="303"/>
      <c r="W866" s="303"/>
      <c r="X866" s="303"/>
      <c r="Y866" s="303"/>
      <c r="Z866" s="303"/>
    </row>
    <row r="867" spans="1:26" ht="12.75" customHeight="1">
      <c r="A867" s="280"/>
      <c r="B867" s="303"/>
      <c r="C867" s="303"/>
      <c r="D867" s="303"/>
      <c r="E867" s="303"/>
      <c r="F867" s="303"/>
      <c r="G867" s="303"/>
      <c r="H867" s="303"/>
      <c r="I867" s="303"/>
      <c r="J867" s="303"/>
      <c r="K867" s="303"/>
      <c r="L867" s="303"/>
      <c r="M867" s="303"/>
      <c r="N867" s="303"/>
      <c r="O867" s="303"/>
      <c r="P867" s="303"/>
      <c r="Q867" s="303"/>
      <c r="R867" s="303"/>
      <c r="S867" s="303"/>
      <c r="T867" s="303"/>
      <c r="U867" s="303"/>
      <c r="V867" s="303"/>
      <c r="W867" s="303"/>
      <c r="X867" s="303"/>
      <c r="Y867" s="303"/>
      <c r="Z867" s="303"/>
    </row>
    <row r="868" spans="1:26" ht="12.75" customHeight="1">
      <c r="A868" s="280"/>
      <c r="B868" s="303"/>
      <c r="C868" s="303"/>
      <c r="D868" s="303"/>
      <c r="E868" s="303"/>
      <c r="F868" s="303"/>
      <c r="G868" s="303"/>
      <c r="H868" s="303"/>
      <c r="I868" s="303"/>
      <c r="J868" s="303"/>
      <c r="K868" s="303"/>
      <c r="L868" s="303"/>
      <c r="M868" s="303"/>
      <c r="N868" s="303"/>
      <c r="O868" s="303"/>
      <c r="P868" s="303"/>
      <c r="Q868" s="303"/>
      <c r="R868" s="303"/>
      <c r="S868" s="303"/>
      <c r="T868" s="303"/>
      <c r="U868" s="303"/>
      <c r="V868" s="303"/>
      <c r="W868" s="303"/>
      <c r="X868" s="303"/>
      <c r="Y868" s="303"/>
      <c r="Z868" s="303"/>
    </row>
    <row r="869" spans="1:26" ht="12.75" customHeight="1">
      <c r="A869" s="280"/>
      <c r="B869" s="303"/>
      <c r="C869" s="303"/>
      <c r="D869" s="303"/>
      <c r="E869" s="303"/>
      <c r="F869" s="303"/>
      <c r="G869" s="303"/>
      <c r="H869" s="303"/>
      <c r="I869" s="303"/>
      <c r="J869" s="303"/>
      <c r="K869" s="303"/>
      <c r="L869" s="303"/>
      <c r="M869" s="303"/>
      <c r="N869" s="303"/>
      <c r="O869" s="303"/>
      <c r="P869" s="303"/>
      <c r="Q869" s="303"/>
      <c r="R869" s="303"/>
      <c r="S869" s="303"/>
      <c r="T869" s="303"/>
      <c r="U869" s="303"/>
      <c r="V869" s="303"/>
      <c r="W869" s="303"/>
      <c r="X869" s="303"/>
      <c r="Y869" s="303"/>
      <c r="Z869" s="303"/>
    </row>
    <row r="870" spans="1:26" ht="12.75" customHeight="1">
      <c r="A870" s="280"/>
      <c r="B870" s="303"/>
      <c r="C870" s="303"/>
      <c r="D870" s="303"/>
      <c r="E870" s="303"/>
      <c r="F870" s="303"/>
      <c r="G870" s="303"/>
      <c r="H870" s="303"/>
      <c r="I870" s="303"/>
      <c r="J870" s="303"/>
      <c r="K870" s="303"/>
      <c r="L870" s="303"/>
      <c r="M870" s="303"/>
      <c r="N870" s="303"/>
      <c r="O870" s="303"/>
      <c r="P870" s="303"/>
      <c r="Q870" s="303"/>
      <c r="R870" s="303"/>
      <c r="S870" s="303"/>
      <c r="T870" s="303"/>
      <c r="U870" s="303"/>
      <c r="V870" s="303"/>
      <c r="W870" s="303"/>
      <c r="X870" s="303"/>
      <c r="Y870" s="303"/>
      <c r="Z870" s="303"/>
    </row>
    <row r="871" spans="1:26" ht="12.75" customHeight="1">
      <c r="A871" s="280"/>
      <c r="B871" s="303"/>
      <c r="C871" s="303"/>
      <c r="D871" s="303"/>
      <c r="E871" s="303"/>
      <c r="F871" s="303"/>
      <c r="G871" s="303"/>
      <c r="H871" s="303"/>
      <c r="I871" s="303"/>
      <c r="J871" s="303"/>
      <c r="K871" s="303"/>
      <c r="L871" s="303"/>
      <c r="M871" s="303"/>
      <c r="N871" s="303"/>
      <c r="O871" s="303"/>
      <c r="P871" s="303"/>
      <c r="Q871" s="303"/>
      <c r="R871" s="303"/>
      <c r="S871" s="303"/>
      <c r="T871" s="303"/>
      <c r="U871" s="303"/>
      <c r="V871" s="303"/>
      <c r="W871" s="303"/>
      <c r="X871" s="303"/>
      <c r="Y871" s="303"/>
      <c r="Z871" s="303"/>
    </row>
    <row r="872" spans="1:26" ht="12.75" customHeight="1">
      <c r="A872" s="280"/>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row>
    <row r="873" spans="1:26" ht="12.75" customHeight="1">
      <c r="A873" s="280"/>
      <c r="B873" s="303"/>
      <c r="C873" s="303"/>
      <c r="D873" s="303"/>
      <c r="E873" s="303"/>
      <c r="F873" s="303"/>
      <c r="G873" s="303"/>
      <c r="H873" s="303"/>
      <c r="I873" s="303"/>
      <c r="J873" s="303"/>
      <c r="K873" s="303"/>
      <c r="L873" s="303"/>
      <c r="M873" s="303"/>
      <c r="N873" s="303"/>
      <c r="O873" s="303"/>
      <c r="P873" s="303"/>
      <c r="Q873" s="303"/>
      <c r="R873" s="303"/>
      <c r="S873" s="303"/>
      <c r="T873" s="303"/>
      <c r="U873" s="303"/>
      <c r="V873" s="303"/>
      <c r="W873" s="303"/>
      <c r="X873" s="303"/>
      <c r="Y873" s="303"/>
      <c r="Z873" s="303"/>
    </row>
    <row r="874" spans="1:26" ht="12.75" customHeight="1">
      <c r="A874" s="280"/>
      <c r="B874" s="303"/>
      <c r="C874" s="303"/>
      <c r="D874" s="303"/>
      <c r="E874" s="303"/>
      <c r="F874" s="303"/>
      <c r="G874" s="303"/>
      <c r="H874" s="303"/>
      <c r="I874" s="303"/>
      <c r="J874" s="303"/>
      <c r="K874" s="303"/>
      <c r="L874" s="303"/>
      <c r="M874" s="303"/>
      <c r="N874" s="303"/>
      <c r="O874" s="303"/>
      <c r="P874" s="303"/>
      <c r="Q874" s="303"/>
      <c r="R874" s="303"/>
      <c r="S874" s="303"/>
      <c r="T874" s="303"/>
      <c r="U874" s="303"/>
      <c r="V874" s="303"/>
      <c r="W874" s="303"/>
      <c r="X874" s="303"/>
      <c r="Y874" s="303"/>
      <c r="Z874" s="303"/>
    </row>
    <row r="875" spans="1:26" ht="12.75" customHeight="1">
      <c r="A875" s="280"/>
      <c r="B875" s="303"/>
      <c r="C875" s="303"/>
      <c r="D875" s="303"/>
      <c r="E875" s="303"/>
      <c r="F875" s="303"/>
      <c r="G875" s="303"/>
      <c r="H875" s="303"/>
      <c r="I875" s="303"/>
      <c r="J875" s="303"/>
      <c r="K875" s="303"/>
      <c r="L875" s="303"/>
      <c r="M875" s="303"/>
      <c r="N875" s="303"/>
      <c r="O875" s="303"/>
      <c r="P875" s="303"/>
      <c r="Q875" s="303"/>
      <c r="R875" s="303"/>
      <c r="S875" s="303"/>
      <c r="T875" s="303"/>
      <c r="U875" s="303"/>
      <c r="V875" s="303"/>
      <c r="W875" s="303"/>
      <c r="X875" s="303"/>
      <c r="Y875" s="303"/>
      <c r="Z875" s="303"/>
    </row>
    <row r="876" spans="1:26" ht="12.75" customHeight="1">
      <c r="A876" s="280"/>
      <c r="B876" s="303"/>
      <c r="C876" s="303"/>
      <c r="D876" s="303"/>
      <c r="E876" s="303"/>
      <c r="F876" s="303"/>
      <c r="G876" s="303"/>
      <c r="H876" s="303"/>
      <c r="I876" s="303"/>
      <c r="J876" s="303"/>
      <c r="K876" s="303"/>
      <c r="L876" s="303"/>
      <c r="M876" s="303"/>
      <c r="N876" s="303"/>
      <c r="O876" s="303"/>
      <c r="P876" s="303"/>
      <c r="Q876" s="303"/>
      <c r="R876" s="303"/>
      <c r="S876" s="303"/>
      <c r="T876" s="303"/>
      <c r="U876" s="303"/>
      <c r="V876" s="303"/>
      <c r="W876" s="303"/>
      <c r="X876" s="303"/>
      <c r="Y876" s="303"/>
      <c r="Z876" s="303"/>
    </row>
    <row r="877" spans="1:26" ht="12.75" customHeight="1">
      <c r="A877" s="280"/>
      <c r="B877" s="303"/>
      <c r="C877" s="303"/>
      <c r="D877" s="303"/>
      <c r="E877" s="303"/>
      <c r="F877" s="303"/>
      <c r="G877" s="303"/>
      <c r="H877" s="303"/>
      <c r="I877" s="303"/>
      <c r="J877" s="303"/>
      <c r="K877" s="303"/>
      <c r="L877" s="303"/>
      <c r="M877" s="303"/>
      <c r="N877" s="303"/>
      <c r="O877" s="303"/>
      <c r="P877" s="303"/>
      <c r="Q877" s="303"/>
      <c r="R877" s="303"/>
      <c r="S877" s="303"/>
      <c r="T877" s="303"/>
      <c r="U877" s="303"/>
      <c r="V877" s="303"/>
      <c r="W877" s="303"/>
      <c r="X877" s="303"/>
      <c r="Y877" s="303"/>
      <c r="Z877" s="303"/>
    </row>
    <row r="878" spans="1:26" ht="12.75" customHeight="1">
      <c r="A878" s="280"/>
      <c r="B878" s="303"/>
      <c r="C878" s="303"/>
      <c r="D878" s="303"/>
      <c r="E878" s="303"/>
      <c r="F878" s="303"/>
      <c r="G878" s="303"/>
      <c r="H878" s="303"/>
      <c r="I878" s="303"/>
      <c r="J878" s="303"/>
      <c r="K878" s="303"/>
      <c r="L878" s="303"/>
      <c r="M878" s="303"/>
      <c r="N878" s="303"/>
      <c r="O878" s="303"/>
      <c r="P878" s="303"/>
      <c r="Q878" s="303"/>
      <c r="R878" s="303"/>
      <c r="S878" s="303"/>
      <c r="T878" s="303"/>
      <c r="U878" s="303"/>
      <c r="V878" s="303"/>
      <c r="W878" s="303"/>
      <c r="X878" s="303"/>
      <c r="Y878" s="303"/>
      <c r="Z878" s="303"/>
    </row>
    <row r="879" spans="1:26" ht="12.75" customHeight="1">
      <c r="A879" s="280"/>
      <c r="B879" s="303"/>
      <c r="C879" s="303"/>
      <c r="D879" s="303"/>
      <c r="E879" s="303"/>
      <c r="F879" s="303"/>
      <c r="G879" s="303"/>
      <c r="H879" s="303"/>
      <c r="I879" s="303"/>
      <c r="J879" s="303"/>
      <c r="K879" s="303"/>
      <c r="L879" s="303"/>
      <c r="M879" s="303"/>
      <c r="N879" s="303"/>
      <c r="O879" s="303"/>
      <c r="P879" s="303"/>
      <c r="Q879" s="303"/>
      <c r="R879" s="303"/>
      <c r="S879" s="303"/>
      <c r="T879" s="303"/>
      <c r="U879" s="303"/>
      <c r="V879" s="303"/>
      <c r="W879" s="303"/>
      <c r="X879" s="303"/>
      <c r="Y879" s="303"/>
      <c r="Z879" s="303"/>
    </row>
    <row r="880" spans="1:26" ht="12.75" customHeight="1">
      <c r="A880" s="280"/>
      <c r="B880" s="303"/>
      <c r="C880" s="303"/>
      <c r="D880" s="303"/>
      <c r="E880" s="303"/>
      <c r="F880" s="303"/>
      <c r="G880" s="303"/>
      <c r="H880" s="303"/>
      <c r="I880" s="303"/>
      <c r="J880" s="303"/>
      <c r="K880" s="303"/>
      <c r="L880" s="303"/>
      <c r="M880" s="303"/>
      <c r="N880" s="303"/>
      <c r="O880" s="303"/>
      <c r="P880" s="303"/>
      <c r="Q880" s="303"/>
      <c r="R880" s="303"/>
      <c r="S880" s="303"/>
      <c r="T880" s="303"/>
      <c r="U880" s="303"/>
      <c r="V880" s="303"/>
      <c r="W880" s="303"/>
      <c r="X880" s="303"/>
      <c r="Y880" s="303"/>
      <c r="Z880" s="303"/>
    </row>
    <row r="881" spans="1:26" ht="12.75" customHeight="1">
      <c r="A881" s="280"/>
      <c r="B881" s="303"/>
      <c r="C881" s="303"/>
      <c r="D881" s="303"/>
      <c r="E881" s="303"/>
      <c r="F881" s="303"/>
      <c r="G881" s="303"/>
      <c r="H881" s="303"/>
      <c r="I881" s="303"/>
      <c r="J881" s="303"/>
      <c r="K881" s="303"/>
      <c r="L881" s="303"/>
      <c r="M881" s="303"/>
      <c r="N881" s="303"/>
      <c r="O881" s="303"/>
      <c r="P881" s="303"/>
      <c r="Q881" s="303"/>
      <c r="R881" s="303"/>
      <c r="S881" s="303"/>
      <c r="T881" s="303"/>
      <c r="U881" s="303"/>
      <c r="V881" s="303"/>
      <c r="W881" s="303"/>
      <c r="X881" s="303"/>
      <c r="Y881" s="303"/>
      <c r="Z881" s="303"/>
    </row>
    <row r="882" spans="1:26" ht="12.75" customHeight="1">
      <c r="A882" s="280"/>
      <c r="B882" s="303"/>
      <c r="C882" s="303"/>
      <c r="D882" s="303"/>
      <c r="E882" s="303"/>
      <c r="F882" s="303"/>
      <c r="G882" s="303"/>
      <c r="H882" s="303"/>
      <c r="I882" s="303"/>
      <c r="J882" s="303"/>
      <c r="K882" s="303"/>
      <c r="L882" s="303"/>
      <c r="M882" s="303"/>
      <c r="N882" s="303"/>
      <c r="O882" s="303"/>
      <c r="P882" s="303"/>
      <c r="Q882" s="303"/>
      <c r="R882" s="303"/>
      <c r="S882" s="303"/>
      <c r="T882" s="303"/>
      <c r="U882" s="303"/>
      <c r="V882" s="303"/>
      <c r="W882" s="303"/>
      <c r="X882" s="303"/>
      <c r="Y882" s="303"/>
      <c r="Z882" s="303"/>
    </row>
    <row r="883" spans="1:26" ht="12.75" customHeight="1">
      <c r="A883" s="280"/>
      <c r="B883" s="303"/>
      <c r="C883" s="303"/>
      <c r="D883" s="303"/>
      <c r="E883" s="303"/>
      <c r="F883" s="303"/>
      <c r="G883" s="303"/>
      <c r="H883" s="303"/>
      <c r="I883" s="303"/>
      <c r="J883" s="303"/>
      <c r="K883" s="303"/>
      <c r="L883" s="303"/>
      <c r="M883" s="303"/>
      <c r="N883" s="303"/>
      <c r="O883" s="303"/>
      <c r="P883" s="303"/>
      <c r="Q883" s="303"/>
      <c r="R883" s="303"/>
      <c r="S883" s="303"/>
      <c r="T883" s="303"/>
      <c r="U883" s="303"/>
      <c r="V883" s="303"/>
      <c r="W883" s="303"/>
      <c r="X883" s="303"/>
      <c r="Y883" s="303"/>
      <c r="Z883" s="303"/>
    </row>
    <row r="884" spans="1:26" ht="12.75" customHeight="1">
      <c r="A884" s="280"/>
      <c r="B884" s="303"/>
      <c r="C884" s="303"/>
      <c r="D884" s="303"/>
      <c r="E884" s="303"/>
      <c r="F884" s="303"/>
      <c r="G884" s="303"/>
      <c r="H884" s="303"/>
      <c r="I884" s="303"/>
      <c r="J884" s="303"/>
      <c r="K884" s="303"/>
      <c r="L884" s="303"/>
      <c r="M884" s="303"/>
      <c r="N884" s="303"/>
      <c r="O884" s="303"/>
      <c r="P884" s="303"/>
      <c r="Q884" s="303"/>
      <c r="R884" s="303"/>
      <c r="S884" s="303"/>
      <c r="T884" s="303"/>
      <c r="U884" s="303"/>
      <c r="V884" s="303"/>
      <c r="W884" s="303"/>
      <c r="X884" s="303"/>
      <c r="Y884" s="303"/>
      <c r="Z884" s="303"/>
    </row>
    <row r="885" spans="1:26" ht="12.75" customHeight="1">
      <c r="A885" s="280"/>
      <c r="B885" s="303"/>
      <c r="C885" s="303"/>
      <c r="D885" s="303"/>
      <c r="E885" s="303"/>
      <c r="F885" s="303"/>
      <c r="G885" s="303"/>
      <c r="H885" s="303"/>
      <c r="I885" s="303"/>
      <c r="J885" s="303"/>
      <c r="K885" s="303"/>
      <c r="L885" s="303"/>
      <c r="M885" s="303"/>
      <c r="N885" s="303"/>
      <c r="O885" s="303"/>
      <c r="P885" s="303"/>
      <c r="Q885" s="303"/>
      <c r="R885" s="303"/>
      <c r="S885" s="303"/>
      <c r="T885" s="303"/>
      <c r="U885" s="303"/>
      <c r="V885" s="303"/>
      <c r="W885" s="303"/>
      <c r="X885" s="303"/>
      <c r="Y885" s="303"/>
      <c r="Z885" s="303"/>
    </row>
    <row r="886" spans="1:26" ht="12.75" customHeight="1">
      <c r="A886" s="280"/>
      <c r="B886" s="303"/>
      <c r="C886" s="303"/>
      <c r="D886" s="303"/>
      <c r="E886" s="303"/>
      <c r="F886" s="303"/>
      <c r="G886" s="303"/>
      <c r="H886" s="303"/>
      <c r="I886" s="303"/>
      <c r="J886" s="303"/>
      <c r="K886" s="303"/>
      <c r="L886" s="303"/>
      <c r="M886" s="303"/>
      <c r="N886" s="303"/>
      <c r="O886" s="303"/>
      <c r="P886" s="303"/>
      <c r="Q886" s="303"/>
      <c r="R886" s="303"/>
      <c r="S886" s="303"/>
      <c r="T886" s="303"/>
      <c r="U886" s="303"/>
      <c r="V886" s="303"/>
      <c r="W886" s="303"/>
      <c r="X886" s="303"/>
      <c r="Y886" s="303"/>
      <c r="Z886" s="303"/>
    </row>
    <row r="887" spans="1:26" ht="12.75" customHeight="1">
      <c r="A887" s="280"/>
      <c r="B887" s="303"/>
      <c r="C887" s="303"/>
      <c r="D887" s="303"/>
      <c r="E887" s="303"/>
      <c r="F887" s="303"/>
      <c r="G887" s="303"/>
      <c r="H887" s="303"/>
      <c r="I887" s="303"/>
      <c r="J887" s="303"/>
      <c r="K887" s="303"/>
      <c r="L887" s="303"/>
      <c r="M887" s="303"/>
      <c r="N887" s="303"/>
      <c r="O887" s="303"/>
      <c r="P887" s="303"/>
      <c r="Q887" s="303"/>
      <c r="R887" s="303"/>
      <c r="S887" s="303"/>
      <c r="T887" s="303"/>
      <c r="U887" s="303"/>
      <c r="V887" s="303"/>
      <c r="W887" s="303"/>
      <c r="X887" s="303"/>
      <c r="Y887" s="303"/>
      <c r="Z887" s="303"/>
    </row>
    <row r="888" spans="1:26" ht="12.75" customHeight="1">
      <c r="A888" s="280"/>
      <c r="B888" s="303"/>
      <c r="C888" s="303"/>
      <c r="D888" s="303"/>
      <c r="E888" s="303"/>
      <c r="F888" s="303"/>
      <c r="G888" s="303"/>
      <c r="H888" s="303"/>
      <c r="I888" s="303"/>
      <c r="J888" s="303"/>
      <c r="K888" s="303"/>
      <c r="L888" s="303"/>
      <c r="M888" s="303"/>
      <c r="N888" s="303"/>
      <c r="O888" s="303"/>
      <c r="P888" s="303"/>
      <c r="Q888" s="303"/>
      <c r="R888" s="303"/>
      <c r="S888" s="303"/>
      <c r="T888" s="303"/>
      <c r="U888" s="303"/>
      <c r="V888" s="303"/>
      <c r="W888" s="303"/>
      <c r="X888" s="303"/>
      <c r="Y888" s="303"/>
      <c r="Z888" s="303"/>
    </row>
    <row r="889" spans="1:26" ht="12.75" customHeight="1">
      <c r="A889" s="280"/>
      <c r="B889" s="303"/>
      <c r="C889" s="303"/>
      <c r="D889" s="303"/>
      <c r="E889" s="303"/>
      <c r="F889" s="303"/>
      <c r="G889" s="303"/>
      <c r="H889" s="303"/>
      <c r="I889" s="303"/>
      <c r="J889" s="303"/>
      <c r="K889" s="303"/>
      <c r="L889" s="303"/>
      <c r="M889" s="303"/>
      <c r="N889" s="303"/>
      <c r="O889" s="303"/>
      <c r="P889" s="303"/>
      <c r="Q889" s="303"/>
      <c r="R889" s="303"/>
      <c r="S889" s="303"/>
      <c r="T889" s="303"/>
      <c r="U889" s="303"/>
      <c r="V889" s="303"/>
      <c r="W889" s="303"/>
      <c r="X889" s="303"/>
      <c r="Y889" s="303"/>
      <c r="Z889" s="303"/>
    </row>
    <row r="890" spans="1:26" ht="12.75" customHeight="1">
      <c r="A890" s="280"/>
      <c r="B890" s="303"/>
      <c r="C890" s="303"/>
      <c r="D890" s="303"/>
      <c r="E890" s="303"/>
      <c r="F890" s="303"/>
      <c r="G890" s="303"/>
      <c r="H890" s="303"/>
      <c r="I890" s="303"/>
      <c r="J890" s="303"/>
      <c r="K890" s="303"/>
      <c r="L890" s="303"/>
      <c r="M890" s="303"/>
      <c r="N890" s="303"/>
      <c r="O890" s="303"/>
      <c r="P890" s="303"/>
      <c r="Q890" s="303"/>
      <c r="R890" s="303"/>
      <c r="S890" s="303"/>
      <c r="T890" s="303"/>
      <c r="U890" s="303"/>
      <c r="V890" s="303"/>
      <c r="W890" s="303"/>
      <c r="X890" s="303"/>
      <c r="Y890" s="303"/>
      <c r="Z890" s="303"/>
    </row>
    <row r="891" spans="1:26" ht="12.75" customHeight="1">
      <c r="A891" s="280"/>
      <c r="B891" s="303"/>
      <c r="C891" s="303"/>
      <c r="D891" s="303"/>
      <c r="E891" s="303"/>
      <c r="F891" s="303"/>
      <c r="G891" s="303"/>
      <c r="H891" s="303"/>
      <c r="I891" s="303"/>
      <c r="J891" s="303"/>
      <c r="K891" s="303"/>
      <c r="L891" s="303"/>
      <c r="M891" s="303"/>
      <c r="N891" s="303"/>
      <c r="O891" s="303"/>
      <c r="P891" s="303"/>
      <c r="Q891" s="303"/>
      <c r="R891" s="303"/>
      <c r="S891" s="303"/>
      <c r="T891" s="303"/>
      <c r="U891" s="303"/>
      <c r="V891" s="303"/>
      <c r="W891" s="303"/>
      <c r="X891" s="303"/>
      <c r="Y891" s="303"/>
      <c r="Z891" s="303"/>
    </row>
    <row r="892" spans="1:26" ht="12.75" customHeight="1">
      <c r="A892" s="280"/>
      <c r="B892" s="303"/>
      <c r="C892" s="303"/>
      <c r="D892" s="303"/>
      <c r="E892" s="303"/>
      <c r="F892" s="303"/>
      <c r="G892" s="303"/>
      <c r="H892" s="303"/>
      <c r="I892" s="303"/>
      <c r="J892" s="303"/>
      <c r="K892" s="303"/>
      <c r="L892" s="303"/>
      <c r="M892" s="303"/>
      <c r="N892" s="303"/>
      <c r="O892" s="303"/>
      <c r="P892" s="303"/>
      <c r="Q892" s="303"/>
      <c r="R892" s="303"/>
      <c r="S892" s="303"/>
      <c r="T892" s="303"/>
      <c r="U892" s="303"/>
      <c r="V892" s="303"/>
      <c r="W892" s="303"/>
      <c r="X892" s="303"/>
      <c r="Y892" s="303"/>
      <c r="Z892" s="303"/>
    </row>
    <row r="893" spans="1:26" ht="12.75" customHeight="1">
      <c r="A893" s="280"/>
      <c r="B893" s="303"/>
      <c r="C893" s="303"/>
      <c r="D893" s="303"/>
      <c r="E893" s="303"/>
      <c r="F893" s="303"/>
      <c r="G893" s="303"/>
      <c r="H893" s="303"/>
      <c r="I893" s="303"/>
      <c r="J893" s="303"/>
      <c r="K893" s="303"/>
      <c r="L893" s="303"/>
      <c r="M893" s="303"/>
      <c r="N893" s="303"/>
      <c r="O893" s="303"/>
      <c r="P893" s="303"/>
      <c r="Q893" s="303"/>
      <c r="R893" s="303"/>
      <c r="S893" s="303"/>
      <c r="T893" s="303"/>
      <c r="U893" s="303"/>
      <c r="V893" s="303"/>
      <c r="W893" s="303"/>
      <c r="X893" s="303"/>
      <c r="Y893" s="303"/>
      <c r="Z893" s="303"/>
    </row>
    <row r="894" spans="1:26" ht="12.75" customHeight="1">
      <c r="A894" s="280"/>
      <c r="B894" s="303"/>
      <c r="C894" s="303"/>
      <c r="D894" s="303"/>
      <c r="E894" s="303"/>
      <c r="F894" s="303"/>
      <c r="G894" s="303"/>
      <c r="H894" s="303"/>
      <c r="I894" s="303"/>
      <c r="J894" s="303"/>
      <c r="K894" s="303"/>
      <c r="L894" s="303"/>
      <c r="M894" s="303"/>
      <c r="N894" s="303"/>
      <c r="O894" s="303"/>
      <c r="P894" s="303"/>
      <c r="Q894" s="303"/>
      <c r="R894" s="303"/>
      <c r="S894" s="303"/>
      <c r="T894" s="303"/>
      <c r="U894" s="303"/>
      <c r="V894" s="303"/>
      <c r="W894" s="303"/>
      <c r="X894" s="303"/>
      <c r="Y894" s="303"/>
      <c r="Z894" s="303"/>
    </row>
    <row r="895" spans="1:26" ht="12.75" customHeight="1">
      <c r="A895" s="280"/>
      <c r="B895" s="303"/>
      <c r="C895" s="303"/>
      <c r="D895" s="303"/>
      <c r="E895" s="303"/>
      <c r="F895" s="303"/>
      <c r="G895" s="303"/>
      <c r="H895" s="303"/>
      <c r="I895" s="303"/>
      <c r="J895" s="303"/>
      <c r="K895" s="303"/>
      <c r="L895" s="303"/>
      <c r="M895" s="303"/>
      <c r="N895" s="303"/>
      <c r="O895" s="303"/>
      <c r="P895" s="303"/>
      <c r="Q895" s="303"/>
      <c r="R895" s="303"/>
      <c r="S895" s="303"/>
      <c r="T895" s="303"/>
      <c r="U895" s="303"/>
      <c r="V895" s="303"/>
      <c r="W895" s="303"/>
      <c r="X895" s="303"/>
      <c r="Y895" s="303"/>
      <c r="Z895" s="303"/>
    </row>
    <row r="896" spans="1:26" ht="12.75" customHeight="1">
      <c r="A896" s="280"/>
      <c r="B896" s="303"/>
      <c r="C896" s="303"/>
      <c r="D896" s="303"/>
      <c r="E896" s="303"/>
      <c r="F896" s="303"/>
      <c r="G896" s="303"/>
      <c r="H896" s="303"/>
      <c r="I896" s="303"/>
      <c r="J896" s="303"/>
      <c r="K896" s="303"/>
      <c r="L896" s="303"/>
      <c r="M896" s="303"/>
      <c r="N896" s="303"/>
      <c r="O896" s="303"/>
      <c r="P896" s="303"/>
      <c r="Q896" s="303"/>
      <c r="R896" s="303"/>
      <c r="S896" s="303"/>
      <c r="T896" s="303"/>
      <c r="U896" s="303"/>
      <c r="V896" s="303"/>
      <c r="W896" s="303"/>
      <c r="X896" s="303"/>
      <c r="Y896" s="303"/>
      <c r="Z896" s="303"/>
    </row>
    <row r="897" spans="1:26" ht="12.75" customHeight="1">
      <c r="A897" s="280"/>
      <c r="B897" s="303"/>
      <c r="C897" s="303"/>
      <c r="D897" s="303"/>
      <c r="E897" s="303"/>
      <c r="F897" s="303"/>
      <c r="G897" s="303"/>
      <c r="H897" s="303"/>
      <c r="I897" s="303"/>
      <c r="J897" s="303"/>
      <c r="K897" s="303"/>
      <c r="L897" s="303"/>
      <c r="M897" s="303"/>
      <c r="N897" s="303"/>
      <c r="O897" s="303"/>
      <c r="P897" s="303"/>
      <c r="Q897" s="303"/>
      <c r="R897" s="303"/>
      <c r="S897" s="303"/>
      <c r="T897" s="303"/>
      <c r="U897" s="303"/>
      <c r="V897" s="303"/>
      <c r="W897" s="303"/>
      <c r="X897" s="303"/>
      <c r="Y897" s="303"/>
      <c r="Z897" s="303"/>
    </row>
    <row r="898" spans="1:26" ht="12.75" customHeight="1">
      <c r="A898" s="280"/>
      <c r="B898" s="303"/>
      <c r="C898" s="303"/>
      <c r="D898" s="303"/>
      <c r="E898" s="303"/>
      <c r="F898" s="303"/>
      <c r="G898" s="303"/>
      <c r="H898" s="303"/>
      <c r="I898" s="303"/>
      <c r="J898" s="303"/>
      <c r="K898" s="303"/>
      <c r="L898" s="303"/>
      <c r="M898" s="303"/>
      <c r="N898" s="303"/>
      <c r="O898" s="303"/>
      <c r="P898" s="303"/>
      <c r="Q898" s="303"/>
      <c r="R898" s="303"/>
      <c r="S898" s="303"/>
      <c r="T898" s="303"/>
      <c r="U898" s="303"/>
      <c r="V898" s="303"/>
      <c r="W898" s="303"/>
      <c r="X898" s="303"/>
      <c r="Y898" s="303"/>
      <c r="Z898" s="303"/>
    </row>
    <row r="899" spans="1:26" ht="12.75" customHeight="1">
      <c r="A899" s="280"/>
      <c r="B899" s="303"/>
      <c r="C899" s="303"/>
      <c r="D899" s="303"/>
      <c r="E899" s="303"/>
      <c r="F899" s="303"/>
      <c r="G899" s="303"/>
      <c r="H899" s="303"/>
      <c r="I899" s="303"/>
      <c r="J899" s="303"/>
      <c r="K899" s="303"/>
      <c r="L899" s="303"/>
      <c r="M899" s="303"/>
      <c r="N899" s="303"/>
      <c r="O899" s="303"/>
      <c r="P899" s="303"/>
      <c r="Q899" s="303"/>
      <c r="R899" s="303"/>
      <c r="S899" s="303"/>
      <c r="T899" s="303"/>
      <c r="U899" s="303"/>
      <c r="V899" s="303"/>
      <c r="W899" s="303"/>
      <c r="X899" s="303"/>
      <c r="Y899" s="303"/>
      <c r="Z899" s="303"/>
    </row>
    <row r="900" spans="1:26" ht="12.75" customHeight="1">
      <c r="A900" s="280"/>
      <c r="B900" s="303"/>
      <c r="C900" s="303"/>
      <c r="D900" s="303"/>
      <c r="E900" s="303"/>
      <c r="F900" s="303"/>
      <c r="G900" s="303"/>
      <c r="H900" s="303"/>
      <c r="I900" s="303"/>
      <c r="J900" s="303"/>
      <c r="K900" s="303"/>
      <c r="L900" s="303"/>
      <c r="M900" s="303"/>
      <c r="N900" s="303"/>
      <c r="O900" s="303"/>
      <c r="P900" s="303"/>
      <c r="Q900" s="303"/>
      <c r="R900" s="303"/>
      <c r="S900" s="303"/>
      <c r="T900" s="303"/>
      <c r="U900" s="303"/>
      <c r="V900" s="303"/>
      <c r="W900" s="303"/>
      <c r="X900" s="303"/>
      <c r="Y900" s="303"/>
      <c r="Z900" s="303"/>
    </row>
    <row r="901" spans="1:26" ht="12.75" customHeight="1">
      <c r="A901" s="280"/>
      <c r="B901" s="303"/>
      <c r="C901" s="303"/>
      <c r="D901" s="303"/>
      <c r="E901" s="303"/>
      <c r="F901" s="303"/>
      <c r="G901" s="303"/>
      <c r="H901" s="303"/>
      <c r="I901" s="303"/>
      <c r="J901" s="303"/>
      <c r="K901" s="303"/>
      <c r="L901" s="303"/>
      <c r="M901" s="303"/>
      <c r="N901" s="303"/>
      <c r="O901" s="303"/>
      <c r="P901" s="303"/>
      <c r="Q901" s="303"/>
      <c r="R901" s="303"/>
      <c r="S901" s="303"/>
      <c r="T901" s="303"/>
      <c r="U901" s="303"/>
      <c r="V901" s="303"/>
      <c r="W901" s="303"/>
      <c r="X901" s="303"/>
      <c r="Y901" s="303"/>
      <c r="Z901" s="303"/>
    </row>
    <row r="902" spans="1:26" ht="12.75" customHeight="1">
      <c r="A902" s="280"/>
      <c r="B902" s="303"/>
      <c r="C902" s="303"/>
      <c r="D902" s="303"/>
      <c r="E902" s="303"/>
      <c r="F902" s="303"/>
      <c r="G902" s="303"/>
      <c r="H902" s="303"/>
      <c r="I902" s="303"/>
      <c r="J902" s="303"/>
      <c r="K902" s="303"/>
      <c r="L902" s="303"/>
      <c r="M902" s="303"/>
      <c r="N902" s="303"/>
      <c r="O902" s="303"/>
      <c r="P902" s="303"/>
      <c r="Q902" s="303"/>
      <c r="R902" s="303"/>
      <c r="S902" s="303"/>
      <c r="T902" s="303"/>
      <c r="U902" s="303"/>
      <c r="V902" s="303"/>
      <c r="W902" s="303"/>
      <c r="X902" s="303"/>
      <c r="Y902" s="303"/>
      <c r="Z902" s="303"/>
    </row>
    <row r="903" spans="1:26" ht="12.75" customHeight="1">
      <c r="A903" s="280"/>
      <c r="B903" s="303"/>
      <c r="C903" s="303"/>
      <c r="D903" s="303"/>
      <c r="E903" s="303"/>
      <c r="F903" s="303"/>
      <c r="G903" s="303"/>
      <c r="H903" s="303"/>
      <c r="I903" s="303"/>
      <c r="J903" s="303"/>
      <c r="K903" s="303"/>
      <c r="L903" s="303"/>
      <c r="M903" s="303"/>
      <c r="N903" s="303"/>
      <c r="O903" s="303"/>
      <c r="P903" s="303"/>
      <c r="Q903" s="303"/>
      <c r="R903" s="303"/>
      <c r="S903" s="303"/>
      <c r="T903" s="303"/>
      <c r="U903" s="303"/>
      <c r="V903" s="303"/>
      <c r="W903" s="303"/>
      <c r="X903" s="303"/>
      <c r="Y903" s="303"/>
      <c r="Z903" s="303"/>
    </row>
    <row r="904" spans="1:26" ht="12.75" customHeight="1">
      <c r="A904" s="280"/>
      <c r="B904" s="303"/>
      <c r="C904" s="303"/>
      <c r="D904" s="303"/>
      <c r="E904" s="303"/>
      <c r="F904" s="303"/>
      <c r="G904" s="303"/>
      <c r="H904" s="303"/>
      <c r="I904" s="303"/>
      <c r="J904" s="303"/>
      <c r="K904" s="303"/>
      <c r="L904" s="303"/>
      <c r="M904" s="303"/>
      <c r="N904" s="303"/>
      <c r="O904" s="303"/>
      <c r="P904" s="303"/>
      <c r="Q904" s="303"/>
      <c r="R904" s="303"/>
      <c r="S904" s="303"/>
      <c r="T904" s="303"/>
      <c r="U904" s="303"/>
      <c r="V904" s="303"/>
      <c r="W904" s="303"/>
      <c r="X904" s="303"/>
      <c r="Y904" s="303"/>
      <c r="Z904" s="303"/>
    </row>
    <row r="905" spans="1:26" ht="12.75" customHeight="1">
      <c r="A905" s="280"/>
      <c r="B905" s="303"/>
      <c r="C905" s="303"/>
      <c r="D905" s="303"/>
      <c r="E905" s="303"/>
      <c r="F905" s="303"/>
      <c r="G905" s="303"/>
      <c r="H905" s="303"/>
      <c r="I905" s="303"/>
      <c r="J905" s="303"/>
      <c r="K905" s="303"/>
      <c r="L905" s="303"/>
      <c r="M905" s="303"/>
      <c r="N905" s="303"/>
      <c r="O905" s="303"/>
      <c r="P905" s="303"/>
      <c r="Q905" s="303"/>
      <c r="R905" s="303"/>
      <c r="S905" s="303"/>
      <c r="T905" s="303"/>
      <c r="U905" s="303"/>
      <c r="V905" s="303"/>
      <c r="W905" s="303"/>
      <c r="X905" s="303"/>
      <c r="Y905" s="303"/>
      <c r="Z905" s="303"/>
    </row>
    <row r="906" spans="1:26" ht="12.75" customHeight="1">
      <c r="A906" s="280"/>
      <c r="B906" s="303"/>
      <c r="C906" s="303"/>
      <c r="D906" s="303"/>
      <c r="E906" s="303"/>
      <c r="F906" s="303"/>
      <c r="G906" s="303"/>
      <c r="H906" s="303"/>
      <c r="I906" s="303"/>
      <c r="J906" s="303"/>
      <c r="K906" s="303"/>
      <c r="L906" s="303"/>
      <c r="M906" s="303"/>
      <c r="N906" s="303"/>
      <c r="O906" s="303"/>
      <c r="P906" s="303"/>
      <c r="Q906" s="303"/>
      <c r="R906" s="303"/>
      <c r="S906" s="303"/>
      <c r="T906" s="303"/>
      <c r="U906" s="303"/>
      <c r="V906" s="303"/>
      <c r="W906" s="303"/>
      <c r="X906" s="303"/>
      <c r="Y906" s="303"/>
      <c r="Z906" s="303"/>
    </row>
    <row r="907" spans="1:26" ht="12.75" customHeight="1">
      <c r="A907" s="280"/>
      <c r="B907" s="303"/>
      <c r="C907" s="303"/>
      <c r="D907" s="303"/>
      <c r="E907" s="303"/>
      <c r="F907" s="303"/>
      <c r="G907" s="303"/>
      <c r="H907" s="303"/>
      <c r="I907" s="303"/>
      <c r="J907" s="303"/>
      <c r="K907" s="303"/>
      <c r="L907" s="303"/>
      <c r="M907" s="303"/>
      <c r="N907" s="303"/>
      <c r="O907" s="303"/>
      <c r="P907" s="303"/>
      <c r="Q907" s="303"/>
      <c r="R907" s="303"/>
      <c r="S907" s="303"/>
      <c r="T907" s="303"/>
      <c r="U907" s="303"/>
      <c r="V907" s="303"/>
      <c r="W907" s="303"/>
      <c r="X907" s="303"/>
      <c r="Y907" s="303"/>
      <c r="Z907" s="303"/>
    </row>
    <row r="908" spans="1:26" ht="12.75" customHeight="1">
      <c r="A908" s="280"/>
      <c r="B908" s="303"/>
      <c r="C908" s="303"/>
      <c r="D908" s="303"/>
      <c r="E908" s="303"/>
      <c r="F908" s="303"/>
      <c r="G908" s="303"/>
      <c r="H908" s="303"/>
      <c r="I908" s="303"/>
      <c r="J908" s="303"/>
      <c r="K908" s="303"/>
      <c r="L908" s="303"/>
      <c r="M908" s="303"/>
      <c r="N908" s="303"/>
      <c r="O908" s="303"/>
      <c r="P908" s="303"/>
      <c r="Q908" s="303"/>
      <c r="R908" s="303"/>
      <c r="S908" s="303"/>
      <c r="T908" s="303"/>
      <c r="U908" s="303"/>
      <c r="V908" s="303"/>
      <c r="W908" s="303"/>
      <c r="X908" s="303"/>
      <c r="Y908" s="303"/>
      <c r="Z908" s="303"/>
    </row>
    <row r="909" spans="1:26" ht="12.75" customHeight="1">
      <c r="A909" s="280"/>
      <c r="B909" s="303"/>
      <c r="C909" s="303"/>
      <c r="D909" s="303"/>
      <c r="E909" s="303"/>
      <c r="F909" s="303"/>
      <c r="G909" s="303"/>
      <c r="H909" s="303"/>
      <c r="I909" s="303"/>
      <c r="J909" s="303"/>
      <c r="K909" s="303"/>
      <c r="L909" s="303"/>
      <c r="M909" s="303"/>
      <c r="N909" s="303"/>
      <c r="O909" s="303"/>
      <c r="P909" s="303"/>
      <c r="Q909" s="303"/>
      <c r="R909" s="303"/>
      <c r="S909" s="303"/>
      <c r="T909" s="303"/>
      <c r="U909" s="303"/>
      <c r="V909" s="303"/>
      <c r="W909" s="303"/>
      <c r="X909" s="303"/>
      <c r="Y909" s="303"/>
      <c r="Z909" s="303"/>
    </row>
    <row r="910" spans="1:26" ht="12.75" customHeight="1">
      <c r="A910" s="280"/>
      <c r="B910" s="303"/>
      <c r="C910" s="303"/>
      <c r="D910" s="303"/>
      <c r="E910" s="303"/>
      <c r="F910" s="303"/>
      <c r="G910" s="303"/>
      <c r="H910" s="303"/>
      <c r="I910" s="303"/>
      <c r="J910" s="303"/>
      <c r="K910" s="303"/>
      <c r="L910" s="303"/>
      <c r="M910" s="303"/>
      <c r="N910" s="303"/>
      <c r="O910" s="303"/>
      <c r="P910" s="303"/>
      <c r="Q910" s="303"/>
      <c r="R910" s="303"/>
      <c r="S910" s="303"/>
      <c r="T910" s="303"/>
      <c r="U910" s="303"/>
      <c r="V910" s="303"/>
      <c r="W910" s="303"/>
      <c r="X910" s="303"/>
      <c r="Y910" s="303"/>
      <c r="Z910" s="303"/>
    </row>
    <row r="911" spans="1:26" ht="12.75" customHeight="1">
      <c r="A911" s="280"/>
      <c r="B911" s="303"/>
      <c r="C911" s="303"/>
      <c r="D911" s="303"/>
      <c r="E911" s="303"/>
      <c r="F911" s="303"/>
      <c r="G911" s="303"/>
      <c r="H911" s="303"/>
      <c r="I911" s="303"/>
      <c r="J911" s="303"/>
      <c r="K911" s="303"/>
      <c r="L911" s="303"/>
      <c r="M911" s="303"/>
      <c r="N911" s="303"/>
      <c r="O911" s="303"/>
      <c r="P911" s="303"/>
      <c r="Q911" s="303"/>
      <c r="R911" s="303"/>
      <c r="S911" s="303"/>
      <c r="T911" s="303"/>
      <c r="U911" s="303"/>
      <c r="V911" s="303"/>
      <c r="W911" s="303"/>
      <c r="X911" s="303"/>
      <c r="Y911" s="303"/>
      <c r="Z911" s="303"/>
    </row>
    <row r="912" spans="1:26" ht="12.75" customHeight="1">
      <c r="A912" s="280"/>
      <c r="B912" s="303"/>
      <c r="C912" s="303"/>
      <c r="D912" s="303"/>
      <c r="E912" s="303"/>
      <c r="F912" s="303"/>
      <c r="G912" s="303"/>
      <c r="H912" s="303"/>
      <c r="I912" s="303"/>
      <c r="J912" s="303"/>
      <c r="K912" s="303"/>
      <c r="L912" s="303"/>
      <c r="M912" s="303"/>
      <c r="N912" s="303"/>
      <c r="O912" s="303"/>
      <c r="P912" s="303"/>
      <c r="Q912" s="303"/>
      <c r="R912" s="303"/>
      <c r="S912" s="303"/>
      <c r="T912" s="303"/>
      <c r="U912" s="303"/>
      <c r="V912" s="303"/>
      <c r="W912" s="303"/>
      <c r="X912" s="303"/>
      <c r="Y912" s="303"/>
      <c r="Z912" s="303"/>
    </row>
    <row r="913" spans="1:26" ht="12.75" customHeight="1">
      <c r="A913" s="280"/>
      <c r="B913" s="303"/>
      <c r="C913" s="303"/>
      <c r="D913" s="303"/>
      <c r="E913" s="303"/>
      <c r="F913" s="303"/>
      <c r="G913" s="303"/>
      <c r="H913" s="303"/>
      <c r="I913" s="303"/>
      <c r="J913" s="303"/>
      <c r="K913" s="303"/>
      <c r="L913" s="303"/>
      <c r="M913" s="303"/>
      <c r="N913" s="303"/>
      <c r="O913" s="303"/>
      <c r="P913" s="303"/>
      <c r="Q913" s="303"/>
      <c r="R913" s="303"/>
      <c r="S913" s="303"/>
      <c r="T913" s="303"/>
      <c r="U913" s="303"/>
      <c r="V913" s="303"/>
      <c r="W913" s="303"/>
      <c r="X913" s="303"/>
      <c r="Y913" s="303"/>
      <c r="Z913" s="303"/>
    </row>
    <row r="914" spans="1:26" ht="12.75" customHeight="1">
      <c r="A914" s="280"/>
      <c r="B914" s="303"/>
      <c r="C914" s="303"/>
      <c r="D914" s="303"/>
      <c r="E914" s="303"/>
      <c r="F914" s="303"/>
      <c r="G914" s="303"/>
      <c r="H914" s="303"/>
      <c r="I914" s="303"/>
      <c r="J914" s="303"/>
      <c r="K914" s="303"/>
      <c r="L914" s="303"/>
      <c r="M914" s="303"/>
      <c r="N914" s="303"/>
      <c r="O914" s="303"/>
      <c r="P914" s="303"/>
      <c r="Q914" s="303"/>
      <c r="R914" s="303"/>
      <c r="S914" s="303"/>
      <c r="T914" s="303"/>
      <c r="U914" s="303"/>
      <c r="V914" s="303"/>
      <c r="W914" s="303"/>
      <c r="X914" s="303"/>
      <c r="Y914" s="303"/>
      <c r="Z914" s="303"/>
    </row>
    <row r="915" spans="1:26" ht="12.75" customHeight="1">
      <c r="A915" s="280"/>
      <c r="B915" s="303"/>
      <c r="C915" s="303"/>
      <c r="D915" s="303"/>
      <c r="E915" s="303"/>
      <c r="F915" s="303"/>
      <c r="G915" s="303"/>
      <c r="H915" s="303"/>
      <c r="I915" s="303"/>
      <c r="J915" s="303"/>
      <c r="K915" s="303"/>
      <c r="L915" s="303"/>
      <c r="M915" s="303"/>
      <c r="N915" s="303"/>
      <c r="O915" s="303"/>
      <c r="P915" s="303"/>
      <c r="Q915" s="303"/>
      <c r="R915" s="303"/>
      <c r="S915" s="303"/>
      <c r="T915" s="303"/>
      <c r="U915" s="303"/>
      <c r="V915" s="303"/>
      <c r="W915" s="303"/>
      <c r="X915" s="303"/>
      <c r="Y915" s="303"/>
      <c r="Z915" s="303"/>
    </row>
    <row r="916" spans="1:26" ht="12.75" customHeight="1">
      <c r="A916" s="280"/>
      <c r="B916" s="303"/>
      <c r="C916" s="303"/>
      <c r="D916" s="303"/>
      <c r="E916" s="303"/>
      <c r="F916" s="303"/>
      <c r="G916" s="303"/>
      <c r="H916" s="303"/>
      <c r="I916" s="303"/>
      <c r="J916" s="303"/>
      <c r="K916" s="303"/>
      <c r="L916" s="303"/>
      <c r="M916" s="303"/>
      <c r="N916" s="303"/>
      <c r="O916" s="303"/>
      <c r="P916" s="303"/>
      <c r="Q916" s="303"/>
      <c r="R916" s="303"/>
      <c r="S916" s="303"/>
      <c r="T916" s="303"/>
      <c r="U916" s="303"/>
      <c r="V916" s="303"/>
      <c r="W916" s="303"/>
      <c r="X916" s="303"/>
      <c r="Y916" s="303"/>
      <c r="Z916" s="303"/>
    </row>
    <row r="917" spans="1:26" ht="12.75" customHeight="1">
      <c r="A917" s="280"/>
      <c r="B917" s="303"/>
      <c r="C917" s="303"/>
      <c r="D917" s="303"/>
      <c r="E917" s="303"/>
      <c r="F917" s="303"/>
      <c r="G917" s="303"/>
      <c r="H917" s="303"/>
      <c r="I917" s="303"/>
      <c r="J917" s="303"/>
      <c r="K917" s="303"/>
      <c r="L917" s="303"/>
      <c r="M917" s="303"/>
      <c r="N917" s="303"/>
      <c r="O917" s="303"/>
      <c r="P917" s="303"/>
      <c r="Q917" s="303"/>
      <c r="R917" s="303"/>
      <c r="S917" s="303"/>
      <c r="T917" s="303"/>
      <c r="U917" s="303"/>
      <c r="V917" s="303"/>
      <c r="W917" s="303"/>
      <c r="X917" s="303"/>
      <c r="Y917" s="303"/>
      <c r="Z917" s="303"/>
    </row>
    <row r="918" spans="1:26" ht="12.75" customHeight="1">
      <c r="A918" s="280"/>
      <c r="B918" s="303"/>
      <c r="C918" s="303"/>
      <c r="D918" s="303"/>
      <c r="E918" s="303"/>
      <c r="F918" s="303"/>
      <c r="G918" s="303"/>
      <c r="H918" s="303"/>
      <c r="I918" s="303"/>
      <c r="J918" s="303"/>
      <c r="K918" s="303"/>
      <c r="L918" s="303"/>
      <c r="M918" s="303"/>
      <c r="N918" s="303"/>
      <c r="O918" s="303"/>
      <c r="P918" s="303"/>
      <c r="Q918" s="303"/>
      <c r="R918" s="303"/>
      <c r="S918" s="303"/>
      <c r="T918" s="303"/>
      <c r="U918" s="303"/>
      <c r="V918" s="303"/>
      <c r="W918" s="303"/>
      <c r="X918" s="303"/>
      <c r="Y918" s="303"/>
      <c r="Z918" s="303"/>
    </row>
    <row r="919" spans="1:26" ht="12.75" customHeight="1">
      <c r="A919" s="280"/>
      <c r="B919" s="303"/>
      <c r="C919" s="303"/>
      <c r="D919" s="303"/>
      <c r="E919" s="303"/>
      <c r="F919" s="303"/>
      <c r="G919" s="303"/>
      <c r="H919" s="303"/>
      <c r="I919" s="303"/>
      <c r="J919" s="303"/>
      <c r="K919" s="303"/>
      <c r="L919" s="303"/>
      <c r="M919" s="303"/>
      <c r="N919" s="303"/>
      <c r="O919" s="303"/>
      <c r="P919" s="303"/>
      <c r="Q919" s="303"/>
      <c r="R919" s="303"/>
      <c r="S919" s="303"/>
      <c r="T919" s="303"/>
      <c r="U919" s="303"/>
      <c r="V919" s="303"/>
      <c r="W919" s="303"/>
      <c r="X919" s="303"/>
      <c r="Y919" s="303"/>
      <c r="Z919" s="303"/>
    </row>
    <row r="920" spans="1:26" ht="12.75" customHeight="1">
      <c r="A920" s="280"/>
      <c r="B920" s="303"/>
      <c r="C920" s="303"/>
      <c r="D920" s="303"/>
      <c r="E920" s="303"/>
      <c r="F920" s="303"/>
      <c r="G920" s="303"/>
      <c r="H920" s="303"/>
      <c r="I920" s="303"/>
      <c r="J920" s="303"/>
      <c r="K920" s="303"/>
      <c r="L920" s="303"/>
      <c r="M920" s="303"/>
      <c r="N920" s="303"/>
      <c r="O920" s="303"/>
      <c r="P920" s="303"/>
      <c r="Q920" s="303"/>
      <c r="R920" s="303"/>
      <c r="S920" s="303"/>
      <c r="T920" s="303"/>
      <c r="U920" s="303"/>
      <c r="V920" s="303"/>
      <c r="W920" s="303"/>
      <c r="X920" s="303"/>
      <c r="Y920" s="303"/>
      <c r="Z920" s="303"/>
    </row>
    <row r="921" spans="1:26" ht="12.75" customHeight="1">
      <c r="A921" s="280"/>
      <c r="B921" s="303"/>
      <c r="C921" s="303"/>
      <c r="D921" s="303"/>
      <c r="E921" s="303"/>
      <c r="F921" s="303"/>
      <c r="G921" s="303"/>
      <c r="H921" s="303"/>
      <c r="I921" s="303"/>
      <c r="J921" s="303"/>
      <c r="K921" s="303"/>
      <c r="L921" s="303"/>
      <c r="M921" s="303"/>
      <c r="N921" s="303"/>
      <c r="O921" s="303"/>
      <c r="P921" s="303"/>
      <c r="Q921" s="303"/>
      <c r="R921" s="303"/>
      <c r="S921" s="303"/>
      <c r="T921" s="303"/>
      <c r="U921" s="303"/>
      <c r="V921" s="303"/>
      <c r="W921" s="303"/>
      <c r="X921" s="303"/>
      <c r="Y921" s="303"/>
      <c r="Z921" s="303"/>
    </row>
    <row r="922" spans="1:26" ht="12.75" customHeight="1">
      <c r="A922" s="280"/>
      <c r="B922" s="303"/>
      <c r="C922" s="303"/>
      <c r="D922" s="303"/>
      <c r="E922" s="303"/>
      <c r="F922" s="303"/>
      <c r="G922" s="303"/>
      <c r="H922" s="303"/>
      <c r="I922" s="303"/>
      <c r="J922" s="303"/>
      <c r="K922" s="303"/>
      <c r="L922" s="303"/>
      <c r="M922" s="303"/>
      <c r="N922" s="303"/>
      <c r="O922" s="303"/>
      <c r="P922" s="303"/>
      <c r="Q922" s="303"/>
      <c r="R922" s="303"/>
      <c r="S922" s="303"/>
      <c r="T922" s="303"/>
      <c r="U922" s="303"/>
      <c r="V922" s="303"/>
      <c r="W922" s="303"/>
      <c r="X922" s="303"/>
      <c r="Y922" s="303"/>
      <c r="Z922" s="303"/>
    </row>
    <row r="923" spans="1:26" ht="12.75" customHeight="1">
      <c r="A923" s="280"/>
      <c r="B923" s="303"/>
      <c r="C923" s="303"/>
      <c r="D923" s="303"/>
      <c r="E923" s="303"/>
      <c r="F923" s="303"/>
      <c r="G923" s="303"/>
      <c r="H923" s="303"/>
      <c r="I923" s="303"/>
      <c r="J923" s="303"/>
      <c r="K923" s="303"/>
      <c r="L923" s="303"/>
      <c r="M923" s="303"/>
      <c r="N923" s="303"/>
      <c r="O923" s="303"/>
      <c r="P923" s="303"/>
      <c r="Q923" s="303"/>
      <c r="R923" s="303"/>
      <c r="S923" s="303"/>
      <c r="T923" s="303"/>
      <c r="U923" s="303"/>
      <c r="V923" s="303"/>
      <c r="W923" s="303"/>
      <c r="X923" s="303"/>
      <c r="Y923" s="303"/>
      <c r="Z923" s="303"/>
    </row>
    <row r="924" spans="1:26" ht="12.75" customHeight="1">
      <c r="A924" s="280"/>
      <c r="B924" s="303"/>
      <c r="C924" s="303"/>
      <c r="D924" s="303"/>
      <c r="E924" s="303"/>
      <c r="F924" s="303"/>
      <c r="G924" s="303"/>
      <c r="H924" s="303"/>
      <c r="I924" s="303"/>
      <c r="J924" s="303"/>
      <c r="K924" s="303"/>
      <c r="L924" s="303"/>
      <c r="M924" s="303"/>
      <c r="N924" s="303"/>
      <c r="O924" s="303"/>
      <c r="P924" s="303"/>
      <c r="Q924" s="303"/>
      <c r="R924" s="303"/>
      <c r="S924" s="303"/>
      <c r="T924" s="303"/>
      <c r="U924" s="303"/>
      <c r="V924" s="303"/>
      <c r="W924" s="303"/>
      <c r="X924" s="303"/>
      <c r="Y924" s="303"/>
      <c r="Z924" s="303"/>
    </row>
    <row r="925" spans="1:26" ht="12.75" customHeight="1">
      <c r="A925" s="280"/>
      <c r="B925" s="303"/>
      <c r="C925" s="303"/>
      <c r="D925" s="303"/>
      <c r="E925" s="303"/>
      <c r="F925" s="303"/>
      <c r="G925" s="303"/>
      <c r="H925" s="303"/>
      <c r="I925" s="303"/>
      <c r="J925" s="303"/>
      <c r="K925" s="303"/>
      <c r="L925" s="303"/>
      <c r="M925" s="303"/>
      <c r="N925" s="303"/>
      <c r="O925" s="303"/>
      <c r="P925" s="303"/>
      <c r="Q925" s="303"/>
      <c r="R925" s="303"/>
      <c r="S925" s="303"/>
      <c r="T925" s="303"/>
      <c r="U925" s="303"/>
      <c r="V925" s="303"/>
      <c r="W925" s="303"/>
      <c r="X925" s="303"/>
      <c r="Y925" s="303"/>
      <c r="Z925" s="303"/>
    </row>
    <row r="926" spans="1:26" ht="12.75" customHeight="1">
      <c r="A926" s="280"/>
      <c r="B926" s="303"/>
      <c r="C926" s="303"/>
      <c r="D926" s="303"/>
      <c r="E926" s="303"/>
      <c r="F926" s="303"/>
      <c r="G926" s="303"/>
      <c r="H926" s="303"/>
      <c r="I926" s="303"/>
      <c r="J926" s="303"/>
      <c r="K926" s="303"/>
      <c r="L926" s="303"/>
      <c r="M926" s="303"/>
      <c r="N926" s="303"/>
      <c r="O926" s="303"/>
      <c r="P926" s="303"/>
      <c r="Q926" s="303"/>
      <c r="R926" s="303"/>
      <c r="S926" s="303"/>
      <c r="T926" s="303"/>
      <c r="U926" s="303"/>
      <c r="V926" s="303"/>
      <c r="W926" s="303"/>
      <c r="X926" s="303"/>
      <c r="Y926" s="303"/>
      <c r="Z926" s="303"/>
    </row>
    <row r="927" spans="1:26" ht="12.75" customHeight="1">
      <c r="A927" s="280"/>
      <c r="B927" s="303"/>
      <c r="C927" s="303"/>
      <c r="D927" s="303"/>
      <c r="E927" s="303"/>
      <c r="F927" s="303"/>
      <c r="G927" s="303"/>
      <c r="H927" s="303"/>
      <c r="I927" s="303"/>
      <c r="J927" s="303"/>
      <c r="K927" s="303"/>
      <c r="L927" s="303"/>
      <c r="M927" s="303"/>
      <c r="N927" s="303"/>
      <c r="O927" s="303"/>
      <c r="P927" s="303"/>
      <c r="Q927" s="303"/>
      <c r="R927" s="303"/>
      <c r="S927" s="303"/>
      <c r="T927" s="303"/>
      <c r="U927" s="303"/>
      <c r="V927" s="303"/>
      <c r="W927" s="303"/>
      <c r="X927" s="303"/>
      <c r="Y927" s="303"/>
      <c r="Z927" s="303"/>
    </row>
    <row r="928" spans="1:26" ht="12.75" customHeight="1">
      <c r="A928" s="280"/>
      <c r="B928" s="303"/>
      <c r="C928" s="303"/>
      <c r="D928" s="303"/>
      <c r="E928" s="303"/>
      <c r="F928" s="303"/>
      <c r="G928" s="303"/>
      <c r="H928" s="303"/>
      <c r="I928" s="303"/>
      <c r="J928" s="303"/>
      <c r="K928" s="303"/>
      <c r="L928" s="303"/>
      <c r="M928" s="303"/>
      <c r="N928" s="303"/>
      <c r="O928" s="303"/>
      <c r="P928" s="303"/>
      <c r="Q928" s="303"/>
      <c r="R928" s="303"/>
      <c r="S928" s="303"/>
      <c r="T928" s="303"/>
      <c r="U928" s="303"/>
      <c r="V928" s="303"/>
      <c r="W928" s="303"/>
      <c r="X928" s="303"/>
      <c r="Y928" s="303"/>
      <c r="Z928" s="303"/>
    </row>
    <row r="929" spans="1:26" ht="12.75" customHeight="1">
      <c r="A929" s="280"/>
      <c r="B929" s="303"/>
      <c r="C929" s="303"/>
      <c r="D929" s="303"/>
      <c r="E929" s="303"/>
      <c r="F929" s="303"/>
      <c r="G929" s="303"/>
      <c r="H929" s="303"/>
      <c r="I929" s="303"/>
      <c r="J929" s="303"/>
      <c r="K929" s="303"/>
      <c r="L929" s="303"/>
      <c r="M929" s="303"/>
      <c r="N929" s="303"/>
      <c r="O929" s="303"/>
      <c r="P929" s="303"/>
      <c r="Q929" s="303"/>
      <c r="R929" s="303"/>
      <c r="S929" s="303"/>
      <c r="T929" s="303"/>
      <c r="U929" s="303"/>
      <c r="V929" s="303"/>
      <c r="W929" s="303"/>
      <c r="X929" s="303"/>
      <c r="Y929" s="303"/>
      <c r="Z929" s="303"/>
    </row>
    <row r="930" spans="1:26" ht="12.75" customHeight="1">
      <c r="A930" s="280"/>
      <c r="B930" s="303"/>
      <c r="C930" s="303"/>
      <c r="D930" s="303"/>
      <c r="E930" s="303"/>
      <c r="F930" s="303"/>
      <c r="G930" s="303"/>
      <c r="H930" s="303"/>
      <c r="I930" s="303"/>
      <c r="J930" s="303"/>
      <c r="K930" s="303"/>
      <c r="L930" s="303"/>
      <c r="M930" s="303"/>
      <c r="N930" s="303"/>
      <c r="O930" s="303"/>
      <c r="P930" s="303"/>
      <c r="Q930" s="303"/>
      <c r="R930" s="303"/>
      <c r="S930" s="303"/>
      <c r="T930" s="303"/>
      <c r="U930" s="303"/>
      <c r="V930" s="303"/>
      <c r="W930" s="303"/>
      <c r="X930" s="303"/>
      <c r="Y930" s="303"/>
      <c r="Z930" s="303"/>
    </row>
    <row r="931" spans="1:26" ht="12.75" customHeight="1">
      <c r="A931" s="280"/>
      <c r="B931" s="303"/>
      <c r="C931" s="303"/>
      <c r="D931" s="303"/>
      <c r="E931" s="303"/>
      <c r="F931" s="303"/>
      <c r="G931" s="303"/>
      <c r="H931" s="303"/>
      <c r="I931" s="303"/>
      <c r="J931" s="303"/>
      <c r="K931" s="303"/>
      <c r="L931" s="303"/>
      <c r="M931" s="303"/>
      <c r="N931" s="303"/>
      <c r="O931" s="303"/>
      <c r="P931" s="303"/>
      <c r="Q931" s="303"/>
      <c r="R931" s="303"/>
      <c r="S931" s="303"/>
      <c r="T931" s="303"/>
      <c r="U931" s="303"/>
      <c r="V931" s="303"/>
      <c r="W931" s="303"/>
      <c r="X931" s="303"/>
      <c r="Y931" s="303"/>
      <c r="Z931" s="303"/>
    </row>
    <row r="932" spans="1:26" ht="12.75" customHeight="1">
      <c r="A932" s="280"/>
      <c r="B932" s="303"/>
      <c r="C932" s="303"/>
      <c r="D932" s="303"/>
      <c r="E932" s="303"/>
      <c r="F932" s="303"/>
      <c r="G932" s="303"/>
      <c r="H932" s="303"/>
      <c r="I932" s="303"/>
      <c r="J932" s="303"/>
      <c r="K932" s="303"/>
      <c r="L932" s="303"/>
      <c r="M932" s="303"/>
      <c r="N932" s="303"/>
      <c r="O932" s="303"/>
      <c r="P932" s="303"/>
      <c r="Q932" s="303"/>
      <c r="R932" s="303"/>
      <c r="S932" s="303"/>
      <c r="T932" s="303"/>
      <c r="U932" s="303"/>
      <c r="V932" s="303"/>
      <c r="W932" s="303"/>
      <c r="X932" s="303"/>
      <c r="Y932" s="303"/>
      <c r="Z932" s="303"/>
    </row>
    <row r="933" spans="1:26" ht="12.75" customHeight="1">
      <c r="A933" s="280"/>
      <c r="B933" s="303"/>
      <c r="C933" s="303"/>
      <c r="D933" s="303"/>
      <c r="E933" s="303"/>
      <c r="F933" s="303"/>
      <c r="G933" s="303"/>
      <c r="H933" s="303"/>
      <c r="I933" s="303"/>
      <c r="J933" s="303"/>
      <c r="K933" s="303"/>
      <c r="L933" s="303"/>
      <c r="M933" s="303"/>
      <c r="N933" s="303"/>
      <c r="O933" s="303"/>
      <c r="P933" s="303"/>
      <c r="Q933" s="303"/>
      <c r="R933" s="303"/>
      <c r="S933" s="303"/>
      <c r="T933" s="303"/>
      <c r="U933" s="303"/>
      <c r="V933" s="303"/>
      <c r="W933" s="303"/>
      <c r="X933" s="303"/>
      <c r="Y933" s="303"/>
      <c r="Z933" s="303"/>
    </row>
    <row r="934" spans="1:26" ht="12.75" customHeight="1">
      <c r="A934" s="280"/>
      <c r="B934" s="303"/>
      <c r="C934" s="303"/>
      <c r="D934" s="303"/>
      <c r="E934" s="303"/>
      <c r="F934" s="303"/>
      <c r="G934" s="303"/>
      <c r="H934" s="303"/>
      <c r="I934" s="303"/>
      <c r="J934" s="303"/>
      <c r="K934" s="303"/>
      <c r="L934" s="303"/>
      <c r="M934" s="303"/>
      <c r="N934" s="303"/>
      <c r="O934" s="303"/>
      <c r="P934" s="303"/>
      <c r="Q934" s="303"/>
      <c r="R934" s="303"/>
      <c r="S934" s="303"/>
      <c r="T934" s="303"/>
      <c r="U934" s="303"/>
      <c r="V934" s="303"/>
      <c r="W934" s="303"/>
      <c r="X934" s="303"/>
      <c r="Y934" s="303"/>
      <c r="Z934" s="303"/>
    </row>
    <row r="935" spans="1:26" ht="12.75" customHeight="1">
      <c r="A935" s="280"/>
      <c r="B935" s="303"/>
      <c r="C935" s="303"/>
      <c r="D935" s="303"/>
      <c r="E935" s="303"/>
      <c r="F935" s="303"/>
      <c r="G935" s="303"/>
      <c r="H935" s="303"/>
      <c r="I935" s="303"/>
      <c r="J935" s="303"/>
      <c r="K935" s="303"/>
      <c r="L935" s="303"/>
      <c r="M935" s="303"/>
      <c r="N935" s="303"/>
      <c r="O935" s="303"/>
      <c r="P935" s="303"/>
      <c r="Q935" s="303"/>
      <c r="R935" s="303"/>
      <c r="S935" s="303"/>
      <c r="T935" s="303"/>
      <c r="U935" s="303"/>
      <c r="V935" s="303"/>
      <c r="W935" s="303"/>
      <c r="X935" s="303"/>
      <c r="Y935" s="303"/>
      <c r="Z935" s="303"/>
    </row>
    <row r="936" spans="1:26" ht="12.75" customHeight="1">
      <c r="A936" s="280"/>
      <c r="B936" s="303"/>
      <c r="C936" s="303"/>
      <c r="D936" s="303"/>
      <c r="E936" s="303"/>
      <c r="F936" s="303"/>
      <c r="G936" s="303"/>
      <c r="H936" s="303"/>
      <c r="I936" s="303"/>
      <c r="J936" s="303"/>
      <c r="K936" s="303"/>
      <c r="L936" s="303"/>
      <c r="M936" s="303"/>
      <c r="N936" s="303"/>
      <c r="O936" s="303"/>
      <c r="P936" s="303"/>
      <c r="Q936" s="303"/>
      <c r="R936" s="303"/>
      <c r="S936" s="303"/>
      <c r="T936" s="303"/>
      <c r="U936" s="303"/>
      <c r="V936" s="303"/>
      <c r="W936" s="303"/>
      <c r="X936" s="303"/>
      <c r="Y936" s="303"/>
      <c r="Z936" s="303"/>
    </row>
    <row r="937" spans="1:26" ht="12.75" customHeight="1">
      <c r="A937" s="280"/>
      <c r="B937" s="303"/>
      <c r="C937" s="303"/>
      <c r="D937" s="303"/>
      <c r="E937" s="303"/>
      <c r="F937" s="303"/>
      <c r="G937" s="303"/>
      <c r="H937" s="303"/>
      <c r="I937" s="303"/>
      <c r="J937" s="303"/>
      <c r="K937" s="303"/>
      <c r="L937" s="303"/>
      <c r="M937" s="303"/>
      <c r="N937" s="303"/>
      <c r="O937" s="303"/>
      <c r="P937" s="303"/>
      <c r="Q937" s="303"/>
      <c r="R937" s="303"/>
      <c r="S937" s="303"/>
      <c r="T937" s="303"/>
      <c r="U937" s="303"/>
      <c r="V937" s="303"/>
      <c r="W937" s="303"/>
      <c r="X937" s="303"/>
      <c r="Y937" s="303"/>
      <c r="Z937" s="303"/>
    </row>
    <row r="938" spans="1:26" ht="12.75" customHeight="1">
      <c r="A938" s="280"/>
      <c r="B938" s="303"/>
      <c r="C938" s="303"/>
      <c r="D938" s="303"/>
      <c r="E938" s="303"/>
      <c r="F938" s="303"/>
      <c r="G938" s="303"/>
      <c r="H938" s="303"/>
      <c r="I938" s="303"/>
      <c r="J938" s="303"/>
      <c r="K938" s="303"/>
      <c r="L938" s="303"/>
      <c r="M938" s="303"/>
      <c r="N938" s="303"/>
      <c r="O938" s="303"/>
      <c r="P938" s="303"/>
      <c r="Q938" s="303"/>
      <c r="R938" s="303"/>
      <c r="S938" s="303"/>
      <c r="T938" s="303"/>
      <c r="U938" s="303"/>
      <c r="V938" s="303"/>
      <c r="W938" s="303"/>
      <c r="X938" s="303"/>
      <c r="Y938" s="303"/>
      <c r="Z938" s="303"/>
    </row>
    <row r="939" spans="1:26" ht="12.75" customHeight="1">
      <c r="A939" s="280"/>
      <c r="B939" s="303"/>
      <c r="C939" s="303"/>
      <c r="D939" s="303"/>
      <c r="E939" s="303"/>
      <c r="F939" s="303"/>
      <c r="G939" s="303"/>
      <c r="H939" s="303"/>
      <c r="I939" s="303"/>
      <c r="J939" s="303"/>
      <c r="K939" s="303"/>
      <c r="L939" s="303"/>
      <c r="M939" s="303"/>
      <c r="N939" s="303"/>
      <c r="O939" s="303"/>
      <c r="P939" s="303"/>
      <c r="Q939" s="303"/>
      <c r="R939" s="303"/>
      <c r="S939" s="303"/>
      <c r="T939" s="303"/>
      <c r="U939" s="303"/>
      <c r="V939" s="303"/>
      <c r="W939" s="303"/>
      <c r="X939" s="303"/>
      <c r="Y939" s="303"/>
      <c r="Z939" s="303"/>
    </row>
    <row r="940" spans="1:26" ht="12.75" customHeight="1">
      <c r="A940" s="280"/>
      <c r="B940" s="303"/>
      <c r="C940" s="303"/>
      <c r="D940" s="303"/>
      <c r="E940" s="303"/>
      <c r="F940" s="303"/>
      <c r="G940" s="303"/>
      <c r="H940" s="303"/>
      <c r="I940" s="303"/>
      <c r="J940" s="303"/>
      <c r="K940" s="303"/>
      <c r="L940" s="303"/>
      <c r="M940" s="303"/>
      <c r="N940" s="303"/>
      <c r="O940" s="303"/>
      <c r="P940" s="303"/>
      <c r="Q940" s="303"/>
      <c r="R940" s="303"/>
      <c r="S940" s="303"/>
      <c r="T940" s="303"/>
      <c r="U940" s="303"/>
      <c r="V940" s="303"/>
      <c r="W940" s="303"/>
      <c r="X940" s="303"/>
      <c r="Y940" s="303"/>
      <c r="Z940" s="303"/>
    </row>
    <row r="941" spans="1:26" ht="12.75" customHeight="1">
      <c r="A941" s="280"/>
      <c r="B941" s="303"/>
      <c r="C941" s="303"/>
      <c r="D941" s="303"/>
      <c r="E941" s="303"/>
      <c r="F941" s="303"/>
      <c r="G941" s="303"/>
      <c r="H941" s="303"/>
      <c r="I941" s="303"/>
      <c r="J941" s="303"/>
      <c r="K941" s="303"/>
      <c r="L941" s="303"/>
      <c r="M941" s="303"/>
      <c r="N941" s="303"/>
      <c r="O941" s="303"/>
      <c r="P941" s="303"/>
      <c r="Q941" s="303"/>
      <c r="R941" s="303"/>
      <c r="S941" s="303"/>
      <c r="T941" s="303"/>
      <c r="U941" s="303"/>
      <c r="V941" s="303"/>
      <c r="W941" s="303"/>
      <c r="X941" s="303"/>
      <c r="Y941" s="303"/>
      <c r="Z941" s="303"/>
    </row>
    <row r="942" spans="1:26" ht="12.75" customHeight="1">
      <c r="A942" s="280"/>
      <c r="B942" s="303"/>
      <c r="C942" s="303"/>
      <c r="D942" s="303"/>
      <c r="E942" s="303"/>
      <c r="F942" s="303"/>
      <c r="G942" s="303"/>
      <c r="H942" s="303"/>
      <c r="I942" s="303"/>
      <c r="J942" s="303"/>
      <c r="K942" s="303"/>
      <c r="L942" s="303"/>
      <c r="M942" s="303"/>
      <c r="N942" s="303"/>
      <c r="O942" s="303"/>
      <c r="P942" s="303"/>
      <c r="Q942" s="303"/>
      <c r="R942" s="303"/>
      <c r="S942" s="303"/>
      <c r="T942" s="303"/>
      <c r="U942" s="303"/>
      <c r="V942" s="303"/>
      <c r="W942" s="303"/>
      <c r="X942" s="303"/>
      <c r="Y942" s="303"/>
      <c r="Z942" s="303"/>
    </row>
    <row r="943" spans="1:26" ht="12.75" customHeight="1">
      <c r="A943" s="280"/>
      <c r="B943" s="303"/>
      <c r="C943" s="303"/>
      <c r="D943" s="303"/>
      <c r="E943" s="303"/>
      <c r="F943" s="303"/>
      <c r="G943" s="303"/>
      <c r="H943" s="303"/>
      <c r="I943" s="303"/>
      <c r="J943" s="303"/>
      <c r="K943" s="303"/>
      <c r="L943" s="303"/>
      <c r="M943" s="303"/>
      <c r="N943" s="303"/>
      <c r="O943" s="303"/>
      <c r="P943" s="303"/>
      <c r="Q943" s="303"/>
      <c r="R943" s="303"/>
      <c r="S943" s="303"/>
      <c r="T943" s="303"/>
      <c r="U943" s="303"/>
      <c r="V943" s="303"/>
      <c r="W943" s="303"/>
      <c r="X943" s="303"/>
      <c r="Y943" s="303"/>
      <c r="Z943" s="303"/>
    </row>
    <row r="944" spans="1:26" ht="12.75" customHeight="1">
      <c r="A944" s="280"/>
      <c r="B944" s="303"/>
      <c r="C944" s="303"/>
      <c r="D944" s="303"/>
      <c r="E944" s="303"/>
      <c r="F944" s="303"/>
      <c r="G944" s="303"/>
      <c r="H944" s="303"/>
      <c r="I944" s="303"/>
      <c r="J944" s="303"/>
      <c r="K944" s="303"/>
      <c r="L944" s="303"/>
      <c r="M944" s="303"/>
      <c r="N944" s="303"/>
      <c r="O944" s="303"/>
      <c r="P944" s="303"/>
      <c r="Q944" s="303"/>
      <c r="R944" s="303"/>
      <c r="S944" s="303"/>
      <c r="T944" s="303"/>
      <c r="U944" s="303"/>
      <c r="V944" s="303"/>
      <c r="W944" s="303"/>
      <c r="X944" s="303"/>
      <c r="Y944" s="303"/>
      <c r="Z944" s="303"/>
    </row>
    <row r="945" spans="1:26" ht="12.75" customHeight="1">
      <c r="A945" s="280"/>
      <c r="B945" s="303"/>
      <c r="C945" s="303"/>
      <c r="D945" s="303"/>
      <c r="E945" s="303"/>
      <c r="F945" s="303"/>
      <c r="G945" s="303"/>
      <c r="H945" s="303"/>
      <c r="I945" s="303"/>
      <c r="J945" s="303"/>
      <c r="K945" s="303"/>
      <c r="L945" s="303"/>
      <c r="M945" s="303"/>
      <c r="N945" s="303"/>
      <c r="O945" s="303"/>
      <c r="P945" s="303"/>
      <c r="Q945" s="303"/>
      <c r="R945" s="303"/>
      <c r="S945" s="303"/>
      <c r="T945" s="303"/>
      <c r="U945" s="303"/>
      <c r="V945" s="303"/>
      <c r="W945" s="303"/>
      <c r="X945" s="303"/>
      <c r="Y945" s="303"/>
      <c r="Z945" s="303"/>
    </row>
    <row r="946" spans="1:26" ht="12.75" customHeight="1">
      <c r="A946" s="280"/>
      <c r="B946" s="303"/>
      <c r="C946" s="303"/>
      <c r="D946" s="303"/>
      <c r="E946" s="303"/>
      <c r="F946" s="303"/>
      <c r="G946" s="303"/>
      <c r="H946" s="303"/>
      <c r="I946" s="303"/>
      <c r="J946" s="303"/>
      <c r="K946" s="303"/>
      <c r="L946" s="303"/>
      <c r="M946" s="303"/>
      <c r="N946" s="303"/>
      <c r="O946" s="303"/>
      <c r="P946" s="303"/>
      <c r="Q946" s="303"/>
      <c r="R946" s="303"/>
      <c r="S946" s="303"/>
      <c r="T946" s="303"/>
      <c r="U946" s="303"/>
      <c r="V946" s="303"/>
      <c r="W946" s="303"/>
      <c r="X946" s="303"/>
      <c r="Y946" s="303"/>
      <c r="Z946" s="303"/>
    </row>
    <row r="947" spans="1:26" ht="12.75" customHeight="1">
      <c r="A947" s="280"/>
      <c r="B947" s="303"/>
      <c r="C947" s="303"/>
      <c r="D947" s="303"/>
      <c r="E947" s="303"/>
      <c r="F947" s="303"/>
      <c r="G947" s="303"/>
      <c r="H947" s="303"/>
      <c r="I947" s="303"/>
      <c r="J947" s="303"/>
      <c r="K947" s="303"/>
      <c r="L947" s="303"/>
      <c r="M947" s="303"/>
      <c r="N947" s="303"/>
      <c r="O947" s="303"/>
      <c r="P947" s="303"/>
      <c r="Q947" s="303"/>
      <c r="R947" s="303"/>
      <c r="S947" s="303"/>
      <c r="T947" s="303"/>
      <c r="U947" s="303"/>
      <c r="V947" s="303"/>
      <c r="W947" s="303"/>
      <c r="X947" s="303"/>
      <c r="Y947" s="303"/>
      <c r="Z947" s="303"/>
    </row>
    <row r="948" spans="1:26" ht="12.75" customHeight="1">
      <c r="A948" s="280"/>
      <c r="B948" s="303"/>
      <c r="C948" s="303"/>
      <c r="D948" s="303"/>
      <c r="E948" s="303"/>
      <c r="F948" s="303"/>
      <c r="G948" s="303"/>
      <c r="H948" s="303"/>
      <c r="I948" s="303"/>
      <c r="J948" s="303"/>
      <c r="K948" s="303"/>
      <c r="L948" s="303"/>
      <c r="M948" s="303"/>
      <c r="N948" s="303"/>
      <c r="O948" s="303"/>
      <c r="P948" s="303"/>
      <c r="Q948" s="303"/>
      <c r="R948" s="303"/>
      <c r="S948" s="303"/>
      <c r="T948" s="303"/>
      <c r="U948" s="303"/>
      <c r="V948" s="303"/>
      <c r="W948" s="303"/>
      <c r="X948" s="303"/>
      <c r="Y948" s="303"/>
      <c r="Z948" s="303"/>
    </row>
    <row r="949" spans="1:26" ht="12.75" customHeight="1">
      <c r="A949" s="280"/>
      <c r="B949" s="303"/>
      <c r="C949" s="303"/>
      <c r="D949" s="303"/>
      <c r="E949" s="303"/>
      <c r="F949" s="303"/>
      <c r="G949" s="303"/>
      <c r="H949" s="303"/>
      <c r="I949" s="303"/>
      <c r="J949" s="303"/>
      <c r="K949" s="303"/>
      <c r="L949" s="303"/>
      <c r="M949" s="303"/>
      <c r="N949" s="303"/>
      <c r="O949" s="303"/>
      <c r="P949" s="303"/>
      <c r="Q949" s="303"/>
      <c r="R949" s="303"/>
      <c r="S949" s="303"/>
      <c r="T949" s="303"/>
      <c r="U949" s="303"/>
      <c r="V949" s="303"/>
      <c r="W949" s="303"/>
      <c r="X949" s="303"/>
      <c r="Y949" s="303"/>
      <c r="Z949" s="303"/>
    </row>
    <row r="950" spans="1:26" ht="12.75" customHeight="1">
      <c r="A950" s="280"/>
      <c r="B950" s="303"/>
      <c r="C950" s="303"/>
      <c r="D950" s="303"/>
      <c r="E950" s="303"/>
      <c r="F950" s="303"/>
      <c r="G950" s="303"/>
      <c r="H950" s="303"/>
      <c r="I950" s="303"/>
      <c r="J950" s="303"/>
      <c r="K950" s="303"/>
      <c r="L950" s="303"/>
      <c r="M950" s="303"/>
      <c r="N950" s="303"/>
      <c r="O950" s="303"/>
      <c r="P950" s="303"/>
      <c r="Q950" s="303"/>
      <c r="R950" s="303"/>
      <c r="S950" s="303"/>
      <c r="T950" s="303"/>
      <c r="U950" s="303"/>
      <c r="V950" s="303"/>
      <c r="W950" s="303"/>
      <c r="X950" s="303"/>
      <c r="Y950" s="303"/>
      <c r="Z950" s="303"/>
    </row>
    <row r="951" spans="1:26" ht="12.75" customHeight="1">
      <c r="A951" s="280"/>
      <c r="B951" s="303"/>
      <c r="C951" s="303"/>
      <c r="D951" s="303"/>
      <c r="E951" s="303"/>
      <c r="F951" s="303"/>
      <c r="G951" s="303"/>
      <c r="H951" s="303"/>
      <c r="I951" s="303"/>
      <c r="J951" s="303"/>
      <c r="K951" s="303"/>
      <c r="L951" s="303"/>
      <c r="M951" s="303"/>
      <c r="N951" s="303"/>
      <c r="O951" s="303"/>
      <c r="P951" s="303"/>
      <c r="Q951" s="303"/>
      <c r="R951" s="303"/>
      <c r="S951" s="303"/>
      <c r="T951" s="303"/>
      <c r="U951" s="303"/>
      <c r="V951" s="303"/>
      <c r="W951" s="303"/>
      <c r="X951" s="303"/>
      <c r="Y951" s="303"/>
      <c r="Z951" s="303"/>
    </row>
    <row r="952" spans="1:26" ht="12.75" customHeight="1">
      <c r="A952" s="280"/>
      <c r="B952" s="303"/>
      <c r="C952" s="303"/>
      <c r="D952" s="303"/>
      <c r="E952" s="303"/>
      <c r="F952" s="303"/>
      <c r="G952" s="303"/>
      <c r="H952" s="303"/>
      <c r="I952" s="303"/>
      <c r="J952" s="303"/>
      <c r="K952" s="303"/>
      <c r="L952" s="303"/>
      <c r="M952" s="303"/>
      <c r="N952" s="303"/>
      <c r="O952" s="303"/>
      <c r="P952" s="303"/>
      <c r="Q952" s="303"/>
      <c r="R952" s="303"/>
      <c r="S952" s="303"/>
      <c r="T952" s="303"/>
      <c r="U952" s="303"/>
      <c r="V952" s="303"/>
      <c r="W952" s="303"/>
      <c r="X952" s="303"/>
      <c r="Y952" s="303"/>
      <c r="Z952" s="303"/>
    </row>
    <row r="953" spans="1:26" ht="12.75" customHeight="1">
      <c r="A953" s="280"/>
      <c r="B953" s="303"/>
      <c r="C953" s="303"/>
      <c r="D953" s="303"/>
      <c r="E953" s="303"/>
      <c r="F953" s="303"/>
      <c r="G953" s="303"/>
      <c r="H953" s="303"/>
      <c r="I953" s="303"/>
      <c r="J953" s="303"/>
      <c r="K953" s="303"/>
      <c r="L953" s="303"/>
      <c r="M953" s="303"/>
      <c r="N953" s="303"/>
      <c r="O953" s="303"/>
      <c r="P953" s="303"/>
      <c r="Q953" s="303"/>
      <c r="R953" s="303"/>
      <c r="S953" s="303"/>
      <c r="T953" s="303"/>
      <c r="U953" s="303"/>
      <c r="V953" s="303"/>
      <c r="W953" s="303"/>
      <c r="X953" s="303"/>
      <c r="Y953" s="303"/>
      <c r="Z953" s="303"/>
    </row>
    <row r="954" spans="1:26" ht="12.75" customHeight="1">
      <c r="A954" s="280"/>
      <c r="B954" s="303"/>
      <c r="C954" s="303"/>
      <c r="D954" s="303"/>
      <c r="E954" s="303"/>
      <c r="F954" s="303"/>
      <c r="G954" s="303"/>
      <c r="H954" s="303"/>
      <c r="I954" s="303"/>
      <c r="J954" s="303"/>
      <c r="K954" s="303"/>
      <c r="L954" s="303"/>
      <c r="M954" s="303"/>
      <c r="N954" s="303"/>
      <c r="O954" s="303"/>
      <c r="P954" s="303"/>
      <c r="Q954" s="303"/>
      <c r="R954" s="303"/>
      <c r="S954" s="303"/>
      <c r="T954" s="303"/>
      <c r="U954" s="303"/>
      <c r="V954" s="303"/>
      <c r="W954" s="303"/>
      <c r="X954" s="303"/>
      <c r="Y954" s="303"/>
      <c r="Z954" s="303"/>
    </row>
    <row r="955" spans="1:26" ht="12.75" customHeight="1">
      <c r="A955" s="280"/>
      <c r="B955" s="303"/>
      <c r="C955" s="303"/>
      <c r="D955" s="303"/>
      <c r="E955" s="303"/>
      <c r="F955" s="303"/>
      <c r="G955" s="303"/>
      <c r="H955" s="303"/>
      <c r="I955" s="303"/>
      <c r="J955" s="303"/>
      <c r="K955" s="303"/>
      <c r="L955" s="303"/>
      <c r="M955" s="303"/>
      <c r="N955" s="303"/>
      <c r="O955" s="303"/>
      <c r="P955" s="303"/>
      <c r="Q955" s="303"/>
      <c r="R955" s="303"/>
      <c r="S955" s="303"/>
      <c r="T955" s="303"/>
      <c r="U955" s="303"/>
      <c r="V955" s="303"/>
      <c r="W955" s="303"/>
      <c r="X955" s="303"/>
      <c r="Y955" s="303"/>
      <c r="Z955" s="303"/>
    </row>
    <row r="956" spans="1:26" ht="12.75" customHeight="1">
      <c r="A956" s="280"/>
      <c r="B956" s="303"/>
      <c r="C956" s="303"/>
      <c r="D956" s="303"/>
      <c r="E956" s="303"/>
      <c r="F956" s="303"/>
      <c r="G956" s="303"/>
      <c r="H956" s="303"/>
      <c r="I956" s="303"/>
      <c r="J956" s="303"/>
      <c r="K956" s="303"/>
      <c r="L956" s="303"/>
      <c r="M956" s="303"/>
      <c r="N956" s="303"/>
      <c r="O956" s="303"/>
      <c r="P956" s="303"/>
      <c r="Q956" s="303"/>
      <c r="R956" s="303"/>
      <c r="S956" s="303"/>
      <c r="T956" s="303"/>
      <c r="U956" s="303"/>
      <c r="V956" s="303"/>
      <c r="W956" s="303"/>
      <c r="X956" s="303"/>
      <c r="Y956" s="303"/>
      <c r="Z956" s="303"/>
    </row>
    <row r="957" spans="1:26" ht="12.75" customHeight="1">
      <c r="A957" s="280"/>
      <c r="B957" s="303"/>
      <c r="C957" s="303"/>
      <c r="D957" s="303"/>
      <c r="E957" s="303"/>
      <c r="F957" s="303"/>
      <c r="G957" s="303"/>
      <c r="H957" s="303"/>
      <c r="I957" s="303"/>
      <c r="J957" s="303"/>
      <c r="K957" s="303"/>
      <c r="L957" s="303"/>
      <c r="M957" s="303"/>
      <c r="N957" s="303"/>
      <c r="O957" s="303"/>
      <c r="P957" s="303"/>
      <c r="Q957" s="303"/>
      <c r="R957" s="303"/>
      <c r="S957" s="303"/>
      <c r="T957" s="303"/>
      <c r="U957" s="303"/>
      <c r="V957" s="303"/>
      <c r="W957" s="303"/>
      <c r="X957" s="303"/>
      <c r="Y957" s="303"/>
      <c r="Z957" s="303"/>
    </row>
    <row r="958" spans="1:26" ht="12.75" customHeight="1">
      <c r="A958" s="280"/>
      <c r="B958" s="303"/>
      <c r="C958" s="303"/>
      <c r="D958" s="303"/>
      <c r="E958" s="303"/>
      <c r="F958" s="303"/>
      <c r="G958" s="303"/>
      <c r="H958" s="303"/>
      <c r="I958" s="303"/>
      <c r="J958" s="303"/>
      <c r="K958" s="303"/>
      <c r="L958" s="303"/>
      <c r="M958" s="303"/>
      <c r="N958" s="303"/>
      <c r="O958" s="303"/>
      <c r="P958" s="303"/>
      <c r="Q958" s="303"/>
      <c r="R958" s="303"/>
      <c r="S958" s="303"/>
      <c r="T958" s="303"/>
      <c r="U958" s="303"/>
      <c r="V958" s="303"/>
      <c r="W958" s="303"/>
      <c r="X958" s="303"/>
      <c r="Y958" s="303"/>
      <c r="Z958" s="303"/>
    </row>
    <row r="959" spans="1:26" ht="12.75" customHeight="1">
      <c r="A959" s="280"/>
      <c r="B959" s="303"/>
      <c r="C959" s="303"/>
      <c r="D959" s="303"/>
      <c r="E959" s="303"/>
      <c r="F959" s="303"/>
      <c r="G959" s="303"/>
      <c r="H959" s="303"/>
      <c r="I959" s="303"/>
      <c r="J959" s="303"/>
      <c r="K959" s="303"/>
      <c r="L959" s="303"/>
      <c r="M959" s="303"/>
      <c r="N959" s="303"/>
      <c r="O959" s="303"/>
      <c r="P959" s="303"/>
      <c r="Q959" s="303"/>
      <c r="R959" s="303"/>
      <c r="S959" s="303"/>
      <c r="T959" s="303"/>
      <c r="U959" s="303"/>
      <c r="V959" s="303"/>
      <c r="W959" s="303"/>
      <c r="X959" s="303"/>
      <c r="Y959" s="303"/>
      <c r="Z959" s="303"/>
    </row>
    <row r="960" spans="1:26" ht="12.75" customHeight="1">
      <c r="A960" s="280"/>
      <c r="B960" s="303"/>
      <c r="C960" s="303"/>
      <c r="D960" s="303"/>
      <c r="E960" s="303"/>
      <c r="F960" s="303"/>
      <c r="G960" s="303"/>
      <c r="H960" s="303"/>
      <c r="I960" s="303"/>
      <c r="J960" s="303"/>
      <c r="K960" s="303"/>
      <c r="L960" s="303"/>
      <c r="M960" s="303"/>
      <c r="N960" s="303"/>
      <c r="O960" s="303"/>
      <c r="P960" s="303"/>
      <c r="Q960" s="303"/>
      <c r="R960" s="303"/>
      <c r="S960" s="303"/>
      <c r="T960" s="303"/>
      <c r="U960" s="303"/>
      <c r="V960" s="303"/>
      <c r="W960" s="303"/>
      <c r="X960" s="303"/>
      <c r="Y960" s="303"/>
      <c r="Z960" s="303"/>
    </row>
    <row r="961" spans="1:26" ht="12.75" customHeight="1">
      <c r="A961" s="280"/>
      <c r="B961" s="303"/>
      <c r="C961" s="303"/>
      <c r="D961" s="303"/>
      <c r="E961" s="303"/>
      <c r="F961" s="303"/>
      <c r="G961" s="303"/>
      <c r="H961" s="303"/>
      <c r="I961" s="303"/>
      <c r="J961" s="303"/>
      <c r="K961" s="303"/>
      <c r="L961" s="303"/>
      <c r="M961" s="303"/>
      <c r="N961" s="303"/>
      <c r="O961" s="303"/>
      <c r="P961" s="303"/>
      <c r="Q961" s="303"/>
      <c r="R961" s="303"/>
      <c r="S961" s="303"/>
      <c r="T961" s="303"/>
      <c r="U961" s="303"/>
      <c r="V961" s="303"/>
      <c r="W961" s="303"/>
      <c r="X961" s="303"/>
      <c r="Y961" s="303"/>
      <c r="Z961" s="303"/>
    </row>
    <row r="962" spans="1:26" ht="12.75" customHeight="1">
      <c r="A962" s="280"/>
      <c r="B962" s="303"/>
      <c r="C962" s="303"/>
      <c r="D962" s="303"/>
      <c r="E962" s="303"/>
      <c r="F962" s="303"/>
      <c r="G962" s="303"/>
      <c r="H962" s="303"/>
      <c r="I962" s="303"/>
      <c r="J962" s="303"/>
      <c r="K962" s="303"/>
      <c r="L962" s="303"/>
      <c r="M962" s="303"/>
      <c r="N962" s="303"/>
      <c r="O962" s="303"/>
      <c r="P962" s="303"/>
      <c r="Q962" s="303"/>
      <c r="R962" s="303"/>
      <c r="S962" s="303"/>
      <c r="T962" s="303"/>
      <c r="U962" s="303"/>
      <c r="V962" s="303"/>
      <c r="W962" s="303"/>
      <c r="X962" s="303"/>
      <c r="Y962" s="303"/>
      <c r="Z962" s="303"/>
    </row>
    <row r="963" spans="1:26" ht="12.75" customHeight="1">
      <c r="A963" s="280"/>
      <c r="B963" s="303"/>
      <c r="C963" s="303"/>
      <c r="D963" s="303"/>
      <c r="E963" s="303"/>
      <c r="F963" s="303"/>
      <c r="G963" s="303"/>
      <c r="H963" s="303"/>
      <c r="I963" s="303"/>
      <c r="J963" s="303"/>
      <c r="K963" s="303"/>
      <c r="L963" s="303"/>
      <c r="M963" s="303"/>
      <c r="N963" s="303"/>
      <c r="O963" s="303"/>
      <c r="P963" s="303"/>
      <c r="Q963" s="303"/>
      <c r="R963" s="303"/>
      <c r="S963" s="303"/>
      <c r="T963" s="303"/>
      <c r="U963" s="303"/>
      <c r="V963" s="303"/>
      <c r="W963" s="303"/>
      <c r="X963" s="303"/>
      <c r="Y963" s="303"/>
      <c r="Z963" s="303"/>
    </row>
    <row r="964" spans="1:26" ht="12.75" customHeight="1">
      <c r="A964" s="280"/>
      <c r="B964" s="303"/>
      <c r="C964" s="303"/>
      <c r="D964" s="303"/>
      <c r="E964" s="303"/>
      <c r="F964" s="303"/>
      <c r="G964" s="303"/>
      <c r="H964" s="303"/>
      <c r="I964" s="303"/>
      <c r="J964" s="303"/>
      <c r="K964" s="303"/>
      <c r="L964" s="303"/>
      <c r="M964" s="303"/>
      <c r="N964" s="303"/>
      <c r="O964" s="303"/>
      <c r="P964" s="303"/>
      <c r="Q964" s="303"/>
      <c r="R964" s="303"/>
      <c r="S964" s="303"/>
      <c r="T964" s="303"/>
      <c r="U964" s="303"/>
      <c r="V964" s="303"/>
      <c r="W964" s="303"/>
      <c r="X964" s="303"/>
      <c r="Y964" s="303"/>
      <c r="Z964" s="303"/>
    </row>
    <row r="965" spans="1:26" ht="12.75" customHeight="1">
      <c r="A965" s="280"/>
      <c r="B965" s="303"/>
      <c r="C965" s="303"/>
      <c r="D965" s="303"/>
      <c r="E965" s="303"/>
      <c r="F965" s="303"/>
      <c r="G965" s="303"/>
      <c r="H965" s="303"/>
      <c r="I965" s="303"/>
      <c r="J965" s="303"/>
      <c r="K965" s="303"/>
      <c r="L965" s="303"/>
      <c r="M965" s="303"/>
      <c r="N965" s="303"/>
      <c r="O965" s="303"/>
      <c r="P965" s="303"/>
      <c r="Q965" s="303"/>
      <c r="R965" s="303"/>
      <c r="S965" s="303"/>
      <c r="T965" s="303"/>
      <c r="U965" s="303"/>
      <c r="V965" s="303"/>
      <c r="W965" s="303"/>
      <c r="X965" s="303"/>
      <c r="Y965" s="303"/>
      <c r="Z965" s="303"/>
    </row>
    <row r="966" spans="1:26" ht="12.75" customHeight="1">
      <c r="A966" s="280"/>
      <c r="B966" s="303"/>
      <c r="C966" s="303"/>
      <c r="D966" s="303"/>
      <c r="E966" s="303"/>
      <c r="F966" s="303"/>
      <c r="G966" s="303"/>
      <c r="H966" s="303"/>
      <c r="I966" s="303"/>
      <c r="J966" s="303"/>
      <c r="K966" s="303"/>
      <c r="L966" s="303"/>
      <c r="M966" s="303"/>
      <c r="N966" s="303"/>
      <c r="O966" s="303"/>
      <c r="P966" s="303"/>
      <c r="Q966" s="303"/>
      <c r="R966" s="303"/>
      <c r="S966" s="303"/>
      <c r="T966" s="303"/>
      <c r="U966" s="303"/>
      <c r="V966" s="303"/>
      <c r="W966" s="303"/>
      <c r="X966" s="303"/>
      <c r="Y966" s="303"/>
      <c r="Z966" s="303"/>
    </row>
    <row r="967" spans="1:26" ht="12.75" customHeight="1">
      <c r="A967" s="280"/>
      <c r="B967" s="303"/>
      <c r="C967" s="303"/>
      <c r="D967" s="303"/>
      <c r="E967" s="303"/>
      <c r="F967" s="303"/>
      <c r="G967" s="303"/>
      <c r="H967" s="303"/>
      <c r="I967" s="303"/>
      <c r="J967" s="303"/>
      <c r="K967" s="303"/>
      <c r="L967" s="303"/>
      <c r="M967" s="303"/>
      <c r="N967" s="303"/>
      <c r="O967" s="303"/>
      <c r="P967" s="303"/>
      <c r="Q967" s="303"/>
      <c r="R967" s="303"/>
      <c r="S967" s="303"/>
      <c r="T967" s="303"/>
      <c r="U967" s="303"/>
      <c r="V967" s="303"/>
      <c r="W967" s="303"/>
      <c r="X967" s="303"/>
      <c r="Y967" s="303"/>
      <c r="Z967" s="303"/>
    </row>
    <row r="968" spans="1:26" ht="12.75" customHeight="1">
      <c r="A968" s="280"/>
      <c r="B968" s="303"/>
      <c r="C968" s="303"/>
      <c r="D968" s="303"/>
      <c r="E968" s="303"/>
      <c r="F968" s="303"/>
      <c r="G968" s="303"/>
      <c r="H968" s="303"/>
      <c r="I968" s="303"/>
      <c r="J968" s="303"/>
      <c r="K968" s="303"/>
      <c r="L968" s="303"/>
      <c r="M968" s="303"/>
      <c r="N968" s="303"/>
      <c r="O968" s="303"/>
      <c r="P968" s="303"/>
      <c r="Q968" s="303"/>
      <c r="R968" s="303"/>
      <c r="S968" s="303"/>
      <c r="T968" s="303"/>
      <c r="U968" s="303"/>
      <c r="V968" s="303"/>
      <c r="W968" s="303"/>
      <c r="X968" s="303"/>
      <c r="Y968" s="303"/>
      <c r="Z968" s="303"/>
    </row>
    <row r="969" spans="1:26" ht="12.75" customHeight="1">
      <c r="A969" s="280"/>
      <c r="B969" s="303"/>
      <c r="C969" s="303"/>
      <c r="D969" s="303"/>
      <c r="E969" s="303"/>
      <c r="F969" s="303"/>
      <c r="G969" s="303"/>
      <c r="H969" s="303"/>
      <c r="I969" s="303"/>
      <c r="J969" s="303"/>
      <c r="K969" s="303"/>
      <c r="L969" s="303"/>
      <c r="M969" s="303"/>
      <c r="N969" s="303"/>
      <c r="O969" s="303"/>
      <c r="P969" s="303"/>
      <c r="Q969" s="303"/>
      <c r="R969" s="303"/>
      <c r="S969" s="303"/>
      <c r="T969" s="303"/>
      <c r="U969" s="303"/>
      <c r="V969" s="303"/>
      <c r="W969" s="303"/>
      <c r="X969" s="303"/>
      <c r="Y969" s="303"/>
      <c r="Z969" s="303"/>
    </row>
    <row r="970" spans="1:26" ht="12.75" customHeight="1">
      <c r="A970" s="280"/>
      <c r="B970" s="303"/>
      <c r="C970" s="303"/>
      <c r="D970" s="303"/>
      <c r="E970" s="303"/>
      <c r="F970" s="303"/>
      <c r="G970" s="303"/>
      <c r="H970" s="303"/>
      <c r="I970" s="303"/>
      <c r="J970" s="303"/>
      <c r="K970" s="303"/>
      <c r="L970" s="303"/>
      <c r="M970" s="303"/>
      <c r="N970" s="303"/>
      <c r="O970" s="303"/>
      <c r="P970" s="303"/>
      <c r="Q970" s="303"/>
      <c r="R970" s="303"/>
      <c r="S970" s="303"/>
      <c r="T970" s="303"/>
      <c r="U970" s="303"/>
      <c r="V970" s="303"/>
      <c r="W970" s="303"/>
      <c r="X970" s="303"/>
      <c r="Y970" s="303"/>
      <c r="Z970" s="303"/>
    </row>
    <row r="971" spans="1:26" ht="12.75" customHeight="1">
      <c r="A971" s="280"/>
      <c r="B971" s="303"/>
      <c r="C971" s="303"/>
      <c r="D971" s="303"/>
      <c r="E971" s="303"/>
      <c r="F971" s="303"/>
      <c r="G971" s="303"/>
      <c r="H971" s="303"/>
      <c r="I971" s="303"/>
      <c r="J971" s="303"/>
      <c r="K971" s="303"/>
      <c r="L971" s="303"/>
      <c r="M971" s="303"/>
      <c r="N971" s="303"/>
      <c r="O971" s="303"/>
      <c r="P971" s="303"/>
      <c r="Q971" s="303"/>
      <c r="R971" s="303"/>
      <c r="S971" s="303"/>
      <c r="T971" s="303"/>
      <c r="U971" s="303"/>
      <c r="V971" s="303"/>
      <c r="W971" s="303"/>
      <c r="X971" s="303"/>
      <c r="Y971" s="303"/>
      <c r="Z971" s="303"/>
    </row>
    <row r="972" spans="1:26" ht="12.75" customHeight="1">
      <c r="A972" s="280"/>
      <c r="B972" s="303"/>
      <c r="C972" s="303"/>
      <c r="D972" s="303"/>
      <c r="E972" s="303"/>
      <c r="F972" s="303"/>
      <c r="G972" s="303"/>
      <c r="H972" s="303"/>
      <c r="I972" s="303"/>
      <c r="J972" s="303"/>
      <c r="K972" s="303"/>
      <c r="L972" s="303"/>
      <c r="M972" s="303"/>
      <c r="N972" s="303"/>
      <c r="O972" s="303"/>
      <c r="P972" s="303"/>
      <c r="Q972" s="303"/>
      <c r="R972" s="303"/>
      <c r="S972" s="303"/>
      <c r="T972" s="303"/>
      <c r="U972" s="303"/>
      <c r="V972" s="303"/>
      <c r="W972" s="303"/>
      <c r="X972" s="303"/>
      <c r="Y972" s="303"/>
      <c r="Z972" s="303"/>
    </row>
    <row r="973" spans="1:26" ht="12.75" customHeight="1">
      <c r="A973" s="280"/>
      <c r="B973" s="303"/>
      <c r="C973" s="303"/>
      <c r="D973" s="303"/>
      <c r="E973" s="303"/>
      <c r="F973" s="303"/>
      <c r="G973" s="303"/>
      <c r="H973" s="303"/>
      <c r="I973" s="303"/>
      <c r="J973" s="303"/>
      <c r="K973" s="303"/>
      <c r="L973" s="303"/>
      <c r="M973" s="303"/>
      <c r="N973" s="303"/>
      <c r="O973" s="303"/>
      <c r="P973" s="303"/>
      <c r="Q973" s="303"/>
      <c r="R973" s="303"/>
      <c r="S973" s="303"/>
      <c r="T973" s="303"/>
      <c r="U973" s="303"/>
      <c r="V973" s="303"/>
      <c r="W973" s="303"/>
      <c r="X973" s="303"/>
      <c r="Y973" s="303"/>
      <c r="Z973" s="303"/>
    </row>
    <row r="974" spans="1:26" ht="12.75" customHeight="1">
      <c r="A974" s="280"/>
      <c r="B974" s="303"/>
      <c r="C974" s="303"/>
      <c r="D974" s="303"/>
      <c r="E974" s="303"/>
      <c r="F974" s="303"/>
      <c r="G974" s="303"/>
      <c r="H974" s="303"/>
      <c r="I974" s="303"/>
      <c r="J974" s="303"/>
      <c r="K974" s="303"/>
      <c r="L974" s="303"/>
      <c r="M974" s="303"/>
      <c r="N974" s="303"/>
      <c r="O974" s="303"/>
      <c r="P974" s="303"/>
      <c r="Q974" s="303"/>
      <c r="R974" s="303"/>
      <c r="S974" s="303"/>
      <c r="T974" s="303"/>
      <c r="U974" s="303"/>
      <c r="V974" s="303"/>
      <c r="W974" s="303"/>
      <c r="X974" s="303"/>
      <c r="Y974" s="303"/>
      <c r="Z974" s="303"/>
    </row>
    <row r="975" spans="1:26" ht="12.75" customHeight="1">
      <c r="A975" s="280"/>
      <c r="B975" s="303"/>
      <c r="C975" s="303"/>
      <c r="D975" s="303"/>
      <c r="E975" s="303"/>
      <c r="F975" s="303"/>
      <c r="G975" s="303"/>
      <c r="H975" s="303"/>
      <c r="I975" s="303"/>
      <c r="J975" s="303"/>
      <c r="K975" s="303"/>
      <c r="L975" s="303"/>
      <c r="M975" s="303"/>
      <c r="N975" s="303"/>
      <c r="O975" s="303"/>
      <c r="P975" s="303"/>
      <c r="Q975" s="303"/>
      <c r="R975" s="303"/>
      <c r="S975" s="303"/>
      <c r="T975" s="303"/>
      <c r="U975" s="303"/>
      <c r="V975" s="303"/>
      <c r="W975" s="303"/>
      <c r="X975" s="303"/>
      <c r="Y975" s="303"/>
      <c r="Z975" s="303"/>
    </row>
    <row r="976" spans="1:26" ht="12.75" customHeight="1">
      <c r="A976" s="280"/>
      <c r="B976" s="303"/>
      <c r="C976" s="303"/>
      <c r="D976" s="303"/>
      <c r="E976" s="303"/>
      <c r="F976" s="303"/>
      <c r="G976" s="303"/>
      <c r="H976" s="303"/>
      <c r="I976" s="303"/>
      <c r="J976" s="303"/>
      <c r="K976" s="303"/>
      <c r="L976" s="303"/>
      <c r="M976" s="303"/>
      <c r="N976" s="303"/>
      <c r="O976" s="303"/>
      <c r="P976" s="303"/>
      <c r="Q976" s="303"/>
      <c r="R976" s="303"/>
      <c r="S976" s="303"/>
      <c r="T976" s="303"/>
      <c r="U976" s="303"/>
      <c r="V976" s="303"/>
      <c r="W976" s="303"/>
      <c r="X976" s="303"/>
      <c r="Y976" s="303"/>
      <c r="Z976" s="303"/>
    </row>
    <row r="977" spans="1:26" ht="12.75" customHeight="1">
      <c r="A977" s="280"/>
      <c r="B977" s="303"/>
      <c r="C977" s="303"/>
      <c r="D977" s="303"/>
      <c r="E977" s="303"/>
      <c r="F977" s="303"/>
      <c r="G977" s="303"/>
      <c r="H977" s="303"/>
      <c r="I977" s="303"/>
      <c r="J977" s="303"/>
      <c r="K977" s="303"/>
      <c r="L977" s="303"/>
      <c r="M977" s="303"/>
      <c r="N977" s="303"/>
      <c r="O977" s="303"/>
      <c r="P977" s="303"/>
      <c r="Q977" s="303"/>
      <c r="R977" s="303"/>
      <c r="S977" s="303"/>
      <c r="T977" s="303"/>
      <c r="U977" s="303"/>
      <c r="V977" s="303"/>
      <c r="W977" s="303"/>
      <c r="X977" s="303"/>
      <c r="Y977" s="303"/>
      <c r="Z977" s="303"/>
    </row>
    <row r="978" spans="1:26" ht="12.75" customHeight="1">
      <c r="A978" s="280"/>
      <c r="B978" s="303"/>
      <c r="C978" s="303"/>
      <c r="D978" s="303"/>
      <c r="E978" s="303"/>
      <c r="F978" s="303"/>
      <c r="G978" s="303"/>
      <c r="H978" s="303"/>
      <c r="I978" s="303"/>
      <c r="J978" s="303"/>
      <c r="K978" s="303"/>
      <c r="L978" s="303"/>
      <c r="M978" s="303"/>
      <c r="N978" s="303"/>
      <c r="O978" s="303"/>
      <c r="P978" s="303"/>
      <c r="Q978" s="303"/>
      <c r="R978" s="303"/>
      <c r="S978" s="303"/>
      <c r="T978" s="303"/>
      <c r="U978" s="303"/>
      <c r="V978" s="303"/>
      <c r="W978" s="303"/>
      <c r="X978" s="303"/>
      <c r="Y978" s="303"/>
      <c r="Z978" s="303"/>
    </row>
    <row r="979" spans="1:26" ht="12.75" customHeight="1">
      <c r="A979" s="280"/>
      <c r="B979" s="303"/>
      <c r="C979" s="303"/>
      <c r="D979" s="303"/>
      <c r="E979" s="303"/>
      <c r="F979" s="303"/>
      <c r="G979" s="303"/>
      <c r="H979" s="303"/>
      <c r="I979" s="303"/>
      <c r="J979" s="303"/>
      <c r="K979" s="303"/>
      <c r="L979" s="303"/>
      <c r="M979" s="303"/>
      <c r="N979" s="303"/>
      <c r="O979" s="303"/>
      <c r="P979" s="303"/>
      <c r="Q979" s="303"/>
      <c r="R979" s="303"/>
      <c r="S979" s="303"/>
      <c r="T979" s="303"/>
      <c r="U979" s="303"/>
      <c r="V979" s="303"/>
      <c r="W979" s="303"/>
      <c r="X979" s="303"/>
      <c r="Y979" s="303"/>
      <c r="Z979" s="303"/>
    </row>
    <row r="980" spans="1:26" ht="12.75" customHeight="1">
      <c r="A980" s="280"/>
      <c r="B980" s="303"/>
      <c r="C980" s="303"/>
      <c r="D980" s="303"/>
      <c r="E980" s="303"/>
      <c r="F980" s="303"/>
      <c r="G980" s="303"/>
      <c r="H980" s="303"/>
      <c r="I980" s="303"/>
      <c r="J980" s="303"/>
      <c r="K980" s="303"/>
      <c r="L980" s="303"/>
      <c r="M980" s="303"/>
      <c r="N980" s="303"/>
      <c r="O980" s="303"/>
      <c r="P980" s="303"/>
      <c r="Q980" s="303"/>
      <c r="R980" s="303"/>
      <c r="S980" s="303"/>
      <c r="T980" s="303"/>
      <c r="U980" s="303"/>
      <c r="V980" s="303"/>
      <c r="W980" s="303"/>
      <c r="X980" s="303"/>
      <c r="Y980" s="303"/>
      <c r="Z980" s="303"/>
    </row>
    <row r="981" spans="1:26" ht="12.75" customHeight="1">
      <c r="A981" s="280"/>
      <c r="B981" s="303"/>
      <c r="C981" s="303"/>
      <c r="D981" s="303"/>
      <c r="E981" s="303"/>
      <c r="F981" s="303"/>
      <c r="G981" s="303"/>
      <c r="H981" s="303"/>
      <c r="I981" s="303"/>
      <c r="J981" s="303"/>
      <c r="K981" s="303"/>
      <c r="L981" s="303"/>
      <c r="M981" s="303"/>
      <c r="N981" s="303"/>
      <c r="O981" s="303"/>
      <c r="P981" s="303"/>
      <c r="Q981" s="303"/>
      <c r="R981" s="303"/>
      <c r="S981" s="303"/>
      <c r="T981" s="303"/>
      <c r="U981" s="303"/>
      <c r="V981" s="303"/>
      <c r="W981" s="303"/>
      <c r="X981" s="303"/>
      <c r="Y981" s="303"/>
      <c r="Z981" s="303"/>
    </row>
    <row r="982" spans="1:26" ht="12.75" customHeight="1">
      <c r="A982" s="280"/>
      <c r="B982" s="303"/>
      <c r="C982" s="303"/>
      <c r="D982" s="303"/>
      <c r="E982" s="303"/>
      <c r="F982" s="303"/>
      <c r="G982" s="303"/>
      <c r="H982" s="303"/>
      <c r="I982" s="303"/>
      <c r="J982" s="303"/>
      <c r="K982" s="303"/>
      <c r="L982" s="303"/>
      <c r="M982" s="303"/>
      <c r="N982" s="303"/>
      <c r="O982" s="303"/>
      <c r="P982" s="303"/>
      <c r="Q982" s="303"/>
      <c r="R982" s="303"/>
      <c r="S982" s="303"/>
      <c r="T982" s="303"/>
      <c r="U982" s="303"/>
      <c r="V982" s="303"/>
      <c r="W982" s="303"/>
      <c r="X982" s="303"/>
      <c r="Y982" s="303"/>
      <c r="Z982" s="303"/>
    </row>
    <row r="983" spans="1:26" ht="12.75" customHeight="1">
      <c r="A983" s="280"/>
      <c r="B983" s="303"/>
      <c r="C983" s="303"/>
      <c r="D983" s="303"/>
      <c r="E983" s="303"/>
      <c r="F983" s="303"/>
      <c r="G983" s="303"/>
      <c r="H983" s="303"/>
      <c r="I983" s="303"/>
      <c r="J983" s="303"/>
      <c r="K983" s="303"/>
      <c r="L983" s="303"/>
      <c r="M983" s="303"/>
      <c r="N983" s="303"/>
      <c r="O983" s="303"/>
      <c r="P983" s="303"/>
      <c r="Q983" s="303"/>
      <c r="R983" s="303"/>
      <c r="S983" s="303"/>
      <c r="T983" s="303"/>
      <c r="U983" s="303"/>
      <c r="V983" s="303"/>
      <c r="W983" s="303"/>
      <c r="X983" s="303"/>
      <c r="Y983" s="303"/>
      <c r="Z983" s="303"/>
    </row>
    <row r="984" spans="1:26" ht="12.75" customHeight="1">
      <c r="A984" s="280"/>
      <c r="B984" s="303"/>
      <c r="C984" s="303"/>
      <c r="D984" s="303"/>
      <c r="E984" s="303"/>
      <c r="F984" s="303"/>
      <c r="G984" s="303"/>
      <c r="H984" s="303"/>
      <c r="I984" s="303"/>
      <c r="J984" s="303"/>
      <c r="K984" s="303"/>
      <c r="L984" s="303"/>
      <c r="M984" s="303"/>
      <c r="N984" s="303"/>
      <c r="O984" s="303"/>
      <c r="P984" s="303"/>
      <c r="Q984" s="303"/>
      <c r="R984" s="303"/>
      <c r="S984" s="303"/>
      <c r="T984" s="303"/>
      <c r="U984" s="303"/>
      <c r="V984" s="303"/>
      <c r="W984" s="303"/>
      <c r="X984" s="303"/>
      <c r="Y984" s="303"/>
      <c r="Z984" s="303"/>
    </row>
    <row r="985" spans="1:26" ht="12.75" customHeight="1">
      <c r="A985" s="280"/>
      <c r="B985" s="303"/>
      <c r="C985" s="303"/>
      <c r="D985" s="303"/>
      <c r="E985" s="303"/>
      <c r="F985" s="303"/>
      <c r="G985" s="303"/>
      <c r="H985" s="303"/>
      <c r="I985" s="303"/>
      <c r="J985" s="303"/>
      <c r="K985" s="303"/>
      <c r="L985" s="303"/>
      <c r="M985" s="303"/>
      <c r="N985" s="303"/>
      <c r="O985" s="303"/>
      <c r="P985" s="303"/>
      <c r="Q985" s="303"/>
      <c r="R985" s="303"/>
      <c r="S985" s="303"/>
      <c r="T985" s="303"/>
      <c r="U985" s="303"/>
      <c r="V985" s="303"/>
      <c r="W985" s="303"/>
      <c r="X985" s="303"/>
      <c r="Y985" s="303"/>
      <c r="Z985" s="303"/>
    </row>
    <row r="986" spans="1:26" ht="12.75" customHeight="1">
      <c r="A986" s="280"/>
      <c r="B986" s="303"/>
      <c r="C986" s="303"/>
      <c r="D986" s="303"/>
      <c r="E986" s="303"/>
      <c r="F986" s="303"/>
      <c r="G986" s="303"/>
      <c r="H986" s="303"/>
      <c r="I986" s="303"/>
      <c r="J986" s="303"/>
      <c r="K986" s="303"/>
      <c r="L986" s="303"/>
      <c r="M986" s="303"/>
      <c r="N986" s="303"/>
      <c r="O986" s="303"/>
      <c r="P986" s="303"/>
      <c r="Q986" s="303"/>
      <c r="R986" s="303"/>
      <c r="S986" s="303"/>
      <c r="T986" s="303"/>
      <c r="U986" s="303"/>
      <c r="V986" s="303"/>
      <c r="W986" s="303"/>
      <c r="X986" s="303"/>
      <c r="Y986" s="303"/>
      <c r="Z986" s="303"/>
    </row>
    <row r="987" spans="1:26" ht="12.75" customHeight="1">
      <c r="A987" s="280"/>
      <c r="B987" s="303"/>
      <c r="C987" s="303"/>
      <c r="D987" s="303"/>
      <c r="E987" s="303"/>
      <c r="F987" s="303"/>
      <c r="G987" s="303"/>
      <c r="H987" s="303"/>
      <c r="I987" s="303"/>
      <c r="J987" s="303"/>
      <c r="K987" s="303"/>
      <c r="L987" s="303"/>
      <c r="M987" s="303"/>
      <c r="N987" s="303"/>
      <c r="O987" s="303"/>
      <c r="P987" s="303"/>
      <c r="Q987" s="303"/>
      <c r="R987" s="303"/>
      <c r="S987" s="303"/>
      <c r="T987" s="303"/>
      <c r="U987" s="303"/>
      <c r="V987" s="303"/>
      <c r="W987" s="303"/>
      <c r="X987" s="303"/>
      <c r="Y987" s="303"/>
      <c r="Z987" s="303"/>
    </row>
    <row r="988" spans="1:26" ht="12.75" customHeight="1">
      <c r="A988" s="280"/>
      <c r="B988" s="303"/>
      <c r="C988" s="303"/>
      <c r="D988" s="303"/>
      <c r="E988" s="303"/>
      <c r="F988" s="303"/>
      <c r="G988" s="303"/>
      <c r="H988" s="303"/>
      <c r="I988" s="303"/>
      <c r="J988" s="303"/>
      <c r="K988" s="303"/>
      <c r="L988" s="303"/>
      <c r="M988" s="303"/>
      <c r="N988" s="303"/>
      <c r="O988" s="303"/>
      <c r="P988" s="303"/>
      <c r="Q988" s="303"/>
      <c r="R988" s="303"/>
      <c r="S988" s="303"/>
      <c r="T988" s="303"/>
      <c r="U988" s="303"/>
      <c r="V988" s="303"/>
      <c r="W988" s="303"/>
      <c r="X988" s="303"/>
      <c r="Y988" s="303"/>
      <c r="Z988" s="303"/>
    </row>
    <row r="989" spans="1:26" ht="12.75" customHeight="1">
      <c r="A989" s="280"/>
      <c r="B989" s="303"/>
      <c r="C989" s="303"/>
      <c r="D989" s="303"/>
      <c r="E989" s="303"/>
      <c r="F989" s="303"/>
      <c r="G989" s="303"/>
      <c r="H989" s="303"/>
      <c r="I989" s="303"/>
      <c r="J989" s="303"/>
      <c r="K989" s="303"/>
      <c r="L989" s="303"/>
      <c r="M989" s="303"/>
      <c r="N989" s="303"/>
      <c r="O989" s="303"/>
      <c r="P989" s="303"/>
      <c r="Q989" s="303"/>
      <c r="R989" s="303"/>
      <c r="S989" s="303"/>
      <c r="T989" s="303"/>
      <c r="U989" s="303"/>
      <c r="V989" s="303"/>
      <c r="W989" s="303"/>
      <c r="X989" s="303"/>
      <c r="Y989" s="303"/>
      <c r="Z989" s="303"/>
    </row>
    <row r="990" spans="1:26" ht="12.75" customHeight="1">
      <c r="A990" s="280"/>
      <c r="B990" s="303"/>
      <c r="C990" s="303"/>
      <c r="D990" s="303"/>
      <c r="E990" s="303"/>
      <c r="F990" s="303"/>
      <c r="G990" s="303"/>
      <c r="H990" s="303"/>
      <c r="I990" s="303"/>
      <c r="J990" s="303"/>
      <c r="K990" s="303"/>
      <c r="L990" s="303"/>
      <c r="M990" s="303"/>
      <c r="N990" s="303"/>
      <c r="O990" s="303"/>
      <c r="P990" s="303"/>
      <c r="Q990" s="303"/>
      <c r="R990" s="303"/>
      <c r="S990" s="303"/>
      <c r="T990" s="303"/>
      <c r="U990" s="303"/>
      <c r="V990" s="303"/>
      <c r="W990" s="303"/>
      <c r="X990" s="303"/>
      <c r="Y990" s="303"/>
      <c r="Z990" s="303"/>
    </row>
    <row r="991" spans="1:26" ht="12.75" customHeight="1">
      <c r="A991" s="280"/>
      <c r="B991" s="303"/>
      <c r="C991" s="303"/>
      <c r="D991" s="303"/>
      <c r="E991" s="303"/>
      <c r="F991" s="303"/>
      <c r="G991" s="303"/>
      <c r="H991" s="303"/>
      <c r="I991" s="303"/>
      <c r="J991" s="303"/>
      <c r="K991" s="303"/>
      <c r="L991" s="303"/>
      <c r="M991" s="303"/>
      <c r="N991" s="303"/>
      <c r="O991" s="303"/>
      <c r="P991" s="303"/>
      <c r="Q991" s="303"/>
      <c r="R991" s="303"/>
      <c r="S991" s="303"/>
      <c r="T991" s="303"/>
      <c r="U991" s="303"/>
      <c r="V991" s="303"/>
      <c r="W991" s="303"/>
      <c r="X991" s="303"/>
      <c r="Y991" s="303"/>
      <c r="Z991" s="303"/>
    </row>
    <row r="992" spans="1:26" ht="12.75" customHeight="1">
      <c r="A992" s="280"/>
      <c r="B992" s="303"/>
      <c r="C992" s="303"/>
      <c r="D992" s="303"/>
      <c r="E992" s="303"/>
      <c r="F992" s="303"/>
      <c r="G992" s="303"/>
      <c r="H992" s="303"/>
      <c r="I992" s="303"/>
      <c r="J992" s="303"/>
      <c r="K992" s="303"/>
      <c r="L992" s="303"/>
      <c r="M992" s="303"/>
      <c r="N992" s="303"/>
      <c r="O992" s="303"/>
      <c r="P992" s="303"/>
      <c r="Q992" s="303"/>
      <c r="R992" s="303"/>
      <c r="S992" s="303"/>
      <c r="T992" s="303"/>
      <c r="U992" s="303"/>
      <c r="V992" s="303"/>
      <c r="W992" s="303"/>
      <c r="X992" s="303"/>
      <c r="Y992" s="303"/>
      <c r="Z992" s="303"/>
    </row>
    <row r="993" spans="1:26" ht="12.75" customHeight="1">
      <c r="A993" s="280"/>
      <c r="B993" s="303"/>
      <c r="C993" s="303"/>
      <c r="D993" s="303"/>
      <c r="E993" s="303"/>
      <c r="F993" s="303"/>
      <c r="G993" s="303"/>
      <c r="H993" s="303"/>
      <c r="I993" s="303"/>
      <c r="J993" s="303"/>
      <c r="K993" s="303"/>
      <c r="L993" s="303"/>
      <c r="M993" s="303"/>
      <c r="N993" s="303"/>
      <c r="O993" s="303"/>
      <c r="P993" s="303"/>
      <c r="Q993" s="303"/>
      <c r="R993" s="303"/>
      <c r="S993" s="303"/>
      <c r="T993" s="303"/>
      <c r="U993" s="303"/>
      <c r="V993" s="303"/>
      <c r="W993" s="303"/>
      <c r="X993" s="303"/>
      <c r="Y993" s="303"/>
      <c r="Z993" s="303"/>
    </row>
    <row r="994" spans="1:26" ht="12.75" customHeight="1">
      <c r="A994" s="280"/>
      <c r="B994" s="303"/>
      <c r="C994" s="303"/>
      <c r="D994" s="303"/>
      <c r="E994" s="303"/>
      <c r="F994" s="303"/>
      <c r="G994" s="303"/>
      <c r="H994" s="303"/>
      <c r="I994" s="303"/>
      <c r="J994" s="303"/>
      <c r="K994" s="303"/>
      <c r="L994" s="303"/>
      <c r="M994" s="303"/>
      <c r="N994" s="303"/>
      <c r="O994" s="303"/>
      <c r="P994" s="303"/>
      <c r="Q994" s="303"/>
      <c r="R994" s="303"/>
      <c r="S994" s="303"/>
      <c r="T994" s="303"/>
      <c r="U994" s="303"/>
      <c r="V994" s="303"/>
      <c r="W994" s="303"/>
      <c r="X994" s="303"/>
      <c r="Y994" s="303"/>
      <c r="Z994" s="303"/>
    </row>
    <row r="995" spans="1:26" ht="12.75" customHeight="1">
      <c r="A995" s="280"/>
      <c r="B995" s="303"/>
      <c r="C995" s="303"/>
      <c r="D995" s="303"/>
      <c r="E995" s="303"/>
      <c r="F995" s="303"/>
      <c r="G995" s="303"/>
      <c r="H995" s="303"/>
      <c r="I995" s="303"/>
      <c r="J995" s="303"/>
      <c r="K995" s="303"/>
      <c r="L995" s="303"/>
      <c r="M995" s="303"/>
      <c r="N995" s="303"/>
      <c r="O995" s="303"/>
      <c r="P995" s="303"/>
      <c r="Q995" s="303"/>
      <c r="R995" s="303"/>
      <c r="S995" s="303"/>
      <c r="T995" s="303"/>
      <c r="U995" s="303"/>
      <c r="V995" s="303"/>
      <c r="W995" s="303"/>
      <c r="X995" s="303"/>
      <c r="Y995" s="303"/>
      <c r="Z995" s="303"/>
    </row>
    <row r="996" spans="1:26" ht="12.75" customHeight="1">
      <c r="A996" s="280"/>
      <c r="B996" s="303"/>
      <c r="C996" s="303"/>
      <c r="D996" s="303"/>
      <c r="E996" s="303"/>
      <c r="F996" s="303"/>
      <c r="G996" s="303"/>
      <c r="H996" s="303"/>
      <c r="I996" s="303"/>
      <c r="J996" s="303"/>
      <c r="K996" s="303"/>
      <c r="L996" s="303"/>
      <c r="M996" s="303"/>
      <c r="N996" s="303"/>
      <c r="O996" s="303"/>
      <c r="P996" s="303"/>
      <c r="Q996" s="303"/>
      <c r="R996" s="303"/>
      <c r="S996" s="303"/>
      <c r="T996" s="303"/>
      <c r="U996" s="303"/>
      <c r="V996" s="303"/>
      <c r="W996" s="303"/>
      <c r="X996" s="303"/>
      <c r="Y996" s="303"/>
      <c r="Z996" s="303"/>
    </row>
    <row r="997" spans="1:26" ht="12.75" customHeight="1">
      <c r="A997" s="280"/>
      <c r="B997" s="303"/>
      <c r="C997" s="303"/>
      <c r="D997" s="303"/>
      <c r="E997" s="303"/>
      <c r="F997" s="303"/>
      <c r="G997" s="303"/>
      <c r="H997" s="303"/>
      <c r="I997" s="303"/>
      <c r="J997" s="303"/>
      <c r="K997" s="303"/>
      <c r="L997" s="303"/>
      <c r="M997" s="303"/>
      <c r="N997" s="303"/>
      <c r="O997" s="303"/>
      <c r="P997" s="303"/>
      <c r="Q997" s="303"/>
      <c r="R997" s="303"/>
      <c r="S997" s="303"/>
      <c r="T997" s="303"/>
      <c r="U997" s="303"/>
      <c r="V997" s="303"/>
      <c r="W997" s="303"/>
      <c r="X997" s="303"/>
      <c r="Y997" s="303"/>
      <c r="Z997" s="303"/>
    </row>
    <row r="998" spans="1:26" ht="12.75" customHeight="1">
      <c r="A998" s="280"/>
      <c r="B998" s="303"/>
      <c r="C998" s="303"/>
      <c r="D998" s="303"/>
      <c r="E998" s="303"/>
      <c r="F998" s="303"/>
      <c r="G998" s="303"/>
      <c r="H998" s="303"/>
      <c r="I998" s="303"/>
      <c r="J998" s="303"/>
      <c r="K998" s="303"/>
      <c r="L998" s="303"/>
      <c r="M998" s="303"/>
      <c r="N998" s="303"/>
      <c r="O998" s="303"/>
      <c r="P998" s="303"/>
      <c r="Q998" s="303"/>
      <c r="R998" s="303"/>
      <c r="S998" s="303"/>
      <c r="T998" s="303"/>
      <c r="U998" s="303"/>
      <c r="V998" s="303"/>
      <c r="W998" s="303"/>
      <c r="X998" s="303"/>
      <c r="Y998" s="303"/>
      <c r="Z998" s="303"/>
    </row>
    <row r="999" spans="1:26" ht="12.75" customHeight="1">
      <c r="A999" s="280"/>
      <c r="B999" s="303"/>
      <c r="C999" s="303"/>
      <c r="D999" s="303"/>
      <c r="E999" s="303"/>
      <c r="F999" s="303"/>
      <c r="G999" s="303"/>
      <c r="H999" s="303"/>
      <c r="I999" s="303"/>
      <c r="J999" s="303"/>
      <c r="K999" s="303"/>
      <c r="L999" s="303"/>
      <c r="M999" s="303"/>
      <c r="N999" s="303"/>
      <c r="O999" s="303"/>
      <c r="P999" s="303"/>
      <c r="Q999" s="303"/>
      <c r="R999" s="303"/>
      <c r="S999" s="303"/>
      <c r="T999" s="303"/>
      <c r="U999" s="303"/>
      <c r="V999" s="303"/>
      <c r="W999" s="303"/>
      <c r="X999" s="303"/>
      <c r="Y999" s="303"/>
      <c r="Z999" s="303"/>
    </row>
    <row r="1000" spans="1:26" ht="12.75" customHeight="1">
      <c r="A1000" s="280"/>
      <c r="B1000" s="303"/>
      <c r="C1000" s="303"/>
      <c r="D1000" s="303"/>
      <c r="E1000" s="303"/>
      <c r="F1000" s="303"/>
      <c r="G1000" s="303"/>
      <c r="H1000" s="303"/>
      <c r="I1000" s="303"/>
      <c r="J1000" s="303"/>
      <c r="K1000" s="303"/>
      <c r="L1000" s="303"/>
      <c r="M1000" s="303"/>
      <c r="N1000" s="303"/>
      <c r="O1000" s="303"/>
      <c r="P1000" s="303"/>
      <c r="Q1000" s="303"/>
      <c r="R1000" s="303"/>
      <c r="S1000" s="303"/>
      <c r="T1000" s="303"/>
      <c r="U1000" s="303"/>
      <c r="V1000" s="303"/>
      <c r="W1000" s="303"/>
      <c r="X1000" s="303"/>
      <c r="Y1000" s="303"/>
      <c r="Z1000" s="303"/>
    </row>
    <row r="1001" spans="1:26" ht="12.75" customHeight="1">
      <c r="A1001" s="280"/>
      <c r="B1001" s="303"/>
      <c r="C1001" s="303"/>
      <c r="D1001" s="303"/>
      <c r="E1001" s="303"/>
      <c r="F1001" s="303"/>
      <c r="G1001" s="303"/>
      <c r="H1001" s="303"/>
      <c r="I1001" s="303"/>
      <c r="J1001" s="303"/>
      <c r="K1001" s="303"/>
      <c r="L1001" s="303"/>
      <c r="M1001" s="303"/>
      <c r="N1001" s="303"/>
      <c r="O1001" s="303"/>
      <c r="P1001" s="303"/>
      <c r="Q1001" s="303"/>
      <c r="R1001" s="303"/>
      <c r="S1001" s="303"/>
      <c r="T1001" s="303"/>
      <c r="U1001" s="303"/>
      <c r="V1001" s="303"/>
      <c r="W1001" s="303"/>
      <c r="X1001" s="303"/>
      <c r="Y1001" s="303"/>
      <c r="Z1001" s="303"/>
    </row>
    <row r="1002" spans="1:26" ht="12.75" customHeight="1">
      <c r="A1002" s="280"/>
      <c r="B1002" s="303"/>
      <c r="C1002" s="303"/>
      <c r="D1002" s="303"/>
      <c r="E1002" s="303"/>
      <c r="F1002" s="303"/>
      <c r="G1002" s="303"/>
      <c r="H1002" s="303"/>
      <c r="I1002" s="303"/>
      <c r="J1002" s="303"/>
      <c r="K1002" s="303"/>
      <c r="L1002" s="303"/>
      <c r="M1002" s="303"/>
      <c r="N1002" s="303"/>
      <c r="O1002" s="303"/>
      <c r="P1002" s="303"/>
      <c r="Q1002" s="303"/>
      <c r="R1002" s="303"/>
      <c r="S1002" s="303"/>
      <c r="T1002" s="303"/>
      <c r="U1002" s="303"/>
      <c r="V1002" s="303"/>
      <c r="W1002" s="303"/>
      <c r="X1002" s="303"/>
      <c r="Y1002" s="303"/>
      <c r="Z1002" s="303"/>
    </row>
    <row r="1003" spans="1:26" ht="12.75" customHeight="1">
      <c r="A1003" s="280"/>
      <c r="B1003" s="303"/>
      <c r="C1003" s="303"/>
      <c r="D1003" s="303"/>
      <c r="E1003" s="303"/>
      <c r="F1003" s="303"/>
      <c r="G1003" s="303"/>
      <c r="H1003" s="303"/>
      <c r="I1003" s="303"/>
      <c r="J1003" s="303"/>
      <c r="K1003" s="303"/>
      <c r="L1003" s="303"/>
      <c r="M1003" s="303"/>
      <c r="N1003" s="303"/>
      <c r="O1003" s="303"/>
      <c r="P1003" s="303"/>
      <c r="Q1003" s="303"/>
      <c r="R1003" s="303"/>
      <c r="S1003" s="303"/>
      <c r="T1003" s="303"/>
      <c r="U1003" s="303"/>
      <c r="V1003" s="303"/>
      <c r="W1003" s="303"/>
      <c r="X1003" s="303"/>
      <c r="Y1003" s="303"/>
      <c r="Z1003" s="303"/>
    </row>
    <row r="1004" spans="1:26" ht="12.75" customHeight="1">
      <c r="A1004" s="280"/>
      <c r="B1004" s="303"/>
      <c r="C1004" s="303"/>
      <c r="D1004" s="303"/>
      <c r="E1004" s="303"/>
      <c r="F1004" s="303"/>
      <c r="G1004" s="303"/>
      <c r="H1004" s="303"/>
      <c r="I1004" s="303"/>
      <c r="J1004" s="303"/>
      <c r="K1004" s="303"/>
      <c r="L1004" s="303"/>
      <c r="M1004" s="303"/>
      <c r="N1004" s="303"/>
      <c r="O1004" s="303"/>
      <c r="P1004" s="303"/>
      <c r="Q1004" s="303"/>
      <c r="R1004" s="303"/>
      <c r="S1004" s="303"/>
      <c r="T1004" s="303"/>
      <c r="U1004" s="303"/>
      <c r="V1004" s="303"/>
      <c r="W1004" s="303"/>
      <c r="X1004" s="303"/>
      <c r="Y1004" s="303"/>
      <c r="Z1004" s="303"/>
    </row>
    <row r="1005" spans="1:26" ht="12.75" customHeight="1">
      <c r="A1005" s="280"/>
      <c r="B1005" s="303"/>
      <c r="C1005" s="303"/>
      <c r="D1005" s="303"/>
      <c r="E1005" s="303"/>
      <c r="F1005" s="303"/>
      <c r="G1005" s="303"/>
      <c r="H1005" s="303"/>
      <c r="I1005" s="303"/>
      <c r="J1005" s="303"/>
      <c r="K1005" s="303"/>
      <c r="L1005" s="303"/>
      <c r="M1005" s="303"/>
      <c r="N1005" s="303"/>
      <c r="O1005" s="303"/>
      <c r="P1005" s="303"/>
      <c r="Q1005" s="303"/>
      <c r="R1005" s="303"/>
      <c r="S1005" s="303"/>
      <c r="T1005" s="303"/>
      <c r="U1005" s="303"/>
      <c r="V1005" s="303"/>
      <c r="W1005" s="303"/>
      <c r="X1005" s="303"/>
      <c r="Y1005" s="303"/>
      <c r="Z1005" s="303"/>
    </row>
    <row r="1006" spans="1:26" ht="12.75" customHeight="1">
      <c r="A1006" s="280"/>
      <c r="B1006" s="303"/>
      <c r="C1006" s="303"/>
      <c r="D1006" s="303"/>
      <c r="E1006" s="303"/>
      <c r="F1006" s="303"/>
      <c r="G1006" s="303"/>
      <c r="H1006" s="303"/>
      <c r="I1006" s="303"/>
      <c r="J1006" s="303"/>
      <c r="K1006" s="303"/>
      <c r="L1006" s="303"/>
      <c r="M1006" s="303"/>
      <c r="N1006" s="303"/>
      <c r="O1006" s="303"/>
      <c r="P1006" s="303"/>
      <c r="Q1006" s="303"/>
      <c r="R1006" s="303"/>
      <c r="S1006" s="303"/>
      <c r="T1006" s="303"/>
      <c r="U1006" s="303"/>
      <c r="V1006" s="303"/>
      <c r="W1006" s="303"/>
      <c r="X1006" s="303"/>
      <c r="Y1006" s="303"/>
      <c r="Z1006" s="303"/>
    </row>
    <row r="1007" spans="1:26" ht="12.75" customHeight="1">
      <c r="A1007" s="280"/>
      <c r="B1007" s="303"/>
      <c r="C1007" s="303"/>
      <c r="D1007" s="303"/>
      <c r="E1007" s="303"/>
      <c r="F1007" s="303"/>
      <c r="G1007" s="303"/>
      <c r="H1007" s="303"/>
      <c r="I1007" s="303"/>
      <c r="J1007" s="303"/>
      <c r="K1007" s="303"/>
      <c r="L1007" s="303"/>
      <c r="M1007" s="303"/>
      <c r="N1007" s="303"/>
      <c r="O1007" s="303"/>
      <c r="P1007" s="303"/>
      <c r="Q1007" s="303"/>
      <c r="R1007" s="303"/>
      <c r="S1007" s="303"/>
      <c r="T1007" s="303"/>
      <c r="U1007" s="303"/>
      <c r="V1007" s="303"/>
      <c r="W1007" s="303"/>
      <c r="X1007" s="303"/>
      <c r="Y1007" s="303"/>
      <c r="Z1007" s="303"/>
    </row>
    <row r="1008" spans="1:26" ht="12.75" customHeight="1">
      <c r="A1008" s="280"/>
      <c r="B1008" s="303"/>
      <c r="C1008" s="303"/>
      <c r="D1008" s="303"/>
      <c r="E1008" s="303"/>
      <c r="F1008" s="303"/>
      <c r="G1008" s="303"/>
      <c r="H1008" s="303"/>
      <c r="I1008" s="303"/>
      <c r="J1008" s="303"/>
      <c r="K1008" s="303"/>
      <c r="L1008" s="303"/>
      <c r="M1008" s="303"/>
      <c r="N1008" s="303"/>
      <c r="O1008" s="303"/>
      <c r="P1008" s="303"/>
      <c r="Q1008" s="303"/>
      <c r="R1008" s="303"/>
      <c r="S1008" s="303"/>
      <c r="T1008" s="303"/>
      <c r="U1008" s="303"/>
      <c r="V1008" s="303"/>
      <c r="W1008" s="303"/>
      <c r="X1008" s="303"/>
      <c r="Y1008" s="303"/>
      <c r="Z1008" s="303"/>
    </row>
    <row r="1009" spans="1:26" ht="12.75" customHeight="1">
      <c r="A1009" s="280"/>
      <c r="B1009" s="303"/>
      <c r="C1009" s="303"/>
      <c r="D1009" s="303"/>
      <c r="E1009" s="303"/>
      <c r="F1009" s="303"/>
      <c r="G1009" s="303"/>
      <c r="H1009" s="303"/>
      <c r="I1009" s="303"/>
      <c r="J1009" s="303"/>
      <c r="K1009" s="303"/>
      <c r="L1009" s="303"/>
      <c r="M1009" s="303"/>
      <c r="N1009" s="303"/>
      <c r="O1009" s="303"/>
      <c r="P1009" s="303"/>
      <c r="Q1009" s="303"/>
      <c r="R1009" s="303"/>
      <c r="S1009" s="303"/>
      <c r="T1009" s="303"/>
      <c r="U1009" s="303"/>
      <c r="V1009" s="303"/>
      <c r="W1009" s="303"/>
      <c r="X1009" s="303"/>
      <c r="Y1009" s="303"/>
      <c r="Z1009" s="303"/>
    </row>
    <row r="1010" spans="1:26" ht="12.75" customHeight="1">
      <c r="A1010" s="280"/>
      <c r="B1010" s="303"/>
      <c r="C1010" s="303"/>
      <c r="D1010" s="303"/>
      <c r="E1010" s="303"/>
      <c r="F1010" s="303"/>
      <c r="G1010" s="303"/>
      <c r="H1010" s="303"/>
      <c r="I1010" s="303"/>
      <c r="J1010" s="303"/>
      <c r="K1010" s="303"/>
      <c r="L1010" s="303"/>
      <c r="M1010" s="303"/>
      <c r="N1010" s="303"/>
      <c r="O1010" s="303"/>
      <c r="P1010" s="303"/>
      <c r="Q1010" s="303"/>
      <c r="R1010" s="303"/>
      <c r="S1010" s="303"/>
      <c r="T1010" s="303"/>
      <c r="U1010" s="303"/>
      <c r="V1010" s="303"/>
      <c r="W1010" s="303"/>
      <c r="X1010" s="303"/>
      <c r="Y1010" s="303"/>
      <c r="Z1010" s="303"/>
    </row>
    <row r="1011" spans="1:26" ht="12.75" customHeight="1">
      <c r="A1011" s="280"/>
      <c r="B1011" s="303"/>
      <c r="C1011" s="303"/>
      <c r="D1011" s="303"/>
      <c r="E1011" s="303"/>
      <c r="F1011" s="303"/>
      <c r="G1011" s="303"/>
      <c r="H1011" s="303"/>
      <c r="I1011" s="303"/>
      <c r="J1011" s="303"/>
      <c r="K1011" s="303"/>
      <c r="L1011" s="303"/>
      <c r="M1011" s="303"/>
      <c r="N1011" s="303"/>
      <c r="O1011" s="303"/>
      <c r="P1011" s="303"/>
      <c r="Q1011" s="303"/>
      <c r="R1011" s="303"/>
      <c r="S1011" s="303"/>
      <c r="T1011" s="303"/>
      <c r="U1011" s="303"/>
      <c r="V1011" s="303"/>
      <c r="W1011" s="303"/>
      <c r="X1011" s="303"/>
      <c r="Y1011" s="303"/>
      <c r="Z1011" s="303"/>
    </row>
    <row r="1012" spans="1:26" ht="12.75" customHeight="1">
      <c r="A1012" s="280"/>
      <c r="B1012" s="303"/>
      <c r="C1012" s="303"/>
      <c r="D1012" s="303"/>
      <c r="E1012" s="303"/>
      <c r="F1012" s="303"/>
      <c r="G1012" s="303"/>
      <c r="H1012" s="303"/>
      <c r="I1012" s="303"/>
      <c r="J1012" s="303"/>
      <c r="K1012" s="303"/>
      <c r="L1012" s="303"/>
      <c r="M1012" s="303"/>
      <c r="N1012" s="303"/>
      <c r="O1012" s="303"/>
      <c r="P1012" s="303"/>
      <c r="Q1012" s="303"/>
      <c r="R1012" s="303"/>
      <c r="S1012" s="303"/>
      <c r="T1012" s="303"/>
      <c r="U1012" s="303"/>
      <c r="V1012" s="303"/>
      <c r="W1012" s="303"/>
      <c r="X1012" s="303"/>
      <c r="Y1012" s="303"/>
      <c r="Z1012" s="303"/>
    </row>
    <row r="1013" spans="1:26" ht="12.75" customHeight="1">
      <c r="A1013" s="280"/>
      <c r="B1013" s="303"/>
      <c r="C1013" s="303"/>
      <c r="D1013" s="303"/>
      <c r="E1013" s="303"/>
      <c r="F1013" s="303"/>
      <c r="G1013" s="303"/>
      <c r="H1013" s="303"/>
      <c r="I1013" s="303"/>
      <c r="J1013" s="303"/>
      <c r="K1013" s="303"/>
      <c r="L1013" s="303"/>
      <c r="M1013" s="303"/>
      <c r="N1013" s="303"/>
      <c r="O1013" s="303"/>
      <c r="P1013" s="303"/>
      <c r="Q1013" s="303"/>
      <c r="R1013" s="303"/>
      <c r="S1013" s="303"/>
      <c r="T1013" s="303"/>
      <c r="U1013" s="303"/>
      <c r="V1013" s="303"/>
      <c r="W1013" s="303"/>
      <c r="X1013" s="303"/>
      <c r="Y1013" s="303"/>
      <c r="Z1013" s="303"/>
    </row>
    <row r="1014" spans="1:26" ht="12.75" customHeight="1">
      <c r="A1014" s="280"/>
      <c r="B1014" s="303"/>
      <c r="C1014" s="303"/>
      <c r="D1014" s="303"/>
      <c r="E1014" s="303"/>
      <c r="F1014" s="303"/>
      <c r="G1014" s="303"/>
      <c r="H1014" s="303"/>
      <c r="I1014" s="303"/>
      <c r="J1014" s="303"/>
      <c r="K1014" s="303"/>
      <c r="L1014" s="303"/>
      <c r="M1014" s="303"/>
      <c r="N1014" s="303"/>
      <c r="O1014" s="303"/>
      <c r="P1014" s="303"/>
      <c r="Q1014" s="303"/>
      <c r="R1014" s="303"/>
      <c r="S1014" s="303"/>
      <c r="T1014" s="303"/>
      <c r="U1014" s="303"/>
      <c r="V1014" s="303"/>
      <c r="W1014" s="303"/>
      <c r="X1014" s="303"/>
      <c r="Y1014" s="303"/>
      <c r="Z1014" s="303"/>
    </row>
    <row r="1015" spans="1:26" ht="12.75" customHeight="1">
      <c r="A1015" s="280"/>
      <c r="B1015" s="303"/>
      <c r="C1015" s="303"/>
      <c r="D1015" s="303"/>
      <c r="E1015" s="303"/>
      <c r="F1015" s="303"/>
      <c r="G1015" s="303"/>
      <c r="H1015" s="303"/>
      <c r="I1015" s="303"/>
      <c r="J1015" s="303"/>
      <c r="K1015" s="303"/>
      <c r="L1015" s="303"/>
      <c r="M1015" s="303"/>
      <c r="N1015" s="303"/>
      <c r="O1015" s="303"/>
      <c r="P1015" s="303"/>
      <c r="Q1015" s="303"/>
      <c r="R1015" s="303"/>
      <c r="S1015" s="303"/>
      <c r="T1015" s="303"/>
      <c r="U1015" s="303"/>
      <c r="V1015" s="303"/>
      <c r="W1015" s="303"/>
      <c r="X1015" s="303"/>
      <c r="Y1015" s="303"/>
      <c r="Z1015" s="303"/>
    </row>
    <row r="1016" spans="1:26" ht="12.75" customHeight="1">
      <c r="A1016" s="280"/>
      <c r="B1016" s="303"/>
      <c r="C1016" s="303"/>
      <c r="D1016" s="303"/>
      <c r="E1016" s="303"/>
      <c r="F1016" s="303"/>
      <c r="G1016" s="303"/>
      <c r="H1016" s="303"/>
      <c r="I1016" s="303"/>
      <c r="J1016" s="303"/>
      <c r="K1016" s="303"/>
      <c r="L1016" s="303"/>
      <c r="M1016" s="303"/>
      <c r="N1016" s="303"/>
      <c r="O1016" s="303"/>
      <c r="P1016" s="303"/>
      <c r="Q1016" s="303"/>
      <c r="R1016" s="303"/>
      <c r="S1016" s="303"/>
      <c r="T1016" s="303"/>
      <c r="U1016" s="303"/>
      <c r="V1016" s="303"/>
      <c r="W1016" s="303"/>
      <c r="X1016" s="303"/>
      <c r="Y1016" s="303"/>
      <c r="Z1016" s="303"/>
    </row>
    <row r="1017" spans="1:26" ht="12.75" customHeight="1">
      <c r="A1017" s="280"/>
      <c r="B1017" s="303"/>
      <c r="C1017" s="303"/>
      <c r="D1017" s="303"/>
      <c r="E1017" s="303"/>
      <c r="F1017" s="303"/>
      <c r="G1017" s="303"/>
      <c r="H1017" s="303"/>
      <c r="I1017" s="303"/>
      <c r="J1017" s="303"/>
      <c r="K1017" s="303"/>
      <c r="L1017" s="303"/>
      <c r="M1017" s="303"/>
      <c r="N1017" s="303"/>
      <c r="O1017" s="303"/>
      <c r="P1017" s="303"/>
      <c r="Q1017" s="303"/>
      <c r="R1017" s="303"/>
      <c r="S1017" s="303"/>
      <c r="T1017" s="303"/>
      <c r="U1017" s="303"/>
      <c r="V1017" s="303"/>
      <c r="W1017" s="303"/>
      <c r="X1017" s="303"/>
      <c r="Y1017" s="303"/>
      <c r="Z1017" s="303"/>
    </row>
    <row r="1018" spans="1:26" ht="12.75" customHeight="1">
      <c r="A1018" s="280"/>
      <c r="B1018" s="303"/>
      <c r="C1018" s="303"/>
      <c r="D1018" s="303"/>
      <c r="E1018" s="303"/>
      <c r="F1018" s="303"/>
      <c r="G1018" s="303"/>
      <c r="H1018" s="303"/>
      <c r="I1018" s="303"/>
      <c r="J1018" s="303"/>
      <c r="K1018" s="303"/>
      <c r="L1018" s="303"/>
      <c r="M1018" s="303"/>
      <c r="N1018" s="303"/>
      <c r="O1018" s="303"/>
      <c r="P1018" s="303"/>
      <c r="Q1018" s="303"/>
      <c r="R1018" s="303"/>
      <c r="S1018" s="303"/>
      <c r="T1018" s="303"/>
      <c r="U1018" s="303"/>
      <c r="V1018" s="303"/>
      <c r="W1018" s="303"/>
      <c r="X1018" s="303"/>
      <c r="Y1018" s="303"/>
      <c r="Z1018" s="303"/>
    </row>
    <row r="1019" spans="1:26" ht="12.75" customHeight="1">
      <c r="A1019" s="280"/>
      <c r="B1019" s="303"/>
      <c r="C1019" s="303"/>
      <c r="D1019" s="303"/>
      <c r="E1019" s="303"/>
      <c r="F1019" s="303"/>
      <c r="G1019" s="303"/>
      <c r="H1019" s="303"/>
      <c r="I1019" s="303"/>
      <c r="J1019" s="303"/>
      <c r="K1019" s="303"/>
      <c r="L1019" s="303"/>
      <c r="M1019" s="303"/>
      <c r="N1019" s="303"/>
      <c r="O1019" s="303"/>
      <c r="P1019" s="303"/>
      <c r="Q1019" s="303"/>
      <c r="R1019" s="303"/>
      <c r="S1019" s="303"/>
      <c r="T1019" s="303"/>
      <c r="U1019" s="303"/>
      <c r="V1019" s="303"/>
      <c r="W1019" s="303"/>
      <c r="X1019" s="303"/>
      <c r="Y1019" s="303"/>
      <c r="Z1019" s="303"/>
    </row>
    <row r="1020" spans="1:26" ht="12.75" customHeight="1">
      <c r="A1020" s="280"/>
      <c r="B1020" s="303"/>
      <c r="C1020" s="303"/>
      <c r="D1020" s="303"/>
      <c r="E1020" s="303"/>
      <c r="F1020" s="303"/>
      <c r="G1020" s="303"/>
      <c r="H1020" s="303"/>
      <c r="I1020" s="303"/>
      <c r="J1020" s="303"/>
      <c r="K1020" s="303"/>
      <c r="L1020" s="303"/>
      <c r="M1020" s="303"/>
      <c r="N1020" s="303"/>
      <c r="O1020" s="303"/>
      <c r="P1020" s="303"/>
      <c r="Q1020" s="303"/>
      <c r="R1020" s="303"/>
      <c r="S1020" s="303"/>
      <c r="T1020" s="303"/>
      <c r="U1020" s="303"/>
      <c r="V1020" s="303"/>
      <c r="W1020" s="303"/>
      <c r="X1020" s="303"/>
      <c r="Y1020" s="303"/>
      <c r="Z1020" s="303"/>
    </row>
    <row r="1021" spans="1:26" ht="12.75" customHeight="1">
      <c r="A1021" s="280"/>
      <c r="B1021" s="303"/>
      <c r="C1021" s="303"/>
      <c r="D1021" s="303"/>
      <c r="E1021" s="303"/>
      <c r="F1021" s="303"/>
      <c r="G1021" s="303"/>
      <c r="H1021" s="303"/>
      <c r="I1021" s="303"/>
      <c r="J1021" s="303"/>
      <c r="K1021" s="303"/>
      <c r="L1021" s="303"/>
      <c r="M1021" s="303"/>
      <c r="N1021" s="303"/>
      <c r="O1021" s="303"/>
      <c r="P1021" s="303"/>
      <c r="Q1021" s="303"/>
      <c r="R1021" s="303"/>
      <c r="S1021" s="303"/>
      <c r="T1021" s="303"/>
      <c r="U1021" s="303"/>
      <c r="V1021" s="303"/>
      <c r="W1021" s="303"/>
      <c r="X1021" s="303"/>
      <c r="Y1021" s="303"/>
      <c r="Z1021" s="303"/>
    </row>
    <row r="1022" spans="1:26" ht="12.75" customHeight="1">
      <c r="A1022" s="280"/>
      <c r="B1022" s="303"/>
      <c r="C1022" s="303"/>
      <c r="D1022" s="303"/>
      <c r="E1022" s="303"/>
      <c r="F1022" s="303"/>
      <c r="G1022" s="303"/>
      <c r="H1022" s="303"/>
      <c r="I1022" s="303"/>
      <c r="J1022" s="303"/>
      <c r="K1022" s="303"/>
      <c r="L1022" s="303"/>
      <c r="M1022" s="303"/>
      <c r="N1022" s="303"/>
      <c r="O1022" s="303"/>
      <c r="P1022" s="303"/>
      <c r="Q1022" s="303"/>
      <c r="R1022" s="303"/>
      <c r="S1022" s="303"/>
      <c r="T1022" s="303"/>
      <c r="U1022" s="303"/>
      <c r="V1022" s="303"/>
      <c r="W1022" s="303"/>
      <c r="X1022" s="303"/>
      <c r="Y1022" s="303"/>
      <c r="Z1022" s="303"/>
    </row>
    <row r="1023" spans="1:26" ht="12.75" customHeight="1">
      <c r="A1023" s="280"/>
      <c r="B1023" s="303"/>
      <c r="C1023" s="303"/>
      <c r="D1023" s="303"/>
      <c r="E1023" s="303"/>
      <c r="F1023" s="303"/>
      <c r="G1023" s="303"/>
      <c r="H1023" s="303"/>
      <c r="I1023" s="303"/>
      <c r="J1023" s="303"/>
      <c r="K1023" s="303"/>
      <c r="L1023" s="303"/>
      <c r="M1023" s="303"/>
      <c r="N1023" s="303"/>
      <c r="O1023" s="303"/>
      <c r="P1023" s="303"/>
      <c r="Q1023" s="303"/>
      <c r="R1023" s="303"/>
      <c r="S1023" s="303"/>
      <c r="T1023" s="303"/>
      <c r="U1023" s="303"/>
      <c r="V1023" s="303"/>
      <c r="W1023" s="303"/>
      <c r="X1023" s="303"/>
      <c r="Y1023" s="303"/>
      <c r="Z1023" s="303"/>
    </row>
    <row r="1024" spans="1:26" ht="12.75" customHeight="1">
      <c r="A1024" s="280"/>
      <c r="B1024" s="303"/>
      <c r="C1024" s="303"/>
      <c r="D1024" s="303"/>
      <c r="E1024" s="303"/>
      <c r="F1024" s="303"/>
      <c r="G1024" s="303"/>
      <c r="H1024" s="303"/>
      <c r="I1024" s="303"/>
      <c r="J1024" s="303"/>
      <c r="K1024" s="303"/>
      <c r="L1024" s="303"/>
      <c r="M1024" s="303"/>
      <c r="N1024" s="303"/>
      <c r="O1024" s="303"/>
      <c r="P1024" s="303"/>
      <c r="Q1024" s="303"/>
      <c r="R1024" s="303"/>
      <c r="S1024" s="303"/>
      <c r="T1024" s="303"/>
      <c r="U1024" s="303"/>
      <c r="V1024" s="303"/>
      <c r="W1024" s="303"/>
      <c r="X1024" s="303"/>
      <c r="Y1024" s="303"/>
      <c r="Z1024" s="303"/>
    </row>
    <row r="1025" spans="1:26" ht="12.75" customHeight="1">
      <c r="A1025" s="280"/>
      <c r="B1025" s="303"/>
      <c r="C1025" s="303"/>
      <c r="D1025" s="303"/>
      <c r="E1025" s="303"/>
      <c r="F1025" s="303"/>
      <c r="G1025" s="303"/>
      <c r="H1025" s="303"/>
      <c r="I1025" s="303"/>
      <c r="J1025" s="303"/>
      <c r="K1025" s="303"/>
      <c r="L1025" s="303"/>
      <c r="M1025" s="303"/>
      <c r="N1025" s="303"/>
      <c r="O1025" s="303"/>
      <c r="P1025" s="303"/>
      <c r="Q1025" s="303"/>
      <c r="R1025" s="303"/>
      <c r="S1025" s="303"/>
      <c r="T1025" s="303"/>
      <c r="U1025" s="303"/>
      <c r="V1025" s="303"/>
      <c r="W1025" s="303"/>
      <c r="X1025" s="303"/>
      <c r="Y1025" s="303"/>
      <c r="Z1025" s="303"/>
    </row>
    <row r="1026" spans="1:26" ht="12.75" customHeight="1">
      <c r="A1026" s="280"/>
      <c r="B1026" s="303"/>
      <c r="C1026" s="303"/>
      <c r="D1026" s="303"/>
      <c r="E1026" s="303"/>
      <c r="F1026" s="303"/>
      <c r="G1026" s="303"/>
      <c r="H1026" s="303"/>
      <c r="I1026" s="303"/>
      <c r="J1026" s="303"/>
      <c r="K1026" s="303"/>
      <c r="L1026" s="303"/>
      <c r="M1026" s="303"/>
      <c r="N1026" s="303"/>
      <c r="O1026" s="303"/>
      <c r="P1026" s="303"/>
      <c r="Q1026" s="303"/>
      <c r="R1026" s="303"/>
      <c r="S1026" s="303"/>
      <c r="T1026" s="303"/>
      <c r="U1026" s="303"/>
      <c r="V1026" s="303"/>
      <c r="W1026" s="303"/>
      <c r="X1026" s="303"/>
      <c r="Y1026" s="303"/>
      <c r="Z1026" s="303"/>
    </row>
    <row r="1027" spans="1:26" ht="12.75" customHeight="1">
      <c r="A1027" s="280"/>
      <c r="B1027" s="303"/>
      <c r="C1027" s="303"/>
      <c r="D1027" s="303"/>
      <c r="E1027" s="303"/>
      <c r="F1027" s="303"/>
      <c r="G1027" s="303"/>
      <c r="H1027" s="303"/>
      <c r="I1027" s="303"/>
      <c r="J1027" s="303"/>
      <c r="K1027" s="303"/>
      <c r="L1027" s="303"/>
      <c r="M1027" s="303"/>
      <c r="N1027" s="303"/>
      <c r="O1027" s="303"/>
      <c r="P1027" s="303"/>
      <c r="Q1027" s="303"/>
      <c r="R1027" s="303"/>
      <c r="S1027" s="303"/>
      <c r="T1027" s="303"/>
      <c r="U1027" s="303"/>
      <c r="V1027" s="303"/>
      <c r="W1027" s="303"/>
      <c r="X1027" s="303"/>
      <c r="Y1027" s="303"/>
      <c r="Z1027" s="303"/>
    </row>
    <row r="1028" spans="1:26" ht="12.75" customHeight="1">
      <c r="A1028" s="280"/>
      <c r="B1028" s="303"/>
      <c r="C1028" s="303"/>
      <c r="D1028" s="303"/>
      <c r="E1028" s="303"/>
      <c r="F1028" s="303"/>
      <c r="G1028" s="303"/>
      <c r="H1028" s="303"/>
      <c r="I1028" s="303"/>
      <c r="J1028" s="303"/>
      <c r="K1028" s="303"/>
      <c r="L1028" s="303"/>
      <c r="M1028" s="303"/>
      <c r="N1028" s="303"/>
      <c r="O1028" s="303"/>
      <c r="P1028" s="303"/>
      <c r="Q1028" s="303"/>
      <c r="R1028" s="303"/>
      <c r="S1028" s="303"/>
      <c r="T1028" s="303"/>
      <c r="U1028" s="303"/>
      <c r="V1028" s="303"/>
      <c r="W1028" s="303"/>
      <c r="X1028" s="303"/>
      <c r="Y1028" s="303"/>
      <c r="Z1028" s="303"/>
    </row>
    <row r="1029" spans="1:26" ht="12.75" customHeight="1">
      <c r="A1029" s="280"/>
      <c r="B1029" s="303"/>
      <c r="C1029" s="303"/>
      <c r="D1029" s="303"/>
      <c r="E1029" s="303"/>
      <c r="F1029" s="303"/>
      <c r="G1029" s="303"/>
      <c r="H1029" s="303"/>
      <c r="I1029" s="303"/>
      <c r="J1029" s="303"/>
      <c r="K1029" s="303"/>
      <c r="L1029" s="303"/>
      <c r="M1029" s="303"/>
      <c r="N1029" s="303"/>
      <c r="O1029" s="303"/>
      <c r="P1029" s="303"/>
      <c r="Q1029" s="303"/>
      <c r="R1029" s="303"/>
      <c r="S1029" s="303"/>
      <c r="T1029" s="303"/>
      <c r="U1029" s="303"/>
      <c r="V1029" s="303"/>
      <c r="W1029" s="303"/>
      <c r="X1029" s="303"/>
      <c r="Y1029" s="303"/>
      <c r="Z1029" s="303"/>
    </row>
    <row r="1030" spans="1:26" ht="12.75" customHeight="1">
      <c r="A1030" s="280"/>
      <c r="B1030" s="303"/>
      <c r="C1030" s="303"/>
      <c r="D1030" s="303"/>
      <c r="E1030" s="303"/>
      <c r="F1030" s="303"/>
      <c r="G1030" s="303"/>
      <c r="H1030" s="303"/>
      <c r="I1030" s="303"/>
      <c r="J1030" s="303"/>
      <c r="K1030" s="303"/>
      <c r="L1030" s="303"/>
      <c r="M1030" s="303"/>
      <c r="N1030" s="303"/>
      <c r="O1030" s="303"/>
      <c r="P1030" s="303"/>
      <c r="Q1030" s="303"/>
      <c r="R1030" s="303"/>
      <c r="S1030" s="303"/>
      <c r="T1030" s="303"/>
      <c r="U1030" s="303"/>
      <c r="V1030" s="303"/>
      <c r="W1030" s="303"/>
      <c r="X1030" s="303"/>
      <c r="Y1030" s="303"/>
      <c r="Z1030" s="303"/>
    </row>
    <row r="1031" spans="1:26" ht="12.75" customHeight="1">
      <c r="A1031" s="280"/>
      <c r="B1031" s="303"/>
      <c r="C1031" s="303"/>
      <c r="D1031" s="303"/>
      <c r="E1031" s="303"/>
      <c r="F1031" s="303"/>
      <c r="G1031" s="303"/>
      <c r="H1031" s="303"/>
      <c r="I1031" s="303"/>
      <c r="J1031" s="303"/>
      <c r="K1031" s="303"/>
      <c r="L1031" s="303"/>
      <c r="M1031" s="303"/>
      <c r="N1031" s="303"/>
      <c r="O1031" s="303"/>
      <c r="P1031" s="303"/>
      <c r="Q1031" s="303"/>
      <c r="R1031" s="303"/>
      <c r="S1031" s="303"/>
      <c r="T1031" s="303"/>
      <c r="U1031" s="303"/>
      <c r="V1031" s="303"/>
      <c r="W1031" s="303"/>
      <c r="X1031" s="303"/>
      <c r="Y1031" s="303"/>
      <c r="Z1031" s="303"/>
    </row>
    <row r="1032" spans="1:26" ht="12.75" customHeight="1">
      <c r="A1032" s="280"/>
      <c r="B1032" s="303"/>
      <c r="C1032" s="303"/>
      <c r="D1032" s="303"/>
      <c r="E1032" s="303"/>
      <c r="F1032" s="303"/>
      <c r="G1032" s="303"/>
      <c r="H1032" s="303"/>
      <c r="I1032" s="303"/>
      <c r="J1032" s="303"/>
      <c r="K1032" s="303"/>
      <c r="L1032" s="303"/>
      <c r="M1032" s="303"/>
      <c r="N1032" s="303"/>
      <c r="O1032" s="303"/>
      <c r="P1032" s="303"/>
      <c r="Q1032" s="303"/>
      <c r="R1032" s="303"/>
      <c r="S1032" s="303"/>
      <c r="T1032" s="303"/>
      <c r="U1032" s="303"/>
      <c r="V1032" s="303"/>
      <c r="W1032" s="303"/>
      <c r="X1032" s="303"/>
      <c r="Y1032" s="303"/>
      <c r="Z1032" s="303"/>
    </row>
    <row r="1033" spans="1:26" ht="12.75" customHeight="1">
      <c r="A1033" s="280"/>
      <c r="B1033" s="303"/>
      <c r="C1033" s="303"/>
      <c r="D1033" s="303"/>
      <c r="E1033" s="303"/>
      <c r="F1033" s="303"/>
      <c r="G1033" s="303"/>
      <c r="H1033" s="303"/>
      <c r="I1033" s="303"/>
      <c r="J1033" s="303"/>
      <c r="K1033" s="303"/>
      <c r="L1033" s="303"/>
      <c r="M1033" s="303"/>
      <c r="N1033" s="303"/>
      <c r="O1033" s="303"/>
      <c r="P1033" s="303"/>
      <c r="Q1033" s="303"/>
      <c r="R1033" s="303"/>
      <c r="S1033" s="303"/>
      <c r="T1033" s="303"/>
      <c r="U1033" s="303"/>
      <c r="V1033" s="303"/>
      <c r="W1033" s="303"/>
      <c r="X1033" s="303"/>
      <c r="Y1033" s="303"/>
      <c r="Z1033" s="303"/>
    </row>
    <row r="1034" spans="1:26" ht="12.75" customHeight="1">
      <c r="A1034" s="280"/>
      <c r="B1034" s="303"/>
      <c r="C1034" s="303"/>
      <c r="D1034" s="303"/>
      <c r="E1034" s="303"/>
      <c r="F1034" s="303"/>
      <c r="G1034" s="303"/>
      <c r="H1034" s="303"/>
      <c r="I1034" s="303"/>
      <c r="J1034" s="303"/>
      <c r="K1034" s="303"/>
      <c r="L1034" s="303"/>
      <c r="M1034" s="303"/>
      <c r="N1034" s="303"/>
      <c r="O1034" s="303"/>
      <c r="P1034" s="303"/>
      <c r="Q1034" s="303"/>
      <c r="R1034" s="303"/>
      <c r="S1034" s="303"/>
      <c r="T1034" s="303"/>
      <c r="U1034" s="303"/>
      <c r="V1034" s="303"/>
      <c r="W1034" s="303"/>
      <c r="X1034" s="303"/>
      <c r="Y1034" s="303"/>
      <c r="Z1034" s="303"/>
    </row>
    <row r="1035" spans="1:26" ht="12.75" customHeight="1">
      <c r="A1035" s="280"/>
      <c r="B1035" s="303"/>
      <c r="C1035" s="303"/>
      <c r="D1035" s="303"/>
      <c r="E1035" s="303"/>
      <c r="F1035" s="303"/>
      <c r="G1035" s="303"/>
      <c r="H1035" s="303"/>
      <c r="I1035" s="303"/>
      <c r="J1035" s="303"/>
      <c r="K1035" s="303"/>
      <c r="L1035" s="303"/>
      <c r="M1035" s="303"/>
      <c r="N1035" s="303"/>
      <c r="O1035" s="303"/>
      <c r="P1035" s="303"/>
      <c r="Q1035" s="303"/>
      <c r="R1035" s="303"/>
      <c r="S1035" s="303"/>
      <c r="T1035" s="303"/>
      <c r="U1035" s="303"/>
      <c r="V1035" s="303"/>
      <c r="W1035" s="303"/>
      <c r="X1035" s="303"/>
      <c r="Y1035" s="303"/>
      <c r="Z1035" s="303"/>
    </row>
    <row r="1036" spans="1:26" ht="12.75" customHeight="1">
      <c r="A1036" s="280"/>
      <c r="B1036" s="303"/>
      <c r="C1036" s="303"/>
      <c r="D1036" s="303"/>
      <c r="E1036" s="303"/>
      <c r="F1036" s="303"/>
      <c r="G1036" s="303"/>
      <c r="H1036" s="303"/>
      <c r="I1036" s="303"/>
      <c r="J1036" s="303"/>
      <c r="K1036" s="303"/>
      <c r="L1036" s="303"/>
      <c r="M1036" s="303"/>
      <c r="N1036" s="303"/>
      <c r="O1036" s="303"/>
      <c r="P1036" s="303"/>
      <c r="Q1036" s="303"/>
      <c r="R1036" s="303"/>
      <c r="S1036" s="303"/>
      <c r="T1036" s="303"/>
      <c r="U1036" s="303"/>
      <c r="V1036" s="303"/>
      <c r="W1036" s="303"/>
      <c r="X1036" s="303"/>
      <c r="Y1036" s="303"/>
      <c r="Z1036" s="303"/>
    </row>
    <row r="1037" spans="1:26" ht="12.75" customHeight="1">
      <c r="A1037" s="280"/>
      <c r="B1037" s="303"/>
      <c r="C1037" s="303"/>
      <c r="D1037" s="303"/>
      <c r="E1037" s="303"/>
      <c r="F1037" s="303"/>
      <c r="G1037" s="303"/>
      <c r="H1037" s="303"/>
      <c r="I1037" s="303"/>
      <c r="J1037" s="303"/>
      <c r="K1037" s="303"/>
      <c r="L1037" s="303"/>
      <c r="M1037" s="303"/>
      <c r="N1037" s="303"/>
      <c r="O1037" s="303"/>
      <c r="P1037" s="303"/>
      <c r="Q1037" s="303"/>
      <c r="R1037" s="303"/>
      <c r="S1037" s="303"/>
      <c r="T1037" s="303"/>
      <c r="U1037" s="303"/>
      <c r="V1037" s="303"/>
      <c r="W1037" s="303"/>
      <c r="X1037" s="303"/>
      <c r="Y1037" s="303"/>
      <c r="Z1037" s="303"/>
    </row>
    <row r="1038" spans="1:26" ht="12.75" customHeight="1">
      <c r="A1038" s="280"/>
      <c r="B1038" s="303"/>
      <c r="C1038" s="303"/>
      <c r="D1038" s="303"/>
      <c r="E1038" s="303"/>
      <c r="F1038" s="303"/>
      <c r="G1038" s="303"/>
      <c r="H1038" s="303"/>
      <c r="I1038" s="303"/>
      <c r="J1038" s="303"/>
      <c r="K1038" s="303"/>
      <c r="L1038" s="303"/>
      <c r="M1038" s="303"/>
      <c r="N1038" s="303"/>
      <c r="O1038" s="303"/>
      <c r="P1038" s="303"/>
      <c r="Q1038" s="303"/>
      <c r="R1038" s="303"/>
      <c r="S1038" s="303"/>
      <c r="T1038" s="303"/>
      <c r="U1038" s="303"/>
      <c r="V1038" s="303"/>
      <c r="W1038" s="303"/>
      <c r="X1038" s="303"/>
      <c r="Y1038" s="303"/>
      <c r="Z1038" s="303"/>
    </row>
    <row r="1039" spans="1:26" ht="12.75" customHeight="1">
      <c r="A1039" s="280"/>
      <c r="B1039" s="303"/>
      <c r="C1039" s="303"/>
      <c r="D1039" s="303"/>
      <c r="E1039" s="303"/>
      <c r="F1039" s="303"/>
      <c r="G1039" s="303"/>
      <c r="H1039" s="303"/>
      <c r="I1039" s="303"/>
      <c r="J1039" s="303"/>
      <c r="K1039" s="303"/>
      <c r="L1039" s="303"/>
      <c r="M1039" s="303"/>
      <c r="N1039" s="303"/>
      <c r="O1039" s="303"/>
      <c r="P1039" s="303"/>
      <c r="Q1039" s="303"/>
      <c r="R1039" s="303"/>
      <c r="S1039" s="303"/>
      <c r="T1039" s="303"/>
      <c r="U1039" s="303"/>
      <c r="V1039" s="303"/>
      <c r="W1039" s="303"/>
      <c r="X1039" s="303"/>
      <c r="Y1039" s="303"/>
      <c r="Z1039" s="303"/>
    </row>
    <row r="1040" spans="1:26" ht="12.75" customHeight="1">
      <c r="A1040" s="280"/>
      <c r="B1040" s="303"/>
      <c r="C1040" s="303"/>
      <c r="D1040" s="303"/>
      <c r="E1040" s="303"/>
      <c r="F1040" s="303"/>
      <c r="G1040" s="303"/>
      <c r="H1040" s="303"/>
      <c r="I1040" s="303"/>
      <c r="J1040" s="303"/>
      <c r="K1040" s="303"/>
      <c r="L1040" s="303"/>
      <c r="M1040" s="303"/>
      <c r="N1040" s="303"/>
      <c r="O1040" s="303"/>
      <c r="P1040" s="303"/>
      <c r="Q1040" s="303"/>
      <c r="R1040" s="303"/>
      <c r="S1040" s="303"/>
      <c r="T1040" s="303"/>
      <c r="U1040" s="303"/>
      <c r="V1040" s="303"/>
      <c r="W1040" s="303"/>
      <c r="X1040" s="303"/>
      <c r="Y1040" s="303"/>
      <c r="Z1040" s="303"/>
    </row>
    <row r="1041" spans="1:26" ht="12.75" customHeight="1">
      <c r="A1041" s="280"/>
      <c r="B1041" s="303"/>
      <c r="C1041" s="303"/>
      <c r="D1041" s="303"/>
      <c r="E1041" s="303"/>
      <c r="F1041" s="303"/>
      <c r="G1041" s="303"/>
      <c r="H1041" s="303"/>
      <c r="I1041" s="303"/>
      <c r="J1041" s="303"/>
      <c r="K1041" s="303"/>
      <c r="L1041" s="303"/>
      <c r="M1041" s="303"/>
      <c r="N1041" s="303"/>
      <c r="O1041" s="303"/>
      <c r="P1041" s="303"/>
      <c r="Q1041" s="303"/>
      <c r="R1041" s="303"/>
      <c r="S1041" s="303"/>
      <c r="T1041" s="303"/>
      <c r="U1041" s="303"/>
      <c r="V1041" s="303"/>
      <c r="W1041" s="303"/>
      <c r="X1041" s="303"/>
      <c r="Y1041" s="303"/>
      <c r="Z1041" s="303"/>
    </row>
    <row r="1042" spans="1:26" ht="12.75" customHeight="1">
      <c r="A1042" s="280"/>
      <c r="B1042" s="303"/>
      <c r="C1042" s="303"/>
      <c r="D1042" s="303"/>
      <c r="E1042" s="303"/>
      <c r="F1042" s="303"/>
      <c r="G1042" s="303"/>
      <c r="H1042" s="303"/>
      <c r="I1042" s="303"/>
      <c r="J1042" s="303"/>
      <c r="K1042" s="303"/>
      <c r="L1042" s="303"/>
      <c r="M1042" s="303"/>
      <c r="N1042" s="303"/>
      <c r="O1042" s="303"/>
      <c r="P1042" s="303"/>
      <c r="Q1042" s="303"/>
      <c r="R1042" s="303"/>
      <c r="S1042" s="303"/>
      <c r="T1042" s="303"/>
      <c r="U1042" s="303"/>
      <c r="V1042" s="303"/>
      <c r="W1042" s="303"/>
      <c r="X1042" s="303"/>
      <c r="Y1042" s="303"/>
      <c r="Z1042" s="303"/>
    </row>
    <row r="1043" spans="1:26" ht="12.75" customHeight="1">
      <c r="A1043" s="280"/>
      <c r="B1043" s="303"/>
      <c r="C1043" s="303"/>
      <c r="D1043" s="303"/>
      <c r="E1043" s="303"/>
      <c r="F1043" s="303"/>
      <c r="G1043" s="303"/>
      <c r="H1043" s="303"/>
      <c r="I1043" s="303"/>
      <c r="J1043" s="303"/>
      <c r="K1043" s="303"/>
      <c r="L1043" s="303"/>
      <c r="M1043" s="303"/>
      <c r="N1043" s="303"/>
      <c r="O1043" s="303"/>
      <c r="P1043" s="303"/>
      <c r="Q1043" s="303"/>
      <c r="R1043" s="303"/>
      <c r="S1043" s="303"/>
      <c r="T1043" s="303"/>
      <c r="U1043" s="303"/>
      <c r="V1043" s="303"/>
      <c r="W1043" s="303"/>
      <c r="X1043" s="303"/>
      <c r="Y1043" s="303"/>
      <c r="Z1043" s="303"/>
    </row>
    <row r="1044" spans="1:26" ht="12.75" customHeight="1">
      <c r="A1044" s="280"/>
      <c r="B1044" s="303"/>
      <c r="C1044" s="303"/>
      <c r="D1044" s="303"/>
      <c r="E1044" s="303"/>
      <c r="F1044" s="303"/>
      <c r="G1044" s="303"/>
      <c r="H1044" s="303"/>
      <c r="I1044" s="303"/>
      <c r="J1044" s="303"/>
      <c r="K1044" s="303"/>
      <c r="L1044" s="303"/>
      <c r="M1044" s="303"/>
      <c r="N1044" s="303"/>
      <c r="O1044" s="303"/>
      <c r="P1044" s="303"/>
      <c r="Q1044" s="303"/>
      <c r="R1044" s="303"/>
      <c r="S1044" s="303"/>
      <c r="T1044" s="303"/>
      <c r="U1044" s="303"/>
      <c r="V1044" s="303"/>
      <c r="W1044" s="303"/>
      <c r="X1044" s="303"/>
      <c r="Y1044" s="303"/>
      <c r="Z1044" s="303"/>
    </row>
    <row r="1045" spans="1:26" ht="12.75" customHeight="1">
      <c r="A1045" s="280"/>
      <c r="B1045" s="303"/>
      <c r="C1045" s="303"/>
      <c r="D1045" s="303"/>
      <c r="E1045" s="303"/>
      <c r="F1045" s="303"/>
      <c r="G1045" s="303"/>
      <c r="H1045" s="303"/>
      <c r="I1045" s="303"/>
      <c r="J1045" s="303"/>
      <c r="K1045" s="303"/>
      <c r="L1045" s="303"/>
      <c r="M1045" s="303"/>
      <c r="N1045" s="303"/>
      <c r="O1045" s="303"/>
      <c r="P1045" s="303"/>
      <c r="Q1045" s="303"/>
      <c r="R1045" s="303"/>
      <c r="S1045" s="303"/>
      <c r="T1045" s="303"/>
      <c r="U1045" s="303"/>
      <c r="V1045" s="303"/>
      <c r="W1045" s="303"/>
      <c r="X1045" s="303"/>
      <c r="Y1045" s="303"/>
      <c r="Z1045" s="303"/>
    </row>
    <row r="1046" spans="1:26" ht="12.75" customHeight="1">
      <c r="A1046" s="280"/>
      <c r="B1046" s="303"/>
      <c r="C1046" s="303"/>
      <c r="D1046" s="303"/>
      <c r="E1046" s="303"/>
      <c r="F1046" s="303"/>
      <c r="G1046" s="303"/>
      <c r="H1046" s="303"/>
      <c r="I1046" s="303"/>
      <c r="J1046" s="303"/>
      <c r="K1046" s="303"/>
      <c r="L1046" s="303"/>
      <c r="M1046" s="303"/>
      <c r="N1046" s="303"/>
      <c r="O1046" s="303"/>
      <c r="P1046" s="303"/>
      <c r="Q1046" s="303"/>
      <c r="R1046" s="303"/>
      <c r="S1046" s="303"/>
      <c r="T1046" s="303"/>
      <c r="U1046" s="303"/>
      <c r="V1046" s="303"/>
      <c r="W1046" s="303"/>
      <c r="X1046" s="303"/>
      <c r="Y1046" s="303"/>
      <c r="Z1046" s="303"/>
    </row>
    <row r="1047" spans="1:26" ht="12.75" customHeight="1">
      <c r="A1047" s="280"/>
      <c r="B1047" s="303"/>
      <c r="C1047" s="303"/>
      <c r="D1047" s="303"/>
      <c r="E1047" s="303"/>
      <c r="F1047" s="303"/>
      <c r="G1047" s="303"/>
      <c r="H1047" s="303"/>
      <c r="I1047" s="303"/>
      <c r="J1047" s="303"/>
      <c r="K1047" s="303"/>
      <c r="L1047" s="303"/>
      <c r="M1047" s="303"/>
      <c r="N1047" s="303"/>
      <c r="O1047" s="303"/>
      <c r="P1047" s="303"/>
      <c r="Q1047" s="303"/>
      <c r="R1047" s="303"/>
      <c r="S1047" s="303"/>
      <c r="T1047" s="303"/>
      <c r="U1047" s="303"/>
      <c r="V1047" s="303"/>
      <c r="W1047" s="303"/>
      <c r="X1047" s="303"/>
      <c r="Y1047" s="303"/>
      <c r="Z1047" s="303"/>
    </row>
    <row r="1048" spans="1:26" ht="12.75" customHeight="1">
      <c r="A1048" s="280"/>
      <c r="B1048" s="303"/>
      <c r="C1048" s="303"/>
      <c r="D1048" s="303"/>
      <c r="E1048" s="303"/>
      <c r="F1048" s="303"/>
      <c r="G1048" s="303"/>
      <c r="H1048" s="303"/>
      <c r="I1048" s="303"/>
      <c r="J1048" s="303"/>
      <c r="K1048" s="303"/>
      <c r="L1048" s="303"/>
      <c r="M1048" s="303"/>
      <c r="N1048" s="303"/>
      <c r="O1048" s="303"/>
      <c r="P1048" s="303"/>
      <c r="Q1048" s="303"/>
      <c r="R1048" s="303"/>
      <c r="S1048" s="303"/>
      <c r="T1048" s="303"/>
      <c r="U1048" s="303"/>
      <c r="V1048" s="303"/>
      <c r="W1048" s="303"/>
      <c r="X1048" s="303"/>
      <c r="Y1048" s="303"/>
      <c r="Z1048" s="303"/>
    </row>
    <row r="1049" spans="1:26" ht="12.75" customHeight="1">
      <c r="A1049" s="280"/>
      <c r="B1049" s="303"/>
      <c r="C1049" s="303"/>
      <c r="D1049" s="303"/>
      <c r="E1049" s="303"/>
      <c r="F1049" s="303"/>
      <c r="G1049" s="303"/>
      <c r="H1049" s="303"/>
      <c r="I1049" s="303"/>
      <c r="J1049" s="303"/>
      <c r="K1049" s="303"/>
      <c r="L1049" s="303"/>
      <c r="M1049" s="303"/>
      <c r="N1049" s="303"/>
      <c r="O1049" s="303"/>
      <c r="P1049" s="303"/>
      <c r="Q1049" s="303"/>
      <c r="R1049" s="303"/>
      <c r="S1049" s="303"/>
      <c r="T1049" s="303"/>
      <c r="U1049" s="303"/>
      <c r="V1049" s="303"/>
      <c r="W1049" s="303"/>
      <c r="X1049" s="303"/>
      <c r="Y1049" s="303"/>
      <c r="Z1049" s="303"/>
    </row>
    <row r="1050" spans="1:26" ht="12.75" customHeight="1">
      <c r="A1050" s="280"/>
      <c r="B1050" s="303"/>
      <c r="C1050" s="303"/>
      <c r="D1050" s="303"/>
      <c r="E1050" s="303"/>
      <c r="F1050" s="303"/>
      <c r="G1050" s="303"/>
      <c r="H1050" s="303"/>
      <c r="I1050" s="303"/>
      <c r="J1050" s="303"/>
      <c r="K1050" s="303"/>
      <c r="L1050" s="303"/>
      <c r="M1050" s="303"/>
      <c r="N1050" s="303"/>
      <c r="O1050" s="303"/>
      <c r="P1050" s="303"/>
      <c r="Q1050" s="303"/>
      <c r="R1050" s="303"/>
      <c r="S1050" s="303"/>
      <c r="T1050" s="303"/>
      <c r="U1050" s="303"/>
      <c r="V1050" s="303"/>
      <c r="W1050" s="303"/>
      <c r="X1050" s="303"/>
      <c r="Y1050" s="303"/>
      <c r="Z1050" s="303"/>
    </row>
    <row r="1051" spans="1:26" ht="12.75" customHeight="1">
      <c r="A1051" s="280"/>
      <c r="B1051" s="303"/>
      <c r="C1051" s="303"/>
      <c r="D1051" s="303"/>
      <c r="E1051" s="303"/>
      <c r="F1051" s="303"/>
      <c r="G1051" s="303"/>
      <c r="H1051" s="303"/>
      <c r="I1051" s="303"/>
      <c r="J1051" s="303"/>
      <c r="K1051" s="303"/>
      <c r="L1051" s="303"/>
      <c r="M1051" s="303"/>
      <c r="N1051" s="303"/>
      <c r="O1051" s="303"/>
      <c r="P1051" s="303"/>
      <c r="Q1051" s="303"/>
      <c r="R1051" s="303"/>
      <c r="S1051" s="303"/>
      <c r="T1051" s="303"/>
      <c r="U1051" s="303"/>
      <c r="V1051" s="303"/>
      <c r="W1051" s="303"/>
      <c r="X1051" s="303"/>
      <c r="Y1051" s="303"/>
      <c r="Z1051" s="303"/>
    </row>
    <row r="1052" spans="1:26" ht="12.75" customHeight="1">
      <c r="A1052" s="280"/>
      <c r="B1052" s="303"/>
      <c r="C1052" s="303"/>
      <c r="D1052" s="303"/>
      <c r="E1052" s="303"/>
      <c r="F1052" s="303"/>
      <c r="G1052" s="303"/>
      <c r="H1052" s="303"/>
      <c r="I1052" s="303"/>
      <c r="J1052" s="303"/>
      <c r="K1052" s="303"/>
      <c r="L1052" s="303"/>
      <c r="M1052" s="303"/>
      <c r="N1052" s="303"/>
      <c r="O1052" s="303"/>
      <c r="P1052" s="303"/>
      <c r="Q1052" s="303"/>
      <c r="R1052" s="303"/>
      <c r="S1052" s="303"/>
      <c r="T1052" s="303"/>
      <c r="U1052" s="303"/>
      <c r="V1052" s="303"/>
      <c r="W1052" s="303"/>
      <c r="X1052" s="303"/>
      <c r="Y1052" s="303"/>
      <c r="Z1052" s="303"/>
    </row>
    <row r="1053" spans="1:26" ht="12.75" customHeight="1">
      <c r="A1053" s="280"/>
      <c r="B1053" s="303"/>
      <c r="C1053" s="303"/>
      <c r="D1053" s="303"/>
      <c r="E1053" s="303"/>
      <c r="F1053" s="303"/>
      <c r="G1053" s="303"/>
      <c r="H1053" s="303"/>
      <c r="I1053" s="303"/>
      <c r="J1053" s="303"/>
      <c r="K1053" s="303"/>
      <c r="L1053" s="303"/>
      <c r="M1053" s="303"/>
      <c r="N1053" s="303"/>
      <c r="O1053" s="303"/>
      <c r="P1053" s="303"/>
      <c r="Q1053" s="303"/>
      <c r="R1053" s="303"/>
      <c r="S1053" s="303"/>
      <c r="T1053" s="303"/>
      <c r="U1053" s="303"/>
      <c r="V1053" s="303"/>
      <c r="W1053" s="303"/>
      <c r="X1053" s="303"/>
      <c r="Y1053" s="303"/>
      <c r="Z1053" s="303"/>
    </row>
    <row r="1054" spans="1:26" ht="12.75" customHeight="1">
      <c r="A1054" s="280"/>
      <c r="B1054" s="303"/>
      <c r="C1054" s="303"/>
      <c r="D1054" s="303"/>
      <c r="E1054" s="303"/>
      <c r="F1054" s="303"/>
      <c r="G1054" s="303"/>
      <c r="H1054" s="303"/>
      <c r="I1054" s="303"/>
      <c r="J1054" s="303"/>
      <c r="K1054" s="303"/>
      <c r="L1054" s="303"/>
      <c r="M1054" s="303"/>
      <c r="N1054" s="303"/>
      <c r="O1054" s="303"/>
      <c r="P1054" s="303"/>
      <c r="Q1054" s="303"/>
      <c r="R1054" s="303"/>
      <c r="S1054" s="303"/>
      <c r="T1054" s="303"/>
      <c r="U1054" s="303"/>
      <c r="V1054" s="303"/>
      <c r="W1054" s="303"/>
      <c r="X1054" s="303"/>
      <c r="Y1054" s="303"/>
      <c r="Z1054" s="303"/>
    </row>
    <row r="1055" spans="1:26" ht="12.75" customHeight="1">
      <c r="A1055" s="280"/>
      <c r="B1055" s="303"/>
      <c r="C1055" s="303"/>
      <c r="D1055" s="303"/>
      <c r="E1055" s="303"/>
      <c r="F1055" s="303"/>
      <c r="G1055" s="303"/>
      <c r="H1055" s="303"/>
      <c r="I1055" s="303"/>
      <c r="J1055" s="303"/>
      <c r="K1055" s="303"/>
      <c r="L1055" s="303"/>
      <c r="M1055" s="303"/>
      <c r="N1055" s="303"/>
      <c r="O1055" s="303"/>
      <c r="P1055" s="303"/>
      <c r="Q1055" s="303"/>
      <c r="R1055" s="303"/>
      <c r="S1055" s="303"/>
      <c r="T1055" s="303"/>
      <c r="U1055" s="303"/>
      <c r="V1055" s="303"/>
      <c r="W1055" s="303"/>
      <c r="X1055" s="303"/>
      <c r="Y1055" s="303"/>
      <c r="Z1055" s="303"/>
    </row>
    <row r="1056" spans="1:26" ht="12.75" customHeight="1">
      <c r="A1056" s="280"/>
      <c r="B1056" s="303"/>
      <c r="C1056" s="303"/>
      <c r="D1056" s="303"/>
      <c r="E1056" s="303"/>
      <c r="F1056" s="303"/>
      <c r="G1056" s="303"/>
      <c r="H1056" s="303"/>
      <c r="I1056" s="303"/>
      <c r="J1056" s="303"/>
      <c r="K1056" s="303"/>
      <c r="L1056" s="303"/>
      <c r="M1056" s="303"/>
      <c r="N1056" s="303"/>
      <c r="O1056" s="303"/>
      <c r="P1056" s="303"/>
      <c r="Q1056" s="303"/>
      <c r="R1056" s="303"/>
      <c r="S1056" s="303"/>
      <c r="T1056" s="303"/>
      <c r="U1056" s="303"/>
      <c r="V1056" s="303"/>
      <c r="W1056" s="303"/>
      <c r="X1056" s="303"/>
      <c r="Y1056" s="303"/>
      <c r="Z1056" s="303"/>
    </row>
    <row r="1057" spans="1:26" ht="12.75" customHeight="1">
      <c r="A1057" s="280"/>
      <c r="B1057" s="303"/>
      <c r="C1057" s="303"/>
      <c r="D1057" s="303"/>
      <c r="E1057" s="303"/>
      <c r="F1057" s="303"/>
      <c r="G1057" s="303"/>
      <c r="H1057" s="303"/>
      <c r="I1057" s="303"/>
      <c r="J1057" s="303"/>
      <c r="K1057" s="303"/>
      <c r="L1057" s="303"/>
      <c r="M1057" s="303"/>
      <c r="N1057" s="303"/>
      <c r="O1057" s="303"/>
      <c r="P1057" s="303"/>
      <c r="Q1057" s="303"/>
      <c r="R1057" s="303"/>
      <c r="S1057" s="303"/>
      <c r="T1057" s="303"/>
      <c r="U1057" s="303"/>
      <c r="V1057" s="303"/>
      <c r="W1057" s="303"/>
      <c r="X1057" s="303"/>
      <c r="Y1057" s="303"/>
      <c r="Z1057" s="303"/>
    </row>
    <row r="1058" spans="1:26" ht="12.75" customHeight="1">
      <c r="A1058" s="280"/>
      <c r="B1058" s="303"/>
      <c r="C1058" s="303"/>
      <c r="D1058" s="303"/>
      <c r="E1058" s="303"/>
      <c r="F1058" s="303"/>
      <c r="G1058" s="303"/>
      <c r="H1058" s="303"/>
      <c r="I1058" s="303"/>
      <c r="J1058" s="303"/>
      <c r="K1058" s="303"/>
      <c r="L1058" s="303"/>
      <c r="M1058" s="303"/>
      <c r="N1058" s="303"/>
      <c r="O1058" s="303"/>
      <c r="P1058" s="303"/>
      <c r="Q1058" s="303"/>
      <c r="R1058" s="303"/>
      <c r="S1058" s="303"/>
      <c r="T1058" s="303"/>
      <c r="U1058" s="303"/>
      <c r="V1058" s="303"/>
      <c r="W1058" s="303"/>
      <c r="X1058" s="303"/>
      <c r="Y1058" s="303"/>
      <c r="Z1058" s="303"/>
    </row>
    <row r="1059" spans="1:26" ht="12.75" customHeight="1">
      <c r="A1059" s="280"/>
      <c r="B1059" s="303"/>
      <c r="C1059" s="303"/>
      <c r="D1059" s="303"/>
      <c r="E1059" s="303"/>
      <c r="F1059" s="303"/>
      <c r="G1059" s="303"/>
      <c r="H1059" s="303"/>
      <c r="I1059" s="303"/>
      <c r="J1059" s="303"/>
      <c r="K1059" s="303"/>
      <c r="L1059" s="303"/>
      <c r="M1059" s="303"/>
      <c r="N1059" s="303"/>
      <c r="O1059" s="303"/>
      <c r="P1059" s="303"/>
      <c r="Q1059" s="303"/>
      <c r="R1059" s="303"/>
      <c r="S1059" s="303"/>
      <c r="T1059" s="303"/>
      <c r="U1059" s="303"/>
      <c r="V1059" s="303"/>
      <c r="W1059" s="303"/>
      <c r="X1059" s="303"/>
      <c r="Y1059" s="303"/>
      <c r="Z1059" s="303"/>
    </row>
    <row r="1060" spans="1:26" ht="12.75" customHeight="1">
      <c r="A1060" s="280"/>
      <c r="B1060" s="303"/>
      <c r="C1060" s="303"/>
      <c r="D1060" s="303"/>
      <c r="E1060" s="303"/>
      <c r="F1060" s="303"/>
      <c r="G1060" s="303"/>
      <c r="H1060" s="303"/>
      <c r="I1060" s="303"/>
      <c r="J1060" s="303"/>
      <c r="K1060" s="303"/>
      <c r="L1060" s="303"/>
      <c r="M1060" s="303"/>
      <c r="N1060" s="303"/>
      <c r="O1060" s="303"/>
      <c r="P1060" s="303"/>
      <c r="Q1060" s="303"/>
      <c r="R1060" s="303"/>
      <c r="S1060" s="303"/>
      <c r="T1060" s="303"/>
      <c r="U1060" s="303"/>
      <c r="V1060" s="303"/>
      <c r="W1060" s="303"/>
      <c r="X1060" s="303"/>
      <c r="Y1060" s="303"/>
      <c r="Z1060" s="303"/>
    </row>
    <row r="1061" spans="1:26" ht="12.75" customHeight="1">
      <c r="A1061" s="280"/>
      <c r="B1061" s="303"/>
      <c r="C1061" s="303"/>
      <c r="D1061" s="303"/>
      <c r="E1061" s="303"/>
      <c r="F1061" s="303"/>
      <c r="G1061" s="303"/>
      <c r="H1061" s="303"/>
      <c r="I1061" s="303"/>
      <c r="J1061" s="303"/>
      <c r="K1061" s="303"/>
      <c r="L1061" s="303"/>
      <c r="M1061" s="303"/>
      <c r="N1061" s="303"/>
      <c r="O1061" s="303"/>
      <c r="P1061" s="303"/>
      <c r="Q1061" s="303"/>
      <c r="R1061" s="303"/>
      <c r="S1061" s="303"/>
      <c r="T1061" s="303"/>
      <c r="U1061" s="303"/>
      <c r="V1061" s="303"/>
      <c r="W1061" s="303"/>
      <c r="X1061" s="303"/>
      <c r="Y1061" s="303"/>
      <c r="Z1061" s="303"/>
    </row>
    <row r="1062" spans="1:26" ht="12.75" customHeight="1">
      <c r="A1062" s="280"/>
      <c r="B1062" s="303"/>
      <c r="C1062" s="303"/>
      <c r="D1062" s="303"/>
      <c r="E1062" s="303"/>
      <c r="F1062" s="303"/>
      <c r="G1062" s="303"/>
      <c r="H1062" s="303"/>
      <c r="I1062" s="303"/>
      <c r="J1062" s="303"/>
      <c r="K1062" s="303"/>
      <c r="L1062" s="303"/>
      <c r="M1062" s="303"/>
      <c r="N1062" s="303"/>
      <c r="O1062" s="303"/>
      <c r="P1062" s="303"/>
      <c r="Q1062" s="303"/>
      <c r="R1062" s="303"/>
      <c r="S1062" s="303"/>
      <c r="T1062" s="303"/>
      <c r="U1062" s="303"/>
      <c r="V1062" s="303"/>
      <c r="W1062" s="303"/>
      <c r="X1062" s="303"/>
      <c r="Y1062" s="303"/>
      <c r="Z1062" s="303"/>
    </row>
    <row r="1063" spans="1:26" ht="12.75" customHeight="1">
      <c r="A1063" s="280"/>
      <c r="B1063" s="303"/>
      <c r="C1063" s="303"/>
      <c r="D1063" s="303"/>
      <c r="E1063" s="303"/>
      <c r="F1063" s="303"/>
      <c r="G1063" s="303"/>
      <c r="H1063" s="303"/>
      <c r="I1063" s="303"/>
      <c r="J1063" s="303"/>
      <c r="K1063" s="303"/>
      <c r="L1063" s="303"/>
      <c r="M1063" s="303"/>
      <c r="N1063" s="303"/>
      <c r="O1063" s="303"/>
      <c r="P1063" s="303"/>
      <c r="Q1063" s="303"/>
      <c r="R1063" s="303"/>
      <c r="S1063" s="303"/>
      <c r="T1063" s="303"/>
      <c r="U1063" s="303"/>
      <c r="V1063" s="303"/>
      <c r="W1063" s="303"/>
      <c r="X1063" s="303"/>
      <c r="Y1063" s="303"/>
      <c r="Z1063" s="303"/>
    </row>
    <row r="1064" spans="1:26" ht="12.75" customHeight="1">
      <c r="A1064" s="280"/>
      <c r="B1064" s="303"/>
      <c r="C1064" s="303"/>
      <c r="D1064" s="303"/>
      <c r="E1064" s="303"/>
      <c r="F1064" s="303"/>
      <c r="G1064" s="303"/>
      <c r="H1064" s="303"/>
      <c r="I1064" s="303"/>
      <c r="J1064" s="303"/>
      <c r="K1064" s="303"/>
      <c r="L1064" s="303"/>
      <c r="M1064" s="303"/>
      <c r="N1064" s="303"/>
      <c r="O1064" s="303"/>
      <c r="P1064" s="303"/>
      <c r="Q1064" s="303"/>
      <c r="R1064" s="303"/>
      <c r="S1064" s="303"/>
      <c r="T1064" s="303"/>
      <c r="U1064" s="303"/>
      <c r="V1064" s="303"/>
      <c r="W1064" s="303"/>
      <c r="X1064" s="303"/>
      <c r="Y1064" s="303"/>
      <c r="Z1064" s="303"/>
    </row>
    <row r="1065" spans="1:26" ht="12.75" customHeight="1">
      <c r="A1065" s="280"/>
      <c r="B1065" s="303"/>
      <c r="C1065" s="303"/>
      <c r="D1065" s="303"/>
      <c r="E1065" s="303"/>
      <c r="F1065" s="303"/>
      <c r="G1065" s="303"/>
      <c r="H1065" s="303"/>
      <c r="I1065" s="303"/>
      <c r="J1065" s="303"/>
      <c r="K1065" s="303"/>
      <c r="L1065" s="303"/>
      <c r="M1065" s="303"/>
      <c r="N1065" s="303"/>
      <c r="O1065" s="303"/>
      <c r="P1065" s="303"/>
      <c r="Q1065" s="303"/>
      <c r="R1065" s="303"/>
      <c r="S1065" s="303"/>
      <c r="T1065" s="303"/>
      <c r="U1065" s="303"/>
      <c r="V1065" s="303"/>
      <c r="W1065" s="303"/>
      <c r="X1065" s="303"/>
      <c r="Y1065" s="303"/>
      <c r="Z1065" s="303"/>
    </row>
    <row r="1066" spans="1:26" ht="12.75" customHeight="1">
      <c r="A1066" s="280"/>
      <c r="B1066" s="303"/>
      <c r="C1066" s="303"/>
      <c r="D1066" s="303"/>
      <c r="E1066" s="303"/>
      <c r="F1066" s="303"/>
      <c r="G1066" s="303"/>
      <c r="H1066" s="303"/>
      <c r="I1066" s="303"/>
      <c r="J1066" s="303"/>
      <c r="K1066" s="303"/>
      <c r="L1066" s="303"/>
      <c r="M1066" s="303"/>
      <c r="N1066" s="303"/>
      <c r="O1066" s="303"/>
      <c r="P1066" s="303"/>
      <c r="Q1066" s="303"/>
      <c r="R1066" s="303"/>
      <c r="S1066" s="303"/>
      <c r="T1066" s="303"/>
      <c r="U1066" s="303"/>
      <c r="V1066" s="303"/>
      <c r="W1066" s="303"/>
      <c r="X1066" s="303"/>
      <c r="Y1066" s="303"/>
      <c r="Z1066" s="303"/>
    </row>
    <row r="1067" spans="1:26" ht="12.75" customHeight="1">
      <c r="A1067" s="280"/>
      <c r="B1067" s="303"/>
      <c r="C1067" s="303"/>
      <c r="D1067" s="303"/>
      <c r="E1067" s="303"/>
      <c r="F1067" s="303"/>
      <c r="G1067" s="303"/>
      <c r="H1067" s="303"/>
      <c r="I1067" s="303"/>
      <c r="J1067" s="303"/>
      <c r="K1067" s="303"/>
      <c r="L1067" s="303"/>
      <c r="M1067" s="303"/>
      <c r="N1067" s="303"/>
      <c r="O1067" s="303"/>
      <c r="P1067" s="303"/>
      <c r="Q1067" s="303"/>
      <c r="R1067" s="303"/>
      <c r="S1067" s="303"/>
      <c r="T1067" s="303"/>
      <c r="U1067" s="303"/>
      <c r="V1067" s="303"/>
      <c r="W1067" s="303"/>
      <c r="X1067" s="303"/>
      <c r="Y1067" s="303"/>
      <c r="Z1067" s="303"/>
    </row>
    <row r="1068" spans="1:26" ht="12.75" customHeight="1">
      <c r="A1068" s="280"/>
      <c r="B1068" s="303"/>
      <c r="C1068" s="303"/>
      <c r="D1068" s="303"/>
      <c r="E1068" s="303"/>
      <c r="F1068" s="303"/>
      <c r="G1068" s="303"/>
      <c r="H1068" s="303"/>
      <c r="I1068" s="303"/>
      <c r="J1068" s="303"/>
      <c r="K1068" s="303"/>
      <c r="L1068" s="303"/>
      <c r="M1068" s="303"/>
      <c r="N1068" s="303"/>
      <c r="O1068" s="303"/>
      <c r="P1068" s="303"/>
      <c r="Q1068" s="303"/>
      <c r="R1068" s="303"/>
      <c r="S1068" s="303"/>
      <c r="T1068" s="303"/>
      <c r="U1068" s="303"/>
      <c r="V1068" s="303"/>
      <c r="W1068" s="303"/>
      <c r="X1068" s="303"/>
      <c r="Y1068" s="303"/>
      <c r="Z1068" s="303"/>
    </row>
    <row r="1069" spans="1:26" ht="12.75" customHeight="1">
      <c r="A1069" s="280"/>
      <c r="B1069" s="303"/>
      <c r="C1069" s="303"/>
      <c r="D1069" s="303"/>
      <c r="E1069" s="303"/>
      <c r="F1069" s="303"/>
      <c r="G1069" s="303"/>
      <c r="H1069" s="303"/>
      <c r="I1069" s="303"/>
      <c r="J1069" s="303"/>
      <c r="K1069" s="303"/>
      <c r="L1069" s="303"/>
      <c r="M1069" s="303"/>
      <c r="N1069" s="303"/>
      <c r="O1069" s="303"/>
      <c r="P1069" s="303"/>
      <c r="Q1069" s="303"/>
      <c r="R1069" s="303"/>
      <c r="S1069" s="303"/>
      <c r="T1069" s="303"/>
      <c r="U1069" s="303"/>
      <c r="V1069" s="303"/>
      <c r="W1069" s="303"/>
      <c r="X1069" s="303"/>
      <c r="Y1069" s="303"/>
      <c r="Z1069" s="303"/>
    </row>
    <row r="1070" spans="1:26" ht="12.75" customHeight="1">
      <c r="A1070" s="280"/>
      <c r="B1070" s="303"/>
      <c r="C1070" s="303"/>
      <c r="D1070" s="303"/>
      <c r="E1070" s="303"/>
      <c r="F1070" s="303"/>
      <c r="G1070" s="303"/>
      <c r="H1070" s="303"/>
      <c r="I1070" s="303"/>
      <c r="J1070" s="303"/>
      <c r="K1070" s="303"/>
      <c r="L1070" s="303"/>
      <c r="M1070" s="303"/>
      <c r="N1070" s="303"/>
      <c r="O1070" s="303"/>
      <c r="P1070" s="303"/>
      <c r="Q1070" s="303"/>
      <c r="R1070" s="303"/>
      <c r="S1070" s="303"/>
      <c r="T1070" s="303"/>
      <c r="U1070" s="303"/>
      <c r="V1070" s="303"/>
      <c r="W1070" s="303"/>
      <c r="X1070" s="303"/>
      <c r="Y1070" s="303"/>
      <c r="Z1070" s="303"/>
    </row>
    <row r="1071" spans="1:26" ht="12.75" customHeight="1">
      <c r="A1071" s="280"/>
      <c r="B1071" s="303"/>
      <c r="C1071" s="303"/>
      <c r="D1071" s="303"/>
      <c r="E1071" s="303"/>
      <c r="F1071" s="303"/>
      <c r="G1071" s="303"/>
      <c r="H1071" s="303"/>
      <c r="I1071" s="303"/>
      <c r="J1071" s="303"/>
      <c r="K1071" s="303"/>
      <c r="L1071" s="303"/>
      <c r="M1071" s="303"/>
      <c r="N1071" s="303"/>
      <c r="O1071" s="303"/>
      <c r="P1071" s="303"/>
      <c r="Q1071" s="303"/>
      <c r="R1071" s="303"/>
      <c r="S1071" s="303"/>
      <c r="T1071" s="303"/>
      <c r="U1071" s="303"/>
      <c r="V1071" s="303"/>
      <c r="W1071" s="303"/>
      <c r="X1071" s="303"/>
      <c r="Y1071" s="303"/>
      <c r="Z1071" s="303"/>
    </row>
    <row r="1072" spans="1:26" ht="12.75" customHeight="1">
      <c r="A1072" s="280"/>
      <c r="B1072" s="303"/>
      <c r="C1072" s="303"/>
      <c r="D1072" s="303"/>
      <c r="E1072" s="303"/>
      <c r="F1072" s="303"/>
      <c r="G1072" s="303"/>
      <c r="H1072" s="303"/>
      <c r="I1072" s="303"/>
      <c r="J1072" s="303"/>
      <c r="K1072" s="303"/>
      <c r="L1072" s="303"/>
      <c r="M1072" s="303"/>
      <c r="N1072" s="303"/>
      <c r="O1072" s="303"/>
      <c r="P1072" s="303"/>
      <c r="Q1072" s="303"/>
      <c r="R1072" s="303"/>
      <c r="S1072" s="303"/>
      <c r="T1072" s="303"/>
      <c r="U1072" s="303"/>
      <c r="V1072" s="303"/>
      <c r="W1072" s="303"/>
      <c r="X1072" s="303"/>
      <c r="Y1072" s="303"/>
      <c r="Z1072" s="303"/>
    </row>
    <row r="1073" spans="1:26" ht="12.75" customHeight="1">
      <c r="A1073" s="280"/>
      <c r="B1073" s="303"/>
      <c r="C1073" s="303"/>
      <c r="D1073" s="303"/>
      <c r="E1073" s="303"/>
      <c r="F1073" s="303"/>
      <c r="G1073" s="303"/>
      <c r="H1073" s="303"/>
      <c r="I1073" s="303"/>
      <c r="J1073" s="303"/>
      <c r="K1073" s="303"/>
      <c r="L1073" s="303"/>
      <c r="M1073" s="303"/>
      <c r="N1073" s="303"/>
      <c r="O1073" s="303"/>
      <c r="P1073" s="303"/>
      <c r="Q1073" s="303"/>
      <c r="R1073" s="303"/>
      <c r="S1073" s="303"/>
      <c r="T1073" s="303"/>
      <c r="U1073" s="303"/>
      <c r="V1073" s="303"/>
      <c r="W1073" s="303"/>
      <c r="X1073" s="303"/>
      <c r="Y1073" s="303"/>
      <c r="Z1073" s="303"/>
    </row>
    <row r="1074" spans="1:26" ht="12.75" customHeight="1">
      <c r="A1074" s="280"/>
      <c r="B1074" s="303"/>
      <c r="C1074" s="303"/>
      <c r="D1074" s="303"/>
      <c r="E1074" s="303"/>
      <c r="F1074" s="303"/>
      <c r="G1074" s="303"/>
      <c r="H1074" s="303"/>
      <c r="I1074" s="303"/>
      <c r="J1074" s="303"/>
      <c r="K1074" s="303"/>
      <c r="L1074" s="303"/>
      <c r="M1074" s="303"/>
      <c r="N1074" s="303"/>
      <c r="O1074" s="303"/>
      <c r="P1074" s="303"/>
      <c r="Q1074" s="303"/>
      <c r="R1074" s="303"/>
      <c r="S1074" s="303"/>
      <c r="T1074" s="303"/>
      <c r="U1074" s="303"/>
      <c r="V1074" s="303"/>
      <c r="W1074" s="303"/>
      <c r="X1074" s="303"/>
      <c r="Y1074" s="303"/>
      <c r="Z1074" s="303"/>
    </row>
    <row r="1075" spans="1:26" ht="12.75" customHeight="1">
      <c r="A1075" s="280"/>
      <c r="B1075" s="303"/>
      <c r="C1075" s="303"/>
      <c r="D1075" s="303"/>
      <c r="E1075" s="303"/>
      <c r="F1075" s="303"/>
      <c r="G1075" s="303"/>
      <c r="H1075" s="303"/>
      <c r="I1075" s="303"/>
      <c r="J1075" s="303"/>
      <c r="K1075" s="303"/>
      <c r="L1075" s="303"/>
      <c r="M1075" s="303"/>
      <c r="N1075" s="303"/>
      <c r="O1075" s="303"/>
      <c r="P1075" s="303"/>
      <c r="Q1075" s="303"/>
      <c r="R1075" s="303"/>
      <c r="S1075" s="303"/>
      <c r="T1075" s="303"/>
      <c r="U1075" s="303"/>
      <c r="V1075" s="303"/>
      <c r="W1075" s="303"/>
      <c r="X1075" s="303"/>
      <c r="Y1075" s="303"/>
      <c r="Z1075" s="303"/>
    </row>
    <row r="1076" spans="1:26" ht="12.75" customHeight="1">
      <c r="A1076" s="280"/>
      <c r="B1076" s="303"/>
      <c r="C1076" s="303"/>
      <c r="D1076" s="303"/>
      <c r="E1076" s="303"/>
      <c r="F1076" s="303"/>
      <c r="G1076" s="303"/>
      <c r="H1076" s="303"/>
      <c r="I1076" s="303"/>
      <c r="J1076" s="303"/>
      <c r="K1076" s="303"/>
      <c r="L1076" s="303"/>
      <c r="M1076" s="303"/>
      <c r="N1076" s="303"/>
      <c r="O1076" s="303"/>
      <c r="P1076" s="303"/>
      <c r="Q1076" s="303"/>
      <c r="R1076" s="303"/>
      <c r="S1076" s="303"/>
      <c r="T1076" s="303"/>
      <c r="U1076" s="303"/>
      <c r="V1076" s="303"/>
      <c r="W1076" s="303"/>
      <c r="X1076" s="303"/>
      <c r="Y1076" s="303"/>
      <c r="Z1076" s="303"/>
    </row>
    <row r="1077" spans="1:26" ht="12.75" customHeight="1">
      <c r="A1077" s="280"/>
      <c r="B1077" s="303"/>
      <c r="C1077" s="303"/>
      <c r="D1077" s="303"/>
      <c r="E1077" s="303"/>
      <c r="F1077" s="303"/>
      <c r="G1077" s="303"/>
      <c r="H1077" s="303"/>
      <c r="I1077" s="303"/>
      <c r="J1077" s="303"/>
      <c r="K1077" s="303"/>
      <c r="L1077" s="303"/>
      <c r="M1077" s="303"/>
      <c r="N1077" s="303"/>
      <c r="O1077" s="303"/>
      <c r="P1077" s="303"/>
      <c r="Q1077" s="303"/>
      <c r="R1077" s="303"/>
      <c r="S1077" s="303"/>
      <c r="T1077" s="303"/>
      <c r="U1077" s="303"/>
      <c r="V1077" s="303"/>
      <c r="W1077" s="303"/>
      <c r="X1077" s="303"/>
      <c r="Y1077" s="303"/>
      <c r="Z1077" s="303"/>
    </row>
    <row r="1078" spans="1:26" ht="12.75" customHeight="1">
      <c r="A1078" s="280"/>
      <c r="B1078" s="303"/>
      <c r="C1078" s="303"/>
      <c r="D1078" s="303"/>
      <c r="E1078" s="303"/>
      <c r="F1078" s="303"/>
      <c r="G1078" s="303"/>
      <c r="H1078" s="303"/>
      <c r="I1078" s="303"/>
      <c r="J1078" s="303"/>
      <c r="K1078" s="303"/>
      <c r="L1078" s="303"/>
      <c r="M1078" s="303"/>
      <c r="N1078" s="303"/>
      <c r="O1078" s="303"/>
      <c r="P1078" s="303"/>
      <c r="Q1078" s="303"/>
      <c r="R1078" s="303"/>
      <c r="S1078" s="303"/>
      <c r="T1078" s="303"/>
      <c r="U1078" s="303"/>
      <c r="V1078" s="303"/>
      <c r="W1078" s="303"/>
      <c r="X1078" s="303"/>
      <c r="Y1078" s="303"/>
      <c r="Z1078" s="303"/>
    </row>
    <row r="1079" spans="1:26" ht="12.75" customHeight="1">
      <c r="A1079" s="280"/>
      <c r="B1079" s="303"/>
      <c r="C1079" s="303"/>
      <c r="D1079" s="303"/>
      <c r="E1079" s="303"/>
      <c r="F1079" s="303"/>
      <c r="G1079" s="303"/>
      <c r="H1079" s="303"/>
      <c r="I1079" s="303"/>
      <c r="J1079" s="303"/>
      <c r="K1079" s="303"/>
      <c r="L1079" s="303"/>
      <c r="M1079" s="303"/>
      <c r="N1079" s="303"/>
      <c r="O1079" s="303"/>
      <c r="P1079" s="303"/>
      <c r="Q1079" s="303"/>
      <c r="R1079" s="303"/>
      <c r="S1079" s="303"/>
      <c r="T1079" s="303"/>
      <c r="U1079" s="303"/>
      <c r="V1079" s="303"/>
      <c r="W1079" s="303"/>
      <c r="X1079" s="303"/>
      <c r="Y1079" s="303"/>
      <c r="Z1079" s="303"/>
    </row>
    <row r="1080" spans="1:26" ht="12.75" customHeight="1">
      <c r="A1080" s="280"/>
      <c r="B1080" s="303"/>
      <c r="C1080" s="303"/>
      <c r="D1080" s="303"/>
      <c r="E1080" s="303"/>
      <c r="F1080" s="303"/>
      <c r="G1080" s="303"/>
      <c r="H1080" s="303"/>
      <c r="I1080" s="303"/>
      <c r="J1080" s="303"/>
      <c r="K1080" s="303"/>
      <c r="L1080" s="303"/>
      <c r="M1080" s="303"/>
      <c r="N1080" s="303"/>
      <c r="O1080" s="303"/>
      <c r="P1080" s="303"/>
      <c r="Q1080" s="303"/>
      <c r="R1080" s="303"/>
      <c r="S1080" s="303"/>
      <c r="T1080" s="303"/>
      <c r="U1080" s="303"/>
      <c r="V1080" s="303"/>
      <c r="W1080" s="303"/>
      <c r="X1080" s="303"/>
      <c r="Y1080" s="303"/>
      <c r="Z1080" s="303"/>
    </row>
    <row r="1081" spans="1:26" ht="12.75" customHeight="1">
      <c r="A1081" s="280"/>
      <c r="B1081" s="303"/>
      <c r="C1081" s="303"/>
      <c r="D1081" s="303"/>
      <c r="E1081" s="303"/>
      <c r="F1081" s="303"/>
      <c r="G1081" s="303"/>
      <c r="H1081" s="303"/>
      <c r="I1081" s="303"/>
      <c r="J1081" s="303"/>
      <c r="K1081" s="303"/>
      <c r="L1081" s="303"/>
      <c r="M1081" s="303"/>
      <c r="N1081" s="303"/>
      <c r="O1081" s="303"/>
      <c r="P1081" s="303"/>
      <c r="Q1081" s="303"/>
      <c r="R1081" s="303"/>
      <c r="S1081" s="303"/>
      <c r="T1081" s="303"/>
      <c r="U1081" s="303"/>
      <c r="V1081" s="303"/>
      <c r="W1081" s="303"/>
      <c r="X1081" s="303"/>
      <c r="Y1081" s="303"/>
      <c r="Z1081" s="303"/>
    </row>
    <row r="1082" spans="1:26" ht="12.75" customHeight="1">
      <c r="A1082" s="280"/>
      <c r="B1082" s="303"/>
      <c r="C1082" s="303"/>
      <c r="D1082" s="303"/>
      <c r="E1082" s="303"/>
      <c r="F1082" s="303"/>
      <c r="G1082" s="303"/>
      <c r="H1082" s="303"/>
      <c r="I1082" s="303"/>
      <c r="J1082" s="303"/>
      <c r="K1082" s="303"/>
      <c r="L1082" s="303"/>
      <c r="M1082" s="303"/>
      <c r="N1082" s="303"/>
      <c r="O1082" s="303"/>
      <c r="P1082" s="303"/>
      <c r="Q1082" s="303"/>
      <c r="R1082" s="303"/>
      <c r="S1082" s="303"/>
      <c r="T1082" s="303"/>
      <c r="U1082" s="303"/>
      <c r="V1082" s="303"/>
      <c r="W1082" s="303"/>
      <c r="X1082" s="303"/>
      <c r="Y1082" s="303"/>
      <c r="Z1082" s="303"/>
    </row>
    <row r="1083" spans="1:26" ht="12.75" customHeight="1">
      <c r="A1083" s="280"/>
      <c r="B1083" s="303"/>
      <c r="C1083" s="303"/>
      <c r="D1083" s="303"/>
      <c r="E1083" s="303"/>
      <c r="F1083" s="303"/>
      <c r="G1083" s="303"/>
      <c r="H1083" s="303"/>
      <c r="I1083" s="303"/>
      <c r="J1083" s="303"/>
      <c r="K1083" s="303"/>
      <c r="L1083" s="303"/>
      <c r="M1083" s="303"/>
      <c r="N1083" s="303"/>
      <c r="O1083" s="303"/>
      <c r="P1083" s="303"/>
      <c r="Q1083" s="303"/>
      <c r="R1083" s="303"/>
      <c r="S1083" s="303"/>
      <c r="T1083" s="303"/>
      <c r="U1083" s="303"/>
      <c r="V1083" s="303"/>
      <c r="W1083" s="303"/>
      <c r="X1083" s="303"/>
      <c r="Y1083" s="303"/>
      <c r="Z1083" s="303"/>
    </row>
    <row r="1084" spans="1:26" ht="12.75" customHeight="1">
      <c r="A1084" s="280"/>
      <c r="B1084" s="303"/>
      <c r="C1084" s="303"/>
      <c r="D1084" s="303"/>
      <c r="E1084" s="303"/>
      <c r="F1084" s="303"/>
      <c r="G1084" s="303"/>
      <c r="H1084" s="303"/>
      <c r="I1084" s="303"/>
      <c r="J1084" s="303"/>
      <c r="K1084" s="303"/>
      <c r="L1084" s="303"/>
      <c r="M1084" s="303"/>
      <c r="N1084" s="303"/>
      <c r="O1084" s="303"/>
      <c r="P1084" s="303"/>
      <c r="Q1084" s="303"/>
      <c r="R1084" s="303"/>
      <c r="S1084" s="303"/>
      <c r="T1084" s="303"/>
      <c r="U1084" s="303"/>
      <c r="V1084" s="303"/>
      <c r="W1084" s="303"/>
      <c r="X1084" s="303"/>
      <c r="Y1084" s="303"/>
      <c r="Z1084" s="303"/>
    </row>
    <row r="1085" spans="1:26" ht="12.75" customHeight="1">
      <c r="A1085" s="280"/>
      <c r="B1085" s="303"/>
      <c r="C1085" s="303"/>
      <c r="D1085" s="303"/>
      <c r="E1085" s="303"/>
      <c r="F1085" s="303"/>
      <c r="G1085" s="303"/>
      <c r="H1085" s="303"/>
      <c r="I1085" s="303"/>
      <c r="J1085" s="303"/>
      <c r="K1085" s="303"/>
      <c r="L1085" s="303"/>
      <c r="M1085" s="303"/>
      <c r="N1085" s="303"/>
      <c r="O1085" s="303"/>
      <c r="P1085" s="303"/>
      <c r="Q1085" s="303"/>
      <c r="R1085" s="303"/>
      <c r="S1085" s="303"/>
      <c r="T1085" s="303"/>
      <c r="U1085" s="303"/>
      <c r="V1085" s="303"/>
      <c r="W1085" s="303"/>
      <c r="X1085" s="303"/>
      <c r="Y1085" s="303"/>
      <c r="Z1085" s="303"/>
    </row>
    <row r="1086" spans="1:26" ht="12.75" customHeight="1">
      <c r="A1086" s="280"/>
      <c r="B1086" s="303"/>
      <c r="C1086" s="303"/>
      <c r="D1086" s="303"/>
      <c r="E1086" s="303"/>
      <c r="F1086" s="303"/>
      <c r="G1086" s="303"/>
      <c r="H1086" s="303"/>
      <c r="I1086" s="303"/>
      <c r="J1086" s="303"/>
      <c r="K1086" s="303"/>
      <c r="L1086" s="303"/>
      <c r="M1086" s="303"/>
      <c r="N1086" s="303"/>
      <c r="O1086" s="303"/>
      <c r="P1086" s="303"/>
      <c r="Q1086" s="303"/>
      <c r="R1086" s="303"/>
      <c r="S1086" s="303"/>
      <c r="T1086" s="303"/>
      <c r="U1086" s="303"/>
      <c r="V1086" s="303"/>
      <c r="W1086" s="303"/>
      <c r="X1086" s="303"/>
      <c r="Y1086" s="303"/>
      <c r="Z1086" s="303"/>
    </row>
    <row r="1087" spans="1:26" ht="12.75" customHeight="1">
      <c r="A1087" s="280"/>
      <c r="B1087" s="303"/>
      <c r="C1087" s="303"/>
      <c r="D1087" s="303"/>
      <c r="E1087" s="303"/>
      <c r="F1087" s="303"/>
      <c r="G1087" s="303"/>
      <c r="H1087" s="303"/>
      <c r="I1087" s="303"/>
      <c r="J1087" s="303"/>
      <c r="K1087" s="303"/>
      <c r="L1087" s="303"/>
      <c r="M1087" s="303"/>
      <c r="N1087" s="303"/>
      <c r="O1087" s="303"/>
      <c r="P1087" s="303"/>
      <c r="Q1087" s="303"/>
      <c r="R1087" s="303"/>
      <c r="S1087" s="303"/>
      <c r="T1087" s="303"/>
      <c r="U1087" s="303"/>
      <c r="V1087" s="303"/>
      <c r="W1087" s="303"/>
      <c r="X1087" s="303"/>
      <c r="Y1087" s="303"/>
      <c r="Z1087" s="303"/>
    </row>
    <row r="1088" spans="1:26" ht="12.75" customHeight="1">
      <c r="A1088" s="280"/>
      <c r="B1088" s="303"/>
      <c r="C1088" s="303"/>
      <c r="D1088" s="303"/>
      <c r="E1088" s="303"/>
      <c r="F1088" s="303"/>
      <c r="G1088" s="303"/>
      <c r="H1088" s="303"/>
      <c r="I1088" s="303"/>
      <c r="J1088" s="303"/>
      <c r="K1088" s="303"/>
      <c r="L1088" s="303"/>
      <c r="M1088" s="303"/>
      <c r="N1088" s="303"/>
      <c r="O1088" s="303"/>
      <c r="P1088" s="303"/>
      <c r="Q1088" s="303"/>
      <c r="R1088" s="303"/>
      <c r="S1088" s="303"/>
      <c r="T1088" s="303"/>
      <c r="U1088" s="303"/>
      <c r="V1088" s="303"/>
      <c r="W1088" s="303"/>
      <c r="X1088" s="303"/>
      <c r="Y1088" s="303"/>
      <c r="Z1088" s="303"/>
    </row>
    <row r="1089" spans="1:26" ht="12.75" customHeight="1">
      <c r="A1089" s="280"/>
      <c r="B1089" s="303"/>
      <c r="C1089" s="303"/>
      <c r="D1089" s="303"/>
      <c r="E1089" s="303"/>
      <c r="F1089" s="303"/>
      <c r="G1089" s="303"/>
      <c r="H1089" s="303"/>
      <c r="I1089" s="303"/>
      <c r="J1089" s="303"/>
      <c r="K1089" s="303"/>
      <c r="L1089" s="303"/>
      <c r="M1089" s="303"/>
      <c r="N1089" s="303"/>
      <c r="O1089" s="303"/>
      <c r="P1089" s="303"/>
      <c r="Q1089" s="303"/>
      <c r="R1089" s="303"/>
      <c r="S1089" s="303"/>
      <c r="T1089" s="303"/>
      <c r="U1089" s="303"/>
      <c r="V1089" s="303"/>
      <c r="W1089" s="303"/>
      <c r="X1089" s="303"/>
      <c r="Y1089" s="303"/>
      <c r="Z1089" s="303"/>
    </row>
    <row r="1090" spans="1:26" ht="12.75" customHeight="1">
      <c r="A1090" s="280"/>
      <c r="B1090" s="303"/>
      <c r="C1090" s="303"/>
      <c r="D1090" s="303"/>
      <c r="E1090" s="303"/>
      <c r="F1090" s="303"/>
      <c r="G1090" s="303"/>
      <c r="H1090" s="303"/>
      <c r="I1090" s="303"/>
      <c r="J1090" s="303"/>
      <c r="K1090" s="303"/>
      <c r="L1090" s="303"/>
      <c r="M1090" s="303"/>
      <c r="N1090" s="303"/>
      <c r="O1090" s="303"/>
      <c r="P1090" s="303"/>
      <c r="Q1090" s="303"/>
      <c r="R1090" s="303"/>
      <c r="S1090" s="303"/>
      <c r="T1090" s="303"/>
      <c r="U1090" s="303"/>
      <c r="V1090" s="303"/>
      <c r="W1090" s="303"/>
      <c r="X1090" s="303"/>
      <c r="Y1090" s="303"/>
      <c r="Z1090" s="303"/>
    </row>
  </sheetData>
  <mergeCells count="63">
    <mergeCell ref="A760:B760"/>
    <mergeCell ref="C528:C529"/>
    <mergeCell ref="A544:B544"/>
    <mergeCell ref="A559:B559"/>
    <mergeCell ref="A577:B577"/>
    <mergeCell ref="A581:B581"/>
    <mergeCell ref="A626:B626"/>
    <mergeCell ref="A646:B646"/>
    <mergeCell ref="A652:B652"/>
    <mergeCell ref="A673:B673"/>
    <mergeCell ref="A689:B689"/>
    <mergeCell ref="A590:B590"/>
    <mergeCell ref="A528:B529"/>
    <mergeCell ref="A371:B371"/>
    <mergeCell ref="A483:B483"/>
    <mergeCell ref="A455:C476"/>
    <mergeCell ref="A705:B705"/>
    <mergeCell ref="C376:C377"/>
    <mergeCell ref="A376:B377"/>
    <mergeCell ref="A378:C384"/>
    <mergeCell ref="A453:B454"/>
    <mergeCell ref="A530:C537"/>
    <mergeCell ref="C453:C454"/>
    <mergeCell ref="A391:B391"/>
    <mergeCell ref="A416:B416"/>
    <mergeCell ref="A436:B436"/>
    <mergeCell ref="A448:B448"/>
    <mergeCell ref="A497:B497"/>
    <mergeCell ref="C222:C223"/>
    <mergeCell ref="A237:B237"/>
    <mergeCell ref="A257:B257"/>
    <mergeCell ref="A273:B273"/>
    <mergeCell ref="A364:B364"/>
    <mergeCell ref="C3:C4"/>
    <mergeCell ref="A20:B20"/>
    <mergeCell ref="A42:B42"/>
    <mergeCell ref="A3:B4"/>
    <mergeCell ref="A5:C13"/>
    <mergeCell ref="A58:B58"/>
    <mergeCell ref="A76:B76"/>
    <mergeCell ref="A159:B159"/>
    <mergeCell ref="A163:B163"/>
    <mergeCell ref="A87:B88"/>
    <mergeCell ref="A89:C98"/>
    <mergeCell ref="C87:C88"/>
    <mergeCell ref="A105:B105"/>
    <mergeCell ref="A135:B135"/>
    <mergeCell ref="A516:B516"/>
    <mergeCell ref="A520:B520"/>
    <mergeCell ref="A175:B175"/>
    <mergeCell ref="A180:B181"/>
    <mergeCell ref="A360:B360"/>
    <mergeCell ref="A182:C183"/>
    <mergeCell ref="A222:B223"/>
    <mergeCell ref="A224:C230"/>
    <mergeCell ref="A288:B289"/>
    <mergeCell ref="A290:C304"/>
    <mergeCell ref="C180:C181"/>
    <mergeCell ref="A190:B190"/>
    <mergeCell ref="A208:B208"/>
    <mergeCell ref="C288:C289"/>
    <mergeCell ref="A311:B311"/>
    <mergeCell ref="A334:B334"/>
  </mergeCells>
  <pageMargins left="0.98425196850393704" right="0.19685039370078741" top="0.78740157480314965" bottom="0.59055118110236227" header="0" footer="0"/>
  <pageSetup paperSize="9" orientation="portrait" r:id="rId1"/>
  <headerFooter>
    <oddFooter xml:space="preserve">&amp;C&amp;"Arial Narrow,Normal"&amp;9&amp;P SALUD </oddFooter>
  </headerFooter>
  <rowBreaks count="9" manualBreakCount="9">
    <brk id="57" max="2" man="1"/>
    <brk id="115" max="2" man="1"/>
    <brk id="174" max="2" man="1"/>
    <brk id="221" max="2" man="1"/>
    <brk id="278" max="2" man="1"/>
    <brk id="396" max="2" man="1"/>
    <brk id="452" max="2" man="1"/>
    <brk id="510" max="2" man="1"/>
    <brk id="568" max="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66FF33"/>
  </sheetPr>
  <dimension ref="A1:AD955"/>
  <sheetViews>
    <sheetView zoomScaleNormal="100" workbookViewId="0">
      <selection activeCell="E19" sqref="E19"/>
    </sheetView>
  </sheetViews>
  <sheetFormatPr baseColWidth="10" defaultColWidth="12.5703125" defaultRowHeight="15" customHeight="1"/>
  <cols>
    <col min="1" max="1" width="7.7109375" customWidth="1"/>
    <col min="2" max="2" width="62" customWidth="1"/>
    <col min="3" max="4" width="13.7109375" customWidth="1"/>
    <col min="5" max="5" width="14.7109375" customWidth="1"/>
    <col min="6" max="14" width="17.28515625" customWidth="1"/>
    <col min="15" max="26" width="11.28515625" customWidth="1"/>
    <col min="27" max="30" width="14.28515625" customWidth="1"/>
  </cols>
  <sheetData>
    <row r="1" spans="1:30" ht="12.75" customHeight="1">
      <c r="A1" s="116" t="s">
        <v>853</v>
      </c>
      <c r="B1" s="26"/>
      <c r="C1" s="26"/>
      <c r="D1" s="51"/>
      <c r="E1" s="23"/>
      <c r="F1" s="92"/>
      <c r="G1" s="92"/>
      <c r="H1" s="108"/>
      <c r="I1" s="92"/>
      <c r="J1" s="92"/>
      <c r="K1" s="92"/>
      <c r="L1" s="92"/>
      <c r="M1" s="92"/>
      <c r="N1" s="92"/>
      <c r="O1" s="32"/>
      <c r="P1" s="32"/>
      <c r="Q1" s="32"/>
      <c r="R1" s="32"/>
      <c r="S1" s="32"/>
      <c r="T1" s="32"/>
      <c r="U1" s="32"/>
      <c r="V1" s="32"/>
      <c r="W1" s="32"/>
      <c r="X1" s="32"/>
      <c r="Y1" s="32"/>
      <c r="Z1" s="32"/>
      <c r="AA1" s="280"/>
      <c r="AB1" s="280"/>
      <c r="AC1" s="280"/>
      <c r="AD1" s="280"/>
    </row>
    <row r="2" spans="1:30" ht="12.75" customHeight="1" thickBot="1">
      <c r="A2" s="29"/>
      <c r="B2" s="26"/>
      <c r="C2" s="26"/>
      <c r="D2" s="51"/>
      <c r="E2" s="23"/>
      <c r="F2" s="92"/>
      <c r="G2" s="92"/>
      <c r="H2" s="108"/>
      <c r="I2" s="92"/>
      <c r="J2" s="92"/>
      <c r="K2" s="92"/>
      <c r="L2" s="92"/>
      <c r="M2" s="92"/>
      <c r="N2" s="92"/>
      <c r="O2" s="32"/>
      <c r="P2" s="32"/>
      <c r="Q2" s="32"/>
      <c r="R2" s="32"/>
      <c r="S2" s="32"/>
      <c r="T2" s="32"/>
      <c r="U2" s="32"/>
      <c r="V2" s="32"/>
      <c r="W2" s="32"/>
      <c r="X2" s="32"/>
      <c r="Y2" s="32"/>
      <c r="Z2" s="32"/>
      <c r="AA2" s="280"/>
      <c r="AB2" s="280"/>
      <c r="AC2" s="280"/>
      <c r="AD2" s="280"/>
    </row>
    <row r="3" spans="1:30" ht="12.75" customHeight="1">
      <c r="A3" s="684" t="s">
        <v>550</v>
      </c>
      <c r="B3" s="685"/>
      <c r="C3" s="689" t="s">
        <v>551</v>
      </c>
      <c r="E3" s="154"/>
      <c r="F3" s="154"/>
      <c r="G3" s="346"/>
      <c r="H3" s="347"/>
      <c r="I3" s="347"/>
      <c r="J3" s="347"/>
      <c r="K3" s="2"/>
      <c r="L3" s="2"/>
      <c r="M3" s="2"/>
      <c r="N3" s="2"/>
      <c r="O3" s="2"/>
      <c r="P3" s="2"/>
      <c r="Q3" s="2"/>
      <c r="R3" s="2"/>
      <c r="S3" s="2"/>
      <c r="T3" s="2"/>
      <c r="U3" s="2"/>
      <c r="V3" s="2"/>
      <c r="W3" s="2"/>
      <c r="X3" s="2"/>
      <c r="Y3" s="2"/>
      <c r="Z3" s="2"/>
      <c r="AA3" s="2"/>
      <c r="AB3" s="2"/>
      <c r="AC3" s="2"/>
    </row>
    <row r="4" spans="1:30" ht="12.75" customHeight="1" thickBot="1">
      <c r="A4" s="686"/>
      <c r="B4" s="687"/>
      <c r="C4" s="662"/>
      <c r="E4" s="154"/>
      <c r="F4" s="154"/>
      <c r="G4" s="346"/>
      <c r="H4" s="347"/>
      <c r="I4" s="347"/>
      <c r="J4" s="347"/>
      <c r="K4" s="2"/>
      <c r="L4" s="2"/>
      <c r="M4" s="2"/>
      <c r="N4" s="2"/>
      <c r="O4" s="2"/>
      <c r="P4" s="2"/>
      <c r="Q4" s="2"/>
      <c r="R4" s="2"/>
      <c r="S4" s="2"/>
      <c r="T4" s="2"/>
      <c r="U4" s="2"/>
      <c r="V4" s="2"/>
      <c r="W4" s="2"/>
      <c r="X4" s="2"/>
      <c r="Y4" s="2"/>
      <c r="Z4" s="2"/>
      <c r="AA4" s="2"/>
      <c r="AB4" s="2"/>
      <c r="AC4" s="2"/>
    </row>
    <row r="5" spans="1:30" ht="12.75" customHeight="1">
      <c r="A5" s="668" t="s">
        <v>552</v>
      </c>
      <c r="B5" s="669"/>
      <c r="C5" s="670"/>
      <c r="E5" s="48"/>
      <c r="F5" s="35"/>
      <c r="G5" s="38"/>
      <c r="H5" s="32"/>
      <c r="I5" s="32"/>
      <c r="J5" s="32"/>
      <c r="K5" s="32"/>
      <c r="L5" s="32"/>
      <c r="M5" s="32"/>
      <c r="N5" s="32"/>
      <c r="O5" s="32"/>
      <c r="P5" s="32"/>
      <c r="Q5" s="32"/>
      <c r="R5" s="32"/>
      <c r="S5" s="32"/>
      <c r="T5" s="32"/>
      <c r="U5" s="32"/>
      <c r="V5" s="32"/>
      <c r="W5" s="32"/>
      <c r="X5" s="32"/>
      <c r="Y5" s="32"/>
      <c r="Z5" s="32"/>
      <c r="AA5" s="32"/>
      <c r="AB5" s="32"/>
      <c r="AC5" s="32"/>
    </row>
    <row r="6" spans="1:30" ht="12.75" customHeight="1">
      <c r="A6" s="671"/>
      <c r="B6" s="672"/>
      <c r="C6" s="673"/>
      <c r="E6" s="348"/>
      <c r="F6" s="35"/>
      <c r="G6" s="38"/>
      <c r="H6" s="32"/>
      <c r="I6" s="32"/>
      <c r="J6" s="32"/>
      <c r="K6" s="32"/>
      <c r="L6" s="32"/>
      <c r="M6" s="32"/>
      <c r="N6" s="32"/>
      <c r="O6" s="32"/>
      <c r="P6" s="32"/>
      <c r="Q6" s="32"/>
      <c r="R6" s="32"/>
      <c r="S6" s="32"/>
      <c r="T6" s="32"/>
      <c r="U6" s="32"/>
      <c r="V6" s="32"/>
      <c r="W6" s="32"/>
      <c r="X6" s="32"/>
      <c r="Y6" s="32"/>
      <c r="Z6" s="32"/>
      <c r="AA6" s="32"/>
      <c r="AB6" s="32"/>
      <c r="AC6" s="32"/>
    </row>
    <row r="7" spans="1:30" ht="12.75" customHeight="1">
      <c r="A7" s="671"/>
      <c r="B7" s="672"/>
      <c r="C7" s="673"/>
      <c r="E7" s="349"/>
      <c r="F7" s="35"/>
      <c r="G7" s="38"/>
      <c r="H7" s="32"/>
      <c r="I7" s="32"/>
      <c r="J7" s="32"/>
      <c r="K7" s="32"/>
      <c r="L7" s="32"/>
      <c r="M7" s="32"/>
      <c r="N7" s="32"/>
      <c r="O7" s="32"/>
      <c r="P7" s="32"/>
      <c r="Q7" s="32"/>
      <c r="R7" s="32"/>
      <c r="S7" s="32"/>
      <c r="T7" s="32"/>
      <c r="U7" s="32"/>
      <c r="V7" s="32"/>
      <c r="W7" s="32"/>
      <c r="X7" s="32"/>
      <c r="Y7" s="32"/>
      <c r="Z7" s="32"/>
      <c r="AA7" s="32"/>
      <c r="AB7" s="32"/>
      <c r="AC7" s="32"/>
    </row>
    <row r="8" spans="1:30" ht="12.75" customHeight="1">
      <c r="A8" s="671"/>
      <c r="B8" s="672"/>
      <c r="C8" s="673"/>
      <c r="E8" s="35"/>
      <c r="F8" s="35"/>
      <c r="G8" s="38"/>
      <c r="H8" s="32"/>
      <c r="I8" s="32"/>
      <c r="J8" s="32"/>
      <c r="K8" s="32"/>
      <c r="L8" s="32"/>
      <c r="M8" s="32"/>
      <c r="N8" s="32"/>
      <c r="O8" s="32"/>
      <c r="P8" s="32"/>
      <c r="Q8" s="32"/>
      <c r="R8" s="32"/>
      <c r="S8" s="32"/>
      <c r="T8" s="32"/>
      <c r="U8" s="32"/>
      <c r="V8" s="32"/>
      <c r="W8" s="32"/>
      <c r="X8" s="32"/>
      <c r="Y8" s="32"/>
      <c r="Z8" s="32"/>
      <c r="AA8" s="32"/>
      <c r="AB8" s="32"/>
      <c r="AC8" s="32"/>
    </row>
    <row r="9" spans="1:30" ht="12.75" customHeight="1">
      <c r="A9" s="671"/>
      <c r="B9" s="672"/>
      <c r="C9" s="673"/>
      <c r="E9" s="35"/>
      <c r="F9" s="35"/>
      <c r="G9" s="38"/>
      <c r="H9" s="32"/>
      <c r="I9" s="32"/>
      <c r="J9" s="32"/>
      <c r="K9" s="32"/>
      <c r="L9" s="32"/>
      <c r="M9" s="32"/>
      <c r="N9" s="32"/>
      <c r="O9" s="32"/>
      <c r="P9" s="32"/>
      <c r="Q9" s="32"/>
      <c r="R9" s="32"/>
      <c r="S9" s="32"/>
      <c r="T9" s="32"/>
      <c r="U9" s="32"/>
      <c r="V9" s="32"/>
      <c r="W9" s="32"/>
      <c r="X9" s="32"/>
      <c r="Y9" s="32"/>
      <c r="Z9" s="32"/>
      <c r="AA9" s="32"/>
      <c r="AB9" s="32"/>
      <c r="AC9" s="32"/>
    </row>
    <row r="10" spans="1:30" ht="12.75" customHeight="1">
      <c r="A10" s="671"/>
      <c r="B10" s="672"/>
      <c r="C10" s="673"/>
      <c r="E10" s="35"/>
      <c r="F10" s="35"/>
      <c r="G10" s="38"/>
      <c r="H10" s="32"/>
      <c r="I10" s="32"/>
      <c r="J10" s="32"/>
      <c r="K10" s="32"/>
      <c r="L10" s="32"/>
      <c r="M10" s="32"/>
      <c r="N10" s="32"/>
      <c r="O10" s="32"/>
      <c r="P10" s="32"/>
      <c r="Q10" s="32"/>
      <c r="R10" s="32"/>
      <c r="S10" s="32"/>
      <c r="T10" s="32"/>
      <c r="U10" s="32"/>
      <c r="V10" s="32"/>
      <c r="W10" s="32"/>
      <c r="X10" s="32"/>
      <c r="Y10" s="32"/>
      <c r="Z10" s="32"/>
      <c r="AA10" s="32"/>
      <c r="AB10" s="32"/>
      <c r="AC10" s="32"/>
    </row>
    <row r="11" spans="1:30" ht="12.75" customHeight="1">
      <c r="A11" s="671"/>
      <c r="B11" s="672"/>
      <c r="C11" s="673"/>
      <c r="E11" s="35"/>
      <c r="F11" s="35"/>
      <c r="G11" s="38"/>
      <c r="H11" s="32"/>
      <c r="I11" s="32"/>
      <c r="J11" s="32"/>
      <c r="K11" s="32"/>
      <c r="L11" s="32"/>
      <c r="M11" s="32"/>
      <c r="N11" s="32"/>
      <c r="O11" s="32"/>
      <c r="P11" s="32"/>
      <c r="Q11" s="32"/>
      <c r="R11" s="32"/>
      <c r="S11" s="32"/>
      <c r="T11" s="32"/>
      <c r="U11" s="32"/>
      <c r="V11" s="32"/>
      <c r="W11" s="32"/>
      <c r="X11" s="32"/>
      <c r="Y11" s="32"/>
      <c r="Z11" s="32"/>
      <c r="AA11" s="32"/>
      <c r="AB11" s="32"/>
      <c r="AC11" s="32"/>
    </row>
    <row r="12" spans="1:30" ht="12.75" customHeight="1">
      <c r="A12" s="671"/>
      <c r="B12" s="672"/>
      <c r="C12" s="673"/>
      <c r="E12" s="35"/>
      <c r="F12" s="35"/>
      <c r="G12" s="38"/>
      <c r="H12" s="32"/>
      <c r="I12" s="32"/>
      <c r="J12" s="32"/>
      <c r="K12" s="32"/>
      <c r="L12" s="32"/>
      <c r="M12" s="32"/>
      <c r="N12" s="32"/>
      <c r="O12" s="32"/>
      <c r="P12" s="32"/>
      <c r="Q12" s="32"/>
      <c r="R12" s="32"/>
      <c r="S12" s="32"/>
      <c r="T12" s="32"/>
      <c r="U12" s="32"/>
      <c r="V12" s="32"/>
      <c r="W12" s="32"/>
      <c r="X12" s="32"/>
      <c r="Y12" s="32"/>
      <c r="Z12" s="32"/>
      <c r="AA12" s="32"/>
      <c r="AB12" s="32"/>
      <c r="AC12" s="32"/>
    </row>
    <row r="13" spans="1:30" ht="12.75" customHeight="1">
      <c r="A13" s="671"/>
      <c r="B13" s="672"/>
      <c r="C13" s="673"/>
      <c r="E13" s="35"/>
      <c r="F13" s="35"/>
      <c r="G13" s="38"/>
      <c r="H13" s="32"/>
      <c r="I13" s="32"/>
      <c r="J13" s="32"/>
      <c r="K13" s="32"/>
      <c r="L13" s="32"/>
      <c r="M13" s="32"/>
      <c r="N13" s="32"/>
      <c r="O13" s="32"/>
      <c r="P13" s="32"/>
      <c r="Q13" s="32"/>
      <c r="R13" s="32"/>
      <c r="S13" s="32"/>
      <c r="T13" s="32"/>
      <c r="U13" s="32"/>
      <c r="V13" s="32"/>
      <c r="W13" s="32"/>
      <c r="X13" s="32"/>
      <c r="Y13" s="32"/>
      <c r="Z13" s="32"/>
      <c r="AA13" s="32"/>
      <c r="AB13" s="32"/>
      <c r="AC13" s="32"/>
    </row>
    <row r="14" spans="1:30" ht="12.75" customHeight="1">
      <c r="A14" s="671"/>
      <c r="B14" s="672"/>
      <c r="C14" s="673"/>
      <c r="E14" s="35"/>
      <c r="F14" s="35"/>
      <c r="G14" s="38"/>
      <c r="H14" s="32"/>
      <c r="I14" s="32"/>
      <c r="J14" s="32"/>
      <c r="K14" s="32"/>
      <c r="L14" s="32"/>
      <c r="M14" s="32"/>
      <c r="N14" s="32"/>
      <c r="O14" s="32"/>
      <c r="P14" s="32"/>
      <c r="Q14" s="32"/>
      <c r="R14" s="32"/>
      <c r="S14" s="32"/>
      <c r="T14" s="32"/>
      <c r="U14" s="32"/>
      <c r="V14" s="32"/>
      <c r="W14" s="32"/>
      <c r="X14" s="32"/>
      <c r="Y14" s="32"/>
      <c r="Z14" s="32"/>
      <c r="AA14" s="32"/>
      <c r="AB14" s="32"/>
      <c r="AC14" s="32"/>
    </row>
    <row r="15" spans="1:30" ht="12.75" customHeight="1">
      <c r="A15" s="671"/>
      <c r="B15" s="672"/>
      <c r="C15" s="673"/>
      <c r="E15" s="35"/>
      <c r="F15" s="35"/>
      <c r="G15" s="38"/>
      <c r="H15" s="32"/>
      <c r="I15" s="32"/>
      <c r="J15" s="32"/>
      <c r="K15" s="32"/>
      <c r="L15" s="32"/>
      <c r="M15" s="32"/>
      <c r="N15" s="32"/>
      <c r="O15" s="32"/>
      <c r="P15" s="32"/>
      <c r="Q15" s="32"/>
      <c r="R15" s="32"/>
      <c r="S15" s="32"/>
      <c r="T15" s="32"/>
      <c r="U15" s="32"/>
      <c r="V15" s="32"/>
      <c r="W15" s="32"/>
      <c r="X15" s="32"/>
      <c r="Y15" s="32"/>
      <c r="Z15" s="32"/>
      <c r="AA15" s="32"/>
      <c r="AB15" s="32"/>
      <c r="AC15" s="32"/>
    </row>
    <row r="16" spans="1:30" ht="12.75" customHeight="1">
      <c r="A16" s="671"/>
      <c r="B16" s="672"/>
      <c r="C16" s="673"/>
      <c r="E16" s="35"/>
      <c r="F16" s="35"/>
      <c r="G16" s="38"/>
      <c r="H16" s="32"/>
      <c r="I16" s="32"/>
      <c r="J16" s="32"/>
      <c r="K16" s="32"/>
      <c r="L16" s="32"/>
      <c r="M16" s="32"/>
      <c r="N16" s="32"/>
      <c r="O16" s="32"/>
      <c r="P16" s="32"/>
      <c r="Q16" s="32"/>
      <c r="R16" s="32"/>
      <c r="S16" s="32"/>
      <c r="T16" s="32"/>
      <c r="U16" s="32"/>
      <c r="V16" s="32"/>
      <c r="W16" s="32"/>
      <c r="X16" s="32"/>
      <c r="Y16" s="32"/>
      <c r="Z16" s="32"/>
      <c r="AA16" s="32"/>
      <c r="AB16" s="32"/>
      <c r="AC16" s="32"/>
    </row>
    <row r="17" spans="1:30" ht="12.75" customHeight="1">
      <c r="A17" s="671"/>
      <c r="B17" s="672"/>
      <c r="C17" s="673"/>
      <c r="E17" s="35"/>
      <c r="F17" s="35"/>
      <c r="G17" s="38"/>
      <c r="H17" s="32"/>
      <c r="I17" s="32"/>
      <c r="J17" s="32"/>
      <c r="K17" s="32"/>
      <c r="L17" s="32"/>
      <c r="M17" s="32"/>
      <c r="N17" s="32"/>
      <c r="O17" s="32"/>
      <c r="P17" s="32"/>
      <c r="Q17" s="32"/>
      <c r="R17" s="32"/>
      <c r="S17" s="32"/>
      <c r="T17" s="32"/>
      <c r="U17" s="32"/>
      <c r="V17" s="32"/>
      <c r="W17" s="32"/>
      <c r="X17" s="32"/>
      <c r="Y17" s="32"/>
      <c r="Z17" s="32"/>
      <c r="AA17" s="32"/>
      <c r="AB17" s="32"/>
      <c r="AC17" s="32"/>
    </row>
    <row r="18" spans="1:30" ht="12.75" customHeight="1">
      <c r="A18" s="671"/>
      <c r="B18" s="672"/>
      <c r="C18" s="673"/>
      <c r="E18" s="35"/>
      <c r="F18" s="35"/>
      <c r="G18" s="38"/>
      <c r="H18" s="32"/>
      <c r="I18" s="32"/>
      <c r="J18" s="32"/>
      <c r="K18" s="32"/>
      <c r="L18" s="32"/>
      <c r="M18" s="32"/>
      <c r="N18" s="32"/>
      <c r="O18" s="32"/>
      <c r="P18" s="32"/>
      <c r="Q18" s="32"/>
      <c r="R18" s="32"/>
      <c r="S18" s="32"/>
      <c r="T18" s="32"/>
      <c r="U18" s="32"/>
      <c r="V18" s="32"/>
      <c r="W18" s="32"/>
      <c r="X18" s="32"/>
      <c r="Y18" s="32"/>
      <c r="Z18" s="32"/>
      <c r="AA18" s="32"/>
      <c r="AB18" s="32"/>
      <c r="AC18" s="32"/>
    </row>
    <row r="19" spans="1:30" ht="12.75" customHeight="1">
      <c r="A19" s="671"/>
      <c r="B19" s="672"/>
      <c r="C19" s="673"/>
      <c r="E19" s="35"/>
      <c r="F19" s="35"/>
      <c r="G19" s="38"/>
      <c r="H19" s="32"/>
      <c r="I19" s="32"/>
      <c r="J19" s="32"/>
      <c r="K19" s="32"/>
      <c r="L19" s="32"/>
      <c r="M19" s="32"/>
      <c r="N19" s="32"/>
      <c r="O19" s="32"/>
      <c r="P19" s="32"/>
      <c r="Q19" s="32"/>
      <c r="R19" s="32"/>
      <c r="S19" s="32"/>
      <c r="T19" s="32"/>
      <c r="U19" s="32"/>
      <c r="V19" s="32"/>
      <c r="W19" s="32"/>
      <c r="X19" s="32"/>
      <c r="Y19" s="32"/>
      <c r="Z19" s="32"/>
      <c r="AA19" s="32"/>
      <c r="AB19" s="32"/>
      <c r="AC19" s="32"/>
    </row>
    <row r="20" spans="1:30" ht="12.75" customHeight="1">
      <c r="A20" s="671"/>
      <c r="B20" s="672"/>
      <c r="C20" s="673"/>
      <c r="E20" s="35"/>
      <c r="F20" s="35"/>
      <c r="G20" s="38"/>
      <c r="H20" s="32"/>
      <c r="I20" s="32"/>
      <c r="J20" s="32"/>
      <c r="K20" s="32"/>
      <c r="L20" s="32"/>
      <c r="M20" s="32"/>
      <c r="N20" s="32"/>
      <c r="O20" s="32"/>
      <c r="P20" s="32"/>
      <c r="Q20" s="32"/>
      <c r="R20" s="32"/>
      <c r="S20" s="32"/>
      <c r="T20" s="32"/>
      <c r="U20" s="32"/>
      <c r="V20" s="32"/>
      <c r="W20" s="32"/>
      <c r="X20" s="32"/>
      <c r="Y20" s="32"/>
      <c r="Z20" s="32"/>
      <c r="AA20" s="32"/>
      <c r="AB20" s="32"/>
      <c r="AC20" s="32"/>
    </row>
    <row r="21" spans="1:30" ht="12.75" customHeight="1">
      <c r="A21" s="671"/>
      <c r="B21" s="672"/>
      <c r="C21" s="673"/>
      <c r="E21" s="35"/>
      <c r="F21" s="35"/>
      <c r="G21" s="38"/>
      <c r="H21" s="32"/>
      <c r="I21" s="32"/>
      <c r="J21" s="32"/>
      <c r="K21" s="32"/>
      <c r="L21" s="32"/>
      <c r="M21" s="32"/>
      <c r="N21" s="32"/>
      <c r="O21" s="32"/>
      <c r="P21" s="32"/>
      <c r="Q21" s="32"/>
      <c r="R21" s="32"/>
      <c r="S21" s="32"/>
      <c r="T21" s="32"/>
      <c r="U21" s="32"/>
      <c r="V21" s="32"/>
      <c r="W21" s="32"/>
      <c r="X21" s="32"/>
      <c r="Y21" s="32"/>
      <c r="Z21" s="32"/>
      <c r="AA21" s="32"/>
      <c r="AB21" s="32"/>
      <c r="AC21" s="32"/>
    </row>
    <row r="22" spans="1:30" ht="12.75" customHeight="1">
      <c r="A22" s="671"/>
      <c r="B22" s="672"/>
      <c r="C22" s="673"/>
      <c r="E22" s="35"/>
      <c r="F22" s="35"/>
      <c r="G22" s="38"/>
      <c r="H22" s="32"/>
      <c r="I22" s="32"/>
      <c r="J22" s="32"/>
      <c r="K22" s="32"/>
      <c r="L22" s="32"/>
      <c r="M22" s="32"/>
      <c r="N22" s="32"/>
      <c r="O22" s="32"/>
      <c r="P22" s="32"/>
      <c r="Q22" s="32"/>
      <c r="R22" s="32"/>
      <c r="S22" s="32"/>
      <c r="T22" s="32"/>
      <c r="U22" s="32"/>
      <c r="V22" s="32"/>
      <c r="W22" s="32"/>
      <c r="X22" s="32"/>
      <c r="Y22" s="32"/>
      <c r="Z22" s="32"/>
      <c r="AA22" s="32"/>
      <c r="AB22" s="32"/>
      <c r="AC22" s="32"/>
    </row>
    <row r="23" spans="1:30" ht="12.75" customHeight="1">
      <c r="A23" s="671"/>
      <c r="B23" s="672"/>
      <c r="C23" s="673"/>
      <c r="E23" s="35"/>
      <c r="F23" s="35"/>
      <c r="G23" s="38"/>
      <c r="H23" s="32"/>
      <c r="I23" s="32"/>
      <c r="J23" s="32"/>
      <c r="K23" s="32"/>
      <c r="L23" s="32"/>
      <c r="M23" s="32"/>
      <c r="N23" s="32"/>
      <c r="O23" s="32"/>
      <c r="P23" s="32"/>
      <c r="Q23" s="32"/>
      <c r="R23" s="32"/>
      <c r="S23" s="32"/>
      <c r="T23" s="32"/>
      <c r="U23" s="32"/>
      <c r="V23" s="32"/>
      <c r="W23" s="32"/>
      <c r="X23" s="32"/>
      <c r="Y23" s="32"/>
      <c r="Z23" s="32"/>
      <c r="AA23" s="32"/>
      <c r="AB23" s="32"/>
      <c r="AC23" s="32"/>
    </row>
    <row r="24" spans="1:30" ht="11.25" customHeight="1" thickBot="1">
      <c r="A24" s="674"/>
      <c r="B24" s="675"/>
      <c r="C24" s="676"/>
      <c r="E24" s="35"/>
      <c r="F24" s="35"/>
      <c r="G24" s="38"/>
      <c r="H24" s="32"/>
      <c r="I24" s="32"/>
      <c r="J24" s="32"/>
      <c r="K24" s="32"/>
      <c r="L24" s="32"/>
      <c r="M24" s="32"/>
      <c r="N24" s="32"/>
      <c r="O24" s="32"/>
      <c r="P24" s="32"/>
      <c r="Q24" s="32"/>
      <c r="R24" s="32"/>
      <c r="S24" s="32"/>
      <c r="T24" s="32"/>
      <c r="U24" s="32"/>
      <c r="V24" s="32"/>
      <c r="W24" s="32"/>
      <c r="X24" s="32"/>
      <c r="Y24" s="32"/>
      <c r="Z24" s="32"/>
      <c r="AA24" s="32"/>
      <c r="AB24" s="32"/>
      <c r="AC24" s="32"/>
    </row>
    <row r="25" spans="1:30" ht="12.75" customHeight="1">
      <c r="A25" s="57" t="s">
        <v>4</v>
      </c>
      <c r="B25" s="156"/>
      <c r="C25" s="157"/>
      <c r="E25" s="35"/>
      <c r="F25" s="35"/>
      <c r="G25" s="38"/>
      <c r="H25" s="32"/>
      <c r="I25" s="32"/>
      <c r="J25" s="32"/>
      <c r="K25" s="32"/>
      <c r="L25" s="32"/>
      <c r="M25" s="32"/>
      <c r="N25" s="32"/>
      <c r="O25" s="32"/>
      <c r="P25" s="32"/>
      <c r="Q25" s="32"/>
      <c r="R25" s="32"/>
      <c r="S25" s="32"/>
      <c r="T25" s="32"/>
      <c r="U25" s="32"/>
      <c r="V25" s="32"/>
      <c r="W25" s="32"/>
      <c r="X25" s="32"/>
      <c r="Y25" s="32"/>
      <c r="Z25" s="32"/>
      <c r="AA25" s="32"/>
      <c r="AB25" s="32"/>
      <c r="AC25" s="32"/>
    </row>
    <row r="26" spans="1:30" ht="12.75" customHeight="1">
      <c r="A26" s="63" t="s">
        <v>553</v>
      </c>
      <c r="B26" s="78"/>
      <c r="C26" s="79"/>
      <c r="E26" s="544"/>
      <c r="F26" s="544"/>
      <c r="G26" s="465"/>
      <c r="H26" s="464"/>
      <c r="I26" s="464"/>
      <c r="J26" s="464"/>
      <c r="K26" s="464"/>
      <c r="L26" s="464"/>
      <c r="M26" s="464"/>
      <c r="N26" s="464"/>
      <c r="O26" s="464"/>
      <c r="P26" s="464"/>
      <c r="Q26" s="464"/>
      <c r="R26" s="464"/>
      <c r="S26" s="464"/>
      <c r="T26" s="464"/>
      <c r="U26" s="464"/>
      <c r="V26" s="464"/>
      <c r="W26" s="32"/>
      <c r="X26" s="32"/>
      <c r="Y26" s="32"/>
      <c r="Z26" s="32"/>
      <c r="AA26" s="32"/>
      <c r="AB26" s="32"/>
      <c r="AC26" s="32"/>
    </row>
    <row r="27" spans="1:30" ht="12.75" customHeight="1">
      <c r="A27" s="63" t="s">
        <v>554</v>
      </c>
      <c r="B27" s="78"/>
      <c r="C27" s="79"/>
      <c r="E27" s="544"/>
      <c r="F27" s="544"/>
      <c r="G27" s="465"/>
      <c r="H27" s="464"/>
      <c r="I27" s="464"/>
      <c r="J27" s="464"/>
      <c r="K27" s="464"/>
      <c r="L27" s="464"/>
      <c r="M27" s="464"/>
      <c r="N27" s="464"/>
      <c r="O27" s="464"/>
      <c r="P27" s="464"/>
      <c r="Q27" s="464"/>
      <c r="R27" s="464"/>
      <c r="S27" s="464"/>
      <c r="T27" s="464"/>
      <c r="U27" s="464"/>
      <c r="V27" s="464"/>
      <c r="W27" s="32"/>
      <c r="X27" s="32"/>
      <c r="Y27" s="32"/>
      <c r="Z27" s="32"/>
      <c r="AA27" s="32"/>
      <c r="AB27" s="32"/>
      <c r="AC27" s="32"/>
    </row>
    <row r="28" spans="1:30" ht="12.75" customHeight="1" thickBot="1">
      <c r="A28" s="64" t="s">
        <v>88</v>
      </c>
      <c r="B28" s="159"/>
      <c r="C28" s="160"/>
      <c r="E28" s="544"/>
      <c r="F28" s="544"/>
      <c r="G28" s="465"/>
      <c r="H28" s="464"/>
      <c r="I28" s="464"/>
      <c r="J28" s="464"/>
      <c r="K28" s="464"/>
      <c r="L28" s="464"/>
      <c r="M28" s="464"/>
      <c r="N28" s="464"/>
      <c r="O28" s="464"/>
      <c r="P28" s="464"/>
      <c r="Q28" s="464"/>
      <c r="R28" s="464"/>
      <c r="S28" s="464"/>
      <c r="T28" s="464"/>
      <c r="U28" s="464"/>
      <c r="V28" s="464"/>
      <c r="W28" s="32"/>
      <c r="X28" s="32"/>
      <c r="Y28" s="32"/>
      <c r="Z28" s="32"/>
      <c r="AA28" s="32"/>
      <c r="AB28" s="32"/>
      <c r="AC28" s="32"/>
    </row>
    <row r="29" spans="1:30" ht="12.75" customHeight="1" thickBot="1">
      <c r="A29" s="65" t="s">
        <v>89</v>
      </c>
      <c r="B29" s="96"/>
      <c r="C29" s="68">
        <f>+C31+C54+C70+C94+C100</f>
        <v>1454534196</v>
      </c>
      <c r="E29" s="599"/>
      <c r="F29" s="600"/>
      <c r="G29" s="465"/>
      <c r="H29" s="464"/>
      <c r="I29" s="464"/>
      <c r="J29" s="464"/>
      <c r="K29" s="464"/>
      <c r="L29" s="464"/>
      <c r="M29" s="464"/>
      <c r="N29" s="464"/>
      <c r="O29" s="464"/>
      <c r="P29" s="464"/>
      <c r="Q29" s="464"/>
      <c r="R29" s="464"/>
      <c r="S29" s="464"/>
      <c r="T29" s="464"/>
      <c r="U29" s="464"/>
      <c r="V29" s="464"/>
      <c r="W29" s="32"/>
      <c r="X29" s="32"/>
      <c r="Y29" s="32"/>
      <c r="Z29" s="32"/>
      <c r="AA29" s="32"/>
      <c r="AB29" s="32"/>
      <c r="AC29" s="32"/>
    </row>
    <row r="30" spans="1:30" ht="12.75" customHeight="1" thickBot="1">
      <c r="A30" s="49"/>
      <c r="B30" s="78"/>
      <c r="C30" s="23"/>
      <c r="D30" s="350"/>
      <c r="E30" s="601"/>
      <c r="F30" s="602"/>
      <c r="G30" s="602"/>
      <c r="H30" s="603"/>
      <c r="I30" s="602"/>
      <c r="J30" s="602"/>
      <c r="K30" s="464"/>
      <c r="L30" s="464"/>
      <c r="M30" s="464"/>
      <c r="N30" s="464"/>
      <c r="O30" s="464"/>
      <c r="P30" s="464"/>
      <c r="Q30" s="464"/>
      <c r="R30" s="464"/>
      <c r="S30" s="464"/>
      <c r="T30" s="464"/>
      <c r="U30" s="464"/>
      <c r="V30" s="464"/>
      <c r="W30" s="32"/>
      <c r="X30" s="32"/>
      <c r="Y30" s="32"/>
      <c r="Z30" s="32"/>
      <c r="AA30" s="32"/>
      <c r="AB30" s="32"/>
      <c r="AC30" s="32"/>
      <c r="AD30" s="32"/>
    </row>
    <row r="31" spans="1:30" ht="12.75" customHeight="1" thickBot="1">
      <c r="A31" s="850" t="s">
        <v>9</v>
      </c>
      <c r="B31" s="657"/>
      <c r="C31" s="351">
        <f>C32+C39+C46</f>
        <v>514904196</v>
      </c>
      <c r="D31" s="204"/>
      <c r="E31" s="555"/>
      <c r="F31" s="599"/>
      <c r="G31" s="599"/>
      <c r="H31" s="604"/>
      <c r="I31" s="599"/>
      <c r="J31" s="599"/>
      <c r="K31" s="464"/>
      <c r="L31" s="464"/>
      <c r="M31" s="464"/>
      <c r="N31" s="464"/>
      <c r="O31" s="464"/>
      <c r="P31" s="464"/>
      <c r="Q31" s="464"/>
      <c r="R31" s="464"/>
      <c r="S31" s="464"/>
      <c r="T31" s="464"/>
      <c r="U31" s="464"/>
      <c r="V31" s="464"/>
      <c r="W31" s="32"/>
      <c r="X31" s="32"/>
      <c r="Y31" s="32"/>
      <c r="Z31" s="32"/>
      <c r="AA31" s="32"/>
      <c r="AB31" s="32"/>
      <c r="AC31" s="32"/>
      <c r="AD31" s="32"/>
    </row>
    <row r="32" spans="1:30" ht="12.75" customHeight="1">
      <c r="A32" s="21">
        <v>211101</v>
      </c>
      <c r="B32" s="22" t="s">
        <v>11</v>
      </c>
      <c r="C32" s="23">
        <f>SUM(C33:C38)</f>
        <v>206744427</v>
      </c>
      <c r="D32" s="8"/>
      <c r="E32" s="532"/>
      <c r="F32" s="605"/>
      <c r="G32" s="605"/>
      <c r="H32" s="604"/>
      <c r="I32" s="605"/>
      <c r="J32" s="605"/>
      <c r="K32" s="532"/>
      <c r="L32" s="532"/>
      <c r="M32" s="532"/>
      <c r="N32" s="532"/>
      <c r="O32" s="532"/>
      <c r="P32" s="532"/>
      <c r="Q32" s="532"/>
      <c r="R32" s="532"/>
      <c r="S32" s="532"/>
      <c r="T32" s="532"/>
      <c r="U32" s="532"/>
      <c r="V32" s="532"/>
      <c r="W32" s="2"/>
      <c r="X32" s="2"/>
      <c r="Y32" s="2"/>
      <c r="Z32" s="2"/>
      <c r="AA32" s="2"/>
      <c r="AB32" s="2"/>
      <c r="AC32" s="2"/>
      <c r="AD32" s="2"/>
    </row>
    <row r="33" spans="1:30" ht="12.75" customHeight="1">
      <c r="A33" s="25">
        <v>21110101</v>
      </c>
      <c r="B33" s="26" t="s">
        <v>12</v>
      </c>
      <c r="C33" s="26">
        <v>160898640</v>
      </c>
      <c r="D33" s="51"/>
      <c r="E33" s="464"/>
      <c r="F33" s="605"/>
      <c r="G33" s="605"/>
      <c r="H33" s="604"/>
      <c r="I33" s="605"/>
      <c r="J33" s="605"/>
      <c r="K33" s="606"/>
      <c r="L33" s="606"/>
      <c r="M33" s="464"/>
      <c r="N33" s="464"/>
      <c r="O33" s="464"/>
      <c r="P33" s="464"/>
      <c r="Q33" s="464"/>
      <c r="R33" s="464"/>
      <c r="S33" s="464"/>
      <c r="T33" s="464"/>
      <c r="U33" s="464"/>
      <c r="V33" s="464"/>
      <c r="W33" s="32"/>
      <c r="X33" s="32"/>
      <c r="Y33" s="32"/>
      <c r="Z33" s="32"/>
      <c r="AA33" s="32"/>
      <c r="AB33" s="32"/>
      <c r="AC33" s="32"/>
      <c r="AD33" s="32"/>
    </row>
    <row r="34" spans="1:30" ht="12.75" customHeight="1">
      <c r="A34" s="25">
        <v>21110102</v>
      </c>
      <c r="B34" s="26" t="s">
        <v>13</v>
      </c>
      <c r="C34" s="26">
        <v>29397702</v>
      </c>
      <c r="D34" s="51"/>
      <c r="E34" s="539"/>
      <c r="F34" s="605"/>
      <c r="G34" s="605"/>
      <c r="H34" s="607"/>
      <c r="I34" s="605"/>
      <c r="J34" s="605"/>
      <c r="K34" s="539"/>
      <c r="L34" s="539"/>
      <c r="M34" s="539"/>
      <c r="N34" s="539"/>
      <c r="O34" s="539"/>
      <c r="P34" s="539"/>
      <c r="Q34" s="539"/>
      <c r="R34" s="539"/>
      <c r="S34" s="539"/>
      <c r="T34" s="539"/>
      <c r="U34" s="539"/>
      <c r="V34" s="539"/>
      <c r="W34" s="27"/>
      <c r="X34" s="27"/>
      <c r="Y34" s="27"/>
      <c r="Z34" s="27"/>
      <c r="AA34" s="27"/>
      <c r="AB34" s="27"/>
      <c r="AC34" s="27"/>
      <c r="AD34" s="27"/>
    </row>
    <row r="35" spans="1:30" ht="12.75" customHeight="1">
      <c r="A35" s="25">
        <v>21110103</v>
      </c>
      <c r="B35" s="26" t="s">
        <v>14</v>
      </c>
      <c r="C35" s="26">
        <v>8384782</v>
      </c>
      <c r="D35" s="51"/>
      <c r="E35" s="539"/>
      <c r="F35" s="460"/>
      <c r="G35" s="460"/>
      <c r="H35" s="545"/>
      <c r="I35" s="539"/>
      <c r="J35" s="539"/>
      <c r="K35" s="539"/>
      <c r="L35" s="539"/>
      <c r="M35" s="539"/>
      <c r="N35" s="539"/>
      <c r="O35" s="539"/>
      <c r="P35" s="539"/>
      <c r="Q35" s="539"/>
      <c r="R35" s="539"/>
      <c r="S35" s="539"/>
      <c r="T35" s="539"/>
      <c r="U35" s="539"/>
      <c r="V35" s="539"/>
      <c r="W35" s="27"/>
      <c r="X35" s="27"/>
      <c r="Y35" s="27"/>
      <c r="Z35" s="27"/>
      <c r="AA35" s="27"/>
      <c r="AB35" s="27"/>
      <c r="AC35" s="27"/>
      <c r="AD35" s="27"/>
    </row>
    <row r="36" spans="1:30" ht="12.75" customHeight="1">
      <c r="A36" s="25">
        <v>21110104</v>
      </c>
      <c r="B36" s="26" t="s">
        <v>15</v>
      </c>
      <c r="C36" s="26">
        <v>1</v>
      </c>
      <c r="D36" s="51"/>
      <c r="E36" s="539"/>
      <c r="F36" s="460"/>
      <c r="G36" s="460"/>
      <c r="H36" s="465"/>
      <c r="I36" s="539"/>
      <c r="J36" s="539"/>
      <c r="K36" s="539"/>
      <c r="L36" s="539"/>
      <c r="M36" s="539"/>
      <c r="N36" s="539"/>
      <c r="O36" s="539"/>
      <c r="P36" s="539"/>
      <c r="Q36" s="539"/>
      <c r="R36" s="539"/>
      <c r="S36" s="539"/>
      <c r="T36" s="539"/>
      <c r="U36" s="539"/>
      <c r="V36" s="539"/>
      <c r="W36" s="27"/>
      <c r="X36" s="27"/>
      <c r="Y36" s="27"/>
      <c r="Z36" s="27"/>
      <c r="AA36" s="27"/>
      <c r="AB36" s="27"/>
      <c r="AC36" s="27"/>
      <c r="AD36" s="27"/>
    </row>
    <row r="37" spans="1:30" ht="12.75" customHeight="1">
      <c r="A37" s="25">
        <v>21110105</v>
      </c>
      <c r="B37" s="26" t="s">
        <v>16</v>
      </c>
      <c r="C37" s="26">
        <v>4795912</v>
      </c>
      <c r="D37" s="51"/>
      <c r="E37" s="464"/>
      <c r="F37" s="514"/>
      <c r="G37" s="514"/>
      <c r="H37" s="465"/>
      <c r="I37" s="464"/>
      <c r="J37" s="464"/>
      <c r="K37" s="464"/>
      <c r="L37" s="464"/>
      <c r="M37" s="464"/>
      <c r="N37" s="464"/>
      <c r="O37" s="464"/>
      <c r="P37" s="464"/>
      <c r="Q37" s="464"/>
      <c r="R37" s="464"/>
      <c r="S37" s="464"/>
      <c r="T37" s="464"/>
      <c r="U37" s="464"/>
      <c r="V37" s="464"/>
      <c r="W37" s="32"/>
      <c r="X37" s="32"/>
      <c r="Y37" s="32"/>
      <c r="Z37" s="32"/>
      <c r="AA37" s="32"/>
      <c r="AB37" s="32"/>
      <c r="AC37" s="32"/>
      <c r="AD37" s="32"/>
    </row>
    <row r="38" spans="1:30" ht="12.75" customHeight="1">
      <c r="A38" s="25">
        <v>21110106</v>
      </c>
      <c r="B38" s="26" t="s">
        <v>17</v>
      </c>
      <c r="C38" s="26">
        <v>3267390</v>
      </c>
      <c r="D38" s="51"/>
      <c r="E38" s="539"/>
      <c r="F38" s="514"/>
      <c r="G38" s="514"/>
      <c r="H38" s="465"/>
      <c r="I38" s="539"/>
      <c r="J38" s="539"/>
      <c r="K38" s="539"/>
      <c r="L38" s="539"/>
      <c r="M38" s="539"/>
      <c r="N38" s="539"/>
      <c r="O38" s="539"/>
      <c r="P38" s="539"/>
      <c r="Q38" s="539"/>
      <c r="R38" s="539"/>
      <c r="S38" s="539"/>
      <c r="T38" s="539"/>
      <c r="U38" s="539"/>
      <c r="V38" s="539"/>
      <c r="W38" s="27"/>
      <c r="X38" s="27"/>
      <c r="Y38" s="27"/>
      <c r="Z38" s="27"/>
      <c r="AA38" s="27"/>
      <c r="AB38" s="27"/>
      <c r="AC38" s="27"/>
      <c r="AD38" s="27"/>
    </row>
    <row r="39" spans="1:30" ht="12.75" customHeight="1">
      <c r="A39" s="21">
        <v>211102</v>
      </c>
      <c r="B39" s="23" t="s">
        <v>18</v>
      </c>
      <c r="C39" s="23">
        <f>SUM(C40:C45)</f>
        <v>282910370</v>
      </c>
      <c r="D39" s="51"/>
      <c r="E39" s="539"/>
      <c r="F39" s="514"/>
      <c r="G39" s="514"/>
      <c r="H39" s="465"/>
      <c r="I39" s="539"/>
      <c r="J39" s="539"/>
      <c r="K39" s="539"/>
      <c r="L39" s="539"/>
      <c r="M39" s="539"/>
      <c r="N39" s="539"/>
      <c r="O39" s="539"/>
      <c r="P39" s="539"/>
      <c r="Q39" s="539"/>
      <c r="R39" s="539"/>
      <c r="S39" s="539"/>
      <c r="T39" s="539"/>
      <c r="U39" s="539"/>
      <c r="V39" s="539"/>
      <c r="W39" s="27"/>
      <c r="X39" s="27"/>
      <c r="Y39" s="27"/>
      <c r="Z39" s="27"/>
      <c r="AA39" s="27"/>
      <c r="AB39" s="27"/>
      <c r="AC39" s="27"/>
      <c r="AD39" s="27"/>
    </row>
    <row r="40" spans="1:30" ht="12.75" customHeight="1">
      <c r="A40" s="25">
        <v>21110201</v>
      </c>
      <c r="B40" s="26" t="s">
        <v>19</v>
      </c>
      <c r="C40" s="26">
        <v>229006650</v>
      </c>
      <c r="D40" s="51"/>
      <c r="E40" s="464"/>
      <c r="F40" s="514"/>
      <c r="G40" s="514"/>
      <c r="H40" s="465"/>
      <c r="I40" s="464"/>
      <c r="J40" s="464"/>
      <c r="K40" s="464"/>
      <c r="L40" s="464"/>
      <c r="M40" s="464"/>
      <c r="N40" s="464"/>
      <c r="O40" s="464"/>
      <c r="P40" s="464"/>
      <c r="Q40" s="464"/>
      <c r="R40" s="464"/>
      <c r="S40" s="464"/>
      <c r="T40" s="464"/>
      <c r="U40" s="464"/>
      <c r="V40" s="464"/>
      <c r="W40" s="32"/>
      <c r="X40" s="32"/>
      <c r="Y40" s="32"/>
      <c r="Z40" s="32"/>
      <c r="AA40" s="32"/>
      <c r="AB40" s="32"/>
      <c r="AC40" s="32"/>
      <c r="AD40" s="32"/>
    </row>
    <row r="41" spans="1:30" ht="12.75" customHeight="1">
      <c r="A41" s="25">
        <v>21110202</v>
      </c>
      <c r="B41" s="26" t="s">
        <v>20</v>
      </c>
      <c r="C41" s="26">
        <v>44918333</v>
      </c>
      <c r="D41" s="51"/>
      <c r="E41" s="539"/>
      <c r="F41" s="514"/>
      <c r="G41" s="514"/>
      <c r="H41" s="465"/>
      <c r="I41" s="539"/>
      <c r="J41" s="539"/>
      <c r="K41" s="539"/>
      <c r="L41" s="539"/>
      <c r="M41" s="539"/>
      <c r="N41" s="539"/>
      <c r="O41" s="539"/>
      <c r="P41" s="539"/>
      <c r="Q41" s="539"/>
      <c r="R41" s="539"/>
      <c r="S41" s="539"/>
      <c r="T41" s="539"/>
      <c r="U41" s="539"/>
      <c r="V41" s="539"/>
      <c r="W41" s="27"/>
      <c r="X41" s="27"/>
      <c r="Y41" s="27"/>
      <c r="Z41" s="27"/>
      <c r="AA41" s="27"/>
      <c r="AB41" s="27"/>
      <c r="AC41" s="27"/>
      <c r="AD41" s="27"/>
    </row>
    <row r="42" spans="1:30" ht="12.75" customHeight="1">
      <c r="A42" s="25">
        <v>21110203</v>
      </c>
      <c r="B42" s="26" t="s">
        <v>21</v>
      </c>
      <c r="C42" s="26">
        <v>8783737</v>
      </c>
      <c r="D42" s="51"/>
      <c r="E42" s="539"/>
      <c r="F42" s="514"/>
      <c r="G42" s="514"/>
      <c r="H42" s="465"/>
      <c r="I42" s="539"/>
      <c r="J42" s="539"/>
      <c r="K42" s="539"/>
      <c r="L42" s="539"/>
      <c r="M42" s="539"/>
      <c r="N42" s="539"/>
      <c r="O42" s="539"/>
      <c r="P42" s="539"/>
      <c r="Q42" s="539"/>
      <c r="R42" s="539"/>
      <c r="S42" s="539"/>
      <c r="T42" s="539"/>
      <c r="U42" s="539"/>
      <c r="V42" s="539"/>
      <c r="W42" s="27"/>
      <c r="X42" s="27"/>
      <c r="Y42" s="27"/>
      <c r="Z42" s="27"/>
      <c r="AA42" s="27"/>
      <c r="AB42" s="27"/>
      <c r="AC42" s="27"/>
      <c r="AD42" s="27"/>
    </row>
    <row r="43" spans="1:30" ht="12.75" customHeight="1">
      <c r="A43" s="25">
        <v>21110204</v>
      </c>
      <c r="B43" s="26" t="s">
        <v>22</v>
      </c>
      <c r="C43" s="26">
        <v>1</v>
      </c>
      <c r="D43" s="51"/>
      <c r="E43" s="539"/>
      <c r="F43" s="514"/>
      <c r="G43" s="514"/>
      <c r="H43" s="465"/>
      <c r="I43" s="539"/>
      <c r="J43" s="539"/>
      <c r="K43" s="539"/>
      <c r="L43" s="539"/>
      <c r="M43" s="539"/>
      <c r="N43" s="539"/>
      <c r="O43" s="539"/>
      <c r="P43" s="539"/>
      <c r="Q43" s="539"/>
      <c r="R43" s="539"/>
      <c r="S43" s="539"/>
      <c r="T43" s="539"/>
      <c r="U43" s="539"/>
      <c r="V43" s="539"/>
      <c r="W43" s="27"/>
      <c r="X43" s="27"/>
      <c r="Y43" s="27"/>
      <c r="Z43" s="27"/>
      <c r="AA43" s="27"/>
      <c r="AB43" s="27"/>
      <c r="AC43" s="27"/>
      <c r="AD43" s="27"/>
    </row>
    <row r="44" spans="1:30" ht="12.75" customHeight="1">
      <c r="A44" s="25">
        <v>21110205</v>
      </c>
      <c r="B44" s="26" t="s">
        <v>23</v>
      </c>
      <c r="C44" s="26">
        <v>201648</v>
      </c>
      <c r="D44" s="51"/>
      <c r="E44" s="32"/>
      <c r="F44" s="23"/>
      <c r="G44" s="23"/>
      <c r="H44" s="38"/>
      <c r="I44" s="32"/>
      <c r="J44" s="32"/>
      <c r="K44" s="32"/>
      <c r="L44" s="32"/>
      <c r="M44" s="32"/>
      <c r="N44" s="32"/>
      <c r="O44" s="32"/>
      <c r="P44" s="32"/>
      <c r="Q44" s="32"/>
      <c r="R44" s="32"/>
      <c r="S44" s="32"/>
      <c r="T44" s="32"/>
      <c r="U44" s="32"/>
      <c r="V44" s="32"/>
      <c r="W44" s="32"/>
      <c r="X44" s="32"/>
      <c r="Y44" s="32"/>
      <c r="Z44" s="32"/>
      <c r="AA44" s="32"/>
      <c r="AB44" s="32"/>
      <c r="AC44" s="32"/>
      <c r="AD44" s="32"/>
    </row>
    <row r="45" spans="1:30" ht="12.75" customHeight="1">
      <c r="A45" s="25">
        <v>21110206</v>
      </c>
      <c r="B45" s="26" t="s">
        <v>24</v>
      </c>
      <c r="C45" s="26">
        <v>1</v>
      </c>
      <c r="D45" s="51"/>
      <c r="E45" s="27"/>
      <c r="F45" s="23"/>
      <c r="G45" s="23"/>
      <c r="H45" s="38"/>
      <c r="I45" s="27"/>
      <c r="J45" s="27"/>
      <c r="K45" s="27"/>
      <c r="L45" s="27"/>
      <c r="M45" s="27"/>
      <c r="N45" s="27"/>
      <c r="O45" s="27"/>
      <c r="P45" s="27"/>
      <c r="Q45" s="27"/>
      <c r="R45" s="27"/>
      <c r="S45" s="27"/>
      <c r="T45" s="27"/>
      <c r="U45" s="27"/>
      <c r="V45" s="27"/>
      <c r="W45" s="27"/>
      <c r="X45" s="27"/>
      <c r="Y45" s="27"/>
      <c r="Z45" s="27"/>
      <c r="AA45" s="27"/>
      <c r="AB45" s="27"/>
      <c r="AC45" s="27"/>
      <c r="AD45" s="27"/>
    </row>
    <row r="46" spans="1:30" ht="12.75" customHeight="1">
      <c r="A46" s="21">
        <v>211103</v>
      </c>
      <c r="B46" s="23" t="s">
        <v>25</v>
      </c>
      <c r="C46" s="23">
        <f>SUM(C47:C52)</f>
        <v>25249399</v>
      </c>
      <c r="D46" s="51"/>
      <c r="E46" s="27"/>
      <c r="F46" s="23"/>
      <c r="G46" s="23"/>
      <c r="H46" s="38"/>
      <c r="I46" s="27"/>
      <c r="J46" s="27"/>
      <c r="K46" s="27"/>
      <c r="L46" s="27"/>
      <c r="M46" s="27"/>
      <c r="N46" s="27"/>
      <c r="O46" s="27"/>
      <c r="P46" s="27"/>
      <c r="Q46" s="27"/>
      <c r="R46" s="27"/>
      <c r="S46" s="27"/>
      <c r="T46" s="27"/>
      <c r="U46" s="27"/>
      <c r="V46" s="27"/>
      <c r="W46" s="27"/>
      <c r="X46" s="27"/>
      <c r="Y46" s="27"/>
      <c r="Z46" s="27"/>
      <c r="AA46" s="27"/>
      <c r="AB46" s="27"/>
      <c r="AC46" s="27"/>
      <c r="AD46" s="27"/>
    </row>
    <row r="47" spans="1:30" ht="12.75" customHeight="1">
      <c r="A47" s="25">
        <v>21110301</v>
      </c>
      <c r="B47" s="26" t="s">
        <v>26</v>
      </c>
      <c r="C47" s="26">
        <v>20317027</v>
      </c>
      <c r="D47" s="51"/>
      <c r="E47" s="32"/>
      <c r="F47" s="32"/>
      <c r="G47" s="32"/>
      <c r="H47" s="38"/>
      <c r="I47" s="32"/>
      <c r="J47" s="32"/>
      <c r="K47" s="32"/>
      <c r="L47" s="32"/>
      <c r="M47" s="32"/>
      <c r="N47" s="32"/>
      <c r="O47" s="32"/>
      <c r="P47" s="32"/>
      <c r="Q47" s="32"/>
      <c r="R47" s="32"/>
      <c r="S47" s="32"/>
      <c r="T47" s="32"/>
      <c r="U47" s="32"/>
      <c r="V47" s="32"/>
      <c r="W47" s="32"/>
      <c r="X47" s="32"/>
      <c r="Y47" s="32"/>
      <c r="Z47" s="32"/>
      <c r="AA47" s="32"/>
      <c r="AB47" s="32"/>
      <c r="AC47" s="32"/>
      <c r="AD47" s="32"/>
    </row>
    <row r="48" spans="1:30" ht="12.75" customHeight="1">
      <c r="A48" s="25">
        <v>21110302</v>
      </c>
      <c r="B48" s="26" t="s">
        <v>27</v>
      </c>
      <c r="C48" s="26">
        <v>3839050</v>
      </c>
      <c r="D48" s="51"/>
      <c r="E48" s="27"/>
      <c r="F48" s="26"/>
      <c r="G48" s="26"/>
      <c r="H48" s="38"/>
      <c r="I48" s="27"/>
      <c r="J48" s="27"/>
      <c r="K48" s="27"/>
      <c r="L48" s="27"/>
      <c r="M48" s="27"/>
      <c r="N48" s="27"/>
      <c r="O48" s="27"/>
      <c r="P48" s="27"/>
      <c r="Q48" s="27"/>
      <c r="R48" s="27"/>
      <c r="S48" s="27"/>
      <c r="T48" s="27"/>
      <c r="U48" s="27"/>
      <c r="V48" s="27"/>
      <c r="W48" s="27"/>
      <c r="X48" s="27"/>
      <c r="Y48" s="27"/>
      <c r="Z48" s="27"/>
      <c r="AA48" s="27"/>
      <c r="AB48" s="27"/>
      <c r="AC48" s="27"/>
      <c r="AD48" s="27"/>
    </row>
    <row r="49" spans="1:30" ht="12.75" customHeight="1">
      <c r="A49" s="25">
        <v>21110303</v>
      </c>
      <c r="B49" s="26" t="s">
        <v>28</v>
      </c>
      <c r="C49" s="26">
        <v>543100</v>
      </c>
      <c r="D49" s="51"/>
      <c r="E49" s="23"/>
      <c r="F49" s="92"/>
      <c r="G49" s="92"/>
      <c r="H49" s="38"/>
      <c r="I49" s="27"/>
      <c r="J49" s="27"/>
      <c r="K49" s="27"/>
      <c r="L49" s="27"/>
      <c r="M49" s="27"/>
      <c r="N49" s="27"/>
      <c r="O49" s="27"/>
      <c r="P49" s="27"/>
      <c r="Q49" s="27"/>
      <c r="R49" s="27"/>
      <c r="S49" s="27"/>
      <c r="T49" s="27"/>
      <c r="U49" s="27"/>
      <c r="V49" s="27"/>
      <c r="W49" s="27"/>
      <c r="X49" s="27"/>
      <c r="Y49" s="27"/>
      <c r="Z49" s="27"/>
      <c r="AA49" s="27"/>
      <c r="AB49" s="27"/>
      <c r="AC49" s="27"/>
      <c r="AD49" s="27"/>
    </row>
    <row r="50" spans="1:30" ht="12.75" customHeight="1">
      <c r="A50" s="25">
        <v>21110304</v>
      </c>
      <c r="B50" s="26" t="s">
        <v>29</v>
      </c>
      <c r="C50" s="26">
        <v>1</v>
      </c>
      <c r="D50" s="51"/>
      <c r="E50" s="23"/>
      <c r="F50" s="92"/>
      <c r="G50" s="92"/>
      <c r="H50" s="38"/>
      <c r="I50" s="27"/>
      <c r="J50" s="27"/>
      <c r="K50" s="27"/>
      <c r="L50" s="27"/>
      <c r="M50" s="27"/>
      <c r="N50" s="27"/>
      <c r="O50" s="27"/>
      <c r="P50" s="27"/>
      <c r="Q50" s="27"/>
      <c r="R50" s="27"/>
      <c r="S50" s="27"/>
      <c r="T50" s="27"/>
      <c r="U50" s="27"/>
      <c r="V50" s="27"/>
      <c r="W50" s="27"/>
      <c r="X50" s="27"/>
      <c r="Y50" s="27"/>
      <c r="Z50" s="27"/>
      <c r="AA50" s="27"/>
      <c r="AB50" s="27"/>
      <c r="AC50" s="27"/>
      <c r="AD50" s="27"/>
    </row>
    <row r="51" spans="1:30" ht="12.75" customHeight="1">
      <c r="A51" s="25">
        <v>21110305</v>
      </c>
      <c r="B51" s="26" t="s">
        <v>30</v>
      </c>
      <c r="C51" s="26">
        <v>550220</v>
      </c>
      <c r="D51" s="51"/>
      <c r="E51" s="23"/>
      <c r="F51" s="92"/>
      <c r="G51" s="92"/>
      <c r="H51" s="38"/>
      <c r="I51" s="32"/>
      <c r="J51" s="32"/>
      <c r="K51" s="32"/>
      <c r="L51" s="32"/>
      <c r="M51" s="32"/>
      <c r="N51" s="32"/>
      <c r="O51" s="32"/>
      <c r="P51" s="32"/>
      <c r="Q51" s="32"/>
      <c r="R51" s="32"/>
      <c r="S51" s="32"/>
      <c r="T51" s="32"/>
      <c r="U51" s="32"/>
      <c r="V51" s="32"/>
      <c r="W51" s="32"/>
      <c r="X51" s="32"/>
      <c r="Y51" s="32"/>
      <c r="Z51" s="32"/>
      <c r="AA51" s="32"/>
      <c r="AB51" s="32"/>
      <c r="AC51" s="32"/>
      <c r="AD51" s="32"/>
    </row>
    <row r="52" spans="1:30" ht="12.75" customHeight="1">
      <c r="A52" s="25">
        <v>21110306</v>
      </c>
      <c r="B52" s="26" t="s">
        <v>31</v>
      </c>
      <c r="C52" s="26">
        <v>1</v>
      </c>
      <c r="D52" s="51"/>
      <c r="E52" s="23"/>
      <c r="F52" s="20"/>
      <c r="G52" s="20"/>
      <c r="H52" s="38"/>
      <c r="I52" s="27"/>
      <c r="J52" s="27"/>
      <c r="K52" s="27"/>
      <c r="L52" s="27"/>
      <c r="M52" s="27"/>
      <c r="N52" s="27"/>
      <c r="O52" s="27"/>
      <c r="P52" s="27"/>
      <c r="Q52" s="27"/>
      <c r="R52" s="27"/>
      <c r="S52" s="27"/>
      <c r="T52" s="27"/>
      <c r="U52" s="27"/>
      <c r="V52" s="27"/>
      <c r="W52" s="27"/>
      <c r="X52" s="27"/>
      <c r="Y52" s="27"/>
      <c r="Z52" s="27"/>
      <c r="AA52" s="27"/>
      <c r="AB52" s="27"/>
      <c r="AC52" s="27"/>
      <c r="AD52" s="27"/>
    </row>
    <row r="53" spans="1:30" ht="12.75" customHeight="1">
      <c r="A53" s="29"/>
      <c r="B53" s="26"/>
      <c r="C53" s="26"/>
      <c r="D53" s="125"/>
      <c r="E53" s="213"/>
      <c r="F53" s="107"/>
      <c r="G53" s="107"/>
      <c r="H53" s="38"/>
      <c r="I53" s="27"/>
      <c r="J53" s="27"/>
      <c r="K53" s="27"/>
      <c r="L53" s="27"/>
      <c r="M53" s="27"/>
      <c r="N53" s="27"/>
      <c r="O53" s="27"/>
      <c r="P53" s="27"/>
      <c r="Q53" s="27"/>
      <c r="R53" s="27"/>
      <c r="S53" s="27"/>
      <c r="T53" s="27"/>
      <c r="U53" s="27"/>
      <c r="V53" s="27"/>
      <c r="W53" s="27"/>
      <c r="X53" s="27"/>
      <c r="Y53" s="27"/>
      <c r="Z53" s="27"/>
      <c r="AA53" s="27"/>
      <c r="AB53" s="27"/>
      <c r="AC53" s="27"/>
      <c r="AD53" s="27"/>
    </row>
    <row r="54" spans="1:30" ht="12.75" customHeight="1">
      <c r="A54" s="690" t="s">
        <v>32</v>
      </c>
      <c r="B54" s="657"/>
      <c r="C54" s="353">
        <f>C55+C57+C59+C61+C64+C66</f>
        <v>22790000</v>
      </c>
      <c r="D54" s="20"/>
      <c r="E54" s="27"/>
      <c r="F54" s="35"/>
      <c r="G54" s="35"/>
      <c r="H54" s="38"/>
      <c r="I54" s="32"/>
      <c r="J54" s="32"/>
      <c r="K54" s="32"/>
      <c r="L54" s="32"/>
      <c r="M54" s="32"/>
      <c r="N54" s="32"/>
      <c r="O54" s="32"/>
      <c r="P54" s="32"/>
      <c r="Q54" s="32"/>
      <c r="R54" s="32"/>
      <c r="S54" s="32"/>
      <c r="T54" s="32"/>
      <c r="U54" s="32"/>
      <c r="V54" s="32"/>
      <c r="W54" s="32"/>
      <c r="X54" s="32"/>
      <c r="Y54" s="32"/>
      <c r="Z54" s="32"/>
      <c r="AA54" s="32"/>
      <c r="AB54" s="32"/>
      <c r="AC54" s="32"/>
      <c r="AD54" s="32"/>
    </row>
    <row r="55" spans="1:30" ht="12.75" customHeight="1">
      <c r="A55" s="21">
        <v>211201</v>
      </c>
      <c r="B55" s="22" t="s">
        <v>33</v>
      </c>
      <c r="C55" s="50">
        <f>C56</f>
        <v>4290000</v>
      </c>
      <c r="D55" s="20"/>
      <c r="E55" s="100"/>
      <c r="F55" s="35"/>
      <c r="G55" s="35"/>
      <c r="H55" s="108"/>
      <c r="I55" s="35"/>
      <c r="J55" s="35"/>
      <c r="K55" s="35"/>
      <c r="L55" s="35"/>
      <c r="M55" s="35"/>
      <c r="N55" s="35"/>
      <c r="O55" s="35"/>
      <c r="P55" s="35"/>
      <c r="Q55" s="35"/>
      <c r="R55" s="35"/>
      <c r="S55" s="35"/>
      <c r="T55" s="35"/>
      <c r="U55" s="35"/>
      <c r="V55" s="35"/>
      <c r="W55" s="35"/>
      <c r="X55" s="35"/>
      <c r="Y55" s="35"/>
      <c r="Z55" s="35"/>
      <c r="AA55" s="35"/>
      <c r="AB55" s="35"/>
      <c r="AC55" s="35"/>
      <c r="AD55" s="35"/>
    </row>
    <row r="56" spans="1:30" ht="12.75" customHeight="1">
      <c r="A56" s="354">
        <v>21120101</v>
      </c>
      <c r="B56" s="32" t="s">
        <v>34</v>
      </c>
      <c r="C56" s="51">
        <v>4290000</v>
      </c>
      <c r="D56" s="20"/>
      <c r="E56" s="100"/>
      <c r="F56" s="92"/>
      <c r="G56" s="92"/>
      <c r="H56" s="108"/>
      <c r="I56" s="35"/>
      <c r="J56" s="35"/>
      <c r="K56" s="35"/>
      <c r="L56" s="35"/>
      <c r="M56" s="35"/>
      <c r="N56" s="35"/>
      <c r="O56" s="35"/>
      <c r="P56" s="35"/>
      <c r="Q56" s="35"/>
      <c r="R56" s="35"/>
      <c r="S56" s="35"/>
      <c r="T56" s="35"/>
      <c r="U56" s="35"/>
      <c r="V56" s="35"/>
      <c r="W56" s="35"/>
      <c r="X56" s="35"/>
      <c r="Y56" s="35"/>
      <c r="Z56" s="35"/>
      <c r="AA56" s="35"/>
      <c r="AB56" s="35"/>
      <c r="AC56" s="35"/>
      <c r="AD56" s="35"/>
    </row>
    <row r="57" spans="1:30" ht="12.75" customHeight="1">
      <c r="A57" s="355">
        <v>211203</v>
      </c>
      <c r="B57" s="7" t="s">
        <v>35</v>
      </c>
      <c r="C57" s="50">
        <f>C58</f>
        <v>2020000</v>
      </c>
      <c r="D57" s="20"/>
      <c r="E57" s="100"/>
      <c r="F57" s="92"/>
      <c r="G57" s="92"/>
      <c r="H57" s="108"/>
      <c r="I57" s="35"/>
      <c r="J57" s="35"/>
      <c r="K57" s="35"/>
      <c r="L57" s="35"/>
      <c r="M57" s="35"/>
      <c r="N57" s="35"/>
      <c r="O57" s="35"/>
      <c r="P57" s="35"/>
      <c r="Q57" s="35"/>
      <c r="R57" s="35"/>
      <c r="S57" s="35"/>
      <c r="T57" s="35"/>
      <c r="U57" s="35"/>
      <c r="V57" s="35"/>
      <c r="W57" s="35"/>
      <c r="X57" s="35"/>
      <c r="Y57" s="35"/>
      <c r="Z57" s="35"/>
      <c r="AA57" s="35"/>
      <c r="AB57" s="35"/>
      <c r="AC57" s="35"/>
      <c r="AD57" s="35"/>
    </row>
    <row r="58" spans="1:30" ht="12.75" customHeight="1">
      <c r="A58" s="354">
        <v>21120302</v>
      </c>
      <c r="B58" s="32" t="s">
        <v>37</v>
      </c>
      <c r="C58" s="20">
        <v>2020000</v>
      </c>
      <c r="D58" s="20"/>
      <c r="E58" s="107"/>
      <c r="F58" s="107"/>
      <c r="G58" s="107"/>
      <c r="H58" s="38"/>
      <c r="I58" s="32"/>
      <c r="J58" s="32"/>
      <c r="K58" s="32"/>
      <c r="L58" s="32"/>
      <c r="M58" s="32"/>
      <c r="N58" s="32"/>
      <c r="O58" s="32"/>
      <c r="P58" s="32"/>
      <c r="Q58" s="32"/>
      <c r="R58" s="32"/>
      <c r="S58" s="32"/>
      <c r="T58" s="32"/>
      <c r="U58" s="32"/>
      <c r="V58" s="32"/>
      <c r="W58" s="32"/>
      <c r="X58" s="32"/>
      <c r="Y58" s="32"/>
      <c r="Z58" s="32"/>
      <c r="AA58" s="32"/>
      <c r="AB58" s="32"/>
      <c r="AC58" s="32"/>
      <c r="AD58" s="32"/>
    </row>
    <row r="59" spans="1:30" ht="12.75" customHeight="1">
      <c r="A59" s="355" t="s">
        <v>555</v>
      </c>
      <c r="B59" s="7" t="s">
        <v>38</v>
      </c>
      <c r="C59" s="8">
        <f>C60</f>
        <v>8650000</v>
      </c>
      <c r="D59" s="20"/>
      <c r="E59" s="107"/>
      <c r="F59" s="107"/>
      <c r="G59" s="107"/>
      <c r="H59" s="38"/>
      <c r="I59" s="32"/>
      <c r="J59" s="32"/>
      <c r="K59" s="32"/>
      <c r="L59" s="32"/>
      <c r="M59" s="32"/>
      <c r="N59" s="32"/>
      <c r="O59" s="32"/>
      <c r="P59" s="32"/>
      <c r="Q59" s="32"/>
      <c r="R59" s="32"/>
      <c r="S59" s="32"/>
      <c r="T59" s="32"/>
      <c r="U59" s="32"/>
      <c r="V59" s="32"/>
      <c r="W59" s="32"/>
      <c r="X59" s="32"/>
      <c r="Y59" s="32"/>
      <c r="Z59" s="32"/>
      <c r="AA59" s="32"/>
      <c r="AB59" s="32"/>
      <c r="AC59" s="32"/>
      <c r="AD59" s="32"/>
    </row>
    <row r="60" spans="1:30" ht="12.75" customHeight="1">
      <c r="A60" s="354" t="s">
        <v>556</v>
      </c>
      <c r="B60" s="26" t="s">
        <v>39</v>
      </c>
      <c r="C60" s="26">
        <v>8650000</v>
      </c>
      <c r="D60" s="20"/>
      <c r="E60" s="107"/>
      <c r="F60" s="107"/>
      <c r="G60" s="107"/>
      <c r="H60" s="38"/>
      <c r="I60" s="32"/>
      <c r="J60" s="32"/>
      <c r="K60" s="32"/>
      <c r="L60" s="32"/>
      <c r="M60" s="32"/>
      <c r="N60" s="32"/>
      <c r="O60" s="32"/>
      <c r="P60" s="32"/>
      <c r="Q60" s="32"/>
      <c r="R60" s="32"/>
      <c r="S60" s="32"/>
      <c r="T60" s="32"/>
      <c r="U60" s="32"/>
      <c r="V60" s="32"/>
      <c r="W60" s="32"/>
      <c r="X60" s="32"/>
      <c r="Y60" s="32"/>
      <c r="Z60" s="32"/>
      <c r="AA60" s="32"/>
      <c r="AB60" s="32"/>
      <c r="AC60" s="32"/>
      <c r="AD60" s="32"/>
    </row>
    <row r="61" spans="1:30" ht="12.75" customHeight="1">
      <c r="A61" s="355" t="s">
        <v>557</v>
      </c>
      <c r="B61" s="23" t="s">
        <v>40</v>
      </c>
      <c r="C61" s="23">
        <f>+SUM(C62:C63)</f>
        <v>2970000</v>
      </c>
      <c r="D61" s="20"/>
      <c r="E61" s="107"/>
      <c r="F61" s="107"/>
      <c r="G61" s="107"/>
      <c r="H61" s="38"/>
      <c r="I61" s="32"/>
      <c r="J61" s="32"/>
      <c r="K61" s="32"/>
      <c r="L61" s="32"/>
      <c r="M61" s="32"/>
      <c r="N61" s="32"/>
      <c r="O61" s="32"/>
      <c r="P61" s="32"/>
      <c r="Q61" s="32"/>
      <c r="R61" s="32"/>
      <c r="S61" s="32"/>
      <c r="T61" s="32"/>
      <c r="U61" s="32"/>
      <c r="V61" s="32"/>
      <c r="W61" s="32"/>
      <c r="X61" s="32"/>
      <c r="Y61" s="32"/>
      <c r="Z61" s="32"/>
      <c r="AA61" s="32"/>
      <c r="AB61" s="32"/>
      <c r="AC61" s="32"/>
      <c r="AD61" s="32"/>
    </row>
    <row r="62" spans="1:30" ht="12.75" customHeight="1">
      <c r="A62" s="354" t="s">
        <v>558</v>
      </c>
      <c r="B62" s="26" t="s">
        <v>41</v>
      </c>
      <c r="C62" s="20">
        <v>1590000</v>
      </c>
      <c r="D62" s="20"/>
      <c r="E62" s="107"/>
      <c r="F62" s="107"/>
      <c r="G62" s="107"/>
      <c r="H62" s="38"/>
      <c r="I62" s="32"/>
      <c r="J62" s="32"/>
      <c r="K62" s="32"/>
      <c r="L62" s="32"/>
      <c r="M62" s="32"/>
      <c r="N62" s="32"/>
      <c r="O62" s="32"/>
      <c r="P62" s="32"/>
      <c r="Q62" s="32"/>
      <c r="R62" s="32"/>
      <c r="S62" s="32"/>
      <c r="T62" s="32"/>
      <c r="U62" s="32"/>
      <c r="V62" s="32"/>
      <c r="W62" s="32"/>
      <c r="X62" s="32"/>
      <c r="Y62" s="32"/>
      <c r="Z62" s="32"/>
      <c r="AA62" s="32"/>
      <c r="AB62" s="32"/>
      <c r="AC62" s="32"/>
      <c r="AD62" s="32"/>
    </row>
    <row r="63" spans="1:30" ht="12.75" customHeight="1">
      <c r="A63" s="354" t="s">
        <v>559</v>
      </c>
      <c r="B63" s="26" t="s">
        <v>46</v>
      </c>
      <c r="C63" s="26">
        <v>1380000</v>
      </c>
      <c r="D63" s="20"/>
      <c r="E63" s="23"/>
      <c r="F63" s="107"/>
      <c r="G63" s="107"/>
      <c r="H63" s="38"/>
      <c r="I63" s="32"/>
      <c r="J63" s="32"/>
      <c r="K63" s="32"/>
      <c r="L63" s="32"/>
      <c r="M63" s="32"/>
      <c r="N63" s="32"/>
      <c r="O63" s="32"/>
      <c r="P63" s="32"/>
      <c r="Q63" s="32"/>
      <c r="R63" s="32"/>
      <c r="S63" s="32"/>
      <c r="T63" s="32"/>
      <c r="U63" s="32"/>
      <c r="V63" s="32"/>
      <c r="W63" s="32"/>
      <c r="X63" s="32"/>
      <c r="Y63" s="32"/>
      <c r="Z63" s="32"/>
      <c r="AA63" s="32"/>
      <c r="AB63" s="32"/>
      <c r="AC63" s="32"/>
      <c r="AD63" s="32"/>
    </row>
    <row r="64" spans="1:30" ht="12.75" customHeight="1">
      <c r="A64" s="355" t="s">
        <v>560</v>
      </c>
      <c r="B64" s="23" t="s">
        <v>47</v>
      </c>
      <c r="C64" s="8">
        <f>C65</f>
        <v>1475000</v>
      </c>
      <c r="D64" s="20"/>
      <c r="E64" s="107"/>
      <c r="F64" s="107"/>
      <c r="G64" s="107"/>
      <c r="H64" s="38"/>
      <c r="I64" s="32"/>
      <c r="J64" s="32"/>
      <c r="K64" s="32"/>
      <c r="L64" s="32"/>
      <c r="M64" s="32"/>
      <c r="N64" s="32"/>
      <c r="O64" s="32"/>
      <c r="P64" s="32"/>
      <c r="Q64" s="32"/>
      <c r="R64" s="32"/>
      <c r="S64" s="32"/>
      <c r="T64" s="32"/>
      <c r="U64" s="32"/>
      <c r="V64" s="32"/>
      <c r="W64" s="32"/>
      <c r="X64" s="32"/>
      <c r="Y64" s="32"/>
      <c r="Z64" s="32"/>
      <c r="AA64" s="32"/>
      <c r="AB64" s="32"/>
      <c r="AC64" s="32"/>
      <c r="AD64" s="32"/>
    </row>
    <row r="65" spans="1:30" ht="12.75" customHeight="1">
      <c r="A65" s="354" t="s">
        <v>561</v>
      </c>
      <c r="B65" s="26" t="s">
        <v>49</v>
      </c>
      <c r="C65" s="20">
        <v>1475000</v>
      </c>
      <c r="D65" s="20"/>
      <c r="E65" s="107"/>
      <c r="F65" s="107"/>
      <c r="G65" s="107"/>
      <c r="H65" s="38"/>
      <c r="I65" s="32"/>
      <c r="J65" s="32"/>
      <c r="K65" s="32"/>
      <c r="L65" s="32"/>
      <c r="M65" s="32"/>
      <c r="N65" s="32"/>
      <c r="O65" s="32"/>
      <c r="P65" s="32"/>
      <c r="Q65" s="32"/>
      <c r="R65" s="32"/>
      <c r="S65" s="32"/>
      <c r="T65" s="32"/>
      <c r="U65" s="32"/>
      <c r="V65" s="32"/>
      <c r="W65" s="32"/>
      <c r="X65" s="32"/>
      <c r="Y65" s="32"/>
      <c r="Z65" s="32"/>
      <c r="AA65" s="32"/>
      <c r="AB65" s="32"/>
      <c r="AC65" s="32"/>
      <c r="AD65" s="32"/>
    </row>
    <row r="66" spans="1:30" ht="12.75" customHeight="1">
      <c r="A66" s="355" t="s">
        <v>562</v>
      </c>
      <c r="B66" s="23" t="s">
        <v>50</v>
      </c>
      <c r="C66" s="8">
        <f>+SUM(C67:C68)</f>
        <v>3385000</v>
      </c>
      <c r="D66" s="20"/>
      <c r="E66" s="107"/>
      <c r="F66" s="107"/>
      <c r="G66" s="107"/>
      <c r="H66" s="38"/>
      <c r="I66" s="32"/>
      <c r="J66" s="32"/>
      <c r="K66" s="32"/>
      <c r="L66" s="32"/>
      <c r="M66" s="32"/>
      <c r="N66" s="32"/>
      <c r="O66" s="32"/>
      <c r="P66" s="32"/>
      <c r="Q66" s="32"/>
      <c r="R66" s="32"/>
      <c r="S66" s="32"/>
      <c r="T66" s="32"/>
      <c r="U66" s="32"/>
      <c r="V66" s="32"/>
      <c r="W66" s="32"/>
      <c r="X66" s="32"/>
      <c r="Y66" s="32"/>
      <c r="Z66" s="32"/>
      <c r="AA66" s="32"/>
      <c r="AB66" s="32"/>
      <c r="AC66" s="32"/>
      <c r="AD66" s="32"/>
    </row>
    <row r="67" spans="1:30" ht="12.75" customHeight="1">
      <c r="A67" s="354" t="s">
        <v>563</v>
      </c>
      <c r="B67" s="26" t="s">
        <v>51</v>
      </c>
      <c r="C67" s="26">
        <v>1675000</v>
      </c>
      <c r="D67" s="20"/>
      <c r="E67" s="125"/>
      <c r="F67" s="107"/>
      <c r="G67" s="107"/>
      <c r="H67" s="112"/>
      <c r="I67" s="29"/>
      <c r="J67" s="29"/>
      <c r="K67" s="29"/>
      <c r="L67" s="29"/>
      <c r="M67" s="29"/>
      <c r="N67" s="29"/>
      <c r="O67" s="29"/>
      <c r="P67" s="29"/>
      <c r="Q67" s="29"/>
      <c r="R67" s="29"/>
      <c r="S67" s="29"/>
      <c r="T67" s="29"/>
      <c r="U67" s="29"/>
      <c r="V67" s="29"/>
      <c r="W67" s="29"/>
      <c r="X67" s="29"/>
      <c r="Y67" s="29"/>
      <c r="Z67" s="29"/>
      <c r="AA67" s="29"/>
      <c r="AB67" s="29"/>
      <c r="AC67" s="29"/>
      <c r="AD67" s="29"/>
    </row>
    <row r="68" spans="1:30" ht="12.75" customHeight="1">
      <c r="A68" s="354" t="s">
        <v>564</v>
      </c>
      <c r="B68" s="26" t="s">
        <v>52</v>
      </c>
      <c r="C68" s="20">
        <v>1710000</v>
      </c>
      <c r="D68" s="20"/>
      <c r="E68" s="107"/>
      <c r="F68" s="107"/>
      <c r="G68" s="107"/>
      <c r="H68" s="38"/>
      <c r="I68" s="32"/>
      <c r="J68" s="32"/>
      <c r="K68" s="32"/>
      <c r="L68" s="32"/>
      <c r="M68" s="32"/>
      <c r="N68" s="32"/>
      <c r="O68" s="32"/>
      <c r="P68" s="32"/>
      <c r="Q68" s="32"/>
      <c r="R68" s="32"/>
      <c r="S68" s="32"/>
      <c r="T68" s="32"/>
      <c r="U68" s="32"/>
      <c r="V68" s="32"/>
      <c r="W68" s="32"/>
      <c r="X68" s="32"/>
      <c r="Y68" s="32"/>
      <c r="Z68" s="32"/>
      <c r="AA68" s="32"/>
      <c r="AB68" s="32"/>
      <c r="AC68" s="32"/>
      <c r="AD68" s="32"/>
    </row>
    <row r="69" spans="1:30" ht="12.75" customHeight="1">
      <c r="A69" s="354"/>
      <c r="B69" s="26"/>
      <c r="C69" s="20"/>
      <c r="D69" s="20"/>
      <c r="E69" s="107"/>
      <c r="F69" s="107"/>
      <c r="G69" s="107"/>
      <c r="H69" s="38"/>
      <c r="I69" s="32"/>
      <c r="J69" s="32"/>
      <c r="K69" s="32"/>
      <c r="L69" s="32"/>
      <c r="M69" s="32"/>
      <c r="N69" s="32"/>
      <c r="O69" s="32"/>
      <c r="P69" s="32"/>
      <c r="Q69" s="32"/>
      <c r="R69" s="32"/>
      <c r="S69" s="32"/>
      <c r="T69" s="32"/>
      <c r="U69" s="32"/>
      <c r="V69" s="32"/>
      <c r="W69" s="32"/>
      <c r="X69" s="32"/>
      <c r="Y69" s="32"/>
      <c r="Z69" s="32"/>
      <c r="AA69" s="32"/>
      <c r="AB69" s="32"/>
      <c r="AC69" s="32"/>
      <c r="AD69" s="32"/>
    </row>
    <row r="70" spans="1:30" ht="12.75" customHeight="1">
      <c r="A70" s="683" t="s">
        <v>10</v>
      </c>
      <c r="B70" s="657"/>
      <c r="C70" s="356">
        <f>C71+C73+C75+C78+C81+C85+C87+C89</f>
        <v>888590000</v>
      </c>
      <c r="D70" s="20"/>
      <c r="E70" s="27"/>
      <c r="F70" s="107"/>
      <c r="G70" s="107"/>
      <c r="H70" s="38"/>
      <c r="I70" s="32"/>
      <c r="J70" s="32"/>
      <c r="K70" s="32"/>
      <c r="L70" s="32"/>
      <c r="M70" s="32"/>
      <c r="N70" s="32"/>
      <c r="O70" s="32"/>
      <c r="P70" s="32"/>
      <c r="Q70" s="32"/>
      <c r="R70" s="32"/>
      <c r="S70" s="32"/>
      <c r="T70" s="32"/>
      <c r="U70" s="32"/>
      <c r="V70" s="32"/>
      <c r="W70" s="32"/>
      <c r="X70" s="32"/>
      <c r="Y70" s="32"/>
      <c r="Z70" s="32"/>
      <c r="AA70" s="32"/>
      <c r="AB70" s="32"/>
      <c r="AC70" s="32"/>
      <c r="AD70" s="32"/>
    </row>
    <row r="71" spans="1:30" ht="12.75" customHeight="1">
      <c r="A71" s="357">
        <v>211301</v>
      </c>
      <c r="B71" s="7" t="s">
        <v>301</v>
      </c>
      <c r="C71" s="106">
        <f>SUM(C72)</f>
        <v>660000</v>
      </c>
      <c r="D71" s="20"/>
      <c r="E71" s="100"/>
      <c r="F71" s="107"/>
      <c r="G71" s="107"/>
      <c r="H71" s="108"/>
      <c r="I71" s="35"/>
      <c r="J71" s="35"/>
      <c r="K71" s="35"/>
      <c r="L71" s="35"/>
      <c r="M71" s="35"/>
      <c r="N71" s="35"/>
      <c r="O71" s="35"/>
      <c r="P71" s="35"/>
      <c r="Q71" s="35"/>
      <c r="R71" s="35"/>
      <c r="S71" s="35"/>
      <c r="T71" s="35"/>
      <c r="U71" s="35"/>
      <c r="V71" s="35"/>
      <c r="W71" s="35"/>
      <c r="X71" s="35"/>
      <c r="Y71" s="35"/>
      <c r="Z71" s="35"/>
      <c r="AA71" s="35"/>
      <c r="AB71" s="35"/>
      <c r="AC71" s="35"/>
      <c r="AD71" s="35"/>
    </row>
    <row r="72" spans="1:30" ht="12.75" customHeight="1">
      <c r="A72" s="166">
        <v>21130105</v>
      </c>
      <c r="B72" s="32" t="s">
        <v>305</v>
      </c>
      <c r="C72" s="48">
        <v>660000</v>
      </c>
      <c r="D72" s="20"/>
      <c r="E72" s="100"/>
      <c r="F72" s="107"/>
      <c r="G72" s="107"/>
      <c r="H72" s="108"/>
      <c r="I72" s="35"/>
      <c r="J72" s="35"/>
      <c r="K72" s="35"/>
      <c r="L72" s="35"/>
      <c r="M72" s="35"/>
      <c r="N72" s="35"/>
      <c r="O72" s="35"/>
      <c r="P72" s="35"/>
      <c r="Q72" s="35"/>
      <c r="R72" s="35"/>
      <c r="S72" s="35"/>
      <c r="T72" s="35"/>
      <c r="U72" s="35"/>
      <c r="V72" s="35"/>
      <c r="W72" s="35"/>
      <c r="X72" s="35"/>
      <c r="Y72" s="35"/>
      <c r="Z72" s="35"/>
      <c r="AA72" s="35"/>
      <c r="AB72" s="35"/>
      <c r="AC72" s="35"/>
      <c r="AD72" s="35"/>
    </row>
    <row r="73" spans="1:30" ht="12.75" customHeight="1">
      <c r="A73" s="358" t="s">
        <v>565</v>
      </c>
      <c r="B73" s="21" t="s">
        <v>53</v>
      </c>
      <c r="C73" s="50">
        <f>C74</f>
        <v>5570000</v>
      </c>
      <c r="D73" s="20"/>
      <c r="E73" s="100"/>
      <c r="F73" s="107"/>
      <c r="G73" s="107"/>
      <c r="H73" s="108"/>
      <c r="I73" s="35"/>
      <c r="J73" s="35"/>
      <c r="K73" s="35"/>
      <c r="L73" s="35"/>
      <c r="M73" s="35"/>
      <c r="N73" s="35"/>
      <c r="O73" s="35"/>
      <c r="P73" s="35"/>
      <c r="Q73" s="35"/>
      <c r="R73" s="35"/>
      <c r="S73" s="35"/>
      <c r="T73" s="35"/>
      <c r="U73" s="35"/>
      <c r="V73" s="35"/>
      <c r="W73" s="35"/>
      <c r="X73" s="35"/>
      <c r="Y73" s="35"/>
      <c r="Z73" s="35"/>
      <c r="AA73" s="35"/>
      <c r="AB73" s="35"/>
      <c r="AC73" s="35"/>
      <c r="AD73" s="35"/>
    </row>
    <row r="74" spans="1:30" ht="12.75" customHeight="1">
      <c r="A74" s="354" t="s">
        <v>566</v>
      </c>
      <c r="B74" s="26" t="s">
        <v>54</v>
      </c>
      <c r="C74" s="26">
        <v>5570000</v>
      </c>
      <c r="D74" s="20"/>
      <c r="E74" s="125"/>
      <c r="F74" s="107"/>
      <c r="G74" s="107"/>
      <c r="H74" s="38"/>
      <c r="I74" s="32"/>
      <c r="J74" s="32"/>
      <c r="K74" s="32"/>
      <c r="L74" s="32"/>
      <c r="M74" s="32"/>
      <c r="N74" s="32"/>
      <c r="O74" s="32"/>
      <c r="P74" s="32"/>
      <c r="Q74" s="32"/>
      <c r="R74" s="32"/>
      <c r="S74" s="32"/>
      <c r="T74" s="32"/>
      <c r="U74" s="32"/>
      <c r="V74" s="32"/>
      <c r="W74" s="32"/>
      <c r="X74" s="32"/>
      <c r="Y74" s="32"/>
      <c r="Z74" s="32"/>
      <c r="AA74" s="32"/>
      <c r="AB74" s="32"/>
      <c r="AC74" s="32"/>
      <c r="AD74" s="32"/>
    </row>
    <row r="75" spans="1:30" ht="12.75" customHeight="1">
      <c r="A75" s="358" t="s">
        <v>567</v>
      </c>
      <c r="B75" s="7" t="s">
        <v>100</v>
      </c>
      <c r="C75" s="8">
        <f>SUM(C76:C77)</f>
        <v>1350000</v>
      </c>
      <c r="D75" s="20"/>
      <c r="E75" s="125"/>
      <c r="F75" s="107"/>
      <c r="G75" s="107"/>
      <c r="H75" s="38"/>
      <c r="I75" s="32"/>
      <c r="J75" s="32"/>
      <c r="K75" s="32"/>
      <c r="L75" s="32"/>
      <c r="M75" s="32"/>
      <c r="N75" s="32"/>
      <c r="O75" s="32"/>
      <c r="P75" s="32"/>
      <c r="Q75" s="32"/>
      <c r="R75" s="32"/>
      <c r="S75" s="32"/>
      <c r="T75" s="32"/>
      <c r="U75" s="32"/>
      <c r="V75" s="32"/>
      <c r="W75" s="32"/>
      <c r="X75" s="32"/>
      <c r="Y75" s="32"/>
      <c r="Z75" s="32"/>
      <c r="AA75" s="32"/>
      <c r="AB75" s="32"/>
      <c r="AC75" s="32"/>
      <c r="AD75" s="32"/>
    </row>
    <row r="76" spans="1:30" ht="12.75" customHeight="1">
      <c r="A76" s="359" t="s">
        <v>568</v>
      </c>
      <c r="B76" s="32" t="s">
        <v>144</v>
      </c>
      <c r="C76" s="20">
        <v>600000</v>
      </c>
      <c r="D76" s="20"/>
      <c r="E76" s="125"/>
      <c r="F76" s="107"/>
      <c r="G76" s="107"/>
      <c r="H76" s="38"/>
      <c r="I76" s="32"/>
      <c r="J76" s="32"/>
      <c r="K76" s="32"/>
      <c r="L76" s="32"/>
      <c r="M76" s="32"/>
      <c r="N76" s="32"/>
      <c r="O76" s="32"/>
      <c r="P76" s="32"/>
      <c r="Q76" s="32"/>
      <c r="R76" s="32"/>
      <c r="S76" s="32"/>
      <c r="T76" s="32"/>
      <c r="U76" s="32"/>
      <c r="V76" s="32"/>
      <c r="W76" s="32"/>
      <c r="X76" s="32"/>
      <c r="Y76" s="32"/>
      <c r="Z76" s="32"/>
      <c r="AA76" s="32"/>
      <c r="AB76" s="32"/>
      <c r="AC76" s="32"/>
      <c r="AD76" s="32"/>
    </row>
    <row r="77" spans="1:30" ht="12.75" customHeight="1">
      <c r="A77" s="359" t="s">
        <v>569</v>
      </c>
      <c r="B77" s="32" t="s">
        <v>101</v>
      </c>
      <c r="C77" s="20">
        <v>750000</v>
      </c>
      <c r="D77" s="20"/>
      <c r="E77" s="125"/>
      <c r="F77" s="107"/>
      <c r="G77" s="107"/>
      <c r="H77" s="38"/>
      <c r="I77" s="32"/>
      <c r="J77" s="32"/>
      <c r="K77" s="32"/>
      <c r="L77" s="32"/>
      <c r="M77" s="32"/>
      <c r="N77" s="32"/>
      <c r="O77" s="32"/>
      <c r="P77" s="32"/>
      <c r="Q77" s="32"/>
      <c r="R77" s="32"/>
      <c r="S77" s="32"/>
      <c r="T77" s="32"/>
      <c r="U77" s="32"/>
      <c r="V77" s="32"/>
      <c r="W77" s="32"/>
      <c r="X77" s="32"/>
      <c r="Y77" s="32"/>
      <c r="Z77" s="32"/>
      <c r="AA77" s="32"/>
      <c r="AB77" s="32"/>
      <c r="AC77" s="32"/>
      <c r="AD77" s="32"/>
    </row>
    <row r="78" spans="1:30" ht="12.75" customHeight="1">
      <c r="A78" s="358" t="s">
        <v>570</v>
      </c>
      <c r="B78" s="7" t="s">
        <v>55</v>
      </c>
      <c r="C78" s="23">
        <f>SUM(C79:C80)</f>
        <v>116000000</v>
      </c>
      <c r="D78" s="20"/>
      <c r="E78" s="125"/>
      <c r="F78" s="107"/>
      <c r="G78" s="107"/>
      <c r="H78" s="38"/>
      <c r="I78" s="32"/>
      <c r="J78" s="32"/>
      <c r="K78" s="32"/>
      <c r="L78" s="32"/>
      <c r="M78" s="32"/>
      <c r="N78" s="32"/>
      <c r="O78" s="32"/>
      <c r="P78" s="32"/>
      <c r="Q78" s="32"/>
      <c r="R78" s="32"/>
      <c r="S78" s="32"/>
      <c r="T78" s="32"/>
      <c r="U78" s="32"/>
      <c r="V78" s="32"/>
      <c r="W78" s="32"/>
      <c r="X78" s="32"/>
      <c r="Y78" s="32"/>
      <c r="Z78" s="32"/>
      <c r="AA78" s="32"/>
      <c r="AB78" s="32"/>
      <c r="AC78" s="32"/>
      <c r="AD78" s="32"/>
    </row>
    <row r="79" spans="1:30" ht="12.75" customHeight="1">
      <c r="A79" s="25">
        <v>21130501</v>
      </c>
      <c r="B79" s="32" t="s">
        <v>115</v>
      </c>
      <c r="C79" s="26">
        <v>500000</v>
      </c>
      <c r="D79" s="20"/>
      <c r="E79" s="125"/>
      <c r="F79" s="107"/>
      <c r="G79" s="107"/>
      <c r="H79" s="38"/>
      <c r="I79" s="32"/>
      <c r="J79" s="32"/>
      <c r="K79" s="32"/>
      <c r="L79" s="32"/>
      <c r="M79" s="32"/>
      <c r="N79" s="32"/>
      <c r="O79" s="32"/>
      <c r="P79" s="32"/>
      <c r="Q79" s="32"/>
      <c r="R79" s="32"/>
      <c r="S79" s="32"/>
      <c r="T79" s="32"/>
      <c r="U79" s="32"/>
      <c r="V79" s="32"/>
      <c r="W79" s="32"/>
      <c r="X79" s="32"/>
      <c r="Y79" s="32"/>
      <c r="Z79" s="32"/>
      <c r="AA79" s="32"/>
      <c r="AB79" s="32"/>
      <c r="AC79" s="32"/>
      <c r="AD79" s="32"/>
    </row>
    <row r="80" spans="1:30" ht="12.75" customHeight="1">
      <c r="A80" s="359" t="s">
        <v>571</v>
      </c>
      <c r="B80" s="32" t="s">
        <v>56</v>
      </c>
      <c r="C80" s="26">
        <v>115500000</v>
      </c>
      <c r="D80" s="20"/>
      <c r="E80" s="125"/>
      <c r="F80" s="107"/>
      <c r="G80" s="107"/>
      <c r="H80" s="38"/>
      <c r="I80" s="32"/>
      <c r="J80" s="32"/>
      <c r="K80" s="32"/>
      <c r="L80" s="32"/>
      <c r="M80" s="32"/>
      <c r="N80" s="32"/>
      <c r="O80" s="32"/>
      <c r="P80" s="32"/>
      <c r="Q80" s="32"/>
      <c r="R80" s="32"/>
      <c r="S80" s="32"/>
      <c r="T80" s="32"/>
      <c r="U80" s="32"/>
      <c r="V80" s="32"/>
      <c r="W80" s="32"/>
      <c r="X80" s="32"/>
      <c r="Y80" s="32"/>
      <c r="Z80" s="32"/>
      <c r="AA80" s="32"/>
      <c r="AB80" s="32"/>
      <c r="AC80" s="32"/>
      <c r="AD80" s="32"/>
    </row>
    <row r="81" spans="1:30" ht="12.75" customHeight="1">
      <c r="A81" s="358" t="s">
        <v>572</v>
      </c>
      <c r="B81" s="7" t="s">
        <v>57</v>
      </c>
      <c r="C81" s="23">
        <f>+SUM(C82:C84)</f>
        <v>8800000</v>
      </c>
      <c r="D81" s="20"/>
      <c r="E81" s="125"/>
      <c r="F81" s="107"/>
      <c r="G81" s="107"/>
      <c r="H81" s="38"/>
      <c r="I81" s="32"/>
      <c r="J81" s="32"/>
      <c r="K81" s="32"/>
      <c r="L81" s="32"/>
      <c r="M81" s="32"/>
      <c r="N81" s="32"/>
      <c r="O81" s="32"/>
      <c r="P81" s="32"/>
      <c r="Q81" s="32"/>
      <c r="R81" s="32"/>
      <c r="S81" s="32"/>
      <c r="T81" s="32"/>
      <c r="U81" s="32"/>
      <c r="V81" s="32"/>
      <c r="W81" s="32"/>
      <c r="X81" s="32"/>
      <c r="Y81" s="32"/>
      <c r="Z81" s="32"/>
      <c r="AA81" s="32"/>
      <c r="AB81" s="32"/>
      <c r="AC81" s="32"/>
      <c r="AD81" s="32"/>
    </row>
    <row r="82" spans="1:30" ht="12.75" customHeight="1">
      <c r="A82" s="25">
        <v>21130605</v>
      </c>
      <c r="B82" s="29" t="s">
        <v>59</v>
      </c>
      <c r="C82" s="26">
        <v>1250000</v>
      </c>
      <c r="D82" s="20"/>
      <c r="E82" s="125"/>
      <c r="F82" s="107"/>
      <c r="G82" s="107"/>
      <c r="H82" s="38"/>
      <c r="I82" s="32"/>
      <c r="J82" s="32"/>
      <c r="K82" s="32"/>
      <c r="L82" s="32"/>
      <c r="M82" s="32"/>
      <c r="N82" s="32"/>
      <c r="O82" s="32"/>
      <c r="P82" s="32"/>
      <c r="Q82" s="32"/>
      <c r="R82" s="32"/>
      <c r="S82" s="32"/>
      <c r="T82" s="32"/>
      <c r="U82" s="32"/>
      <c r="V82" s="32"/>
      <c r="W82" s="32"/>
      <c r="X82" s="32"/>
      <c r="Y82" s="32"/>
      <c r="Z82" s="32"/>
      <c r="AA82" s="32"/>
      <c r="AB82" s="32"/>
      <c r="AC82" s="32"/>
      <c r="AD82" s="32"/>
    </row>
    <row r="83" spans="1:30" ht="12.75" customHeight="1">
      <c r="A83" s="359" t="s">
        <v>573</v>
      </c>
      <c r="B83" s="32" t="s">
        <v>60</v>
      </c>
      <c r="C83" s="26">
        <v>1350000</v>
      </c>
      <c r="D83" s="20"/>
      <c r="E83" s="125"/>
      <c r="F83" s="107"/>
      <c r="G83" s="107"/>
      <c r="H83" s="38"/>
      <c r="I83" s="32"/>
      <c r="J83" s="32"/>
      <c r="K83" s="32"/>
      <c r="L83" s="32"/>
      <c r="M83" s="32"/>
      <c r="N83" s="32"/>
      <c r="O83" s="32"/>
      <c r="P83" s="32"/>
      <c r="Q83" s="32"/>
      <c r="R83" s="32"/>
      <c r="S83" s="32"/>
      <c r="T83" s="32"/>
      <c r="U83" s="32"/>
      <c r="V83" s="32"/>
      <c r="W83" s="32"/>
      <c r="X83" s="32"/>
      <c r="Y83" s="32"/>
      <c r="Z83" s="32"/>
      <c r="AA83" s="32"/>
      <c r="AB83" s="32"/>
      <c r="AC83" s="32"/>
      <c r="AD83" s="32"/>
    </row>
    <row r="84" spans="1:30" ht="12.75" customHeight="1">
      <c r="A84" s="354" t="s">
        <v>574</v>
      </c>
      <c r="B84" s="29" t="s">
        <v>313</v>
      </c>
      <c r="C84" s="26">
        <v>6200000</v>
      </c>
      <c r="D84" s="20"/>
      <c r="E84" s="27"/>
      <c r="F84" s="107"/>
      <c r="G84" s="107"/>
      <c r="H84" s="38"/>
      <c r="I84" s="32"/>
      <c r="J84" s="32"/>
      <c r="K84" s="32"/>
      <c r="L84" s="32"/>
      <c r="M84" s="32"/>
      <c r="N84" s="32"/>
      <c r="O84" s="32"/>
      <c r="P84" s="32"/>
      <c r="Q84" s="32"/>
      <c r="R84" s="32"/>
      <c r="S84" s="32"/>
      <c r="T84" s="32"/>
      <c r="U84" s="32"/>
      <c r="V84" s="32"/>
      <c r="W84" s="32"/>
      <c r="X84" s="32"/>
      <c r="Y84" s="32"/>
      <c r="Z84" s="32"/>
      <c r="AA84" s="32"/>
      <c r="AB84" s="32"/>
      <c r="AC84" s="32"/>
      <c r="AD84" s="32"/>
    </row>
    <row r="85" spans="1:30" ht="12.75" customHeight="1">
      <c r="A85" s="358" t="s">
        <v>575</v>
      </c>
      <c r="B85" s="7" t="s">
        <v>102</v>
      </c>
      <c r="C85" s="23">
        <f>+SUM(C86)</f>
        <v>850000</v>
      </c>
      <c r="D85" s="20"/>
      <c r="E85" s="125"/>
      <c r="F85" s="107"/>
      <c r="G85" s="107"/>
      <c r="H85" s="38"/>
      <c r="I85" s="32"/>
      <c r="J85" s="32"/>
      <c r="K85" s="32"/>
      <c r="L85" s="32"/>
      <c r="M85" s="32"/>
      <c r="N85" s="32"/>
      <c r="O85" s="32"/>
      <c r="P85" s="32"/>
      <c r="Q85" s="32"/>
      <c r="R85" s="32"/>
      <c r="S85" s="32"/>
      <c r="T85" s="32"/>
      <c r="U85" s="32"/>
      <c r="V85" s="32"/>
      <c r="W85" s="32"/>
      <c r="X85" s="32"/>
      <c r="Y85" s="32"/>
      <c r="Z85" s="32"/>
      <c r="AA85" s="32"/>
      <c r="AB85" s="32"/>
      <c r="AC85" s="32"/>
      <c r="AD85" s="32"/>
    </row>
    <row r="86" spans="1:30" ht="12.75" customHeight="1">
      <c r="A86" s="359" t="s">
        <v>576</v>
      </c>
      <c r="B86" s="32" t="s">
        <v>577</v>
      </c>
      <c r="C86" s="26">
        <v>850000</v>
      </c>
      <c r="D86" s="20"/>
      <c r="E86" s="125"/>
      <c r="F86" s="107"/>
      <c r="G86" s="107"/>
      <c r="H86" s="38"/>
      <c r="I86" s="32"/>
      <c r="J86" s="32"/>
      <c r="K86" s="32"/>
      <c r="L86" s="32"/>
      <c r="M86" s="32"/>
      <c r="N86" s="32"/>
      <c r="O86" s="32"/>
      <c r="P86" s="32"/>
      <c r="Q86" s="32"/>
      <c r="R86" s="32"/>
      <c r="S86" s="32"/>
      <c r="T86" s="32"/>
      <c r="U86" s="32"/>
      <c r="V86" s="32"/>
      <c r="W86" s="32"/>
      <c r="X86" s="32"/>
      <c r="Y86" s="32"/>
      <c r="Z86" s="32"/>
      <c r="AA86" s="32"/>
      <c r="AB86" s="32"/>
      <c r="AC86" s="32"/>
      <c r="AD86" s="32"/>
    </row>
    <row r="87" spans="1:30" ht="12.75" customHeight="1">
      <c r="A87" s="355" t="s">
        <v>578</v>
      </c>
      <c r="B87" s="23" t="s">
        <v>314</v>
      </c>
      <c r="C87" s="23">
        <f>+SUM(C88)</f>
        <v>740000000</v>
      </c>
      <c r="D87" s="20"/>
      <c r="E87" s="125"/>
      <c r="F87" s="107"/>
      <c r="G87" s="107"/>
      <c r="H87" s="38"/>
      <c r="I87" s="32"/>
      <c r="J87" s="32"/>
      <c r="K87" s="32"/>
      <c r="L87" s="32"/>
      <c r="M87" s="32"/>
      <c r="N87" s="32"/>
      <c r="O87" s="32"/>
      <c r="P87" s="32"/>
      <c r="Q87" s="32"/>
      <c r="R87" s="32"/>
      <c r="S87" s="32"/>
      <c r="T87" s="32"/>
      <c r="U87" s="32"/>
      <c r="V87" s="32"/>
      <c r="W87" s="32"/>
      <c r="X87" s="32"/>
      <c r="Y87" s="32"/>
      <c r="Z87" s="32"/>
      <c r="AA87" s="32"/>
      <c r="AB87" s="32"/>
      <c r="AC87" s="32"/>
      <c r="AD87" s="32"/>
    </row>
    <row r="88" spans="1:30" ht="12.75" customHeight="1">
      <c r="A88" s="354" t="s">
        <v>579</v>
      </c>
      <c r="B88" s="32" t="s">
        <v>580</v>
      </c>
      <c r="C88" s="26">
        <f>740000000</f>
        <v>740000000</v>
      </c>
      <c r="D88" s="20"/>
      <c r="E88" s="27"/>
      <c r="F88" s="107"/>
      <c r="G88" s="107"/>
      <c r="H88" s="38"/>
      <c r="I88" s="32"/>
      <c r="J88" s="32"/>
      <c r="K88" s="32"/>
      <c r="L88" s="32"/>
      <c r="M88" s="32"/>
      <c r="N88" s="32"/>
      <c r="O88" s="32"/>
      <c r="P88" s="32"/>
      <c r="Q88" s="32"/>
      <c r="R88" s="32"/>
      <c r="S88" s="32"/>
      <c r="T88" s="32"/>
      <c r="U88" s="32"/>
      <c r="V88" s="32"/>
      <c r="W88" s="32"/>
      <c r="X88" s="32"/>
      <c r="Y88" s="32"/>
      <c r="Z88" s="32"/>
      <c r="AA88" s="32"/>
      <c r="AB88" s="32"/>
      <c r="AC88" s="32"/>
      <c r="AD88" s="32"/>
    </row>
    <row r="89" spans="1:30" ht="12.75" customHeight="1">
      <c r="A89" s="358" t="s">
        <v>581</v>
      </c>
      <c r="B89" s="23" t="s">
        <v>61</v>
      </c>
      <c r="C89" s="23">
        <f>+SUM(C90:C92)</f>
        <v>15360000</v>
      </c>
      <c r="D89" s="20"/>
      <c r="E89" s="27"/>
      <c r="F89" s="107"/>
      <c r="G89" s="107"/>
      <c r="H89" s="38"/>
      <c r="I89" s="32"/>
      <c r="J89" s="32"/>
      <c r="K89" s="32"/>
      <c r="L89" s="32"/>
      <c r="M89" s="32"/>
      <c r="N89" s="32"/>
      <c r="O89" s="32"/>
      <c r="P89" s="32"/>
      <c r="Q89" s="32"/>
      <c r="R89" s="32"/>
      <c r="S89" s="32"/>
      <c r="T89" s="32"/>
      <c r="U89" s="32"/>
      <c r="V89" s="32"/>
      <c r="W89" s="32"/>
      <c r="X89" s="32"/>
      <c r="Y89" s="32"/>
      <c r="Z89" s="32"/>
      <c r="AA89" s="32"/>
      <c r="AB89" s="32"/>
      <c r="AC89" s="32"/>
      <c r="AD89" s="32"/>
    </row>
    <row r="90" spans="1:30" ht="12.75" customHeight="1">
      <c r="A90" s="354" t="s">
        <v>582</v>
      </c>
      <c r="B90" s="26" t="s">
        <v>62</v>
      </c>
      <c r="C90" s="20">
        <v>14460000</v>
      </c>
      <c r="D90" s="20"/>
      <c r="E90" s="125"/>
      <c r="F90" s="107"/>
      <c r="G90" s="107"/>
      <c r="H90" s="38"/>
      <c r="I90" s="32"/>
      <c r="J90" s="32"/>
      <c r="K90" s="32"/>
      <c r="L90" s="32"/>
      <c r="M90" s="32"/>
      <c r="N90" s="32"/>
      <c r="O90" s="32"/>
      <c r="P90" s="32"/>
      <c r="Q90" s="32"/>
      <c r="R90" s="32"/>
      <c r="S90" s="32"/>
      <c r="T90" s="32"/>
      <c r="U90" s="32"/>
      <c r="V90" s="32"/>
      <c r="W90" s="32"/>
      <c r="X90" s="32"/>
      <c r="Y90" s="32"/>
      <c r="Z90" s="32"/>
      <c r="AA90" s="32"/>
      <c r="AB90" s="32"/>
      <c r="AC90" s="32"/>
      <c r="AD90" s="32"/>
    </row>
    <row r="91" spans="1:30" ht="12.75" customHeight="1">
      <c r="A91" s="354" t="s">
        <v>583</v>
      </c>
      <c r="B91" s="26" t="s">
        <v>63</v>
      </c>
      <c r="C91" s="20">
        <v>450000</v>
      </c>
      <c r="D91" s="20"/>
      <c r="E91" s="125"/>
      <c r="F91" s="107"/>
      <c r="G91" s="107"/>
      <c r="H91" s="38"/>
      <c r="I91" s="32"/>
      <c r="J91" s="32"/>
      <c r="K91" s="32"/>
      <c r="L91" s="32"/>
      <c r="M91" s="32"/>
      <c r="N91" s="32"/>
      <c r="O91" s="32"/>
      <c r="P91" s="32"/>
      <c r="Q91" s="32"/>
      <c r="R91" s="32"/>
      <c r="S91" s="32"/>
      <c r="T91" s="32"/>
      <c r="U91" s="32"/>
      <c r="V91" s="32"/>
      <c r="W91" s="32"/>
      <c r="X91" s="32"/>
      <c r="Y91" s="32"/>
      <c r="Z91" s="32"/>
      <c r="AA91" s="32"/>
      <c r="AB91" s="32"/>
      <c r="AC91" s="32"/>
      <c r="AD91" s="32"/>
    </row>
    <row r="92" spans="1:30" ht="12.75" customHeight="1">
      <c r="A92" s="354" t="s">
        <v>584</v>
      </c>
      <c r="B92" s="26" t="s">
        <v>64</v>
      </c>
      <c r="C92" s="26">
        <v>450000</v>
      </c>
      <c r="D92" s="20"/>
      <c r="E92" s="32"/>
      <c r="F92" s="107"/>
      <c r="G92" s="107"/>
      <c r="H92" s="38"/>
      <c r="I92" s="32"/>
      <c r="J92" s="20"/>
      <c r="K92" s="32"/>
      <c r="L92" s="32"/>
      <c r="M92" s="32"/>
      <c r="N92" s="32"/>
      <c r="O92" s="32"/>
      <c r="P92" s="32"/>
      <c r="Q92" s="32"/>
      <c r="R92" s="32"/>
      <c r="S92" s="32"/>
      <c r="T92" s="32"/>
      <c r="U92" s="32"/>
      <c r="V92" s="32"/>
      <c r="W92" s="32"/>
      <c r="X92" s="32"/>
      <c r="Y92" s="32"/>
      <c r="Z92" s="32"/>
      <c r="AA92" s="32"/>
      <c r="AB92" s="32"/>
      <c r="AC92" s="32"/>
      <c r="AD92" s="32"/>
    </row>
    <row r="93" spans="1:30" ht="12.75" customHeight="1">
      <c r="A93" s="354"/>
      <c r="B93" s="26"/>
      <c r="C93" s="26"/>
      <c r="D93" s="20"/>
      <c r="E93" s="32"/>
      <c r="F93" s="107"/>
      <c r="G93" s="107"/>
      <c r="H93" s="38"/>
      <c r="I93" s="32"/>
      <c r="J93" s="20"/>
      <c r="K93" s="32"/>
      <c r="L93" s="32"/>
      <c r="M93" s="32"/>
      <c r="N93" s="32"/>
      <c r="O93" s="32"/>
      <c r="P93" s="32"/>
      <c r="Q93" s="32"/>
      <c r="R93" s="32"/>
      <c r="S93" s="32"/>
      <c r="T93" s="32"/>
      <c r="U93" s="32"/>
      <c r="V93" s="32"/>
      <c r="W93" s="32"/>
      <c r="X93" s="32"/>
      <c r="Y93" s="32"/>
      <c r="Z93" s="32"/>
      <c r="AA93" s="32"/>
      <c r="AB93" s="32"/>
      <c r="AC93" s="32"/>
      <c r="AD93" s="32"/>
    </row>
    <row r="94" spans="1:30" ht="12.75" customHeight="1">
      <c r="A94" s="659" t="s">
        <v>65</v>
      </c>
      <c r="B94" s="657"/>
      <c r="C94" s="43">
        <f>C95+C97</f>
        <v>20000000</v>
      </c>
      <c r="D94" s="51"/>
      <c r="E94" s="8"/>
      <c r="F94" s="20"/>
      <c r="G94" s="20"/>
      <c r="H94" s="38"/>
      <c r="I94" s="20"/>
      <c r="J94" s="20"/>
      <c r="K94" s="20"/>
      <c r="L94" s="20"/>
      <c r="M94" s="20"/>
      <c r="N94" s="20"/>
      <c r="O94" s="32"/>
      <c r="P94" s="32"/>
      <c r="Q94" s="32"/>
      <c r="R94" s="32"/>
      <c r="S94" s="32"/>
      <c r="T94" s="32"/>
      <c r="U94" s="32"/>
      <c r="V94" s="32"/>
      <c r="W94" s="32"/>
      <c r="X94" s="32"/>
      <c r="Y94" s="32"/>
      <c r="Z94" s="32"/>
      <c r="AA94" s="280"/>
      <c r="AB94" s="280"/>
      <c r="AC94" s="280"/>
      <c r="AD94" s="280"/>
    </row>
    <row r="95" spans="1:30" ht="12.75" customHeight="1">
      <c r="A95" s="355" t="s">
        <v>585</v>
      </c>
      <c r="B95" s="21" t="s">
        <v>66</v>
      </c>
      <c r="C95" s="23">
        <f>+SUM(C96)</f>
        <v>10000000</v>
      </c>
      <c r="D95" s="46"/>
      <c r="E95" s="20"/>
      <c r="F95" s="20"/>
      <c r="G95" s="20"/>
      <c r="H95" s="38"/>
      <c r="I95" s="20"/>
      <c r="J95" s="20"/>
      <c r="K95" s="20"/>
      <c r="L95" s="20"/>
      <c r="M95" s="20"/>
      <c r="N95" s="20"/>
      <c r="O95" s="32"/>
      <c r="P95" s="32"/>
      <c r="Q95" s="32"/>
      <c r="R95" s="32"/>
      <c r="S95" s="32"/>
      <c r="T95" s="32"/>
      <c r="U95" s="32"/>
      <c r="V95" s="32"/>
      <c r="W95" s="32"/>
      <c r="X95" s="32"/>
      <c r="Y95" s="32"/>
      <c r="Z95" s="32"/>
      <c r="AA95" s="280"/>
      <c r="AB95" s="280"/>
      <c r="AC95" s="280"/>
      <c r="AD95" s="280"/>
    </row>
    <row r="96" spans="1:30" ht="12.75" customHeight="1">
      <c r="A96" s="354" t="s">
        <v>586</v>
      </c>
      <c r="B96" s="26" t="s">
        <v>70</v>
      </c>
      <c r="C96" s="26">
        <v>10000000</v>
      </c>
      <c r="D96" s="47"/>
      <c r="E96" s="20"/>
      <c r="F96" s="20"/>
      <c r="G96" s="20"/>
      <c r="H96" s="38"/>
      <c r="I96" s="20"/>
      <c r="J96" s="20"/>
      <c r="K96" s="20"/>
      <c r="L96" s="20"/>
      <c r="M96" s="20"/>
      <c r="N96" s="20"/>
      <c r="O96" s="32"/>
      <c r="P96" s="32"/>
      <c r="Q96" s="32"/>
      <c r="R96" s="32"/>
      <c r="S96" s="32"/>
      <c r="T96" s="32"/>
      <c r="U96" s="32"/>
      <c r="V96" s="32"/>
      <c r="W96" s="32"/>
      <c r="X96" s="32"/>
      <c r="Y96" s="32"/>
      <c r="Z96" s="32"/>
      <c r="AA96" s="280"/>
      <c r="AB96" s="280"/>
      <c r="AC96" s="280"/>
      <c r="AD96" s="280"/>
    </row>
    <row r="97" spans="1:30" ht="12.75" customHeight="1">
      <c r="A97" s="355" t="s">
        <v>587</v>
      </c>
      <c r="B97" s="49" t="s">
        <v>71</v>
      </c>
      <c r="C97" s="23">
        <f>+SUM(C98)</f>
        <v>10000000</v>
      </c>
      <c r="D97" s="47"/>
      <c r="E97" s="20"/>
      <c r="F97" s="92"/>
      <c r="G97" s="92"/>
      <c r="H97" s="108"/>
      <c r="I97" s="92"/>
      <c r="J97" s="92"/>
      <c r="K97" s="92"/>
      <c r="L97" s="92"/>
      <c r="M97" s="92"/>
      <c r="N97" s="92"/>
      <c r="O97" s="32"/>
      <c r="P97" s="32"/>
      <c r="Q97" s="32"/>
      <c r="R97" s="32"/>
      <c r="S97" s="32"/>
      <c r="T97" s="32"/>
      <c r="U97" s="32"/>
      <c r="V97" s="32"/>
      <c r="W97" s="32"/>
      <c r="X97" s="32"/>
      <c r="Y97" s="32"/>
      <c r="Z97" s="32"/>
      <c r="AA97" s="280"/>
      <c r="AB97" s="280"/>
      <c r="AC97" s="280"/>
      <c r="AD97" s="280"/>
    </row>
    <row r="98" spans="1:30" ht="12.75" customHeight="1">
      <c r="A98" s="25">
        <v>21140218</v>
      </c>
      <c r="B98" s="26" t="s">
        <v>73</v>
      </c>
      <c r="C98" s="26">
        <v>10000000</v>
      </c>
      <c r="D98" s="47"/>
      <c r="E98" s="20"/>
      <c r="F98" s="92"/>
      <c r="G98" s="92"/>
      <c r="H98" s="108"/>
      <c r="I98" s="92"/>
      <c r="J98" s="92"/>
      <c r="K98" s="92"/>
      <c r="L98" s="92"/>
      <c r="M98" s="92"/>
      <c r="N98" s="92"/>
      <c r="O98" s="32"/>
      <c r="P98" s="32"/>
      <c r="Q98" s="32"/>
      <c r="R98" s="32"/>
      <c r="S98" s="32"/>
      <c r="T98" s="32"/>
      <c r="U98" s="32"/>
      <c r="V98" s="32"/>
      <c r="W98" s="32"/>
      <c r="X98" s="32"/>
      <c r="Y98" s="32"/>
      <c r="Z98" s="32"/>
      <c r="AA98" s="280"/>
      <c r="AB98" s="280"/>
      <c r="AC98" s="280"/>
      <c r="AD98" s="280"/>
    </row>
    <row r="99" spans="1:30" ht="12.75" customHeight="1">
      <c r="A99" s="354"/>
      <c r="B99" s="26"/>
      <c r="C99" s="26"/>
      <c r="D99" s="20"/>
      <c r="E99" s="32"/>
      <c r="F99" s="107"/>
      <c r="G99" s="107"/>
      <c r="H99" s="38"/>
      <c r="I99" s="32"/>
      <c r="J99" s="20"/>
      <c r="K99" s="32"/>
      <c r="L99" s="32"/>
      <c r="M99" s="32"/>
      <c r="N99" s="32"/>
      <c r="O99" s="32"/>
      <c r="P99" s="32"/>
      <c r="Q99" s="32"/>
      <c r="R99" s="32"/>
      <c r="S99" s="32"/>
      <c r="T99" s="32"/>
      <c r="U99" s="32"/>
      <c r="V99" s="32"/>
      <c r="W99" s="32"/>
      <c r="X99" s="32"/>
      <c r="Y99" s="32"/>
      <c r="Z99" s="32"/>
      <c r="AA99" s="32"/>
      <c r="AB99" s="32"/>
      <c r="AC99" s="32"/>
      <c r="AD99" s="32"/>
    </row>
    <row r="100" spans="1:30" ht="12.75" customHeight="1">
      <c r="A100" s="698" t="s">
        <v>74</v>
      </c>
      <c r="B100" s="657"/>
      <c r="C100" s="152">
        <f>C101+C104+C106</f>
        <v>8250000</v>
      </c>
      <c r="D100" s="20"/>
      <c r="E100" s="27"/>
      <c r="F100" s="107"/>
      <c r="G100" s="107"/>
      <c r="H100" s="38"/>
      <c r="I100" s="32"/>
      <c r="J100" s="32"/>
      <c r="K100" s="32"/>
      <c r="L100" s="32"/>
      <c r="M100" s="32"/>
      <c r="N100" s="32"/>
      <c r="O100" s="32"/>
      <c r="P100" s="32"/>
      <c r="Q100" s="32"/>
      <c r="R100" s="32"/>
      <c r="S100" s="32"/>
      <c r="T100" s="32"/>
      <c r="U100" s="32"/>
      <c r="V100" s="32"/>
      <c r="W100" s="32"/>
      <c r="X100" s="32"/>
      <c r="Y100" s="32"/>
      <c r="Z100" s="32"/>
      <c r="AA100" s="32"/>
      <c r="AB100" s="32"/>
      <c r="AC100" s="32"/>
      <c r="AD100" s="32"/>
    </row>
    <row r="101" spans="1:30" ht="12.75" customHeight="1">
      <c r="A101" s="355" t="s">
        <v>588</v>
      </c>
      <c r="B101" s="22" t="s">
        <v>78</v>
      </c>
      <c r="C101" s="50">
        <f>SUM(C102:C103)</f>
        <v>2370000</v>
      </c>
      <c r="D101" s="20"/>
      <c r="E101" s="100"/>
      <c r="F101" s="107"/>
      <c r="G101" s="107"/>
      <c r="H101" s="108"/>
      <c r="I101" s="35"/>
      <c r="J101" s="35"/>
      <c r="K101" s="35"/>
      <c r="L101" s="35"/>
      <c r="M101" s="35"/>
      <c r="N101" s="35"/>
      <c r="O101" s="35"/>
      <c r="P101" s="35"/>
      <c r="Q101" s="35"/>
      <c r="R101" s="35"/>
      <c r="S101" s="35"/>
      <c r="T101" s="35"/>
      <c r="U101" s="35"/>
      <c r="V101" s="35"/>
      <c r="W101" s="35"/>
      <c r="X101" s="35"/>
      <c r="Y101" s="35"/>
      <c r="Z101" s="35"/>
      <c r="AA101" s="35"/>
      <c r="AB101" s="35"/>
      <c r="AC101" s="35"/>
      <c r="AD101" s="35"/>
    </row>
    <row r="102" spans="1:30" ht="12.75" customHeight="1">
      <c r="A102" s="359" t="s">
        <v>589</v>
      </c>
      <c r="B102" s="32" t="s">
        <v>79</v>
      </c>
      <c r="C102" s="20">
        <v>1350000</v>
      </c>
      <c r="D102" s="20"/>
      <c r="E102" s="107"/>
      <c r="F102" s="107"/>
      <c r="G102" s="107"/>
      <c r="H102" s="38"/>
      <c r="I102" s="32"/>
      <c r="J102" s="32"/>
      <c r="K102" s="32"/>
      <c r="L102" s="32"/>
      <c r="M102" s="32"/>
      <c r="N102" s="32"/>
      <c r="O102" s="32"/>
      <c r="P102" s="32"/>
      <c r="Q102" s="32"/>
      <c r="R102" s="32"/>
      <c r="S102" s="32"/>
      <c r="T102" s="32"/>
      <c r="U102" s="32"/>
      <c r="V102" s="32"/>
      <c r="W102" s="32"/>
      <c r="X102" s="32"/>
      <c r="Y102" s="32"/>
      <c r="Z102" s="32"/>
      <c r="AA102" s="32"/>
      <c r="AB102" s="32"/>
      <c r="AC102" s="32"/>
      <c r="AD102" s="32"/>
    </row>
    <row r="103" spans="1:30" ht="12.75" customHeight="1">
      <c r="A103" s="354" t="s">
        <v>590</v>
      </c>
      <c r="B103" s="32" t="s">
        <v>106</v>
      </c>
      <c r="C103" s="20">
        <v>1020000</v>
      </c>
      <c r="D103" s="20"/>
      <c r="E103" s="107"/>
      <c r="F103" s="107"/>
      <c r="G103" s="107"/>
      <c r="H103" s="38"/>
      <c r="I103" s="32"/>
      <c r="J103" s="32"/>
      <c r="K103" s="32"/>
      <c r="L103" s="32"/>
      <c r="M103" s="32"/>
      <c r="N103" s="32"/>
      <c r="O103" s="32"/>
      <c r="P103" s="32"/>
      <c r="Q103" s="32"/>
      <c r="R103" s="32"/>
      <c r="S103" s="32"/>
      <c r="T103" s="32"/>
      <c r="U103" s="32"/>
      <c r="V103" s="32"/>
      <c r="W103" s="32"/>
      <c r="X103" s="32"/>
      <c r="Y103" s="32"/>
      <c r="Z103" s="32"/>
      <c r="AA103" s="32"/>
      <c r="AB103" s="32"/>
      <c r="AC103" s="32"/>
      <c r="AD103" s="32"/>
    </row>
    <row r="104" spans="1:30" ht="12.75" customHeight="1">
      <c r="A104" s="21">
        <v>221105</v>
      </c>
      <c r="B104" s="23" t="s">
        <v>155</v>
      </c>
      <c r="C104" s="23">
        <f>SUM(C105)</f>
        <v>4680000</v>
      </c>
      <c r="D104" s="20"/>
      <c r="E104" s="107"/>
      <c r="F104" s="107"/>
      <c r="G104" s="107"/>
      <c r="H104" s="38"/>
      <c r="I104" s="32"/>
      <c r="J104" s="32"/>
      <c r="K104" s="32"/>
      <c r="L104" s="32"/>
      <c r="M104" s="32"/>
      <c r="N104" s="32"/>
      <c r="O104" s="32"/>
      <c r="P104" s="32"/>
      <c r="Q104" s="32"/>
      <c r="R104" s="32"/>
      <c r="S104" s="32"/>
      <c r="T104" s="32"/>
      <c r="U104" s="32"/>
      <c r="V104" s="32"/>
      <c r="W104" s="32"/>
      <c r="X104" s="32"/>
      <c r="Y104" s="32"/>
      <c r="Z104" s="32"/>
      <c r="AA104" s="32"/>
      <c r="AB104" s="32"/>
      <c r="AC104" s="32"/>
      <c r="AD104" s="32"/>
    </row>
    <row r="105" spans="1:30" ht="12.75" customHeight="1">
      <c r="A105" s="25">
        <v>22110501</v>
      </c>
      <c r="B105" s="26" t="s">
        <v>156</v>
      </c>
      <c r="C105" s="26">
        <v>4680000</v>
      </c>
      <c r="D105" s="20"/>
      <c r="E105" s="107"/>
      <c r="F105" s="107"/>
      <c r="G105" s="107"/>
      <c r="H105" s="38"/>
      <c r="I105" s="32"/>
      <c r="J105" s="32"/>
      <c r="K105" s="32"/>
      <c r="L105" s="32"/>
      <c r="M105" s="32"/>
      <c r="N105" s="32"/>
      <c r="O105" s="32"/>
      <c r="P105" s="32"/>
      <c r="Q105" s="32"/>
      <c r="R105" s="32"/>
      <c r="S105" s="32"/>
      <c r="T105" s="32"/>
      <c r="U105" s="32"/>
      <c r="V105" s="32"/>
      <c r="W105" s="32"/>
      <c r="X105" s="32"/>
      <c r="Y105" s="32"/>
      <c r="Z105" s="32"/>
      <c r="AA105" s="32"/>
      <c r="AB105" s="32"/>
      <c r="AC105" s="32"/>
      <c r="AD105" s="32"/>
    </row>
    <row r="106" spans="1:30" ht="12.75" customHeight="1">
      <c r="A106" s="355" t="s">
        <v>591</v>
      </c>
      <c r="B106" s="23" t="s">
        <v>81</v>
      </c>
      <c r="C106" s="8">
        <f>SUM(C107)</f>
        <v>1200000</v>
      </c>
      <c r="D106" s="20"/>
      <c r="E106" s="107"/>
      <c r="F106" s="107"/>
      <c r="G106" s="107"/>
      <c r="H106" s="38"/>
      <c r="I106" s="32"/>
      <c r="J106" s="32"/>
      <c r="K106" s="32"/>
      <c r="L106" s="32"/>
      <c r="M106" s="32"/>
      <c r="N106" s="32"/>
      <c r="O106" s="32"/>
      <c r="P106" s="32"/>
      <c r="Q106" s="32"/>
      <c r="R106" s="32"/>
      <c r="S106" s="32"/>
      <c r="T106" s="32"/>
      <c r="U106" s="32"/>
      <c r="V106" s="32"/>
      <c r="W106" s="32"/>
      <c r="X106" s="32"/>
      <c r="Y106" s="32"/>
      <c r="Z106" s="32"/>
      <c r="AA106" s="32"/>
      <c r="AB106" s="32"/>
      <c r="AC106" s="32"/>
      <c r="AD106" s="32"/>
    </row>
    <row r="107" spans="1:30" ht="12.75" customHeight="1">
      <c r="A107" s="354" t="s">
        <v>592</v>
      </c>
      <c r="B107" s="26" t="s">
        <v>82</v>
      </c>
      <c r="C107" s="20">
        <v>1200000</v>
      </c>
      <c r="D107" s="20"/>
      <c r="E107" s="107"/>
      <c r="F107" s="107"/>
      <c r="G107" s="107"/>
      <c r="H107" s="38"/>
      <c r="I107" s="32"/>
      <c r="J107" s="32"/>
      <c r="K107" s="32"/>
      <c r="L107" s="32"/>
      <c r="M107" s="32"/>
      <c r="N107" s="32"/>
      <c r="O107" s="32"/>
      <c r="P107" s="32"/>
      <c r="Q107" s="32"/>
      <c r="R107" s="32"/>
      <c r="S107" s="32"/>
      <c r="T107" s="32"/>
      <c r="U107" s="32"/>
      <c r="V107" s="32"/>
      <c r="W107" s="32"/>
      <c r="X107" s="32"/>
      <c r="Y107" s="32"/>
      <c r="Z107" s="32"/>
      <c r="AA107" s="32"/>
      <c r="AB107" s="32"/>
      <c r="AC107" s="32"/>
      <c r="AD107" s="32"/>
    </row>
    <row r="108" spans="1:30" ht="12.75" customHeight="1">
      <c r="A108" s="25"/>
      <c r="B108" s="41"/>
      <c r="C108" s="26"/>
      <c r="D108" s="93"/>
      <c r="E108" s="27"/>
      <c r="F108" s="107"/>
      <c r="G108" s="107"/>
      <c r="H108" s="38"/>
      <c r="I108" s="32"/>
      <c r="J108" s="32"/>
      <c r="K108" s="32"/>
      <c r="L108" s="32"/>
      <c r="M108" s="32"/>
      <c r="N108" s="32"/>
      <c r="O108" s="32"/>
      <c r="P108" s="32"/>
      <c r="Q108" s="32"/>
      <c r="R108" s="32"/>
      <c r="S108" s="32"/>
      <c r="T108" s="32"/>
      <c r="U108" s="32"/>
      <c r="V108" s="32"/>
      <c r="W108" s="32"/>
      <c r="X108" s="32"/>
      <c r="Y108" s="32"/>
      <c r="Z108" s="32"/>
      <c r="AA108" s="32"/>
      <c r="AB108" s="32"/>
      <c r="AC108" s="32"/>
      <c r="AD108" s="32"/>
    </row>
    <row r="109" spans="1:30" ht="12.75" customHeight="1">
      <c r="A109" s="360"/>
      <c r="B109" s="29"/>
      <c r="C109" s="26"/>
      <c r="D109" s="26"/>
      <c r="E109" s="26"/>
      <c r="F109" s="20"/>
      <c r="G109" s="20"/>
      <c r="H109" s="38"/>
      <c r="I109" s="20"/>
      <c r="J109" s="20"/>
      <c r="K109" s="20"/>
      <c r="L109" s="20"/>
      <c r="M109" s="20"/>
      <c r="N109" s="20"/>
      <c r="O109" s="32"/>
      <c r="P109" s="32"/>
      <c r="Q109" s="32"/>
      <c r="R109" s="32"/>
      <c r="S109" s="32"/>
      <c r="T109" s="32"/>
      <c r="U109" s="32"/>
      <c r="V109" s="32"/>
      <c r="W109" s="32"/>
      <c r="X109" s="32"/>
      <c r="Y109" s="32"/>
      <c r="Z109" s="32"/>
      <c r="AA109" s="280"/>
      <c r="AB109" s="280"/>
      <c r="AC109" s="280"/>
      <c r="AD109" s="280"/>
    </row>
    <row r="114" spans="1:30" ht="12.75" customHeight="1">
      <c r="A114" s="354"/>
      <c r="B114" s="32"/>
      <c r="C114" s="20"/>
      <c r="D114" s="20"/>
      <c r="E114" s="20"/>
      <c r="F114" s="20"/>
      <c r="G114" s="20"/>
      <c r="H114" s="38"/>
      <c r="I114" s="20"/>
      <c r="J114" s="20"/>
      <c r="K114" s="20"/>
      <c r="L114" s="20"/>
      <c r="M114" s="20"/>
      <c r="N114" s="20"/>
      <c r="O114" s="32"/>
      <c r="P114" s="32"/>
      <c r="Q114" s="32"/>
      <c r="R114" s="32"/>
      <c r="S114" s="32"/>
      <c r="T114" s="32"/>
      <c r="U114" s="32"/>
      <c r="V114" s="32"/>
      <c r="W114" s="32"/>
      <c r="X114" s="32"/>
      <c r="Y114" s="32"/>
      <c r="Z114" s="32"/>
      <c r="AA114" s="280"/>
      <c r="AB114" s="280"/>
      <c r="AC114" s="280"/>
      <c r="AD114" s="280"/>
    </row>
    <row r="115" spans="1:30" ht="12.75" customHeight="1">
      <c r="A115" s="361"/>
      <c r="B115" s="280"/>
      <c r="C115" s="280"/>
      <c r="D115" s="280"/>
      <c r="E115" s="280"/>
      <c r="F115" s="88"/>
      <c r="G115" s="88"/>
      <c r="H115" s="33"/>
      <c r="I115" s="88"/>
      <c r="J115" s="88"/>
      <c r="K115" s="88"/>
      <c r="L115" s="88"/>
      <c r="M115" s="88"/>
      <c r="N115" s="88"/>
      <c r="O115" s="2"/>
      <c r="P115" s="2"/>
      <c r="Q115" s="2"/>
      <c r="R115" s="2"/>
      <c r="S115" s="2"/>
      <c r="T115" s="2"/>
      <c r="U115" s="2"/>
      <c r="V115" s="2"/>
      <c r="W115" s="2"/>
      <c r="X115" s="2"/>
      <c r="Y115" s="2"/>
      <c r="Z115" s="2"/>
      <c r="AA115" s="280"/>
      <c r="AB115" s="280"/>
      <c r="AC115" s="280"/>
      <c r="AD115" s="280"/>
    </row>
    <row r="116" spans="1:30" ht="12.75" customHeight="1">
      <c r="A116" s="280"/>
      <c r="B116" s="280"/>
      <c r="C116" s="280"/>
      <c r="D116" s="280"/>
      <c r="E116" s="280"/>
      <c r="F116" s="20"/>
      <c r="G116" s="20"/>
      <c r="H116" s="38"/>
      <c r="I116" s="20"/>
      <c r="J116" s="20"/>
      <c r="K116" s="20"/>
      <c r="L116" s="20"/>
      <c r="M116" s="20"/>
      <c r="N116" s="20"/>
      <c r="O116" s="32"/>
      <c r="P116" s="32"/>
      <c r="Q116" s="32"/>
      <c r="R116" s="32"/>
      <c r="S116" s="32"/>
      <c r="T116" s="32"/>
      <c r="U116" s="32"/>
      <c r="V116" s="32"/>
      <c r="W116" s="32"/>
      <c r="X116" s="32"/>
      <c r="Y116" s="32"/>
      <c r="Z116" s="32"/>
      <c r="AA116" s="280"/>
      <c r="AB116" s="280"/>
      <c r="AC116" s="280"/>
      <c r="AD116" s="280"/>
    </row>
    <row r="117" spans="1:30" ht="12.75" customHeight="1">
      <c r="A117" s="280"/>
      <c r="B117" s="280"/>
      <c r="C117" s="280"/>
      <c r="D117" s="280"/>
      <c r="E117" s="280"/>
      <c r="F117" s="47"/>
      <c r="G117" s="47"/>
      <c r="H117" s="196"/>
      <c r="I117" s="47"/>
      <c r="J117" s="47"/>
      <c r="K117" s="47"/>
      <c r="L117" s="47"/>
      <c r="M117" s="47"/>
      <c r="N117" s="47"/>
      <c r="O117" s="32"/>
      <c r="P117" s="32"/>
      <c r="Q117" s="32"/>
      <c r="R117" s="32"/>
      <c r="S117" s="32"/>
      <c r="T117" s="32"/>
      <c r="U117" s="32"/>
      <c r="V117" s="32"/>
      <c r="W117" s="32"/>
      <c r="X117" s="32"/>
      <c r="Y117" s="32"/>
      <c r="Z117" s="32"/>
      <c r="AA117" s="280"/>
      <c r="AB117" s="280"/>
      <c r="AC117" s="280"/>
      <c r="AD117" s="280"/>
    </row>
    <row r="118" spans="1:30" ht="12.75" customHeight="1">
      <c r="A118" s="280"/>
      <c r="B118" s="280"/>
      <c r="C118" s="280"/>
      <c r="D118" s="280"/>
      <c r="E118" s="280"/>
      <c r="F118" s="47"/>
      <c r="G118" s="47"/>
      <c r="H118" s="196"/>
      <c r="I118" s="47"/>
      <c r="J118" s="47"/>
      <c r="K118" s="47"/>
      <c r="L118" s="47"/>
      <c r="M118" s="47"/>
      <c r="N118" s="47"/>
      <c r="O118" s="32"/>
      <c r="P118" s="32"/>
      <c r="Q118" s="32"/>
      <c r="R118" s="32"/>
      <c r="S118" s="32"/>
      <c r="T118" s="32"/>
      <c r="U118" s="32"/>
      <c r="V118" s="32"/>
      <c r="W118" s="32"/>
      <c r="X118" s="32"/>
      <c r="Y118" s="32"/>
      <c r="Z118" s="32"/>
      <c r="AA118" s="280"/>
      <c r="AB118" s="280"/>
      <c r="AC118" s="280"/>
      <c r="AD118" s="280"/>
    </row>
    <row r="119" spans="1:30" ht="12.75" customHeight="1">
      <c r="A119" s="280"/>
      <c r="B119" s="280"/>
      <c r="C119" s="280"/>
      <c r="D119" s="280"/>
      <c r="E119" s="280"/>
      <c r="F119" s="20"/>
      <c r="G119" s="20"/>
      <c r="H119" s="38"/>
      <c r="I119" s="20"/>
      <c r="J119" s="20"/>
      <c r="K119" s="20"/>
      <c r="L119" s="20"/>
      <c r="M119" s="20"/>
      <c r="N119" s="20"/>
      <c r="O119" s="32"/>
      <c r="P119" s="32"/>
      <c r="Q119" s="32"/>
      <c r="R119" s="32"/>
      <c r="S119" s="32"/>
      <c r="T119" s="32"/>
      <c r="U119" s="32"/>
      <c r="V119" s="32"/>
      <c r="W119" s="32"/>
      <c r="X119" s="32"/>
      <c r="Y119" s="32"/>
      <c r="Z119" s="32"/>
      <c r="AA119" s="280"/>
      <c r="AB119" s="280"/>
      <c r="AC119" s="280"/>
      <c r="AD119" s="280"/>
    </row>
    <row r="120" spans="1:30" ht="12.75" customHeight="1">
      <c r="A120" s="280"/>
      <c r="B120" s="280"/>
      <c r="C120" s="280"/>
      <c r="D120" s="280"/>
      <c r="E120" s="280"/>
      <c r="F120" s="20"/>
      <c r="G120" s="20"/>
      <c r="H120" s="38"/>
      <c r="I120" s="20"/>
      <c r="J120" s="20"/>
      <c r="K120" s="20"/>
      <c r="L120" s="20"/>
      <c r="M120" s="20"/>
      <c r="N120" s="20"/>
      <c r="O120" s="32"/>
      <c r="P120" s="32"/>
      <c r="Q120" s="32"/>
      <c r="R120" s="32"/>
      <c r="S120" s="32"/>
      <c r="T120" s="32"/>
      <c r="U120" s="32"/>
      <c r="V120" s="32"/>
      <c r="W120" s="32"/>
      <c r="X120" s="32"/>
      <c r="Y120" s="32"/>
      <c r="Z120" s="32"/>
      <c r="AA120" s="280"/>
      <c r="AB120" s="280"/>
      <c r="AC120" s="280"/>
      <c r="AD120" s="280"/>
    </row>
    <row r="121" spans="1:30" ht="12.75" customHeight="1">
      <c r="A121" s="280"/>
      <c r="B121" s="280"/>
      <c r="C121" s="280"/>
      <c r="D121" s="280"/>
      <c r="E121" s="280"/>
      <c r="F121" s="20"/>
      <c r="G121" s="20"/>
      <c r="H121" s="38"/>
      <c r="I121" s="20"/>
      <c r="J121" s="20"/>
      <c r="K121" s="20"/>
      <c r="L121" s="20"/>
      <c r="M121" s="20"/>
      <c r="N121" s="20"/>
      <c r="O121" s="32"/>
      <c r="P121" s="32"/>
      <c r="Q121" s="32"/>
      <c r="R121" s="32"/>
      <c r="S121" s="32"/>
      <c r="T121" s="32"/>
      <c r="U121" s="32"/>
      <c r="V121" s="32"/>
      <c r="W121" s="32"/>
      <c r="X121" s="32"/>
      <c r="Y121" s="32"/>
      <c r="Z121" s="32"/>
      <c r="AA121" s="280"/>
      <c r="AB121" s="280"/>
      <c r="AC121" s="280"/>
      <c r="AD121" s="280"/>
    </row>
    <row r="122" spans="1:30" ht="12.75" customHeight="1">
      <c r="A122" s="280"/>
      <c r="B122" s="280"/>
      <c r="C122" s="280"/>
      <c r="D122" s="280"/>
      <c r="E122" s="280"/>
      <c r="F122" s="20"/>
      <c r="G122" s="20"/>
      <c r="H122" s="38"/>
      <c r="I122" s="20"/>
      <c r="J122" s="20"/>
      <c r="K122" s="20"/>
      <c r="L122" s="20"/>
      <c r="M122" s="20"/>
      <c r="N122" s="20"/>
      <c r="O122" s="32"/>
      <c r="P122" s="32"/>
      <c r="Q122" s="32"/>
      <c r="R122" s="32"/>
      <c r="S122" s="32"/>
      <c r="T122" s="32"/>
      <c r="U122" s="32"/>
      <c r="V122" s="32"/>
      <c r="W122" s="32"/>
      <c r="X122" s="32"/>
      <c r="Y122" s="32"/>
      <c r="Z122" s="32"/>
      <c r="AA122" s="280"/>
      <c r="AB122" s="280"/>
      <c r="AC122" s="280"/>
      <c r="AD122" s="280"/>
    </row>
    <row r="123" spans="1:30" ht="12.75" customHeight="1">
      <c r="A123" s="280"/>
      <c r="B123" s="280"/>
      <c r="C123" s="280"/>
      <c r="D123" s="280"/>
      <c r="E123" s="280"/>
      <c r="F123" s="20"/>
      <c r="G123" s="20"/>
      <c r="H123" s="38"/>
      <c r="I123" s="20"/>
      <c r="J123" s="20"/>
      <c r="K123" s="20"/>
      <c r="L123" s="20"/>
      <c r="M123" s="20"/>
      <c r="N123" s="20"/>
      <c r="O123" s="32"/>
      <c r="P123" s="32"/>
      <c r="Q123" s="32"/>
      <c r="R123" s="32"/>
      <c r="S123" s="32"/>
      <c r="T123" s="32"/>
      <c r="U123" s="32"/>
      <c r="V123" s="32"/>
      <c r="W123" s="32"/>
      <c r="X123" s="32"/>
      <c r="Y123" s="32"/>
      <c r="Z123" s="32"/>
      <c r="AA123" s="280"/>
      <c r="AB123" s="280"/>
      <c r="AC123" s="280"/>
      <c r="AD123" s="280"/>
    </row>
    <row r="124" spans="1:30" ht="12.75" customHeight="1">
      <c r="A124" s="280"/>
      <c r="B124" s="280"/>
      <c r="C124" s="280"/>
      <c r="D124" s="280"/>
      <c r="E124" s="280"/>
      <c r="F124" s="20"/>
      <c r="G124" s="20"/>
      <c r="H124" s="38"/>
      <c r="I124" s="20"/>
      <c r="J124" s="20"/>
      <c r="K124" s="20"/>
      <c r="L124" s="20"/>
      <c r="M124" s="20"/>
      <c r="N124" s="20"/>
      <c r="O124" s="32"/>
      <c r="P124" s="32"/>
      <c r="Q124" s="32"/>
      <c r="R124" s="32"/>
      <c r="S124" s="32"/>
      <c r="T124" s="32"/>
      <c r="U124" s="32"/>
      <c r="V124" s="32"/>
      <c r="W124" s="32"/>
      <c r="X124" s="32"/>
      <c r="Y124" s="32"/>
      <c r="Z124" s="32"/>
      <c r="AA124" s="280"/>
      <c r="AB124" s="280"/>
      <c r="AC124" s="280"/>
      <c r="AD124" s="280"/>
    </row>
    <row r="125" spans="1:30" ht="12.75" customHeight="1">
      <c r="A125" s="280"/>
      <c r="B125" s="280"/>
      <c r="C125" s="280"/>
      <c r="D125" s="280"/>
      <c r="E125" s="280"/>
      <c r="F125" s="47"/>
      <c r="G125" s="47"/>
      <c r="H125" s="196"/>
      <c r="I125" s="47"/>
      <c r="J125" s="47"/>
      <c r="K125" s="47"/>
      <c r="L125" s="47"/>
      <c r="M125" s="47"/>
      <c r="N125" s="47"/>
      <c r="O125" s="32"/>
      <c r="P125" s="32"/>
      <c r="Q125" s="32"/>
      <c r="R125" s="32"/>
      <c r="S125" s="32"/>
      <c r="T125" s="32"/>
      <c r="U125" s="32"/>
      <c r="V125" s="32"/>
      <c r="W125" s="32"/>
      <c r="X125" s="32"/>
      <c r="Y125" s="32"/>
      <c r="Z125" s="32"/>
      <c r="AA125" s="280"/>
      <c r="AB125" s="280"/>
      <c r="AC125" s="280"/>
      <c r="AD125" s="280"/>
    </row>
    <row r="126" spans="1:30" ht="12.75" customHeight="1">
      <c r="A126" s="280"/>
      <c r="B126" s="280"/>
      <c r="C126" s="280"/>
      <c r="D126" s="280"/>
      <c r="E126" s="280"/>
      <c r="F126" s="47"/>
      <c r="G126" s="47"/>
      <c r="H126" s="196"/>
      <c r="I126" s="47"/>
      <c r="J126" s="47"/>
      <c r="K126" s="47"/>
      <c r="L126" s="47"/>
      <c r="M126" s="47"/>
      <c r="N126" s="47"/>
      <c r="O126" s="32"/>
      <c r="P126" s="32"/>
      <c r="Q126" s="32"/>
      <c r="R126" s="32"/>
      <c r="S126" s="32"/>
      <c r="T126" s="32"/>
      <c r="U126" s="32"/>
      <c r="V126" s="32"/>
      <c r="W126" s="32"/>
      <c r="X126" s="32"/>
      <c r="Y126" s="32"/>
      <c r="Z126" s="32"/>
      <c r="AA126" s="280"/>
      <c r="AB126" s="280"/>
      <c r="AC126" s="280"/>
      <c r="AD126" s="280"/>
    </row>
    <row r="127" spans="1:30" ht="12.75" customHeight="1">
      <c r="A127" s="280"/>
      <c r="B127" s="280"/>
      <c r="C127" s="280"/>
      <c r="D127" s="280"/>
      <c r="E127" s="280"/>
      <c r="F127" s="51"/>
      <c r="G127" s="51"/>
      <c r="H127" s="204"/>
      <c r="I127" s="51"/>
      <c r="J127" s="51"/>
      <c r="K127" s="51"/>
      <c r="L127" s="51"/>
      <c r="M127" s="51"/>
      <c r="N127" s="51"/>
      <c r="O127" s="32"/>
      <c r="P127" s="32"/>
      <c r="Q127" s="32"/>
      <c r="R127" s="32"/>
      <c r="S127" s="32"/>
      <c r="T127" s="32"/>
      <c r="U127" s="32"/>
      <c r="V127" s="32"/>
      <c r="W127" s="32"/>
      <c r="X127" s="32"/>
      <c r="Y127" s="32"/>
      <c r="Z127" s="32"/>
      <c r="AA127" s="280"/>
      <c r="AB127" s="280"/>
      <c r="AC127" s="280"/>
      <c r="AD127" s="280"/>
    </row>
    <row r="128" spans="1:30" ht="12.75" customHeight="1">
      <c r="A128" s="280"/>
      <c r="B128" s="280"/>
      <c r="C128" s="280"/>
      <c r="D128" s="280"/>
      <c r="E128" s="280"/>
      <c r="F128" s="20"/>
      <c r="G128" s="20"/>
      <c r="H128" s="38"/>
      <c r="I128" s="20"/>
      <c r="J128" s="20"/>
      <c r="K128" s="20"/>
      <c r="L128" s="20"/>
      <c r="M128" s="20"/>
      <c r="N128" s="20"/>
      <c r="O128" s="32"/>
      <c r="P128" s="32"/>
      <c r="Q128" s="32"/>
      <c r="R128" s="32"/>
      <c r="S128" s="32"/>
      <c r="T128" s="32"/>
      <c r="U128" s="32"/>
      <c r="V128" s="32"/>
      <c r="W128" s="32"/>
      <c r="X128" s="32"/>
      <c r="Y128" s="32"/>
      <c r="Z128" s="32"/>
      <c r="AA128" s="280"/>
      <c r="AB128" s="280"/>
      <c r="AC128" s="280"/>
      <c r="AD128" s="280"/>
    </row>
    <row r="129" spans="1:30" ht="12.75" customHeight="1">
      <c r="A129" s="280"/>
      <c r="B129" s="280"/>
      <c r="C129" s="280"/>
      <c r="D129" s="280"/>
      <c r="E129" s="280"/>
      <c r="F129" s="20"/>
      <c r="G129" s="20"/>
      <c r="H129" s="38"/>
      <c r="I129" s="20"/>
      <c r="J129" s="20"/>
      <c r="K129" s="20"/>
      <c r="L129" s="20"/>
      <c r="M129" s="20"/>
      <c r="N129" s="20"/>
      <c r="O129" s="32"/>
      <c r="P129" s="32"/>
      <c r="Q129" s="32"/>
      <c r="R129" s="32"/>
      <c r="S129" s="32"/>
      <c r="T129" s="32"/>
      <c r="U129" s="32"/>
      <c r="V129" s="32"/>
      <c r="W129" s="32"/>
      <c r="X129" s="32"/>
      <c r="Y129" s="32"/>
      <c r="Z129" s="32"/>
      <c r="AA129" s="280"/>
      <c r="AB129" s="280"/>
      <c r="AC129" s="280"/>
      <c r="AD129" s="280"/>
    </row>
    <row r="130" spans="1:30" ht="12.75" customHeight="1">
      <c r="A130" s="280"/>
      <c r="B130" s="280"/>
      <c r="C130" s="280"/>
      <c r="D130" s="280"/>
      <c r="E130" s="280"/>
      <c r="F130" s="20"/>
      <c r="G130" s="20"/>
      <c r="H130" s="38"/>
      <c r="I130" s="20"/>
      <c r="J130" s="20"/>
      <c r="K130" s="20"/>
      <c r="L130" s="20"/>
      <c r="M130" s="20"/>
      <c r="N130" s="20"/>
      <c r="O130" s="32"/>
      <c r="P130" s="32"/>
      <c r="Q130" s="32"/>
      <c r="R130" s="32"/>
      <c r="S130" s="32"/>
      <c r="T130" s="32"/>
      <c r="U130" s="32"/>
      <c r="V130" s="32"/>
      <c r="W130" s="32"/>
      <c r="X130" s="32"/>
      <c r="Y130" s="32"/>
      <c r="Z130" s="32"/>
      <c r="AA130" s="280"/>
      <c r="AB130" s="280"/>
      <c r="AC130" s="280"/>
      <c r="AD130" s="280"/>
    </row>
    <row r="131" spans="1:30" ht="12.75" customHeight="1">
      <c r="A131" s="280"/>
      <c r="B131" s="280"/>
      <c r="C131" s="280"/>
      <c r="D131" s="280"/>
      <c r="E131" s="280"/>
      <c r="F131" s="20"/>
      <c r="G131" s="20"/>
      <c r="H131" s="38"/>
      <c r="I131" s="20"/>
      <c r="J131" s="20"/>
      <c r="K131" s="20"/>
      <c r="L131" s="20"/>
      <c r="M131" s="20"/>
      <c r="N131" s="20"/>
      <c r="O131" s="32"/>
      <c r="P131" s="32"/>
      <c r="Q131" s="32"/>
      <c r="R131" s="32"/>
      <c r="S131" s="32"/>
      <c r="T131" s="32"/>
      <c r="U131" s="32"/>
      <c r="V131" s="32"/>
      <c r="W131" s="32"/>
      <c r="X131" s="32"/>
      <c r="Y131" s="32"/>
      <c r="Z131" s="32"/>
      <c r="AA131" s="280"/>
      <c r="AB131" s="280"/>
      <c r="AC131" s="280"/>
      <c r="AD131" s="280"/>
    </row>
    <row r="132" spans="1:30" ht="12.75" customHeight="1">
      <c r="A132" s="280"/>
      <c r="B132" s="280"/>
      <c r="C132" s="280"/>
      <c r="D132" s="280"/>
      <c r="E132" s="280"/>
      <c r="F132" s="51"/>
      <c r="G132" s="51"/>
      <c r="H132" s="204"/>
      <c r="I132" s="51"/>
      <c r="J132" s="51"/>
      <c r="K132" s="51"/>
      <c r="L132" s="51"/>
      <c r="M132" s="51"/>
      <c r="N132" s="51"/>
      <c r="O132" s="32"/>
      <c r="P132" s="32"/>
      <c r="Q132" s="32"/>
      <c r="R132" s="32"/>
      <c r="S132" s="32"/>
      <c r="T132" s="32"/>
      <c r="U132" s="32"/>
      <c r="V132" s="32"/>
      <c r="W132" s="32"/>
      <c r="X132" s="32"/>
      <c r="Y132" s="32"/>
      <c r="Z132" s="32"/>
      <c r="AA132" s="280"/>
      <c r="AB132" s="280"/>
      <c r="AC132" s="280"/>
      <c r="AD132" s="280"/>
    </row>
    <row r="133" spans="1:30" ht="12.75" customHeight="1">
      <c r="A133" s="280"/>
      <c r="B133" s="280"/>
      <c r="C133" s="280"/>
      <c r="D133" s="280"/>
      <c r="E133" s="280"/>
      <c r="F133" s="51"/>
      <c r="G133" s="51"/>
      <c r="H133" s="204"/>
      <c r="I133" s="51"/>
      <c r="J133" s="51"/>
      <c r="K133" s="51"/>
      <c r="L133" s="51"/>
      <c r="M133" s="51"/>
      <c r="N133" s="51"/>
      <c r="O133" s="32"/>
      <c r="P133" s="32"/>
      <c r="Q133" s="32"/>
      <c r="R133" s="32"/>
      <c r="S133" s="32"/>
      <c r="T133" s="32"/>
      <c r="U133" s="32"/>
      <c r="V133" s="32"/>
      <c r="W133" s="32"/>
      <c r="X133" s="32"/>
      <c r="Y133" s="32"/>
      <c r="Z133" s="32"/>
      <c r="AA133" s="280"/>
      <c r="AB133" s="280"/>
      <c r="AC133" s="280"/>
      <c r="AD133" s="280"/>
    </row>
    <row r="134" spans="1:30" ht="12.75" customHeight="1">
      <c r="A134" s="280"/>
      <c r="B134" s="280"/>
      <c r="C134" s="280"/>
      <c r="D134" s="280"/>
      <c r="E134" s="280"/>
      <c r="F134" s="51"/>
      <c r="G134" s="51"/>
      <c r="H134" s="204"/>
      <c r="I134" s="51"/>
      <c r="J134" s="51"/>
      <c r="K134" s="51"/>
      <c r="L134" s="51"/>
      <c r="M134" s="51"/>
      <c r="N134" s="51"/>
      <c r="O134" s="32"/>
      <c r="P134" s="32"/>
      <c r="Q134" s="32"/>
      <c r="R134" s="32"/>
      <c r="S134" s="32"/>
      <c r="T134" s="32"/>
      <c r="U134" s="32"/>
      <c r="V134" s="32"/>
      <c r="W134" s="32"/>
      <c r="X134" s="32"/>
      <c r="Y134" s="32"/>
      <c r="Z134" s="32"/>
      <c r="AA134" s="280"/>
      <c r="AB134" s="280"/>
      <c r="AC134" s="280"/>
      <c r="AD134" s="280"/>
    </row>
    <row r="135" spans="1:30" ht="12.75" customHeight="1">
      <c r="A135" s="280"/>
      <c r="B135" s="280"/>
      <c r="C135" s="280"/>
      <c r="D135" s="280"/>
      <c r="E135" s="280"/>
      <c r="F135" s="20"/>
      <c r="G135" s="20"/>
      <c r="H135" s="38"/>
      <c r="I135" s="20"/>
      <c r="J135" s="20"/>
      <c r="K135" s="20"/>
      <c r="L135" s="20"/>
      <c r="M135" s="20"/>
      <c r="N135" s="20"/>
      <c r="O135" s="32"/>
      <c r="P135" s="32"/>
      <c r="Q135" s="32"/>
      <c r="R135" s="32"/>
      <c r="S135" s="32"/>
      <c r="T135" s="32"/>
      <c r="U135" s="32"/>
      <c r="V135" s="32"/>
      <c r="W135" s="32"/>
      <c r="X135" s="32"/>
      <c r="Y135" s="32"/>
      <c r="Z135" s="32"/>
      <c r="AA135" s="280"/>
      <c r="AB135" s="280"/>
      <c r="AC135" s="280"/>
      <c r="AD135" s="280"/>
    </row>
    <row r="136" spans="1:30" ht="12.75" customHeight="1">
      <c r="A136" s="280"/>
      <c r="B136" s="280"/>
      <c r="C136" s="280"/>
      <c r="D136" s="280"/>
      <c r="E136" s="280"/>
      <c r="F136" s="20"/>
      <c r="G136" s="20"/>
      <c r="H136" s="38"/>
      <c r="I136" s="20"/>
      <c r="J136" s="20"/>
      <c r="K136" s="20"/>
      <c r="L136" s="20"/>
      <c r="M136" s="20"/>
      <c r="N136" s="20"/>
      <c r="O136" s="32"/>
      <c r="P136" s="32"/>
      <c r="Q136" s="32"/>
      <c r="R136" s="32"/>
      <c r="S136" s="32"/>
      <c r="T136" s="32"/>
      <c r="U136" s="32"/>
      <c r="V136" s="32"/>
      <c r="W136" s="32"/>
      <c r="X136" s="32"/>
      <c r="Y136" s="32"/>
      <c r="Z136" s="32"/>
      <c r="AA136" s="280"/>
      <c r="AB136" s="280"/>
      <c r="AC136" s="280"/>
      <c r="AD136" s="280"/>
    </row>
    <row r="137" spans="1:30" ht="12.75" customHeight="1">
      <c r="A137" s="280"/>
      <c r="B137" s="280"/>
      <c r="C137" s="280"/>
      <c r="D137" s="280"/>
      <c r="E137" s="280"/>
      <c r="F137" s="20"/>
      <c r="G137" s="20"/>
      <c r="H137" s="38"/>
      <c r="I137" s="20"/>
      <c r="J137" s="20"/>
      <c r="K137" s="20"/>
      <c r="L137" s="20"/>
      <c r="M137" s="20"/>
      <c r="N137" s="20"/>
      <c r="O137" s="32"/>
      <c r="P137" s="32"/>
      <c r="Q137" s="32"/>
      <c r="R137" s="32"/>
      <c r="S137" s="32"/>
      <c r="T137" s="32"/>
      <c r="U137" s="32"/>
      <c r="V137" s="32"/>
      <c r="W137" s="32"/>
      <c r="X137" s="32"/>
      <c r="Y137" s="32"/>
      <c r="Z137" s="32"/>
      <c r="AA137" s="280"/>
      <c r="AB137" s="280"/>
      <c r="AC137" s="280"/>
      <c r="AD137" s="280"/>
    </row>
    <row r="138" spans="1:30" ht="12.75" customHeight="1">
      <c r="A138" s="280"/>
      <c r="B138" s="280"/>
      <c r="C138" s="280"/>
      <c r="D138" s="280"/>
      <c r="E138" s="280"/>
      <c r="F138" s="51"/>
      <c r="G138" s="51"/>
      <c r="H138" s="204"/>
      <c r="I138" s="51"/>
      <c r="J138" s="51"/>
      <c r="K138" s="51"/>
      <c r="L138" s="51"/>
      <c r="M138" s="51"/>
      <c r="N138" s="51"/>
      <c r="O138" s="32"/>
      <c r="P138" s="32"/>
      <c r="Q138" s="32"/>
      <c r="R138" s="32"/>
      <c r="S138" s="32"/>
      <c r="T138" s="32"/>
      <c r="U138" s="32"/>
      <c r="V138" s="32"/>
      <c r="W138" s="32"/>
      <c r="X138" s="32"/>
      <c r="Y138" s="32"/>
      <c r="Z138" s="32"/>
      <c r="AA138" s="280"/>
      <c r="AB138" s="280"/>
      <c r="AC138" s="280"/>
      <c r="AD138" s="280"/>
    </row>
    <row r="139" spans="1:30" ht="12.75" customHeight="1">
      <c r="A139" s="280"/>
      <c r="B139" s="280"/>
      <c r="C139" s="280"/>
      <c r="D139" s="280"/>
      <c r="E139" s="280"/>
      <c r="F139" s="32"/>
      <c r="G139" s="32"/>
      <c r="H139" s="38"/>
      <c r="I139" s="32"/>
      <c r="J139" s="32"/>
      <c r="K139" s="32"/>
      <c r="L139" s="32"/>
      <c r="M139" s="32"/>
      <c r="N139" s="32"/>
      <c r="O139" s="32"/>
      <c r="P139" s="32"/>
      <c r="Q139" s="32"/>
      <c r="R139" s="32"/>
      <c r="S139" s="32"/>
      <c r="T139" s="32"/>
      <c r="U139" s="32"/>
      <c r="V139" s="32"/>
      <c r="W139" s="32"/>
      <c r="X139" s="32"/>
      <c r="Y139" s="32"/>
      <c r="Z139" s="32"/>
      <c r="AA139" s="280"/>
      <c r="AB139" s="280"/>
      <c r="AC139" s="280"/>
      <c r="AD139" s="280"/>
    </row>
    <row r="140" spans="1:30" ht="12.75" customHeight="1">
      <c r="A140" s="280"/>
      <c r="B140" s="280"/>
      <c r="C140" s="280"/>
      <c r="D140" s="280"/>
      <c r="E140" s="280"/>
      <c r="F140" s="20"/>
      <c r="G140" s="20"/>
      <c r="H140" s="38"/>
      <c r="I140" s="20"/>
      <c r="J140" s="20"/>
      <c r="K140" s="20"/>
      <c r="L140" s="20"/>
      <c r="M140" s="20"/>
      <c r="N140" s="20"/>
      <c r="O140" s="32"/>
      <c r="P140" s="32"/>
      <c r="Q140" s="32"/>
      <c r="R140" s="32"/>
      <c r="S140" s="32"/>
      <c r="T140" s="32"/>
      <c r="U140" s="32"/>
      <c r="V140" s="32"/>
      <c r="W140" s="32"/>
      <c r="X140" s="32"/>
      <c r="Y140" s="32"/>
      <c r="Z140" s="32"/>
      <c r="AA140" s="280"/>
      <c r="AB140" s="280"/>
      <c r="AC140" s="280"/>
      <c r="AD140" s="280"/>
    </row>
    <row r="141" spans="1:30" ht="12.75" customHeight="1">
      <c r="A141" s="280"/>
      <c r="B141" s="280"/>
      <c r="C141" s="280"/>
      <c r="D141" s="280"/>
      <c r="E141" s="280"/>
      <c r="F141" s="20"/>
      <c r="G141" s="20"/>
      <c r="H141" s="38"/>
      <c r="I141" s="20"/>
      <c r="J141" s="20"/>
      <c r="K141" s="20"/>
      <c r="L141" s="20"/>
      <c r="M141" s="20"/>
      <c r="N141" s="20"/>
      <c r="O141" s="32"/>
      <c r="P141" s="32"/>
      <c r="Q141" s="32"/>
      <c r="R141" s="32"/>
      <c r="S141" s="32"/>
      <c r="T141" s="32"/>
      <c r="U141" s="32"/>
      <c r="V141" s="32"/>
      <c r="W141" s="32"/>
      <c r="X141" s="32"/>
      <c r="Y141" s="32"/>
      <c r="Z141" s="32"/>
      <c r="AA141" s="280"/>
      <c r="AB141" s="280"/>
      <c r="AC141" s="280"/>
      <c r="AD141" s="280"/>
    </row>
    <row r="142" spans="1:30" ht="12.75" customHeight="1">
      <c r="A142" s="280"/>
      <c r="B142" s="280"/>
      <c r="C142" s="280"/>
      <c r="D142" s="280"/>
      <c r="E142" s="280"/>
      <c r="F142" s="20"/>
      <c r="G142" s="20"/>
      <c r="H142" s="38"/>
      <c r="I142" s="20"/>
      <c r="J142" s="20"/>
      <c r="K142" s="20"/>
      <c r="L142" s="20"/>
      <c r="M142" s="20"/>
      <c r="N142" s="20"/>
      <c r="O142" s="32"/>
      <c r="P142" s="32"/>
      <c r="Q142" s="32"/>
      <c r="R142" s="32"/>
      <c r="S142" s="32"/>
      <c r="T142" s="32"/>
      <c r="U142" s="32"/>
      <c r="V142" s="32"/>
      <c r="W142" s="32"/>
      <c r="X142" s="32"/>
      <c r="Y142" s="32"/>
      <c r="Z142" s="32"/>
      <c r="AA142" s="280"/>
      <c r="AB142" s="280"/>
      <c r="AC142" s="280"/>
      <c r="AD142" s="280"/>
    </row>
    <row r="143" spans="1:30" ht="12.75" customHeight="1">
      <c r="A143" s="280"/>
      <c r="B143" s="280"/>
      <c r="C143" s="280"/>
      <c r="D143" s="280"/>
      <c r="E143" s="280"/>
      <c r="F143" s="20"/>
      <c r="G143" s="20"/>
      <c r="H143" s="38"/>
      <c r="I143" s="20"/>
      <c r="J143" s="20"/>
      <c r="K143" s="20"/>
      <c r="L143" s="20"/>
      <c r="M143" s="20"/>
      <c r="N143" s="20"/>
      <c r="O143" s="32"/>
      <c r="P143" s="32"/>
      <c r="Q143" s="32"/>
      <c r="R143" s="32"/>
      <c r="S143" s="32"/>
      <c r="T143" s="32"/>
      <c r="U143" s="32"/>
      <c r="V143" s="32"/>
      <c r="W143" s="32"/>
      <c r="X143" s="32"/>
      <c r="Y143" s="32"/>
      <c r="Z143" s="32"/>
      <c r="AA143" s="280"/>
      <c r="AB143" s="280"/>
      <c r="AC143" s="280"/>
      <c r="AD143" s="280"/>
    </row>
    <row r="144" spans="1:30" ht="12.75" customHeight="1">
      <c r="A144" s="280"/>
      <c r="B144" s="280"/>
      <c r="C144" s="280"/>
      <c r="D144" s="280"/>
      <c r="E144" s="280"/>
      <c r="F144" s="20"/>
      <c r="G144" s="20"/>
      <c r="H144" s="38"/>
      <c r="I144" s="20"/>
      <c r="J144" s="20"/>
      <c r="K144" s="20"/>
      <c r="L144" s="20"/>
      <c r="M144" s="20"/>
      <c r="N144" s="20"/>
      <c r="O144" s="32"/>
      <c r="P144" s="32"/>
      <c r="Q144" s="32"/>
      <c r="R144" s="32"/>
      <c r="S144" s="32"/>
      <c r="T144" s="32"/>
      <c r="U144" s="32"/>
      <c r="V144" s="32"/>
      <c r="W144" s="32"/>
      <c r="X144" s="32"/>
      <c r="Y144" s="32"/>
      <c r="Z144" s="32"/>
      <c r="AA144" s="280"/>
      <c r="AB144" s="280"/>
      <c r="AC144" s="280"/>
      <c r="AD144" s="280"/>
    </row>
    <row r="145" spans="1:30" ht="12.75" customHeight="1">
      <c r="A145" s="280"/>
      <c r="B145" s="280"/>
      <c r="C145" s="280"/>
      <c r="D145" s="280"/>
      <c r="E145" s="280"/>
      <c r="F145" s="104"/>
      <c r="G145" s="104"/>
      <c r="H145" s="362"/>
      <c r="I145" s="104"/>
      <c r="J145" s="104"/>
      <c r="K145" s="104"/>
      <c r="L145" s="104"/>
      <c r="M145" s="104"/>
      <c r="N145" s="104"/>
      <c r="O145" s="32"/>
      <c r="P145" s="32"/>
      <c r="Q145" s="32"/>
      <c r="R145" s="32"/>
      <c r="S145" s="32"/>
      <c r="T145" s="32"/>
      <c r="U145" s="32"/>
      <c r="V145" s="32"/>
      <c r="W145" s="32"/>
      <c r="X145" s="32"/>
      <c r="Y145" s="32"/>
      <c r="Z145" s="32"/>
      <c r="AA145" s="280"/>
      <c r="AB145" s="280"/>
      <c r="AC145" s="280"/>
      <c r="AD145" s="280"/>
    </row>
    <row r="146" spans="1:30" ht="12.75" customHeight="1">
      <c r="A146" s="280"/>
      <c r="B146" s="280"/>
      <c r="C146" s="280"/>
      <c r="D146" s="280"/>
      <c r="E146" s="280"/>
      <c r="F146" s="8"/>
      <c r="G146" s="8"/>
      <c r="H146" s="183"/>
      <c r="I146" s="8"/>
      <c r="J146" s="8"/>
      <c r="K146" s="8"/>
      <c r="L146" s="8"/>
      <c r="M146" s="8"/>
      <c r="N146" s="8"/>
      <c r="O146" s="32"/>
      <c r="P146" s="32"/>
      <c r="Q146" s="32"/>
      <c r="R146" s="32"/>
      <c r="S146" s="32"/>
      <c r="T146" s="32"/>
      <c r="U146" s="32"/>
      <c r="V146" s="32"/>
      <c r="W146" s="32"/>
      <c r="X146" s="32"/>
      <c r="Y146" s="32"/>
      <c r="Z146" s="32"/>
      <c r="AA146" s="280"/>
      <c r="AB146" s="280"/>
      <c r="AC146" s="280"/>
      <c r="AD146" s="280"/>
    </row>
    <row r="147" spans="1:30" ht="12.75" customHeight="1">
      <c r="A147" s="280"/>
      <c r="B147" s="280"/>
      <c r="C147" s="280"/>
      <c r="D147" s="280"/>
      <c r="E147" s="280"/>
      <c r="F147" s="20"/>
      <c r="G147" s="20"/>
      <c r="H147" s="38"/>
      <c r="I147" s="20"/>
      <c r="J147" s="20"/>
      <c r="K147" s="20"/>
      <c r="L147" s="20"/>
      <c r="M147" s="20"/>
      <c r="N147" s="20"/>
      <c r="O147" s="32"/>
      <c r="P147" s="32"/>
      <c r="Q147" s="32"/>
      <c r="R147" s="32"/>
      <c r="S147" s="32"/>
      <c r="T147" s="32"/>
      <c r="U147" s="32"/>
      <c r="V147" s="32"/>
      <c r="W147" s="32"/>
      <c r="X147" s="32"/>
      <c r="Y147" s="32"/>
      <c r="Z147" s="32"/>
      <c r="AA147" s="280"/>
      <c r="AB147" s="280"/>
      <c r="AC147" s="280"/>
      <c r="AD147" s="280"/>
    </row>
    <row r="148" spans="1:30" ht="12.75" customHeight="1">
      <c r="A148" s="280"/>
      <c r="B148" s="280"/>
      <c r="C148" s="280"/>
      <c r="D148" s="280"/>
      <c r="E148" s="280"/>
      <c r="F148" s="20"/>
      <c r="G148" s="20"/>
      <c r="H148" s="38"/>
      <c r="I148" s="20"/>
      <c r="J148" s="20"/>
      <c r="K148" s="20"/>
      <c r="L148" s="20"/>
      <c r="M148" s="20"/>
      <c r="N148" s="20"/>
      <c r="O148" s="32"/>
      <c r="P148" s="32"/>
      <c r="Q148" s="32"/>
      <c r="R148" s="32"/>
      <c r="S148" s="32"/>
      <c r="T148" s="32"/>
      <c r="U148" s="32"/>
      <c r="V148" s="32"/>
      <c r="W148" s="32"/>
      <c r="X148" s="32"/>
      <c r="Y148" s="32"/>
      <c r="Z148" s="32"/>
      <c r="AA148" s="280"/>
      <c r="AB148" s="280"/>
      <c r="AC148" s="280"/>
      <c r="AD148" s="280"/>
    </row>
    <row r="149" spans="1:30" ht="12.75" customHeight="1">
      <c r="A149" s="280"/>
      <c r="B149" s="280"/>
      <c r="C149" s="280"/>
      <c r="D149" s="280"/>
      <c r="E149" s="280"/>
      <c r="F149" s="20"/>
      <c r="G149" s="20"/>
      <c r="H149" s="38"/>
      <c r="I149" s="20"/>
      <c r="J149" s="20"/>
      <c r="K149" s="20"/>
      <c r="L149" s="20"/>
      <c r="M149" s="20"/>
      <c r="N149" s="20"/>
      <c r="O149" s="32"/>
      <c r="P149" s="32"/>
      <c r="Q149" s="32"/>
      <c r="R149" s="32"/>
      <c r="S149" s="32"/>
      <c r="T149" s="32"/>
      <c r="U149" s="32"/>
      <c r="V149" s="32"/>
      <c r="W149" s="32"/>
      <c r="X149" s="32"/>
      <c r="Y149" s="32"/>
      <c r="Z149" s="32"/>
      <c r="AA149" s="280"/>
      <c r="AB149" s="280"/>
      <c r="AC149" s="280"/>
      <c r="AD149" s="280"/>
    </row>
    <row r="150" spans="1:30" ht="12.75" customHeight="1">
      <c r="A150" s="280"/>
      <c r="B150" s="280"/>
      <c r="C150" s="280"/>
      <c r="D150" s="280"/>
      <c r="E150" s="280"/>
      <c r="F150" s="20"/>
      <c r="G150" s="20"/>
      <c r="H150" s="38"/>
      <c r="I150" s="20"/>
      <c r="J150" s="20"/>
      <c r="K150" s="20"/>
      <c r="L150" s="20"/>
      <c r="M150" s="20"/>
      <c r="N150" s="20"/>
      <c r="O150" s="32"/>
      <c r="P150" s="32"/>
      <c r="Q150" s="32"/>
      <c r="R150" s="32"/>
      <c r="S150" s="32"/>
      <c r="T150" s="32"/>
      <c r="U150" s="32"/>
      <c r="V150" s="32"/>
      <c r="W150" s="32"/>
      <c r="X150" s="32"/>
      <c r="Y150" s="32"/>
      <c r="Z150" s="32"/>
      <c r="AA150" s="280"/>
      <c r="AB150" s="280"/>
      <c r="AC150" s="280"/>
      <c r="AD150" s="280"/>
    </row>
    <row r="151" spans="1:30" ht="12.75" customHeight="1">
      <c r="A151" s="280"/>
      <c r="B151" s="280"/>
      <c r="C151" s="280"/>
      <c r="D151" s="280"/>
      <c r="E151" s="280"/>
      <c r="F151" s="20"/>
      <c r="G151" s="20"/>
      <c r="H151" s="38"/>
      <c r="I151" s="20"/>
      <c r="J151" s="20"/>
      <c r="K151" s="20"/>
      <c r="L151" s="20"/>
      <c r="M151" s="20"/>
      <c r="N151" s="20"/>
      <c r="O151" s="32"/>
      <c r="P151" s="32"/>
      <c r="Q151" s="32"/>
      <c r="R151" s="32"/>
      <c r="S151" s="32"/>
      <c r="T151" s="32"/>
      <c r="U151" s="32"/>
      <c r="V151" s="32"/>
      <c r="W151" s="32"/>
      <c r="X151" s="32"/>
      <c r="Y151" s="32"/>
      <c r="Z151" s="32"/>
      <c r="AA151" s="280"/>
      <c r="AB151" s="280"/>
      <c r="AC151" s="280"/>
      <c r="AD151" s="280"/>
    </row>
    <row r="152" spans="1:30" ht="12.75" customHeight="1">
      <c r="A152" s="280"/>
      <c r="B152" s="280"/>
      <c r="C152" s="280"/>
      <c r="D152" s="280"/>
      <c r="E152" s="280"/>
      <c r="F152" s="20"/>
      <c r="G152" s="20"/>
      <c r="H152" s="38"/>
      <c r="I152" s="20"/>
      <c r="J152" s="20"/>
      <c r="K152" s="20"/>
      <c r="L152" s="20"/>
      <c r="M152" s="20"/>
      <c r="N152" s="20"/>
      <c r="O152" s="32"/>
      <c r="P152" s="32"/>
      <c r="Q152" s="32"/>
      <c r="R152" s="32"/>
      <c r="S152" s="32"/>
      <c r="T152" s="32"/>
      <c r="U152" s="32"/>
      <c r="V152" s="32"/>
      <c r="W152" s="32"/>
      <c r="X152" s="32"/>
      <c r="Y152" s="32"/>
      <c r="Z152" s="32"/>
      <c r="AA152" s="280"/>
      <c r="AB152" s="280"/>
      <c r="AC152" s="280"/>
      <c r="AD152" s="280"/>
    </row>
    <row r="153" spans="1:30" ht="12.75" customHeight="1">
      <c r="A153" s="280"/>
      <c r="B153" s="280"/>
      <c r="C153" s="280"/>
      <c r="D153" s="280"/>
      <c r="E153" s="280"/>
      <c r="F153" s="20"/>
      <c r="G153" s="20"/>
      <c r="H153" s="38"/>
      <c r="I153" s="20"/>
      <c r="J153" s="20"/>
      <c r="K153" s="20"/>
      <c r="L153" s="20"/>
      <c r="M153" s="20"/>
      <c r="N153" s="20"/>
      <c r="O153" s="32"/>
      <c r="P153" s="32"/>
      <c r="Q153" s="32"/>
      <c r="R153" s="32"/>
      <c r="S153" s="32"/>
      <c r="T153" s="32"/>
      <c r="U153" s="32"/>
      <c r="V153" s="32"/>
      <c r="W153" s="32"/>
      <c r="X153" s="32"/>
      <c r="Y153" s="32"/>
      <c r="Z153" s="32"/>
      <c r="AA153" s="280"/>
      <c r="AB153" s="280"/>
      <c r="AC153" s="280"/>
      <c r="AD153" s="280"/>
    </row>
    <row r="154" spans="1:30" ht="12.75" customHeight="1">
      <c r="A154" s="280"/>
      <c r="B154" s="280"/>
      <c r="C154" s="280"/>
      <c r="D154" s="280"/>
      <c r="E154" s="280"/>
      <c r="F154" s="20"/>
      <c r="G154" s="20"/>
      <c r="H154" s="38"/>
      <c r="I154" s="20"/>
      <c r="J154" s="20"/>
      <c r="K154" s="20"/>
      <c r="L154" s="20"/>
      <c r="M154" s="20"/>
      <c r="N154" s="20"/>
      <c r="O154" s="32"/>
      <c r="P154" s="32"/>
      <c r="Q154" s="32"/>
      <c r="R154" s="32"/>
      <c r="S154" s="32"/>
      <c r="T154" s="32"/>
      <c r="U154" s="32"/>
      <c r="V154" s="32"/>
      <c r="W154" s="32"/>
      <c r="X154" s="32"/>
      <c r="Y154" s="32"/>
      <c r="Z154" s="32"/>
      <c r="AA154" s="280"/>
      <c r="AB154" s="280"/>
      <c r="AC154" s="280"/>
      <c r="AD154" s="280"/>
    </row>
    <row r="155" spans="1:30" ht="12.75" customHeight="1">
      <c r="A155" s="280"/>
      <c r="B155" s="280"/>
      <c r="C155" s="280"/>
      <c r="D155" s="280"/>
      <c r="E155" s="280"/>
      <c r="F155" s="20"/>
      <c r="G155" s="20"/>
      <c r="H155" s="38"/>
      <c r="I155" s="20"/>
      <c r="J155" s="20"/>
      <c r="K155" s="20"/>
      <c r="L155" s="20"/>
      <c r="M155" s="20"/>
      <c r="N155" s="20"/>
      <c r="O155" s="32"/>
      <c r="P155" s="32"/>
      <c r="Q155" s="32"/>
      <c r="R155" s="32"/>
      <c r="S155" s="32"/>
      <c r="T155" s="32"/>
      <c r="U155" s="32"/>
      <c r="V155" s="32"/>
      <c r="W155" s="32"/>
      <c r="X155" s="32"/>
      <c r="Y155" s="32"/>
      <c r="Z155" s="32"/>
      <c r="AA155" s="280"/>
      <c r="AB155" s="280"/>
      <c r="AC155" s="280"/>
      <c r="AD155" s="280"/>
    </row>
    <row r="156" spans="1:30" ht="12.75" customHeight="1">
      <c r="A156" s="280"/>
      <c r="B156" s="280"/>
      <c r="C156" s="280"/>
      <c r="D156" s="280"/>
      <c r="E156" s="280"/>
      <c r="F156" s="92"/>
      <c r="G156" s="92"/>
      <c r="H156" s="108"/>
      <c r="I156" s="92"/>
      <c r="J156" s="92"/>
      <c r="K156" s="92"/>
      <c r="L156" s="92"/>
      <c r="M156" s="92"/>
      <c r="N156" s="92"/>
      <c r="O156" s="32"/>
      <c r="P156" s="32"/>
      <c r="Q156" s="32"/>
      <c r="R156" s="32"/>
      <c r="S156" s="32"/>
      <c r="T156" s="32"/>
      <c r="U156" s="32"/>
      <c r="V156" s="32"/>
      <c r="W156" s="32"/>
      <c r="X156" s="32"/>
      <c r="Y156" s="32"/>
      <c r="Z156" s="32"/>
      <c r="AA156" s="280"/>
      <c r="AB156" s="280"/>
      <c r="AC156" s="280"/>
      <c r="AD156" s="280"/>
    </row>
    <row r="157" spans="1:30" ht="12.75" customHeight="1">
      <c r="A157" s="280"/>
      <c r="B157" s="280"/>
      <c r="C157" s="280"/>
      <c r="D157" s="280"/>
      <c r="E157" s="280"/>
      <c r="F157" s="20"/>
      <c r="G157" s="20"/>
      <c r="H157" s="38"/>
      <c r="I157" s="20"/>
      <c r="J157" s="20"/>
      <c r="K157" s="20"/>
      <c r="L157" s="20"/>
      <c r="M157" s="20"/>
      <c r="N157" s="20"/>
      <c r="O157" s="32"/>
      <c r="P157" s="32"/>
      <c r="Q157" s="32"/>
      <c r="R157" s="32"/>
      <c r="S157" s="32"/>
      <c r="T157" s="32"/>
      <c r="U157" s="32"/>
      <c r="V157" s="32"/>
      <c r="W157" s="32"/>
      <c r="X157" s="32"/>
      <c r="Y157" s="32"/>
      <c r="Z157" s="32"/>
      <c r="AA157" s="280"/>
      <c r="AB157" s="280"/>
      <c r="AC157" s="280"/>
      <c r="AD157" s="280"/>
    </row>
    <row r="158" spans="1:30" ht="12.75" customHeight="1">
      <c r="A158" s="280"/>
      <c r="B158" s="280"/>
      <c r="C158" s="280"/>
      <c r="D158" s="280"/>
      <c r="E158" s="280"/>
      <c r="F158" s="92"/>
      <c r="G158" s="92"/>
      <c r="H158" s="108"/>
      <c r="I158" s="92"/>
      <c r="J158" s="92"/>
      <c r="K158" s="92"/>
      <c r="L158" s="92"/>
      <c r="M158" s="92"/>
      <c r="N158" s="92"/>
      <c r="O158" s="32"/>
      <c r="P158" s="32"/>
      <c r="Q158" s="32"/>
      <c r="R158" s="32"/>
      <c r="S158" s="32"/>
      <c r="T158" s="32"/>
      <c r="U158" s="32"/>
      <c r="V158" s="32"/>
      <c r="W158" s="32"/>
      <c r="X158" s="32"/>
      <c r="Y158" s="32"/>
      <c r="Z158" s="32"/>
      <c r="AA158" s="280"/>
      <c r="AB158" s="280"/>
      <c r="AC158" s="280"/>
      <c r="AD158" s="280"/>
    </row>
    <row r="159" spans="1:30" ht="12.75" customHeight="1">
      <c r="A159" s="280"/>
      <c r="B159" s="280"/>
      <c r="C159" s="280"/>
      <c r="D159" s="280"/>
      <c r="E159" s="280"/>
      <c r="F159" s="92"/>
      <c r="G159" s="92"/>
      <c r="H159" s="108"/>
      <c r="I159" s="92"/>
      <c r="J159" s="92"/>
      <c r="K159" s="92"/>
      <c r="L159" s="92"/>
      <c r="M159" s="92"/>
      <c r="N159" s="92"/>
      <c r="O159" s="32"/>
      <c r="P159" s="32"/>
      <c r="Q159" s="32"/>
      <c r="R159" s="32"/>
      <c r="S159" s="32"/>
      <c r="T159" s="32"/>
      <c r="U159" s="32"/>
      <c r="V159" s="32"/>
      <c r="W159" s="32"/>
      <c r="X159" s="32"/>
      <c r="Y159" s="32"/>
      <c r="Z159" s="32"/>
      <c r="AA159" s="280"/>
      <c r="AB159" s="280"/>
      <c r="AC159" s="280"/>
      <c r="AD159" s="280"/>
    </row>
    <row r="160" spans="1:30" ht="12.75" customHeight="1">
      <c r="A160" s="280"/>
      <c r="B160" s="280"/>
      <c r="C160" s="280"/>
      <c r="D160" s="280"/>
      <c r="E160" s="280"/>
      <c r="F160" s="92"/>
      <c r="G160" s="92"/>
      <c r="H160" s="108"/>
      <c r="I160" s="92"/>
      <c r="J160" s="92"/>
      <c r="K160" s="92"/>
      <c r="L160" s="92"/>
      <c r="M160" s="92"/>
      <c r="N160" s="92"/>
      <c r="O160" s="32"/>
      <c r="P160" s="32"/>
      <c r="Q160" s="32"/>
      <c r="R160" s="32"/>
      <c r="S160" s="32"/>
      <c r="T160" s="32"/>
      <c r="U160" s="32"/>
      <c r="V160" s="32"/>
      <c r="W160" s="32"/>
      <c r="X160" s="32"/>
      <c r="Y160" s="32"/>
      <c r="Z160" s="32"/>
      <c r="AA160" s="280"/>
      <c r="AB160" s="280"/>
      <c r="AC160" s="280"/>
      <c r="AD160" s="280"/>
    </row>
    <row r="161" spans="1:30" ht="12.75" customHeight="1">
      <c r="A161" s="280"/>
      <c r="B161" s="280"/>
      <c r="C161" s="280"/>
      <c r="D161" s="280"/>
      <c r="E161" s="280"/>
      <c r="F161" s="20"/>
      <c r="G161" s="20"/>
      <c r="H161" s="38"/>
      <c r="I161" s="20"/>
      <c r="J161" s="20"/>
      <c r="K161" s="20"/>
      <c r="L161" s="20"/>
      <c r="M161" s="20"/>
      <c r="N161" s="20"/>
      <c r="O161" s="32"/>
      <c r="P161" s="32"/>
      <c r="Q161" s="32"/>
      <c r="R161" s="32"/>
      <c r="S161" s="32"/>
      <c r="T161" s="32"/>
      <c r="U161" s="32"/>
      <c r="V161" s="32"/>
      <c r="W161" s="32"/>
      <c r="X161" s="32"/>
      <c r="Y161" s="32"/>
      <c r="Z161" s="32"/>
      <c r="AA161" s="280"/>
      <c r="AB161" s="280"/>
      <c r="AC161" s="280"/>
      <c r="AD161" s="280"/>
    </row>
    <row r="162" spans="1:30" ht="12.75" customHeight="1">
      <c r="A162" s="280"/>
      <c r="B162" s="280"/>
      <c r="C162" s="280"/>
      <c r="D162" s="280"/>
      <c r="E162" s="280"/>
      <c r="F162" s="20"/>
      <c r="G162" s="20"/>
      <c r="H162" s="38"/>
      <c r="I162" s="20"/>
      <c r="J162" s="20"/>
      <c r="K162" s="20"/>
      <c r="L162" s="20"/>
      <c r="M162" s="20"/>
      <c r="N162" s="20"/>
      <c r="O162" s="32"/>
      <c r="P162" s="32"/>
      <c r="Q162" s="32"/>
      <c r="R162" s="32"/>
      <c r="S162" s="32"/>
      <c r="T162" s="32"/>
      <c r="U162" s="32"/>
      <c r="V162" s="32"/>
      <c r="W162" s="32"/>
      <c r="X162" s="32"/>
      <c r="Y162" s="32"/>
      <c r="Z162" s="32"/>
      <c r="AA162" s="280"/>
      <c r="AB162" s="280"/>
      <c r="AC162" s="280"/>
      <c r="AD162" s="280"/>
    </row>
    <row r="163" spans="1:30" ht="12.75" customHeight="1">
      <c r="A163" s="280"/>
      <c r="B163" s="280"/>
      <c r="C163" s="280"/>
      <c r="D163" s="280"/>
      <c r="E163" s="280"/>
      <c r="F163" s="20"/>
      <c r="G163" s="20"/>
      <c r="H163" s="38"/>
      <c r="I163" s="20"/>
      <c r="J163" s="20"/>
      <c r="K163" s="20"/>
      <c r="L163" s="20"/>
      <c r="M163" s="20"/>
      <c r="N163" s="20"/>
      <c r="O163" s="32"/>
      <c r="P163" s="32"/>
      <c r="Q163" s="32"/>
      <c r="R163" s="32"/>
      <c r="S163" s="32"/>
      <c r="T163" s="32"/>
      <c r="U163" s="32"/>
      <c r="V163" s="32"/>
      <c r="W163" s="32"/>
      <c r="X163" s="32"/>
      <c r="Y163" s="32"/>
      <c r="Z163" s="32"/>
      <c r="AA163" s="280"/>
      <c r="AB163" s="280"/>
      <c r="AC163" s="280"/>
      <c r="AD163" s="280"/>
    </row>
    <row r="164" spans="1:30" ht="12.75" customHeight="1">
      <c r="A164" s="280"/>
      <c r="B164" s="280"/>
      <c r="C164" s="280"/>
      <c r="D164" s="280"/>
      <c r="E164" s="280"/>
      <c r="F164" s="20"/>
      <c r="G164" s="20"/>
      <c r="H164" s="38"/>
      <c r="I164" s="20"/>
      <c r="J164" s="20"/>
      <c r="K164" s="20"/>
      <c r="L164" s="20"/>
      <c r="M164" s="20"/>
      <c r="N164" s="20"/>
      <c r="O164" s="32"/>
      <c r="P164" s="32"/>
      <c r="Q164" s="32"/>
      <c r="R164" s="32"/>
      <c r="S164" s="32"/>
      <c r="T164" s="32"/>
      <c r="U164" s="32"/>
      <c r="V164" s="32"/>
      <c r="W164" s="32"/>
      <c r="X164" s="32"/>
      <c r="Y164" s="32"/>
      <c r="Z164" s="32"/>
      <c r="AA164" s="280"/>
      <c r="AB164" s="280"/>
      <c r="AC164" s="280"/>
      <c r="AD164" s="280"/>
    </row>
    <row r="165" spans="1:30" ht="12.75" customHeight="1">
      <c r="A165" s="32"/>
      <c r="B165" s="32"/>
      <c r="C165" s="32"/>
      <c r="D165" s="32"/>
      <c r="E165" s="32"/>
      <c r="F165" s="20"/>
      <c r="G165" s="20"/>
      <c r="H165" s="38"/>
      <c r="I165" s="20"/>
      <c r="J165" s="20"/>
      <c r="K165" s="20"/>
      <c r="L165" s="20"/>
      <c r="M165" s="20"/>
      <c r="N165" s="20"/>
      <c r="O165" s="32"/>
      <c r="P165" s="32"/>
      <c r="Q165" s="32"/>
      <c r="R165" s="32"/>
      <c r="S165" s="32"/>
      <c r="T165" s="32"/>
      <c r="U165" s="32"/>
      <c r="V165" s="32"/>
      <c r="W165" s="32"/>
      <c r="X165" s="32"/>
      <c r="Y165" s="32"/>
      <c r="Z165" s="32"/>
      <c r="AA165" s="280"/>
      <c r="AB165" s="280"/>
      <c r="AC165" s="280"/>
      <c r="AD165" s="280"/>
    </row>
    <row r="166" spans="1:30" ht="12.75" customHeight="1">
      <c r="A166" s="32"/>
      <c r="B166" s="32"/>
      <c r="C166" s="32"/>
      <c r="D166" s="32"/>
      <c r="E166" s="32"/>
      <c r="F166" s="47"/>
      <c r="G166" s="47"/>
      <c r="H166" s="196"/>
      <c r="I166" s="47"/>
      <c r="J166" s="47"/>
      <c r="K166" s="47"/>
      <c r="L166" s="47"/>
      <c r="M166" s="47"/>
      <c r="N166" s="47"/>
      <c r="O166" s="32"/>
      <c r="P166" s="32"/>
      <c r="Q166" s="32"/>
      <c r="R166" s="32"/>
      <c r="S166" s="32"/>
      <c r="T166" s="32"/>
      <c r="U166" s="32"/>
      <c r="V166" s="32"/>
      <c r="W166" s="32"/>
      <c r="X166" s="32"/>
      <c r="Y166" s="32"/>
      <c r="Z166" s="32"/>
      <c r="AA166" s="280"/>
      <c r="AB166" s="280"/>
      <c r="AC166" s="280"/>
      <c r="AD166" s="280"/>
    </row>
    <row r="167" spans="1:30" ht="12.75" customHeight="1">
      <c r="A167" s="32"/>
      <c r="B167" s="32"/>
      <c r="C167" s="32"/>
      <c r="D167" s="32"/>
      <c r="E167" s="32"/>
      <c r="F167" s="47"/>
      <c r="G167" s="47"/>
      <c r="H167" s="196"/>
      <c r="I167" s="47"/>
      <c r="J167" s="47"/>
      <c r="K167" s="47"/>
      <c r="L167" s="47"/>
      <c r="M167" s="47"/>
      <c r="N167" s="47"/>
      <c r="O167" s="32"/>
      <c r="P167" s="32"/>
      <c r="Q167" s="32"/>
      <c r="R167" s="32"/>
      <c r="S167" s="32"/>
      <c r="T167" s="32"/>
      <c r="U167" s="32"/>
      <c r="V167" s="32"/>
      <c r="W167" s="32"/>
      <c r="X167" s="32"/>
      <c r="Y167" s="32"/>
      <c r="Z167" s="32"/>
      <c r="AA167" s="280"/>
      <c r="AB167" s="280"/>
      <c r="AC167" s="280"/>
      <c r="AD167" s="280"/>
    </row>
    <row r="168" spans="1:30" ht="12.75" customHeight="1">
      <c r="A168" s="32"/>
      <c r="B168" s="32"/>
      <c r="C168" s="32"/>
      <c r="D168" s="32"/>
      <c r="E168" s="32"/>
      <c r="F168" s="20"/>
      <c r="G168" s="20"/>
      <c r="H168" s="38"/>
      <c r="I168" s="20"/>
      <c r="J168" s="20"/>
      <c r="K168" s="20"/>
      <c r="L168" s="20"/>
      <c r="M168" s="20"/>
      <c r="N168" s="20"/>
      <c r="O168" s="32"/>
      <c r="P168" s="32"/>
      <c r="Q168" s="32"/>
      <c r="R168" s="32"/>
      <c r="S168" s="32"/>
      <c r="T168" s="32"/>
      <c r="U168" s="32"/>
      <c r="V168" s="32"/>
      <c r="W168" s="32"/>
      <c r="X168" s="32"/>
      <c r="Y168" s="32"/>
      <c r="Z168" s="32"/>
      <c r="AA168" s="280"/>
      <c r="AB168" s="280"/>
      <c r="AC168" s="280"/>
      <c r="AD168" s="280"/>
    </row>
    <row r="169" spans="1:30" ht="12.75" customHeight="1">
      <c r="A169" s="32"/>
      <c r="B169" s="32"/>
      <c r="C169" s="32"/>
      <c r="D169" s="32"/>
      <c r="E169" s="32"/>
      <c r="F169" s="20"/>
      <c r="G169" s="20"/>
      <c r="H169" s="38"/>
      <c r="I169" s="20"/>
      <c r="J169" s="20"/>
      <c r="K169" s="20"/>
      <c r="L169" s="20"/>
      <c r="M169" s="20"/>
      <c r="N169" s="20"/>
      <c r="O169" s="32"/>
      <c r="P169" s="32"/>
      <c r="Q169" s="32"/>
      <c r="R169" s="32"/>
      <c r="S169" s="32"/>
      <c r="T169" s="32"/>
      <c r="U169" s="32"/>
      <c r="V169" s="32"/>
      <c r="W169" s="32"/>
      <c r="X169" s="32"/>
      <c r="Y169" s="32"/>
      <c r="Z169" s="32"/>
      <c r="AA169" s="280"/>
      <c r="AB169" s="280"/>
      <c r="AC169" s="280"/>
      <c r="AD169" s="280"/>
    </row>
    <row r="170" spans="1:30" ht="12.75" customHeight="1">
      <c r="A170" s="32"/>
      <c r="B170" s="32"/>
      <c r="C170" s="32"/>
      <c r="D170" s="32"/>
      <c r="E170" s="32"/>
      <c r="F170" s="20"/>
      <c r="G170" s="20"/>
      <c r="H170" s="38"/>
      <c r="I170" s="20"/>
      <c r="J170" s="20"/>
      <c r="K170" s="20"/>
      <c r="L170" s="20"/>
      <c r="M170" s="20"/>
      <c r="N170" s="20"/>
      <c r="O170" s="32"/>
      <c r="P170" s="32"/>
      <c r="Q170" s="32"/>
      <c r="R170" s="32"/>
      <c r="S170" s="32"/>
      <c r="T170" s="32"/>
      <c r="U170" s="32"/>
      <c r="V170" s="32"/>
      <c r="W170" s="32"/>
      <c r="X170" s="32"/>
      <c r="Y170" s="32"/>
      <c r="Z170" s="32"/>
      <c r="AA170" s="280"/>
      <c r="AB170" s="280"/>
      <c r="AC170" s="280"/>
      <c r="AD170" s="280"/>
    </row>
    <row r="171" spans="1:30" ht="12.75" customHeight="1">
      <c r="A171" s="32"/>
      <c r="B171" s="32"/>
      <c r="C171" s="32"/>
      <c r="D171" s="32"/>
      <c r="E171" s="32"/>
      <c r="F171" s="20"/>
      <c r="G171" s="20"/>
      <c r="H171" s="38"/>
      <c r="I171" s="20"/>
      <c r="J171" s="20"/>
      <c r="K171" s="20"/>
      <c r="L171" s="20"/>
      <c r="M171" s="20"/>
      <c r="N171" s="20"/>
      <c r="O171" s="32"/>
      <c r="P171" s="32"/>
      <c r="Q171" s="32"/>
      <c r="R171" s="32"/>
      <c r="S171" s="32"/>
      <c r="T171" s="32"/>
      <c r="U171" s="32"/>
      <c r="V171" s="32"/>
      <c r="W171" s="32"/>
      <c r="X171" s="32"/>
      <c r="Y171" s="32"/>
      <c r="Z171" s="32"/>
      <c r="AA171" s="280"/>
      <c r="AB171" s="280"/>
      <c r="AC171" s="280"/>
      <c r="AD171" s="280"/>
    </row>
    <row r="172" spans="1:30" ht="12.75" customHeight="1">
      <c r="A172" s="32"/>
      <c r="B172" s="32"/>
      <c r="C172" s="32"/>
      <c r="D172" s="32"/>
      <c r="E172" s="32"/>
      <c r="F172" s="20"/>
      <c r="G172" s="20"/>
      <c r="H172" s="38"/>
      <c r="I172" s="20"/>
      <c r="J172" s="20"/>
      <c r="K172" s="20"/>
      <c r="L172" s="20"/>
      <c r="M172" s="20"/>
      <c r="N172" s="20"/>
      <c r="O172" s="32"/>
      <c r="P172" s="32"/>
      <c r="Q172" s="32"/>
      <c r="R172" s="32"/>
      <c r="S172" s="32"/>
      <c r="T172" s="32"/>
      <c r="U172" s="32"/>
      <c r="V172" s="32"/>
      <c r="W172" s="32"/>
      <c r="X172" s="32"/>
      <c r="Y172" s="32"/>
      <c r="Z172" s="32"/>
      <c r="AA172" s="280"/>
      <c r="AB172" s="280"/>
      <c r="AC172" s="280"/>
      <c r="AD172" s="280"/>
    </row>
    <row r="173" spans="1:30" ht="12.75" customHeight="1">
      <c r="A173" s="32"/>
      <c r="B173" s="32"/>
      <c r="C173" s="32"/>
      <c r="D173" s="32"/>
      <c r="E173" s="32"/>
      <c r="F173" s="47"/>
      <c r="G173" s="47"/>
      <c r="H173" s="196"/>
      <c r="I173" s="47"/>
      <c r="J173" s="47"/>
      <c r="K173" s="47"/>
      <c r="L173" s="47"/>
      <c r="M173" s="47"/>
      <c r="N173" s="47"/>
      <c r="O173" s="32"/>
      <c r="P173" s="32"/>
      <c r="Q173" s="32"/>
      <c r="R173" s="32"/>
      <c r="S173" s="32"/>
      <c r="T173" s="32"/>
      <c r="U173" s="32"/>
      <c r="V173" s="32"/>
      <c r="W173" s="32"/>
      <c r="X173" s="32"/>
      <c r="Y173" s="32"/>
      <c r="Z173" s="32"/>
      <c r="AA173" s="280"/>
      <c r="AB173" s="280"/>
      <c r="AC173" s="280"/>
      <c r="AD173" s="280"/>
    </row>
    <row r="174" spans="1:30" ht="12.75" customHeight="1">
      <c r="A174" s="32"/>
      <c r="B174" s="32"/>
      <c r="C174" s="32"/>
      <c r="D174" s="32"/>
      <c r="E174" s="32"/>
      <c r="F174" s="47"/>
      <c r="G174" s="47"/>
      <c r="H174" s="196"/>
      <c r="I174" s="47"/>
      <c r="J174" s="47"/>
      <c r="K174" s="47"/>
      <c r="L174" s="47"/>
      <c r="M174" s="47"/>
      <c r="N174" s="47"/>
      <c r="O174" s="32"/>
      <c r="P174" s="32"/>
      <c r="Q174" s="32"/>
      <c r="R174" s="32"/>
      <c r="S174" s="32"/>
      <c r="T174" s="32"/>
      <c r="U174" s="32"/>
      <c r="V174" s="32"/>
      <c r="W174" s="32"/>
      <c r="X174" s="32"/>
      <c r="Y174" s="32"/>
      <c r="Z174" s="32"/>
      <c r="AA174" s="280"/>
      <c r="AB174" s="280"/>
      <c r="AC174" s="280"/>
      <c r="AD174" s="280"/>
    </row>
    <row r="175" spans="1:30" ht="12.75" customHeight="1">
      <c r="A175" s="32"/>
      <c r="B175" s="32"/>
      <c r="C175" s="32"/>
      <c r="D175" s="32"/>
      <c r="E175" s="32"/>
      <c r="F175" s="51"/>
      <c r="G175" s="51"/>
      <c r="H175" s="204"/>
      <c r="I175" s="51"/>
      <c r="J175" s="51"/>
      <c r="K175" s="51"/>
      <c r="L175" s="51"/>
      <c r="M175" s="51"/>
      <c r="N175" s="51"/>
      <c r="O175" s="32"/>
      <c r="P175" s="32"/>
      <c r="Q175" s="32"/>
      <c r="R175" s="32"/>
      <c r="S175" s="32"/>
      <c r="T175" s="32"/>
      <c r="U175" s="32"/>
      <c r="V175" s="32"/>
      <c r="W175" s="32"/>
      <c r="X175" s="32"/>
      <c r="Y175" s="32"/>
      <c r="Z175" s="32"/>
      <c r="AA175" s="280"/>
      <c r="AB175" s="280"/>
      <c r="AC175" s="280"/>
      <c r="AD175" s="280"/>
    </row>
    <row r="176" spans="1:30" ht="12.75" customHeight="1">
      <c r="A176" s="32"/>
      <c r="B176" s="32"/>
      <c r="C176" s="32"/>
      <c r="D176" s="32"/>
      <c r="E176" s="32"/>
      <c r="F176" s="20"/>
      <c r="G176" s="20"/>
      <c r="H176" s="38"/>
      <c r="I176" s="20"/>
      <c r="J176" s="20"/>
      <c r="K176" s="20"/>
      <c r="L176" s="20"/>
      <c r="M176" s="20"/>
      <c r="N176" s="20"/>
      <c r="O176" s="32"/>
      <c r="P176" s="32"/>
      <c r="Q176" s="32"/>
      <c r="R176" s="32"/>
      <c r="S176" s="32"/>
      <c r="T176" s="32"/>
      <c r="U176" s="32"/>
      <c r="V176" s="32"/>
      <c r="W176" s="32"/>
      <c r="X176" s="32"/>
      <c r="Y176" s="32"/>
      <c r="Z176" s="32"/>
      <c r="AA176" s="280"/>
      <c r="AB176" s="280"/>
      <c r="AC176" s="280"/>
      <c r="AD176" s="280"/>
    </row>
    <row r="177" spans="1:30" ht="12.75" customHeight="1">
      <c r="A177" s="32"/>
      <c r="B177" s="32"/>
      <c r="C177" s="32"/>
      <c r="D177" s="32"/>
      <c r="E177" s="32"/>
      <c r="F177" s="20"/>
      <c r="G177" s="20"/>
      <c r="H177" s="38"/>
      <c r="I177" s="20"/>
      <c r="J177" s="20"/>
      <c r="K177" s="20"/>
      <c r="L177" s="20"/>
      <c r="M177" s="20"/>
      <c r="N177" s="20"/>
      <c r="O177" s="32"/>
      <c r="P177" s="32"/>
      <c r="Q177" s="32"/>
      <c r="R177" s="32"/>
      <c r="S177" s="32"/>
      <c r="T177" s="32"/>
      <c r="U177" s="32"/>
      <c r="V177" s="32"/>
      <c r="W177" s="32"/>
      <c r="X177" s="32"/>
      <c r="Y177" s="32"/>
      <c r="Z177" s="32"/>
      <c r="AA177" s="280"/>
      <c r="AB177" s="280"/>
      <c r="AC177" s="280"/>
      <c r="AD177" s="280"/>
    </row>
    <row r="178" spans="1:30" ht="12.75" customHeight="1">
      <c r="A178" s="32"/>
      <c r="B178" s="32"/>
      <c r="C178" s="32"/>
      <c r="D178" s="32"/>
      <c r="E178" s="32"/>
      <c r="F178" s="20"/>
      <c r="G178" s="20"/>
      <c r="H178" s="38"/>
      <c r="I178" s="20"/>
      <c r="J178" s="20"/>
      <c r="K178" s="20"/>
      <c r="L178" s="20"/>
      <c r="M178" s="20"/>
      <c r="N178" s="20"/>
      <c r="O178" s="32"/>
      <c r="P178" s="32"/>
      <c r="Q178" s="32"/>
      <c r="R178" s="32"/>
      <c r="S178" s="32"/>
      <c r="T178" s="32"/>
      <c r="U178" s="32"/>
      <c r="V178" s="32"/>
      <c r="W178" s="32"/>
      <c r="X178" s="32"/>
      <c r="Y178" s="32"/>
      <c r="Z178" s="32"/>
      <c r="AA178" s="280"/>
      <c r="AB178" s="280"/>
      <c r="AC178" s="280"/>
      <c r="AD178" s="280"/>
    </row>
    <row r="179" spans="1:30" ht="12.75" customHeight="1">
      <c r="A179" s="32"/>
      <c r="B179" s="32"/>
      <c r="C179" s="32"/>
      <c r="D179" s="32"/>
      <c r="E179" s="32"/>
      <c r="F179" s="20"/>
      <c r="G179" s="20"/>
      <c r="H179" s="38"/>
      <c r="I179" s="20"/>
      <c r="J179" s="20"/>
      <c r="K179" s="20"/>
      <c r="L179" s="20"/>
      <c r="M179" s="20"/>
      <c r="N179" s="20"/>
      <c r="O179" s="32"/>
      <c r="P179" s="32"/>
      <c r="Q179" s="32"/>
      <c r="R179" s="32"/>
      <c r="S179" s="32"/>
      <c r="T179" s="32"/>
      <c r="U179" s="32"/>
      <c r="V179" s="32"/>
      <c r="W179" s="32"/>
      <c r="X179" s="32"/>
      <c r="Y179" s="32"/>
      <c r="Z179" s="32"/>
      <c r="AA179" s="280"/>
      <c r="AB179" s="280"/>
      <c r="AC179" s="280"/>
      <c r="AD179" s="280"/>
    </row>
    <row r="180" spans="1:30" ht="12.75" customHeight="1">
      <c r="A180" s="32"/>
      <c r="B180" s="32"/>
      <c r="C180" s="32"/>
      <c r="D180" s="32"/>
      <c r="E180" s="32"/>
      <c r="F180" s="51"/>
      <c r="G180" s="51"/>
      <c r="H180" s="204"/>
      <c r="I180" s="51"/>
      <c r="J180" s="51"/>
      <c r="K180" s="51"/>
      <c r="L180" s="51"/>
      <c r="M180" s="51"/>
      <c r="N180" s="51"/>
      <c r="O180" s="32"/>
      <c r="P180" s="32"/>
      <c r="Q180" s="32"/>
      <c r="R180" s="32"/>
      <c r="S180" s="32"/>
      <c r="T180" s="32"/>
      <c r="U180" s="32"/>
      <c r="V180" s="32"/>
      <c r="W180" s="32"/>
      <c r="X180" s="32"/>
      <c r="Y180" s="32"/>
      <c r="Z180" s="32"/>
      <c r="AA180" s="280"/>
      <c r="AB180" s="280"/>
      <c r="AC180" s="280"/>
      <c r="AD180" s="280"/>
    </row>
    <row r="181" spans="1:30" ht="12.75" customHeight="1">
      <c r="A181" s="32"/>
      <c r="B181" s="32"/>
      <c r="C181" s="32"/>
      <c r="D181" s="32"/>
      <c r="E181" s="32"/>
      <c r="F181" s="51"/>
      <c r="G181" s="51"/>
      <c r="H181" s="204"/>
      <c r="I181" s="51"/>
      <c r="J181" s="51"/>
      <c r="K181" s="51"/>
      <c r="L181" s="51"/>
      <c r="M181" s="51"/>
      <c r="N181" s="51"/>
      <c r="O181" s="32"/>
      <c r="P181" s="32"/>
      <c r="Q181" s="32"/>
      <c r="R181" s="32"/>
      <c r="S181" s="32"/>
      <c r="T181" s="32"/>
      <c r="U181" s="32"/>
      <c r="V181" s="32"/>
      <c r="W181" s="32"/>
      <c r="X181" s="32"/>
      <c r="Y181" s="32"/>
      <c r="Z181" s="32"/>
      <c r="AA181" s="280"/>
      <c r="AB181" s="280"/>
      <c r="AC181" s="280"/>
      <c r="AD181" s="280"/>
    </row>
    <row r="182" spans="1:30" ht="12.75" customHeight="1">
      <c r="A182" s="32"/>
      <c r="B182" s="32"/>
      <c r="C182" s="32"/>
      <c r="D182" s="32"/>
      <c r="E182" s="32"/>
      <c r="F182" s="51"/>
      <c r="G182" s="51"/>
      <c r="H182" s="204"/>
      <c r="I182" s="51"/>
      <c r="J182" s="51"/>
      <c r="K182" s="51"/>
      <c r="L182" s="51"/>
      <c r="M182" s="51"/>
      <c r="N182" s="51"/>
      <c r="O182" s="32"/>
      <c r="P182" s="32"/>
      <c r="Q182" s="32"/>
      <c r="R182" s="32"/>
      <c r="S182" s="32"/>
      <c r="T182" s="32"/>
      <c r="U182" s="32"/>
      <c r="V182" s="32"/>
      <c r="W182" s="32"/>
      <c r="X182" s="32"/>
      <c r="Y182" s="32"/>
      <c r="Z182" s="32"/>
      <c r="AA182" s="280"/>
      <c r="AB182" s="280"/>
      <c r="AC182" s="280"/>
      <c r="AD182" s="280"/>
    </row>
    <row r="183" spans="1:30" ht="12.75" customHeight="1">
      <c r="A183" s="32"/>
      <c r="B183" s="32"/>
      <c r="C183" s="32"/>
      <c r="D183" s="32"/>
      <c r="E183" s="32"/>
      <c r="F183" s="20"/>
      <c r="G183" s="20"/>
      <c r="H183" s="38"/>
      <c r="I183" s="20"/>
      <c r="J183" s="20"/>
      <c r="K183" s="20"/>
      <c r="L183" s="20"/>
      <c r="M183" s="20"/>
      <c r="N183" s="20"/>
      <c r="O183" s="32"/>
      <c r="P183" s="32"/>
      <c r="Q183" s="32"/>
      <c r="R183" s="32"/>
      <c r="S183" s="32"/>
      <c r="T183" s="32"/>
      <c r="U183" s="32"/>
      <c r="V183" s="32"/>
      <c r="W183" s="32"/>
      <c r="X183" s="32"/>
      <c r="Y183" s="32"/>
      <c r="Z183" s="32"/>
      <c r="AA183" s="280"/>
      <c r="AB183" s="280"/>
      <c r="AC183" s="280"/>
      <c r="AD183" s="280"/>
    </row>
    <row r="184" spans="1:30" ht="12.75" customHeight="1">
      <c r="A184" s="32"/>
      <c r="B184" s="32"/>
      <c r="C184" s="32"/>
      <c r="D184" s="32"/>
      <c r="E184" s="32"/>
      <c r="F184" s="20"/>
      <c r="G184" s="20"/>
      <c r="H184" s="38"/>
      <c r="I184" s="20"/>
      <c r="J184" s="20"/>
      <c r="K184" s="20"/>
      <c r="L184" s="20"/>
      <c r="M184" s="20"/>
      <c r="N184" s="20"/>
      <c r="O184" s="32"/>
      <c r="P184" s="32"/>
      <c r="Q184" s="32"/>
      <c r="R184" s="32"/>
      <c r="S184" s="32"/>
      <c r="T184" s="32"/>
      <c r="U184" s="32"/>
      <c r="V184" s="32"/>
      <c r="W184" s="32"/>
      <c r="X184" s="32"/>
      <c r="Y184" s="32"/>
      <c r="Z184" s="32"/>
      <c r="AA184" s="280"/>
      <c r="AB184" s="280"/>
      <c r="AC184" s="280"/>
      <c r="AD184" s="280"/>
    </row>
    <row r="185" spans="1:30" ht="12.75" customHeight="1">
      <c r="A185" s="32"/>
      <c r="B185" s="32"/>
      <c r="C185" s="32"/>
      <c r="D185" s="32"/>
      <c r="E185" s="32"/>
      <c r="F185" s="20"/>
      <c r="G185" s="20"/>
      <c r="H185" s="38"/>
      <c r="I185" s="20"/>
      <c r="J185" s="20"/>
      <c r="K185" s="20"/>
      <c r="L185" s="20"/>
      <c r="M185" s="20"/>
      <c r="N185" s="20"/>
      <c r="O185" s="32"/>
      <c r="P185" s="32"/>
      <c r="Q185" s="32"/>
      <c r="R185" s="32"/>
      <c r="S185" s="32"/>
      <c r="T185" s="32"/>
      <c r="U185" s="32"/>
      <c r="V185" s="32"/>
      <c r="W185" s="32"/>
      <c r="X185" s="32"/>
      <c r="Y185" s="32"/>
      <c r="Z185" s="32"/>
      <c r="AA185" s="280"/>
      <c r="AB185" s="280"/>
      <c r="AC185" s="280"/>
      <c r="AD185" s="280"/>
    </row>
    <row r="186" spans="1:30" ht="12.75" customHeight="1">
      <c r="A186" s="32"/>
      <c r="B186" s="32"/>
      <c r="C186" s="32"/>
      <c r="D186" s="32"/>
      <c r="E186" s="32"/>
      <c r="F186" s="51"/>
      <c r="G186" s="51"/>
      <c r="H186" s="204"/>
      <c r="I186" s="51"/>
      <c r="J186" s="51"/>
      <c r="K186" s="51"/>
      <c r="L186" s="51"/>
      <c r="M186" s="51"/>
      <c r="N186" s="51"/>
      <c r="O186" s="32"/>
      <c r="P186" s="32"/>
      <c r="Q186" s="32"/>
      <c r="R186" s="32"/>
      <c r="S186" s="32"/>
      <c r="T186" s="32"/>
      <c r="U186" s="32"/>
      <c r="V186" s="32"/>
      <c r="W186" s="32"/>
      <c r="X186" s="32"/>
      <c r="Y186" s="32"/>
      <c r="Z186" s="32"/>
      <c r="AA186" s="280"/>
      <c r="AB186" s="280"/>
      <c r="AC186" s="280"/>
      <c r="AD186" s="280"/>
    </row>
    <row r="187" spans="1:30" ht="12.75" customHeight="1">
      <c r="A187" s="32"/>
      <c r="B187" s="32"/>
      <c r="C187" s="32"/>
      <c r="D187" s="32"/>
      <c r="E187" s="32"/>
      <c r="F187" s="32"/>
      <c r="G187" s="32"/>
      <c r="H187" s="38"/>
      <c r="I187" s="32"/>
      <c r="J187" s="32"/>
      <c r="K187" s="32"/>
      <c r="L187" s="32"/>
      <c r="M187" s="32"/>
      <c r="N187" s="32"/>
      <c r="O187" s="32"/>
      <c r="P187" s="32"/>
      <c r="Q187" s="32"/>
      <c r="R187" s="32"/>
      <c r="S187" s="32"/>
      <c r="T187" s="32"/>
      <c r="U187" s="32"/>
      <c r="V187" s="32"/>
      <c r="W187" s="32"/>
      <c r="X187" s="32"/>
      <c r="Y187" s="32"/>
      <c r="Z187" s="32"/>
      <c r="AA187" s="280"/>
      <c r="AB187" s="280"/>
      <c r="AC187" s="280"/>
      <c r="AD187" s="280"/>
    </row>
    <row r="188" spans="1:30" ht="12.75" customHeight="1">
      <c r="A188" s="32"/>
      <c r="B188" s="32"/>
      <c r="C188" s="32"/>
      <c r="D188" s="32"/>
      <c r="E188" s="32"/>
      <c r="F188" s="20"/>
      <c r="G188" s="20"/>
      <c r="H188" s="38"/>
      <c r="I188" s="20"/>
      <c r="J188" s="20"/>
      <c r="K188" s="20"/>
      <c r="L188" s="20"/>
      <c r="M188" s="20"/>
      <c r="N188" s="20"/>
      <c r="O188" s="32"/>
      <c r="P188" s="32"/>
      <c r="Q188" s="32"/>
      <c r="R188" s="32"/>
      <c r="S188" s="32"/>
      <c r="T188" s="32"/>
      <c r="U188" s="32"/>
      <c r="V188" s="32"/>
      <c r="W188" s="32"/>
      <c r="X188" s="32"/>
      <c r="Y188" s="32"/>
      <c r="Z188" s="32"/>
      <c r="AA188" s="280"/>
      <c r="AB188" s="280"/>
      <c r="AC188" s="280"/>
      <c r="AD188" s="280"/>
    </row>
    <row r="189" spans="1:30" ht="12.75" customHeight="1">
      <c r="A189" s="32"/>
      <c r="B189" s="32"/>
      <c r="C189" s="32"/>
      <c r="D189" s="32"/>
      <c r="E189" s="32"/>
      <c r="F189" s="20"/>
      <c r="G189" s="20"/>
      <c r="H189" s="38"/>
      <c r="I189" s="20"/>
      <c r="J189" s="20"/>
      <c r="K189" s="20"/>
      <c r="L189" s="20"/>
      <c r="M189" s="20"/>
      <c r="N189" s="20"/>
      <c r="O189" s="32"/>
      <c r="P189" s="32"/>
      <c r="Q189" s="32"/>
      <c r="R189" s="32"/>
      <c r="S189" s="32"/>
      <c r="T189" s="32"/>
      <c r="U189" s="32"/>
      <c r="V189" s="32"/>
      <c r="W189" s="32"/>
      <c r="X189" s="32"/>
      <c r="Y189" s="32"/>
      <c r="Z189" s="32"/>
      <c r="AA189" s="280"/>
      <c r="AB189" s="280"/>
      <c r="AC189" s="280"/>
      <c r="AD189" s="280"/>
    </row>
    <row r="190" spans="1:30" ht="12.75" customHeight="1">
      <c r="A190" s="32"/>
      <c r="B190" s="32"/>
      <c r="C190" s="32"/>
      <c r="D190" s="32"/>
      <c r="E190" s="32"/>
      <c r="F190" s="104"/>
      <c r="G190" s="104"/>
      <c r="H190" s="362"/>
      <c r="I190" s="104"/>
      <c r="J190" s="104"/>
      <c r="K190" s="104"/>
      <c r="L190" s="104"/>
      <c r="M190" s="104"/>
      <c r="N190" s="104"/>
      <c r="O190" s="32"/>
      <c r="P190" s="32"/>
      <c r="Q190" s="32"/>
      <c r="R190" s="32"/>
      <c r="S190" s="32"/>
      <c r="T190" s="32"/>
      <c r="U190" s="32"/>
      <c r="V190" s="32"/>
      <c r="W190" s="32"/>
      <c r="X190" s="32"/>
      <c r="Y190" s="32"/>
      <c r="Z190" s="32"/>
      <c r="AA190" s="280"/>
      <c r="AB190" s="280"/>
      <c r="AC190" s="280"/>
      <c r="AD190" s="280"/>
    </row>
    <row r="191" spans="1:30" ht="12.75" customHeight="1">
      <c r="A191" s="32"/>
      <c r="B191" s="32"/>
      <c r="C191" s="32"/>
      <c r="D191" s="32"/>
      <c r="E191" s="32"/>
      <c r="F191" s="8"/>
      <c r="G191" s="8"/>
      <c r="H191" s="183"/>
      <c r="I191" s="8"/>
      <c r="J191" s="8"/>
      <c r="K191" s="8"/>
      <c r="L191" s="8"/>
      <c r="M191" s="8"/>
      <c r="N191" s="8"/>
      <c r="O191" s="32"/>
      <c r="P191" s="32"/>
      <c r="Q191" s="32"/>
      <c r="R191" s="32"/>
      <c r="S191" s="32"/>
      <c r="T191" s="32"/>
      <c r="U191" s="32"/>
      <c r="V191" s="32"/>
      <c r="W191" s="32"/>
      <c r="X191" s="32"/>
      <c r="Y191" s="32"/>
      <c r="Z191" s="32"/>
      <c r="AA191" s="280"/>
      <c r="AB191" s="280"/>
      <c r="AC191" s="280"/>
      <c r="AD191" s="280"/>
    </row>
    <row r="192" spans="1:30" ht="12.75" customHeight="1">
      <c r="A192" s="32"/>
      <c r="B192" s="32"/>
      <c r="C192" s="32"/>
      <c r="D192" s="32"/>
      <c r="E192" s="32"/>
      <c r="F192" s="20"/>
      <c r="G192" s="20"/>
      <c r="H192" s="38"/>
      <c r="I192" s="20"/>
      <c r="J192" s="20"/>
      <c r="K192" s="20"/>
      <c r="L192" s="20"/>
      <c r="M192" s="20"/>
      <c r="N192" s="20"/>
      <c r="O192" s="32"/>
      <c r="P192" s="32"/>
      <c r="Q192" s="32"/>
      <c r="R192" s="32"/>
      <c r="S192" s="32"/>
      <c r="T192" s="32"/>
      <c r="U192" s="32"/>
      <c r="V192" s="32"/>
      <c r="W192" s="32"/>
      <c r="X192" s="32"/>
      <c r="Y192" s="32"/>
      <c r="Z192" s="32"/>
      <c r="AA192" s="280"/>
      <c r="AB192" s="280"/>
      <c r="AC192" s="280"/>
      <c r="AD192" s="280"/>
    </row>
    <row r="193" spans="1:30" ht="12.75" customHeight="1">
      <c r="A193" s="32"/>
      <c r="B193" s="32"/>
      <c r="C193" s="32"/>
      <c r="D193" s="32"/>
      <c r="E193" s="32"/>
      <c r="F193" s="20"/>
      <c r="G193" s="20"/>
      <c r="H193" s="38"/>
      <c r="I193" s="20"/>
      <c r="J193" s="20"/>
      <c r="K193" s="20"/>
      <c r="L193" s="20"/>
      <c r="M193" s="20"/>
      <c r="N193" s="20"/>
      <c r="O193" s="32"/>
      <c r="P193" s="32"/>
      <c r="Q193" s="32"/>
      <c r="R193" s="32"/>
      <c r="S193" s="32"/>
      <c r="T193" s="32"/>
      <c r="U193" s="32"/>
      <c r="V193" s="32"/>
      <c r="W193" s="32"/>
      <c r="X193" s="32"/>
      <c r="Y193" s="32"/>
      <c r="Z193" s="32"/>
      <c r="AA193" s="280"/>
      <c r="AB193" s="280"/>
      <c r="AC193" s="280"/>
      <c r="AD193" s="280"/>
    </row>
    <row r="194" spans="1:30" ht="12.75" customHeight="1">
      <c r="A194" s="32"/>
      <c r="B194" s="32"/>
      <c r="C194" s="32"/>
      <c r="D194" s="32"/>
      <c r="E194" s="32"/>
      <c r="F194" s="20"/>
      <c r="G194" s="20"/>
      <c r="H194" s="38"/>
      <c r="I194" s="20"/>
      <c r="J194" s="20"/>
      <c r="K194" s="20"/>
      <c r="L194" s="20"/>
      <c r="M194" s="20"/>
      <c r="N194" s="20"/>
      <c r="O194" s="32"/>
      <c r="P194" s="32"/>
      <c r="Q194" s="32"/>
      <c r="R194" s="32"/>
      <c r="S194" s="32"/>
      <c r="T194" s="32"/>
      <c r="U194" s="32"/>
      <c r="V194" s="32"/>
      <c r="W194" s="32"/>
      <c r="X194" s="32"/>
      <c r="Y194" s="32"/>
      <c r="Z194" s="32"/>
      <c r="AA194" s="280"/>
      <c r="AB194" s="280"/>
      <c r="AC194" s="280"/>
      <c r="AD194" s="280"/>
    </row>
    <row r="195" spans="1:30" ht="12.75" customHeight="1">
      <c r="A195" s="32"/>
      <c r="B195" s="32"/>
      <c r="C195" s="32"/>
      <c r="D195" s="32"/>
      <c r="E195" s="32"/>
      <c r="F195" s="20"/>
      <c r="G195" s="20"/>
      <c r="H195" s="38"/>
      <c r="I195" s="20"/>
      <c r="J195" s="20"/>
      <c r="K195" s="20"/>
      <c r="L195" s="20"/>
      <c r="M195" s="20"/>
      <c r="N195" s="20"/>
      <c r="O195" s="32"/>
      <c r="P195" s="32"/>
      <c r="Q195" s="32"/>
      <c r="R195" s="32"/>
      <c r="S195" s="32"/>
      <c r="T195" s="32"/>
      <c r="U195" s="32"/>
      <c r="V195" s="32"/>
      <c r="W195" s="32"/>
      <c r="X195" s="32"/>
      <c r="Y195" s="32"/>
      <c r="Z195" s="32"/>
      <c r="AA195" s="280"/>
      <c r="AB195" s="280"/>
      <c r="AC195" s="280"/>
      <c r="AD195" s="280"/>
    </row>
    <row r="196" spans="1:30" ht="12.75" customHeight="1">
      <c r="A196" s="32"/>
      <c r="B196" s="32"/>
      <c r="C196" s="32"/>
      <c r="D196" s="32"/>
      <c r="E196" s="32"/>
      <c r="F196" s="20"/>
      <c r="G196" s="20"/>
      <c r="H196" s="38"/>
      <c r="I196" s="20"/>
      <c r="J196" s="20"/>
      <c r="K196" s="20"/>
      <c r="L196" s="20"/>
      <c r="M196" s="20"/>
      <c r="N196" s="20"/>
      <c r="O196" s="32"/>
      <c r="P196" s="32"/>
      <c r="Q196" s="32"/>
      <c r="R196" s="32"/>
      <c r="S196" s="32"/>
      <c r="T196" s="32"/>
      <c r="U196" s="32"/>
      <c r="V196" s="32"/>
      <c r="W196" s="32"/>
      <c r="X196" s="32"/>
      <c r="Y196" s="32"/>
      <c r="Z196" s="32"/>
      <c r="AA196" s="280"/>
      <c r="AB196" s="280"/>
      <c r="AC196" s="280"/>
      <c r="AD196" s="280"/>
    </row>
    <row r="197" spans="1:30" ht="12.75" customHeight="1">
      <c r="A197" s="32"/>
      <c r="B197" s="32"/>
      <c r="C197" s="32"/>
      <c r="D197" s="32"/>
      <c r="E197" s="32"/>
      <c r="F197" s="20"/>
      <c r="G197" s="20"/>
      <c r="H197" s="38"/>
      <c r="I197" s="20"/>
      <c r="J197" s="20"/>
      <c r="K197" s="20"/>
      <c r="L197" s="20"/>
      <c r="M197" s="20"/>
      <c r="N197" s="20"/>
      <c r="O197" s="32"/>
      <c r="P197" s="32"/>
      <c r="Q197" s="32"/>
      <c r="R197" s="32"/>
      <c r="S197" s="32"/>
      <c r="T197" s="32"/>
      <c r="U197" s="32"/>
      <c r="V197" s="32"/>
      <c r="W197" s="32"/>
      <c r="X197" s="32"/>
      <c r="Y197" s="32"/>
      <c r="Z197" s="32"/>
      <c r="AA197" s="280"/>
      <c r="AB197" s="280"/>
      <c r="AC197" s="280"/>
      <c r="AD197" s="280"/>
    </row>
    <row r="198" spans="1:30" ht="12.75" customHeight="1">
      <c r="A198" s="32"/>
      <c r="B198" s="32"/>
      <c r="C198" s="32"/>
      <c r="D198" s="32"/>
      <c r="E198" s="32"/>
      <c r="F198" s="20"/>
      <c r="G198" s="20"/>
      <c r="H198" s="38"/>
      <c r="I198" s="20"/>
      <c r="J198" s="20"/>
      <c r="K198" s="20"/>
      <c r="L198" s="20"/>
      <c r="M198" s="20"/>
      <c r="N198" s="20"/>
      <c r="O198" s="32"/>
      <c r="P198" s="32"/>
      <c r="Q198" s="32"/>
      <c r="R198" s="32"/>
      <c r="S198" s="32"/>
      <c r="T198" s="32"/>
      <c r="U198" s="32"/>
      <c r="V198" s="32"/>
      <c r="W198" s="32"/>
      <c r="X198" s="32"/>
      <c r="Y198" s="32"/>
      <c r="Z198" s="32"/>
      <c r="AA198" s="280"/>
      <c r="AB198" s="280"/>
      <c r="AC198" s="280"/>
      <c r="AD198" s="280"/>
    </row>
    <row r="199" spans="1:30" ht="12.75" customHeight="1">
      <c r="A199" s="32"/>
      <c r="B199" s="32"/>
      <c r="C199" s="32"/>
      <c r="D199" s="32"/>
      <c r="E199" s="32"/>
      <c r="F199" s="20"/>
      <c r="G199" s="20"/>
      <c r="H199" s="38"/>
      <c r="I199" s="20"/>
      <c r="J199" s="20"/>
      <c r="K199" s="20"/>
      <c r="L199" s="20"/>
      <c r="M199" s="20"/>
      <c r="N199" s="20"/>
      <c r="O199" s="32"/>
      <c r="P199" s="32"/>
      <c r="Q199" s="32"/>
      <c r="R199" s="32"/>
      <c r="S199" s="32"/>
      <c r="T199" s="32"/>
      <c r="U199" s="32"/>
      <c r="V199" s="32"/>
      <c r="W199" s="32"/>
      <c r="X199" s="32"/>
      <c r="Y199" s="32"/>
      <c r="Z199" s="32"/>
      <c r="AA199" s="280"/>
      <c r="AB199" s="280"/>
      <c r="AC199" s="280"/>
      <c r="AD199" s="280"/>
    </row>
    <row r="200" spans="1:30" ht="12.75" customHeight="1">
      <c r="A200" s="32"/>
      <c r="B200" s="32"/>
      <c r="C200" s="32"/>
      <c r="D200" s="32"/>
      <c r="E200" s="32"/>
      <c r="F200" s="20"/>
      <c r="G200" s="20"/>
      <c r="H200" s="38"/>
      <c r="I200" s="20"/>
      <c r="J200" s="20"/>
      <c r="K200" s="20"/>
      <c r="L200" s="20"/>
      <c r="M200" s="20"/>
      <c r="N200" s="20"/>
      <c r="O200" s="32"/>
      <c r="P200" s="32"/>
      <c r="Q200" s="32"/>
      <c r="R200" s="32"/>
      <c r="S200" s="32"/>
      <c r="T200" s="32"/>
      <c r="U200" s="32"/>
      <c r="V200" s="32"/>
      <c r="W200" s="32"/>
      <c r="X200" s="32"/>
      <c r="Y200" s="32"/>
      <c r="Z200" s="32"/>
      <c r="AA200" s="280"/>
      <c r="AB200" s="280"/>
      <c r="AC200" s="280"/>
      <c r="AD200" s="280"/>
    </row>
    <row r="201" spans="1:30" ht="12.75" customHeight="1">
      <c r="A201" s="32"/>
      <c r="B201" s="32"/>
      <c r="C201" s="32"/>
      <c r="D201" s="32"/>
      <c r="E201" s="32"/>
      <c r="F201" s="92"/>
      <c r="G201" s="92"/>
      <c r="H201" s="108"/>
      <c r="I201" s="92"/>
      <c r="J201" s="92"/>
      <c r="K201" s="92"/>
      <c r="L201" s="92"/>
      <c r="M201" s="92"/>
      <c r="N201" s="92"/>
      <c r="O201" s="32"/>
      <c r="P201" s="32"/>
      <c r="Q201" s="32"/>
      <c r="R201" s="32"/>
      <c r="S201" s="32"/>
      <c r="T201" s="32"/>
      <c r="U201" s="32"/>
      <c r="V201" s="32"/>
      <c r="W201" s="32"/>
      <c r="X201" s="32"/>
      <c r="Y201" s="32"/>
      <c r="Z201" s="32"/>
      <c r="AA201" s="280"/>
      <c r="AB201" s="280"/>
      <c r="AC201" s="280"/>
      <c r="AD201" s="280"/>
    </row>
    <row r="202" spans="1:30" ht="12.75" customHeight="1">
      <c r="A202" s="32"/>
      <c r="B202" s="32"/>
      <c r="C202" s="32"/>
      <c r="D202" s="32"/>
      <c r="E202" s="32"/>
      <c r="F202" s="20"/>
      <c r="G202" s="20"/>
      <c r="H202" s="38"/>
      <c r="I202" s="20"/>
      <c r="J202" s="20"/>
      <c r="K202" s="20"/>
      <c r="L202" s="20"/>
      <c r="M202" s="20"/>
      <c r="N202" s="20"/>
      <c r="O202" s="32"/>
      <c r="P202" s="32"/>
      <c r="Q202" s="32"/>
      <c r="R202" s="32"/>
      <c r="S202" s="32"/>
      <c r="T202" s="32"/>
      <c r="U202" s="32"/>
      <c r="V202" s="32"/>
      <c r="W202" s="32"/>
      <c r="X202" s="32"/>
      <c r="Y202" s="32"/>
      <c r="Z202" s="32"/>
      <c r="AA202" s="280"/>
      <c r="AB202" s="280"/>
      <c r="AC202" s="280"/>
      <c r="AD202" s="280"/>
    </row>
    <row r="203" spans="1:30" ht="12.75" customHeight="1">
      <c r="A203" s="32"/>
      <c r="B203" s="32"/>
      <c r="C203" s="32"/>
      <c r="D203" s="32"/>
      <c r="E203" s="32"/>
      <c r="F203" s="92"/>
      <c r="G203" s="92"/>
      <c r="H203" s="108"/>
      <c r="I203" s="92"/>
      <c r="J203" s="92"/>
      <c r="K203" s="92"/>
      <c r="L203" s="92"/>
      <c r="M203" s="92"/>
      <c r="N203" s="92"/>
      <c r="O203" s="32"/>
      <c r="P203" s="32"/>
      <c r="Q203" s="32"/>
      <c r="R203" s="32"/>
      <c r="S203" s="32"/>
      <c r="T203" s="32"/>
      <c r="U203" s="32"/>
      <c r="V203" s="32"/>
      <c r="W203" s="32"/>
      <c r="X203" s="32"/>
      <c r="Y203" s="32"/>
      <c r="Z203" s="32"/>
      <c r="AA203" s="280"/>
      <c r="AB203" s="280"/>
      <c r="AC203" s="280"/>
      <c r="AD203" s="280"/>
    </row>
    <row r="204" spans="1:30" ht="12.75" customHeight="1">
      <c r="A204" s="32"/>
      <c r="B204" s="32"/>
      <c r="C204" s="32"/>
      <c r="D204" s="32"/>
      <c r="E204" s="32"/>
      <c r="F204" s="92"/>
      <c r="G204" s="92"/>
      <c r="H204" s="108"/>
      <c r="I204" s="92"/>
      <c r="J204" s="92"/>
      <c r="K204" s="92"/>
      <c r="L204" s="92"/>
      <c r="M204" s="92"/>
      <c r="N204" s="92"/>
      <c r="O204" s="32"/>
      <c r="P204" s="32"/>
      <c r="Q204" s="32"/>
      <c r="R204" s="32"/>
      <c r="S204" s="32"/>
      <c r="T204" s="32"/>
      <c r="U204" s="32"/>
      <c r="V204" s="32"/>
      <c r="W204" s="32"/>
      <c r="X204" s="32"/>
      <c r="Y204" s="32"/>
      <c r="Z204" s="32"/>
      <c r="AA204" s="280"/>
      <c r="AB204" s="280"/>
      <c r="AC204" s="280"/>
      <c r="AD204" s="280"/>
    </row>
    <row r="205" spans="1:30" ht="12.75" customHeight="1">
      <c r="A205" s="32"/>
      <c r="B205" s="32"/>
      <c r="C205" s="32"/>
      <c r="D205" s="32"/>
      <c r="E205" s="32"/>
      <c r="F205" s="92"/>
      <c r="G205" s="92"/>
      <c r="H205" s="108"/>
      <c r="I205" s="92"/>
      <c r="J205" s="92"/>
      <c r="K205" s="92"/>
      <c r="L205" s="92"/>
      <c r="M205" s="92"/>
      <c r="N205" s="92"/>
      <c r="O205" s="32"/>
      <c r="P205" s="32"/>
      <c r="Q205" s="32"/>
      <c r="R205" s="32"/>
      <c r="S205" s="32"/>
      <c r="T205" s="32"/>
      <c r="U205" s="32"/>
      <c r="V205" s="32"/>
      <c r="W205" s="32"/>
      <c r="X205" s="32"/>
      <c r="Y205" s="32"/>
      <c r="Z205" s="32"/>
      <c r="AA205" s="280"/>
      <c r="AB205" s="280"/>
      <c r="AC205" s="280"/>
      <c r="AD205" s="280"/>
    </row>
    <row r="206" spans="1:30" ht="12.75" customHeight="1">
      <c r="A206" s="32"/>
      <c r="B206" s="32"/>
      <c r="C206" s="32"/>
      <c r="D206" s="32"/>
      <c r="E206" s="32"/>
      <c r="F206" s="352"/>
      <c r="G206" s="352"/>
      <c r="H206" s="183"/>
      <c r="I206" s="352"/>
      <c r="J206" s="352"/>
      <c r="K206" s="352"/>
      <c r="L206" s="352"/>
      <c r="M206" s="352"/>
      <c r="N206" s="352"/>
      <c r="O206" s="2"/>
      <c r="P206" s="2"/>
      <c r="Q206" s="2"/>
      <c r="R206" s="2"/>
      <c r="S206" s="2"/>
      <c r="T206" s="2"/>
      <c r="U206" s="2"/>
      <c r="V206" s="2"/>
      <c r="W206" s="2"/>
      <c r="X206" s="2"/>
      <c r="Y206" s="2"/>
      <c r="Z206" s="2"/>
      <c r="AA206" s="280"/>
      <c r="AB206" s="280"/>
      <c r="AC206" s="280"/>
      <c r="AD206" s="280"/>
    </row>
    <row r="207" spans="1:30" ht="12.75" customHeight="1">
      <c r="A207" s="32"/>
      <c r="B207" s="32"/>
      <c r="C207" s="32"/>
      <c r="D207" s="32"/>
      <c r="E207" s="32"/>
      <c r="F207" s="27"/>
      <c r="G207" s="27"/>
      <c r="H207" s="38"/>
      <c r="I207" s="27"/>
      <c r="J207" s="27"/>
      <c r="K207" s="27"/>
      <c r="L207" s="27"/>
      <c r="M207" s="27"/>
      <c r="N207" s="27"/>
      <c r="O207" s="2"/>
      <c r="P207" s="2"/>
      <c r="Q207" s="2"/>
      <c r="R207" s="2"/>
      <c r="S207" s="2"/>
      <c r="T207" s="2"/>
      <c r="U207" s="2"/>
      <c r="V207" s="2"/>
      <c r="W207" s="2"/>
      <c r="X207" s="2"/>
      <c r="Y207" s="2"/>
      <c r="Z207" s="2"/>
      <c r="AA207" s="280"/>
      <c r="AB207" s="280"/>
      <c r="AC207" s="280"/>
      <c r="AD207" s="280"/>
    </row>
    <row r="208" spans="1:30" ht="12.75" customHeight="1">
      <c r="A208" s="32"/>
      <c r="B208" s="32"/>
      <c r="C208" s="32"/>
      <c r="D208" s="32"/>
      <c r="E208" s="32"/>
      <c r="F208" s="27"/>
      <c r="G208" s="27"/>
      <c r="H208" s="38"/>
      <c r="I208" s="27"/>
      <c r="J208" s="27"/>
      <c r="K208" s="27"/>
      <c r="L208" s="27"/>
      <c r="M208" s="27"/>
      <c r="N208" s="27"/>
      <c r="O208" s="2"/>
      <c r="P208" s="2"/>
      <c r="Q208" s="2"/>
      <c r="R208" s="2"/>
      <c r="S208" s="2"/>
      <c r="T208" s="2"/>
      <c r="U208" s="2"/>
      <c r="V208" s="2"/>
      <c r="W208" s="2"/>
      <c r="X208" s="2"/>
      <c r="Y208" s="2"/>
      <c r="Z208" s="2"/>
      <c r="AA208" s="280"/>
      <c r="AB208" s="280"/>
      <c r="AC208" s="280"/>
      <c r="AD208" s="280"/>
    </row>
    <row r="209" spans="1:30" ht="12.75" customHeight="1">
      <c r="A209" s="32"/>
      <c r="B209" s="32"/>
      <c r="C209" s="32"/>
      <c r="D209" s="32"/>
      <c r="E209" s="32"/>
      <c r="F209" s="27"/>
      <c r="G209" s="27"/>
      <c r="H209" s="38"/>
      <c r="I209" s="27"/>
      <c r="J209" s="27"/>
      <c r="K209" s="27"/>
      <c r="L209" s="27"/>
      <c r="M209" s="27"/>
      <c r="N209" s="27"/>
      <c r="O209" s="2"/>
      <c r="P209" s="2"/>
      <c r="Q209" s="2"/>
      <c r="R209" s="2"/>
      <c r="S209" s="2"/>
      <c r="T209" s="2"/>
      <c r="U209" s="2"/>
      <c r="V209" s="2"/>
      <c r="W209" s="2"/>
      <c r="X209" s="2"/>
      <c r="Y209" s="2"/>
      <c r="Z209" s="2"/>
      <c r="AA209" s="280"/>
      <c r="AB209" s="280"/>
      <c r="AC209" s="280"/>
      <c r="AD209" s="280"/>
    </row>
    <row r="210" spans="1:30" ht="12.75" customHeight="1">
      <c r="A210" s="32"/>
      <c r="B210" s="32"/>
      <c r="C210" s="32"/>
      <c r="D210" s="32"/>
      <c r="E210" s="32"/>
      <c r="F210" s="27"/>
      <c r="G210" s="27"/>
      <c r="H210" s="38"/>
      <c r="I210" s="27"/>
      <c r="J210" s="27"/>
      <c r="K210" s="27"/>
      <c r="L210" s="27"/>
      <c r="M210" s="27"/>
      <c r="N210" s="27"/>
      <c r="O210" s="2"/>
      <c r="P210" s="2"/>
      <c r="Q210" s="2"/>
      <c r="R210" s="2"/>
      <c r="S210" s="2"/>
      <c r="T210" s="2"/>
      <c r="U210" s="2"/>
      <c r="V210" s="2"/>
      <c r="W210" s="2"/>
      <c r="X210" s="2"/>
      <c r="Y210" s="2"/>
      <c r="Z210" s="2"/>
      <c r="AA210" s="280"/>
      <c r="AB210" s="280"/>
      <c r="AC210" s="280"/>
      <c r="AD210" s="280"/>
    </row>
    <row r="211" spans="1:30" ht="12.75" customHeight="1">
      <c r="A211" s="32"/>
      <c r="B211" s="32"/>
      <c r="C211" s="32"/>
      <c r="D211" s="32"/>
      <c r="E211" s="32"/>
      <c r="F211" s="27"/>
      <c r="G211" s="27"/>
      <c r="H211" s="38"/>
      <c r="I211" s="27"/>
      <c r="J211" s="27"/>
      <c r="K211" s="27"/>
      <c r="L211" s="27"/>
      <c r="M211" s="27"/>
      <c r="N211" s="27"/>
      <c r="O211" s="2"/>
      <c r="P211" s="2"/>
      <c r="Q211" s="2"/>
      <c r="R211" s="2"/>
      <c r="S211" s="2"/>
      <c r="T211" s="2"/>
      <c r="U211" s="2"/>
      <c r="V211" s="2"/>
      <c r="W211" s="2"/>
      <c r="X211" s="2"/>
      <c r="Y211" s="2"/>
      <c r="Z211" s="2"/>
      <c r="AA211" s="280"/>
      <c r="AB211" s="280"/>
      <c r="AC211" s="280"/>
      <c r="AD211" s="280"/>
    </row>
    <row r="212" spans="1:30" ht="12.75" customHeight="1">
      <c r="A212" s="32"/>
      <c r="B212" s="32"/>
      <c r="C212" s="32"/>
      <c r="D212" s="32"/>
      <c r="E212" s="32"/>
      <c r="F212" s="27"/>
      <c r="G212" s="27"/>
      <c r="H212" s="38"/>
      <c r="I212" s="27"/>
      <c r="J212" s="27"/>
      <c r="K212" s="27"/>
      <c r="L212" s="27"/>
      <c r="M212" s="27"/>
      <c r="N212" s="27"/>
      <c r="O212" s="2"/>
      <c r="P212" s="2"/>
      <c r="Q212" s="2"/>
      <c r="R212" s="2"/>
      <c r="S212" s="2"/>
      <c r="T212" s="2"/>
      <c r="U212" s="2"/>
      <c r="V212" s="2"/>
      <c r="W212" s="2"/>
      <c r="X212" s="2"/>
      <c r="Y212" s="2"/>
      <c r="Z212" s="2"/>
      <c r="AA212" s="280"/>
      <c r="AB212" s="280"/>
      <c r="AC212" s="280"/>
      <c r="AD212" s="280"/>
    </row>
    <row r="213" spans="1:30" ht="12.75" customHeight="1">
      <c r="A213" s="32"/>
      <c r="B213" s="32"/>
      <c r="C213" s="32"/>
      <c r="D213" s="32"/>
      <c r="E213" s="32"/>
      <c r="F213" s="27"/>
      <c r="G213" s="27"/>
      <c r="H213" s="38"/>
      <c r="I213" s="27"/>
      <c r="J213" s="27"/>
      <c r="K213" s="27"/>
      <c r="L213" s="27"/>
      <c r="M213" s="27"/>
      <c r="N213" s="27"/>
      <c r="O213" s="2"/>
      <c r="P213" s="2"/>
      <c r="Q213" s="2"/>
      <c r="R213" s="2"/>
      <c r="S213" s="2"/>
      <c r="T213" s="2"/>
      <c r="U213" s="2"/>
      <c r="V213" s="2"/>
      <c r="W213" s="2"/>
      <c r="X213" s="2"/>
      <c r="Y213" s="2"/>
      <c r="Z213" s="2"/>
      <c r="AA213" s="280"/>
      <c r="AB213" s="280"/>
      <c r="AC213" s="280"/>
      <c r="AD213" s="280"/>
    </row>
    <row r="214" spans="1:30" ht="12.75" customHeight="1">
      <c r="A214" s="32"/>
      <c r="B214" s="32"/>
      <c r="C214" s="32"/>
      <c r="D214" s="32"/>
      <c r="E214" s="32"/>
      <c r="F214" s="27"/>
      <c r="G214" s="27"/>
      <c r="H214" s="38"/>
      <c r="I214" s="27"/>
      <c r="J214" s="27"/>
      <c r="K214" s="27"/>
      <c r="L214" s="27"/>
      <c r="M214" s="27"/>
      <c r="N214" s="27"/>
      <c r="O214" s="2"/>
      <c r="P214" s="2"/>
      <c r="Q214" s="2"/>
      <c r="R214" s="2"/>
      <c r="S214" s="2"/>
      <c r="T214" s="2"/>
      <c r="U214" s="2"/>
      <c r="V214" s="2"/>
      <c r="W214" s="2"/>
      <c r="X214" s="2"/>
      <c r="Y214" s="2"/>
      <c r="Z214" s="2"/>
      <c r="AA214" s="280"/>
      <c r="AB214" s="280"/>
      <c r="AC214" s="280"/>
      <c r="AD214" s="280"/>
    </row>
    <row r="215" spans="1:30" ht="12.75" customHeight="1">
      <c r="A215" s="32"/>
      <c r="B215" s="32"/>
      <c r="C215" s="32"/>
      <c r="D215" s="32"/>
      <c r="E215" s="32"/>
      <c r="F215" s="27"/>
      <c r="G215" s="27"/>
      <c r="H215" s="38"/>
      <c r="I215" s="27"/>
      <c r="J215" s="27"/>
      <c r="K215" s="27"/>
      <c r="L215" s="27"/>
      <c r="M215" s="27"/>
      <c r="N215" s="27"/>
      <c r="O215" s="2"/>
      <c r="P215" s="2"/>
      <c r="Q215" s="2"/>
      <c r="R215" s="2"/>
      <c r="S215" s="2"/>
      <c r="T215" s="2"/>
      <c r="U215" s="2"/>
      <c r="V215" s="2"/>
      <c r="W215" s="2"/>
      <c r="X215" s="2"/>
      <c r="Y215" s="2"/>
      <c r="Z215" s="2"/>
      <c r="AA215" s="280"/>
      <c r="AB215" s="280"/>
      <c r="AC215" s="280"/>
      <c r="AD215" s="280"/>
    </row>
    <row r="216" spans="1:30" ht="12.75" customHeight="1">
      <c r="A216" s="32"/>
      <c r="B216" s="32"/>
      <c r="C216" s="32"/>
      <c r="D216" s="32"/>
      <c r="E216" s="32"/>
      <c r="F216" s="27"/>
      <c r="G216" s="27"/>
      <c r="H216" s="38"/>
      <c r="I216" s="27"/>
      <c r="J216" s="27"/>
      <c r="K216" s="27"/>
      <c r="L216" s="27"/>
      <c r="M216" s="27"/>
      <c r="N216" s="27"/>
      <c r="O216" s="2"/>
      <c r="P216" s="2"/>
      <c r="Q216" s="2"/>
      <c r="R216" s="2"/>
      <c r="S216" s="2"/>
      <c r="T216" s="2"/>
      <c r="U216" s="2"/>
      <c r="V216" s="2"/>
      <c r="W216" s="2"/>
      <c r="X216" s="2"/>
      <c r="Y216" s="2"/>
      <c r="Z216" s="2"/>
      <c r="AA216" s="280"/>
      <c r="AB216" s="280"/>
      <c r="AC216" s="280"/>
      <c r="AD216" s="280"/>
    </row>
    <row r="217" spans="1:30" ht="12.75" customHeight="1">
      <c r="A217" s="32"/>
      <c r="B217" s="32"/>
      <c r="C217" s="32"/>
      <c r="D217" s="32"/>
      <c r="E217" s="32"/>
      <c r="F217" s="27"/>
      <c r="G217" s="27"/>
      <c r="H217" s="38"/>
      <c r="I217" s="27"/>
      <c r="J217" s="27"/>
      <c r="K217" s="27"/>
      <c r="L217" s="27"/>
      <c r="M217" s="27"/>
      <c r="N217" s="27"/>
      <c r="O217" s="2"/>
      <c r="P217" s="2"/>
      <c r="Q217" s="2"/>
      <c r="R217" s="2"/>
      <c r="S217" s="2"/>
      <c r="T217" s="2"/>
      <c r="U217" s="2"/>
      <c r="V217" s="2"/>
      <c r="W217" s="2"/>
      <c r="X217" s="2"/>
      <c r="Y217" s="2"/>
      <c r="Z217" s="2"/>
      <c r="AA217" s="280"/>
      <c r="AB217" s="280"/>
      <c r="AC217" s="280"/>
      <c r="AD217" s="280"/>
    </row>
    <row r="218" spans="1:30" ht="12.75" customHeight="1">
      <c r="A218" s="32"/>
      <c r="B218" s="32"/>
      <c r="C218" s="32"/>
      <c r="D218" s="32"/>
      <c r="E218" s="32"/>
      <c r="F218" s="27"/>
      <c r="G218" s="27"/>
      <c r="H218" s="38"/>
      <c r="I218" s="27"/>
      <c r="J218" s="27"/>
      <c r="K218" s="27"/>
      <c r="L218" s="27"/>
      <c r="M218" s="27"/>
      <c r="N218" s="27"/>
      <c r="O218" s="2"/>
      <c r="P218" s="2"/>
      <c r="Q218" s="2"/>
      <c r="R218" s="2"/>
      <c r="S218" s="2"/>
      <c r="T218" s="2"/>
      <c r="U218" s="2"/>
      <c r="V218" s="2"/>
      <c r="W218" s="2"/>
      <c r="X218" s="2"/>
      <c r="Y218" s="2"/>
      <c r="Z218" s="2"/>
      <c r="AA218" s="280"/>
      <c r="AB218" s="280"/>
      <c r="AC218" s="280"/>
      <c r="AD218" s="280"/>
    </row>
    <row r="219" spans="1:30" ht="12.75" customHeight="1">
      <c r="A219" s="32"/>
      <c r="B219" s="32"/>
      <c r="C219" s="32"/>
      <c r="D219" s="32"/>
      <c r="E219" s="32"/>
      <c r="F219" s="27"/>
      <c r="G219" s="27"/>
      <c r="H219" s="38"/>
      <c r="I219" s="27"/>
      <c r="J219" s="27"/>
      <c r="K219" s="27"/>
      <c r="L219" s="27"/>
      <c r="M219" s="27"/>
      <c r="N219" s="27"/>
      <c r="O219" s="2"/>
      <c r="P219" s="2"/>
      <c r="Q219" s="2"/>
      <c r="R219" s="2"/>
      <c r="S219" s="2"/>
      <c r="T219" s="2"/>
      <c r="U219" s="2"/>
      <c r="V219" s="2"/>
      <c r="W219" s="2"/>
      <c r="X219" s="2"/>
      <c r="Y219" s="2"/>
      <c r="Z219" s="2"/>
      <c r="AA219" s="280"/>
      <c r="AB219" s="280"/>
      <c r="AC219" s="280"/>
      <c r="AD219" s="280"/>
    </row>
    <row r="220" spans="1:30" ht="12.75" customHeight="1">
      <c r="A220" s="32"/>
      <c r="B220" s="32"/>
      <c r="C220" s="32"/>
      <c r="D220" s="32"/>
      <c r="E220" s="32"/>
      <c r="F220" s="27"/>
      <c r="G220" s="27"/>
      <c r="H220" s="38"/>
      <c r="I220" s="27"/>
      <c r="J220" s="27"/>
      <c r="K220" s="27"/>
      <c r="L220" s="27"/>
      <c r="M220" s="27"/>
      <c r="N220" s="27"/>
      <c r="O220" s="2"/>
      <c r="P220" s="2"/>
      <c r="Q220" s="2"/>
      <c r="R220" s="2"/>
      <c r="S220" s="2"/>
      <c r="T220" s="2"/>
      <c r="U220" s="2"/>
      <c r="V220" s="2"/>
      <c r="W220" s="2"/>
      <c r="X220" s="2"/>
      <c r="Y220" s="2"/>
      <c r="Z220" s="2"/>
      <c r="AA220" s="280"/>
      <c r="AB220" s="280"/>
      <c r="AC220" s="280"/>
      <c r="AD220" s="280"/>
    </row>
    <row r="221" spans="1:30" ht="12.75" customHeight="1">
      <c r="A221" s="32"/>
      <c r="B221" s="32"/>
      <c r="C221" s="32"/>
      <c r="D221" s="32"/>
      <c r="E221" s="32"/>
      <c r="F221" s="27"/>
      <c r="G221" s="27"/>
      <c r="H221" s="38"/>
      <c r="I221" s="27"/>
      <c r="J221" s="27"/>
      <c r="K221" s="27"/>
      <c r="L221" s="27"/>
      <c r="M221" s="27"/>
      <c r="N221" s="27"/>
      <c r="O221" s="2"/>
      <c r="P221" s="2"/>
      <c r="Q221" s="2"/>
      <c r="R221" s="2"/>
      <c r="S221" s="2"/>
      <c r="T221" s="2"/>
      <c r="U221" s="2"/>
      <c r="V221" s="2"/>
      <c r="W221" s="2"/>
      <c r="X221" s="2"/>
      <c r="Y221" s="2"/>
      <c r="Z221" s="2"/>
      <c r="AA221" s="280"/>
      <c r="AB221" s="280"/>
      <c r="AC221" s="280"/>
      <c r="AD221" s="280"/>
    </row>
    <row r="222" spans="1:30" ht="12.75" customHeight="1">
      <c r="A222" s="32"/>
      <c r="B222" s="32"/>
      <c r="C222" s="32"/>
      <c r="D222" s="32"/>
      <c r="E222" s="32"/>
      <c r="F222" s="27"/>
      <c r="G222" s="27"/>
      <c r="H222" s="38"/>
      <c r="I222" s="27"/>
      <c r="J222" s="27"/>
      <c r="K222" s="27"/>
      <c r="L222" s="27"/>
      <c r="M222" s="27"/>
      <c r="N222" s="27"/>
      <c r="O222" s="2"/>
      <c r="P222" s="2"/>
      <c r="Q222" s="2"/>
      <c r="R222" s="2"/>
      <c r="S222" s="2"/>
      <c r="T222" s="2"/>
      <c r="U222" s="2"/>
      <c r="V222" s="2"/>
      <c r="W222" s="2"/>
      <c r="X222" s="2"/>
      <c r="Y222" s="2"/>
      <c r="Z222" s="2"/>
      <c r="AA222" s="280"/>
      <c r="AB222" s="280"/>
      <c r="AC222" s="280"/>
      <c r="AD222" s="280"/>
    </row>
    <row r="223" spans="1:30" ht="12.75" customHeight="1">
      <c r="A223" s="32"/>
      <c r="B223" s="32"/>
      <c r="C223" s="32"/>
      <c r="D223" s="32"/>
      <c r="E223" s="32"/>
      <c r="F223" s="27"/>
      <c r="G223" s="27"/>
      <c r="H223" s="38"/>
      <c r="I223" s="27"/>
      <c r="J223" s="27"/>
      <c r="K223" s="27"/>
      <c r="L223" s="27"/>
      <c r="M223" s="27"/>
      <c r="N223" s="27"/>
      <c r="O223" s="2"/>
      <c r="P223" s="2"/>
      <c r="Q223" s="2"/>
      <c r="R223" s="2"/>
      <c r="S223" s="2"/>
      <c r="T223" s="2"/>
      <c r="U223" s="2"/>
      <c r="V223" s="2"/>
      <c r="W223" s="2"/>
      <c r="X223" s="2"/>
      <c r="Y223" s="2"/>
      <c r="Z223" s="2"/>
      <c r="AA223" s="280"/>
      <c r="AB223" s="280"/>
      <c r="AC223" s="280"/>
      <c r="AD223" s="280"/>
    </row>
    <row r="224" spans="1:30" ht="12.75" customHeight="1">
      <c r="A224" s="32"/>
      <c r="B224" s="32"/>
      <c r="C224" s="32"/>
      <c r="D224" s="32"/>
      <c r="E224" s="32"/>
      <c r="F224" s="27"/>
      <c r="G224" s="27"/>
      <c r="H224" s="38"/>
      <c r="I224" s="27"/>
      <c r="J224" s="27"/>
      <c r="K224" s="27"/>
      <c r="L224" s="27"/>
      <c r="M224" s="27"/>
      <c r="N224" s="27"/>
      <c r="O224" s="2"/>
      <c r="P224" s="2"/>
      <c r="Q224" s="2"/>
      <c r="R224" s="2"/>
      <c r="S224" s="2"/>
      <c r="T224" s="2"/>
      <c r="U224" s="2"/>
      <c r="V224" s="2"/>
      <c r="W224" s="2"/>
      <c r="X224" s="2"/>
      <c r="Y224" s="2"/>
      <c r="Z224" s="2"/>
      <c r="AA224" s="280"/>
      <c r="AB224" s="280"/>
      <c r="AC224" s="280"/>
      <c r="AD224" s="280"/>
    </row>
    <row r="225" spans="1:30" ht="12.75" customHeight="1">
      <c r="A225" s="32"/>
      <c r="B225" s="32"/>
      <c r="C225" s="32"/>
      <c r="D225" s="32"/>
      <c r="E225" s="32"/>
      <c r="F225" s="27"/>
      <c r="G225" s="27"/>
      <c r="H225" s="38"/>
      <c r="I225" s="27"/>
      <c r="J225" s="27"/>
      <c r="K225" s="27"/>
      <c r="L225" s="27"/>
      <c r="M225" s="27"/>
      <c r="N225" s="27"/>
      <c r="O225" s="2"/>
      <c r="P225" s="2"/>
      <c r="Q225" s="2"/>
      <c r="R225" s="2"/>
      <c r="S225" s="2"/>
      <c r="T225" s="2"/>
      <c r="U225" s="2"/>
      <c r="V225" s="2"/>
      <c r="W225" s="2"/>
      <c r="X225" s="2"/>
      <c r="Y225" s="2"/>
      <c r="Z225" s="2"/>
      <c r="AA225" s="280"/>
      <c r="AB225" s="280"/>
      <c r="AC225" s="280"/>
      <c r="AD225" s="280"/>
    </row>
    <row r="226" spans="1:30" ht="12.75" customHeight="1">
      <c r="A226" s="32"/>
      <c r="B226" s="32"/>
      <c r="C226" s="32"/>
      <c r="D226" s="32"/>
      <c r="E226" s="32"/>
      <c r="F226" s="35"/>
      <c r="G226" s="35"/>
      <c r="H226" s="108"/>
      <c r="I226" s="35"/>
      <c r="J226" s="35"/>
      <c r="K226" s="35"/>
      <c r="L226" s="35"/>
      <c r="M226" s="35"/>
      <c r="N226" s="35"/>
      <c r="O226" s="35"/>
      <c r="P226" s="35"/>
      <c r="Q226" s="35"/>
      <c r="R226" s="35"/>
      <c r="S226" s="35"/>
      <c r="T226" s="35"/>
      <c r="U226" s="35"/>
      <c r="V226" s="35"/>
      <c r="W226" s="35"/>
      <c r="X226" s="35"/>
      <c r="Y226" s="35"/>
      <c r="Z226" s="35"/>
      <c r="AA226" s="280"/>
      <c r="AB226" s="280"/>
      <c r="AC226" s="280"/>
      <c r="AD226" s="280"/>
    </row>
    <row r="227" spans="1:30" ht="12.75" customHeight="1">
      <c r="A227" s="32"/>
      <c r="B227" s="32"/>
      <c r="C227" s="32"/>
      <c r="D227" s="32"/>
      <c r="E227" s="32"/>
      <c r="F227" s="35"/>
      <c r="G227" s="35"/>
      <c r="H227" s="108"/>
      <c r="I227" s="35"/>
      <c r="J227" s="35"/>
      <c r="K227" s="35"/>
      <c r="L227" s="35"/>
      <c r="M227" s="35"/>
      <c r="N227" s="35"/>
      <c r="O227" s="32"/>
      <c r="P227" s="32"/>
      <c r="Q227" s="32"/>
      <c r="R227" s="32"/>
      <c r="S227" s="32"/>
      <c r="T227" s="32"/>
      <c r="U227" s="32"/>
      <c r="V227" s="32"/>
      <c r="W227" s="32"/>
      <c r="X227" s="32"/>
      <c r="Y227" s="32"/>
      <c r="Z227" s="32"/>
      <c r="AA227" s="280"/>
      <c r="AB227" s="280"/>
      <c r="AC227" s="280"/>
      <c r="AD227" s="280"/>
    </row>
    <row r="228" spans="1:30" ht="12.75" customHeight="1">
      <c r="A228" s="32"/>
      <c r="B228" s="32"/>
      <c r="C228" s="32"/>
      <c r="D228" s="32"/>
      <c r="E228" s="32"/>
      <c r="F228" s="35"/>
      <c r="G228" s="35"/>
      <c r="H228" s="108"/>
      <c r="I228" s="35"/>
      <c r="J228" s="35"/>
      <c r="K228" s="35"/>
      <c r="L228" s="35"/>
      <c r="M228" s="35"/>
      <c r="N228" s="35"/>
      <c r="O228" s="32"/>
      <c r="P228" s="32"/>
      <c r="Q228" s="32"/>
      <c r="R228" s="32"/>
      <c r="S228" s="32"/>
      <c r="T228" s="32"/>
      <c r="U228" s="32"/>
      <c r="V228" s="32"/>
      <c r="W228" s="32"/>
      <c r="X228" s="32"/>
      <c r="Y228" s="32"/>
      <c r="Z228" s="32"/>
      <c r="AA228" s="280"/>
      <c r="AB228" s="280"/>
      <c r="AC228" s="280"/>
      <c r="AD228" s="280"/>
    </row>
    <row r="229" spans="1:30" ht="12.75" customHeight="1">
      <c r="A229" s="32"/>
      <c r="B229" s="32"/>
      <c r="C229" s="32"/>
      <c r="D229" s="32"/>
      <c r="E229" s="32"/>
      <c r="F229" s="47"/>
      <c r="G229" s="47"/>
      <c r="H229" s="196"/>
      <c r="I229" s="47"/>
      <c r="J229" s="47"/>
      <c r="K229" s="47"/>
      <c r="L229" s="47"/>
      <c r="M229" s="47"/>
      <c r="N229" s="47"/>
      <c r="O229" s="32"/>
      <c r="P229" s="32"/>
      <c r="Q229" s="32"/>
      <c r="R229" s="32"/>
      <c r="S229" s="32"/>
      <c r="T229" s="32"/>
      <c r="U229" s="32"/>
      <c r="V229" s="32"/>
      <c r="W229" s="32"/>
      <c r="X229" s="32"/>
      <c r="Y229" s="32"/>
      <c r="Z229" s="32"/>
      <c r="AA229" s="280"/>
      <c r="AB229" s="280"/>
      <c r="AC229" s="280"/>
      <c r="AD229" s="280"/>
    </row>
    <row r="230" spans="1:30" ht="12.75" customHeight="1">
      <c r="A230" s="32"/>
      <c r="B230" s="32"/>
      <c r="C230" s="32"/>
      <c r="D230" s="32"/>
      <c r="E230" s="32"/>
      <c r="F230" s="27"/>
      <c r="G230" s="27"/>
      <c r="H230" s="38"/>
      <c r="I230" s="27"/>
      <c r="J230" s="27"/>
      <c r="K230" s="27"/>
      <c r="L230" s="27"/>
      <c r="M230" s="27"/>
      <c r="N230" s="27"/>
      <c r="O230" s="2"/>
      <c r="P230" s="2"/>
      <c r="Q230" s="2"/>
      <c r="R230" s="2"/>
      <c r="S230" s="2"/>
      <c r="T230" s="2"/>
      <c r="U230" s="2"/>
      <c r="V230" s="2"/>
      <c r="W230" s="2"/>
      <c r="X230" s="2"/>
      <c r="Y230" s="2"/>
      <c r="Z230" s="2"/>
      <c r="AA230" s="280"/>
      <c r="AB230" s="280"/>
      <c r="AC230" s="280"/>
      <c r="AD230" s="280"/>
    </row>
    <row r="231" spans="1:30" ht="12.75" customHeight="1">
      <c r="A231" s="32"/>
      <c r="B231" s="32"/>
      <c r="C231" s="32"/>
      <c r="D231" s="32"/>
      <c r="E231" s="32"/>
      <c r="F231" s="27"/>
      <c r="G231" s="27"/>
      <c r="H231" s="38"/>
      <c r="I231" s="27"/>
      <c r="J231" s="27"/>
      <c r="K231" s="27"/>
      <c r="L231" s="27"/>
      <c r="M231" s="27"/>
      <c r="N231" s="27"/>
      <c r="O231" s="2"/>
      <c r="P231" s="2"/>
      <c r="Q231" s="2"/>
      <c r="R231" s="2"/>
      <c r="S231" s="2"/>
      <c r="T231" s="2"/>
      <c r="U231" s="2"/>
      <c r="V231" s="2"/>
      <c r="W231" s="2"/>
      <c r="X231" s="2"/>
      <c r="Y231" s="2"/>
      <c r="Z231" s="2"/>
      <c r="AA231" s="280"/>
      <c r="AB231" s="280"/>
      <c r="AC231" s="280"/>
      <c r="AD231" s="280"/>
    </row>
    <row r="232" spans="1:30" ht="12.75" customHeight="1">
      <c r="A232" s="32"/>
      <c r="B232" s="32"/>
      <c r="C232" s="32"/>
      <c r="D232" s="32"/>
      <c r="E232" s="32"/>
      <c r="F232" s="27"/>
      <c r="G232" s="27"/>
      <c r="H232" s="38"/>
      <c r="I232" s="27"/>
      <c r="J232" s="27"/>
      <c r="K232" s="27"/>
      <c r="L232" s="27"/>
      <c r="M232" s="27"/>
      <c r="N232" s="27"/>
      <c r="O232" s="2"/>
      <c r="P232" s="2"/>
      <c r="Q232" s="2"/>
      <c r="R232" s="2"/>
      <c r="S232" s="2"/>
      <c r="T232" s="2"/>
      <c r="U232" s="2"/>
      <c r="V232" s="2"/>
      <c r="W232" s="2"/>
      <c r="X232" s="2"/>
      <c r="Y232" s="2"/>
      <c r="Z232" s="2"/>
      <c r="AA232" s="280"/>
      <c r="AB232" s="280"/>
      <c r="AC232" s="280"/>
      <c r="AD232" s="280"/>
    </row>
    <row r="233" spans="1:30" ht="12.75" customHeight="1">
      <c r="A233" s="32"/>
      <c r="B233" s="32"/>
      <c r="C233" s="32"/>
      <c r="D233" s="32"/>
      <c r="E233" s="32"/>
      <c r="F233" s="27"/>
      <c r="G233" s="27"/>
      <c r="H233" s="38"/>
      <c r="I233" s="27"/>
      <c r="J233" s="27"/>
      <c r="K233" s="27"/>
      <c r="L233" s="27"/>
      <c r="M233" s="27"/>
      <c r="N233" s="27"/>
      <c r="O233" s="2"/>
      <c r="P233" s="2"/>
      <c r="Q233" s="2"/>
      <c r="R233" s="2"/>
      <c r="S233" s="2"/>
      <c r="T233" s="2"/>
      <c r="U233" s="2"/>
      <c r="V233" s="2"/>
      <c r="W233" s="2"/>
      <c r="X233" s="2"/>
      <c r="Y233" s="2"/>
      <c r="Z233" s="2"/>
      <c r="AA233" s="280"/>
      <c r="AB233" s="280"/>
      <c r="AC233" s="280"/>
      <c r="AD233" s="280"/>
    </row>
    <row r="234" spans="1:30" ht="12.75" customHeight="1">
      <c r="A234" s="32"/>
      <c r="B234" s="32"/>
      <c r="C234" s="32"/>
      <c r="D234" s="32"/>
      <c r="E234" s="32"/>
      <c r="F234" s="27"/>
      <c r="G234" s="27"/>
      <c r="H234" s="38"/>
      <c r="I234" s="27"/>
      <c r="J234" s="27"/>
      <c r="K234" s="27"/>
      <c r="L234" s="27"/>
      <c r="M234" s="27"/>
      <c r="N234" s="27"/>
      <c r="O234" s="2"/>
      <c r="P234" s="2"/>
      <c r="Q234" s="2"/>
      <c r="R234" s="2"/>
      <c r="S234" s="2"/>
      <c r="T234" s="2"/>
      <c r="U234" s="2"/>
      <c r="V234" s="2"/>
      <c r="W234" s="2"/>
      <c r="X234" s="2"/>
      <c r="Y234" s="2"/>
      <c r="Z234" s="2"/>
      <c r="AA234" s="280"/>
      <c r="AB234" s="280"/>
      <c r="AC234" s="280"/>
      <c r="AD234" s="280"/>
    </row>
    <row r="235" spans="1:30" ht="12.75" customHeight="1">
      <c r="A235" s="32"/>
      <c r="B235" s="32"/>
      <c r="C235" s="32"/>
      <c r="D235" s="32"/>
      <c r="E235" s="32"/>
      <c r="F235" s="27"/>
      <c r="G235" s="27"/>
      <c r="H235" s="38"/>
      <c r="I235" s="27"/>
      <c r="J235" s="27"/>
      <c r="K235" s="27"/>
      <c r="L235" s="27"/>
      <c r="M235" s="27"/>
      <c r="N235" s="27"/>
      <c r="O235" s="2"/>
      <c r="P235" s="2"/>
      <c r="Q235" s="2"/>
      <c r="R235" s="2"/>
      <c r="S235" s="2"/>
      <c r="T235" s="2"/>
      <c r="U235" s="2"/>
      <c r="V235" s="2"/>
      <c r="W235" s="2"/>
      <c r="X235" s="2"/>
      <c r="Y235" s="2"/>
      <c r="Z235" s="2"/>
      <c r="AA235" s="280"/>
      <c r="AB235" s="280"/>
      <c r="AC235" s="280"/>
      <c r="AD235" s="280"/>
    </row>
    <row r="236" spans="1:30" ht="12.75" customHeight="1">
      <c r="A236" s="32"/>
      <c r="B236" s="32"/>
      <c r="C236" s="32"/>
      <c r="D236" s="32"/>
      <c r="E236" s="32"/>
      <c r="F236" s="27"/>
      <c r="G236" s="27"/>
      <c r="H236" s="38"/>
      <c r="I236" s="27"/>
      <c r="J236" s="27"/>
      <c r="K236" s="27"/>
      <c r="L236" s="27"/>
      <c r="M236" s="27"/>
      <c r="N236" s="27"/>
      <c r="O236" s="2"/>
      <c r="P236" s="2"/>
      <c r="Q236" s="2"/>
      <c r="R236" s="2"/>
      <c r="S236" s="2"/>
      <c r="T236" s="2"/>
      <c r="U236" s="2"/>
      <c r="V236" s="2"/>
      <c r="W236" s="2"/>
      <c r="X236" s="2"/>
      <c r="Y236" s="2"/>
      <c r="Z236" s="2"/>
      <c r="AA236" s="280"/>
      <c r="AB236" s="280"/>
      <c r="AC236" s="280"/>
      <c r="AD236" s="280"/>
    </row>
    <row r="237" spans="1:30" ht="12.75" customHeight="1">
      <c r="A237" s="32"/>
      <c r="B237" s="32"/>
      <c r="C237" s="32"/>
      <c r="D237" s="32"/>
      <c r="E237" s="32"/>
      <c r="F237" s="27"/>
      <c r="G237" s="27"/>
      <c r="H237" s="38"/>
      <c r="I237" s="27"/>
      <c r="J237" s="27"/>
      <c r="K237" s="27"/>
      <c r="L237" s="27"/>
      <c r="M237" s="27"/>
      <c r="N237" s="27"/>
      <c r="O237" s="2"/>
      <c r="P237" s="2"/>
      <c r="Q237" s="2"/>
      <c r="R237" s="2"/>
      <c r="S237" s="2"/>
      <c r="T237" s="2"/>
      <c r="U237" s="2"/>
      <c r="V237" s="2"/>
      <c r="W237" s="2"/>
      <c r="X237" s="2"/>
      <c r="Y237" s="2"/>
      <c r="Z237" s="2"/>
      <c r="AA237" s="280"/>
      <c r="AB237" s="280"/>
      <c r="AC237" s="280"/>
      <c r="AD237" s="280"/>
    </row>
    <row r="238" spans="1:30" ht="12.75" customHeight="1">
      <c r="A238" s="32"/>
      <c r="B238" s="32"/>
      <c r="C238" s="32"/>
      <c r="D238" s="32"/>
      <c r="E238" s="32"/>
      <c r="F238" s="27"/>
      <c r="G238" s="27"/>
      <c r="H238" s="38"/>
      <c r="I238" s="27"/>
      <c r="J238" s="27"/>
      <c r="K238" s="27"/>
      <c r="L238" s="27"/>
      <c r="M238" s="27"/>
      <c r="N238" s="27"/>
      <c r="O238" s="2"/>
      <c r="P238" s="2"/>
      <c r="Q238" s="2"/>
      <c r="R238" s="2"/>
      <c r="S238" s="2"/>
      <c r="T238" s="2"/>
      <c r="U238" s="2"/>
      <c r="V238" s="2"/>
      <c r="W238" s="2"/>
      <c r="X238" s="2"/>
      <c r="Y238" s="2"/>
      <c r="Z238" s="2"/>
      <c r="AA238" s="280"/>
      <c r="AB238" s="280"/>
      <c r="AC238" s="280"/>
      <c r="AD238" s="280"/>
    </row>
    <row r="239" spans="1:30" ht="12.75" customHeight="1">
      <c r="A239" s="32"/>
      <c r="B239" s="32"/>
      <c r="C239" s="32"/>
      <c r="D239" s="32"/>
      <c r="E239" s="32"/>
      <c r="F239" s="27"/>
      <c r="G239" s="27"/>
      <c r="H239" s="38"/>
      <c r="I239" s="27"/>
      <c r="J239" s="27"/>
      <c r="K239" s="27"/>
      <c r="L239" s="27"/>
      <c r="M239" s="27"/>
      <c r="N239" s="27"/>
      <c r="O239" s="2"/>
      <c r="P239" s="2"/>
      <c r="Q239" s="2"/>
      <c r="R239" s="2"/>
      <c r="S239" s="2"/>
      <c r="T239" s="2"/>
      <c r="U239" s="2"/>
      <c r="V239" s="2"/>
      <c r="W239" s="2"/>
      <c r="X239" s="2"/>
      <c r="Y239" s="2"/>
      <c r="Z239" s="2"/>
      <c r="AA239" s="280"/>
      <c r="AB239" s="280"/>
      <c r="AC239" s="280"/>
      <c r="AD239" s="280"/>
    </row>
    <row r="240" spans="1:30" ht="12.75" customHeight="1">
      <c r="A240" s="32"/>
      <c r="B240" s="32"/>
      <c r="C240" s="32"/>
      <c r="D240" s="32"/>
      <c r="E240" s="32"/>
      <c r="F240" s="27"/>
      <c r="G240" s="27"/>
      <c r="H240" s="38"/>
      <c r="I240" s="27"/>
      <c r="J240" s="27"/>
      <c r="K240" s="27"/>
      <c r="L240" s="27"/>
      <c r="M240" s="27"/>
      <c r="N240" s="27"/>
      <c r="O240" s="2"/>
      <c r="P240" s="2"/>
      <c r="Q240" s="2"/>
      <c r="R240" s="2"/>
      <c r="S240" s="2"/>
      <c r="T240" s="2"/>
      <c r="U240" s="2"/>
      <c r="V240" s="2"/>
      <c r="W240" s="2"/>
      <c r="X240" s="2"/>
      <c r="Y240" s="2"/>
      <c r="Z240" s="2"/>
      <c r="AA240" s="280"/>
      <c r="AB240" s="280"/>
      <c r="AC240" s="280"/>
      <c r="AD240" s="280"/>
    </row>
    <row r="241" spans="1:30" ht="12.75" customHeight="1">
      <c r="A241" s="32"/>
      <c r="B241" s="32"/>
      <c r="C241" s="32"/>
      <c r="D241" s="32"/>
      <c r="E241" s="32"/>
      <c r="F241" s="27"/>
      <c r="G241" s="27"/>
      <c r="H241" s="38"/>
      <c r="I241" s="27"/>
      <c r="J241" s="27"/>
      <c r="K241" s="27"/>
      <c r="L241" s="27"/>
      <c r="M241" s="27"/>
      <c r="N241" s="27"/>
      <c r="O241" s="2"/>
      <c r="P241" s="2"/>
      <c r="Q241" s="2"/>
      <c r="R241" s="2"/>
      <c r="S241" s="2"/>
      <c r="T241" s="2"/>
      <c r="U241" s="2"/>
      <c r="V241" s="2"/>
      <c r="W241" s="2"/>
      <c r="X241" s="2"/>
      <c r="Y241" s="2"/>
      <c r="Z241" s="2"/>
      <c r="AA241" s="280"/>
      <c r="AB241" s="280"/>
      <c r="AC241" s="280"/>
      <c r="AD241" s="280"/>
    </row>
    <row r="242" spans="1:30" ht="12.75" customHeight="1">
      <c r="A242" s="32"/>
      <c r="B242" s="32"/>
      <c r="C242" s="32"/>
      <c r="D242" s="32"/>
      <c r="E242" s="32"/>
      <c r="F242" s="27"/>
      <c r="G242" s="27"/>
      <c r="H242" s="38"/>
      <c r="I242" s="27"/>
      <c r="J242" s="27"/>
      <c r="K242" s="27"/>
      <c r="L242" s="27"/>
      <c r="M242" s="27"/>
      <c r="N242" s="27"/>
      <c r="O242" s="2"/>
      <c r="P242" s="2"/>
      <c r="Q242" s="2"/>
      <c r="R242" s="2"/>
      <c r="S242" s="2"/>
      <c r="T242" s="2"/>
      <c r="U242" s="2"/>
      <c r="V242" s="2"/>
      <c r="W242" s="2"/>
      <c r="X242" s="2"/>
      <c r="Y242" s="2"/>
      <c r="Z242" s="2"/>
      <c r="AA242" s="280"/>
      <c r="AB242" s="280"/>
      <c r="AC242" s="280"/>
      <c r="AD242" s="280"/>
    </row>
    <row r="243" spans="1:30" ht="12.75" customHeight="1">
      <c r="A243" s="32"/>
      <c r="B243" s="32"/>
      <c r="C243" s="32"/>
      <c r="D243" s="32"/>
      <c r="E243" s="32"/>
      <c r="F243" s="27"/>
      <c r="G243" s="27"/>
      <c r="H243" s="38"/>
      <c r="I243" s="27"/>
      <c r="J243" s="27"/>
      <c r="K243" s="27"/>
      <c r="L243" s="27"/>
      <c r="M243" s="27"/>
      <c r="N243" s="27"/>
      <c r="O243" s="2"/>
      <c r="P243" s="2"/>
      <c r="Q243" s="2"/>
      <c r="R243" s="2"/>
      <c r="S243" s="2"/>
      <c r="T243" s="2"/>
      <c r="U243" s="2"/>
      <c r="V243" s="2"/>
      <c r="W243" s="2"/>
      <c r="X243" s="2"/>
      <c r="Y243" s="2"/>
      <c r="Z243" s="2"/>
      <c r="AA243" s="280"/>
      <c r="AB243" s="280"/>
      <c r="AC243" s="280"/>
      <c r="AD243" s="280"/>
    </row>
    <row r="244" spans="1:30" ht="12.75" customHeight="1">
      <c r="A244" s="32"/>
      <c r="B244" s="32"/>
      <c r="C244" s="32"/>
      <c r="D244" s="32"/>
      <c r="E244" s="32"/>
      <c r="F244" s="27"/>
      <c r="G244" s="27"/>
      <c r="H244" s="38"/>
      <c r="I244" s="27"/>
      <c r="J244" s="27"/>
      <c r="K244" s="27"/>
      <c r="L244" s="27"/>
      <c r="M244" s="27"/>
      <c r="N244" s="27"/>
      <c r="O244" s="2"/>
      <c r="P244" s="2"/>
      <c r="Q244" s="2"/>
      <c r="R244" s="2"/>
      <c r="S244" s="2"/>
      <c r="T244" s="2"/>
      <c r="U244" s="2"/>
      <c r="V244" s="2"/>
      <c r="W244" s="2"/>
      <c r="X244" s="2"/>
      <c r="Y244" s="2"/>
      <c r="Z244" s="2"/>
      <c r="AA244" s="280"/>
      <c r="AB244" s="280"/>
      <c r="AC244" s="280"/>
      <c r="AD244" s="280"/>
    </row>
    <row r="245" spans="1:30" ht="12.75" customHeight="1">
      <c r="A245" s="32"/>
      <c r="B245" s="32"/>
      <c r="C245" s="32"/>
      <c r="D245" s="32"/>
      <c r="E245" s="32"/>
      <c r="F245" s="27"/>
      <c r="G245" s="27"/>
      <c r="H245" s="38"/>
      <c r="I245" s="27"/>
      <c r="J245" s="27"/>
      <c r="K245" s="27"/>
      <c r="L245" s="27"/>
      <c r="M245" s="27"/>
      <c r="N245" s="27"/>
      <c r="O245" s="2"/>
      <c r="P245" s="2"/>
      <c r="Q245" s="2"/>
      <c r="R245" s="2"/>
      <c r="S245" s="2"/>
      <c r="T245" s="2"/>
      <c r="U245" s="2"/>
      <c r="V245" s="2"/>
      <c r="W245" s="2"/>
      <c r="X245" s="2"/>
      <c r="Y245" s="2"/>
      <c r="Z245" s="2"/>
      <c r="AA245" s="280"/>
      <c r="AB245" s="280"/>
      <c r="AC245" s="280"/>
      <c r="AD245" s="280"/>
    </row>
    <row r="246" spans="1:30" ht="12.75" customHeight="1">
      <c r="A246" s="32"/>
      <c r="B246" s="32"/>
      <c r="C246" s="32"/>
      <c r="D246" s="32"/>
      <c r="E246" s="32"/>
      <c r="F246" s="27"/>
      <c r="G246" s="27"/>
      <c r="H246" s="38"/>
      <c r="I246" s="27"/>
      <c r="J246" s="27"/>
      <c r="K246" s="27"/>
      <c r="L246" s="27"/>
      <c r="M246" s="27"/>
      <c r="N246" s="27"/>
      <c r="O246" s="2"/>
      <c r="P246" s="2"/>
      <c r="Q246" s="2"/>
      <c r="R246" s="2"/>
      <c r="S246" s="2"/>
      <c r="T246" s="2"/>
      <c r="U246" s="2"/>
      <c r="V246" s="2"/>
      <c r="W246" s="2"/>
      <c r="X246" s="2"/>
      <c r="Y246" s="2"/>
      <c r="Z246" s="2"/>
      <c r="AA246" s="280"/>
      <c r="AB246" s="280"/>
      <c r="AC246" s="280"/>
      <c r="AD246" s="280"/>
    </row>
    <row r="247" spans="1:30" ht="12.75" customHeight="1">
      <c r="A247" s="32"/>
      <c r="B247" s="32"/>
      <c r="C247" s="32"/>
      <c r="D247" s="32"/>
      <c r="E247" s="32"/>
      <c r="F247" s="27"/>
      <c r="G247" s="27"/>
      <c r="H247" s="38"/>
      <c r="I247" s="27"/>
      <c r="J247" s="27"/>
      <c r="K247" s="27"/>
      <c r="L247" s="27"/>
      <c r="M247" s="27"/>
      <c r="N247" s="27"/>
      <c r="O247" s="2"/>
      <c r="P247" s="2"/>
      <c r="Q247" s="2"/>
      <c r="R247" s="2"/>
      <c r="S247" s="2"/>
      <c r="T247" s="2"/>
      <c r="U247" s="2"/>
      <c r="V247" s="2"/>
      <c r="W247" s="2"/>
      <c r="X247" s="2"/>
      <c r="Y247" s="2"/>
      <c r="Z247" s="2"/>
      <c r="AA247" s="280"/>
      <c r="AB247" s="280"/>
      <c r="AC247" s="280"/>
      <c r="AD247" s="280"/>
    </row>
    <row r="248" spans="1:30" ht="12.75" customHeight="1">
      <c r="A248" s="32"/>
      <c r="B248" s="32"/>
      <c r="C248" s="32"/>
      <c r="D248" s="32"/>
      <c r="E248" s="32"/>
      <c r="F248" s="27"/>
      <c r="G248" s="27"/>
      <c r="H248" s="38"/>
      <c r="I248" s="27"/>
      <c r="J248" s="27"/>
      <c r="K248" s="27"/>
      <c r="L248" s="27"/>
      <c r="M248" s="27"/>
      <c r="N248" s="27"/>
      <c r="O248" s="2"/>
      <c r="P248" s="2"/>
      <c r="Q248" s="2"/>
      <c r="R248" s="2"/>
      <c r="S248" s="2"/>
      <c r="T248" s="2"/>
      <c r="U248" s="2"/>
      <c r="V248" s="2"/>
      <c r="W248" s="2"/>
      <c r="X248" s="2"/>
      <c r="Y248" s="2"/>
      <c r="Z248" s="2"/>
      <c r="AA248" s="280"/>
      <c r="AB248" s="280"/>
      <c r="AC248" s="280"/>
      <c r="AD248" s="280"/>
    </row>
    <row r="249" spans="1:30" ht="12.75" customHeight="1">
      <c r="A249" s="32"/>
      <c r="B249" s="32"/>
      <c r="C249" s="32"/>
      <c r="D249" s="32"/>
      <c r="E249" s="32"/>
      <c r="F249" s="27"/>
      <c r="G249" s="27"/>
      <c r="H249" s="38"/>
      <c r="I249" s="27"/>
      <c r="J249" s="27"/>
      <c r="K249" s="27"/>
      <c r="L249" s="27"/>
      <c r="M249" s="27"/>
      <c r="N249" s="27"/>
      <c r="O249" s="2"/>
      <c r="P249" s="2"/>
      <c r="Q249" s="2"/>
      <c r="R249" s="2"/>
      <c r="S249" s="2"/>
      <c r="T249" s="2"/>
      <c r="U249" s="2"/>
      <c r="V249" s="2"/>
      <c r="W249" s="2"/>
      <c r="X249" s="2"/>
      <c r="Y249" s="2"/>
      <c r="Z249" s="2"/>
      <c r="AA249" s="280"/>
      <c r="AB249" s="280"/>
      <c r="AC249" s="280"/>
      <c r="AD249" s="280"/>
    </row>
    <row r="250" spans="1:30" ht="12.75" customHeight="1">
      <c r="A250" s="32"/>
      <c r="B250" s="32"/>
      <c r="C250" s="32"/>
      <c r="D250" s="32"/>
      <c r="E250" s="32"/>
      <c r="F250" s="20"/>
      <c r="G250" s="20"/>
      <c r="H250" s="38"/>
      <c r="I250" s="20"/>
      <c r="J250" s="20"/>
      <c r="K250" s="20"/>
      <c r="L250" s="20"/>
      <c r="M250" s="20"/>
      <c r="N250" s="20"/>
      <c r="O250" s="32"/>
      <c r="P250" s="32"/>
      <c r="Q250" s="32"/>
      <c r="R250" s="32"/>
      <c r="S250" s="32"/>
      <c r="T250" s="32"/>
      <c r="U250" s="32"/>
      <c r="V250" s="32"/>
      <c r="W250" s="32"/>
      <c r="X250" s="32"/>
      <c r="Y250" s="32"/>
      <c r="Z250" s="32"/>
      <c r="AA250" s="280"/>
      <c r="AB250" s="280"/>
      <c r="AC250" s="280"/>
      <c r="AD250" s="280"/>
    </row>
    <row r="251" spans="1:30" ht="12.75" customHeight="1">
      <c r="A251" s="32"/>
      <c r="B251" s="32"/>
      <c r="C251" s="32"/>
      <c r="D251" s="32"/>
      <c r="E251" s="32"/>
      <c r="F251" s="104"/>
      <c r="G251" s="104"/>
      <c r="H251" s="362"/>
      <c r="I251" s="104"/>
      <c r="J251" s="104"/>
      <c r="K251" s="104"/>
      <c r="L251" s="104"/>
      <c r="M251" s="104"/>
      <c r="N251" s="104"/>
      <c r="O251" s="32"/>
      <c r="P251" s="32"/>
      <c r="Q251" s="32"/>
      <c r="R251" s="32"/>
      <c r="S251" s="32"/>
      <c r="T251" s="32"/>
      <c r="U251" s="32"/>
      <c r="V251" s="32"/>
      <c r="W251" s="32"/>
      <c r="X251" s="32"/>
      <c r="Y251" s="32"/>
      <c r="Z251" s="32"/>
      <c r="AA251" s="280"/>
      <c r="AB251" s="280"/>
      <c r="AC251" s="280"/>
      <c r="AD251" s="280"/>
    </row>
    <row r="252" spans="1:30" ht="12.75" customHeight="1">
      <c r="A252" s="32"/>
      <c r="B252" s="32"/>
      <c r="C252" s="32"/>
      <c r="D252" s="32"/>
      <c r="E252" s="32"/>
      <c r="F252" s="27"/>
      <c r="G252" s="27"/>
      <c r="H252" s="38"/>
      <c r="I252" s="27"/>
      <c r="J252" s="27"/>
      <c r="K252" s="27"/>
      <c r="L252" s="27"/>
      <c r="M252" s="27"/>
      <c r="N252" s="27"/>
      <c r="O252" s="2"/>
      <c r="P252" s="2"/>
      <c r="Q252" s="2"/>
      <c r="R252" s="2"/>
      <c r="S252" s="2"/>
      <c r="T252" s="2"/>
      <c r="U252" s="2"/>
      <c r="V252" s="2"/>
      <c r="W252" s="2"/>
      <c r="X252" s="2"/>
      <c r="Y252" s="2"/>
      <c r="Z252" s="2"/>
      <c r="AA252" s="280"/>
      <c r="AB252" s="280"/>
      <c r="AC252" s="280"/>
      <c r="AD252" s="280"/>
    </row>
    <row r="253" spans="1:30" ht="12.75" customHeight="1">
      <c r="A253" s="32"/>
      <c r="B253" s="32"/>
      <c r="C253" s="32"/>
      <c r="D253" s="32"/>
      <c r="E253" s="32"/>
      <c r="F253" s="27"/>
      <c r="G253" s="27"/>
      <c r="H253" s="38"/>
      <c r="I253" s="27"/>
      <c r="J253" s="27"/>
      <c r="K253" s="27"/>
      <c r="L253" s="27"/>
      <c r="M253" s="27"/>
      <c r="N253" s="27"/>
      <c r="O253" s="2"/>
      <c r="P253" s="2"/>
      <c r="Q253" s="2"/>
      <c r="R253" s="2"/>
      <c r="S253" s="2"/>
      <c r="T253" s="2"/>
      <c r="U253" s="2"/>
      <c r="V253" s="2"/>
      <c r="W253" s="2"/>
      <c r="X253" s="2"/>
      <c r="Y253" s="2"/>
      <c r="Z253" s="2"/>
      <c r="AA253" s="280"/>
      <c r="AB253" s="280"/>
      <c r="AC253" s="280"/>
      <c r="AD253" s="280"/>
    </row>
    <row r="254" spans="1:30" ht="12.75" customHeight="1">
      <c r="A254" s="32"/>
      <c r="B254" s="32"/>
      <c r="C254" s="32"/>
      <c r="D254" s="32"/>
      <c r="E254" s="32"/>
      <c r="F254" s="35"/>
      <c r="G254" s="35"/>
      <c r="H254" s="108"/>
      <c r="I254" s="35"/>
      <c r="J254" s="35"/>
      <c r="K254" s="35"/>
      <c r="L254" s="35"/>
      <c r="M254" s="35"/>
      <c r="N254" s="35"/>
      <c r="O254" s="32"/>
      <c r="P254" s="32"/>
      <c r="Q254" s="32"/>
      <c r="R254" s="32"/>
      <c r="S254" s="32"/>
      <c r="T254" s="32"/>
      <c r="U254" s="32"/>
      <c r="V254" s="32"/>
      <c r="W254" s="32"/>
      <c r="X254" s="32"/>
      <c r="Y254" s="32"/>
      <c r="Z254" s="32"/>
      <c r="AA254" s="280"/>
      <c r="AB254" s="280"/>
      <c r="AC254" s="280"/>
      <c r="AD254" s="280"/>
    </row>
    <row r="255" spans="1:30" ht="12.75" customHeight="1">
      <c r="A255" s="32"/>
      <c r="B255" s="32"/>
      <c r="C255" s="32"/>
      <c r="D255" s="32"/>
      <c r="E255" s="32"/>
      <c r="F255" s="35"/>
      <c r="G255" s="35"/>
      <c r="H255" s="108"/>
      <c r="I255" s="35"/>
      <c r="J255" s="35"/>
      <c r="K255" s="35"/>
      <c r="L255" s="35"/>
      <c r="M255" s="35"/>
      <c r="N255" s="35"/>
      <c r="O255" s="32"/>
      <c r="P255" s="32"/>
      <c r="Q255" s="32"/>
      <c r="R255" s="32"/>
      <c r="S255" s="32"/>
      <c r="T255" s="32"/>
      <c r="U255" s="32"/>
      <c r="V255" s="32"/>
      <c r="W255" s="32"/>
      <c r="X255" s="32"/>
      <c r="Y255" s="32"/>
      <c r="Z255" s="32"/>
      <c r="AA255" s="280"/>
      <c r="AB255" s="280"/>
      <c r="AC255" s="280"/>
      <c r="AD255" s="280"/>
    </row>
    <row r="256" spans="1:30" ht="12.75" customHeight="1">
      <c r="A256" s="32"/>
      <c r="B256" s="32"/>
      <c r="C256" s="32"/>
      <c r="D256" s="32"/>
      <c r="E256" s="32"/>
      <c r="F256" s="27"/>
      <c r="G256" s="27"/>
      <c r="H256" s="38"/>
      <c r="I256" s="27"/>
      <c r="J256" s="27"/>
      <c r="K256" s="27"/>
      <c r="L256" s="27"/>
      <c r="M256" s="27"/>
      <c r="N256" s="27"/>
      <c r="O256" s="2"/>
      <c r="P256" s="2"/>
      <c r="Q256" s="2"/>
      <c r="R256" s="2"/>
      <c r="S256" s="2"/>
      <c r="T256" s="2"/>
      <c r="U256" s="2"/>
      <c r="V256" s="2"/>
      <c r="W256" s="2"/>
      <c r="X256" s="2"/>
      <c r="Y256" s="2"/>
      <c r="Z256" s="2"/>
      <c r="AA256" s="280"/>
      <c r="AB256" s="280"/>
      <c r="AC256" s="280"/>
      <c r="AD256" s="280"/>
    </row>
    <row r="257" spans="1:30" ht="12.75" customHeight="1">
      <c r="A257" s="32"/>
      <c r="B257" s="32"/>
      <c r="C257" s="32"/>
      <c r="D257" s="32"/>
      <c r="E257" s="32"/>
      <c r="F257" s="27"/>
      <c r="G257" s="27"/>
      <c r="H257" s="38"/>
      <c r="I257" s="27"/>
      <c r="J257" s="27"/>
      <c r="K257" s="27"/>
      <c r="L257" s="27"/>
      <c r="M257" s="27"/>
      <c r="N257" s="27"/>
      <c r="O257" s="2"/>
      <c r="P257" s="2"/>
      <c r="Q257" s="2"/>
      <c r="R257" s="2"/>
      <c r="S257" s="2"/>
      <c r="T257" s="2"/>
      <c r="U257" s="2"/>
      <c r="V257" s="2"/>
      <c r="W257" s="2"/>
      <c r="X257" s="2"/>
      <c r="Y257" s="2"/>
      <c r="Z257" s="2"/>
      <c r="AA257" s="280"/>
      <c r="AB257" s="280"/>
      <c r="AC257" s="280"/>
      <c r="AD257" s="280"/>
    </row>
    <row r="258" spans="1:30" ht="12.75" customHeight="1">
      <c r="A258" s="32"/>
      <c r="B258" s="32"/>
      <c r="C258" s="32"/>
      <c r="D258" s="32"/>
      <c r="E258" s="32"/>
      <c r="F258" s="35"/>
      <c r="G258" s="35"/>
      <c r="H258" s="108"/>
      <c r="I258" s="35"/>
      <c r="J258" s="35"/>
      <c r="K258" s="35"/>
      <c r="L258" s="35"/>
      <c r="M258" s="35"/>
      <c r="N258" s="35"/>
      <c r="O258" s="32"/>
      <c r="P258" s="32"/>
      <c r="Q258" s="32"/>
      <c r="R258" s="32"/>
      <c r="S258" s="32"/>
      <c r="T258" s="32"/>
      <c r="U258" s="32"/>
      <c r="V258" s="32"/>
      <c r="W258" s="32"/>
      <c r="X258" s="32"/>
      <c r="Y258" s="32"/>
      <c r="Z258" s="32"/>
      <c r="AA258" s="280"/>
      <c r="AB258" s="280"/>
      <c r="AC258" s="280"/>
      <c r="AD258" s="280"/>
    </row>
    <row r="259" spans="1:30" ht="12.75" customHeight="1">
      <c r="A259" s="32"/>
      <c r="B259" s="32"/>
      <c r="C259" s="32"/>
      <c r="D259" s="32"/>
      <c r="E259" s="32"/>
      <c r="F259" s="35"/>
      <c r="G259" s="35"/>
      <c r="H259" s="108"/>
      <c r="I259" s="35"/>
      <c r="J259" s="35"/>
      <c r="K259" s="35"/>
      <c r="L259" s="35"/>
      <c r="M259" s="35"/>
      <c r="N259" s="35"/>
      <c r="O259" s="35"/>
      <c r="P259" s="35"/>
      <c r="Q259" s="35"/>
      <c r="R259" s="35"/>
      <c r="S259" s="35"/>
      <c r="T259" s="35"/>
      <c r="U259" s="35"/>
      <c r="V259" s="35"/>
      <c r="W259" s="35"/>
      <c r="X259" s="35"/>
      <c r="Y259" s="35"/>
      <c r="Z259" s="35"/>
      <c r="AA259" s="280"/>
      <c r="AB259" s="280"/>
      <c r="AC259" s="280"/>
      <c r="AD259" s="280"/>
    </row>
    <row r="260" spans="1:30" ht="12.75" customHeight="1">
      <c r="A260" s="32"/>
      <c r="B260" s="32"/>
      <c r="C260" s="32"/>
      <c r="D260" s="32"/>
      <c r="E260" s="32"/>
      <c r="F260" s="35"/>
      <c r="G260" s="35"/>
      <c r="H260" s="108"/>
      <c r="I260" s="35"/>
      <c r="J260" s="35"/>
      <c r="K260" s="35"/>
      <c r="L260" s="35"/>
      <c r="M260" s="35"/>
      <c r="N260" s="35"/>
      <c r="O260" s="32"/>
      <c r="P260" s="32"/>
      <c r="Q260" s="32"/>
      <c r="R260" s="32"/>
      <c r="S260" s="32"/>
      <c r="T260" s="32"/>
      <c r="U260" s="32"/>
      <c r="V260" s="32"/>
      <c r="W260" s="32"/>
      <c r="X260" s="32"/>
      <c r="Y260" s="32"/>
      <c r="Z260" s="32"/>
      <c r="AA260" s="280"/>
      <c r="AB260" s="280"/>
      <c r="AC260" s="280"/>
      <c r="AD260" s="280"/>
    </row>
    <row r="261" spans="1:30" ht="12.75" customHeight="1">
      <c r="A261" s="32"/>
      <c r="B261" s="32"/>
      <c r="C261" s="32"/>
      <c r="D261" s="32"/>
      <c r="E261" s="32"/>
      <c r="F261" s="35"/>
      <c r="G261" s="35"/>
      <c r="H261" s="108"/>
      <c r="I261" s="35"/>
      <c r="J261" s="35"/>
      <c r="K261" s="35"/>
      <c r="L261" s="35"/>
      <c r="M261" s="35"/>
      <c r="N261" s="35"/>
      <c r="O261" s="32"/>
      <c r="P261" s="32"/>
      <c r="Q261" s="32"/>
      <c r="R261" s="32"/>
      <c r="S261" s="32"/>
      <c r="T261" s="32"/>
      <c r="U261" s="32"/>
      <c r="V261" s="32"/>
      <c r="W261" s="32"/>
      <c r="X261" s="32"/>
      <c r="Y261" s="32"/>
      <c r="Z261" s="32"/>
      <c r="AA261" s="280"/>
      <c r="AB261" s="280"/>
      <c r="AC261" s="280"/>
      <c r="AD261" s="280"/>
    </row>
    <row r="262" spans="1:30" ht="12.75" customHeight="1">
      <c r="A262" s="32"/>
      <c r="B262" s="32"/>
      <c r="C262" s="32"/>
      <c r="D262" s="32"/>
      <c r="E262" s="32"/>
      <c r="F262" s="27"/>
      <c r="G262" s="27"/>
      <c r="H262" s="38"/>
      <c r="I262" s="27"/>
      <c r="J262" s="27"/>
      <c r="K262" s="27"/>
      <c r="L262" s="27"/>
      <c r="M262" s="27"/>
      <c r="N262" s="27"/>
      <c r="O262" s="2"/>
      <c r="P262" s="2"/>
      <c r="Q262" s="2"/>
      <c r="R262" s="2"/>
      <c r="S262" s="2"/>
      <c r="T262" s="2"/>
      <c r="U262" s="2"/>
      <c r="V262" s="2"/>
      <c r="W262" s="2"/>
      <c r="X262" s="2"/>
      <c r="Y262" s="2"/>
      <c r="Z262" s="2"/>
      <c r="AA262" s="280"/>
      <c r="AB262" s="280"/>
      <c r="AC262" s="280"/>
      <c r="AD262" s="280"/>
    </row>
    <row r="263" spans="1:30" ht="12.75" customHeight="1">
      <c r="A263" s="32"/>
      <c r="B263" s="32"/>
      <c r="C263" s="32"/>
      <c r="D263" s="32"/>
      <c r="E263" s="32"/>
      <c r="F263" s="27"/>
      <c r="G263" s="27"/>
      <c r="H263" s="38"/>
      <c r="I263" s="27"/>
      <c r="J263" s="27"/>
      <c r="K263" s="27"/>
      <c r="L263" s="27"/>
      <c r="M263" s="27"/>
      <c r="N263" s="27"/>
      <c r="O263" s="2"/>
      <c r="P263" s="2"/>
      <c r="Q263" s="2"/>
      <c r="R263" s="2"/>
      <c r="S263" s="2"/>
      <c r="T263" s="2"/>
      <c r="U263" s="2"/>
      <c r="V263" s="2"/>
      <c r="W263" s="2"/>
      <c r="X263" s="2"/>
      <c r="Y263" s="2"/>
      <c r="Z263" s="2"/>
      <c r="AA263" s="280"/>
      <c r="AB263" s="280"/>
      <c r="AC263" s="280"/>
      <c r="AD263" s="280"/>
    </row>
    <row r="264" spans="1:30" ht="12.75" customHeight="1">
      <c r="A264" s="32"/>
      <c r="B264" s="32"/>
      <c r="C264" s="32"/>
      <c r="D264" s="32"/>
      <c r="E264" s="32"/>
      <c r="F264" s="27"/>
      <c r="G264" s="27"/>
      <c r="H264" s="38"/>
      <c r="I264" s="27"/>
      <c r="J264" s="27"/>
      <c r="K264" s="27"/>
      <c r="L264" s="27"/>
      <c r="M264" s="27"/>
      <c r="N264" s="27"/>
      <c r="O264" s="2"/>
      <c r="P264" s="2"/>
      <c r="Q264" s="2"/>
      <c r="R264" s="2"/>
      <c r="S264" s="2"/>
      <c r="T264" s="2"/>
      <c r="U264" s="2"/>
      <c r="V264" s="2"/>
      <c r="W264" s="2"/>
      <c r="X264" s="2"/>
      <c r="Y264" s="2"/>
      <c r="Z264" s="2"/>
      <c r="AA264" s="280"/>
      <c r="AB264" s="280"/>
      <c r="AC264" s="280"/>
      <c r="AD264" s="280"/>
    </row>
    <row r="265" spans="1:30" ht="12.75" customHeight="1">
      <c r="A265" s="32"/>
      <c r="B265" s="32"/>
      <c r="C265" s="32"/>
      <c r="D265" s="32"/>
      <c r="E265" s="32"/>
      <c r="F265" s="27"/>
      <c r="G265" s="27"/>
      <c r="H265" s="38"/>
      <c r="I265" s="27"/>
      <c r="J265" s="27"/>
      <c r="K265" s="27"/>
      <c r="L265" s="27"/>
      <c r="M265" s="27"/>
      <c r="N265" s="27"/>
      <c r="O265" s="2"/>
      <c r="P265" s="2"/>
      <c r="Q265" s="2"/>
      <c r="R265" s="2"/>
      <c r="S265" s="2"/>
      <c r="T265" s="2"/>
      <c r="U265" s="2"/>
      <c r="V265" s="2"/>
      <c r="W265" s="2"/>
      <c r="X265" s="2"/>
      <c r="Y265" s="2"/>
      <c r="Z265" s="2"/>
      <c r="AA265" s="280"/>
      <c r="AB265" s="280"/>
      <c r="AC265" s="280"/>
      <c r="AD265" s="280"/>
    </row>
    <row r="266" spans="1:30" ht="12.75" customHeight="1">
      <c r="A266" s="32"/>
      <c r="B266" s="32"/>
      <c r="C266" s="32"/>
      <c r="D266" s="32"/>
      <c r="E266" s="32"/>
      <c r="F266" s="27"/>
      <c r="G266" s="27"/>
      <c r="H266" s="38"/>
      <c r="I266" s="27"/>
      <c r="J266" s="27"/>
      <c r="K266" s="27"/>
      <c r="L266" s="27"/>
      <c r="M266" s="27"/>
      <c r="N266" s="27"/>
      <c r="O266" s="2"/>
      <c r="P266" s="2"/>
      <c r="Q266" s="2"/>
      <c r="R266" s="2"/>
      <c r="S266" s="2"/>
      <c r="T266" s="2"/>
      <c r="U266" s="2"/>
      <c r="V266" s="2"/>
      <c r="W266" s="2"/>
      <c r="X266" s="2"/>
      <c r="Y266" s="2"/>
      <c r="Z266" s="2"/>
      <c r="AA266" s="280"/>
      <c r="AB266" s="280"/>
      <c r="AC266" s="280"/>
      <c r="AD266" s="280"/>
    </row>
    <row r="267" spans="1:30" ht="12.75" customHeight="1">
      <c r="A267" s="32"/>
      <c r="B267" s="32"/>
      <c r="C267" s="32"/>
      <c r="D267" s="32"/>
      <c r="E267" s="32"/>
      <c r="F267" s="27"/>
      <c r="G267" s="27"/>
      <c r="H267" s="38"/>
      <c r="I267" s="27"/>
      <c r="J267" s="27"/>
      <c r="K267" s="27"/>
      <c r="L267" s="27"/>
      <c r="M267" s="27"/>
      <c r="N267" s="27"/>
      <c r="O267" s="2"/>
      <c r="P267" s="2"/>
      <c r="Q267" s="2"/>
      <c r="R267" s="2"/>
      <c r="S267" s="2"/>
      <c r="T267" s="2"/>
      <c r="U267" s="2"/>
      <c r="V267" s="2"/>
      <c r="W267" s="2"/>
      <c r="X267" s="2"/>
      <c r="Y267" s="2"/>
      <c r="Z267" s="2"/>
      <c r="AA267" s="280"/>
      <c r="AB267" s="280"/>
      <c r="AC267" s="280"/>
      <c r="AD267" s="280"/>
    </row>
    <row r="268" spans="1:30" ht="12.75" customHeight="1">
      <c r="A268" s="32"/>
      <c r="B268" s="32"/>
      <c r="C268" s="32"/>
      <c r="D268" s="32"/>
      <c r="E268" s="32"/>
      <c r="F268" s="40"/>
      <c r="G268" s="40"/>
      <c r="H268" s="112"/>
      <c r="I268" s="40"/>
      <c r="J268" s="40"/>
      <c r="K268" s="40"/>
      <c r="L268" s="40"/>
      <c r="M268" s="40"/>
      <c r="N268" s="40"/>
      <c r="O268" s="113"/>
      <c r="P268" s="113"/>
      <c r="Q268" s="113"/>
      <c r="R268" s="113"/>
      <c r="S268" s="113"/>
      <c r="T268" s="113"/>
      <c r="U268" s="113"/>
      <c r="V268" s="113"/>
      <c r="W268" s="113"/>
      <c r="X268" s="113"/>
      <c r="Y268" s="113"/>
      <c r="Z268" s="113"/>
      <c r="AA268" s="280"/>
      <c r="AB268" s="280"/>
      <c r="AC268" s="280"/>
      <c r="AD268" s="280"/>
    </row>
    <row r="269" spans="1:30" ht="12.75" customHeight="1">
      <c r="A269" s="32"/>
      <c r="B269" s="32"/>
      <c r="C269" s="32"/>
      <c r="D269" s="32"/>
      <c r="E269" s="32"/>
      <c r="F269" s="92"/>
      <c r="G269" s="92"/>
      <c r="H269" s="108"/>
      <c r="I269" s="92"/>
      <c r="J269" s="92"/>
      <c r="K269" s="92"/>
      <c r="L269" s="92"/>
      <c r="M269" s="92"/>
      <c r="N269" s="92"/>
      <c r="O269" s="32"/>
      <c r="P269" s="32"/>
      <c r="Q269" s="32"/>
      <c r="R269" s="32"/>
      <c r="S269" s="32"/>
      <c r="T269" s="32"/>
      <c r="U269" s="32"/>
      <c r="V269" s="32"/>
      <c r="W269" s="32"/>
      <c r="X269" s="32"/>
      <c r="Y269" s="32"/>
      <c r="Z269" s="32"/>
      <c r="AA269" s="280"/>
      <c r="AB269" s="280"/>
      <c r="AC269" s="280"/>
      <c r="AD269" s="280"/>
    </row>
    <row r="270" spans="1:30" ht="12.75" customHeight="1">
      <c r="A270" s="32"/>
      <c r="B270" s="32"/>
      <c r="C270" s="32"/>
      <c r="D270" s="32"/>
      <c r="E270" s="32"/>
      <c r="F270" s="92"/>
      <c r="G270" s="92"/>
      <c r="H270" s="108"/>
      <c r="I270" s="92"/>
      <c r="J270" s="92"/>
      <c r="K270" s="92"/>
      <c r="L270" s="92"/>
      <c r="M270" s="92"/>
      <c r="N270" s="92"/>
      <c r="O270" s="32"/>
      <c r="P270" s="32"/>
      <c r="Q270" s="32"/>
      <c r="R270" s="32"/>
      <c r="S270" s="32"/>
      <c r="T270" s="32"/>
      <c r="U270" s="32"/>
      <c r="V270" s="32"/>
      <c r="W270" s="32"/>
      <c r="X270" s="32"/>
      <c r="Y270" s="32"/>
      <c r="Z270" s="32"/>
      <c r="AA270" s="280"/>
      <c r="AB270" s="280"/>
      <c r="AC270" s="280"/>
      <c r="AD270" s="280"/>
    </row>
    <row r="271" spans="1:30" ht="12.75" customHeight="1">
      <c r="A271" s="32"/>
      <c r="B271" s="32"/>
      <c r="C271" s="32"/>
      <c r="D271" s="32"/>
      <c r="E271" s="32"/>
      <c r="F271" s="92"/>
      <c r="G271" s="92"/>
      <c r="H271" s="108"/>
      <c r="I271" s="92"/>
      <c r="J271" s="92"/>
      <c r="K271" s="92"/>
      <c r="L271" s="92"/>
      <c r="M271" s="92"/>
      <c r="N271" s="92"/>
      <c r="O271" s="32"/>
      <c r="P271" s="32"/>
      <c r="Q271" s="32"/>
      <c r="R271" s="32"/>
      <c r="S271" s="32"/>
      <c r="T271" s="32"/>
      <c r="U271" s="32"/>
      <c r="V271" s="32"/>
      <c r="W271" s="32"/>
      <c r="X271" s="32"/>
      <c r="Y271" s="32"/>
      <c r="Z271" s="32"/>
      <c r="AA271" s="280"/>
      <c r="AB271" s="280"/>
      <c r="AC271" s="280"/>
      <c r="AD271" s="280"/>
    </row>
    <row r="272" spans="1:30" ht="12.75" customHeight="1">
      <c r="A272" s="32"/>
      <c r="B272" s="32"/>
      <c r="C272" s="32"/>
      <c r="D272" s="32"/>
      <c r="E272" s="32"/>
      <c r="F272" s="92"/>
      <c r="G272" s="92"/>
      <c r="H272" s="108"/>
      <c r="I272" s="92"/>
      <c r="J272" s="92"/>
      <c r="K272" s="92"/>
      <c r="L272" s="92"/>
      <c r="M272" s="92"/>
      <c r="N272" s="92"/>
      <c r="O272" s="32"/>
      <c r="P272" s="32"/>
      <c r="Q272" s="32"/>
      <c r="R272" s="32"/>
      <c r="S272" s="32"/>
      <c r="T272" s="32"/>
      <c r="U272" s="32"/>
      <c r="V272" s="32"/>
      <c r="W272" s="32"/>
      <c r="X272" s="32"/>
      <c r="Y272" s="32"/>
      <c r="Z272" s="32"/>
      <c r="AA272" s="280"/>
      <c r="AB272" s="280"/>
      <c r="AC272" s="280"/>
      <c r="AD272" s="280"/>
    </row>
    <row r="273" spans="1:30" ht="12.75" customHeight="1">
      <c r="A273" s="32"/>
      <c r="B273" s="32"/>
      <c r="C273" s="32"/>
      <c r="D273" s="32"/>
      <c r="E273" s="32"/>
      <c r="F273" s="92"/>
      <c r="G273" s="92"/>
      <c r="H273" s="108"/>
      <c r="I273" s="92"/>
      <c r="J273" s="92"/>
      <c r="K273" s="92"/>
      <c r="L273" s="92"/>
      <c r="M273" s="92"/>
      <c r="N273" s="92"/>
      <c r="O273" s="32"/>
      <c r="P273" s="32"/>
      <c r="Q273" s="32"/>
      <c r="R273" s="32"/>
      <c r="S273" s="32"/>
      <c r="T273" s="32"/>
      <c r="U273" s="32"/>
      <c r="V273" s="32"/>
      <c r="W273" s="32"/>
      <c r="X273" s="32"/>
      <c r="Y273" s="32"/>
      <c r="Z273" s="32"/>
      <c r="AA273" s="280"/>
      <c r="AB273" s="280"/>
      <c r="AC273" s="280"/>
      <c r="AD273" s="280"/>
    </row>
    <row r="274" spans="1:30" ht="12.75" customHeight="1">
      <c r="A274" s="32"/>
      <c r="B274" s="32"/>
      <c r="C274" s="32"/>
      <c r="D274" s="32"/>
      <c r="E274" s="32"/>
      <c r="F274" s="92"/>
      <c r="G274" s="92"/>
      <c r="H274" s="108"/>
      <c r="I274" s="92"/>
      <c r="J274" s="92"/>
      <c r="K274" s="92"/>
      <c r="L274" s="92"/>
      <c r="M274" s="92"/>
      <c r="N274" s="92"/>
      <c r="O274" s="32"/>
      <c r="P274" s="32"/>
      <c r="Q274" s="32"/>
      <c r="R274" s="32"/>
      <c r="S274" s="32"/>
      <c r="T274" s="32"/>
      <c r="U274" s="32"/>
      <c r="V274" s="32"/>
      <c r="W274" s="32"/>
      <c r="X274" s="32"/>
      <c r="Y274" s="32"/>
      <c r="Z274" s="32"/>
      <c r="AA274" s="280"/>
      <c r="AB274" s="280"/>
      <c r="AC274" s="280"/>
      <c r="AD274" s="280"/>
    </row>
    <row r="275" spans="1:30" ht="12.75" customHeight="1">
      <c r="A275" s="32"/>
      <c r="B275" s="32"/>
      <c r="C275" s="32"/>
      <c r="D275" s="32"/>
      <c r="E275" s="32"/>
      <c r="F275" s="92"/>
      <c r="G275" s="92"/>
      <c r="H275" s="108"/>
      <c r="I275" s="92"/>
      <c r="J275" s="92"/>
      <c r="K275" s="92"/>
      <c r="L275" s="92"/>
      <c r="M275" s="92"/>
      <c r="N275" s="92"/>
      <c r="O275" s="32"/>
      <c r="P275" s="32"/>
      <c r="Q275" s="32"/>
      <c r="R275" s="32"/>
      <c r="S275" s="32"/>
      <c r="T275" s="32"/>
      <c r="U275" s="32"/>
      <c r="V275" s="32"/>
      <c r="W275" s="32"/>
      <c r="X275" s="32"/>
      <c r="Y275" s="32"/>
      <c r="Z275" s="32"/>
      <c r="AA275" s="280"/>
      <c r="AB275" s="280"/>
      <c r="AC275" s="280"/>
      <c r="AD275" s="280"/>
    </row>
    <row r="276" spans="1:30" ht="12.75" customHeight="1">
      <c r="A276" s="32"/>
      <c r="B276" s="32"/>
      <c r="C276" s="32"/>
      <c r="D276" s="32"/>
      <c r="E276" s="32"/>
      <c r="F276" s="92"/>
      <c r="G276" s="92"/>
      <c r="H276" s="108"/>
      <c r="I276" s="92"/>
      <c r="J276" s="92"/>
      <c r="K276" s="92"/>
      <c r="L276" s="92"/>
      <c r="M276" s="92"/>
      <c r="N276" s="92"/>
      <c r="O276" s="32"/>
      <c r="P276" s="32"/>
      <c r="Q276" s="32"/>
      <c r="R276" s="32"/>
      <c r="S276" s="32"/>
      <c r="T276" s="32"/>
      <c r="U276" s="32"/>
      <c r="V276" s="32"/>
      <c r="W276" s="32"/>
      <c r="X276" s="32"/>
      <c r="Y276" s="32"/>
      <c r="Z276" s="32"/>
      <c r="AA276" s="280"/>
      <c r="AB276" s="280"/>
      <c r="AC276" s="280"/>
      <c r="AD276" s="280"/>
    </row>
    <row r="277" spans="1:30" ht="12.75" customHeight="1">
      <c r="A277" s="32"/>
      <c r="B277" s="32"/>
      <c r="C277" s="32"/>
      <c r="D277" s="32"/>
      <c r="E277" s="32"/>
      <c r="F277" s="363"/>
      <c r="G277" s="363"/>
      <c r="H277" s="364"/>
      <c r="I277" s="363"/>
      <c r="J277" s="363"/>
      <c r="K277" s="363"/>
      <c r="L277" s="363"/>
      <c r="M277" s="363"/>
      <c r="N277" s="363"/>
      <c r="O277" s="365"/>
      <c r="P277" s="365"/>
      <c r="Q277" s="365"/>
      <c r="R277" s="365"/>
      <c r="S277" s="365"/>
      <c r="T277" s="365"/>
      <c r="U277" s="365"/>
      <c r="V277" s="365"/>
      <c r="W277" s="365"/>
      <c r="X277" s="365"/>
      <c r="Y277" s="365"/>
      <c r="Z277" s="365"/>
      <c r="AA277" s="280"/>
      <c r="AB277" s="280"/>
      <c r="AC277" s="280"/>
      <c r="AD277" s="280"/>
    </row>
    <row r="278" spans="1:30" ht="12.75" customHeight="1">
      <c r="A278" s="32"/>
      <c r="B278" s="32"/>
      <c r="C278" s="32"/>
      <c r="D278" s="32"/>
      <c r="E278" s="32"/>
      <c r="F278" s="92"/>
      <c r="G278" s="92"/>
      <c r="H278" s="108"/>
      <c r="I278" s="92"/>
      <c r="J278" s="92"/>
      <c r="K278" s="92"/>
      <c r="L278" s="92"/>
      <c r="M278" s="92"/>
      <c r="N278" s="92"/>
      <c r="O278" s="32"/>
      <c r="P278" s="32"/>
      <c r="Q278" s="32"/>
      <c r="R278" s="32"/>
      <c r="S278" s="32"/>
      <c r="T278" s="32"/>
      <c r="U278" s="32"/>
      <c r="V278" s="32"/>
      <c r="W278" s="32"/>
      <c r="X278" s="32"/>
      <c r="Y278" s="32"/>
      <c r="Z278" s="32"/>
      <c r="AA278" s="280"/>
      <c r="AB278" s="280"/>
      <c r="AC278" s="280"/>
      <c r="AD278" s="280"/>
    </row>
    <row r="279" spans="1:30" ht="12.75" customHeight="1">
      <c r="A279" s="32"/>
      <c r="B279" s="32"/>
      <c r="C279" s="32"/>
      <c r="D279" s="32"/>
      <c r="E279" s="32"/>
      <c r="F279" s="92"/>
      <c r="G279" s="92"/>
      <c r="H279" s="108"/>
      <c r="I279" s="92"/>
      <c r="J279" s="92"/>
      <c r="K279" s="92"/>
      <c r="L279" s="92"/>
      <c r="M279" s="92"/>
      <c r="N279" s="92"/>
      <c r="O279" s="32"/>
      <c r="P279" s="32"/>
      <c r="Q279" s="32"/>
      <c r="R279" s="32"/>
      <c r="S279" s="32"/>
      <c r="T279" s="32"/>
      <c r="U279" s="32"/>
      <c r="V279" s="32"/>
      <c r="W279" s="32"/>
      <c r="X279" s="32"/>
      <c r="Y279" s="32"/>
      <c r="Z279" s="32"/>
      <c r="AA279" s="280"/>
      <c r="AB279" s="280"/>
      <c r="AC279" s="280"/>
      <c r="AD279" s="280"/>
    </row>
    <row r="280" spans="1:30" ht="12.75" customHeight="1">
      <c r="A280" s="32"/>
      <c r="B280" s="32"/>
      <c r="C280" s="32"/>
      <c r="D280" s="32"/>
      <c r="E280" s="32"/>
      <c r="F280" s="92"/>
      <c r="G280" s="92"/>
      <c r="H280" s="108"/>
      <c r="I280" s="92"/>
      <c r="J280" s="92"/>
      <c r="K280" s="92"/>
      <c r="L280" s="92"/>
      <c r="M280" s="92"/>
      <c r="N280" s="92"/>
      <c r="O280" s="32"/>
      <c r="P280" s="32"/>
      <c r="Q280" s="32"/>
      <c r="R280" s="32"/>
      <c r="S280" s="32"/>
      <c r="T280" s="32"/>
      <c r="U280" s="32"/>
      <c r="V280" s="32"/>
      <c r="W280" s="32"/>
      <c r="X280" s="32"/>
      <c r="Y280" s="32"/>
      <c r="Z280" s="32"/>
      <c r="AA280" s="280"/>
      <c r="AB280" s="280"/>
      <c r="AC280" s="280"/>
      <c r="AD280" s="280"/>
    </row>
    <row r="281" spans="1:30" ht="12.75" customHeight="1">
      <c r="A281" s="32"/>
      <c r="B281" s="32"/>
      <c r="C281" s="32"/>
      <c r="D281" s="32"/>
      <c r="E281" s="32"/>
      <c r="F281" s="366"/>
      <c r="G281" s="366"/>
      <c r="H281" s="367"/>
      <c r="I281" s="366"/>
      <c r="J281" s="366"/>
      <c r="K281" s="366"/>
      <c r="L281" s="366"/>
      <c r="M281" s="366"/>
      <c r="N281" s="366"/>
      <c r="O281" s="32"/>
      <c r="P281" s="32"/>
      <c r="Q281" s="32"/>
      <c r="R281" s="32"/>
      <c r="S281" s="32"/>
      <c r="T281" s="32"/>
      <c r="U281" s="32"/>
      <c r="V281" s="32"/>
      <c r="W281" s="32"/>
      <c r="X281" s="32"/>
      <c r="Y281" s="32"/>
      <c r="Z281" s="32"/>
      <c r="AA281" s="280"/>
      <c r="AB281" s="280"/>
      <c r="AC281" s="280"/>
      <c r="AD281" s="280"/>
    </row>
    <row r="282" spans="1:30" ht="12.75" customHeight="1">
      <c r="A282" s="32"/>
      <c r="B282" s="32"/>
      <c r="C282" s="32"/>
      <c r="D282" s="32"/>
      <c r="E282" s="32"/>
      <c r="F282" s="92"/>
      <c r="G282" s="92"/>
      <c r="H282" s="108"/>
      <c r="I282" s="92"/>
      <c r="J282" s="92"/>
      <c r="K282" s="92"/>
      <c r="L282" s="92"/>
      <c r="M282" s="92"/>
      <c r="N282" s="92"/>
      <c r="O282" s="32"/>
      <c r="P282" s="32"/>
      <c r="Q282" s="32"/>
      <c r="R282" s="32"/>
      <c r="S282" s="32"/>
      <c r="T282" s="32"/>
      <c r="U282" s="32"/>
      <c r="V282" s="32"/>
      <c r="W282" s="32"/>
      <c r="X282" s="32"/>
      <c r="Y282" s="32"/>
      <c r="Z282" s="32"/>
      <c r="AA282" s="280"/>
      <c r="AB282" s="280"/>
      <c r="AC282" s="280"/>
      <c r="AD282" s="280"/>
    </row>
    <row r="283" spans="1:30" ht="12.75" customHeight="1">
      <c r="A283" s="32"/>
      <c r="B283" s="32"/>
      <c r="C283" s="32"/>
      <c r="D283" s="32"/>
      <c r="E283" s="32"/>
      <c r="F283" s="92"/>
      <c r="G283" s="92"/>
      <c r="H283" s="108"/>
      <c r="I283" s="92"/>
      <c r="J283" s="92"/>
      <c r="K283" s="92"/>
      <c r="L283" s="92"/>
      <c r="M283" s="92"/>
      <c r="N283" s="92"/>
      <c r="O283" s="32"/>
      <c r="P283" s="32"/>
      <c r="Q283" s="32"/>
      <c r="R283" s="32"/>
      <c r="S283" s="32"/>
      <c r="T283" s="32"/>
      <c r="U283" s="32"/>
      <c r="V283" s="32"/>
      <c r="W283" s="32"/>
      <c r="X283" s="32"/>
      <c r="Y283" s="32"/>
      <c r="Z283" s="32"/>
      <c r="AA283" s="280"/>
      <c r="AB283" s="280"/>
      <c r="AC283" s="280"/>
      <c r="AD283" s="280"/>
    </row>
    <row r="284" spans="1:30" ht="12.75" customHeight="1">
      <c r="A284" s="32"/>
      <c r="B284" s="32"/>
      <c r="C284" s="32"/>
      <c r="D284" s="32"/>
      <c r="E284" s="32"/>
      <c r="F284" s="92"/>
      <c r="G284" s="92"/>
      <c r="H284" s="108"/>
      <c r="I284" s="92"/>
      <c r="J284" s="92"/>
      <c r="K284" s="92"/>
      <c r="L284" s="92"/>
      <c r="M284" s="92"/>
      <c r="N284" s="92"/>
      <c r="O284" s="32"/>
      <c r="P284" s="32"/>
      <c r="Q284" s="32"/>
      <c r="R284" s="32"/>
      <c r="S284" s="32"/>
      <c r="T284" s="32"/>
      <c r="U284" s="32"/>
      <c r="V284" s="32"/>
      <c r="W284" s="32"/>
      <c r="X284" s="32"/>
      <c r="Y284" s="32"/>
      <c r="Z284" s="32"/>
      <c r="AA284" s="280"/>
      <c r="AB284" s="280"/>
      <c r="AC284" s="280"/>
      <c r="AD284" s="280"/>
    </row>
    <row r="285" spans="1:30" ht="12.75" customHeight="1">
      <c r="A285" s="32"/>
      <c r="B285" s="32"/>
      <c r="C285" s="32"/>
      <c r="D285" s="32"/>
      <c r="E285" s="32"/>
      <c r="F285" s="92"/>
      <c r="G285" s="92"/>
      <c r="H285" s="108"/>
      <c r="I285" s="92"/>
      <c r="J285" s="92"/>
      <c r="K285" s="92"/>
      <c r="L285" s="92"/>
      <c r="M285" s="92"/>
      <c r="N285" s="92"/>
      <c r="O285" s="32"/>
      <c r="P285" s="32"/>
      <c r="Q285" s="32"/>
      <c r="R285" s="32"/>
      <c r="S285" s="32"/>
      <c r="T285" s="32"/>
      <c r="U285" s="32"/>
      <c r="V285" s="32"/>
      <c r="W285" s="32"/>
      <c r="X285" s="32"/>
      <c r="Y285" s="32"/>
      <c r="Z285" s="32"/>
      <c r="AA285" s="280"/>
      <c r="AB285" s="280"/>
      <c r="AC285" s="280"/>
      <c r="AD285" s="280"/>
    </row>
    <row r="286" spans="1:30" ht="12.75" customHeight="1">
      <c r="A286" s="32"/>
      <c r="B286" s="32"/>
      <c r="C286" s="32"/>
      <c r="D286" s="32"/>
      <c r="E286" s="32"/>
      <c r="F286" s="92"/>
      <c r="G286" s="92"/>
      <c r="H286" s="108"/>
      <c r="I286" s="92"/>
      <c r="J286" s="92"/>
      <c r="K286" s="92"/>
      <c r="L286" s="92"/>
      <c r="M286" s="92"/>
      <c r="N286" s="92"/>
      <c r="O286" s="32"/>
      <c r="P286" s="32"/>
      <c r="Q286" s="32"/>
      <c r="R286" s="32"/>
      <c r="S286" s="32"/>
      <c r="T286" s="32"/>
      <c r="U286" s="32"/>
      <c r="V286" s="32"/>
      <c r="W286" s="32"/>
      <c r="X286" s="32"/>
      <c r="Y286" s="32"/>
      <c r="Z286" s="32"/>
      <c r="AA286" s="280"/>
      <c r="AB286" s="280"/>
      <c r="AC286" s="280"/>
      <c r="AD286" s="280"/>
    </row>
    <row r="287" spans="1:30" ht="12.75" customHeight="1">
      <c r="A287" s="32"/>
      <c r="B287" s="32"/>
      <c r="C287" s="32"/>
      <c r="D287" s="32"/>
      <c r="E287" s="32"/>
      <c r="F287" s="32"/>
      <c r="G287" s="32"/>
      <c r="H287" s="38"/>
      <c r="I287" s="32"/>
      <c r="J287" s="32"/>
      <c r="K287" s="32"/>
      <c r="L287" s="32"/>
      <c r="M287" s="32"/>
      <c r="N287" s="32"/>
      <c r="O287" s="32"/>
      <c r="P287" s="32"/>
      <c r="Q287" s="32"/>
      <c r="R287" s="32"/>
      <c r="S287" s="32"/>
      <c r="T287" s="32"/>
      <c r="U287" s="32"/>
      <c r="V287" s="32"/>
      <c r="W287" s="32"/>
      <c r="X287" s="32"/>
      <c r="Y287" s="32"/>
      <c r="Z287" s="32"/>
      <c r="AA287" s="280"/>
      <c r="AB287" s="280"/>
      <c r="AC287" s="280"/>
      <c r="AD287" s="280"/>
    </row>
    <row r="288" spans="1:30" ht="12.75" customHeight="1">
      <c r="A288" s="32"/>
      <c r="B288" s="32"/>
      <c r="C288" s="32"/>
      <c r="D288" s="32"/>
      <c r="E288" s="32"/>
      <c r="F288" s="32"/>
      <c r="G288" s="32"/>
      <c r="H288" s="38"/>
      <c r="I288" s="32"/>
      <c r="J288" s="32"/>
      <c r="K288" s="32"/>
      <c r="L288" s="32"/>
      <c r="M288" s="32"/>
      <c r="N288" s="32"/>
      <c r="O288" s="32"/>
      <c r="P288" s="32"/>
      <c r="Q288" s="32"/>
      <c r="R288" s="32"/>
      <c r="S288" s="32"/>
      <c r="T288" s="32"/>
      <c r="U288" s="32"/>
      <c r="V288" s="32"/>
      <c r="W288" s="32"/>
      <c r="X288" s="32"/>
      <c r="Y288" s="32"/>
      <c r="Z288" s="32"/>
      <c r="AA288" s="280"/>
      <c r="AB288" s="280"/>
      <c r="AC288" s="280"/>
      <c r="AD288" s="280"/>
    </row>
    <row r="289" spans="1:30" ht="12.75" customHeight="1">
      <c r="A289" s="32"/>
      <c r="B289" s="32"/>
      <c r="C289" s="32"/>
      <c r="D289" s="32"/>
      <c r="E289" s="32"/>
      <c r="F289" s="32"/>
      <c r="G289" s="32"/>
      <c r="H289" s="38"/>
      <c r="I289" s="32"/>
      <c r="J289" s="32"/>
      <c r="K289" s="32"/>
      <c r="L289" s="32"/>
      <c r="M289" s="32"/>
      <c r="N289" s="32"/>
      <c r="O289" s="32"/>
      <c r="P289" s="32"/>
      <c r="Q289" s="32"/>
      <c r="R289" s="32"/>
      <c r="S289" s="32"/>
      <c r="T289" s="32"/>
      <c r="U289" s="32"/>
      <c r="V289" s="32"/>
      <c r="W289" s="32"/>
      <c r="X289" s="32"/>
      <c r="Y289" s="32"/>
      <c r="Z289" s="32"/>
      <c r="AA289" s="280"/>
      <c r="AB289" s="280"/>
      <c r="AC289" s="280"/>
      <c r="AD289" s="280"/>
    </row>
    <row r="290" spans="1:30" ht="12.75" customHeight="1">
      <c r="A290" s="32"/>
      <c r="B290" s="32"/>
      <c r="C290" s="32"/>
      <c r="D290" s="32"/>
      <c r="E290" s="32"/>
      <c r="F290" s="32"/>
      <c r="G290" s="32"/>
      <c r="H290" s="38"/>
      <c r="I290" s="32"/>
      <c r="J290" s="32"/>
      <c r="K290" s="32"/>
      <c r="L290" s="32"/>
      <c r="M290" s="32"/>
      <c r="N290" s="32"/>
      <c r="O290" s="32"/>
      <c r="P290" s="32"/>
      <c r="Q290" s="32"/>
      <c r="R290" s="32"/>
      <c r="S290" s="32"/>
      <c r="T290" s="32"/>
      <c r="U290" s="32"/>
      <c r="V290" s="32"/>
      <c r="W290" s="32"/>
      <c r="X290" s="32"/>
      <c r="Y290" s="32"/>
      <c r="Z290" s="32"/>
      <c r="AA290" s="280"/>
      <c r="AB290" s="280"/>
      <c r="AC290" s="280"/>
      <c r="AD290" s="280"/>
    </row>
    <row r="291" spans="1:30" ht="12.75" customHeight="1">
      <c r="A291" s="32"/>
      <c r="B291" s="32"/>
      <c r="C291" s="32"/>
      <c r="D291" s="32"/>
      <c r="E291" s="32"/>
      <c r="F291" s="32"/>
      <c r="G291" s="32"/>
      <c r="H291" s="38"/>
      <c r="I291" s="32"/>
      <c r="J291" s="32"/>
      <c r="K291" s="32"/>
      <c r="L291" s="32"/>
      <c r="M291" s="32"/>
      <c r="N291" s="32"/>
      <c r="O291" s="32"/>
      <c r="P291" s="32"/>
      <c r="Q291" s="32"/>
      <c r="R291" s="32"/>
      <c r="S291" s="32"/>
      <c r="T291" s="32"/>
      <c r="U291" s="32"/>
      <c r="V291" s="32"/>
      <c r="W291" s="32"/>
      <c r="X291" s="32"/>
      <c r="Y291" s="32"/>
      <c r="Z291" s="32"/>
      <c r="AA291" s="280"/>
      <c r="AB291" s="280"/>
      <c r="AC291" s="280"/>
      <c r="AD291" s="280"/>
    </row>
    <row r="292" spans="1:30" ht="12.75" customHeight="1">
      <c r="A292" s="32"/>
      <c r="B292" s="32"/>
      <c r="C292" s="32"/>
      <c r="D292" s="32"/>
      <c r="E292" s="32"/>
      <c r="F292" s="32"/>
      <c r="G292" s="32"/>
      <c r="H292" s="38"/>
      <c r="I292" s="32"/>
      <c r="J292" s="32"/>
      <c r="K292" s="32"/>
      <c r="L292" s="32"/>
      <c r="M292" s="32"/>
      <c r="N292" s="32"/>
      <c r="O292" s="32"/>
      <c r="P292" s="32"/>
      <c r="Q292" s="32"/>
      <c r="R292" s="32"/>
      <c r="S292" s="32"/>
      <c r="T292" s="32"/>
      <c r="U292" s="32"/>
      <c r="V292" s="32"/>
      <c r="W292" s="32"/>
      <c r="X292" s="32"/>
      <c r="Y292" s="32"/>
      <c r="Z292" s="32"/>
      <c r="AA292" s="280"/>
      <c r="AB292" s="280"/>
      <c r="AC292" s="280"/>
      <c r="AD292" s="280"/>
    </row>
    <row r="293" spans="1:30" ht="12.75" customHeight="1">
      <c r="A293" s="280"/>
      <c r="B293" s="280"/>
      <c r="C293" s="280"/>
      <c r="D293" s="280"/>
      <c r="E293" s="280"/>
      <c r="F293" s="92"/>
      <c r="G293" s="92"/>
      <c r="H293" s="108"/>
      <c r="I293" s="92"/>
      <c r="J293" s="92"/>
      <c r="K293" s="92"/>
      <c r="L293" s="92"/>
      <c r="M293" s="92"/>
      <c r="N293" s="92"/>
      <c r="O293" s="32"/>
      <c r="P293" s="32"/>
      <c r="Q293" s="32"/>
      <c r="R293" s="32"/>
      <c r="S293" s="32"/>
      <c r="T293" s="32"/>
      <c r="U293" s="32"/>
      <c r="V293" s="32"/>
      <c r="W293" s="32"/>
      <c r="X293" s="32"/>
      <c r="Y293" s="32"/>
      <c r="Z293" s="32"/>
      <c r="AA293" s="280"/>
      <c r="AB293" s="280"/>
      <c r="AC293" s="280"/>
      <c r="AD293" s="280"/>
    </row>
    <row r="294" spans="1:30" ht="12.75" customHeight="1">
      <c r="A294" s="280"/>
      <c r="B294" s="280"/>
      <c r="C294" s="280"/>
      <c r="D294" s="280"/>
      <c r="E294" s="280"/>
      <c r="F294" s="92"/>
      <c r="G294" s="92"/>
      <c r="H294" s="108"/>
      <c r="I294" s="92"/>
      <c r="J294" s="92"/>
      <c r="K294" s="92"/>
      <c r="L294" s="92"/>
      <c r="M294" s="92"/>
      <c r="N294" s="92"/>
      <c r="O294" s="32"/>
      <c r="P294" s="32"/>
      <c r="Q294" s="32"/>
      <c r="R294" s="32"/>
      <c r="S294" s="32"/>
      <c r="T294" s="32"/>
      <c r="U294" s="32"/>
      <c r="V294" s="32"/>
      <c r="W294" s="32"/>
      <c r="X294" s="32"/>
      <c r="Y294" s="32"/>
      <c r="Z294" s="32"/>
      <c r="AA294" s="280"/>
      <c r="AB294" s="280"/>
      <c r="AC294" s="280"/>
      <c r="AD294" s="280"/>
    </row>
    <row r="295" spans="1:30" ht="12.75" customHeight="1">
      <c r="A295" s="280"/>
      <c r="B295" s="280"/>
      <c r="C295" s="280"/>
      <c r="D295" s="280"/>
      <c r="E295" s="280"/>
      <c r="F295" s="92"/>
      <c r="G295" s="92"/>
      <c r="H295" s="108"/>
      <c r="I295" s="92"/>
      <c r="J295" s="92"/>
      <c r="K295" s="92"/>
      <c r="L295" s="92"/>
      <c r="M295" s="92"/>
      <c r="N295" s="92"/>
      <c r="O295" s="32"/>
      <c r="P295" s="32"/>
      <c r="Q295" s="32"/>
      <c r="R295" s="32"/>
      <c r="S295" s="32"/>
      <c r="T295" s="32"/>
      <c r="U295" s="32"/>
      <c r="V295" s="32"/>
      <c r="W295" s="32"/>
      <c r="X295" s="32"/>
      <c r="Y295" s="32"/>
      <c r="Z295" s="32"/>
      <c r="AA295" s="280"/>
      <c r="AB295" s="280"/>
      <c r="AC295" s="280"/>
      <c r="AD295" s="280"/>
    </row>
    <row r="296" spans="1:30" ht="12.75" customHeight="1">
      <c r="A296" s="280"/>
      <c r="B296" s="280"/>
      <c r="C296" s="280"/>
      <c r="D296" s="280"/>
      <c r="E296" s="280"/>
      <c r="F296" s="35"/>
      <c r="G296" s="35"/>
      <c r="H296" s="108"/>
      <c r="I296" s="35"/>
      <c r="J296" s="35"/>
      <c r="K296" s="35"/>
      <c r="L296" s="35"/>
      <c r="M296" s="35"/>
      <c r="N296" s="35"/>
      <c r="O296" s="32"/>
      <c r="P296" s="32"/>
      <c r="Q296" s="32"/>
      <c r="R296" s="32"/>
      <c r="S296" s="32"/>
      <c r="T296" s="32"/>
      <c r="U296" s="32"/>
      <c r="V296" s="32"/>
      <c r="W296" s="32"/>
      <c r="X296" s="32"/>
      <c r="Y296" s="32"/>
      <c r="Z296" s="32"/>
      <c r="AA296" s="280"/>
      <c r="AB296" s="280"/>
      <c r="AC296" s="280"/>
      <c r="AD296" s="280"/>
    </row>
    <row r="297" spans="1:30" ht="12.75" customHeight="1">
      <c r="A297" s="280"/>
      <c r="B297" s="280"/>
      <c r="C297" s="280"/>
      <c r="D297" s="280"/>
      <c r="E297" s="280"/>
      <c r="F297" s="35"/>
      <c r="G297" s="35"/>
      <c r="H297" s="108"/>
      <c r="I297" s="35"/>
      <c r="J297" s="35"/>
      <c r="K297" s="35"/>
      <c r="L297" s="35"/>
      <c r="M297" s="35"/>
      <c r="N297" s="35"/>
      <c r="O297" s="32"/>
      <c r="P297" s="32"/>
      <c r="Q297" s="32"/>
      <c r="R297" s="32"/>
      <c r="S297" s="32"/>
      <c r="T297" s="32"/>
      <c r="U297" s="32"/>
      <c r="V297" s="32"/>
      <c r="W297" s="32"/>
      <c r="X297" s="32"/>
      <c r="Y297" s="32"/>
      <c r="Z297" s="32"/>
      <c r="AA297" s="280"/>
      <c r="AB297" s="280"/>
      <c r="AC297" s="280"/>
      <c r="AD297" s="280"/>
    </row>
    <row r="298" spans="1:30" ht="12.75" customHeight="1">
      <c r="A298" s="280"/>
      <c r="B298" s="280"/>
      <c r="C298" s="280"/>
      <c r="D298" s="280"/>
      <c r="E298" s="280"/>
      <c r="F298" s="280"/>
      <c r="G298" s="280"/>
      <c r="H298" s="312"/>
      <c r="I298" s="280"/>
      <c r="J298" s="280"/>
      <c r="K298" s="280"/>
      <c r="L298" s="280"/>
      <c r="M298" s="280"/>
      <c r="N298" s="280"/>
      <c r="O298" s="280"/>
      <c r="P298" s="280"/>
      <c r="Q298" s="280"/>
      <c r="R298" s="280"/>
      <c r="S298" s="280"/>
      <c r="T298" s="280"/>
      <c r="U298" s="280"/>
      <c r="V298" s="280"/>
      <c r="W298" s="280"/>
      <c r="X298" s="280"/>
      <c r="Y298" s="280"/>
      <c r="Z298" s="280"/>
      <c r="AA298" s="280"/>
      <c r="AB298" s="280"/>
      <c r="AC298" s="280"/>
      <c r="AD298" s="280"/>
    </row>
    <row r="299" spans="1:30" ht="12.75" customHeight="1">
      <c r="A299" s="280"/>
      <c r="B299" s="280"/>
      <c r="C299" s="280"/>
      <c r="D299" s="280"/>
      <c r="E299" s="280"/>
      <c r="F299" s="280"/>
      <c r="G299" s="280"/>
      <c r="H299" s="312"/>
      <c r="I299" s="280"/>
      <c r="J299" s="280"/>
      <c r="K299" s="280"/>
      <c r="L299" s="280"/>
      <c r="M299" s="280"/>
      <c r="N299" s="280"/>
      <c r="O299" s="280"/>
      <c r="P299" s="280"/>
      <c r="Q299" s="280"/>
      <c r="R299" s="280"/>
      <c r="S299" s="280"/>
      <c r="T299" s="280"/>
      <c r="U299" s="280"/>
      <c r="V299" s="280"/>
      <c r="W299" s="280"/>
      <c r="X299" s="280"/>
      <c r="Y299" s="280"/>
      <c r="Z299" s="280"/>
      <c r="AA299" s="280"/>
      <c r="AB299" s="280"/>
      <c r="AC299" s="280"/>
      <c r="AD299" s="280"/>
    </row>
    <row r="300" spans="1:30" ht="12.75" customHeight="1">
      <c r="A300" s="280"/>
      <c r="B300" s="280"/>
      <c r="C300" s="280"/>
      <c r="D300" s="280"/>
      <c r="E300" s="280"/>
      <c r="F300" s="280"/>
      <c r="G300" s="280"/>
      <c r="H300" s="312"/>
      <c r="I300" s="280"/>
      <c r="J300" s="280"/>
      <c r="K300" s="280"/>
      <c r="L300" s="280"/>
      <c r="M300" s="280"/>
      <c r="N300" s="280"/>
      <c r="O300" s="280"/>
      <c r="P300" s="280"/>
      <c r="Q300" s="280"/>
      <c r="R300" s="280"/>
      <c r="S300" s="280"/>
      <c r="T300" s="280"/>
      <c r="U300" s="280"/>
      <c r="V300" s="280"/>
      <c r="W300" s="280"/>
      <c r="X300" s="280"/>
      <c r="Y300" s="280"/>
      <c r="Z300" s="280"/>
      <c r="AA300" s="280"/>
      <c r="AB300" s="280"/>
      <c r="AC300" s="280"/>
      <c r="AD300" s="280"/>
    </row>
    <row r="301" spans="1:30" ht="12.75" customHeight="1">
      <c r="A301" s="280"/>
      <c r="B301" s="280"/>
      <c r="C301" s="280"/>
      <c r="D301" s="280"/>
      <c r="E301" s="280"/>
      <c r="F301" s="280"/>
      <c r="G301" s="280"/>
      <c r="H301" s="312"/>
      <c r="I301" s="280"/>
      <c r="J301" s="280"/>
      <c r="K301" s="280"/>
      <c r="L301" s="280"/>
      <c r="M301" s="280"/>
      <c r="N301" s="280"/>
      <c r="O301" s="280"/>
      <c r="P301" s="280"/>
      <c r="Q301" s="280"/>
      <c r="R301" s="280"/>
      <c r="S301" s="280"/>
      <c r="T301" s="280"/>
      <c r="U301" s="280"/>
      <c r="V301" s="280"/>
      <c r="W301" s="280"/>
      <c r="X301" s="280"/>
      <c r="Y301" s="280"/>
      <c r="Z301" s="280"/>
      <c r="AA301" s="280"/>
      <c r="AB301" s="280"/>
      <c r="AC301" s="280"/>
      <c r="AD301" s="280"/>
    </row>
    <row r="302" spans="1:30" ht="12.75" customHeight="1">
      <c r="A302" s="280"/>
      <c r="B302" s="280"/>
      <c r="C302" s="280"/>
      <c r="D302" s="280"/>
      <c r="E302" s="280"/>
      <c r="F302" s="280"/>
      <c r="G302" s="280"/>
      <c r="H302" s="312"/>
      <c r="I302" s="280"/>
      <c r="J302" s="280"/>
      <c r="K302" s="280"/>
      <c r="L302" s="280"/>
      <c r="M302" s="280"/>
      <c r="N302" s="280"/>
      <c r="O302" s="280"/>
      <c r="P302" s="280"/>
      <c r="Q302" s="280"/>
      <c r="R302" s="280"/>
      <c r="S302" s="280"/>
      <c r="T302" s="280"/>
      <c r="U302" s="280"/>
      <c r="V302" s="280"/>
      <c r="W302" s="280"/>
      <c r="X302" s="280"/>
      <c r="Y302" s="280"/>
      <c r="Z302" s="280"/>
      <c r="AA302" s="280"/>
      <c r="AB302" s="280"/>
      <c r="AC302" s="280"/>
      <c r="AD302" s="280"/>
    </row>
    <row r="303" spans="1:30" ht="12.75" customHeight="1">
      <c r="A303" s="280"/>
      <c r="B303" s="280"/>
      <c r="C303" s="280"/>
      <c r="D303" s="280"/>
      <c r="E303" s="280"/>
      <c r="F303" s="280"/>
      <c r="G303" s="280"/>
      <c r="H303" s="312"/>
      <c r="I303" s="280"/>
      <c r="J303" s="280"/>
      <c r="K303" s="280"/>
      <c r="L303" s="280"/>
      <c r="M303" s="280"/>
      <c r="N303" s="280"/>
      <c r="O303" s="280"/>
      <c r="P303" s="280"/>
      <c r="Q303" s="280"/>
      <c r="R303" s="280"/>
      <c r="S303" s="280"/>
      <c r="T303" s="280"/>
      <c r="U303" s="280"/>
      <c r="V303" s="280"/>
      <c r="W303" s="280"/>
      <c r="X303" s="280"/>
      <c r="Y303" s="280"/>
      <c r="Z303" s="280"/>
      <c r="AA303" s="280"/>
      <c r="AB303" s="280"/>
      <c r="AC303" s="280"/>
      <c r="AD303" s="280"/>
    </row>
    <row r="304" spans="1:30" ht="12.75" customHeight="1">
      <c r="A304" s="280"/>
      <c r="B304" s="280"/>
      <c r="C304" s="280"/>
      <c r="D304" s="280"/>
      <c r="E304" s="280"/>
      <c r="F304" s="280"/>
      <c r="G304" s="280"/>
      <c r="H304" s="312"/>
      <c r="I304" s="280"/>
      <c r="J304" s="280"/>
      <c r="K304" s="280"/>
      <c r="L304" s="280"/>
      <c r="M304" s="280"/>
      <c r="N304" s="280"/>
      <c r="O304" s="280"/>
      <c r="P304" s="280"/>
      <c r="Q304" s="280"/>
      <c r="R304" s="280"/>
      <c r="S304" s="280"/>
      <c r="T304" s="280"/>
      <c r="U304" s="280"/>
      <c r="V304" s="280"/>
      <c r="W304" s="280"/>
      <c r="X304" s="280"/>
      <c r="Y304" s="280"/>
      <c r="Z304" s="280"/>
      <c r="AA304" s="280"/>
      <c r="AB304" s="280"/>
      <c r="AC304" s="280"/>
      <c r="AD304" s="280"/>
    </row>
    <row r="305" spans="1:30" ht="12.75" customHeight="1">
      <c r="A305" s="280"/>
      <c r="B305" s="280"/>
      <c r="C305" s="280"/>
      <c r="D305" s="280"/>
      <c r="E305" s="280"/>
      <c r="F305" s="280"/>
      <c r="G305" s="280"/>
      <c r="H305" s="312"/>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row>
    <row r="306" spans="1:30" ht="12.75" customHeight="1">
      <c r="A306" s="280"/>
      <c r="B306" s="280"/>
      <c r="C306" s="280"/>
      <c r="D306" s="280"/>
      <c r="E306" s="280"/>
      <c r="F306" s="280"/>
      <c r="G306" s="280"/>
      <c r="H306" s="312"/>
      <c r="I306" s="280"/>
      <c r="J306" s="280"/>
      <c r="K306" s="280"/>
      <c r="L306" s="280"/>
      <c r="M306" s="280"/>
      <c r="N306" s="280"/>
      <c r="O306" s="280"/>
      <c r="P306" s="280"/>
      <c r="Q306" s="280"/>
      <c r="R306" s="280"/>
      <c r="S306" s="280"/>
      <c r="T306" s="280"/>
      <c r="U306" s="280"/>
      <c r="V306" s="280"/>
      <c r="W306" s="280"/>
      <c r="X306" s="280"/>
      <c r="Y306" s="280"/>
      <c r="Z306" s="280"/>
      <c r="AA306" s="280"/>
      <c r="AB306" s="280"/>
      <c r="AC306" s="280"/>
      <c r="AD306" s="280"/>
    </row>
    <row r="307" spans="1:30" ht="12.75" customHeight="1">
      <c r="A307" s="280"/>
      <c r="B307" s="280"/>
      <c r="C307" s="280"/>
      <c r="D307" s="280"/>
      <c r="E307" s="280"/>
      <c r="F307" s="280"/>
      <c r="G307" s="280"/>
      <c r="H307" s="312"/>
      <c r="I307" s="280"/>
      <c r="J307" s="280"/>
      <c r="K307" s="280"/>
      <c r="L307" s="280"/>
      <c r="M307" s="280"/>
      <c r="N307" s="280"/>
      <c r="O307" s="280"/>
      <c r="P307" s="280"/>
      <c r="Q307" s="280"/>
      <c r="R307" s="280"/>
      <c r="S307" s="280"/>
      <c r="T307" s="280"/>
      <c r="U307" s="280"/>
      <c r="V307" s="280"/>
      <c r="W307" s="280"/>
      <c r="X307" s="280"/>
      <c r="Y307" s="280"/>
      <c r="Z307" s="280"/>
      <c r="AA307" s="280"/>
      <c r="AB307" s="280"/>
      <c r="AC307" s="280"/>
      <c r="AD307" s="280"/>
    </row>
    <row r="308" spans="1:30" ht="12.75" customHeight="1">
      <c r="A308" s="280"/>
      <c r="B308" s="280"/>
      <c r="C308" s="280"/>
      <c r="D308" s="280"/>
      <c r="E308" s="280"/>
      <c r="F308" s="280"/>
      <c r="G308" s="280"/>
      <c r="H308" s="312"/>
      <c r="I308" s="280"/>
      <c r="J308" s="280"/>
      <c r="K308" s="280"/>
      <c r="L308" s="280"/>
      <c r="M308" s="280"/>
      <c r="N308" s="280"/>
      <c r="O308" s="280"/>
      <c r="P308" s="280"/>
      <c r="Q308" s="280"/>
      <c r="R308" s="280"/>
      <c r="S308" s="280"/>
      <c r="T308" s="280"/>
      <c r="U308" s="280"/>
      <c r="V308" s="280"/>
      <c r="W308" s="280"/>
      <c r="X308" s="280"/>
      <c r="Y308" s="280"/>
      <c r="Z308" s="280"/>
      <c r="AA308" s="280"/>
      <c r="AB308" s="280"/>
      <c r="AC308" s="280"/>
      <c r="AD308" s="280"/>
    </row>
    <row r="309" spans="1:30" ht="12.75" customHeight="1">
      <c r="A309" s="280"/>
      <c r="B309" s="280"/>
      <c r="C309" s="280"/>
      <c r="D309" s="280"/>
      <c r="E309" s="280"/>
      <c r="F309" s="280"/>
      <c r="G309" s="280"/>
      <c r="H309" s="312"/>
      <c r="I309" s="280"/>
      <c r="J309" s="280"/>
      <c r="K309" s="280"/>
      <c r="L309" s="280"/>
      <c r="M309" s="280"/>
      <c r="N309" s="280"/>
      <c r="O309" s="280"/>
      <c r="P309" s="280"/>
      <c r="Q309" s="280"/>
      <c r="R309" s="280"/>
      <c r="S309" s="280"/>
      <c r="T309" s="280"/>
      <c r="U309" s="280"/>
      <c r="V309" s="280"/>
      <c r="W309" s="280"/>
      <c r="X309" s="280"/>
      <c r="Y309" s="280"/>
      <c r="Z309" s="280"/>
      <c r="AA309" s="280"/>
      <c r="AB309" s="280"/>
      <c r="AC309" s="280"/>
      <c r="AD309" s="280"/>
    </row>
    <row r="310" spans="1:30" ht="12.75" customHeight="1">
      <c r="A310" s="280"/>
      <c r="B310" s="280"/>
      <c r="C310" s="280"/>
      <c r="D310" s="280"/>
      <c r="E310" s="280"/>
      <c r="F310" s="280"/>
      <c r="G310" s="280"/>
      <c r="H310" s="312"/>
      <c r="I310" s="280"/>
      <c r="J310" s="280"/>
      <c r="K310" s="280"/>
      <c r="L310" s="280"/>
      <c r="M310" s="280"/>
      <c r="N310" s="280"/>
      <c r="O310" s="280"/>
      <c r="P310" s="280"/>
      <c r="Q310" s="280"/>
      <c r="R310" s="280"/>
      <c r="S310" s="280"/>
      <c r="T310" s="280"/>
      <c r="U310" s="280"/>
      <c r="V310" s="280"/>
      <c r="W310" s="280"/>
      <c r="X310" s="280"/>
      <c r="Y310" s="280"/>
      <c r="Z310" s="280"/>
      <c r="AA310" s="280"/>
      <c r="AB310" s="280"/>
      <c r="AC310" s="280"/>
      <c r="AD310" s="280"/>
    </row>
    <row r="311" spans="1:30" ht="12.75" customHeight="1">
      <c r="A311" s="280"/>
      <c r="B311" s="280"/>
      <c r="C311" s="280"/>
      <c r="D311" s="280"/>
      <c r="E311" s="280"/>
      <c r="F311" s="280"/>
      <c r="G311" s="280"/>
      <c r="H311" s="312"/>
      <c r="I311" s="280"/>
      <c r="J311" s="280"/>
      <c r="K311" s="280"/>
      <c r="L311" s="280"/>
      <c r="M311" s="280"/>
      <c r="N311" s="280"/>
      <c r="O311" s="280"/>
      <c r="P311" s="280"/>
      <c r="Q311" s="280"/>
      <c r="R311" s="280"/>
      <c r="S311" s="280"/>
      <c r="T311" s="280"/>
      <c r="U311" s="280"/>
      <c r="V311" s="280"/>
      <c r="W311" s="280"/>
      <c r="X311" s="280"/>
      <c r="Y311" s="280"/>
      <c r="Z311" s="280"/>
      <c r="AA311" s="280"/>
      <c r="AB311" s="280"/>
      <c r="AC311" s="280"/>
      <c r="AD311" s="280"/>
    </row>
    <row r="312" spans="1:30" ht="12.75" customHeight="1">
      <c r="A312" s="280"/>
      <c r="B312" s="280"/>
      <c r="C312" s="280"/>
      <c r="D312" s="280"/>
      <c r="E312" s="280"/>
      <c r="F312" s="280"/>
      <c r="G312" s="280"/>
      <c r="H312" s="312"/>
      <c r="I312" s="280"/>
      <c r="J312" s="280"/>
      <c r="K312" s="280"/>
      <c r="L312" s="280"/>
      <c r="M312" s="280"/>
      <c r="N312" s="280"/>
      <c r="O312" s="280"/>
      <c r="P312" s="280"/>
      <c r="Q312" s="280"/>
      <c r="R312" s="280"/>
      <c r="S312" s="280"/>
      <c r="T312" s="280"/>
      <c r="U312" s="280"/>
      <c r="V312" s="280"/>
      <c r="W312" s="280"/>
      <c r="X312" s="280"/>
      <c r="Y312" s="280"/>
      <c r="Z312" s="280"/>
      <c r="AA312" s="280"/>
      <c r="AB312" s="280"/>
      <c r="AC312" s="280"/>
      <c r="AD312" s="280"/>
    </row>
    <row r="313" spans="1:30" ht="12.75" customHeight="1">
      <c r="A313" s="280"/>
      <c r="B313" s="280"/>
      <c r="C313" s="280"/>
      <c r="D313" s="280"/>
      <c r="E313" s="280"/>
      <c r="F313" s="280"/>
      <c r="G313" s="280"/>
      <c r="H313" s="312"/>
      <c r="I313" s="280"/>
      <c r="J313" s="280"/>
      <c r="K313" s="280"/>
      <c r="L313" s="280"/>
      <c r="M313" s="280"/>
      <c r="N313" s="280"/>
      <c r="O313" s="280"/>
      <c r="P313" s="280"/>
      <c r="Q313" s="280"/>
      <c r="R313" s="280"/>
      <c r="S313" s="280"/>
      <c r="T313" s="280"/>
      <c r="U313" s="280"/>
      <c r="V313" s="280"/>
      <c r="W313" s="280"/>
      <c r="X313" s="280"/>
      <c r="Y313" s="280"/>
      <c r="Z313" s="280"/>
      <c r="AA313" s="280"/>
      <c r="AB313" s="280"/>
      <c r="AC313" s="280"/>
      <c r="AD313" s="280"/>
    </row>
    <row r="314" spans="1:30" ht="12.75" customHeight="1">
      <c r="A314" s="280"/>
      <c r="B314" s="280"/>
      <c r="C314" s="280"/>
      <c r="D314" s="280"/>
      <c r="E314" s="280"/>
      <c r="F314" s="280"/>
      <c r="G314" s="280"/>
      <c r="H314" s="312"/>
      <c r="I314" s="280"/>
      <c r="J314" s="280"/>
      <c r="K314" s="280"/>
      <c r="L314" s="280"/>
      <c r="M314" s="280"/>
      <c r="N314" s="280"/>
      <c r="O314" s="280"/>
      <c r="P314" s="280"/>
      <c r="Q314" s="280"/>
      <c r="R314" s="280"/>
      <c r="S314" s="280"/>
      <c r="T314" s="280"/>
      <c r="U314" s="280"/>
      <c r="V314" s="280"/>
      <c r="W314" s="280"/>
      <c r="X314" s="280"/>
      <c r="Y314" s="280"/>
      <c r="Z314" s="280"/>
      <c r="AA314" s="280"/>
      <c r="AB314" s="280"/>
      <c r="AC314" s="280"/>
      <c r="AD314" s="280"/>
    </row>
    <row r="315" spans="1:30" ht="12.75" customHeight="1">
      <c r="A315" s="280"/>
      <c r="B315" s="280"/>
      <c r="C315" s="280"/>
      <c r="D315" s="280"/>
      <c r="E315" s="280"/>
      <c r="F315" s="280"/>
      <c r="G315" s="280"/>
      <c r="H315" s="312"/>
      <c r="I315" s="280"/>
      <c r="J315" s="280"/>
      <c r="K315" s="280"/>
      <c r="L315" s="280"/>
      <c r="M315" s="280"/>
      <c r="N315" s="280"/>
      <c r="O315" s="280"/>
      <c r="P315" s="280"/>
      <c r="Q315" s="280"/>
      <c r="R315" s="280"/>
      <c r="S315" s="280"/>
      <c r="T315" s="280"/>
      <c r="U315" s="280"/>
      <c r="V315" s="280"/>
      <c r="W315" s="280"/>
      <c r="X315" s="280"/>
      <c r="Y315" s="280"/>
      <c r="Z315" s="280"/>
      <c r="AA315" s="280"/>
      <c r="AB315" s="280"/>
      <c r="AC315" s="280"/>
      <c r="AD315" s="280"/>
    </row>
    <row r="316" spans="1:30" ht="12.75" customHeight="1">
      <c r="A316" s="280"/>
      <c r="B316" s="280"/>
      <c r="C316" s="280"/>
      <c r="D316" s="280"/>
      <c r="E316" s="280"/>
      <c r="F316" s="280"/>
      <c r="G316" s="280"/>
      <c r="H316" s="312"/>
      <c r="I316" s="280"/>
      <c r="J316" s="280"/>
      <c r="K316" s="280"/>
      <c r="L316" s="280"/>
      <c r="M316" s="280"/>
      <c r="N316" s="280"/>
      <c r="O316" s="280"/>
      <c r="P316" s="280"/>
      <c r="Q316" s="280"/>
      <c r="R316" s="280"/>
      <c r="S316" s="280"/>
      <c r="T316" s="280"/>
      <c r="U316" s="280"/>
      <c r="V316" s="280"/>
      <c r="W316" s="280"/>
      <c r="X316" s="280"/>
      <c r="Y316" s="280"/>
      <c r="Z316" s="280"/>
      <c r="AA316" s="280"/>
      <c r="AB316" s="280"/>
      <c r="AC316" s="280"/>
      <c r="AD316" s="280"/>
    </row>
    <row r="317" spans="1:30" ht="12.75" customHeight="1">
      <c r="A317" s="280"/>
      <c r="B317" s="280"/>
      <c r="C317" s="280"/>
      <c r="D317" s="280"/>
      <c r="E317" s="280"/>
      <c r="F317" s="280"/>
      <c r="G317" s="280"/>
      <c r="H317" s="312"/>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280"/>
    </row>
    <row r="318" spans="1:30" ht="12.75" customHeight="1">
      <c r="A318" s="280"/>
      <c r="B318" s="280"/>
      <c r="C318" s="280"/>
      <c r="D318" s="280"/>
      <c r="E318" s="280"/>
      <c r="F318" s="280"/>
      <c r="G318" s="280"/>
      <c r="H318" s="312"/>
      <c r="I318" s="280"/>
      <c r="J318" s="280"/>
      <c r="K318" s="280"/>
      <c r="L318" s="280"/>
      <c r="M318" s="280"/>
      <c r="N318" s="280"/>
      <c r="O318" s="280"/>
      <c r="P318" s="280"/>
      <c r="Q318" s="280"/>
      <c r="R318" s="280"/>
      <c r="S318" s="280"/>
      <c r="T318" s="280"/>
      <c r="U318" s="280"/>
      <c r="V318" s="280"/>
      <c r="W318" s="280"/>
      <c r="X318" s="280"/>
      <c r="Y318" s="280"/>
      <c r="Z318" s="280"/>
      <c r="AA318" s="280"/>
      <c r="AB318" s="280"/>
      <c r="AC318" s="280"/>
      <c r="AD318" s="280"/>
    </row>
    <row r="319" spans="1:30" ht="12.75" customHeight="1">
      <c r="A319" s="280"/>
      <c r="B319" s="280"/>
      <c r="C319" s="280"/>
      <c r="D319" s="280"/>
      <c r="E319" s="280"/>
      <c r="F319" s="280"/>
      <c r="G319" s="280"/>
      <c r="H319" s="312"/>
      <c r="I319" s="280"/>
      <c r="J319" s="280"/>
      <c r="K319" s="280"/>
      <c r="L319" s="280"/>
      <c r="M319" s="280"/>
      <c r="N319" s="280"/>
      <c r="O319" s="280"/>
      <c r="P319" s="280"/>
      <c r="Q319" s="280"/>
      <c r="R319" s="280"/>
      <c r="S319" s="280"/>
      <c r="T319" s="280"/>
      <c r="U319" s="280"/>
      <c r="V319" s="280"/>
      <c r="W319" s="280"/>
      <c r="X319" s="280"/>
      <c r="Y319" s="280"/>
      <c r="Z319" s="280"/>
      <c r="AA319" s="280"/>
      <c r="AB319" s="280"/>
      <c r="AC319" s="280"/>
      <c r="AD319" s="280"/>
    </row>
    <row r="320" spans="1:30" ht="12.75" customHeight="1">
      <c r="A320" s="280"/>
      <c r="B320" s="280"/>
      <c r="C320" s="280"/>
      <c r="D320" s="280"/>
      <c r="E320" s="280"/>
      <c r="F320" s="280"/>
      <c r="G320" s="280"/>
      <c r="H320" s="312"/>
      <c r="I320" s="280"/>
      <c r="J320" s="280"/>
      <c r="K320" s="280"/>
      <c r="L320" s="280"/>
      <c r="M320" s="280"/>
      <c r="N320" s="280"/>
      <c r="O320" s="280"/>
      <c r="P320" s="280"/>
      <c r="Q320" s="280"/>
      <c r="R320" s="280"/>
      <c r="S320" s="280"/>
      <c r="T320" s="280"/>
      <c r="U320" s="280"/>
      <c r="V320" s="280"/>
      <c r="W320" s="280"/>
      <c r="X320" s="280"/>
      <c r="Y320" s="280"/>
      <c r="Z320" s="280"/>
      <c r="AA320" s="280"/>
      <c r="AB320" s="280"/>
      <c r="AC320" s="280"/>
      <c r="AD320" s="280"/>
    </row>
    <row r="321" spans="1:30" ht="12.75" customHeight="1">
      <c r="A321" s="280"/>
      <c r="B321" s="280"/>
      <c r="C321" s="280"/>
      <c r="D321" s="280"/>
      <c r="E321" s="280"/>
      <c r="F321" s="280"/>
      <c r="G321" s="280"/>
      <c r="H321" s="312"/>
      <c r="I321" s="280"/>
      <c r="J321" s="280"/>
      <c r="K321" s="280"/>
      <c r="L321" s="280"/>
      <c r="M321" s="280"/>
      <c r="N321" s="280"/>
      <c r="O321" s="280"/>
      <c r="P321" s="280"/>
      <c r="Q321" s="280"/>
      <c r="R321" s="280"/>
      <c r="S321" s="280"/>
      <c r="T321" s="280"/>
      <c r="U321" s="280"/>
      <c r="V321" s="280"/>
      <c r="W321" s="280"/>
      <c r="X321" s="280"/>
      <c r="Y321" s="280"/>
      <c r="Z321" s="280"/>
      <c r="AA321" s="280"/>
      <c r="AB321" s="280"/>
      <c r="AC321" s="280"/>
      <c r="AD321" s="280"/>
    </row>
    <row r="322" spans="1:30" ht="12.75" customHeight="1">
      <c r="A322" s="280"/>
      <c r="B322" s="280"/>
      <c r="C322" s="280"/>
      <c r="D322" s="280"/>
      <c r="E322" s="280"/>
      <c r="F322" s="280"/>
      <c r="G322" s="280"/>
      <c r="H322" s="312"/>
      <c r="I322" s="280"/>
      <c r="J322" s="280"/>
      <c r="K322" s="280"/>
      <c r="L322" s="280"/>
      <c r="M322" s="280"/>
      <c r="N322" s="280"/>
      <c r="O322" s="280"/>
      <c r="P322" s="280"/>
      <c r="Q322" s="280"/>
      <c r="R322" s="280"/>
      <c r="S322" s="280"/>
      <c r="T322" s="280"/>
      <c r="U322" s="280"/>
      <c r="V322" s="280"/>
      <c r="W322" s="280"/>
      <c r="X322" s="280"/>
      <c r="Y322" s="280"/>
      <c r="Z322" s="280"/>
      <c r="AA322" s="280"/>
      <c r="AB322" s="280"/>
      <c r="AC322" s="280"/>
      <c r="AD322" s="280"/>
    </row>
    <row r="323" spans="1:30" ht="12.75" customHeight="1">
      <c r="A323" s="280"/>
      <c r="B323" s="280"/>
      <c r="C323" s="280"/>
      <c r="D323" s="280"/>
      <c r="E323" s="280"/>
      <c r="F323" s="280"/>
      <c r="G323" s="280"/>
      <c r="H323" s="312"/>
      <c r="I323" s="280"/>
      <c r="J323" s="280"/>
      <c r="K323" s="280"/>
      <c r="L323" s="280"/>
      <c r="M323" s="280"/>
      <c r="N323" s="280"/>
      <c r="O323" s="280"/>
      <c r="P323" s="280"/>
      <c r="Q323" s="280"/>
      <c r="R323" s="280"/>
      <c r="S323" s="280"/>
      <c r="T323" s="280"/>
      <c r="U323" s="280"/>
      <c r="V323" s="280"/>
      <c r="W323" s="280"/>
      <c r="X323" s="280"/>
      <c r="Y323" s="280"/>
      <c r="Z323" s="280"/>
      <c r="AA323" s="280"/>
      <c r="AB323" s="280"/>
      <c r="AC323" s="280"/>
      <c r="AD323" s="280"/>
    </row>
    <row r="324" spans="1:30" ht="12.75" customHeight="1">
      <c r="A324" s="280"/>
      <c r="B324" s="280"/>
      <c r="C324" s="280"/>
      <c r="D324" s="280"/>
      <c r="E324" s="280"/>
      <c r="F324" s="280"/>
      <c r="G324" s="280"/>
      <c r="H324" s="312"/>
      <c r="I324" s="280"/>
      <c r="J324" s="280"/>
      <c r="K324" s="280"/>
      <c r="L324" s="280"/>
      <c r="M324" s="280"/>
      <c r="N324" s="280"/>
      <c r="O324" s="280"/>
      <c r="P324" s="280"/>
      <c r="Q324" s="280"/>
      <c r="R324" s="280"/>
      <c r="S324" s="280"/>
      <c r="T324" s="280"/>
      <c r="U324" s="280"/>
      <c r="V324" s="280"/>
      <c r="W324" s="280"/>
      <c r="X324" s="280"/>
      <c r="Y324" s="280"/>
      <c r="Z324" s="280"/>
      <c r="AA324" s="280"/>
      <c r="AB324" s="280"/>
      <c r="AC324" s="280"/>
      <c r="AD324" s="280"/>
    </row>
    <row r="325" spans="1:30" ht="12.75" customHeight="1">
      <c r="A325" s="280"/>
      <c r="B325" s="280"/>
      <c r="C325" s="280"/>
      <c r="D325" s="280"/>
      <c r="E325" s="280"/>
      <c r="F325" s="280"/>
      <c r="G325" s="280"/>
      <c r="H325" s="312"/>
      <c r="I325" s="280"/>
      <c r="J325" s="280"/>
      <c r="K325" s="280"/>
      <c r="L325" s="280"/>
      <c r="M325" s="280"/>
      <c r="N325" s="280"/>
      <c r="O325" s="280"/>
      <c r="P325" s="280"/>
      <c r="Q325" s="280"/>
      <c r="R325" s="280"/>
      <c r="S325" s="280"/>
      <c r="T325" s="280"/>
      <c r="U325" s="280"/>
      <c r="V325" s="280"/>
      <c r="W325" s="280"/>
      <c r="X325" s="280"/>
      <c r="Y325" s="280"/>
      <c r="Z325" s="280"/>
      <c r="AA325" s="280"/>
      <c r="AB325" s="280"/>
      <c r="AC325" s="280"/>
      <c r="AD325" s="280"/>
    </row>
    <row r="326" spans="1:30" ht="12.75" customHeight="1">
      <c r="A326" s="280"/>
      <c r="B326" s="280"/>
      <c r="C326" s="280"/>
      <c r="D326" s="280"/>
      <c r="E326" s="280"/>
      <c r="F326" s="280"/>
      <c r="G326" s="280"/>
      <c r="H326" s="312"/>
      <c r="I326" s="280"/>
      <c r="J326" s="280"/>
      <c r="K326" s="280"/>
      <c r="L326" s="280"/>
      <c r="M326" s="280"/>
      <c r="N326" s="280"/>
      <c r="O326" s="280"/>
      <c r="P326" s="280"/>
      <c r="Q326" s="280"/>
      <c r="R326" s="280"/>
      <c r="S326" s="280"/>
      <c r="T326" s="280"/>
      <c r="U326" s="280"/>
      <c r="V326" s="280"/>
      <c r="W326" s="280"/>
      <c r="X326" s="280"/>
      <c r="Y326" s="280"/>
      <c r="Z326" s="280"/>
      <c r="AA326" s="280"/>
      <c r="AB326" s="280"/>
      <c r="AC326" s="280"/>
      <c r="AD326" s="280"/>
    </row>
    <row r="327" spans="1:30" ht="12.75" customHeight="1">
      <c r="A327" s="280"/>
      <c r="B327" s="280"/>
      <c r="C327" s="280"/>
      <c r="D327" s="280"/>
      <c r="E327" s="280"/>
      <c r="F327" s="280"/>
      <c r="G327" s="280"/>
      <c r="H327" s="312"/>
      <c r="I327" s="280"/>
      <c r="J327" s="280"/>
      <c r="K327" s="280"/>
      <c r="L327" s="280"/>
      <c r="M327" s="280"/>
      <c r="N327" s="280"/>
      <c r="O327" s="280"/>
      <c r="P327" s="280"/>
      <c r="Q327" s="280"/>
      <c r="R327" s="280"/>
      <c r="S327" s="280"/>
      <c r="T327" s="280"/>
      <c r="U327" s="280"/>
      <c r="V327" s="280"/>
      <c r="W327" s="280"/>
      <c r="X327" s="280"/>
      <c r="Y327" s="280"/>
      <c r="Z327" s="280"/>
      <c r="AA327" s="280"/>
      <c r="AB327" s="280"/>
      <c r="AC327" s="280"/>
      <c r="AD327" s="280"/>
    </row>
    <row r="328" spans="1:30" ht="12.75" customHeight="1">
      <c r="A328" s="280"/>
      <c r="B328" s="280"/>
      <c r="C328" s="280"/>
      <c r="D328" s="280"/>
      <c r="E328" s="280"/>
      <c r="F328" s="280"/>
      <c r="G328" s="280"/>
      <c r="H328" s="312"/>
      <c r="I328" s="280"/>
      <c r="J328" s="280"/>
      <c r="K328" s="280"/>
      <c r="L328" s="280"/>
      <c r="M328" s="280"/>
      <c r="N328" s="280"/>
      <c r="O328" s="280"/>
      <c r="P328" s="280"/>
      <c r="Q328" s="280"/>
      <c r="R328" s="280"/>
      <c r="S328" s="280"/>
      <c r="T328" s="280"/>
      <c r="U328" s="280"/>
      <c r="V328" s="280"/>
      <c r="W328" s="280"/>
      <c r="X328" s="280"/>
      <c r="Y328" s="280"/>
      <c r="Z328" s="280"/>
      <c r="AA328" s="280"/>
      <c r="AB328" s="280"/>
      <c r="AC328" s="280"/>
      <c r="AD328" s="280"/>
    </row>
    <row r="329" spans="1:30" ht="12.75" customHeight="1">
      <c r="A329" s="280"/>
      <c r="B329" s="280"/>
      <c r="C329" s="280"/>
      <c r="D329" s="280"/>
      <c r="E329" s="280"/>
      <c r="F329" s="280"/>
      <c r="G329" s="280"/>
      <c r="H329" s="312"/>
      <c r="I329" s="280"/>
      <c r="J329" s="280"/>
      <c r="K329" s="280"/>
      <c r="L329" s="280"/>
      <c r="M329" s="280"/>
      <c r="N329" s="280"/>
      <c r="O329" s="280"/>
      <c r="P329" s="280"/>
      <c r="Q329" s="280"/>
      <c r="R329" s="280"/>
      <c r="S329" s="280"/>
      <c r="T329" s="280"/>
      <c r="U329" s="280"/>
      <c r="V329" s="280"/>
      <c r="W329" s="280"/>
      <c r="X329" s="280"/>
      <c r="Y329" s="280"/>
      <c r="Z329" s="280"/>
      <c r="AA329" s="280"/>
      <c r="AB329" s="280"/>
      <c r="AC329" s="280"/>
      <c r="AD329" s="280"/>
    </row>
    <row r="330" spans="1:30" ht="12.75" customHeight="1">
      <c r="A330" s="280"/>
      <c r="B330" s="280"/>
      <c r="C330" s="280"/>
      <c r="D330" s="280"/>
      <c r="E330" s="280"/>
      <c r="F330" s="280"/>
      <c r="G330" s="280"/>
      <c r="H330" s="312"/>
      <c r="I330" s="280"/>
      <c r="J330" s="280"/>
      <c r="K330" s="280"/>
      <c r="L330" s="280"/>
      <c r="M330" s="280"/>
      <c r="N330" s="280"/>
      <c r="O330" s="280"/>
      <c r="P330" s="280"/>
      <c r="Q330" s="280"/>
      <c r="R330" s="280"/>
      <c r="S330" s="280"/>
      <c r="T330" s="280"/>
      <c r="U330" s="280"/>
      <c r="V330" s="280"/>
      <c r="W330" s="280"/>
      <c r="X330" s="280"/>
      <c r="Y330" s="280"/>
      <c r="Z330" s="280"/>
      <c r="AA330" s="280"/>
      <c r="AB330" s="280"/>
      <c r="AC330" s="280"/>
      <c r="AD330" s="280"/>
    </row>
    <row r="331" spans="1:30" ht="12.75" customHeight="1">
      <c r="A331" s="280"/>
      <c r="B331" s="280"/>
      <c r="C331" s="280"/>
      <c r="D331" s="280"/>
      <c r="E331" s="280"/>
      <c r="F331" s="280"/>
      <c r="G331" s="280"/>
      <c r="H331" s="312"/>
      <c r="I331" s="280"/>
      <c r="J331" s="280"/>
      <c r="K331" s="280"/>
      <c r="L331" s="280"/>
      <c r="M331" s="280"/>
      <c r="N331" s="280"/>
      <c r="O331" s="280"/>
      <c r="P331" s="280"/>
      <c r="Q331" s="280"/>
      <c r="R331" s="280"/>
      <c r="S331" s="280"/>
      <c r="T331" s="280"/>
      <c r="U331" s="280"/>
      <c r="V331" s="280"/>
      <c r="W331" s="280"/>
      <c r="X331" s="280"/>
      <c r="Y331" s="280"/>
      <c r="Z331" s="280"/>
      <c r="AA331" s="280"/>
      <c r="AB331" s="280"/>
      <c r="AC331" s="280"/>
      <c r="AD331" s="280"/>
    </row>
    <row r="332" spans="1:30" ht="12.75" customHeight="1">
      <c r="A332" s="280"/>
      <c r="B332" s="280"/>
      <c r="C332" s="280"/>
      <c r="D332" s="280"/>
      <c r="E332" s="280"/>
      <c r="F332" s="280"/>
      <c r="G332" s="280"/>
      <c r="H332" s="312"/>
      <c r="I332" s="280"/>
      <c r="J332" s="280"/>
      <c r="K332" s="280"/>
      <c r="L332" s="280"/>
      <c r="M332" s="280"/>
      <c r="N332" s="280"/>
      <c r="O332" s="280"/>
      <c r="P332" s="280"/>
      <c r="Q332" s="280"/>
      <c r="R332" s="280"/>
      <c r="S332" s="280"/>
      <c r="T332" s="280"/>
      <c r="U332" s="280"/>
      <c r="V332" s="280"/>
      <c r="W332" s="280"/>
      <c r="X332" s="280"/>
      <c r="Y332" s="280"/>
      <c r="Z332" s="280"/>
      <c r="AA332" s="280"/>
      <c r="AB332" s="280"/>
      <c r="AC332" s="280"/>
      <c r="AD332" s="280"/>
    </row>
    <row r="333" spans="1:30" ht="12.75" customHeight="1">
      <c r="A333" s="280"/>
      <c r="B333" s="280"/>
      <c r="C333" s="280"/>
      <c r="D333" s="280"/>
      <c r="E333" s="280"/>
      <c r="F333" s="280"/>
      <c r="G333" s="280"/>
      <c r="H333" s="312"/>
      <c r="I333" s="280"/>
      <c r="J333" s="280"/>
      <c r="K333" s="280"/>
      <c r="L333" s="280"/>
      <c r="M333" s="280"/>
      <c r="N333" s="280"/>
      <c r="O333" s="280"/>
      <c r="P333" s="280"/>
      <c r="Q333" s="280"/>
      <c r="R333" s="280"/>
      <c r="S333" s="280"/>
      <c r="T333" s="280"/>
      <c r="U333" s="280"/>
      <c r="V333" s="280"/>
      <c r="W333" s="280"/>
      <c r="X333" s="280"/>
      <c r="Y333" s="280"/>
      <c r="Z333" s="280"/>
      <c r="AA333" s="280"/>
      <c r="AB333" s="280"/>
      <c r="AC333" s="280"/>
      <c r="AD333" s="280"/>
    </row>
    <row r="334" spans="1:30" ht="12.75" customHeight="1">
      <c r="A334" s="280"/>
      <c r="B334" s="280"/>
      <c r="C334" s="280"/>
      <c r="D334" s="280"/>
      <c r="E334" s="280"/>
      <c r="F334" s="280"/>
      <c r="G334" s="280"/>
      <c r="H334" s="312"/>
      <c r="I334" s="280"/>
      <c r="J334" s="280"/>
      <c r="K334" s="280"/>
      <c r="L334" s="280"/>
      <c r="M334" s="280"/>
      <c r="N334" s="280"/>
      <c r="O334" s="280"/>
      <c r="P334" s="280"/>
      <c r="Q334" s="280"/>
      <c r="R334" s="280"/>
      <c r="S334" s="280"/>
      <c r="T334" s="280"/>
      <c r="U334" s="280"/>
      <c r="V334" s="280"/>
      <c r="W334" s="280"/>
      <c r="X334" s="280"/>
      <c r="Y334" s="280"/>
      <c r="Z334" s="280"/>
      <c r="AA334" s="280"/>
      <c r="AB334" s="280"/>
      <c r="AC334" s="280"/>
      <c r="AD334" s="280"/>
    </row>
    <row r="335" spans="1:30" ht="12.75" customHeight="1">
      <c r="A335" s="280"/>
      <c r="B335" s="280"/>
      <c r="C335" s="280"/>
      <c r="D335" s="280"/>
      <c r="E335" s="280"/>
      <c r="F335" s="280"/>
      <c r="G335" s="280"/>
      <c r="H335" s="312"/>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280"/>
    </row>
    <row r="336" spans="1:30" ht="12.75" customHeight="1">
      <c r="A336" s="280"/>
      <c r="B336" s="280"/>
      <c r="C336" s="280"/>
      <c r="D336" s="280"/>
      <c r="E336" s="280"/>
      <c r="F336" s="280"/>
      <c r="G336" s="280"/>
      <c r="H336" s="312"/>
      <c r="I336" s="280"/>
      <c r="J336" s="280"/>
      <c r="K336" s="280"/>
      <c r="L336" s="280"/>
      <c r="M336" s="280"/>
      <c r="N336" s="280"/>
      <c r="O336" s="280"/>
      <c r="P336" s="280"/>
      <c r="Q336" s="280"/>
      <c r="R336" s="280"/>
      <c r="S336" s="280"/>
      <c r="T336" s="280"/>
      <c r="U336" s="280"/>
      <c r="V336" s="280"/>
      <c r="W336" s="280"/>
      <c r="X336" s="280"/>
      <c r="Y336" s="280"/>
      <c r="Z336" s="280"/>
      <c r="AA336" s="280"/>
      <c r="AB336" s="280"/>
      <c r="AC336" s="280"/>
      <c r="AD336" s="280"/>
    </row>
    <row r="337" spans="1:30" ht="12.75" customHeight="1">
      <c r="A337" s="280"/>
      <c r="B337" s="280"/>
      <c r="C337" s="280"/>
      <c r="D337" s="280"/>
      <c r="E337" s="280"/>
      <c r="F337" s="280"/>
      <c r="G337" s="280"/>
      <c r="H337" s="312"/>
      <c r="I337" s="280"/>
      <c r="J337" s="280"/>
      <c r="K337" s="280"/>
      <c r="L337" s="280"/>
      <c r="M337" s="280"/>
      <c r="N337" s="280"/>
      <c r="O337" s="280"/>
      <c r="P337" s="280"/>
      <c r="Q337" s="280"/>
      <c r="R337" s="280"/>
      <c r="S337" s="280"/>
      <c r="T337" s="280"/>
      <c r="U337" s="280"/>
      <c r="V337" s="280"/>
      <c r="W337" s="280"/>
      <c r="X337" s="280"/>
      <c r="Y337" s="280"/>
      <c r="Z337" s="280"/>
      <c r="AA337" s="280"/>
      <c r="AB337" s="280"/>
      <c r="AC337" s="280"/>
      <c r="AD337" s="280"/>
    </row>
    <row r="338" spans="1:30" ht="12.75" customHeight="1">
      <c r="A338" s="280"/>
      <c r="B338" s="280"/>
      <c r="C338" s="280"/>
      <c r="D338" s="280"/>
      <c r="E338" s="280"/>
      <c r="F338" s="280"/>
      <c r="G338" s="280"/>
      <c r="H338" s="312"/>
      <c r="I338" s="280"/>
      <c r="J338" s="280"/>
      <c r="K338" s="280"/>
      <c r="L338" s="280"/>
      <c r="M338" s="280"/>
      <c r="N338" s="280"/>
      <c r="O338" s="280"/>
      <c r="P338" s="280"/>
      <c r="Q338" s="280"/>
      <c r="R338" s="280"/>
      <c r="S338" s="280"/>
      <c r="T338" s="280"/>
      <c r="U338" s="280"/>
      <c r="V338" s="280"/>
      <c r="W338" s="280"/>
      <c r="X338" s="280"/>
      <c r="Y338" s="280"/>
      <c r="Z338" s="280"/>
      <c r="AA338" s="280"/>
      <c r="AB338" s="280"/>
      <c r="AC338" s="280"/>
      <c r="AD338" s="280"/>
    </row>
    <row r="339" spans="1:30" ht="12.75" customHeight="1">
      <c r="A339" s="280"/>
      <c r="B339" s="280"/>
      <c r="C339" s="280"/>
      <c r="D339" s="280"/>
      <c r="E339" s="280"/>
      <c r="F339" s="280"/>
      <c r="G339" s="280"/>
      <c r="H339" s="312"/>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280"/>
    </row>
    <row r="340" spans="1:30" ht="12.75" customHeight="1">
      <c r="A340" s="280"/>
      <c r="B340" s="280"/>
      <c r="C340" s="280"/>
      <c r="D340" s="280"/>
      <c r="E340" s="280"/>
      <c r="F340" s="280"/>
      <c r="G340" s="280"/>
      <c r="H340" s="312"/>
      <c r="I340" s="280"/>
      <c r="J340" s="280"/>
      <c r="K340" s="280"/>
      <c r="L340" s="280"/>
      <c r="M340" s="280"/>
      <c r="N340" s="280"/>
      <c r="O340" s="280"/>
      <c r="P340" s="280"/>
      <c r="Q340" s="280"/>
      <c r="R340" s="280"/>
      <c r="S340" s="280"/>
      <c r="T340" s="280"/>
      <c r="U340" s="280"/>
      <c r="V340" s="280"/>
      <c r="W340" s="280"/>
      <c r="X340" s="280"/>
      <c r="Y340" s="280"/>
      <c r="Z340" s="280"/>
      <c r="AA340" s="280"/>
      <c r="AB340" s="280"/>
      <c r="AC340" s="280"/>
      <c r="AD340" s="280"/>
    </row>
    <row r="341" spans="1:30" ht="12.75" customHeight="1">
      <c r="A341" s="280"/>
      <c r="B341" s="280"/>
      <c r="C341" s="280"/>
      <c r="D341" s="280"/>
      <c r="E341" s="280"/>
      <c r="F341" s="280"/>
      <c r="G341" s="280"/>
      <c r="H341" s="312"/>
      <c r="I341" s="280"/>
      <c r="J341" s="280"/>
      <c r="K341" s="280"/>
      <c r="L341" s="280"/>
      <c r="M341" s="280"/>
      <c r="N341" s="280"/>
      <c r="O341" s="280"/>
      <c r="P341" s="280"/>
      <c r="Q341" s="280"/>
      <c r="R341" s="280"/>
      <c r="S341" s="280"/>
      <c r="T341" s="280"/>
      <c r="U341" s="280"/>
      <c r="V341" s="280"/>
      <c r="W341" s="280"/>
      <c r="X341" s="280"/>
      <c r="Y341" s="280"/>
      <c r="Z341" s="280"/>
      <c r="AA341" s="280"/>
      <c r="AB341" s="280"/>
      <c r="AC341" s="280"/>
      <c r="AD341" s="280"/>
    </row>
    <row r="342" spans="1:30" ht="12.75" customHeight="1">
      <c r="A342" s="280"/>
      <c r="B342" s="280"/>
      <c r="C342" s="280"/>
      <c r="D342" s="280"/>
      <c r="E342" s="280"/>
      <c r="F342" s="280"/>
      <c r="G342" s="280"/>
      <c r="H342" s="312"/>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280"/>
    </row>
    <row r="343" spans="1:30" ht="12.75" customHeight="1">
      <c r="A343" s="280"/>
      <c r="B343" s="280"/>
      <c r="C343" s="280"/>
      <c r="D343" s="280"/>
      <c r="E343" s="280"/>
      <c r="F343" s="280"/>
      <c r="G343" s="280"/>
      <c r="H343" s="312"/>
      <c r="I343" s="280"/>
      <c r="J343" s="280"/>
      <c r="K343" s="280"/>
      <c r="L343" s="280"/>
      <c r="M343" s="280"/>
      <c r="N343" s="280"/>
      <c r="O343" s="280"/>
      <c r="P343" s="280"/>
      <c r="Q343" s="280"/>
      <c r="R343" s="280"/>
      <c r="S343" s="280"/>
      <c r="T343" s="280"/>
      <c r="U343" s="280"/>
      <c r="V343" s="280"/>
      <c r="W343" s="280"/>
      <c r="X343" s="280"/>
      <c r="Y343" s="280"/>
      <c r="Z343" s="280"/>
      <c r="AA343" s="280"/>
      <c r="AB343" s="280"/>
      <c r="AC343" s="280"/>
      <c r="AD343" s="280"/>
    </row>
    <row r="344" spans="1:30" ht="12.75" customHeight="1">
      <c r="A344" s="280"/>
      <c r="B344" s="280"/>
      <c r="C344" s="280"/>
      <c r="D344" s="280"/>
      <c r="E344" s="280"/>
      <c r="F344" s="280"/>
      <c r="G344" s="280"/>
      <c r="H344" s="312"/>
      <c r="I344" s="280"/>
      <c r="J344" s="280"/>
      <c r="K344" s="280"/>
      <c r="L344" s="280"/>
      <c r="M344" s="280"/>
      <c r="N344" s="280"/>
      <c r="O344" s="280"/>
      <c r="P344" s="280"/>
      <c r="Q344" s="280"/>
      <c r="R344" s="280"/>
      <c r="S344" s="280"/>
      <c r="T344" s="280"/>
      <c r="U344" s="280"/>
      <c r="V344" s="280"/>
      <c r="W344" s="280"/>
      <c r="X344" s="280"/>
      <c r="Y344" s="280"/>
      <c r="Z344" s="280"/>
      <c r="AA344" s="280"/>
      <c r="AB344" s="280"/>
      <c r="AC344" s="280"/>
      <c r="AD344" s="280"/>
    </row>
    <row r="345" spans="1:30" ht="12.75" customHeight="1">
      <c r="A345" s="280"/>
      <c r="B345" s="280"/>
      <c r="C345" s="280"/>
      <c r="D345" s="280"/>
      <c r="E345" s="280"/>
      <c r="F345" s="280"/>
      <c r="G345" s="280"/>
      <c r="H345" s="312"/>
      <c r="I345" s="280"/>
      <c r="J345" s="280"/>
      <c r="K345" s="280"/>
      <c r="L345" s="280"/>
      <c r="M345" s="280"/>
      <c r="N345" s="280"/>
      <c r="O345" s="280"/>
      <c r="P345" s="280"/>
      <c r="Q345" s="280"/>
      <c r="R345" s="280"/>
      <c r="S345" s="280"/>
      <c r="T345" s="280"/>
      <c r="U345" s="280"/>
      <c r="V345" s="280"/>
      <c r="W345" s="280"/>
      <c r="X345" s="280"/>
      <c r="Y345" s="280"/>
      <c r="Z345" s="280"/>
      <c r="AA345" s="280"/>
      <c r="AB345" s="280"/>
      <c r="AC345" s="280"/>
      <c r="AD345" s="280"/>
    </row>
    <row r="346" spans="1:30" ht="12.75" customHeight="1">
      <c r="A346" s="280"/>
      <c r="B346" s="280"/>
      <c r="C346" s="280"/>
      <c r="D346" s="280"/>
      <c r="E346" s="280"/>
      <c r="F346" s="280"/>
      <c r="G346" s="280"/>
      <c r="H346" s="312"/>
      <c r="I346" s="280"/>
      <c r="J346" s="280"/>
      <c r="K346" s="280"/>
      <c r="L346" s="280"/>
      <c r="M346" s="280"/>
      <c r="N346" s="280"/>
      <c r="O346" s="280"/>
      <c r="P346" s="280"/>
      <c r="Q346" s="280"/>
      <c r="R346" s="280"/>
      <c r="S346" s="280"/>
      <c r="T346" s="280"/>
      <c r="U346" s="280"/>
      <c r="V346" s="280"/>
      <c r="W346" s="280"/>
      <c r="X346" s="280"/>
      <c r="Y346" s="280"/>
      <c r="Z346" s="280"/>
      <c r="AA346" s="280"/>
      <c r="AB346" s="280"/>
      <c r="AC346" s="280"/>
      <c r="AD346" s="280"/>
    </row>
    <row r="347" spans="1:30" ht="12.75" customHeight="1">
      <c r="A347" s="280"/>
      <c r="B347" s="280"/>
      <c r="C347" s="280"/>
      <c r="D347" s="280"/>
      <c r="E347" s="280"/>
      <c r="F347" s="280"/>
      <c r="G347" s="280"/>
      <c r="H347" s="312"/>
      <c r="I347" s="280"/>
      <c r="J347" s="280"/>
      <c r="K347" s="280"/>
      <c r="L347" s="280"/>
      <c r="M347" s="280"/>
      <c r="N347" s="280"/>
      <c r="O347" s="280"/>
      <c r="P347" s="280"/>
      <c r="Q347" s="280"/>
      <c r="R347" s="280"/>
      <c r="S347" s="280"/>
      <c r="T347" s="280"/>
      <c r="U347" s="280"/>
      <c r="V347" s="280"/>
      <c r="W347" s="280"/>
      <c r="X347" s="280"/>
      <c r="Y347" s="280"/>
      <c r="Z347" s="280"/>
      <c r="AA347" s="280"/>
      <c r="AB347" s="280"/>
      <c r="AC347" s="280"/>
      <c r="AD347" s="280"/>
    </row>
    <row r="348" spans="1:30" ht="12.75" customHeight="1">
      <c r="A348" s="280"/>
      <c r="B348" s="280"/>
      <c r="C348" s="280"/>
      <c r="D348" s="280"/>
      <c r="E348" s="280"/>
      <c r="F348" s="280"/>
      <c r="G348" s="280"/>
      <c r="H348" s="312"/>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280"/>
    </row>
    <row r="349" spans="1:30" ht="12.75" customHeight="1">
      <c r="A349" s="280"/>
      <c r="B349" s="280"/>
      <c r="C349" s="280"/>
      <c r="D349" s="280"/>
      <c r="E349" s="280"/>
      <c r="F349" s="280"/>
      <c r="G349" s="280"/>
      <c r="H349" s="312"/>
      <c r="I349" s="280"/>
      <c r="J349" s="280"/>
      <c r="K349" s="280"/>
      <c r="L349" s="280"/>
      <c r="M349" s="280"/>
      <c r="N349" s="280"/>
      <c r="O349" s="280"/>
      <c r="P349" s="280"/>
      <c r="Q349" s="280"/>
      <c r="R349" s="280"/>
      <c r="S349" s="280"/>
      <c r="T349" s="280"/>
      <c r="U349" s="280"/>
      <c r="V349" s="280"/>
      <c r="W349" s="280"/>
      <c r="X349" s="280"/>
      <c r="Y349" s="280"/>
      <c r="Z349" s="280"/>
      <c r="AA349" s="280"/>
      <c r="AB349" s="280"/>
      <c r="AC349" s="280"/>
      <c r="AD349" s="280"/>
    </row>
    <row r="350" spans="1:30" ht="12.75" customHeight="1">
      <c r="A350" s="280"/>
      <c r="B350" s="280"/>
      <c r="C350" s="280"/>
      <c r="D350" s="280"/>
      <c r="E350" s="280"/>
      <c r="F350" s="280"/>
      <c r="G350" s="280"/>
      <c r="H350" s="312"/>
      <c r="I350" s="280"/>
      <c r="J350" s="280"/>
      <c r="K350" s="280"/>
      <c r="L350" s="280"/>
      <c r="M350" s="280"/>
      <c r="N350" s="280"/>
      <c r="O350" s="280"/>
      <c r="P350" s="280"/>
      <c r="Q350" s="280"/>
      <c r="R350" s="280"/>
      <c r="S350" s="280"/>
      <c r="T350" s="280"/>
      <c r="U350" s="280"/>
      <c r="V350" s="280"/>
      <c r="W350" s="280"/>
      <c r="X350" s="280"/>
      <c r="Y350" s="280"/>
      <c r="Z350" s="280"/>
      <c r="AA350" s="280"/>
      <c r="AB350" s="280"/>
      <c r="AC350" s="280"/>
      <c r="AD350" s="280"/>
    </row>
    <row r="351" spans="1:30" ht="12.75" customHeight="1">
      <c r="A351" s="280"/>
      <c r="B351" s="280"/>
      <c r="C351" s="280"/>
      <c r="D351" s="280"/>
      <c r="E351" s="280"/>
      <c r="F351" s="280"/>
      <c r="G351" s="280"/>
      <c r="H351" s="312"/>
      <c r="I351" s="280"/>
      <c r="J351" s="280"/>
      <c r="K351" s="280"/>
      <c r="L351" s="280"/>
      <c r="M351" s="280"/>
      <c r="N351" s="280"/>
      <c r="O351" s="280"/>
      <c r="P351" s="280"/>
      <c r="Q351" s="280"/>
      <c r="R351" s="280"/>
      <c r="S351" s="280"/>
      <c r="T351" s="280"/>
      <c r="U351" s="280"/>
      <c r="V351" s="280"/>
      <c r="W351" s="280"/>
      <c r="X351" s="280"/>
      <c r="Y351" s="280"/>
      <c r="Z351" s="280"/>
      <c r="AA351" s="280"/>
      <c r="AB351" s="280"/>
      <c r="AC351" s="280"/>
      <c r="AD351" s="280"/>
    </row>
    <row r="352" spans="1:30" ht="12.75" customHeight="1">
      <c r="A352" s="280"/>
      <c r="B352" s="280"/>
      <c r="C352" s="280"/>
      <c r="D352" s="280"/>
      <c r="E352" s="280"/>
      <c r="F352" s="280"/>
      <c r="G352" s="280"/>
      <c r="H352" s="312"/>
      <c r="I352" s="280"/>
      <c r="J352" s="280"/>
      <c r="K352" s="280"/>
      <c r="L352" s="280"/>
      <c r="M352" s="280"/>
      <c r="N352" s="280"/>
      <c r="O352" s="280"/>
      <c r="P352" s="280"/>
      <c r="Q352" s="280"/>
      <c r="R352" s="280"/>
      <c r="S352" s="280"/>
      <c r="T352" s="280"/>
      <c r="U352" s="280"/>
      <c r="V352" s="280"/>
      <c r="W352" s="280"/>
      <c r="X352" s="280"/>
      <c r="Y352" s="280"/>
      <c r="Z352" s="280"/>
      <c r="AA352" s="280"/>
      <c r="AB352" s="280"/>
      <c r="AC352" s="280"/>
      <c r="AD352" s="280"/>
    </row>
    <row r="353" spans="1:30" ht="12.75" customHeight="1">
      <c r="A353" s="280"/>
      <c r="B353" s="280"/>
      <c r="C353" s="280"/>
      <c r="D353" s="280"/>
      <c r="E353" s="280"/>
      <c r="F353" s="280"/>
      <c r="G353" s="280"/>
      <c r="H353" s="312"/>
      <c r="I353" s="280"/>
      <c r="J353" s="280"/>
      <c r="K353" s="280"/>
      <c r="L353" s="280"/>
      <c r="M353" s="280"/>
      <c r="N353" s="280"/>
      <c r="O353" s="280"/>
      <c r="P353" s="280"/>
      <c r="Q353" s="280"/>
      <c r="R353" s="280"/>
      <c r="S353" s="280"/>
      <c r="T353" s="280"/>
      <c r="U353" s="280"/>
      <c r="V353" s="280"/>
      <c r="W353" s="280"/>
      <c r="X353" s="280"/>
      <c r="Y353" s="280"/>
      <c r="Z353" s="280"/>
      <c r="AA353" s="280"/>
      <c r="AB353" s="280"/>
      <c r="AC353" s="280"/>
      <c r="AD353" s="280"/>
    </row>
    <row r="354" spans="1:30" ht="12.75" customHeight="1">
      <c r="A354" s="280"/>
      <c r="B354" s="280"/>
      <c r="C354" s="280"/>
      <c r="D354" s="280"/>
      <c r="E354" s="280"/>
      <c r="F354" s="280"/>
      <c r="G354" s="280"/>
      <c r="H354" s="312"/>
      <c r="I354" s="280"/>
      <c r="J354" s="280"/>
      <c r="K354" s="280"/>
      <c r="L354" s="280"/>
      <c r="M354" s="280"/>
      <c r="N354" s="280"/>
      <c r="O354" s="280"/>
      <c r="P354" s="280"/>
      <c r="Q354" s="280"/>
      <c r="R354" s="280"/>
      <c r="S354" s="280"/>
      <c r="T354" s="280"/>
      <c r="U354" s="280"/>
      <c r="V354" s="280"/>
      <c r="W354" s="280"/>
      <c r="X354" s="280"/>
      <c r="Y354" s="280"/>
      <c r="Z354" s="280"/>
      <c r="AA354" s="280"/>
      <c r="AB354" s="280"/>
      <c r="AC354" s="280"/>
      <c r="AD354" s="280"/>
    </row>
    <row r="355" spans="1:30" ht="12.75" customHeight="1">
      <c r="A355" s="280"/>
      <c r="B355" s="280"/>
      <c r="C355" s="280"/>
      <c r="D355" s="280"/>
      <c r="E355" s="280"/>
      <c r="F355" s="280"/>
      <c r="G355" s="280"/>
      <c r="H355" s="312"/>
      <c r="I355" s="280"/>
      <c r="J355" s="280"/>
      <c r="K355" s="280"/>
      <c r="L355" s="280"/>
      <c r="M355" s="280"/>
      <c r="N355" s="280"/>
      <c r="O355" s="280"/>
      <c r="P355" s="280"/>
      <c r="Q355" s="280"/>
      <c r="R355" s="280"/>
      <c r="S355" s="280"/>
      <c r="T355" s="280"/>
      <c r="U355" s="280"/>
      <c r="V355" s="280"/>
      <c r="W355" s="280"/>
      <c r="X355" s="280"/>
      <c r="Y355" s="280"/>
      <c r="Z355" s="280"/>
      <c r="AA355" s="280"/>
      <c r="AB355" s="280"/>
      <c r="AC355" s="280"/>
      <c r="AD355" s="280"/>
    </row>
    <row r="356" spans="1:30" ht="12.75" customHeight="1">
      <c r="A356" s="280"/>
      <c r="B356" s="280"/>
      <c r="C356" s="280"/>
      <c r="D356" s="280"/>
      <c r="E356" s="280"/>
      <c r="F356" s="280"/>
      <c r="G356" s="280"/>
      <c r="H356" s="312"/>
      <c r="I356" s="280"/>
      <c r="J356" s="280"/>
      <c r="K356" s="280"/>
      <c r="L356" s="280"/>
      <c r="M356" s="280"/>
      <c r="N356" s="280"/>
      <c r="O356" s="280"/>
      <c r="P356" s="280"/>
      <c r="Q356" s="280"/>
      <c r="R356" s="280"/>
      <c r="S356" s="280"/>
      <c r="T356" s="280"/>
      <c r="U356" s="280"/>
      <c r="V356" s="280"/>
      <c r="W356" s="280"/>
      <c r="X356" s="280"/>
      <c r="Y356" s="280"/>
      <c r="Z356" s="280"/>
      <c r="AA356" s="280"/>
      <c r="AB356" s="280"/>
      <c r="AC356" s="280"/>
      <c r="AD356" s="280"/>
    </row>
    <row r="357" spans="1:30" ht="12.75" customHeight="1">
      <c r="A357" s="280"/>
      <c r="B357" s="280"/>
      <c r="C357" s="280"/>
      <c r="D357" s="280"/>
      <c r="E357" s="280"/>
      <c r="F357" s="280"/>
      <c r="G357" s="280"/>
      <c r="H357" s="312"/>
      <c r="I357" s="280"/>
      <c r="J357" s="280"/>
      <c r="K357" s="280"/>
      <c r="L357" s="280"/>
      <c r="M357" s="280"/>
      <c r="N357" s="280"/>
      <c r="O357" s="280"/>
      <c r="P357" s="280"/>
      <c r="Q357" s="280"/>
      <c r="R357" s="280"/>
      <c r="S357" s="280"/>
      <c r="T357" s="280"/>
      <c r="U357" s="280"/>
      <c r="V357" s="280"/>
      <c r="W357" s="280"/>
      <c r="X357" s="280"/>
      <c r="Y357" s="280"/>
      <c r="Z357" s="280"/>
      <c r="AA357" s="280"/>
      <c r="AB357" s="280"/>
      <c r="AC357" s="280"/>
      <c r="AD357" s="280"/>
    </row>
    <row r="358" spans="1:30" ht="12.75" customHeight="1">
      <c r="A358" s="280"/>
      <c r="B358" s="280"/>
      <c r="C358" s="280"/>
      <c r="D358" s="280"/>
      <c r="E358" s="280"/>
      <c r="F358" s="280"/>
      <c r="G358" s="280"/>
      <c r="H358" s="312"/>
      <c r="I358" s="280"/>
      <c r="J358" s="280"/>
      <c r="K358" s="280"/>
      <c r="L358" s="280"/>
      <c r="M358" s="280"/>
      <c r="N358" s="280"/>
      <c r="O358" s="280"/>
      <c r="P358" s="280"/>
      <c r="Q358" s="280"/>
      <c r="R358" s="280"/>
      <c r="S358" s="280"/>
      <c r="T358" s="280"/>
      <c r="U358" s="280"/>
      <c r="V358" s="280"/>
      <c r="W358" s="280"/>
      <c r="X358" s="280"/>
      <c r="Y358" s="280"/>
      <c r="Z358" s="280"/>
      <c r="AA358" s="280"/>
      <c r="AB358" s="280"/>
      <c r="AC358" s="280"/>
      <c r="AD358" s="280"/>
    </row>
    <row r="359" spans="1:30" ht="12.75" customHeight="1">
      <c r="A359" s="280"/>
      <c r="B359" s="280"/>
      <c r="C359" s="280"/>
      <c r="D359" s="280"/>
      <c r="E359" s="280"/>
      <c r="F359" s="280"/>
      <c r="G359" s="280"/>
      <c r="H359" s="312"/>
      <c r="I359" s="280"/>
      <c r="J359" s="280"/>
      <c r="K359" s="280"/>
      <c r="L359" s="280"/>
      <c r="M359" s="280"/>
      <c r="N359" s="280"/>
      <c r="O359" s="280"/>
      <c r="P359" s="280"/>
      <c r="Q359" s="280"/>
      <c r="R359" s="280"/>
      <c r="S359" s="280"/>
      <c r="T359" s="280"/>
      <c r="U359" s="280"/>
      <c r="V359" s="280"/>
      <c r="W359" s="280"/>
      <c r="X359" s="280"/>
      <c r="Y359" s="280"/>
      <c r="Z359" s="280"/>
      <c r="AA359" s="280"/>
      <c r="AB359" s="280"/>
      <c r="AC359" s="280"/>
      <c r="AD359" s="280"/>
    </row>
    <row r="360" spans="1:30" ht="12.75" customHeight="1">
      <c r="A360" s="280"/>
      <c r="B360" s="280"/>
      <c r="C360" s="280"/>
      <c r="D360" s="280"/>
      <c r="E360" s="280"/>
      <c r="F360" s="280"/>
      <c r="G360" s="280"/>
      <c r="H360" s="312"/>
      <c r="I360" s="280"/>
      <c r="J360" s="280"/>
      <c r="K360" s="280"/>
      <c r="L360" s="280"/>
      <c r="M360" s="280"/>
      <c r="N360" s="280"/>
      <c r="O360" s="280"/>
      <c r="P360" s="280"/>
      <c r="Q360" s="280"/>
      <c r="R360" s="280"/>
      <c r="S360" s="280"/>
      <c r="T360" s="280"/>
      <c r="U360" s="280"/>
      <c r="V360" s="280"/>
      <c r="W360" s="280"/>
      <c r="X360" s="280"/>
      <c r="Y360" s="280"/>
      <c r="Z360" s="280"/>
      <c r="AA360" s="280"/>
      <c r="AB360" s="280"/>
      <c r="AC360" s="280"/>
      <c r="AD360" s="280"/>
    </row>
    <row r="361" spans="1:30" ht="12.75" customHeight="1">
      <c r="A361" s="280"/>
      <c r="B361" s="280"/>
      <c r="C361" s="280"/>
      <c r="D361" s="280"/>
      <c r="E361" s="280"/>
      <c r="F361" s="280"/>
      <c r="G361" s="280"/>
      <c r="H361" s="312"/>
      <c r="I361" s="280"/>
      <c r="J361" s="280"/>
      <c r="K361" s="280"/>
      <c r="L361" s="280"/>
      <c r="M361" s="280"/>
      <c r="N361" s="280"/>
      <c r="O361" s="280"/>
      <c r="P361" s="280"/>
      <c r="Q361" s="280"/>
      <c r="R361" s="280"/>
      <c r="S361" s="280"/>
      <c r="T361" s="280"/>
      <c r="U361" s="280"/>
      <c r="V361" s="280"/>
      <c r="W361" s="280"/>
      <c r="X361" s="280"/>
      <c r="Y361" s="280"/>
      <c r="Z361" s="280"/>
      <c r="AA361" s="280"/>
      <c r="AB361" s="280"/>
      <c r="AC361" s="280"/>
      <c r="AD361" s="280"/>
    </row>
    <row r="362" spans="1:30" ht="12.75" customHeight="1">
      <c r="A362" s="280"/>
      <c r="B362" s="280"/>
      <c r="C362" s="280"/>
      <c r="D362" s="280"/>
      <c r="E362" s="280"/>
      <c r="F362" s="280"/>
      <c r="G362" s="280"/>
      <c r="H362" s="312"/>
      <c r="I362" s="280"/>
      <c r="J362" s="280"/>
      <c r="K362" s="280"/>
      <c r="L362" s="280"/>
      <c r="M362" s="280"/>
      <c r="N362" s="280"/>
      <c r="O362" s="280"/>
      <c r="P362" s="280"/>
      <c r="Q362" s="280"/>
      <c r="R362" s="280"/>
      <c r="S362" s="280"/>
      <c r="T362" s="280"/>
      <c r="U362" s="280"/>
      <c r="V362" s="280"/>
      <c r="W362" s="280"/>
      <c r="X362" s="280"/>
      <c r="Y362" s="280"/>
      <c r="Z362" s="280"/>
      <c r="AA362" s="280"/>
      <c r="AB362" s="280"/>
      <c r="AC362" s="280"/>
      <c r="AD362" s="280"/>
    </row>
    <row r="363" spans="1:30" ht="12.75" customHeight="1">
      <c r="A363" s="280"/>
      <c r="B363" s="280"/>
      <c r="C363" s="280"/>
      <c r="D363" s="280"/>
      <c r="E363" s="280"/>
      <c r="F363" s="280"/>
      <c r="G363" s="280"/>
      <c r="H363" s="312"/>
      <c r="I363" s="280"/>
      <c r="J363" s="280"/>
      <c r="K363" s="280"/>
      <c r="L363" s="280"/>
      <c r="M363" s="280"/>
      <c r="N363" s="280"/>
      <c r="O363" s="280"/>
      <c r="P363" s="280"/>
      <c r="Q363" s="280"/>
      <c r="R363" s="280"/>
      <c r="S363" s="280"/>
      <c r="T363" s="280"/>
      <c r="U363" s="280"/>
      <c r="V363" s="280"/>
      <c r="W363" s="280"/>
      <c r="X363" s="280"/>
      <c r="Y363" s="280"/>
      <c r="Z363" s="280"/>
      <c r="AA363" s="280"/>
      <c r="AB363" s="280"/>
      <c r="AC363" s="280"/>
      <c r="AD363" s="280"/>
    </row>
    <row r="364" spans="1:30" ht="12.75" customHeight="1">
      <c r="A364" s="280"/>
      <c r="B364" s="280"/>
      <c r="C364" s="280"/>
      <c r="D364" s="280"/>
      <c r="E364" s="280"/>
      <c r="F364" s="280"/>
      <c r="G364" s="280"/>
      <c r="H364" s="312"/>
      <c r="I364" s="280"/>
      <c r="J364" s="280"/>
      <c r="K364" s="280"/>
      <c r="L364" s="280"/>
      <c r="M364" s="280"/>
      <c r="N364" s="280"/>
      <c r="O364" s="280"/>
      <c r="P364" s="280"/>
      <c r="Q364" s="280"/>
      <c r="R364" s="280"/>
      <c r="S364" s="280"/>
      <c r="T364" s="280"/>
      <c r="U364" s="280"/>
      <c r="V364" s="280"/>
      <c r="W364" s="280"/>
      <c r="X364" s="280"/>
      <c r="Y364" s="280"/>
      <c r="Z364" s="280"/>
      <c r="AA364" s="280"/>
      <c r="AB364" s="280"/>
      <c r="AC364" s="280"/>
      <c r="AD364" s="280"/>
    </row>
    <row r="365" spans="1:30" ht="12.75" customHeight="1">
      <c r="A365" s="280"/>
      <c r="B365" s="280"/>
      <c r="C365" s="280"/>
      <c r="D365" s="280"/>
      <c r="E365" s="280"/>
      <c r="F365" s="280"/>
      <c r="G365" s="280"/>
      <c r="H365" s="312"/>
      <c r="I365" s="280"/>
      <c r="J365" s="280"/>
      <c r="K365" s="280"/>
      <c r="L365" s="280"/>
      <c r="M365" s="280"/>
      <c r="N365" s="280"/>
      <c r="O365" s="280"/>
      <c r="P365" s="280"/>
      <c r="Q365" s="280"/>
      <c r="R365" s="280"/>
      <c r="S365" s="280"/>
      <c r="T365" s="280"/>
      <c r="U365" s="280"/>
      <c r="V365" s="280"/>
      <c r="W365" s="280"/>
      <c r="X365" s="280"/>
      <c r="Y365" s="280"/>
      <c r="Z365" s="280"/>
      <c r="AA365" s="280"/>
      <c r="AB365" s="280"/>
      <c r="AC365" s="280"/>
      <c r="AD365" s="280"/>
    </row>
    <row r="366" spans="1:30" ht="12.75" customHeight="1">
      <c r="A366" s="280"/>
      <c r="B366" s="280"/>
      <c r="C366" s="280"/>
      <c r="D366" s="280"/>
      <c r="E366" s="280"/>
      <c r="F366" s="280"/>
      <c r="G366" s="280"/>
      <c r="H366" s="312"/>
      <c r="I366" s="280"/>
      <c r="J366" s="280"/>
      <c r="K366" s="280"/>
      <c r="L366" s="280"/>
      <c r="M366" s="280"/>
      <c r="N366" s="280"/>
      <c r="O366" s="280"/>
      <c r="P366" s="280"/>
      <c r="Q366" s="280"/>
      <c r="R366" s="280"/>
      <c r="S366" s="280"/>
      <c r="T366" s="280"/>
      <c r="U366" s="280"/>
      <c r="V366" s="280"/>
      <c r="W366" s="280"/>
      <c r="X366" s="280"/>
      <c r="Y366" s="280"/>
      <c r="Z366" s="280"/>
      <c r="AA366" s="280"/>
      <c r="AB366" s="280"/>
      <c r="AC366" s="280"/>
      <c r="AD366" s="280"/>
    </row>
    <row r="367" spans="1:30" ht="12.75" customHeight="1">
      <c r="A367" s="280"/>
      <c r="B367" s="280"/>
      <c r="C367" s="280"/>
      <c r="D367" s="280"/>
      <c r="E367" s="280"/>
      <c r="F367" s="280"/>
      <c r="G367" s="280"/>
      <c r="H367" s="312"/>
      <c r="I367" s="280"/>
      <c r="J367" s="280"/>
      <c r="K367" s="280"/>
      <c r="L367" s="280"/>
      <c r="M367" s="280"/>
      <c r="N367" s="280"/>
      <c r="O367" s="280"/>
      <c r="P367" s="280"/>
      <c r="Q367" s="280"/>
      <c r="R367" s="280"/>
      <c r="S367" s="280"/>
      <c r="T367" s="280"/>
      <c r="U367" s="280"/>
      <c r="V367" s="280"/>
      <c r="W367" s="280"/>
      <c r="X367" s="280"/>
      <c r="Y367" s="280"/>
      <c r="Z367" s="280"/>
      <c r="AA367" s="280"/>
      <c r="AB367" s="280"/>
      <c r="AC367" s="280"/>
      <c r="AD367" s="280"/>
    </row>
    <row r="368" spans="1:30" ht="12.75" customHeight="1">
      <c r="A368" s="280"/>
      <c r="B368" s="280"/>
      <c r="C368" s="280"/>
      <c r="D368" s="280"/>
      <c r="E368" s="280"/>
      <c r="F368" s="280"/>
      <c r="G368" s="280"/>
      <c r="H368" s="312"/>
      <c r="I368" s="280"/>
      <c r="J368" s="280"/>
      <c r="K368" s="280"/>
      <c r="L368" s="280"/>
      <c r="M368" s="280"/>
      <c r="N368" s="280"/>
      <c r="O368" s="280"/>
      <c r="P368" s="280"/>
      <c r="Q368" s="280"/>
      <c r="R368" s="280"/>
      <c r="S368" s="280"/>
      <c r="T368" s="280"/>
      <c r="U368" s="280"/>
      <c r="V368" s="280"/>
      <c r="W368" s="280"/>
      <c r="X368" s="280"/>
      <c r="Y368" s="280"/>
      <c r="Z368" s="280"/>
      <c r="AA368" s="280"/>
      <c r="AB368" s="280"/>
      <c r="AC368" s="280"/>
      <c r="AD368" s="280"/>
    </row>
    <row r="369" spans="1:30" ht="12.75" customHeight="1">
      <c r="A369" s="280"/>
      <c r="B369" s="280"/>
      <c r="C369" s="280"/>
      <c r="D369" s="280"/>
      <c r="E369" s="280"/>
      <c r="F369" s="280"/>
      <c r="G369" s="280"/>
      <c r="H369" s="312"/>
      <c r="I369" s="280"/>
      <c r="J369" s="280"/>
      <c r="K369" s="280"/>
      <c r="L369" s="280"/>
      <c r="M369" s="280"/>
      <c r="N369" s="280"/>
      <c r="O369" s="280"/>
      <c r="P369" s="280"/>
      <c r="Q369" s="280"/>
      <c r="R369" s="280"/>
      <c r="S369" s="280"/>
      <c r="T369" s="280"/>
      <c r="U369" s="280"/>
      <c r="V369" s="280"/>
      <c r="W369" s="280"/>
      <c r="X369" s="280"/>
      <c r="Y369" s="280"/>
      <c r="Z369" s="280"/>
      <c r="AA369" s="280"/>
      <c r="AB369" s="280"/>
      <c r="AC369" s="280"/>
      <c r="AD369" s="280"/>
    </row>
    <row r="370" spans="1:30" ht="12.75" customHeight="1">
      <c r="A370" s="280"/>
      <c r="B370" s="280"/>
      <c r="C370" s="280"/>
      <c r="D370" s="280"/>
      <c r="E370" s="280"/>
      <c r="F370" s="280"/>
      <c r="G370" s="280"/>
      <c r="H370" s="312"/>
      <c r="I370" s="280"/>
      <c r="J370" s="280"/>
      <c r="K370" s="280"/>
      <c r="L370" s="280"/>
      <c r="M370" s="280"/>
      <c r="N370" s="280"/>
      <c r="O370" s="280"/>
      <c r="P370" s="280"/>
      <c r="Q370" s="280"/>
      <c r="R370" s="280"/>
      <c r="S370" s="280"/>
      <c r="T370" s="280"/>
      <c r="U370" s="280"/>
      <c r="V370" s="280"/>
      <c r="W370" s="280"/>
      <c r="X370" s="280"/>
      <c r="Y370" s="280"/>
      <c r="Z370" s="280"/>
      <c r="AA370" s="280"/>
      <c r="AB370" s="280"/>
      <c r="AC370" s="280"/>
      <c r="AD370" s="280"/>
    </row>
    <row r="371" spans="1:30" ht="12.75" customHeight="1">
      <c r="A371" s="280"/>
      <c r="B371" s="280"/>
      <c r="C371" s="280"/>
      <c r="D371" s="280"/>
      <c r="E371" s="280"/>
      <c r="F371" s="280"/>
      <c r="G371" s="280"/>
      <c r="H371" s="312"/>
      <c r="I371" s="280"/>
      <c r="J371" s="280"/>
      <c r="K371" s="280"/>
      <c r="L371" s="280"/>
      <c r="M371" s="280"/>
      <c r="N371" s="280"/>
      <c r="O371" s="280"/>
      <c r="P371" s="280"/>
      <c r="Q371" s="280"/>
      <c r="R371" s="280"/>
      <c r="S371" s="280"/>
      <c r="T371" s="280"/>
      <c r="U371" s="280"/>
      <c r="V371" s="280"/>
      <c r="W371" s="280"/>
      <c r="X371" s="280"/>
      <c r="Y371" s="280"/>
      <c r="Z371" s="280"/>
      <c r="AA371" s="280"/>
      <c r="AB371" s="280"/>
      <c r="AC371" s="280"/>
      <c r="AD371" s="280"/>
    </row>
    <row r="372" spans="1:30" ht="12.75" customHeight="1">
      <c r="A372" s="280"/>
      <c r="B372" s="280"/>
      <c r="C372" s="280"/>
      <c r="D372" s="280"/>
      <c r="E372" s="280"/>
      <c r="F372" s="280"/>
      <c r="G372" s="280"/>
      <c r="H372" s="312"/>
      <c r="I372" s="280"/>
      <c r="J372" s="280"/>
      <c r="K372" s="280"/>
      <c r="L372" s="280"/>
      <c r="M372" s="280"/>
      <c r="N372" s="280"/>
      <c r="O372" s="280"/>
      <c r="P372" s="280"/>
      <c r="Q372" s="280"/>
      <c r="R372" s="280"/>
      <c r="S372" s="280"/>
      <c r="T372" s="280"/>
      <c r="U372" s="280"/>
      <c r="V372" s="280"/>
      <c r="W372" s="280"/>
      <c r="X372" s="280"/>
      <c r="Y372" s="280"/>
      <c r="Z372" s="280"/>
      <c r="AA372" s="280"/>
      <c r="AB372" s="280"/>
      <c r="AC372" s="280"/>
      <c r="AD372" s="280"/>
    </row>
    <row r="373" spans="1:30" ht="12.75" customHeight="1">
      <c r="A373" s="280"/>
      <c r="B373" s="280"/>
      <c r="C373" s="280"/>
      <c r="D373" s="280"/>
      <c r="E373" s="280"/>
      <c r="F373" s="280"/>
      <c r="G373" s="280"/>
      <c r="H373" s="312"/>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row>
    <row r="374" spans="1:30" ht="12.75" customHeight="1">
      <c r="A374" s="280"/>
      <c r="B374" s="280"/>
      <c r="C374" s="280"/>
      <c r="D374" s="280"/>
      <c r="E374" s="280"/>
      <c r="F374" s="280"/>
      <c r="G374" s="280"/>
      <c r="H374" s="312"/>
      <c r="I374" s="280"/>
      <c r="J374" s="280"/>
      <c r="K374" s="280"/>
      <c r="L374" s="280"/>
      <c r="M374" s="280"/>
      <c r="N374" s="280"/>
      <c r="O374" s="280"/>
      <c r="P374" s="280"/>
      <c r="Q374" s="280"/>
      <c r="R374" s="280"/>
      <c r="S374" s="280"/>
      <c r="T374" s="280"/>
      <c r="U374" s="280"/>
      <c r="V374" s="280"/>
      <c r="W374" s="280"/>
      <c r="X374" s="280"/>
      <c r="Y374" s="280"/>
      <c r="Z374" s="280"/>
      <c r="AA374" s="280"/>
      <c r="AB374" s="280"/>
      <c r="AC374" s="280"/>
      <c r="AD374" s="280"/>
    </row>
    <row r="375" spans="1:30" ht="12.75" customHeight="1">
      <c r="A375" s="280"/>
      <c r="B375" s="280"/>
      <c r="C375" s="280"/>
      <c r="D375" s="280"/>
      <c r="E375" s="280"/>
      <c r="F375" s="280"/>
      <c r="G375" s="280"/>
      <c r="H375" s="312"/>
      <c r="I375" s="280"/>
      <c r="J375" s="280"/>
      <c r="K375" s="280"/>
      <c r="L375" s="280"/>
      <c r="M375" s="280"/>
      <c r="N375" s="280"/>
      <c r="O375" s="280"/>
      <c r="P375" s="280"/>
      <c r="Q375" s="280"/>
      <c r="R375" s="280"/>
      <c r="S375" s="280"/>
      <c r="T375" s="280"/>
      <c r="U375" s="280"/>
      <c r="V375" s="280"/>
      <c r="W375" s="280"/>
      <c r="X375" s="280"/>
      <c r="Y375" s="280"/>
      <c r="Z375" s="280"/>
      <c r="AA375" s="280"/>
      <c r="AB375" s="280"/>
      <c r="AC375" s="280"/>
      <c r="AD375" s="280"/>
    </row>
    <row r="376" spans="1:30" ht="12.75" customHeight="1">
      <c r="A376" s="280"/>
      <c r="B376" s="280"/>
      <c r="C376" s="280"/>
      <c r="D376" s="280"/>
      <c r="E376" s="280"/>
      <c r="F376" s="280"/>
      <c r="G376" s="280"/>
      <c r="H376" s="312"/>
      <c r="I376" s="280"/>
      <c r="J376" s="280"/>
      <c r="K376" s="280"/>
      <c r="L376" s="280"/>
      <c r="M376" s="280"/>
      <c r="N376" s="280"/>
      <c r="O376" s="280"/>
      <c r="P376" s="280"/>
      <c r="Q376" s="280"/>
      <c r="R376" s="280"/>
      <c r="S376" s="280"/>
      <c r="T376" s="280"/>
      <c r="U376" s="280"/>
      <c r="V376" s="280"/>
      <c r="W376" s="280"/>
      <c r="X376" s="280"/>
      <c r="Y376" s="280"/>
      <c r="Z376" s="280"/>
      <c r="AA376" s="280"/>
      <c r="AB376" s="280"/>
      <c r="AC376" s="280"/>
      <c r="AD376" s="280"/>
    </row>
    <row r="377" spans="1:30" ht="12.75" customHeight="1">
      <c r="A377" s="280"/>
      <c r="B377" s="280"/>
      <c r="C377" s="280"/>
      <c r="D377" s="280"/>
      <c r="E377" s="280"/>
      <c r="F377" s="280"/>
      <c r="G377" s="280"/>
      <c r="H377" s="312"/>
      <c r="I377" s="280"/>
      <c r="J377" s="280"/>
      <c r="K377" s="280"/>
      <c r="L377" s="280"/>
      <c r="M377" s="280"/>
      <c r="N377" s="280"/>
      <c r="O377" s="280"/>
      <c r="P377" s="280"/>
      <c r="Q377" s="280"/>
      <c r="R377" s="280"/>
      <c r="S377" s="280"/>
      <c r="T377" s="280"/>
      <c r="U377" s="280"/>
      <c r="V377" s="280"/>
      <c r="W377" s="280"/>
      <c r="X377" s="280"/>
      <c r="Y377" s="280"/>
      <c r="Z377" s="280"/>
      <c r="AA377" s="280"/>
      <c r="AB377" s="280"/>
      <c r="AC377" s="280"/>
      <c r="AD377" s="280"/>
    </row>
    <row r="378" spans="1:30" ht="12.75" customHeight="1">
      <c r="A378" s="280"/>
      <c r="B378" s="280"/>
      <c r="C378" s="280"/>
      <c r="D378" s="280"/>
      <c r="E378" s="280"/>
      <c r="F378" s="280"/>
      <c r="G378" s="280"/>
      <c r="H378" s="312"/>
      <c r="I378" s="280"/>
      <c r="J378" s="280"/>
      <c r="K378" s="280"/>
      <c r="L378" s="280"/>
      <c r="M378" s="280"/>
      <c r="N378" s="280"/>
      <c r="O378" s="280"/>
      <c r="P378" s="280"/>
      <c r="Q378" s="280"/>
      <c r="R378" s="280"/>
      <c r="S378" s="280"/>
      <c r="T378" s="280"/>
      <c r="U378" s="280"/>
      <c r="V378" s="280"/>
      <c r="W378" s="280"/>
      <c r="X378" s="280"/>
      <c r="Y378" s="280"/>
      <c r="Z378" s="280"/>
      <c r="AA378" s="280"/>
      <c r="AB378" s="280"/>
      <c r="AC378" s="280"/>
      <c r="AD378" s="280"/>
    </row>
    <row r="379" spans="1:30" ht="12.75" customHeight="1">
      <c r="A379" s="280"/>
      <c r="B379" s="280"/>
      <c r="C379" s="280"/>
      <c r="D379" s="280"/>
      <c r="E379" s="280"/>
      <c r="F379" s="280"/>
      <c r="G379" s="280"/>
      <c r="H379" s="312"/>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280"/>
    </row>
    <row r="380" spans="1:30" ht="12.75" customHeight="1">
      <c r="A380" s="280"/>
      <c r="B380" s="280"/>
      <c r="C380" s="280"/>
      <c r="D380" s="280"/>
      <c r="E380" s="280"/>
      <c r="F380" s="280"/>
      <c r="G380" s="280"/>
      <c r="H380" s="312"/>
      <c r="I380" s="280"/>
      <c r="J380" s="280"/>
      <c r="K380" s="280"/>
      <c r="L380" s="280"/>
      <c r="M380" s="280"/>
      <c r="N380" s="280"/>
      <c r="O380" s="280"/>
      <c r="P380" s="280"/>
      <c r="Q380" s="280"/>
      <c r="R380" s="280"/>
      <c r="S380" s="280"/>
      <c r="T380" s="280"/>
      <c r="U380" s="280"/>
      <c r="V380" s="280"/>
      <c r="W380" s="280"/>
      <c r="X380" s="280"/>
      <c r="Y380" s="280"/>
      <c r="Z380" s="280"/>
      <c r="AA380" s="280"/>
      <c r="AB380" s="280"/>
      <c r="AC380" s="280"/>
      <c r="AD380" s="280"/>
    </row>
    <row r="381" spans="1:30" ht="12.75" customHeight="1">
      <c r="A381" s="280"/>
      <c r="B381" s="280"/>
      <c r="C381" s="280"/>
      <c r="D381" s="280"/>
      <c r="E381" s="280"/>
      <c r="F381" s="280"/>
      <c r="G381" s="280"/>
      <c r="H381" s="312"/>
      <c r="I381" s="280"/>
      <c r="J381" s="280"/>
      <c r="K381" s="280"/>
      <c r="L381" s="280"/>
      <c r="M381" s="280"/>
      <c r="N381" s="280"/>
      <c r="O381" s="280"/>
      <c r="P381" s="280"/>
      <c r="Q381" s="280"/>
      <c r="R381" s="280"/>
      <c r="S381" s="280"/>
      <c r="T381" s="280"/>
      <c r="U381" s="280"/>
      <c r="V381" s="280"/>
      <c r="W381" s="280"/>
      <c r="X381" s="280"/>
      <c r="Y381" s="280"/>
      <c r="Z381" s="280"/>
      <c r="AA381" s="280"/>
      <c r="AB381" s="280"/>
      <c r="AC381" s="280"/>
      <c r="AD381" s="280"/>
    </row>
    <row r="382" spans="1:30" ht="12.75" customHeight="1">
      <c r="A382" s="280"/>
      <c r="B382" s="280"/>
      <c r="C382" s="280"/>
      <c r="D382" s="280"/>
      <c r="E382" s="280"/>
      <c r="F382" s="280"/>
      <c r="G382" s="280"/>
      <c r="H382" s="312"/>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280"/>
    </row>
    <row r="383" spans="1:30" ht="12.75" customHeight="1">
      <c r="A383" s="280"/>
      <c r="B383" s="280"/>
      <c r="C383" s="280"/>
      <c r="D383" s="280"/>
      <c r="E383" s="280"/>
      <c r="F383" s="280"/>
      <c r="G383" s="280"/>
      <c r="H383" s="312"/>
      <c r="I383" s="280"/>
      <c r="J383" s="280"/>
      <c r="K383" s="280"/>
      <c r="L383" s="280"/>
      <c r="M383" s="280"/>
      <c r="N383" s="280"/>
      <c r="O383" s="280"/>
      <c r="P383" s="280"/>
      <c r="Q383" s="280"/>
      <c r="R383" s="280"/>
      <c r="S383" s="280"/>
      <c r="T383" s="280"/>
      <c r="U383" s="280"/>
      <c r="V383" s="280"/>
      <c r="W383" s="280"/>
      <c r="X383" s="280"/>
      <c r="Y383" s="280"/>
      <c r="Z383" s="280"/>
      <c r="AA383" s="280"/>
      <c r="AB383" s="280"/>
      <c r="AC383" s="280"/>
      <c r="AD383" s="280"/>
    </row>
    <row r="384" spans="1:30" ht="12.75" customHeight="1">
      <c r="A384" s="280"/>
      <c r="B384" s="280"/>
      <c r="C384" s="280"/>
      <c r="D384" s="280"/>
      <c r="E384" s="280"/>
      <c r="F384" s="280"/>
      <c r="G384" s="280"/>
      <c r="H384" s="312"/>
      <c r="I384" s="280"/>
      <c r="J384" s="280"/>
      <c r="K384" s="280"/>
      <c r="L384" s="280"/>
      <c r="M384" s="280"/>
      <c r="N384" s="280"/>
      <c r="O384" s="280"/>
      <c r="P384" s="280"/>
      <c r="Q384" s="280"/>
      <c r="R384" s="280"/>
      <c r="S384" s="280"/>
      <c r="T384" s="280"/>
      <c r="U384" s="280"/>
      <c r="V384" s="280"/>
      <c r="W384" s="280"/>
      <c r="X384" s="280"/>
      <c r="Y384" s="280"/>
      <c r="Z384" s="280"/>
      <c r="AA384" s="280"/>
      <c r="AB384" s="280"/>
      <c r="AC384" s="280"/>
      <c r="AD384" s="280"/>
    </row>
    <row r="385" spans="1:30" ht="12.75" customHeight="1">
      <c r="A385" s="280"/>
      <c r="B385" s="280"/>
      <c r="C385" s="280"/>
      <c r="D385" s="280"/>
      <c r="E385" s="280"/>
      <c r="F385" s="280"/>
      <c r="G385" s="280"/>
      <c r="H385" s="312"/>
      <c r="I385" s="280"/>
      <c r="J385" s="280"/>
      <c r="K385" s="280"/>
      <c r="L385" s="280"/>
      <c r="M385" s="280"/>
      <c r="N385" s="280"/>
      <c r="O385" s="280"/>
      <c r="P385" s="280"/>
      <c r="Q385" s="280"/>
      <c r="R385" s="280"/>
      <c r="S385" s="280"/>
      <c r="T385" s="280"/>
      <c r="U385" s="280"/>
      <c r="V385" s="280"/>
      <c r="W385" s="280"/>
      <c r="X385" s="280"/>
      <c r="Y385" s="280"/>
      <c r="Z385" s="280"/>
      <c r="AA385" s="280"/>
      <c r="AB385" s="280"/>
      <c r="AC385" s="280"/>
      <c r="AD385" s="280"/>
    </row>
    <row r="386" spans="1:30" ht="12.75" customHeight="1">
      <c r="A386" s="280"/>
      <c r="B386" s="280"/>
      <c r="C386" s="280"/>
      <c r="D386" s="280"/>
      <c r="E386" s="280"/>
      <c r="F386" s="280"/>
      <c r="G386" s="280"/>
      <c r="H386" s="312"/>
      <c r="I386" s="280"/>
      <c r="J386" s="280"/>
      <c r="K386" s="280"/>
      <c r="L386" s="280"/>
      <c r="M386" s="280"/>
      <c r="N386" s="280"/>
      <c r="O386" s="280"/>
      <c r="P386" s="280"/>
      <c r="Q386" s="280"/>
      <c r="R386" s="280"/>
      <c r="S386" s="280"/>
      <c r="T386" s="280"/>
      <c r="U386" s="280"/>
      <c r="V386" s="280"/>
      <c r="W386" s="280"/>
      <c r="X386" s="280"/>
      <c r="Y386" s="280"/>
      <c r="Z386" s="280"/>
      <c r="AA386" s="280"/>
      <c r="AB386" s="280"/>
      <c r="AC386" s="280"/>
      <c r="AD386" s="280"/>
    </row>
    <row r="387" spans="1:30" ht="12.75" customHeight="1">
      <c r="A387" s="280"/>
      <c r="B387" s="280"/>
      <c r="C387" s="280"/>
      <c r="D387" s="280"/>
      <c r="E387" s="280"/>
      <c r="F387" s="280"/>
      <c r="G387" s="280"/>
      <c r="H387" s="312"/>
      <c r="I387" s="280"/>
      <c r="J387" s="280"/>
      <c r="K387" s="280"/>
      <c r="L387" s="280"/>
      <c r="M387" s="280"/>
      <c r="N387" s="280"/>
      <c r="O387" s="280"/>
      <c r="P387" s="280"/>
      <c r="Q387" s="280"/>
      <c r="R387" s="280"/>
      <c r="S387" s="280"/>
      <c r="T387" s="280"/>
      <c r="U387" s="280"/>
      <c r="V387" s="280"/>
      <c r="W387" s="280"/>
      <c r="X387" s="280"/>
      <c r="Y387" s="280"/>
      <c r="Z387" s="280"/>
      <c r="AA387" s="280"/>
      <c r="AB387" s="280"/>
      <c r="AC387" s="280"/>
      <c r="AD387" s="280"/>
    </row>
    <row r="388" spans="1:30" ht="12.75" customHeight="1">
      <c r="A388" s="280"/>
      <c r="B388" s="280"/>
      <c r="C388" s="280"/>
      <c r="D388" s="280"/>
      <c r="E388" s="280"/>
      <c r="F388" s="280"/>
      <c r="G388" s="280"/>
      <c r="H388" s="312"/>
      <c r="I388" s="280"/>
      <c r="J388" s="280"/>
      <c r="K388" s="280"/>
      <c r="L388" s="280"/>
      <c r="M388" s="280"/>
      <c r="N388" s="280"/>
      <c r="O388" s="280"/>
      <c r="P388" s="280"/>
      <c r="Q388" s="280"/>
      <c r="R388" s="280"/>
      <c r="S388" s="280"/>
      <c r="T388" s="280"/>
      <c r="U388" s="280"/>
      <c r="V388" s="280"/>
      <c r="W388" s="280"/>
      <c r="X388" s="280"/>
      <c r="Y388" s="280"/>
      <c r="Z388" s="280"/>
      <c r="AA388" s="280"/>
      <c r="AB388" s="280"/>
      <c r="AC388" s="280"/>
      <c r="AD388" s="280"/>
    </row>
    <row r="389" spans="1:30" ht="12.75" customHeight="1">
      <c r="A389" s="280"/>
      <c r="B389" s="280"/>
      <c r="C389" s="280"/>
      <c r="D389" s="280"/>
      <c r="E389" s="280"/>
      <c r="F389" s="280"/>
      <c r="G389" s="280"/>
      <c r="H389" s="312"/>
      <c r="I389" s="280"/>
      <c r="J389" s="280"/>
      <c r="K389" s="280"/>
      <c r="L389" s="280"/>
      <c r="M389" s="280"/>
      <c r="N389" s="280"/>
      <c r="O389" s="280"/>
      <c r="P389" s="280"/>
      <c r="Q389" s="280"/>
      <c r="R389" s="280"/>
      <c r="S389" s="280"/>
      <c r="T389" s="280"/>
      <c r="U389" s="280"/>
      <c r="V389" s="280"/>
      <c r="W389" s="280"/>
      <c r="X389" s="280"/>
      <c r="Y389" s="280"/>
      <c r="Z389" s="280"/>
      <c r="AA389" s="280"/>
      <c r="AB389" s="280"/>
      <c r="AC389" s="280"/>
      <c r="AD389" s="280"/>
    </row>
    <row r="390" spans="1:30" ht="12.75" customHeight="1">
      <c r="A390" s="280"/>
      <c r="B390" s="280"/>
      <c r="C390" s="280"/>
      <c r="D390" s="280"/>
      <c r="E390" s="280"/>
      <c r="F390" s="280"/>
      <c r="G390" s="280"/>
      <c r="H390" s="312"/>
      <c r="I390" s="280"/>
      <c r="J390" s="280"/>
      <c r="K390" s="280"/>
      <c r="L390" s="280"/>
      <c r="M390" s="280"/>
      <c r="N390" s="280"/>
      <c r="O390" s="280"/>
      <c r="P390" s="280"/>
      <c r="Q390" s="280"/>
      <c r="R390" s="280"/>
      <c r="S390" s="280"/>
      <c r="T390" s="280"/>
      <c r="U390" s="280"/>
      <c r="V390" s="280"/>
      <c r="W390" s="280"/>
      <c r="X390" s="280"/>
      <c r="Y390" s="280"/>
      <c r="Z390" s="280"/>
      <c r="AA390" s="280"/>
      <c r="AB390" s="280"/>
      <c r="AC390" s="280"/>
      <c r="AD390" s="280"/>
    </row>
    <row r="391" spans="1:30" ht="12.75" customHeight="1">
      <c r="A391" s="280"/>
      <c r="B391" s="280"/>
      <c r="C391" s="280"/>
      <c r="D391" s="280"/>
      <c r="E391" s="280"/>
      <c r="F391" s="280"/>
      <c r="G391" s="280"/>
      <c r="H391" s="312"/>
      <c r="I391" s="280"/>
      <c r="J391" s="280"/>
      <c r="K391" s="280"/>
      <c r="L391" s="280"/>
      <c r="M391" s="280"/>
      <c r="N391" s="280"/>
      <c r="O391" s="280"/>
      <c r="P391" s="280"/>
      <c r="Q391" s="280"/>
      <c r="R391" s="280"/>
      <c r="S391" s="280"/>
      <c r="T391" s="280"/>
      <c r="U391" s="280"/>
      <c r="V391" s="280"/>
      <c r="W391" s="280"/>
      <c r="X391" s="280"/>
      <c r="Y391" s="280"/>
      <c r="Z391" s="280"/>
      <c r="AA391" s="280"/>
      <c r="AB391" s="280"/>
      <c r="AC391" s="280"/>
      <c r="AD391" s="280"/>
    </row>
    <row r="392" spans="1:30" ht="12.75" customHeight="1">
      <c r="A392" s="280"/>
      <c r="B392" s="280"/>
      <c r="C392" s="280"/>
      <c r="D392" s="280"/>
      <c r="E392" s="280"/>
      <c r="F392" s="280"/>
      <c r="G392" s="280"/>
      <c r="H392" s="312"/>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280"/>
    </row>
    <row r="393" spans="1:30" ht="12.75" customHeight="1">
      <c r="A393" s="280"/>
      <c r="B393" s="280"/>
      <c r="C393" s="280"/>
      <c r="D393" s="280"/>
      <c r="E393" s="280"/>
      <c r="F393" s="280"/>
      <c r="G393" s="280"/>
      <c r="H393" s="312"/>
      <c r="I393" s="280"/>
      <c r="J393" s="280"/>
      <c r="K393" s="280"/>
      <c r="L393" s="280"/>
      <c r="M393" s="280"/>
      <c r="N393" s="280"/>
      <c r="O393" s="280"/>
      <c r="P393" s="280"/>
      <c r="Q393" s="280"/>
      <c r="R393" s="280"/>
      <c r="S393" s="280"/>
      <c r="T393" s="280"/>
      <c r="U393" s="280"/>
      <c r="V393" s="280"/>
      <c r="W393" s="280"/>
      <c r="X393" s="280"/>
      <c r="Y393" s="280"/>
      <c r="Z393" s="280"/>
      <c r="AA393" s="280"/>
      <c r="AB393" s="280"/>
      <c r="AC393" s="280"/>
      <c r="AD393" s="280"/>
    </row>
    <row r="394" spans="1:30" ht="12.75" customHeight="1">
      <c r="A394" s="280"/>
      <c r="B394" s="280"/>
      <c r="C394" s="280"/>
      <c r="D394" s="280"/>
      <c r="E394" s="280"/>
      <c r="F394" s="280"/>
      <c r="G394" s="280"/>
      <c r="H394" s="312"/>
      <c r="I394" s="280"/>
      <c r="J394" s="280"/>
      <c r="K394" s="280"/>
      <c r="L394" s="280"/>
      <c r="M394" s="280"/>
      <c r="N394" s="280"/>
      <c r="O394" s="280"/>
      <c r="P394" s="280"/>
      <c r="Q394" s="280"/>
      <c r="R394" s="280"/>
      <c r="S394" s="280"/>
      <c r="T394" s="280"/>
      <c r="U394" s="280"/>
      <c r="V394" s="280"/>
      <c r="W394" s="280"/>
      <c r="X394" s="280"/>
      <c r="Y394" s="280"/>
      <c r="Z394" s="280"/>
      <c r="AA394" s="280"/>
      <c r="AB394" s="280"/>
      <c r="AC394" s="280"/>
      <c r="AD394" s="280"/>
    </row>
    <row r="395" spans="1:30" ht="12.75" customHeight="1">
      <c r="A395" s="280"/>
      <c r="B395" s="280"/>
      <c r="C395" s="280"/>
      <c r="D395" s="280"/>
      <c r="E395" s="280"/>
      <c r="F395" s="280"/>
      <c r="G395" s="280"/>
      <c r="H395" s="312"/>
      <c r="I395" s="280"/>
      <c r="J395" s="280"/>
      <c r="K395" s="280"/>
      <c r="L395" s="280"/>
      <c r="M395" s="280"/>
      <c r="N395" s="280"/>
      <c r="O395" s="280"/>
      <c r="P395" s="280"/>
      <c r="Q395" s="280"/>
      <c r="R395" s="280"/>
      <c r="S395" s="280"/>
      <c r="T395" s="280"/>
      <c r="U395" s="280"/>
      <c r="V395" s="280"/>
      <c r="W395" s="280"/>
      <c r="X395" s="280"/>
      <c r="Y395" s="280"/>
      <c r="Z395" s="280"/>
      <c r="AA395" s="280"/>
      <c r="AB395" s="280"/>
      <c r="AC395" s="280"/>
      <c r="AD395" s="280"/>
    </row>
    <row r="396" spans="1:30" ht="12.75" customHeight="1">
      <c r="A396" s="280"/>
      <c r="B396" s="280"/>
      <c r="C396" s="280"/>
      <c r="D396" s="280"/>
      <c r="E396" s="280"/>
      <c r="F396" s="280"/>
      <c r="G396" s="280"/>
      <c r="H396" s="312"/>
      <c r="I396" s="280"/>
      <c r="J396" s="280"/>
      <c r="K396" s="280"/>
      <c r="L396" s="280"/>
      <c r="M396" s="280"/>
      <c r="N396" s="280"/>
      <c r="O396" s="280"/>
      <c r="P396" s="280"/>
      <c r="Q396" s="280"/>
      <c r="R396" s="280"/>
      <c r="S396" s="280"/>
      <c r="T396" s="280"/>
      <c r="U396" s="280"/>
      <c r="V396" s="280"/>
      <c r="W396" s="280"/>
      <c r="X396" s="280"/>
      <c r="Y396" s="280"/>
      <c r="Z396" s="280"/>
      <c r="AA396" s="280"/>
      <c r="AB396" s="280"/>
      <c r="AC396" s="280"/>
      <c r="AD396" s="280"/>
    </row>
    <row r="397" spans="1:30" ht="12.75" customHeight="1">
      <c r="A397" s="280"/>
      <c r="B397" s="280"/>
      <c r="C397" s="280"/>
      <c r="D397" s="280"/>
      <c r="E397" s="280"/>
      <c r="F397" s="280"/>
      <c r="G397" s="280"/>
      <c r="H397" s="312"/>
      <c r="I397" s="280"/>
      <c r="J397" s="280"/>
      <c r="K397" s="280"/>
      <c r="L397" s="280"/>
      <c r="M397" s="280"/>
      <c r="N397" s="280"/>
      <c r="O397" s="280"/>
      <c r="P397" s="280"/>
      <c r="Q397" s="280"/>
      <c r="R397" s="280"/>
      <c r="S397" s="280"/>
      <c r="T397" s="280"/>
      <c r="U397" s="280"/>
      <c r="V397" s="280"/>
      <c r="W397" s="280"/>
      <c r="X397" s="280"/>
      <c r="Y397" s="280"/>
      <c r="Z397" s="280"/>
      <c r="AA397" s="280"/>
      <c r="AB397" s="280"/>
      <c r="AC397" s="280"/>
      <c r="AD397" s="280"/>
    </row>
    <row r="398" spans="1:30" ht="12.75" customHeight="1">
      <c r="A398" s="280"/>
      <c r="B398" s="280"/>
      <c r="C398" s="280"/>
      <c r="D398" s="280"/>
      <c r="E398" s="280"/>
      <c r="F398" s="280"/>
      <c r="G398" s="280"/>
      <c r="H398" s="312"/>
      <c r="I398" s="280"/>
      <c r="J398" s="280"/>
      <c r="K398" s="280"/>
      <c r="L398" s="280"/>
      <c r="M398" s="280"/>
      <c r="N398" s="280"/>
      <c r="O398" s="280"/>
      <c r="P398" s="280"/>
      <c r="Q398" s="280"/>
      <c r="R398" s="280"/>
      <c r="S398" s="280"/>
      <c r="T398" s="280"/>
      <c r="U398" s="280"/>
      <c r="V398" s="280"/>
      <c r="W398" s="280"/>
      <c r="X398" s="280"/>
      <c r="Y398" s="280"/>
      <c r="Z398" s="280"/>
      <c r="AA398" s="280"/>
      <c r="AB398" s="280"/>
      <c r="AC398" s="280"/>
      <c r="AD398" s="280"/>
    </row>
    <row r="399" spans="1:30" ht="12.75" customHeight="1">
      <c r="A399" s="280"/>
      <c r="B399" s="280"/>
      <c r="C399" s="280"/>
      <c r="D399" s="280"/>
      <c r="E399" s="280"/>
      <c r="F399" s="280"/>
      <c r="G399" s="280"/>
      <c r="H399" s="312"/>
      <c r="I399" s="280"/>
      <c r="J399" s="280"/>
      <c r="K399" s="280"/>
      <c r="L399" s="280"/>
      <c r="M399" s="280"/>
      <c r="N399" s="280"/>
      <c r="O399" s="280"/>
      <c r="P399" s="280"/>
      <c r="Q399" s="280"/>
      <c r="R399" s="280"/>
      <c r="S399" s="280"/>
      <c r="T399" s="280"/>
      <c r="U399" s="280"/>
      <c r="V399" s="280"/>
      <c r="W399" s="280"/>
      <c r="X399" s="280"/>
      <c r="Y399" s="280"/>
      <c r="Z399" s="280"/>
      <c r="AA399" s="280"/>
      <c r="AB399" s="280"/>
      <c r="AC399" s="280"/>
      <c r="AD399" s="280"/>
    </row>
    <row r="400" spans="1:30" ht="12.75" customHeight="1">
      <c r="A400" s="280"/>
      <c r="B400" s="280"/>
      <c r="C400" s="280"/>
      <c r="D400" s="280"/>
      <c r="E400" s="280"/>
      <c r="F400" s="280"/>
      <c r="G400" s="280"/>
      <c r="H400" s="312"/>
      <c r="I400" s="280"/>
      <c r="J400" s="280"/>
      <c r="K400" s="280"/>
      <c r="L400" s="280"/>
      <c r="M400" s="280"/>
      <c r="N400" s="280"/>
      <c r="O400" s="280"/>
      <c r="P400" s="280"/>
      <c r="Q400" s="280"/>
      <c r="R400" s="280"/>
      <c r="S400" s="280"/>
      <c r="T400" s="280"/>
      <c r="U400" s="280"/>
      <c r="V400" s="280"/>
      <c r="W400" s="280"/>
      <c r="X400" s="280"/>
      <c r="Y400" s="280"/>
      <c r="Z400" s="280"/>
      <c r="AA400" s="280"/>
      <c r="AB400" s="280"/>
      <c r="AC400" s="280"/>
      <c r="AD400" s="280"/>
    </row>
    <row r="401" spans="1:30" ht="12.75" customHeight="1">
      <c r="A401" s="280"/>
      <c r="B401" s="280"/>
      <c r="C401" s="280"/>
      <c r="D401" s="280"/>
      <c r="E401" s="280"/>
      <c r="F401" s="280"/>
      <c r="G401" s="280"/>
      <c r="H401" s="312"/>
      <c r="I401" s="280"/>
      <c r="J401" s="280"/>
      <c r="K401" s="280"/>
      <c r="L401" s="280"/>
      <c r="M401" s="280"/>
      <c r="N401" s="280"/>
      <c r="O401" s="280"/>
      <c r="P401" s="280"/>
      <c r="Q401" s="280"/>
      <c r="R401" s="280"/>
      <c r="S401" s="280"/>
      <c r="T401" s="280"/>
      <c r="U401" s="280"/>
      <c r="V401" s="280"/>
      <c r="W401" s="280"/>
      <c r="X401" s="280"/>
      <c r="Y401" s="280"/>
      <c r="Z401" s="280"/>
      <c r="AA401" s="280"/>
      <c r="AB401" s="280"/>
      <c r="AC401" s="280"/>
      <c r="AD401" s="280"/>
    </row>
    <row r="402" spans="1:30" ht="12.75" customHeight="1">
      <c r="A402" s="280"/>
      <c r="B402" s="280"/>
      <c r="C402" s="280"/>
      <c r="D402" s="280"/>
      <c r="E402" s="280"/>
      <c r="F402" s="280"/>
      <c r="G402" s="280"/>
      <c r="H402" s="312"/>
      <c r="I402" s="280"/>
      <c r="J402" s="280"/>
      <c r="K402" s="280"/>
      <c r="L402" s="280"/>
      <c r="M402" s="280"/>
      <c r="N402" s="280"/>
      <c r="O402" s="280"/>
      <c r="P402" s="280"/>
      <c r="Q402" s="280"/>
      <c r="R402" s="280"/>
      <c r="S402" s="280"/>
      <c r="T402" s="280"/>
      <c r="U402" s="280"/>
      <c r="V402" s="280"/>
      <c r="W402" s="280"/>
      <c r="X402" s="280"/>
      <c r="Y402" s="280"/>
      <c r="Z402" s="280"/>
      <c r="AA402" s="280"/>
      <c r="AB402" s="280"/>
      <c r="AC402" s="280"/>
      <c r="AD402" s="280"/>
    </row>
    <row r="403" spans="1:30" ht="12.75" customHeight="1">
      <c r="A403" s="280"/>
      <c r="B403" s="280"/>
      <c r="C403" s="280"/>
      <c r="D403" s="280"/>
      <c r="E403" s="280"/>
      <c r="F403" s="280"/>
      <c r="G403" s="280"/>
      <c r="H403" s="312"/>
      <c r="I403" s="280"/>
      <c r="J403" s="280"/>
      <c r="K403" s="280"/>
      <c r="L403" s="280"/>
      <c r="M403" s="280"/>
      <c r="N403" s="280"/>
      <c r="O403" s="280"/>
      <c r="P403" s="280"/>
      <c r="Q403" s="280"/>
      <c r="R403" s="280"/>
      <c r="S403" s="280"/>
      <c r="T403" s="280"/>
      <c r="U403" s="280"/>
      <c r="V403" s="280"/>
      <c r="W403" s="280"/>
      <c r="X403" s="280"/>
      <c r="Y403" s="280"/>
      <c r="Z403" s="280"/>
      <c r="AA403" s="280"/>
      <c r="AB403" s="280"/>
      <c r="AC403" s="280"/>
      <c r="AD403" s="280"/>
    </row>
    <row r="404" spans="1:30" ht="12.75" customHeight="1">
      <c r="A404" s="280"/>
      <c r="B404" s="280"/>
      <c r="C404" s="280"/>
      <c r="D404" s="280"/>
      <c r="E404" s="280"/>
      <c r="F404" s="280"/>
      <c r="G404" s="280"/>
      <c r="H404" s="312"/>
      <c r="I404" s="280"/>
      <c r="J404" s="280"/>
      <c r="K404" s="280"/>
      <c r="L404" s="280"/>
      <c r="M404" s="280"/>
      <c r="N404" s="280"/>
      <c r="O404" s="280"/>
      <c r="P404" s="280"/>
      <c r="Q404" s="280"/>
      <c r="R404" s="280"/>
      <c r="S404" s="280"/>
      <c r="T404" s="280"/>
      <c r="U404" s="280"/>
      <c r="V404" s="280"/>
      <c r="W404" s="280"/>
      <c r="X404" s="280"/>
      <c r="Y404" s="280"/>
      <c r="Z404" s="280"/>
      <c r="AA404" s="280"/>
      <c r="AB404" s="280"/>
      <c r="AC404" s="280"/>
      <c r="AD404" s="280"/>
    </row>
    <row r="405" spans="1:30" ht="12.75" customHeight="1">
      <c r="A405" s="280"/>
      <c r="B405" s="280"/>
      <c r="C405" s="280"/>
      <c r="D405" s="280"/>
      <c r="E405" s="280"/>
      <c r="F405" s="280"/>
      <c r="G405" s="280"/>
      <c r="H405" s="312"/>
      <c r="I405" s="280"/>
      <c r="J405" s="280"/>
      <c r="K405" s="280"/>
      <c r="L405" s="280"/>
      <c r="M405" s="280"/>
      <c r="N405" s="280"/>
      <c r="O405" s="280"/>
      <c r="P405" s="280"/>
      <c r="Q405" s="280"/>
      <c r="R405" s="280"/>
      <c r="S405" s="280"/>
      <c r="T405" s="280"/>
      <c r="U405" s="280"/>
      <c r="V405" s="280"/>
      <c r="W405" s="280"/>
      <c r="X405" s="280"/>
      <c r="Y405" s="280"/>
      <c r="Z405" s="280"/>
      <c r="AA405" s="280"/>
      <c r="AB405" s="280"/>
      <c r="AC405" s="280"/>
      <c r="AD405" s="280"/>
    </row>
    <row r="406" spans="1:30" ht="12.75" customHeight="1">
      <c r="A406" s="280"/>
      <c r="B406" s="280"/>
      <c r="C406" s="280"/>
      <c r="D406" s="280"/>
      <c r="E406" s="280"/>
      <c r="F406" s="280"/>
      <c r="G406" s="280"/>
      <c r="H406" s="312"/>
      <c r="I406" s="280"/>
      <c r="J406" s="280"/>
      <c r="K406" s="280"/>
      <c r="L406" s="280"/>
      <c r="M406" s="280"/>
      <c r="N406" s="280"/>
      <c r="O406" s="280"/>
      <c r="P406" s="280"/>
      <c r="Q406" s="280"/>
      <c r="R406" s="280"/>
      <c r="S406" s="280"/>
      <c r="T406" s="280"/>
      <c r="U406" s="280"/>
      <c r="V406" s="280"/>
      <c r="W406" s="280"/>
      <c r="X406" s="280"/>
      <c r="Y406" s="280"/>
      <c r="Z406" s="280"/>
      <c r="AA406" s="280"/>
      <c r="AB406" s="280"/>
      <c r="AC406" s="280"/>
      <c r="AD406" s="280"/>
    </row>
    <row r="407" spans="1:30" ht="12.75" customHeight="1">
      <c r="A407" s="280"/>
      <c r="B407" s="280"/>
      <c r="C407" s="280"/>
      <c r="D407" s="280"/>
      <c r="E407" s="280"/>
      <c r="F407" s="280"/>
      <c r="G407" s="280"/>
      <c r="H407" s="312"/>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280"/>
    </row>
    <row r="408" spans="1:30" ht="12.75" customHeight="1">
      <c r="A408" s="280"/>
      <c r="B408" s="280"/>
      <c r="C408" s="280"/>
      <c r="D408" s="280"/>
      <c r="E408" s="280"/>
      <c r="F408" s="280"/>
      <c r="G408" s="280"/>
      <c r="H408" s="312"/>
      <c r="I408" s="280"/>
      <c r="J408" s="280"/>
      <c r="K408" s="280"/>
      <c r="L408" s="280"/>
      <c r="M408" s="280"/>
      <c r="N408" s="280"/>
      <c r="O408" s="280"/>
      <c r="P408" s="280"/>
      <c r="Q408" s="280"/>
      <c r="R408" s="280"/>
      <c r="S408" s="280"/>
      <c r="T408" s="280"/>
      <c r="U408" s="280"/>
      <c r="V408" s="280"/>
      <c r="W408" s="280"/>
      <c r="X408" s="280"/>
      <c r="Y408" s="280"/>
      <c r="Z408" s="280"/>
      <c r="AA408" s="280"/>
      <c r="AB408" s="280"/>
      <c r="AC408" s="280"/>
      <c r="AD408" s="280"/>
    </row>
    <row r="409" spans="1:30" ht="12.75" customHeight="1">
      <c r="A409" s="280"/>
      <c r="B409" s="280"/>
      <c r="C409" s="280"/>
      <c r="D409" s="280"/>
      <c r="E409" s="280"/>
      <c r="F409" s="280"/>
      <c r="G409" s="280"/>
      <c r="H409" s="312"/>
      <c r="I409" s="280"/>
      <c r="J409" s="280"/>
      <c r="K409" s="280"/>
      <c r="L409" s="280"/>
      <c r="M409" s="280"/>
      <c r="N409" s="280"/>
      <c r="O409" s="280"/>
      <c r="P409" s="280"/>
      <c r="Q409" s="280"/>
      <c r="R409" s="280"/>
      <c r="S409" s="280"/>
      <c r="T409" s="280"/>
      <c r="U409" s="280"/>
      <c r="V409" s="280"/>
      <c r="W409" s="280"/>
      <c r="X409" s="280"/>
      <c r="Y409" s="280"/>
      <c r="Z409" s="280"/>
      <c r="AA409" s="280"/>
      <c r="AB409" s="280"/>
      <c r="AC409" s="280"/>
      <c r="AD409" s="280"/>
    </row>
    <row r="410" spans="1:30" ht="12.75" customHeight="1">
      <c r="A410" s="280"/>
      <c r="B410" s="280"/>
      <c r="C410" s="280"/>
      <c r="D410" s="280"/>
      <c r="E410" s="280"/>
      <c r="F410" s="280"/>
      <c r="G410" s="280"/>
      <c r="H410" s="312"/>
      <c r="I410" s="280"/>
      <c r="J410" s="280"/>
      <c r="K410" s="280"/>
      <c r="L410" s="280"/>
      <c r="M410" s="280"/>
      <c r="N410" s="280"/>
      <c r="O410" s="280"/>
      <c r="P410" s="280"/>
      <c r="Q410" s="280"/>
      <c r="R410" s="280"/>
      <c r="S410" s="280"/>
      <c r="T410" s="280"/>
      <c r="U410" s="280"/>
      <c r="V410" s="280"/>
      <c r="W410" s="280"/>
      <c r="X410" s="280"/>
      <c r="Y410" s="280"/>
      <c r="Z410" s="280"/>
      <c r="AA410" s="280"/>
      <c r="AB410" s="280"/>
      <c r="AC410" s="280"/>
      <c r="AD410" s="280"/>
    </row>
    <row r="411" spans="1:30" ht="12.75" customHeight="1">
      <c r="A411" s="280"/>
      <c r="B411" s="280"/>
      <c r="C411" s="280"/>
      <c r="D411" s="280"/>
      <c r="E411" s="280"/>
      <c r="F411" s="280"/>
      <c r="G411" s="280"/>
      <c r="H411" s="312"/>
      <c r="I411" s="280"/>
      <c r="J411" s="280"/>
      <c r="K411" s="280"/>
      <c r="L411" s="280"/>
      <c r="M411" s="280"/>
      <c r="N411" s="280"/>
      <c r="O411" s="280"/>
      <c r="P411" s="280"/>
      <c r="Q411" s="280"/>
      <c r="R411" s="280"/>
      <c r="S411" s="280"/>
      <c r="T411" s="280"/>
      <c r="U411" s="280"/>
      <c r="V411" s="280"/>
      <c r="W411" s="280"/>
      <c r="X411" s="280"/>
      <c r="Y411" s="280"/>
      <c r="Z411" s="280"/>
      <c r="AA411" s="280"/>
      <c r="AB411" s="280"/>
      <c r="AC411" s="280"/>
      <c r="AD411" s="280"/>
    </row>
    <row r="412" spans="1:30" ht="12.75" customHeight="1">
      <c r="A412" s="280"/>
      <c r="B412" s="280"/>
      <c r="C412" s="280"/>
      <c r="D412" s="280"/>
      <c r="E412" s="280"/>
      <c r="F412" s="280"/>
      <c r="G412" s="280"/>
      <c r="H412" s="312"/>
      <c r="I412" s="280"/>
      <c r="J412" s="280"/>
      <c r="K412" s="280"/>
      <c r="L412" s="280"/>
      <c r="M412" s="280"/>
      <c r="N412" s="280"/>
      <c r="O412" s="280"/>
      <c r="P412" s="280"/>
      <c r="Q412" s="280"/>
      <c r="R412" s="280"/>
      <c r="S412" s="280"/>
      <c r="T412" s="280"/>
      <c r="U412" s="280"/>
      <c r="V412" s="280"/>
      <c r="W412" s="280"/>
      <c r="X412" s="280"/>
      <c r="Y412" s="280"/>
      <c r="Z412" s="280"/>
      <c r="AA412" s="280"/>
      <c r="AB412" s="280"/>
      <c r="AC412" s="280"/>
      <c r="AD412" s="280"/>
    </row>
    <row r="413" spans="1:30" ht="12.75" customHeight="1">
      <c r="A413" s="280"/>
      <c r="B413" s="280"/>
      <c r="C413" s="280"/>
      <c r="D413" s="280"/>
      <c r="E413" s="280"/>
      <c r="F413" s="280"/>
      <c r="G413" s="280"/>
      <c r="H413" s="312"/>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280"/>
    </row>
    <row r="414" spans="1:30" ht="12.75" customHeight="1">
      <c r="A414" s="280"/>
      <c r="B414" s="280"/>
      <c r="C414" s="280"/>
      <c r="D414" s="280"/>
      <c r="E414" s="280"/>
      <c r="F414" s="280"/>
      <c r="G414" s="280"/>
      <c r="H414" s="312"/>
      <c r="I414" s="280"/>
      <c r="J414" s="280"/>
      <c r="K414" s="280"/>
      <c r="L414" s="280"/>
      <c r="M414" s="280"/>
      <c r="N414" s="280"/>
      <c r="O414" s="280"/>
      <c r="P414" s="280"/>
      <c r="Q414" s="280"/>
      <c r="R414" s="280"/>
      <c r="S414" s="280"/>
      <c r="T414" s="280"/>
      <c r="U414" s="280"/>
      <c r="V414" s="280"/>
      <c r="W414" s="280"/>
      <c r="X414" s="280"/>
      <c r="Y414" s="280"/>
      <c r="Z414" s="280"/>
      <c r="AA414" s="280"/>
      <c r="AB414" s="280"/>
      <c r="AC414" s="280"/>
      <c r="AD414" s="280"/>
    </row>
    <row r="415" spans="1:30" ht="12.75" customHeight="1">
      <c r="A415" s="280"/>
      <c r="B415" s="280"/>
      <c r="C415" s="280"/>
      <c r="D415" s="280"/>
      <c r="E415" s="280"/>
      <c r="F415" s="280"/>
      <c r="G415" s="280"/>
      <c r="H415" s="312"/>
      <c r="I415" s="280"/>
      <c r="J415" s="280"/>
      <c r="K415" s="280"/>
      <c r="L415" s="280"/>
      <c r="M415" s="280"/>
      <c r="N415" s="280"/>
      <c r="O415" s="280"/>
      <c r="P415" s="280"/>
      <c r="Q415" s="280"/>
      <c r="R415" s="280"/>
      <c r="S415" s="280"/>
      <c r="T415" s="280"/>
      <c r="U415" s="280"/>
      <c r="V415" s="280"/>
      <c r="W415" s="280"/>
      <c r="X415" s="280"/>
      <c r="Y415" s="280"/>
      <c r="Z415" s="280"/>
      <c r="AA415" s="280"/>
      <c r="AB415" s="280"/>
      <c r="AC415" s="280"/>
      <c r="AD415" s="280"/>
    </row>
    <row r="416" spans="1:30" ht="12.75" customHeight="1">
      <c r="A416" s="280"/>
      <c r="B416" s="280"/>
      <c r="C416" s="280"/>
      <c r="D416" s="280"/>
      <c r="E416" s="280"/>
      <c r="F416" s="280"/>
      <c r="G416" s="280"/>
      <c r="H416" s="312"/>
      <c r="I416" s="280"/>
      <c r="J416" s="280"/>
      <c r="K416" s="280"/>
      <c r="L416" s="280"/>
      <c r="M416" s="280"/>
      <c r="N416" s="280"/>
      <c r="O416" s="280"/>
      <c r="P416" s="280"/>
      <c r="Q416" s="280"/>
      <c r="R416" s="280"/>
      <c r="S416" s="280"/>
      <c r="T416" s="280"/>
      <c r="U416" s="280"/>
      <c r="V416" s="280"/>
      <c r="W416" s="280"/>
      <c r="X416" s="280"/>
      <c r="Y416" s="280"/>
      <c r="Z416" s="280"/>
      <c r="AA416" s="280"/>
      <c r="AB416" s="280"/>
      <c r="AC416" s="280"/>
      <c r="AD416" s="280"/>
    </row>
    <row r="417" spans="1:30" ht="12.75" customHeight="1">
      <c r="A417" s="280"/>
      <c r="B417" s="280"/>
      <c r="C417" s="280"/>
      <c r="D417" s="280"/>
      <c r="E417" s="280"/>
      <c r="F417" s="280"/>
      <c r="G417" s="280"/>
      <c r="H417" s="312"/>
      <c r="I417" s="280"/>
      <c r="J417" s="280"/>
      <c r="K417" s="280"/>
      <c r="L417" s="280"/>
      <c r="M417" s="280"/>
      <c r="N417" s="280"/>
      <c r="O417" s="280"/>
      <c r="P417" s="280"/>
      <c r="Q417" s="280"/>
      <c r="R417" s="280"/>
      <c r="S417" s="280"/>
      <c r="T417" s="280"/>
      <c r="U417" s="280"/>
      <c r="V417" s="280"/>
      <c r="W417" s="280"/>
      <c r="X417" s="280"/>
      <c r="Y417" s="280"/>
      <c r="Z417" s="280"/>
      <c r="AA417" s="280"/>
      <c r="AB417" s="280"/>
      <c r="AC417" s="280"/>
      <c r="AD417" s="280"/>
    </row>
    <row r="418" spans="1:30" ht="12.75" customHeight="1">
      <c r="A418" s="280"/>
      <c r="B418" s="280"/>
      <c r="C418" s="280"/>
      <c r="D418" s="280"/>
      <c r="E418" s="280"/>
      <c r="F418" s="280"/>
      <c r="G418" s="280"/>
      <c r="H418" s="312"/>
      <c r="I418" s="280"/>
      <c r="J418" s="280"/>
      <c r="K418" s="280"/>
      <c r="L418" s="280"/>
      <c r="M418" s="280"/>
      <c r="N418" s="280"/>
      <c r="O418" s="280"/>
      <c r="P418" s="280"/>
      <c r="Q418" s="280"/>
      <c r="R418" s="280"/>
      <c r="S418" s="280"/>
      <c r="T418" s="280"/>
      <c r="U418" s="280"/>
      <c r="V418" s="280"/>
      <c r="W418" s="280"/>
      <c r="X418" s="280"/>
      <c r="Y418" s="280"/>
      <c r="Z418" s="280"/>
      <c r="AA418" s="280"/>
      <c r="AB418" s="280"/>
      <c r="AC418" s="280"/>
      <c r="AD418" s="280"/>
    </row>
    <row r="419" spans="1:30" ht="12.75" customHeight="1">
      <c r="A419" s="280"/>
      <c r="B419" s="280"/>
      <c r="C419" s="280"/>
      <c r="D419" s="280"/>
      <c r="E419" s="280"/>
      <c r="F419" s="280"/>
      <c r="G419" s="280"/>
      <c r="H419" s="312"/>
      <c r="I419" s="280"/>
      <c r="J419" s="280"/>
      <c r="K419" s="280"/>
      <c r="L419" s="280"/>
      <c r="M419" s="280"/>
      <c r="N419" s="280"/>
      <c r="O419" s="280"/>
      <c r="P419" s="280"/>
      <c r="Q419" s="280"/>
      <c r="R419" s="280"/>
      <c r="S419" s="280"/>
      <c r="T419" s="280"/>
      <c r="U419" s="280"/>
      <c r="V419" s="280"/>
      <c r="W419" s="280"/>
      <c r="X419" s="280"/>
      <c r="Y419" s="280"/>
      <c r="Z419" s="280"/>
      <c r="AA419" s="280"/>
      <c r="AB419" s="280"/>
      <c r="AC419" s="280"/>
      <c r="AD419" s="280"/>
    </row>
    <row r="420" spans="1:30" ht="12.75" customHeight="1">
      <c r="A420" s="280"/>
      <c r="B420" s="280"/>
      <c r="C420" s="280"/>
      <c r="D420" s="280"/>
      <c r="E420" s="280"/>
      <c r="F420" s="280"/>
      <c r="G420" s="280"/>
      <c r="H420" s="312"/>
      <c r="I420" s="280"/>
      <c r="J420" s="280"/>
      <c r="K420" s="280"/>
      <c r="L420" s="280"/>
      <c r="M420" s="280"/>
      <c r="N420" s="280"/>
      <c r="O420" s="280"/>
      <c r="P420" s="280"/>
      <c r="Q420" s="280"/>
      <c r="R420" s="280"/>
      <c r="S420" s="280"/>
      <c r="T420" s="280"/>
      <c r="U420" s="280"/>
      <c r="V420" s="280"/>
      <c r="W420" s="280"/>
      <c r="X420" s="280"/>
      <c r="Y420" s="280"/>
      <c r="Z420" s="280"/>
      <c r="AA420" s="280"/>
      <c r="AB420" s="280"/>
      <c r="AC420" s="280"/>
      <c r="AD420" s="280"/>
    </row>
    <row r="421" spans="1:30" ht="12.75" customHeight="1">
      <c r="A421" s="280"/>
      <c r="B421" s="280"/>
      <c r="C421" s="280"/>
      <c r="D421" s="280"/>
      <c r="E421" s="280"/>
      <c r="F421" s="280"/>
      <c r="G421" s="280"/>
      <c r="H421" s="312"/>
      <c r="I421" s="280"/>
      <c r="J421" s="280"/>
      <c r="K421" s="280"/>
      <c r="L421" s="280"/>
      <c r="M421" s="280"/>
      <c r="N421" s="280"/>
      <c r="O421" s="280"/>
      <c r="P421" s="280"/>
      <c r="Q421" s="280"/>
      <c r="R421" s="280"/>
      <c r="S421" s="280"/>
      <c r="T421" s="280"/>
      <c r="U421" s="280"/>
      <c r="V421" s="280"/>
      <c r="W421" s="280"/>
      <c r="X421" s="280"/>
      <c r="Y421" s="280"/>
      <c r="Z421" s="280"/>
      <c r="AA421" s="280"/>
      <c r="AB421" s="280"/>
      <c r="AC421" s="280"/>
      <c r="AD421" s="280"/>
    </row>
    <row r="422" spans="1:30" ht="12.75" customHeight="1">
      <c r="A422" s="280"/>
      <c r="B422" s="280"/>
      <c r="C422" s="280"/>
      <c r="D422" s="280"/>
      <c r="E422" s="280"/>
      <c r="F422" s="280"/>
      <c r="G422" s="280"/>
      <c r="H422" s="312"/>
      <c r="I422" s="280"/>
      <c r="J422" s="280"/>
      <c r="K422" s="280"/>
      <c r="L422" s="280"/>
      <c r="M422" s="280"/>
      <c r="N422" s="280"/>
      <c r="O422" s="280"/>
      <c r="P422" s="280"/>
      <c r="Q422" s="280"/>
      <c r="R422" s="280"/>
      <c r="S422" s="280"/>
      <c r="T422" s="280"/>
      <c r="U422" s="280"/>
      <c r="V422" s="280"/>
      <c r="W422" s="280"/>
      <c r="X422" s="280"/>
      <c r="Y422" s="280"/>
      <c r="Z422" s="280"/>
      <c r="AA422" s="280"/>
      <c r="AB422" s="280"/>
      <c r="AC422" s="280"/>
      <c r="AD422" s="280"/>
    </row>
    <row r="423" spans="1:30" ht="12.75" customHeight="1">
      <c r="A423" s="280"/>
      <c r="B423" s="280"/>
      <c r="C423" s="280"/>
      <c r="D423" s="280"/>
      <c r="E423" s="280"/>
      <c r="F423" s="280"/>
      <c r="G423" s="280"/>
      <c r="H423" s="312"/>
      <c r="I423" s="280"/>
      <c r="J423" s="280"/>
      <c r="K423" s="280"/>
      <c r="L423" s="280"/>
      <c r="M423" s="280"/>
      <c r="N423" s="280"/>
      <c r="O423" s="280"/>
      <c r="P423" s="280"/>
      <c r="Q423" s="280"/>
      <c r="R423" s="280"/>
      <c r="S423" s="280"/>
      <c r="T423" s="280"/>
      <c r="U423" s="280"/>
      <c r="V423" s="280"/>
      <c r="W423" s="280"/>
      <c r="X423" s="280"/>
      <c r="Y423" s="280"/>
      <c r="Z423" s="280"/>
      <c r="AA423" s="280"/>
      <c r="AB423" s="280"/>
      <c r="AC423" s="280"/>
      <c r="AD423" s="280"/>
    </row>
    <row r="424" spans="1:30" ht="12.75" customHeight="1">
      <c r="A424" s="280"/>
      <c r="B424" s="280"/>
      <c r="C424" s="280"/>
      <c r="D424" s="280"/>
      <c r="E424" s="280"/>
      <c r="F424" s="280"/>
      <c r="G424" s="280"/>
      <c r="H424" s="312"/>
      <c r="I424" s="280"/>
      <c r="J424" s="280"/>
      <c r="K424" s="280"/>
      <c r="L424" s="280"/>
      <c r="M424" s="280"/>
      <c r="N424" s="280"/>
      <c r="O424" s="280"/>
      <c r="P424" s="280"/>
      <c r="Q424" s="280"/>
      <c r="R424" s="280"/>
      <c r="S424" s="280"/>
      <c r="T424" s="280"/>
      <c r="U424" s="280"/>
      <c r="V424" s="280"/>
      <c r="W424" s="280"/>
      <c r="X424" s="280"/>
      <c r="Y424" s="280"/>
      <c r="Z424" s="280"/>
      <c r="AA424" s="280"/>
      <c r="AB424" s="280"/>
      <c r="AC424" s="280"/>
      <c r="AD424" s="280"/>
    </row>
    <row r="425" spans="1:30" ht="12.75" customHeight="1">
      <c r="A425" s="280"/>
      <c r="B425" s="280"/>
      <c r="C425" s="280"/>
      <c r="D425" s="280"/>
      <c r="E425" s="280"/>
      <c r="F425" s="280"/>
      <c r="G425" s="280"/>
      <c r="H425" s="312"/>
      <c r="I425" s="280"/>
      <c r="J425" s="280"/>
      <c r="K425" s="280"/>
      <c r="L425" s="280"/>
      <c r="M425" s="280"/>
      <c r="N425" s="280"/>
      <c r="O425" s="280"/>
      <c r="P425" s="280"/>
      <c r="Q425" s="280"/>
      <c r="R425" s="280"/>
      <c r="S425" s="280"/>
      <c r="T425" s="280"/>
      <c r="U425" s="280"/>
      <c r="V425" s="280"/>
      <c r="W425" s="280"/>
      <c r="X425" s="280"/>
      <c r="Y425" s="280"/>
      <c r="Z425" s="280"/>
      <c r="AA425" s="280"/>
      <c r="AB425" s="280"/>
      <c r="AC425" s="280"/>
      <c r="AD425" s="280"/>
    </row>
    <row r="426" spans="1:30" ht="12.75" customHeight="1">
      <c r="A426" s="280"/>
      <c r="B426" s="280"/>
      <c r="C426" s="280"/>
      <c r="D426" s="280"/>
      <c r="E426" s="280"/>
      <c r="F426" s="280"/>
      <c r="G426" s="280"/>
      <c r="H426" s="312"/>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280"/>
    </row>
    <row r="427" spans="1:30" ht="12.75" customHeight="1">
      <c r="A427" s="280"/>
      <c r="B427" s="280"/>
      <c r="C427" s="280"/>
      <c r="D427" s="280"/>
      <c r="E427" s="280"/>
      <c r="F427" s="280"/>
      <c r="G427" s="280"/>
      <c r="H427" s="312"/>
      <c r="I427" s="280"/>
      <c r="J427" s="280"/>
      <c r="K427" s="280"/>
      <c r="L427" s="280"/>
      <c r="M427" s="280"/>
      <c r="N427" s="280"/>
      <c r="O427" s="280"/>
      <c r="P427" s="280"/>
      <c r="Q427" s="280"/>
      <c r="R427" s="280"/>
      <c r="S427" s="280"/>
      <c r="T427" s="280"/>
      <c r="U427" s="280"/>
      <c r="V427" s="280"/>
      <c r="W427" s="280"/>
      <c r="X427" s="280"/>
      <c r="Y427" s="280"/>
      <c r="Z427" s="280"/>
      <c r="AA427" s="280"/>
      <c r="AB427" s="280"/>
      <c r="AC427" s="280"/>
      <c r="AD427" s="280"/>
    </row>
    <row r="428" spans="1:30" ht="12.75" customHeight="1">
      <c r="A428" s="280"/>
      <c r="B428" s="280"/>
      <c r="C428" s="280"/>
      <c r="D428" s="280"/>
      <c r="E428" s="280"/>
      <c r="F428" s="280"/>
      <c r="G428" s="280"/>
      <c r="H428" s="312"/>
      <c r="I428" s="280"/>
      <c r="J428" s="280"/>
      <c r="K428" s="280"/>
      <c r="L428" s="280"/>
      <c r="M428" s="280"/>
      <c r="N428" s="280"/>
      <c r="O428" s="280"/>
      <c r="P428" s="280"/>
      <c r="Q428" s="280"/>
      <c r="R428" s="280"/>
      <c r="S428" s="280"/>
      <c r="T428" s="280"/>
      <c r="U428" s="280"/>
      <c r="V428" s="280"/>
      <c r="W428" s="280"/>
      <c r="X428" s="280"/>
      <c r="Y428" s="280"/>
      <c r="Z428" s="280"/>
      <c r="AA428" s="280"/>
      <c r="AB428" s="280"/>
      <c r="AC428" s="280"/>
      <c r="AD428" s="280"/>
    </row>
    <row r="429" spans="1:30" ht="12.75" customHeight="1">
      <c r="A429" s="280"/>
      <c r="B429" s="280"/>
      <c r="C429" s="280"/>
      <c r="D429" s="280"/>
      <c r="E429" s="280"/>
      <c r="F429" s="280"/>
      <c r="G429" s="280"/>
      <c r="H429" s="312"/>
      <c r="I429" s="280"/>
      <c r="J429" s="280"/>
      <c r="K429" s="280"/>
      <c r="L429" s="280"/>
      <c r="M429" s="280"/>
      <c r="N429" s="280"/>
      <c r="O429" s="280"/>
      <c r="P429" s="280"/>
      <c r="Q429" s="280"/>
      <c r="R429" s="280"/>
      <c r="S429" s="280"/>
      <c r="T429" s="280"/>
      <c r="U429" s="280"/>
      <c r="V429" s="280"/>
      <c r="W429" s="280"/>
      <c r="X429" s="280"/>
      <c r="Y429" s="280"/>
      <c r="Z429" s="280"/>
      <c r="AA429" s="280"/>
      <c r="AB429" s="280"/>
      <c r="AC429" s="280"/>
      <c r="AD429" s="280"/>
    </row>
    <row r="430" spans="1:30" ht="12.75" customHeight="1">
      <c r="A430" s="280"/>
      <c r="B430" s="280"/>
      <c r="C430" s="280"/>
      <c r="D430" s="280"/>
      <c r="E430" s="280"/>
      <c r="F430" s="280"/>
      <c r="G430" s="280"/>
      <c r="H430" s="312"/>
      <c r="I430" s="280"/>
      <c r="J430" s="280"/>
      <c r="K430" s="280"/>
      <c r="L430" s="280"/>
      <c r="M430" s="280"/>
      <c r="N430" s="280"/>
      <c r="O430" s="280"/>
      <c r="P430" s="280"/>
      <c r="Q430" s="280"/>
      <c r="R430" s="280"/>
      <c r="S430" s="280"/>
      <c r="T430" s="280"/>
      <c r="U430" s="280"/>
      <c r="V430" s="280"/>
      <c r="W430" s="280"/>
      <c r="X430" s="280"/>
      <c r="Y430" s="280"/>
      <c r="Z430" s="280"/>
      <c r="AA430" s="280"/>
      <c r="AB430" s="280"/>
      <c r="AC430" s="280"/>
      <c r="AD430" s="280"/>
    </row>
    <row r="431" spans="1:30" ht="12.75" customHeight="1">
      <c r="A431" s="280"/>
      <c r="B431" s="280"/>
      <c r="C431" s="280"/>
      <c r="D431" s="280"/>
      <c r="E431" s="280"/>
      <c r="F431" s="280"/>
      <c r="G431" s="280"/>
      <c r="H431" s="312"/>
      <c r="I431" s="280"/>
      <c r="J431" s="280"/>
      <c r="K431" s="280"/>
      <c r="L431" s="280"/>
      <c r="M431" s="280"/>
      <c r="N431" s="280"/>
      <c r="O431" s="280"/>
      <c r="P431" s="280"/>
      <c r="Q431" s="280"/>
      <c r="R431" s="280"/>
      <c r="S431" s="280"/>
      <c r="T431" s="280"/>
      <c r="U431" s="280"/>
      <c r="V431" s="280"/>
      <c r="W431" s="280"/>
      <c r="X431" s="280"/>
      <c r="Y431" s="280"/>
      <c r="Z431" s="280"/>
      <c r="AA431" s="280"/>
      <c r="AB431" s="280"/>
      <c r="AC431" s="280"/>
      <c r="AD431" s="280"/>
    </row>
    <row r="432" spans="1:30" ht="12.75" customHeight="1">
      <c r="A432" s="280"/>
      <c r="B432" s="280"/>
      <c r="C432" s="280"/>
      <c r="D432" s="280"/>
      <c r="E432" s="280"/>
      <c r="F432" s="280"/>
      <c r="G432" s="280"/>
      <c r="H432" s="312"/>
      <c r="I432" s="280"/>
      <c r="J432" s="280"/>
      <c r="K432" s="280"/>
      <c r="L432" s="280"/>
      <c r="M432" s="280"/>
      <c r="N432" s="280"/>
      <c r="O432" s="280"/>
      <c r="P432" s="280"/>
      <c r="Q432" s="280"/>
      <c r="R432" s="280"/>
      <c r="S432" s="280"/>
      <c r="T432" s="280"/>
      <c r="U432" s="280"/>
      <c r="V432" s="280"/>
      <c r="W432" s="280"/>
      <c r="X432" s="280"/>
      <c r="Y432" s="280"/>
      <c r="Z432" s="280"/>
      <c r="AA432" s="280"/>
      <c r="AB432" s="280"/>
      <c r="AC432" s="280"/>
      <c r="AD432" s="280"/>
    </row>
    <row r="433" spans="1:30" ht="12.75" customHeight="1">
      <c r="A433" s="280"/>
      <c r="B433" s="280"/>
      <c r="C433" s="280"/>
      <c r="D433" s="280"/>
      <c r="E433" s="280"/>
      <c r="F433" s="280"/>
      <c r="G433" s="280"/>
      <c r="H433" s="312"/>
      <c r="I433" s="280"/>
      <c r="J433" s="280"/>
      <c r="K433" s="280"/>
      <c r="L433" s="280"/>
      <c r="M433" s="280"/>
      <c r="N433" s="280"/>
      <c r="O433" s="280"/>
      <c r="P433" s="280"/>
      <c r="Q433" s="280"/>
      <c r="R433" s="280"/>
      <c r="S433" s="280"/>
      <c r="T433" s="280"/>
      <c r="U433" s="280"/>
      <c r="V433" s="280"/>
      <c r="W433" s="280"/>
      <c r="X433" s="280"/>
      <c r="Y433" s="280"/>
      <c r="Z433" s="280"/>
      <c r="AA433" s="280"/>
      <c r="AB433" s="280"/>
      <c r="AC433" s="280"/>
      <c r="AD433" s="280"/>
    </row>
    <row r="434" spans="1:30" ht="12.75" customHeight="1">
      <c r="A434" s="280"/>
      <c r="B434" s="280"/>
      <c r="C434" s="280"/>
      <c r="D434" s="280"/>
      <c r="E434" s="280"/>
      <c r="F434" s="280"/>
      <c r="G434" s="280"/>
      <c r="H434" s="312"/>
      <c r="I434" s="280"/>
      <c r="J434" s="280"/>
      <c r="K434" s="280"/>
      <c r="L434" s="280"/>
      <c r="M434" s="280"/>
      <c r="N434" s="280"/>
      <c r="O434" s="280"/>
      <c r="P434" s="280"/>
      <c r="Q434" s="280"/>
      <c r="R434" s="280"/>
      <c r="S434" s="280"/>
      <c r="T434" s="280"/>
      <c r="U434" s="280"/>
      <c r="V434" s="280"/>
      <c r="W434" s="280"/>
      <c r="X434" s="280"/>
      <c r="Y434" s="280"/>
      <c r="Z434" s="280"/>
      <c r="AA434" s="280"/>
      <c r="AB434" s="280"/>
      <c r="AC434" s="280"/>
      <c r="AD434" s="280"/>
    </row>
    <row r="435" spans="1:30" ht="12.75" customHeight="1">
      <c r="A435" s="280"/>
      <c r="B435" s="280"/>
      <c r="C435" s="280"/>
      <c r="D435" s="280"/>
      <c r="E435" s="280"/>
      <c r="F435" s="280"/>
      <c r="G435" s="280"/>
      <c r="H435" s="312"/>
      <c r="I435" s="280"/>
      <c r="J435" s="280"/>
      <c r="K435" s="280"/>
      <c r="L435" s="280"/>
      <c r="M435" s="280"/>
      <c r="N435" s="280"/>
      <c r="O435" s="280"/>
      <c r="P435" s="280"/>
      <c r="Q435" s="280"/>
      <c r="R435" s="280"/>
      <c r="S435" s="280"/>
      <c r="T435" s="280"/>
      <c r="U435" s="280"/>
      <c r="V435" s="280"/>
      <c r="W435" s="280"/>
      <c r="X435" s="280"/>
      <c r="Y435" s="280"/>
      <c r="Z435" s="280"/>
      <c r="AA435" s="280"/>
      <c r="AB435" s="280"/>
      <c r="AC435" s="280"/>
      <c r="AD435" s="280"/>
    </row>
    <row r="436" spans="1:30" ht="12.75" customHeight="1">
      <c r="A436" s="280"/>
      <c r="B436" s="280"/>
      <c r="C436" s="280"/>
      <c r="D436" s="280"/>
      <c r="E436" s="280"/>
      <c r="F436" s="280"/>
      <c r="G436" s="280"/>
      <c r="H436" s="312"/>
      <c r="I436" s="280"/>
      <c r="J436" s="280"/>
      <c r="K436" s="280"/>
      <c r="L436" s="280"/>
      <c r="M436" s="280"/>
      <c r="N436" s="280"/>
      <c r="O436" s="280"/>
      <c r="P436" s="280"/>
      <c r="Q436" s="280"/>
      <c r="R436" s="280"/>
      <c r="S436" s="280"/>
      <c r="T436" s="280"/>
      <c r="U436" s="280"/>
      <c r="V436" s="280"/>
      <c r="W436" s="280"/>
      <c r="X436" s="280"/>
      <c r="Y436" s="280"/>
      <c r="Z436" s="280"/>
      <c r="AA436" s="280"/>
      <c r="AB436" s="280"/>
      <c r="AC436" s="280"/>
      <c r="AD436" s="280"/>
    </row>
    <row r="437" spans="1:30" ht="12.75" customHeight="1">
      <c r="A437" s="280"/>
      <c r="B437" s="280"/>
      <c r="C437" s="280"/>
      <c r="D437" s="280"/>
      <c r="E437" s="280"/>
      <c r="F437" s="280"/>
      <c r="G437" s="280"/>
      <c r="H437" s="312"/>
      <c r="I437" s="280"/>
      <c r="J437" s="280"/>
      <c r="K437" s="280"/>
      <c r="L437" s="280"/>
      <c r="M437" s="280"/>
      <c r="N437" s="280"/>
      <c r="O437" s="280"/>
      <c r="P437" s="280"/>
      <c r="Q437" s="280"/>
      <c r="R437" s="280"/>
      <c r="S437" s="280"/>
      <c r="T437" s="280"/>
      <c r="U437" s="280"/>
      <c r="V437" s="280"/>
      <c r="W437" s="280"/>
      <c r="X437" s="280"/>
      <c r="Y437" s="280"/>
      <c r="Z437" s="280"/>
      <c r="AA437" s="280"/>
      <c r="AB437" s="280"/>
      <c r="AC437" s="280"/>
      <c r="AD437" s="280"/>
    </row>
    <row r="438" spans="1:30" ht="12.75" customHeight="1">
      <c r="A438" s="280"/>
      <c r="B438" s="280"/>
      <c r="C438" s="280"/>
      <c r="D438" s="280"/>
      <c r="E438" s="280"/>
      <c r="F438" s="280"/>
      <c r="G438" s="280"/>
      <c r="H438" s="312"/>
      <c r="I438" s="280"/>
      <c r="J438" s="280"/>
      <c r="K438" s="280"/>
      <c r="L438" s="280"/>
      <c r="M438" s="280"/>
      <c r="N438" s="280"/>
      <c r="O438" s="280"/>
      <c r="P438" s="280"/>
      <c r="Q438" s="280"/>
      <c r="R438" s="280"/>
      <c r="S438" s="280"/>
      <c r="T438" s="280"/>
      <c r="U438" s="280"/>
      <c r="V438" s="280"/>
      <c r="W438" s="280"/>
      <c r="X438" s="280"/>
      <c r="Y438" s="280"/>
      <c r="Z438" s="280"/>
      <c r="AA438" s="280"/>
      <c r="AB438" s="280"/>
      <c r="AC438" s="280"/>
      <c r="AD438" s="280"/>
    </row>
    <row r="439" spans="1:30" ht="12.75" customHeight="1">
      <c r="A439" s="280"/>
      <c r="B439" s="280"/>
      <c r="C439" s="280"/>
      <c r="D439" s="280"/>
      <c r="E439" s="280"/>
      <c r="F439" s="280"/>
      <c r="G439" s="280"/>
      <c r="H439" s="312"/>
      <c r="I439" s="280"/>
      <c r="J439" s="280"/>
      <c r="K439" s="280"/>
      <c r="L439" s="280"/>
      <c r="M439" s="280"/>
      <c r="N439" s="280"/>
      <c r="O439" s="280"/>
      <c r="P439" s="280"/>
      <c r="Q439" s="280"/>
      <c r="R439" s="280"/>
      <c r="S439" s="280"/>
      <c r="T439" s="280"/>
      <c r="U439" s="280"/>
      <c r="V439" s="280"/>
      <c r="W439" s="280"/>
      <c r="X439" s="280"/>
      <c r="Y439" s="280"/>
      <c r="Z439" s="280"/>
      <c r="AA439" s="280"/>
      <c r="AB439" s="280"/>
      <c r="AC439" s="280"/>
      <c r="AD439" s="280"/>
    </row>
    <row r="440" spans="1:30" ht="12.75" customHeight="1">
      <c r="A440" s="280"/>
      <c r="B440" s="280"/>
      <c r="C440" s="280"/>
      <c r="D440" s="280"/>
      <c r="E440" s="280"/>
      <c r="F440" s="280"/>
      <c r="G440" s="280"/>
      <c r="H440" s="312"/>
      <c r="I440" s="280"/>
      <c r="J440" s="280"/>
      <c r="K440" s="280"/>
      <c r="L440" s="280"/>
      <c r="M440" s="280"/>
      <c r="N440" s="280"/>
      <c r="O440" s="280"/>
      <c r="P440" s="280"/>
      <c r="Q440" s="280"/>
      <c r="R440" s="280"/>
      <c r="S440" s="280"/>
      <c r="T440" s="280"/>
      <c r="U440" s="280"/>
      <c r="V440" s="280"/>
      <c r="W440" s="280"/>
      <c r="X440" s="280"/>
      <c r="Y440" s="280"/>
      <c r="Z440" s="280"/>
      <c r="AA440" s="280"/>
      <c r="AB440" s="280"/>
      <c r="AC440" s="280"/>
      <c r="AD440" s="280"/>
    </row>
    <row r="441" spans="1:30" ht="12.75" customHeight="1">
      <c r="A441" s="280"/>
      <c r="B441" s="280"/>
      <c r="C441" s="280"/>
      <c r="D441" s="280"/>
      <c r="E441" s="280"/>
      <c r="F441" s="280"/>
      <c r="G441" s="280"/>
      <c r="H441" s="312"/>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row>
    <row r="442" spans="1:30" ht="12.75" customHeight="1">
      <c r="A442" s="280"/>
      <c r="B442" s="280"/>
      <c r="C442" s="280"/>
      <c r="D442" s="280"/>
      <c r="E442" s="280"/>
      <c r="F442" s="280"/>
      <c r="G442" s="280"/>
      <c r="H442" s="312"/>
      <c r="I442" s="280"/>
      <c r="J442" s="280"/>
      <c r="K442" s="280"/>
      <c r="L442" s="280"/>
      <c r="M442" s="280"/>
      <c r="N442" s="280"/>
      <c r="O442" s="280"/>
      <c r="P442" s="280"/>
      <c r="Q442" s="280"/>
      <c r="R442" s="280"/>
      <c r="S442" s="280"/>
      <c r="T442" s="280"/>
      <c r="U442" s="280"/>
      <c r="V442" s="280"/>
      <c r="W442" s="280"/>
      <c r="X442" s="280"/>
      <c r="Y442" s="280"/>
      <c r="Z442" s="280"/>
      <c r="AA442" s="280"/>
      <c r="AB442" s="280"/>
      <c r="AC442" s="280"/>
      <c r="AD442" s="280"/>
    </row>
    <row r="443" spans="1:30" ht="12.75" customHeight="1">
      <c r="A443" s="280"/>
      <c r="B443" s="280"/>
      <c r="C443" s="280"/>
      <c r="D443" s="280"/>
      <c r="E443" s="280"/>
      <c r="F443" s="280"/>
      <c r="G443" s="280"/>
      <c r="H443" s="312"/>
      <c r="I443" s="280"/>
      <c r="J443" s="280"/>
      <c r="K443" s="280"/>
      <c r="L443" s="280"/>
      <c r="M443" s="280"/>
      <c r="N443" s="280"/>
      <c r="O443" s="280"/>
      <c r="P443" s="280"/>
      <c r="Q443" s="280"/>
      <c r="R443" s="280"/>
      <c r="S443" s="280"/>
      <c r="T443" s="280"/>
      <c r="U443" s="280"/>
      <c r="V443" s="280"/>
      <c r="W443" s="280"/>
      <c r="X443" s="280"/>
      <c r="Y443" s="280"/>
      <c r="Z443" s="280"/>
      <c r="AA443" s="280"/>
      <c r="AB443" s="280"/>
      <c r="AC443" s="280"/>
      <c r="AD443" s="280"/>
    </row>
    <row r="444" spans="1:30" ht="12.75" customHeight="1">
      <c r="A444" s="280"/>
      <c r="B444" s="280"/>
      <c r="C444" s="280"/>
      <c r="D444" s="280"/>
      <c r="E444" s="280"/>
      <c r="F444" s="280"/>
      <c r="G444" s="280"/>
      <c r="H444" s="312"/>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280"/>
    </row>
    <row r="445" spans="1:30" ht="12.75" customHeight="1">
      <c r="A445" s="280"/>
      <c r="B445" s="280"/>
      <c r="C445" s="280"/>
      <c r="D445" s="280"/>
      <c r="E445" s="280"/>
      <c r="F445" s="280"/>
      <c r="G445" s="280"/>
      <c r="H445" s="312"/>
      <c r="I445" s="280"/>
      <c r="J445" s="280"/>
      <c r="K445" s="280"/>
      <c r="L445" s="280"/>
      <c r="M445" s="280"/>
      <c r="N445" s="280"/>
      <c r="O445" s="280"/>
      <c r="P445" s="280"/>
      <c r="Q445" s="280"/>
      <c r="R445" s="280"/>
      <c r="S445" s="280"/>
      <c r="T445" s="280"/>
      <c r="U445" s="280"/>
      <c r="V445" s="280"/>
      <c r="W445" s="280"/>
      <c r="X445" s="280"/>
      <c r="Y445" s="280"/>
      <c r="Z445" s="280"/>
      <c r="AA445" s="280"/>
      <c r="AB445" s="280"/>
      <c r="AC445" s="280"/>
      <c r="AD445" s="280"/>
    </row>
    <row r="446" spans="1:30" ht="12.75" customHeight="1">
      <c r="A446" s="280"/>
      <c r="B446" s="280"/>
      <c r="C446" s="280"/>
      <c r="D446" s="280"/>
      <c r="E446" s="280"/>
      <c r="F446" s="280"/>
      <c r="G446" s="280"/>
      <c r="H446" s="312"/>
      <c r="I446" s="280"/>
      <c r="J446" s="280"/>
      <c r="K446" s="280"/>
      <c r="L446" s="280"/>
      <c r="M446" s="280"/>
      <c r="N446" s="280"/>
      <c r="O446" s="280"/>
      <c r="P446" s="280"/>
      <c r="Q446" s="280"/>
      <c r="R446" s="280"/>
      <c r="S446" s="280"/>
      <c r="T446" s="280"/>
      <c r="U446" s="280"/>
      <c r="V446" s="280"/>
      <c r="W446" s="280"/>
      <c r="X446" s="280"/>
      <c r="Y446" s="280"/>
      <c r="Z446" s="280"/>
      <c r="AA446" s="280"/>
      <c r="AB446" s="280"/>
      <c r="AC446" s="280"/>
      <c r="AD446" s="280"/>
    </row>
    <row r="447" spans="1:30" ht="12.75" customHeight="1">
      <c r="A447" s="280"/>
      <c r="B447" s="280"/>
      <c r="C447" s="280"/>
      <c r="D447" s="280"/>
      <c r="E447" s="280"/>
      <c r="F447" s="280"/>
      <c r="G447" s="280"/>
      <c r="H447" s="312"/>
      <c r="I447" s="280"/>
      <c r="J447" s="280"/>
      <c r="K447" s="280"/>
      <c r="L447" s="280"/>
      <c r="M447" s="280"/>
      <c r="N447" s="280"/>
      <c r="O447" s="280"/>
      <c r="P447" s="280"/>
      <c r="Q447" s="280"/>
      <c r="R447" s="280"/>
      <c r="S447" s="280"/>
      <c r="T447" s="280"/>
      <c r="U447" s="280"/>
      <c r="V447" s="280"/>
      <c r="W447" s="280"/>
      <c r="X447" s="280"/>
      <c r="Y447" s="280"/>
      <c r="Z447" s="280"/>
      <c r="AA447" s="280"/>
      <c r="AB447" s="280"/>
      <c r="AC447" s="280"/>
      <c r="AD447" s="280"/>
    </row>
    <row r="448" spans="1:30" ht="12.75" customHeight="1">
      <c r="A448" s="280"/>
      <c r="B448" s="280"/>
      <c r="C448" s="280"/>
      <c r="D448" s="280"/>
      <c r="E448" s="280"/>
      <c r="F448" s="280"/>
      <c r="G448" s="280"/>
      <c r="H448" s="312"/>
      <c r="I448" s="280"/>
      <c r="J448" s="280"/>
      <c r="K448" s="280"/>
      <c r="L448" s="280"/>
      <c r="M448" s="280"/>
      <c r="N448" s="280"/>
      <c r="O448" s="280"/>
      <c r="P448" s="280"/>
      <c r="Q448" s="280"/>
      <c r="R448" s="280"/>
      <c r="S448" s="280"/>
      <c r="T448" s="280"/>
      <c r="U448" s="280"/>
      <c r="V448" s="280"/>
      <c r="W448" s="280"/>
      <c r="X448" s="280"/>
      <c r="Y448" s="280"/>
      <c r="Z448" s="280"/>
      <c r="AA448" s="280"/>
      <c r="AB448" s="280"/>
      <c r="AC448" s="280"/>
      <c r="AD448" s="280"/>
    </row>
    <row r="449" spans="1:30" ht="12.75" customHeight="1">
      <c r="A449" s="280"/>
      <c r="B449" s="280"/>
      <c r="C449" s="280"/>
      <c r="D449" s="280"/>
      <c r="E449" s="280"/>
      <c r="F449" s="280"/>
      <c r="G449" s="280"/>
      <c r="H449" s="312"/>
      <c r="I449" s="280"/>
      <c r="J449" s="280"/>
      <c r="K449" s="280"/>
      <c r="L449" s="280"/>
      <c r="M449" s="280"/>
      <c r="N449" s="280"/>
      <c r="O449" s="280"/>
      <c r="P449" s="280"/>
      <c r="Q449" s="280"/>
      <c r="R449" s="280"/>
      <c r="S449" s="280"/>
      <c r="T449" s="280"/>
      <c r="U449" s="280"/>
      <c r="V449" s="280"/>
      <c r="W449" s="280"/>
      <c r="X449" s="280"/>
      <c r="Y449" s="280"/>
      <c r="Z449" s="280"/>
      <c r="AA449" s="280"/>
      <c r="AB449" s="280"/>
      <c r="AC449" s="280"/>
      <c r="AD449" s="280"/>
    </row>
    <row r="450" spans="1:30" ht="12.75" customHeight="1">
      <c r="A450" s="280"/>
      <c r="B450" s="280"/>
      <c r="C450" s="280"/>
      <c r="D450" s="280"/>
      <c r="E450" s="280"/>
      <c r="F450" s="280"/>
      <c r="G450" s="280"/>
      <c r="H450" s="312"/>
      <c r="I450" s="280"/>
      <c r="J450" s="280"/>
      <c r="K450" s="280"/>
      <c r="L450" s="280"/>
      <c r="M450" s="280"/>
      <c r="N450" s="280"/>
      <c r="O450" s="280"/>
      <c r="P450" s="280"/>
      <c r="Q450" s="280"/>
      <c r="R450" s="280"/>
      <c r="S450" s="280"/>
      <c r="T450" s="280"/>
      <c r="U450" s="280"/>
      <c r="V450" s="280"/>
      <c r="W450" s="280"/>
      <c r="X450" s="280"/>
      <c r="Y450" s="280"/>
      <c r="Z450" s="280"/>
      <c r="AA450" s="280"/>
      <c r="AB450" s="280"/>
      <c r="AC450" s="280"/>
      <c r="AD450" s="280"/>
    </row>
    <row r="451" spans="1:30" ht="12.75" customHeight="1">
      <c r="A451" s="280"/>
      <c r="B451" s="280"/>
      <c r="C451" s="280"/>
      <c r="D451" s="280"/>
      <c r="E451" s="280"/>
      <c r="F451" s="280"/>
      <c r="G451" s="280"/>
      <c r="H451" s="312"/>
      <c r="I451" s="280"/>
      <c r="J451" s="280"/>
      <c r="K451" s="280"/>
      <c r="L451" s="280"/>
      <c r="M451" s="280"/>
      <c r="N451" s="280"/>
      <c r="O451" s="280"/>
      <c r="P451" s="280"/>
      <c r="Q451" s="280"/>
      <c r="R451" s="280"/>
      <c r="S451" s="280"/>
      <c r="T451" s="280"/>
      <c r="U451" s="280"/>
      <c r="V451" s="280"/>
      <c r="W451" s="280"/>
      <c r="X451" s="280"/>
      <c r="Y451" s="280"/>
      <c r="Z451" s="280"/>
      <c r="AA451" s="280"/>
      <c r="AB451" s="280"/>
      <c r="AC451" s="280"/>
      <c r="AD451" s="280"/>
    </row>
    <row r="452" spans="1:30" ht="12.75" customHeight="1">
      <c r="A452" s="280"/>
      <c r="B452" s="280"/>
      <c r="C452" s="280"/>
      <c r="D452" s="280"/>
      <c r="E452" s="280"/>
      <c r="F452" s="280"/>
      <c r="G452" s="280"/>
      <c r="H452" s="312"/>
      <c r="I452" s="280"/>
      <c r="J452" s="280"/>
      <c r="K452" s="280"/>
      <c r="L452" s="280"/>
      <c r="M452" s="280"/>
      <c r="N452" s="280"/>
      <c r="O452" s="280"/>
      <c r="P452" s="280"/>
      <c r="Q452" s="280"/>
      <c r="R452" s="280"/>
      <c r="S452" s="280"/>
      <c r="T452" s="280"/>
      <c r="U452" s="280"/>
      <c r="V452" s="280"/>
      <c r="W452" s="280"/>
      <c r="X452" s="280"/>
      <c r="Y452" s="280"/>
      <c r="Z452" s="280"/>
      <c r="AA452" s="280"/>
      <c r="AB452" s="280"/>
      <c r="AC452" s="280"/>
      <c r="AD452" s="280"/>
    </row>
    <row r="453" spans="1:30" ht="12.75" customHeight="1">
      <c r="A453" s="280"/>
      <c r="B453" s="280"/>
      <c r="C453" s="280"/>
      <c r="D453" s="280"/>
      <c r="E453" s="280"/>
      <c r="F453" s="280"/>
      <c r="G453" s="280"/>
      <c r="H453" s="312"/>
      <c r="I453" s="280"/>
      <c r="J453" s="280"/>
      <c r="K453" s="280"/>
      <c r="L453" s="280"/>
      <c r="M453" s="280"/>
      <c r="N453" s="280"/>
      <c r="O453" s="280"/>
      <c r="P453" s="280"/>
      <c r="Q453" s="280"/>
      <c r="R453" s="280"/>
      <c r="S453" s="280"/>
      <c r="T453" s="280"/>
      <c r="U453" s="280"/>
      <c r="V453" s="280"/>
      <c r="W453" s="280"/>
      <c r="X453" s="280"/>
      <c r="Y453" s="280"/>
      <c r="Z453" s="280"/>
      <c r="AA453" s="280"/>
      <c r="AB453" s="280"/>
      <c r="AC453" s="280"/>
      <c r="AD453" s="280"/>
    </row>
    <row r="454" spans="1:30" ht="12.75" customHeight="1">
      <c r="A454" s="280"/>
      <c r="B454" s="280"/>
      <c r="C454" s="280"/>
      <c r="D454" s="280"/>
      <c r="E454" s="280"/>
      <c r="F454" s="280"/>
      <c r="G454" s="280"/>
      <c r="H454" s="312"/>
      <c r="I454" s="280"/>
      <c r="J454" s="280"/>
      <c r="K454" s="280"/>
      <c r="L454" s="280"/>
      <c r="M454" s="280"/>
      <c r="N454" s="280"/>
      <c r="O454" s="280"/>
      <c r="P454" s="280"/>
      <c r="Q454" s="280"/>
      <c r="R454" s="280"/>
      <c r="S454" s="280"/>
      <c r="T454" s="280"/>
      <c r="U454" s="280"/>
      <c r="V454" s="280"/>
      <c r="W454" s="280"/>
      <c r="X454" s="280"/>
      <c r="Y454" s="280"/>
      <c r="Z454" s="280"/>
      <c r="AA454" s="280"/>
      <c r="AB454" s="280"/>
      <c r="AC454" s="280"/>
      <c r="AD454" s="280"/>
    </row>
    <row r="455" spans="1:30" ht="12.75" customHeight="1">
      <c r="A455" s="280"/>
      <c r="B455" s="280"/>
      <c r="C455" s="280"/>
      <c r="D455" s="280"/>
      <c r="E455" s="280"/>
      <c r="F455" s="280"/>
      <c r="G455" s="280"/>
      <c r="H455" s="312"/>
      <c r="I455" s="280"/>
      <c r="J455" s="280"/>
      <c r="K455" s="280"/>
      <c r="L455" s="280"/>
      <c r="M455" s="280"/>
      <c r="N455" s="280"/>
      <c r="O455" s="280"/>
      <c r="P455" s="280"/>
      <c r="Q455" s="280"/>
      <c r="R455" s="280"/>
      <c r="S455" s="280"/>
      <c r="T455" s="280"/>
      <c r="U455" s="280"/>
      <c r="V455" s="280"/>
      <c r="W455" s="280"/>
      <c r="X455" s="280"/>
      <c r="Y455" s="280"/>
      <c r="Z455" s="280"/>
      <c r="AA455" s="280"/>
      <c r="AB455" s="280"/>
      <c r="AC455" s="280"/>
      <c r="AD455" s="280"/>
    </row>
    <row r="456" spans="1:30" ht="12.75" customHeight="1">
      <c r="A456" s="280"/>
      <c r="B456" s="280"/>
      <c r="C456" s="280"/>
      <c r="D456" s="280"/>
      <c r="E456" s="280"/>
      <c r="F456" s="280"/>
      <c r="G456" s="280"/>
      <c r="H456" s="312"/>
      <c r="I456" s="280"/>
      <c r="J456" s="280"/>
      <c r="K456" s="280"/>
      <c r="L456" s="280"/>
      <c r="M456" s="280"/>
      <c r="N456" s="280"/>
      <c r="O456" s="280"/>
      <c r="P456" s="280"/>
      <c r="Q456" s="280"/>
      <c r="R456" s="280"/>
      <c r="S456" s="280"/>
      <c r="T456" s="280"/>
      <c r="U456" s="280"/>
      <c r="V456" s="280"/>
      <c r="W456" s="280"/>
      <c r="X456" s="280"/>
      <c r="Y456" s="280"/>
      <c r="Z456" s="280"/>
      <c r="AA456" s="280"/>
      <c r="AB456" s="280"/>
      <c r="AC456" s="280"/>
      <c r="AD456" s="280"/>
    </row>
    <row r="457" spans="1:30" ht="12.75" customHeight="1">
      <c r="A457" s="280"/>
      <c r="B457" s="280"/>
      <c r="C457" s="280"/>
      <c r="D457" s="280"/>
      <c r="E457" s="280"/>
      <c r="F457" s="280"/>
      <c r="G457" s="280"/>
      <c r="H457" s="312"/>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280"/>
    </row>
    <row r="458" spans="1:30" ht="12.75" customHeight="1">
      <c r="A458" s="280"/>
      <c r="B458" s="280"/>
      <c r="C458" s="280"/>
      <c r="D458" s="280"/>
      <c r="E458" s="280"/>
      <c r="F458" s="280"/>
      <c r="G458" s="280"/>
      <c r="H458" s="312"/>
      <c r="I458" s="280"/>
      <c r="J458" s="280"/>
      <c r="K458" s="280"/>
      <c r="L458" s="280"/>
      <c r="M458" s="280"/>
      <c r="N458" s="280"/>
      <c r="O458" s="280"/>
      <c r="P458" s="280"/>
      <c r="Q458" s="280"/>
      <c r="R458" s="280"/>
      <c r="S458" s="280"/>
      <c r="T458" s="280"/>
      <c r="U458" s="280"/>
      <c r="V458" s="280"/>
      <c r="W458" s="280"/>
      <c r="X458" s="280"/>
      <c r="Y458" s="280"/>
      <c r="Z458" s="280"/>
      <c r="AA458" s="280"/>
      <c r="AB458" s="280"/>
      <c r="AC458" s="280"/>
      <c r="AD458" s="280"/>
    </row>
    <row r="459" spans="1:30" ht="12.75" customHeight="1">
      <c r="A459" s="280"/>
      <c r="B459" s="280"/>
      <c r="C459" s="280"/>
      <c r="D459" s="280"/>
      <c r="E459" s="280"/>
      <c r="F459" s="280"/>
      <c r="G459" s="280"/>
      <c r="H459" s="312"/>
      <c r="I459" s="280"/>
      <c r="J459" s="280"/>
      <c r="K459" s="280"/>
      <c r="L459" s="280"/>
      <c r="M459" s="280"/>
      <c r="N459" s="280"/>
      <c r="O459" s="280"/>
      <c r="P459" s="280"/>
      <c r="Q459" s="280"/>
      <c r="R459" s="280"/>
      <c r="S459" s="280"/>
      <c r="T459" s="280"/>
      <c r="U459" s="280"/>
      <c r="V459" s="280"/>
      <c r="W459" s="280"/>
      <c r="X459" s="280"/>
      <c r="Y459" s="280"/>
      <c r="Z459" s="280"/>
      <c r="AA459" s="280"/>
      <c r="AB459" s="280"/>
      <c r="AC459" s="280"/>
      <c r="AD459" s="280"/>
    </row>
    <row r="460" spans="1:30" ht="12.75" customHeight="1">
      <c r="A460" s="280"/>
      <c r="B460" s="280"/>
      <c r="C460" s="280"/>
      <c r="D460" s="280"/>
      <c r="E460" s="280"/>
      <c r="F460" s="280"/>
      <c r="G460" s="280"/>
      <c r="H460" s="312"/>
      <c r="I460" s="280"/>
      <c r="J460" s="280"/>
      <c r="K460" s="280"/>
      <c r="L460" s="280"/>
      <c r="M460" s="280"/>
      <c r="N460" s="280"/>
      <c r="O460" s="280"/>
      <c r="P460" s="280"/>
      <c r="Q460" s="280"/>
      <c r="R460" s="280"/>
      <c r="S460" s="280"/>
      <c r="T460" s="280"/>
      <c r="U460" s="280"/>
      <c r="V460" s="280"/>
      <c r="W460" s="280"/>
      <c r="X460" s="280"/>
      <c r="Y460" s="280"/>
      <c r="Z460" s="280"/>
      <c r="AA460" s="280"/>
      <c r="AB460" s="280"/>
      <c r="AC460" s="280"/>
      <c r="AD460" s="280"/>
    </row>
    <row r="461" spans="1:30" ht="12.75" customHeight="1">
      <c r="A461" s="280"/>
      <c r="B461" s="280"/>
      <c r="C461" s="280"/>
      <c r="D461" s="280"/>
      <c r="E461" s="280"/>
      <c r="F461" s="280"/>
      <c r="G461" s="280"/>
      <c r="H461" s="312"/>
      <c r="I461" s="280"/>
      <c r="J461" s="280"/>
      <c r="K461" s="280"/>
      <c r="L461" s="280"/>
      <c r="M461" s="280"/>
      <c r="N461" s="280"/>
      <c r="O461" s="280"/>
      <c r="P461" s="280"/>
      <c r="Q461" s="280"/>
      <c r="R461" s="280"/>
      <c r="S461" s="280"/>
      <c r="T461" s="280"/>
      <c r="U461" s="280"/>
      <c r="V461" s="280"/>
      <c r="W461" s="280"/>
      <c r="X461" s="280"/>
      <c r="Y461" s="280"/>
      <c r="Z461" s="280"/>
      <c r="AA461" s="280"/>
      <c r="AB461" s="280"/>
      <c r="AC461" s="280"/>
      <c r="AD461" s="280"/>
    </row>
    <row r="462" spans="1:30" ht="12.75" customHeight="1">
      <c r="A462" s="280"/>
      <c r="B462" s="280"/>
      <c r="C462" s="280"/>
      <c r="D462" s="280"/>
      <c r="E462" s="280"/>
      <c r="F462" s="280"/>
      <c r="G462" s="280"/>
      <c r="H462" s="312"/>
      <c r="I462" s="280"/>
      <c r="J462" s="280"/>
      <c r="K462" s="280"/>
      <c r="L462" s="280"/>
      <c r="M462" s="280"/>
      <c r="N462" s="280"/>
      <c r="O462" s="280"/>
      <c r="P462" s="280"/>
      <c r="Q462" s="280"/>
      <c r="R462" s="280"/>
      <c r="S462" s="280"/>
      <c r="T462" s="280"/>
      <c r="U462" s="280"/>
      <c r="V462" s="280"/>
      <c r="W462" s="280"/>
      <c r="X462" s="280"/>
      <c r="Y462" s="280"/>
      <c r="Z462" s="280"/>
      <c r="AA462" s="280"/>
      <c r="AB462" s="280"/>
      <c r="AC462" s="280"/>
      <c r="AD462" s="280"/>
    </row>
    <row r="463" spans="1:30" ht="12.75" customHeight="1">
      <c r="A463" s="280"/>
      <c r="B463" s="280"/>
      <c r="C463" s="280"/>
      <c r="D463" s="280"/>
      <c r="E463" s="280"/>
      <c r="F463" s="280"/>
      <c r="G463" s="280"/>
      <c r="H463" s="312"/>
      <c r="I463" s="280"/>
      <c r="J463" s="280"/>
      <c r="K463" s="280"/>
      <c r="L463" s="280"/>
      <c r="M463" s="280"/>
      <c r="N463" s="280"/>
      <c r="O463" s="280"/>
      <c r="P463" s="280"/>
      <c r="Q463" s="280"/>
      <c r="R463" s="280"/>
      <c r="S463" s="280"/>
      <c r="T463" s="280"/>
      <c r="U463" s="280"/>
      <c r="V463" s="280"/>
      <c r="W463" s="280"/>
      <c r="X463" s="280"/>
      <c r="Y463" s="280"/>
      <c r="Z463" s="280"/>
      <c r="AA463" s="280"/>
      <c r="AB463" s="280"/>
      <c r="AC463" s="280"/>
      <c r="AD463" s="280"/>
    </row>
    <row r="464" spans="1:30" ht="12.75" customHeight="1">
      <c r="A464" s="280"/>
      <c r="B464" s="280"/>
      <c r="C464" s="280"/>
      <c r="D464" s="280"/>
      <c r="E464" s="280"/>
      <c r="F464" s="280"/>
      <c r="G464" s="280"/>
      <c r="H464" s="312"/>
      <c r="I464" s="280"/>
      <c r="J464" s="280"/>
      <c r="K464" s="280"/>
      <c r="L464" s="280"/>
      <c r="M464" s="280"/>
      <c r="N464" s="280"/>
      <c r="O464" s="280"/>
      <c r="P464" s="280"/>
      <c r="Q464" s="280"/>
      <c r="R464" s="280"/>
      <c r="S464" s="280"/>
      <c r="T464" s="280"/>
      <c r="U464" s="280"/>
      <c r="V464" s="280"/>
      <c r="W464" s="280"/>
      <c r="X464" s="280"/>
      <c r="Y464" s="280"/>
      <c r="Z464" s="280"/>
      <c r="AA464" s="280"/>
      <c r="AB464" s="280"/>
      <c r="AC464" s="280"/>
      <c r="AD464" s="280"/>
    </row>
    <row r="465" spans="1:30" ht="12.75" customHeight="1">
      <c r="A465" s="280"/>
      <c r="B465" s="280"/>
      <c r="C465" s="280"/>
      <c r="D465" s="280"/>
      <c r="E465" s="280"/>
      <c r="F465" s="280"/>
      <c r="G465" s="280"/>
      <c r="H465" s="312"/>
      <c r="I465" s="280"/>
      <c r="J465" s="280"/>
      <c r="K465" s="280"/>
      <c r="L465" s="280"/>
      <c r="M465" s="280"/>
      <c r="N465" s="280"/>
      <c r="O465" s="280"/>
      <c r="P465" s="280"/>
      <c r="Q465" s="280"/>
      <c r="R465" s="280"/>
      <c r="S465" s="280"/>
      <c r="T465" s="280"/>
      <c r="U465" s="280"/>
      <c r="V465" s="280"/>
      <c r="W465" s="280"/>
      <c r="X465" s="280"/>
      <c r="Y465" s="280"/>
      <c r="Z465" s="280"/>
      <c r="AA465" s="280"/>
      <c r="AB465" s="280"/>
      <c r="AC465" s="280"/>
      <c r="AD465" s="280"/>
    </row>
    <row r="466" spans="1:30" ht="12.75" customHeight="1">
      <c r="A466" s="280"/>
      <c r="B466" s="280"/>
      <c r="C466" s="280"/>
      <c r="D466" s="280"/>
      <c r="E466" s="280"/>
      <c r="F466" s="280"/>
      <c r="G466" s="280"/>
      <c r="H466" s="312"/>
      <c r="I466" s="280"/>
      <c r="J466" s="280"/>
      <c r="K466" s="280"/>
      <c r="L466" s="280"/>
      <c r="M466" s="280"/>
      <c r="N466" s="280"/>
      <c r="O466" s="280"/>
      <c r="P466" s="280"/>
      <c r="Q466" s="280"/>
      <c r="R466" s="280"/>
      <c r="S466" s="280"/>
      <c r="T466" s="280"/>
      <c r="U466" s="280"/>
      <c r="V466" s="280"/>
      <c r="W466" s="280"/>
      <c r="X466" s="280"/>
      <c r="Y466" s="280"/>
      <c r="Z466" s="280"/>
      <c r="AA466" s="280"/>
      <c r="AB466" s="280"/>
      <c r="AC466" s="280"/>
      <c r="AD466" s="280"/>
    </row>
    <row r="467" spans="1:30" ht="12.75" customHeight="1">
      <c r="A467" s="280"/>
      <c r="B467" s="280"/>
      <c r="C467" s="280"/>
      <c r="D467" s="280"/>
      <c r="E467" s="280"/>
      <c r="F467" s="280"/>
      <c r="G467" s="280"/>
      <c r="H467" s="312"/>
      <c r="I467" s="280"/>
      <c r="J467" s="280"/>
      <c r="K467" s="280"/>
      <c r="L467" s="280"/>
      <c r="M467" s="280"/>
      <c r="N467" s="280"/>
      <c r="O467" s="280"/>
      <c r="P467" s="280"/>
      <c r="Q467" s="280"/>
      <c r="R467" s="280"/>
      <c r="S467" s="280"/>
      <c r="T467" s="280"/>
      <c r="U467" s="280"/>
      <c r="V467" s="280"/>
      <c r="W467" s="280"/>
      <c r="X467" s="280"/>
      <c r="Y467" s="280"/>
      <c r="Z467" s="280"/>
      <c r="AA467" s="280"/>
      <c r="AB467" s="280"/>
      <c r="AC467" s="280"/>
      <c r="AD467" s="280"/>
    </row>
    <row r="468" spans="1:30" ht="12.75" customHeight="1">
      <c r="A468" s="280"/>
      <c r="B468" s="280"/>
      <c r="C468" s="280"/>
      <c r="D468" s="280"/>
      <c r="E468" s="280"/>
      <c r="F468" s="280"/>
      <c r="G468" s="280"/>
      <c r="H468" s="312"/>
      <c r="I468" s="280"/>
      <c r="J468" s="280"/>
      <c r="K468" s="280"/>
      <c r="L468" s="280"/>
      <c r="M468" s="280"/>
      <c r="N468" s="280"/>
      <c r="O468" s="280"/>
      <c r="P468" s="280"/>
      <c r="Q468" s="280"/>
      <c r="R468" s="280"/>
      <c r="S468" s="280"/>
      <c r="T468" s="280"/>
      <c r="U468" s="280"/>
      <c r="V468" s="280"/>
      <c r="W468" s="280"/>
      <c r="X468" s="280"/>
      <c r="Y468" s="280"/>
      <c r="Z468" s="280"/>
      <c r="AA468" s="280"/>
      <c r="AB468" s="280"/>
      <c r="AC468" s="280"/>
      <c r="AD468" s="280"/>
    </row>
    <row r="469" spans="1:30" ht="12.75" customHeight="1">
      <c r="A469" s="280"/>
      <c r="B469" s="280"/>
      <c r="C469" s="280"/>
      <c r="D469" s="280"/>
      <c r="E469" s="280"/>
      <c r="F469" s="280"/>
      <c r="G469" s="280"/>
      <c r="H469" s="312"/>
      <c r="I469" s="280"/>
      <c r="J469" s="280"/>
      <c r="K469" s="280"/>
      <c r="L469" s="280"/>
      <c r="M469" s="280"/>
      <c r="N469" s="280"/>
      <c r="O469" s="280"/>
      <c r="P469" s="280"/>
      <c r="Q469" s="280"/>
      <c r="R469" s="280"/>
      <c r="S469" s="280"/>
      <c r="T469" s="280"/>
      <c r="U469" s="280"/>
      <c r="V469" s="280"/>
      <c r="W469" s="280"/>
      <c r="X469" s="280"/>
      <c r="Y469" s="280"/>
      <c r="Z469" s="280"/>
      <c r="AA469" s="280"/>
      <c r="AB469" s="280"/>
      <c r="AC469" s="280"/>
      <c r="AD469" s="280"/>
    </row>
    <row r="470" spans="1:30" ht="12.75" customHeight="1">
      <c r="A470" s="280"/>
      <c r="B470" s="280"/>
      <c r="C470" s="280"/>
      <c r="D470" s="280"/>
      <c r="E470" s="280"/>
      <c r="F470" s="280"/>
      <c r="G470" s="280"/>
      <c r="H470" s="312"/>
      <c r="I470" s="280"/>
      <c r="J470" s="280"/>
      <c r="K470" s="280"/>
      <c r="L470" s="280"/>
      <c r="M470" s="280"/>
      <c r="N470" s="280"/>
      <c r="O470" s="280"/>
      <c r="P470" s="280"/>
      <c r="Q470" s="280"/>
      <c r="R470" s="280"/>
      <c r="S470" s="280"/>
      <c r="T470" s="280"/>
      <c r="U470" s="280"/>
      <c r="V470" s="280"/>
      <c r="W470" s="280"/>
      <c r="X470" s="280"/>
      <c r="Y470" s="280"/>
      <c r="Z470" s="280"/>
      <c r="AA470" s="280"/>
      <c r="AB470" s="280"/>
      <c r="AC470" s="280"/>
      <c r="AD470" s="280"/>
    </row>
    <row r="471" spans="1:30" ht="12.75" customHeight="1">
      <c r="A471" s="280"/>
      <c r="B471" s="280"/>
      <c r="C471" s="280"/>
      <c r="D471" s="280"/>
      <c r="E471" s="280"/>
      <c r="F471" s="280"/>
      <c r="G471" s="280"/>
      <c r="H471" s="312"/>
      <c r="I471" s="280"/>
      <c r="J471" s="280"/>
      <c r="K471" s="280"/>
      <c r="L471" s="280"/>
      <c r="M471" s="280"/>
      <c r="N471" s="280"/>
      <c r="O471" s="280"/>
      <c r="P471" s="280"/>
      <c r="Q471" s="280"/>
      <c r="R471" s="280"/>
      <c r="S471" s="280"/>
      <c r="T471" s="280"/>
      <c r="U471" s="280"/>
      <c r="V471" s="280"/>
      <c r="W471" s="280"/>
      <c r="X471" s="280"/>
      <c r="Y471" s="280"/>
      <c r="Z471" s="280"/>
      <c r="AA471" s="280"/>
      <c r="AB471" s="280"/>
      <c r="AC471" s="280"/>
      <c r="AD471" s="280"/>
    </row>
    <row r="472" spans="1:30" ht="12.75" customHeight="1">
      <c r="A472" s="280"/>
      <c r="B472" s="280"/>
      <c r="C472" s="280"/>
      <c r="D472" s="280"/>
      <c r="E472" s="280"/>
      <c r="F472" s="280"/>
      <c r="G472" s="280"/>
      <c r="H472" s="312"/>
      <c r="I472" s="280"/>
      <c r="J472" s="280"/>
      <c r="K472" s="280"/>
      <c r="L472" s="280"/>
      <c r="M472" s="280"/>
      <c r="N472" s="280"/>
      <c r="O472" s="280"/>
      <c r="P472" s="280"/>
      <c r="Q472" s="280"/>
      <c r="R472" s="280"/>
      <c r="S472" s="280"/>
      <c r="T472" s="280"/>
      <c r="U472" s="280"/>
      <c r="V472" s="280"/>
      <c r="W472" s="280"/>
      <c r="X472" s="280"/>
      <c r="Y472" s="280"/>
      <c r="Z472" s="280"/>
      <c r="AA472" s="280"/>
      <c r="AB472" s="280"/>
      <c r="AC472" s="280"/>
      <c r="AD472" s="280"/>
    </row>
    <row r="473" spans="1:30" ht="12.75" customHeight="1">
      <c r="A473" s="280"/>
      <c r="B473" s="280"/>
      <c r="C473" s="280"/>
      <c r="D473" s="280"/>
      <c r="E473" s="280"/>
      <c r="F473" s="280"/>
      <c r="G473" s="280"/>
      <c r="H473" s="312"/>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280"/>
    </row>
    <row r="474" spans="1:30" ht="12.75" customHeight="1">
      <c r="A474" s="280"/>
      <c r="B474" s="280"/>
      <c r="C474" s="280"/>
      <c r="D474" s="280"/>
      <c r="E474" s="280"/>
      <c r="F474" s="280"/>
      <c r="G474" s="280"/>
      <c r="H474" s="312"/>
      <c r="I474" s="280"/>
      <c r="J474" s="280"/>
      <c r="K474" s="280"/>
      <c r="L474" s="280"/>
      <c r="M474" s="280"/>
      <c r="N474" s="280"/>
      <c r="O474" s="280"/>
      <c r="P474" s="280"/>
      <c r="Q474" s="280"/>
      <c r="R474" s="280"/>
      <c r="S474" s="280"/>
      <c r="T474" s="280"/>
      <c r="U474" s="280"/>
      <c r="V474" s="280"/>
      <c r="W474" s="280"/>
      <c r="X474" s="280"/>
      <c r="Y474" s="280"/>
      <c r="Z474" s="280"/>
      <c r="AA474" s="280"/>
      <c r="AB474" s="280"/>
      <c r="AC474" s="280"/>
      <c r="AD474" s="280"/>
    </row>
    <row r="475" spans="1:30" ht="12.75" customHeight="1">
      <c r="A475" s="280"/>
      <c r="B475" s="280"/>
      <c r="C475" s="280"/>
      <c r="D475" s="280"/>
      <c r="E475" s="280"/>
      <c r="F475" s="280"/>
      <c r="G475" s="280"/>
      <c r="H475" s="312"/>
      <c r="I475" s="280"/>
      <c r="J475" s="280"/>
      <c r="K475" s="280"/>
      <c r="L475" s="280"/>
      <c r="M475" s="280"/>
      <c r="N475" s="280"/>
      <c r="O475" s="280"/>
      <c r="P475" s="280"/>
      <c r="Q475" s="280"/>
      <c r="R475" s="280"/>
      <c r="S475" s="280"/>
      <c r="T475" s="280"/>
      <c r="U475" s="280"/>
      <c r="V475" s="280"/>
      <c r="W475" s="280"/>
      <c r="X475" s="280"/>
      <c r="Y475" s="280"/>
      <c r="Z475" s="280"/>
      <c r="AA475" s="280"/>
      <c r="AB475" s="280"/>
      <c r="AC475" s="280"/>
      <c r="AD475" s="280"/>
    </row>
    <row r="476" spans="1:30" ht="12.75" customHeight="1">
      <c r="A476" s="280"/>
      <c r="B476" s="280"/>
      <c r="C476" s="280"/>
      <c r="D476" s="280"/>
      <c r="E476" s="280"/>
      <c r="F476" s="280"/>
      <c r="G476" s="280"/>
      <c r="H476" s="312"/>
      <c r="I476" s="280"/>
      <c r="J476" s="280"/>
      <c r="K476" s="280"/>
      <c r="L476" s="280"/>
      <c r="M476" s="280"/>
      <c r="N476" s="280"/>
      <c r="O476" s="280"/>
      <c r="P476" s="280"/>
      <c r="Q476" s="280"/>
      <c r="R476" s="280"/>
      <c r="S476" s="280"/>
      <c r="T476" s="280"/>
      <c r="U476" s="280"/>
      <c r="V476" s="280"/>
      <c r="W476" s="280"/>
      <c r="X476" s="280"/>
      <c r="Y476" s="280"/>
      <c r="Z476" s="280"/>
      <c r="AA476" s="280"/>
      <c r="AB476" s="280"/>
      <c r="AC476" s="280"/>
      <c r="AD476" s="280"/>
    </row>
    <row r="477" spans="1:30" ht="12.75" customHeight="1">
      <c r="A477" s="280"/>
      <c r="B477" s="280"/>
      <c r="C477" s="280"/>
      <c r="D477" s="280"/>
      <c r="E477" s="280"/>
      <c r="F477" s="280"/>
      <c r="G477" s="280"/>
      <c r="H477" s="312"/>
      <c r="I477" s="280"/>
      <c r="J477" s="280"/>
      <c r="K477" s="280"/>
      <c r="L477" s="280"/>
      <c r="M477" s="280"/>
      <c r="N477" s="280"/>
      <c r="O477" s="280"/>
      <c r="P477" s="280"/>
      <c r="Q477" s="280"/>
      <c r="R477" s="280"/>
      <c r="S477" s="280"/>
      <c r="T477" s="280"/>
      <c r="U477" s="280"/>
      <c r="V477" s="280"/>
      <c r="W477" s="280"/>
      <c r="X477" s="280"/>
      <c r="Y477" s="280"/>
      <c r="Z477" s="280"/>
      <c r="AA477" s="280"/>
      <c r="AB477" s="280"/>
      <c r="AC477" s="280"/>
      <c r="AD477" s="280"/>
    </row>
    <row r="478" spans="1:30" ht="12.75" customHeight="1">
      <c r="A478" s="280"/>
      <c r="B478" s="280"/>
      <c r="C478" s="280"/>
      <c r="D478" s="280"/>
      <c r="E478" s="280"/>
      <c r="F478" s="280"/>
      <c r="G478" s="280"/>
      <c r="H478" s="312"/>
      <c r="I478" s="280"/>
      <c r="J478" s="280"/>
      <c r="K478" s="280"/>
      <c r="L478" s="280"/>
      <c r="M478" s="280"/>
      <c r="N478" s="280"/>
      <c r="O478" s="280"/>
      <c r="P478" s="280"/>
      <c r="Q478" s="280"/>
      <c r="R478" s="280"/>
      <c r="S478" s="280"/>
      <c r="T478" s="280"/>
      <c r="U478" s="280"/>
      <c r="V478" s="280"/>
      <c r="W478" s="280"/>
      <c r="X478" s="280"/>
      <c r="Y478" s="280"/>
      <c r="Z478" s="280"/>
      <c r="AA478" s="280"/>
      <c r="AB478" s="280"/>
      <c r="AC478" s="280"/>
      <c r="AD478" s="280"/>
    </row>
    <row r="479" spans="1:30" ht="12.75" customHeight="1">
      <c r="A479" s="280"/>
      <c r="B479" s="280"/>
      <c r="C479" s="280"/>
      <c r="D479" s="280"/>
      <c r="E479" s="280"/>
      <c r="F479" s="280"/>
      <c r="G479" s="280"/>
      <c r="H479" s="312"/>
      <c r="I479" s="280"/>
      <c r="J479" s="280"/>
      <c r="K479" s="280"/>
      <c r="L479" s="280"/>
      <c r="M479" s="280"/>
      <c r="N479" s="280"/>
      <c r="O479" s="280"/>
      <c r="P479" s="280"/>
      <c r="Q479" s="280"/>
      <c r="R479" s="280"/>
      <c r="S479" s="280"/>
      <c r="T479" s="280"/>
      <c r="U479" s="280"/>
      <c r="V479" s="280"/>
      <c r="W479" s="280"/>
      <c r="X479" s="280"/>
      <c r="Y479" s="280"/>
      <c r="Z479" s="280"/>
      <c r="AA479" s="280"/>
      <c r="AB479" s="280"/>
      <c r="AC479" s="280"/>
      <c r="AD479" s="280"/>
    </row>
    <row r="480" spans="1:30" ht="12.75" customHeight="1">
      <c r="A480" s="280"/>
      <c r="B480" s="280"/>
      <c r="C480" s="280"/>
      <c r="D480" s="280"/>
      <c r="E480" s="280"/>
      <c r="F480" s="280"/>
      <c r="G480" s="280"/>
      <c r="H480" s="312"/>
      <c r="I480" s="280"/>
      <c r="J480" s="280"/>
      <c r="K480" s="280"/>
      <c r="L480" s="280"/>
      <c r="M480" s="280"/>
      <c r="N480" s="280"/>
      <c r="O480" s="280"/>
      <c r="P480" s="280"/>
      <c r="Q480" s="280"/>
      <c r="R480" s="280"/>
      <c r="S480" s="280"/>
      <c r="T480" s="280"/>
      <c r="U480" s="280"/>
      <c r="V480" s="280"/>
      <c r="W480" s="280"/>
      <c r="X480" s="280"/>
      <c r="Y480" s="280"/>
      <c r="Z480" s="280"/>
      <c r="AA480" s="280"/>
      <c r="AB480" s="280"/>
      <c r="AC480" s="280"/>
      <c r="AD480" s="280"/>
    </row>
    <row r="481" spans="1:30" ht="12.75" customHeight="1">
      <c r="A481" s="280"/>
      <c r="B481" s="280"/>
      <c r="C481" s="280"/>
      <c r="D481" s="280"/>
      <c r="E481" s="280"/>
      <c r="F481" s="280"/>
      <c r="G481" s="280"/>
      <c r="H481" s="312"/>
      <c r="I481" s="280"/>
      <c r="J481" s="280"/>
      <c r="K481" s="280"/>
      <c r="L481" s="280"/>
      <c r="M481" s="280"/>
      <c r="N481" s="280"/>
      <c r="O481" s="280"/>
      <c r="P481" s="280"/>
      <c r="Q481" s="280"/>
      <c r="R481" s="280"/>
      <c r="S481" s="280"/>
      <c r="T481" s="280"/>
      <c r="U481" s="280"/>
      <c r="V481" s="280"/>
      <c r="W481" s="280"/>
      <c r="X481" s="280"/>
      <c r="Y481" s="280"/>
      <c r="Z481" s="280"/>
      <c r="AA481" s="280"/>
      <c r="AB481" s="280"/>
      <c r="AC481" s="280"/>
      <c r="AD481" s="280"/>
    </row>
    <row r="482" spans="1:30" ht="12.75" customHeight="1">
      <c r="A482" s="280"/>
      <c r="B482" s="280"/>
      <c r="C482" s="280"/>
      <c r="D482" s="280"/>
      <c r="E482" s="280"/>
      <c r="F482" s="280"/>
      <c r="G482" s="280"/>
      <c r="H482" s="312"/>
      <c r="I482" s="280"/>
      <c r="J482" s="280"/>
      <c r="K482" s="280"/>
      <c r="L482" s="280"/>
      <c r="M482" s="280"/>
      <c r="N482" s="280"/>
      <c r="O482" s="280"/>
      <c r="P482" s="280"/>
      <c r="Q482" s="280"/>
      <c r="R482" s="280"/>
      <c r="S482" s="280"/>
      <c r="T482" s="280"/>
      <c r="U482" s="280"/>
      <c r="V482" s="280"/>
      <c r="W482" s="280"/>
      <c r="X482" s="280"/>
      <c r="Y482" s="280"/>
      <c r="Z482" s="280"/>
      <c r="AA482" s="280"/>
      <c r="AB482" s="280"/>
      <c r="AC482" s="280"/>
      <c r="AD482" s="280"/>
    </row>
    <row r="483" spans="1:30" ht="12.75" customHeight="1">
      <c r="A483" s="280"/>
      <c r="B483" s="280"/>
      <c r="C483" s="280"/>
      <c r="D483" s="280"/>
      <c r="E483" s="280"/>
      <c r="F483" s="280"/>
      <c r="G483" s="280"/>
      <c r="H483" s="312"/>
      <c r="I483" s="280"/>
      <c r="J483" s="280"/>
      <c r="K483" s="280"/>
      <c r="L483" s="280"/>
      <c r="M483" s="280"/>
      <c r="N483" s="280"/>
      <c r="O483" s="280"/>
      <c r="P483" s="280"/>
      <c r="Q483" s="280"/>
      <c r="R483" s="280"/>
      <c r="S483" s="280"/>
      <c r="T483" s="280"/>
      <c r="U483" s="280"/>
      <c r="V483" s="280"/>
      <c r="W483" s="280"/>
      <c r="X483" s="280"/>
      <c r="Y483" s="280"/>
      <c r="Z483" s="280"/>
      <c r="AA483" s="280"/>
      <c r="AB483" s="280"/>
      <c r="AC483" s="280"/>
      <c r="AD483" s="280"/>
    </row>
    <row r="484" spans="1:30" ht="12.75" customHeight="1">
      <c r="A484" s="280"/>
      <c r="B484" s="280"/>
      <c r="C484" s="280"/>
      <c r="D484" s="280"/>
      <c r="E484" s="280"/>
      <c r="F484" s="280"/>
      <c r="G484" s="280"/>
      <c r="H484" s="312"/>
      <c r="I484" s="280"/>
      <c r="J484" s="280"/>
      <c r="K484" s="280"/>
      <c r="L484" s="280"/>
      <c r="M484" s="280"/>
      <c r="N484" s="280"/>
      <c r="O484" s="280"/>
      <c r="P484" s="280"/>
      <c r="Q484" s="280"/>
      <c r="R484" s="280"/>
      <c r="S484" s="280"/>
      <c r="T484" s="280"/>
      <c r="U484" s="280"/>
      <c r="V484" s="280"/>
      <c r="W484" s="280"/>
      <c r="X484" s="280"/>
      <c r="Y484" s="280"/>
      <c r="Z484" s="280"/>
      <c r="AA484" s="280"/>
      <c r="AB484" s="280"/>
      <c r="AC484" s="280"/>
      <c r="AD484" s="280"/>
    </row>
    <row r="485" spans="1:30" ht="12.75" customHeight="1">
      <c r="A485" s="280"/>
      <c r="B485" s="280"/>
      <c r="C485" s="280"/>
      <c r="D485" s="280"/>
      <c r="E485" s="280"/>
      <c r="F485" s="280"/>
      <c r="G485" s="280"/>
      <c r="H485" s="312"/>
      <c r="I485" s="280"/>
      <c r="J485" s="280"/>
      <c r="K485" s="280"/>
      <c r="L485" s="280"/>
      <c r="M485" s="280"/>
      <c r="N485" s="280"/>
      <c r="O485" s="280"/>
      <c r="P485" s="280"/>
      <c r="Q485" s="280"/>
      <c r="R485" s="280"/>
      <c r="S485" s="280"/>
      <c r="T485" s="280"/>
      <c r="U485" s="280"/>
      <c r="V485" s="280"/>
      <c r="W485" s="280"/>
      <c r="X485" s="280"/>
      <c r="Y485" s="280"/>
      <c r="Z485" s="280"/>
      <c r="AA485" s="280"/>
      <c r="AB485" s="280"/>
      <c r="AC485" s="280"/>
      <c r="AD485" s="280"/>
    </row>
    <row r="486" spans="1:30" ht="12.75" customHeight="1">
      <c r="A486" s="280"/>
      <c r="B486" s="280"/>
      <c r="C486" s="280"/>
      <c r="D486" s="280"/>
      <c r="E486" s="280"/>
      <c r="F486" s="280"/>
      <c r="G486" s="280"/>
      <c r="H486" s="312"/>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280"/>
    </row>
    <row r="487" spans="1:30" ht="12.75" customHeight="1">
      <c r="A487" s="280"/>
      <c r="B487" s="280"/>
      <c r="C487" s="280"/>
      <c r="D487" s="280"/>
      <c r="E487" s="280"/>
      <c r="F487" s="280"/>
      <c r="G487" s="280"/>
      <c r="H487" s="312"/>
      <c r="I487" s="280"/>
      <c r="J487" s="280"/>
      <c r="K487" s="280"/>
      <c r="L487" s="280"/>
      <c r="M487" s="280"/>
      <c r="N487" s="280"/>
      <c r="O487" s="280"/>
      <c r="P487" s="280"/>
      <c r="Q487" s="280"/>
      <c r="R487" s="280"/>
      <c r="S487" s="280"/>
      <c r="T487" s="280"/>
      <c r="U487" s="280"/>
      <c r="V487" s="280"/>
      <c r="W487" s="280"/>
      <c r="X487" s="280"/>
      <c r="Y487" s="280"/>
      <c r="Z487" s="280"/>
      <c r="AA487" s="280"/>
      <c r="AB487" s="280"/>
      <c r="AC487" s="280"/>
      <c r="AD487" s="280"/>
    </row>
    <row r="488" spans="1:30" ht="12.75" customHeight="1">
      <c r="A488" s="280"/>
      <c r="B488" s="280"/>
      <c r="C488" s="280"/>
      <c r="D488" s="280"/>
      <c r="E488" s="280"/>
      <c r="F488" s="280"/>
      <c r="G488" s="280"/>
      <c r="H488" s="312"/>
      <c r="I488" s="280"/>
      <c r="J488" s="280"/>
      <c r="K488" s="280"/>
      <c r="L488" s="280"/>
      <c r="M488" s="280"/>
      <c r="N488" s="280"/>
      <c r="O488" s="280"/>
      <c r="P488" s="280"/>
      <c r="Q488" s="280"/>
      <c r="R488" s="280"/>
      <c r="S488" s="280"/>
      <c r="T488" s="280"/>
      <c r="U488" s="280"/>
      <c r="V488" s="280"/>
      <c r="W488" s="280"/>
      <c r="X488" s="280"/>
      <c r="Y488" s="280"/>
      <c r="Z488" s="280"/>
      <c r="AA488" s="280"/>
      <c r="AB488" s="280"/>
      <c r="AC488" s="280"/>
      <c r="AD488" s="280"/>
    </row>
    <row r="489" spans="1:30" ht="12.75" customHeight="1">
      <c r="A489" s="280"/>
      <c r="B489" s="280"/>
      <c r="C489" s="280"/>
      <c r="D489" s="280"/>
      <c r="E489" s="280"/>
      <c r="F489" s="280"/>
      <c r="G489" s="280"/>
      <c r="H489" s="312"/>
      <c r="I489" s="280"/>
      <c r="J489" s="280"/>
      <c r="K489" s="280"/>
      <c r="L489" s="280"/>
      <c r="M489" s="280"/>
      <c r="N489" s="280"/>
      <c r="O489" s="280"/>
      <c r="P489" s="280"/>
      <c r="Q489" s="280"/>
      <c r="R489" s="280"/>
      <c r="S489" s="280"/>
      <c r="T489" s="280"/>
      <c r="U489" s="280"/>
      <c r="V489" s="280"/>
      <c r="W489" s="280"/>
      <c r="X489" s="280"/>
      <c r="Y489" s="280"/>
      <c r="Z489" s="280"/>
      <c r="AA489" s="280"/>
      <c r="AB489" s="280"/>
      <c r="AC489" s="280"/>
      <c r="AD489" s="280"/>
    </row>
    <row r="490" spans="1:30" ht="12.75" customHeight="1">
      <c r="A490" s="280"/>
      <c r="B490" s="280"/>
      <c r="C490" s="280"/>
      <c r="D490" s="280"/>
      <c r="E490" s="280"/>
      <c r="F490" s="280"/>
      <c r="G490" s="280"/>
      <c r="H490" s="312"/>
      <c r="I490" s="280"/>
      <c r="J490" s="280"/>
      <c r="K490" s="280"/>
      <c r="L490" s="280"/>
      <c r="M490" s="280"/>
      <c r="N490" s="280"/>
      <c r="O490" s="280"/>
      <c r="P490" s="280"/>
      <c r="Q490" s="280"/>
      <c r="R490" s="280"/>
      <c r="S490" s="280"/>
      <c r="T490" s="280"/>
      <c r="U490" s="280"/>
      <c r="V490" s="280"/>
      <c r="W490" s="280"/>
      <c r="X490" s="280"/>
      <c r="Y490" s="280"/>
      <c r="Z490" s="280"/>
      <c r="AA490" s="280"/>
      <c r="AB490" s="280"/>
      <c r="AC490" s="280"/>
      <c r="AD490" s="280"/>
    </row>
    <row r="491" spans="1:30" ht="12.75" customHeight="1">
      <c r="A491" s="280"/>
      <c r="B491" s="280"/>
      <c r="C491" s="280"/>
      <c r="D491" s="280"/>
      <c r="E491" s="280"/>
      <c r="F491" s="280"/>
      <c r="G491" s="280"/>
      <c r="H491" s="312"/>
      <c r="I491" s="280"/>
      <c r="J491" s="280"/>
      <c r="K491" s="280"/>
      <c r="L491" s="280"/>
      <c r="M491" s="280"/>
      <c r="N491" s="280"/>
      <c r="O491" s="280"/>
      <c r="P491" s="280"/>
      <c r="Q491" s="280"/>
      <c r="R491" s="280"/>
      <c r="S491" s="280"/>
      <c r="T491" s="280"/>
      <c r="U491" s="280"/>
      <c r="V491" s="280"/>
      <c r="W491" s="280"/>
      <c r="X491" s="280"/>
      <c r="Y491" s="280"/>
      <c r="Z491" s="280"/>
      <c r="AA491" s="280"/>
      <c r="AB491" s="280"/>
      <c r="AC491" s="280"/>
      <c r="AD491" s="280"/>
    </row>
    <row r="492" spans="1:30" ht="12.75" customHeight="1">
      <c r="A492" s="280"/>
      <c r="B492" s="280"/>
      <c r="C492" s="280"/>
      <c r="D492" s="280"/>
      <c r="E492" s="280"/>
      <c r="F492" s="280"/>
      <c r="G492" s="280"/>
      <c r="H492" s="312"/>
      <c r="I492" s="280"/>
      <c r="J492" s="280"/>
      <c r="K492" s="280"/>
      <c r="L492" s="280"/>
      <c r="M492" s="280"/>
      <c r="N492" s="280"/>
      <c r="O492" s="280"/>
      <c r="P492" s="280"/>
      <c r="Q492" s="280"/>
      <c r="R492" s="280"/>
      <c r="S492" s="280"/>
      <c r="T492" s="280"/>
      <c r="U492" s="280"/>
      <c r="V492" s="280"/>
      <c r="W492" s="280"/>
      <c r="X492" s="280"/>
      <c r="Y492" s="280"/>
      <c r="Z492" s="280"/>
      <c r="AA492" s="280"/>
      <c r="AB492" s="280"/>
      <c r="AC492" s="280"/>
      <c r="AD492" s="280"/>
    </row>
    <row r="493" spans="1:30" ht="12.75" customHeight="1">
      <c r="A493" s="280"/>
      <c r="B493" s="280"/>
      <c r="C493" s="280"/>
      <c r="D493" s="280"/>
      <c r="E493" s="280"/>
      <c r="F493" s="280"/>
      <c r="G493" s="280"/>
      <c r="H493" s="312"/>
      <c r="I493" s="280"/>
      <c r="J493" s="280"/>
      <c r="K493" s="280"/>
      <c r="L493" s="280"/>
      <c r="M493" s="280"/>
      <c r="N493" s="280"/>
      <c r="O493" s="280"/>
      <c r="P493" s="280"/>
      <c r="Q493" s="280"/>
      <c r="R493" s="280"/>
      <c r="S493" s="280"/>
      <c r="T493" s="280"/>
      <c r="U493" s="280"/>
      <c r="V493" s="280"/>
      <c r="W493" s="280"/>
      <c r="X493" s="280"/>
      <c r="Y493" s="280"/>
      <c r="Z493" s="280"/>
      <c r="AA493" s="280"/>
      <c r="AB493" s="280"/>
      <c r="AC493" s="280"/>
      <c r="AD493" s="280"/>
    </row>
    <row r="494" spans="1:30" ht="12.75" customHeight="1">
      <c r="A494" s="280"/>
      <c r="B494" s="280"/>
      <c r="C494" s="280"/>
      <c r="D494" s="280"/>
      <c r="E494" s="280"/>
      <c r="F494" s="280"/>
      <c r="G494" s="280"/>
      <c r="H494" s="312"/>
      <c r="I494" s="280"/>
      <c r="J494" s="280"/>
      <c r="K494" s="280"/>
      <c r="L494" s="280"/>
      <c r="M494" s="280"/>
      <c r="N494" s="280"/>
      <c r="O494" s="280"/>
      <c r="P494" s="280"/>
      <c r="Q494" s="280"/>
      <c r="R494" s="280"/>
      <c r="S494" s="280"/>
      <c r="T494" s="280"/>
      <c r="U494" s="280"/>
      <c r="V494" s="280"/>
      <c r="W494" s="280"/>
      <c r="X494" s="280"/>
      <c r="Y494" s="280"/>
      <c r="Z494" s="280"/>
      <c r="AA494" s="280"/>
      <c r="AB494" s="280"/>
      <c r="AC494" s="280"/>
      <c r="AD494" s="280"/>
    </row>
    <row r="495" spans="1:30" ht="12.75" customHeight="1">
      <c r="A495" s="280"/>
      <c r="B495" s="280"/>
      <c r="C495" s="280"/>
      <c r="D495" s="280"/>
      <c r="E495" s="280"/>
      <c r="F495" s="280"/>
      <c r="G495" s="280"/>
      <c r="H495" s="312"/>
      <c r="I495" s="280"/>
      <c r="J495" s="280"/>
      <c r="K495" s="280"/>
      <c r="L495" s="280"/>
      <c r="M495" s="280"/>
      <c r="N495" s="280"/>
      <c r="O495" s="280"/>
      <c r="P495" s="280"/>
      <c r="Q495" s="280"/>
      <c r="R495" s="280"/>
      <c r="S495" s="280"/>
      <c r="T495" s="280"/>
      <c r="U495" s="280"/>
      <c r="V495" s="280"/>
      <c r="W495" s="280"/>
      <c r="X495" s="280"/>
      <c r="Y495" s="280"/>
      <c r="Z495" s="280"/>
      <c r="AA495" s="280"/>
      <c r="AB495" s="280"/>
      <c r="AC495" s="280"/>
      <c r="AD495" s="280"/>
    </row>
    <row r="496" spans="1:30" ht="12.75" customHeight="1">
      <c r="A496" s="280"/>
      <c r="B496" s="280"/>
      <c r="C496" s="280"/>
      <c r="D496" s="280"/>
      <c r="E496" s="280"/>
      <c r="F496" s="280"/>
      <c r="G496" s="280"/>
      <c r="H496" s="312"/>
      <c r="I496" s="280"/>
      <c r="J496" s="280"/>
      <c r="K496" s="280"/>
      <c r="L496" s="280"/>
      <c r="M496" s="280"/>
      <c r="N496" s="280"/>
      <c r="O496" s="280"/>
      <c r="P496" s="280"/>
      <c r="Q496" s="280"/>
      <c r="R496" s="280"/>
      <c r="S496" s="280"/>
      <c r="T496" s="280"/>
      <c r="U496" s="280"/>
      <c r="V496" s="280"/>
      <c r="W496" s="280"/>
      <c r="X496" s="280"/>
      <c r="Y496" s="280"/>
      <c r="Z496" s="280"/>
      <c r="AA496" s="280"/>
      <c r="AB496" s="280"/>
      <c r="AC496" s="280"/>
      <c r="AD496" s="280"/>
    </row>
    <row r="497" spans="1:30" ht="12.75" customHeight="1">
      <c r="A497" s="280"/>
      <c r="B497" s="280"/>
      <c r="C497" s="280"/>
      <c r="D497" s="280"/>
      <c r="E497" s="280"/>
      <c r="F497" s="280"/>
      <c r="G497" s="280"/>
      <c r="H497" s="312"/>
      <c r="I497" s="280"/>
      <c r="J497" s="280"/>
      <c r="K497" s="280"/>
      <c r="L497" s="280"/>
      <c r="M497" s="280"/>
      <c r="N497" s="280"/>
      <c r="O497" s="280"/>
      <c r="P497" s="280"/>
      <c r="Q497" s="280"/>
      <c r="R497" s="280"/>
      <c r="S497" s="280"/>
      <c r="T497" s="280"/>
      <c r="U497" s="280"/>
      <c r="V497" s="280"/>
      <c r="W497" s="280"/>
      <c r="X497" s="280"/>
      <c r="Y497" s="280"/>
      <c r="Z497" s="280"/>
      <c r="AA497" s="280"/>
      <c r="AB497" s="280"/>
      <c r="AC497" s="280"/>
      <c r="AD497" s="280"/>
    </row>
    <row r="498" spans="1:30" ht="12.75" customHeight="1">
      <c r="A498" s="280"/>
      <c r="B498" s="280"/>
      <c r="C498" s="280"/>
      <c r="D498" s="280"/>
      <c r="E498" s="280"/>
      <c r="F498" s="280"/>
      <c r="G498" s="280"/>
      <c r="H498" s="312"/>
      <c r="I498" s="280"/>
      <c r="J498" s="280"/>
      <c r="K498" s="280"/>
      <c r="L498" s="280"/>
      <c r="M498" s="280"/>
      <c r="N498" s="280"/>
      <c r="O498" s="280"/>
      <c r="P498" s="280"/>
      <c r="Q498" s="280"/>
      <c r="R498" s="280"/>
      <c r="S498" s="280"/>
      <c r="T498" s="280"/>
      <c r="U498" s="280"/>
      <c r="V498" s="280"/>
      <c r="W498" s="280"/>
      <c r="X498" s="280"/>
      <c r="Y498" s="280"/>
      <c r="Z498" s="280"/>
      <c r="AA498" s="280"/>
      <c r="AB498" s="280"/>
      <c r="AC498" s="280"/>
      <c r="AD498" s="280"/>
    </row>
    <row r="499" spans="1:30" ht="12.75" customHeight="1">
      <c r="A499" s="280"/>
      <c r="B499" s="280"/>
      <c r="C499" s="280"/>
      <c r="D499" s="280"/>
      <c r="E499" s="280"/>
      <c r="F499" s="280"/>
      <c r="G499" s="280"/>
      <c r="H499" s="312"/>
      <c r="I499" s="280"/>
      <c r="J499" s="280"/>
      <c r="K499" s="280"/>
      <c r="L499" s="280"/>
      <c r="M499" s="280"/>
      <c r="N499" s="280"/>
      <c r="O499" s="280"/>
      <c r="P499" s="280"/>
      <c r="Q499" s="280"/>
      <c r="R499" s="280"/>
      <c r="S499" s="280"/>
      <c r="T499" s="280"/>
      <c r="U499" s="280"/>
      <c r="V499" s="280"/>
      <c r="W499" s="280"/>
      <c r="X499" s="280"/>
      <c r="Y499" s="280"/>
      <c r="Z499" s="280"/>
      <c r="AA499" s="280"/>
      <c r="AB499" s="280"/>
      <c r="AC499" s="280"/>
      <c r="AD499" s="280"/>
    </row>
    <row r="500" spans="1:30" ht="12.75" customHeight="1">
      <c r="A500" s="280"/>
      <c r="B500" s="280"/>
      <c r="C500" s="280"/>
      <c r="D500" s="280"/>
      <c r="E500" s="280"/>
      <c r="F500" s="280"/>
      <c r="G500" s="280"/>
      <c r="H500" s="312"/>
      <c r="I500" s="280"/>
      <c r="J500" s="280"/>
      <c r="K500" s="280"/>
      <c r="L500" s="280"/>
      <c r="M500" s="280"/>
      <c r="N500" s="280"/>
      <c r="O500" s="280"/>
      <c r="P500" s="280"/>
      <c r="Q500" s="280"/>
      <c r="R500" s="280"/>
      <c r="S500" s="280"/>
      <c r="T500" s="280"/>
      <c r="U500" s="280"/>
      <c r="V500" s="280"/>
      <c r="W500" s="280"/>
      <c r="X500" s="280"/>
      <c r="Y500" s="280"/>
      <c r="Z500" s="280"/>
      <c r="AA500" s="280"/>
      <c r="AB500" s="280"/>
      <c r="AC500" s="280"/>
      <c r="AD500" s="280"/>
    </row>
    <row r="501" spans="1:30" ht="12.75" customHeight="1">
      <c r="A501" s="280"/>
      <c r="B501" s="280"/>
      <c r="C501" s="280"/>
      <c r="D501" s="280"/>
      <c r="E501" s="280"/>
      <c r="F501" s="280"/>
      <c r="G501" s="280"/>
      <c r="H501" s="312"/>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280"/>
    </row>
    <row r="502" spans="1:30" ht="12.75" customHeight="1">
      <c r="A502" s="280"/>
      <c r="B502" s="280"/>
      <c r="C502" s="280"/>
      <c r="D502" s="280"/>
      <c r="E502" s="280"/>
      <c r="F502" s="280"/>
      <c r="G502" s="280"/>
      <c r="H502" s="312"/>
      <c r="I502" s="280"/>
      <c r="J502" s="280"/>
      <c r="K502" s="280"/>
      <c r="L502" s="280"/>
      <c r="M502" s="280"/>
      <c r="N502" s="280"/>
      <c r="O502" s="280"/>
      <c r="P502" s="280"/>
      <c r="Q502" s="280"/>
      <c r="R502" s="280"/>
      <c r="S502" s="280"/>
      <c r="T502" s="280"/>
      <c r="U502" s="280"/>
      <c r="V502" s="280"/>
      <c r="W502" s="280"/>
      <c r="X502" s="280"/>
      <c r="Y502" s="280"/>
      <c r="Z502" s="280"/>
      <c r="AA502" s="280"/>
      <c r="AB502" s="280"/>
      <c r="AC502" s="280"/>
      <c r="AD502" s="280"/>
    </row>
    <row r="503" spans="1:30" ht="12.75" customHeight="1">
      <c r="A503" s="280"/>
      <c r="B503" s="280"/>
      <c r="C503" s="280"/>
      <c r="D503" s="280"/>
      <c r="E503" s="280"/>
      <c r="F503" s="280"/>
      <c r="G503" s="280"/>
      <c r="H503" s="312"/>
      <c r="I503" s="280"/>
      <c r="J503" s="280"/>
      <c r="K503" s="280"/>
      <c r="L503" s="280"/>
      <c r="M503" s="280"/>
      <c r="N503" s="280"/>
      <c r="O503" s="280"/>
      <c r="P503" s="280"/>
      <c r="Q503" s="280"/>
      <c r="R503" s="280"/>
      <c r="S503" s="280"/>
      <c r="T503" s="280"/>
      <c r="U503" s="280"/>
      <c r="V503" s="280"/>
      <c r="W503" s="280"/>
      <c r="X503" s="280"/>
      <c r="Y503" s="280"/>
      <c r="Z503" s="280"/>
      <c r="AA503" s="280"/>
      <c r="AB503" s="280"/>
      <c r="AC503" s="280"/>
      <c r="AD503" s="280"/>
    </row>
    <row r="504" spans="1:30" ht="12.75" customHeight="1">
      <c r="A504" s="280"/>
      <c r="B504" s="280"/>
      <c r="C504" s="280"/>
      <c r="D504" s="280"/>
      <c r="E504" s="280"/>
      <c r="F504" s="280"/>
      <c r="G504" s="280"/>
      <c r="H504" s="312"/>
      <c r="I504" s="280"/>
      <c r="J504" s="280"/>
      <c r="K504" s="280"/>
      <c r="L504" s="280"/>
      <c r="M504" s="280"/>
      <c r="N504" s="280"/>
      <c r="O504" s="280"/>
      <c r="P504" s="280"/>
      <c r="Q504" s="280"/>
      <c r="R504" s="280"/>
      <c r="S504" s="280"/>
      <c r="T504" s="280"/>
      <c r="U504" s="280"/>
      <c r="V504" s="280"/>
      <c r="W504" s="280"/>
      <c r="X504" s="280"/>
      <c r="Y504" s="280"/>
      <c r="Z504" s="280"/>
      <c r="AA504" s="280"/>
      <c r="AB504" s="280"/>
      <c r="AC504" s="280"/>
      <c r="AD504" s="280"/>
    </row>
    <row r="505" spans="1:30" ht="12.75" customHeight="1">
      <c r="A505" s="280"/>
      <c r="B505" s="280"/>
      <c r="C505" s="280"/>
      <c r="D505" s="280"/>
      <c r="E505" s="280"/>
      <c r="F505" s="280"/>
      <c r="G505" s="280"/>
      <c r="H505" s="312"/>
      <c r="I505" s="280"/>
      <c r="J505" s="280"/>
      <c r="K505" s="280"/>
      <c r="L505" s="280"/>
      <c r="M505" s="280"/>
      <c r="N505" s="280"/>
      <c r="O505" s="280"/>
      <c r="P505" s="280"/>
      <c r="Q505" s="280"/>
      <c r="R505" s="280"/>
      <c r="S505" s="280"/>
      <c r="T505" s="280"/>
      <c r="U505" s="280"/>
      <c r="V505" s="280"/>
      <c r="W505" s="280"/>
      <c r="X505" s="280"/>
      <c r="Y505" s="280"/>
      <c r="Z505" s="280"/>
      <c r="AA505" s="280"/>
      <c r="AB505" s="280"/>
      <c r="AC505" s="280"/>
      <c r="AD505" s="280"/>
    </row>
    <row r="506" spans="1:30" ht="12.75" customHeight="1">
      <c r="A506" s="280"/>
      <c r="B506" s="280"/>
      <c r="C506" s="280"/>
      <c r="D506" s="280"/>
      <c r="E506" s="280"/>
      <c r="F506" s="280"/>
      <c r="G506" s="280"/>
      <c r="H506" s="312"/>
      <c r="I506" s="280"/>
      <c r="J506" s="280"/>
      <c r="K506" s="280"/>
      <c r="L506" s="280"/>
      <c r="M506" s="280"/>
      <c r="N506" s="280"/>
      <c r="O506" s="280"/>
      <c r="P506" s="280"/>
      <c r="Q506" s="280"/>
      <c r="R506" s="280"/>
      <c r="S506" s="280"/>
      <c r="T506" s="280"/>
      <c r="U506" s="280"/>
      <c r="V506" s="280"/>
      <c r="W506" s="280"/>
      <c r="X506" s="280"/>
      <c r="Y506" s="280"/>
      <c r="Z506" s="280"/>
      <c r="AA506" s="280"/>
      <c r="AB506" s="280"/>
      <c r="AC506" s="280"/>
      <c r="AD506" s="280"/>
    </row>
    <row r="507" spans="1:30" ht="12.75" customHeight="1">
      <c r="A507" s="280"/>
      <c r="B507" s="280"/>
      <c r="C507" s="280"/>
      <c r="D507" s="280"/>
      <c r="E507" s="280"/>
      <c r="F507" s="280"/>
      <c r="G507" s="280"/>
      <c r="H507" s="312"/>
      <c r="I507" s="280"/>
      <c r="J507" s="280"/>
      <c r="K507" s="280"/>
      <c r="L507" s="280"/>
      <c r="M507" s="280"/>
      <c r="N507" s="280"/>
      <c r="O507" s="280"/>
      <c r="P507" s="280"/>
      <c r="Q507" s="280"/>
      <c r="R507" s="280"/>
      <c r="S507" s="280"/>
      <c r="T507" s="280"/>
      <c r="U507" s="280"/>
      <c r="V507" s="280"/>
      <c r="W507" s="280"/>
      <c r="X507" s="280"/>
      <c r="Y507" s="280"/>
      <c r="Z507" s="280"/>
      <c r="AA507" s="280"/>
      <c r="AB507" s="280"/>
      <c r="AC507" s="280"/>
      <c r="AD507" s="280"/>
    </row>
    <row r="508" spans="1:30" ht="12.75" customHeight="1">
      <c r="A508" s="280"/>
      <c r="B508" s="280"/>
      <c r="C508" s="280"/>
      <c r="D508" s="280"/>
      <c r="E508" s="280"/>
      <c r="F508" s="280"/>
      <c r="G508" s="280"/>
      <c r="H508" s="312"/>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280"/>
    </row>
    <row r="509" spans="1:30" ht="12.75" customHeight="1">
      <c r="A509" s="280"/>
      <c r="B509" s="280"/>
      <c r="C509" s="280"/>
      <c r="D509" s="280"/>
      <c r="E509" s="280"/>
      <c r="F509" s="280"/>
      <c r="G509" s="280"/>
      <c r="H509" s="312"/>
      <c r="I509" s="280"/>
      <c r="J509" s="280"/>
      <c r="K509" s="280"/>
      <c r="L509" s="280"/>
      <c r="M509" s="280"/>
      <c r="N509" s="280"/>
      <c r="O509" s="280"/>
      <c r="P509" s="280"/>
      <c r="Q509" s="280"/>
      <c r="R509" s="280"/>
      <c r="S509" s="280"/>
      <c r="T509" s="280"/>
      <c r="U509" s="280"/>
      <c r="V509" s="280"/>
      <c r="W509" s="280"/>
      <c r="X509" s="280"/>
      <c r="Y509" s="280"/>
      <c r="Z509" s="280"/>
      <c r="AA509" s="280"/>
      <c r="AB509" s="280"/>
      <c r="AC509" s="280"/>
      <c r="AD509" s="280"/>
    </row>
    <row r="510" spans="1:30" ht="12.75" customHeight="1">
      <c r="A510" s="280"/>
      <c r="B510" s="280"/>
      <c r="C510" s="280"/>
      <c r="D510" s="280"/>
      <c r="E510" s="280"/>
      <c r="F510" s="280"/>
      <c r="G510" s="280"/>
      <c r="H510" s="312"/>
      <c r="I510" s="280"/>
      <c r="J510" s="280"/>
      <c r="K510" s="280"/>
      <c r="L510" s="280"/>
      <c r="M510" s="280"/>
      <c r="N510" s="280"/>
      <c r="O510" s="280"/>
      <c r="P510" s="280"/>
      <c r="Q510" s="280"/>
      <c r="R510" s="280"/>
      <c r="S510" s="280"/>
      <c r="T510" s="280"/>
      <c r="U510" s="280"/>
      <c r="V510" s="280"/>
      <c r="W510" s="280"/>
      <c r="X510" s="280"/>
      <c r="Y510" s="280"/>
      <c r="Z510" s="280"/>
      <c r="AA510" s="280"/>
      <c r="AB510" s="280"/>
      <c r="AC510" s="280"/>
      <c r="AD510" s="280"/>
    </row>
    <row r="511" spans="1:30" ht="12.75" customHeight="1">
      <c r="A511" s="280"/>
      <c r="B511" s="280"/>
      <c r="C511" s="280"/>
      <c r="D511" s="280"/>
      <c r="E511" s="280"/>
      <c r="F511" s="280"/>
      <c r="G511" s="280"/>
      <c r="H511" s="312"/>
      <c r="I511" s="280"/>
      <c r="J511" s="280"/>
      <c r="K511" s="280"/>
      <c r="L511" s="280"/>
      <c r="M511" s="280"/>
      <c r="N511" s="280"/>
      <c r="O511" s="280"/>
      <c r="P511" s="280"/>
      <c r="Q511" s="280"/>
      <c r="R511" s="280"/>
      <c r="S511" s="280"/>
      <c r="T511" s="280"/>
      <c r="U511" s="280"/>
      <c r="V511" s="280"/>
      <c r="W511" s="280"/>
      <c r="X511" s="280"/>
      <c r="Y511" s="280"/>
      <c r="Z511" s="280"/>
      <c r="AA511" s="280"/>
      <c r="AB511" s="280"/>
      <c r="AC511" s="280"/>
      <c r="AD511" s="280"/>
    </row>
    <row r="512" spans="1:30" ht="12.75" customHeight="1">
      <c r="A512" s="280"/>
      <c r="B512" s="280"/>
      <c r="C512" s="280"/>
      <c r="D512" s="280"/>
      <c r="E512" s="280"/>
      <c r="F512" s="280"/>
      <c r="G512" s="280"/>
      <c r="H512" s="312"/>
      <c r="I512" s="280"/>
      <c r="J512" s="280"/>
      <c r="K512" s="280"/>
      <c r="L512" s="280"/>
      <c r="M512" s="280"/>
      <c r="N512" s="280"/>
      <c r="O512" s="280"/>
      <c r="P512" s="280"/>
      <c r="Q512" s="280"/>
      <c r="R512" s="280"/>
      <c r="S512" s="280"/>
      <c r="T512" s="280"/>
      <c r="U512" s="280"/>
      <c r="V512" s="280"/>
      <c r="W512" s="280"/>
      <c r="X512" s="280"/>
      <c r="Y512" s="280"/>
      <c r="Z512" s="280"/>
      <c r="AA512" s="280"/>
      <c r="AB512" s="280"/>
      <c r="AC512" s="280"/>
      <c r="AD512" s="280"/>
    </row>
    <row r="513" spans="1:30" ht="12.75" customHeight="1">
      <c r="A513" s="280"/>
      <c r="B513" s="280"/>
      <c r="C513" s="280"/>
      <c r="D513" s="280"/>
      <c r="E513" s="280"/>
      <c r="F513" s="280"/>
      <c r="G513" s="280"/>
      <c r="H513" s="312"/>
      <c r="I513" s="280"/>
      <c r="J513" s="280"/>
      <c r="K513" s="280"/>
      <c r="L513" s="280"/>
      <c r="M513" s="280"/>
      <c r="N513" s="280"/>
      <c r="O513" s="280"/>
      <c r="P513" s="280"/>
      <c r="Q513" s="280"/>
      <c r="R513" s="280"/>
      <c r="S513" s="280"/>
      <c r="T513" s="280"/>
      <c r="U513" s="280"/>
      <c r="V513" s="280"/>
      <c r="W513" s="280"/>
      <c r="X513" s="280"/>
      <c r="Y513" s="280"/>
      <c r="Z513" s="280"/>
      <c r="AA513" s="280"/>
      <c r="AB513" s="280"/>
      <c r="AC513" s="280"/>
      <c r="AD513" s="280"/>
    </row>
    <row r="514" spans="1:30" ht="12.75" customHeight="1">
      <c r="A514" s="280"/>
      <c r="B514" s="280"/>
      <c r="C514" s="280"/>
      <c r="D514" s="280"/>
      <c r="E514" s="280"/>
      <c r="F514" s="280"/>
      <c r="G514" s="280"/>
      <c r="H514" s="312"/>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280"/>
    </row>
    <row r="515" spans="1:30" ht="12.75" customHeight="1">
      <c r="A515" s="280"/>
      <c r="B515" s="280"/>
      <c r="C515" s="280"/>
      <c r="D515" s="280"/>
      <c r="E515" s="280"/>
      <c r="F515" s="280"/>
      <c r="G515" s="280"/>
      <c r="H515" s="312"/>
      <c r="I515" s="280"/>
      <c r="J515" s="280"/>
      <c r="K515" s="280"/>
      <c r="L515" s="280"/>
      <c r="M515" s="280"/>
      <c r="N515" s="280"/>
      <c r="O515" s="280"/>
      <c r="P515" s="280"/>
      <c r="Q515" s="280"/>
      <c r="R515" s="280"/>
      <c r="S515" s="280"/>
      <c r="T515" s="280"/>
      <c r="U515" s="280"/>
      <c r="V515" s="280"/>
      <c r="W515" s="280"/>
      <c r="X515" s="280"/>
      <c r="Y515" s="280"/>
      <c r="Z515" s="280"/>
      <c r="AA515" s="280"/>
      <c r="AB515" s="280"/>
      <c r="AC515" s="280"/>
      <c r="AD515" s="280"/>
    </row>
    <row r="516" spans="1:30" ht="12.75" customHeight="1">
      <c r="A516" s="280"/>
      <c r="B516" s="280"/>
      <c r="C516" s="280"/>
      <c r="D516" s="280"/>
      <c r="E516" s="280"/>
      <c r="F516" s="280"/>
      <c r="G516" s="280"/>
      <c r="H516" s="312"/>
      <c r="I516" s="280"/>
      <c r="J516" s="280"/>
      <c r="K516" s="280"/>
      <c r="L516" s="280"/>
      <c r="M516" s="280"/>
      <c r="N516" s="280"/>
      <c r="O516" s="280"/>
      <c r="P516" s="280"/>
      <c r="Q516" s="280"/>
      <c r="R516" s="280"/>
      <c r="S516" s="280"/>
      <c r="T516" s="280"/>
      <c r="U516" s="280"/>
      <c r="V516" s="280"/>
      <c r="W516" s="280"/>
      <c r="X516" s="280"/>
      <c r="Y516" s="280"/>
      <c r="Z516" s="280"/>
      <c r="AA516" s="280"/>
      <c r="AB516" s="280"/>
      <c r="AC516" s="280"/>
      <c r="AD516" s="280"/>
    </row>
    <row r="517" spans="1:30" ht="12.75" customHeight="1">
      <c r="A517" s="280"/>
      <c r="B517" s="280"/>
      <c r="C517" s="280"/>
      <c r="D517" s="280"/>
      <c r="E517" s="280"/>
      <c r="F517" s="280"/>
      <c r="G517" s="280"/>
      <c r="H517" s="312"/>
      <c r="I517" s="280"/>
      <c r="J517" s="280"/>
      <c r="K517" s="280"/>
      <c r="L517" s="280"/>
      <c r="M517" s="280"/>
      <c r="N517" s="280"/>
      <c r="O517" s="280"/>
      <c r="P517" s="280"/>
      <c r="Q517" s="280"/>
      <c r="R517" s="280"/>
      <c r="S517" s="280"/>
      <c r="T517" s="280"/>
      <c r="U517" s="280"/>
      <c r="V517" s="280"/>
      <c r="W517" s="280"/>
      <c r="X517" s="280"/>
      <c r="Y517" s="280"/>
      <c r="Z517" s="280"/>
      <c r="AA517" s="280"/>
      <c r="AB517" s="280"/>
      <c r="AC517" s="280"/>
      <c r="AD517" s="280"/>
    </row>
    <row r="518" spans="1:30" ht="12.75" customHeight="1">
      <c r="A518" s="280"/>
      <c r="B518" s="280"/>
      <c r="C518" s="280"/>
      <c r="D518" s="280"/>
      <c r="E518" s="280"/>
      <c r="F518" s="280"/>
      <c r="G518" s="280"/>
      <c r="H518" s="312"/>
      <c r="I518" s="280"/>
      <c r="J518" s="280"/>
      <c r="K518" s="280"/>
      <c r="L518" s="280"/>
      <c r="M518" s="280"/>
      <c r="N518" s="280"/>
      <c r="O518" s="280"/>
      <c r="P518" s="280"/>
      <c r="Q518" s="280"/>
      <c r="R518" s="280"/>
      <c r="S518" s="280"/>
      <c r="T518" s="280"/>
      <c r="U518" s="280"/>
      <c r="V518" s="280"/>
      <c r="W518" s="280"/>
      <c r="X518" s="280"/>
      <c r="Y518" s="280"/>
      <c r="Z518" s="280"/>
      <c r="AA518" s="280"/>
      <c r="AB518" s="280"/>
      <c r="AC518" s="280"/>
      <c r="AD518" s="280"/>
    </row>
    <row r="519" spans="1:30" ht="12.75" customHeight="1">
      <c r="A519" s="280"/>
      <c r="B519" s="280"/>
      <c r="C519" s="280"/>
      <c r="D519" s="280"/>
      <c r="E519" s="280"/>
      <c r="F519" s="280"/>
      <c r="G519" s="280"/>
      <c r="H519" s="312"/>
      <c r="I519" s="280"/>
      <c r="J519" s="280"/>
      <c r="K519" s="280"/>
      <c r="L519" s="280"/>
      <c r="M519" s="280"/>
      <c r="N519" s="280"/>
      <c r="O519" s="280"/>
      <c r="P519" s="280"/>
      <c r="Q519" s="280"/>
      <c r="R519" s="280"/>
      <c r="S519" s="280"/>
      <c r="T519" s="280"/>
      <c r="U519" s="280"/>
      <c r="V519" s="280"/>
      <c r="W519" s="280"/>
      <c r="X519" s="280"/>
      <c r="Y519" s="280"/>
      <c r="Z519" s="280"/>
      <c r="AA519" s="280"/>
      <c r="AB519" s="280"/>
      <c r="AC519" s="280"/>
      <c r="AD519" s="280"/>
    </row>
    <row r="520" spans="1:30" ht="12.75" customHeight="1">
      <c r="A520" s="280"/>
      <c r="B520" s="280"/>
      <c r="C520" s="280"/>
      <c r="D520" s="280"/>
      <c r="E520" s="280"/>
      <c r="F520" s="280"/>
      <c r="G520" s="280"/>
      <c r="H520" s="312"/>
      <c r="I520" s="280"/>
      <c r="J520" s="280"/>
      <c r="K520" s="280"/>
      <c r="L520" s="280"/>
      <c r="M520" s="280"/>
      <c r="N520" s="280"/>
      <c r="O520" s="280"/>
      <c r="P520" s="280"/>
      <c r="Q520" s="280"/>
      <c r="R520" s="280"/>
      <c r="S520" s="280"/>
      <c r="T520" s="280"/>
      <c r="U520" s="280"/>
      <c r="V520" s="280"/>
      <c r="W520" s="280"/>
      <c r="X520" s="280"/>
      <c r="Y520" s="280"/>
      <c r="Z520" s="280"/>
      <c r="AA520" s="280"/>
      <c r="AB520" s="280"/>
      <c r="AC520" s="280"/>
      <c r="AD520" s="280"/>
    </row>
    <row r="521" spans="1:30" ht="12.75" customHeight="1">
      <c r="A521" s="280"/>
      <c r="B521" s="280"/>
      <c r="C521" s="280"/>
      <c r="D521" s="280"/>
      <c r="E521" s="280"/>
      <c r="F521" s="280"/>
      <c r="G521" s="280"/>
      <c r="H521" s="312"/>
      <c r="I521" s="280"/>
      <c r="J521" s="280"/>
      <c r="K521" s="280"/>
      <c r="L521" s="280"/>
      <c r="M521" s="280"/>
      <c r="N521" s="280"/>
      <c r="O521" s="280"/>
      <c r="P521" s="280"/>
      <c r="Q521" s="280"/>
      <c r="R521" s="280"/>
      <c r="S521" s="280"/>
      <c r="T521" s="280"/>
      <c r="U521" s="280"/>
      <c r="V521" s="280"/>
      <c r="W521" s="280"/>
      <c r="X521" s="280"/>
      <c r="Y521" s="280"/>
      <c r="Z521" s="280"/>
      <c r="AA521" s="280"/>
      <c r="AB521" s="280"/>
      <c r="AC521" s="280"/>
      <c r="AD521" s="280"/>
    </row>
    <row r="522" spans="1:30" ht="12.75" customHeight="1">
      <c r="A522" s="280"/>
      <c r="B522" s="280"/>
      <c r="C522" s="280"/>
      <c r="D522" s="280"/>
      <c r="E522" s="280"/>
      <c r="F522" s="280"/>
      <c r="G522" s="280"/>
      <c r="H522" s="312"/>
      <c r="I522" s="280"/>
      <c r="J522" s="280"/>
      <c r="K522" s="280"/>
      <c r="L522" s="280"/>
      <c r="M522" s="280"/>
      <c r="N522" s="280"/>
      <c r="O522" s="280"/>
      <c r="P522" s="280"/>
      <c r="Q522" s="280"/>
      <c r="R522" s="280"/>
      <c r="S522" s="280"/>
      <c r="T522" s="280"/>
      <c r="U522" s="280"/>
      <c r="V522" s="280"/>
      <c r="W522" s="280"/>
      <c r="X522" s="280"/>
      <c r="Y522" s="280"/>
      <c r="Z522" s="280"/>
      <c r="AA522" s="280"/>
      <c r="AB522" s="280"/>
      <c r="AC522" s="280"/>
      <c r="AD522" s="280"/>
    </row>
    <row r="523" spans="1:30" ht="12.75" customHeight="1">
      <c r="A523" s="280"/>
      <c r="B523" s="280"/>
      <c r="C523" s="280"/>
      <c r="D523" s="280"/>
      <c r="E523" s="280"/>
      <c r="F523" s="280"/>
      <c r="G523" s="280"/>
      <c r="H523" s="312"/>
      <c r="I523" s="280"/>
      <c r="J523" s="280"/>
      <c r="K523" s="280"/>
      <c r="L523" s="280"/>
      <c r="M523" s="280"/>
      <c r="N523" s="280"/>
      <c r="O523" s="280"/>
      <c r="P523" s="280"/>
      <c r="Q523" s="280"/>
      <c r="R523" s="280"/>
      <c r="S523" s="280"/>
      <c r="T523" s="280"/>
      <c r="U523" s="280"/>
      <c r="V523" s="280"/>
      <c r="W523" s="280"/>
      <c r="X523" s="280"/>
      <c r="Y523" s="280"/>
      <c r="Z523" s="280"/>
      <c r="AA523" s="280"/>
      <c r="AB523" s="280"/>
      <c r="AC523" s="280"/>
      <c r="AD523" s="280"/>
    </row>
    <row r="524" spans="1:30" ht="12.75" customHeight="1">
      <c r="A524" s="280"/>
      <c r="B524" s="280"/>
      <c r="C524" s="280"/>
      <c r="D524" s="280"/>
      <c r="E524" s="280"/>
      <c r="F524" s="280"/>
      <c r="G524" s="280"/>
      <c r="H524" s="312"/>
      <c r="I524" s="280"/>
      <c r="J524" s="280"/>
      <c r="K524" s="280"/>
      <c r="L524" s="280"/>
      <c r="M524" s="280"/>
      <c r="N524" s="280"/>
      <c r="O524" s="280"/>
      <c r="P524" s="280"/>
      <c r="Q524" s="280"/>
      <c r="R524" s="280"/>
      <c r="S524" s="280"/>
      <c r="T524" s="280"/>
      <c r="U524" s="280"/>
      <c r="V524" s="280"/>
      <c r="W524" s="280"/>
      <c r="X524" s="280"/>
      <c r="Y524" s="280"/>
      <c r="Z524" s="280"/>
      <c r="AA524" s="280"/>
      <c r="AB524" s="280"/>
      <c r="AC524" s="280"/>
      <c r="AD524" s="280"/>
    </row>
    <row r="525" spans="1:30" ht="12.75" customHeight="1">
      <c r="A525" s="280"/>
      <c r="B525" s="280"/>
      <c r="C525" s="280"/>
      <c r="D525" s="280"/>
      <c r="E525" s="280"/>
      <c r="F525" s="280"/>
      <c r="G525" s="280"/>
      <c r="H525" s="312"/>
      <c r="I525" s="280"/>
      <c r="J525" s="280"/>
      <c r="K525" s="280"/>
      <c r="L525" s="280"/>
      <c r="M525" s="280"/>
      <c r="N525" s="280"/>
      <c r="O525" s="280"/>
      <c r="P525" s="280"/>
      <c r="Q525" s="280"/>
      <c r="R525" s="280"/>
      <c r="S525" s="280"/>
      <c r="T525" s="280"/>
      <c r="U525" s="280"/>
      <c r="V525" s="280"/>
      <c r="W525" s="280"/>
      <c r="X525" s="280"/>
      <c r="Y525" s="280"/>
      <c r="Z525" s="280"/>
      <c r="AA525" s="280"/>
      <c r="AB525" s="280"/>
      <c r="AC525" s="280"/>
      <c r="AD525" s="280"/>
    </row>
    <row r="526" spans="1:30" ht="12.75" customHeight="1">
      <c r="A526" s="280"/>
      <c r="B526" s="280"/>
      <c r="C526" s="280"/>
      <c r="D526" s="280"/>
      <c r="E526" s="280"/>
      <c r="F526" s="280"/>
      <c r="G526" s="280"/>
      <c r="H526" s="312"/>
      <c r="I526" s="280"/>
      <c r="J526" s="280"/>
      <c r="K526" s="280"/>
      <c r="L526" s="280"/>
      <c r="M526" s="280"/>
      <c r="N526" s="280"/>
      <c r="O526" s="280"/>
      <c r="P526" s="280"/>
      <c r="Q526" s="280"/>
      <c r="R526" s="280"/>
      <c r="S526" s="280"/>
      <c r="T526" s="280"/>
      <c r="U526" s="280"/>
      <c r="V526" s="280"/>
      <c r="W526" s="280"/>
      <c r="X526" s="280"/>
      <c r="Y526" s="280"/>
      <c r="Z526" s="280"/>
      <c r="AA526" s="280"/>
      <c r="AB526" s="280"/>
      <c r="AC526" s="280"/>
      <c r="AD526" s="280"/>
    </row>
    <row r="527" spans="1:30" ht="12.75" customHeight="1">
      <c r="A527" s="280"/>
      <c r="B527" s="280"/>
      <c r="C527" s="280"/>
      <c r="D527" s="280"/>
      <c r="E527" s="280"/>
      <c r="F527" s="280"/>
      <c r="G527" s="280"/>
      <c r="H527" s="312"/>
      <c r="I527" s="280"/>
      <c r="J527" s="280"/>
      <c r="K527" s="280"/>
      <c r="L527" s="280"/>
      <c r="M527" s="280"/>
      <c r="N527" s="280"/>
      <c r="O527" s="280"/>
      <c r="P527" s="280"/>
      <c r="Q527" s="280"/>
      <c r="R527" s="280"/>
      <c r="S527" s="280"/>
      <c r="T527" s="280"/>
      <c r="U527" s="280"/>
      <c r="V527" s="280"/>
      <c r="W527" s="280"/>
      <c r="X527" s="280"/>
      <c r="Y527" s="280"/>
      <c r="Z527" s="280"/>
      <c r="AA527" s="280"/>
      <c r="AB527" s="280"/>
      <c r="AC527" s="280"/>
      <c r="AD527" s="280"/>
    </row>
    <row r="528" spans="1:30" ht="12.75" customHeight="1">
      <c r="A528" s="280"/>
      <c r="B528" s="280"/>
      <c r="C528" s="280"/>
      <c r="D528" s="280"/>
      <c r="E528" s="280"/>
      <c r="F528" s="280"/>
      <c r="G528" s="280"/>
      <c r="H528" s="312"/>
      <c r="I528" s="280"/>
      <c r="J528" s="280"/>
      <c r="K528" s="280"/>
      <c r="L528" s="280"/>
      <c r="M528" s="280"/>
      <c r="N528" s="280"/>
      <c r="O528" s="280"/>
      <c r="P528" s="280"/>
      <c r="Q528" s="280"/>
      <c r="R528" s="280"/>
      <c r="S528" s="280"/>
      <c r="T528" s="280"/>
      <c r="U528" s="280"/>
      <c r="V528" s="280"/>
      <c r="W528" s="280"/>
      <c r="X528" s="280"/>
      <c r="Y528" s="280"/>
      <c r="Z528" s="280"/>
      <c r="AA528" s="280"/>
      <c r="AB528" s="280"/>
      <c r="AC528" s="280"/>
      <c r="AD528" s="280"/>
    </row>
    <row r="529" spans="1:30" ht="12.75" customHeight="1">
      <c r="A529" s="280"/>
      <c r="B529" s="280"/>
      <c r="C529" s="280"/>
      <c r="D529" s="280"/>
      <c r="E529" s="280"/>
      <c r="F529" s="280"/>
      <c r="G529" s="280"/>
      <c r="H529" s="312"/>
      <c r="I529" s="280"/>
      <c r="J529" s="280"/>
      <c r="K529" s="280"/>
      <c r="L529" s="280"/>
      <c r="M529" s="280"/>
      <c r="N529" s="280"/>
      <c r="O529" s="280"/>
      <c r="P529" s="280"/>
      <c r="Q529" s="280"/>
      <c r="R529" s="280"/>
      <c r="S529" s="280"/>
      <c r="T529" s="280"/>
      <c r="U529" s="280"/>
      <c r="V529" s="280"/>
      <c r="W529" s="280"/>
      <c r="X529" s="280"/>
      <c r="Y529" s="280"/>
      <c r="Z529" s="280"/>
      <c r="AA529" s="280"/>
      <c r="AB529" s="280"/>
      <c r="AC529" s="280"/>
      <c r="AD529" s="280"/>
    </row>
    <row r="530" spans="1:30" ht="12.75" customHeight="1">
      <c r="A530" s="280"/>
      <c r="B530" s="280"/>
      <c r="C530" s="280"/>
      <c r="D530" s="280"/>
      <c r="E530" s="280"/>
      <c r="F530" s="280"/>
      <c r="G530" s="280"/>
      <c r="H530" s="312"/>
      <c r="I530" s="280"/>
      <c r="J530" s="280"/>
      <c r="K530" s="280"/>
      <c r="L530" s="280"/>
      <c r="M530" s="280"/>
      <c r="N530" s="280"/>
      <c r="O530" s="280"/>
      <c r="P530" s="280"/>
      <c r="Q530" s="280"/>
      <c r="R530" s="280"/>
      <c r="S530" s="280"/>
      <c r="T530" s="280"/>
      <c r="U530" s="280"/>
      <c r="V530" s="280"/>
      <c r="W530" s="280"/>
      <c r="X530" s="280"/>
      <c r="Y530" s="280"/>
      <c r="Z530" s="280"/>
      <c r="AA530" s="280"/>
      <c r="AB530" s="280"/>
      <c r="AC530" s="280"/>
      <c r="AD530" s="280"/>
    </row>
    <row r="531" spans="1:30" ht="12.75" customHeight="1">
      <c r="A531" s="280"/>
      <c r="B531" s="280"/>
      <c r="C531" s="280"/>
      <c r="D531" s="280"/>
      <c r="E531" s="280"/>
      <c r="F531" s="280"/>
      <c r="G531" s="280"/>
      <c r="H531" s="312"/>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280"/>
    </row>
    <row r="532" spans="1:30" ht="12.75" customHeight="1">
      <c r="A532" s="280"/>
      <c r="B532" s="280"/>
      <c r="C532" s="280"/>
      <c r="D532" s="280"/>
      <c r="E532" s="280"/>
      <c r="F532" s="280"/>
      <c r="G532" s="280"/>
      <c r="H532" s="312"/>
      <c r="I532" s="280"/>
      <c r="J532" s="280"/>
      <c r="K532" s="280"/>
      <c r="L532" s="280"/>
      <c r="M532" s="280"/>
      <c r="N532" s="280"/>
      <c r="O532" s="280"/>
      <c r="P532" s="280"/>
      <c r="Q532" s="280"/>
      <c r="R532" s="280"/>
      <c r="S532" s="280"/>
      <c r="T532" s="280"/>
      <c r="U532" s="280"/>
      <c r="V532" s="280"/>
      <c r="W532" s="280"/>
      <c r="X532" s="280"/>
      <c r="Y532" s="280"/>
      <c r="Z532" s="280"/>
      <c r="AA532" s="280"/>
      <c r="AB532" s="280"/>
      <c r="AC532" s="280"/>
      <c r="AD532" s="280"/>
    </row>
    <row r="533" spans="1:30" ht="12.75" customHeight="1">
      <c r="A533" s="280"/>
      <c r="B533" s="280"/>
      <c r="C533" s="280"/>
      <c r="D533" s="280"/>
      <c r="E533" s="280"/>
      <c r="F533" s="280"/>
      <c r="G533" s="280"/>
      <c r="H533" s="312"/>
      <c r="I533" s="280"/>
      <c r="J533" s="280"/>
      <c r="K533" s="280"/>
      <c r="L533" s="280"/>
      <c r="M533" s="280"/>
      <c r="N533" s="280"/>
      <c r="O533" s="280"/>
      <c r="P533" s="280"/>
      <c r="Q533" s="280"/>
      <c r="R533" s="280"/>
      <c r="S533" s="280"/>
      <c r="T533" s="280"/>
      <c r="U533" s="280"/>
      <c r="V533" s="280"/>
      <c r="W533" s="280"/>
      <c r="X533" s="280"/>
      <c r="Y533" s="280"/>
      <c r="Z533" s="280"/>
      <c r="AA533" s="280"/>
      <c r="AB533" s="280"/>
      <c r="AC533" s="280"/>
      <c r="AD533" s="280"/>
    </row>
    <row r="534" spans="1:30" ht="12.75" customHeight="1">
      <c r="A534" s="280"/>
      <c r="B534" s="280"/>
      <c r="C534" s="280"/>
      <c r="D534" s="280"/>
      <c r="E534" s="280"/>
      <c r="F534" s="280"/>
      <c r="G534" s="280"/>
      <c r="H534" s="312"/>
      <c r="I534" s="280"/>
      <c r="J534" s="280"/>
      <c r="K534" s="280"/>
      <c r="L534" s="280"/>
      <c r="M534" s="280"/>
      <c r="N534" s="280"/>
      <c r="O534" s="280"/>
      <c r="P534" s="280"/>
      <c r="Q534" s="280"/>
      <c r="R534" s="280"/>
      <c r="S534" s="280"/>
      <c r="T534" s="280"/>
      <c r="U534" s="280"/>
      <c r="V534" s="280"/>
      <c r="W534" s="280"/>
      <c r="X534" s="280"/>
      <c r="Y534" s="280"/>
      <c r="Z534" s="280"/>
      <c r="AA534" s="280"/>
      <c r="AB534" s="280"/>
      <c r="AC534" s="280"/>
      <c r="AD534" s="280"/>
    </row>
    <row r="535" spans="1:30" ht="12.75" customHeight="1">
      <c r="A535" s="280"/>
      <c r="B535" s="280"/>
      <c r="C535" s="280"/>
      <c r="D535" s="280"/>
      <c r="E535" s="280"/>
      <c r="F535" s="280"/>
      <c r="G535" s="280"/>
      <c r="H535" s="312"/>
      <c r="I535" s="280"/>
      <c r="J535" s="280"/>
      <c r="K535" s="280"/>
      <c r="L535" s="280"/>
      <c r="M535" s="280"/>
      <c r="N535" s="280"/>
      <c r="O535" s="280"/>
      <c r="P535" s="280"/>
      <c r="Q535" s="280"/>
      <c r="R535" s="280"/>
      <c r="S535" s="280"/>
      <c r="T535" s="280"/>
      <c r="U535" s="280"/>
      <c r="V535" s="280"/>
      <c r="W535" s="280"/>
      <c r="X535" s="280"/>
      <c r="Y535" s="280"/>
      <c r="Z535" s="280"/>
      <c r="AA535" s="280"/>
      <c r="AB535" s="280"/>
      <c r="AC535" s="280"/>
      <c r="AD535" s="280"/>
    </row>
    <row r="536" spans="1:30" ht="12.75" customHeight="1">
      <c r="A536" s="280"/>
      <c r="B536" s="280"/>
      <c r="C536" s="280"/>
      <c r="D536" s="280"/>
      <c r="E536" s="280"/>
      <c r="F536" s="280"/>
      <c r="G536" s="280"/>
      <c r="H536" s="312"/>
      <c r="I536" s="280"/>
      <c r="J536" s="280"/>
      <c r="K536" s="280"/>
      <c r="L536" s="280"/>
      <c r="M536" s="280"/>
      <c r="N536" s="280"/>
      <c r="O536" s="280"/>
      <c r="P536" s="280"/>
      <c r="Q536" s="280"/>
      <c r="R536" s="280"/>
      <c r="S536" s="280"/>
      <c r="T536" s="280"/>
      <c r="U536" s="280"/>
      <c r="V536" s="280"/>
      <c r="W536" s="280"/>
      <c r="X536" s="280"/>
      <c r="Y536" s="280"/>
      <c r="Z536" s="280"/>
      <c r="AA536" s="280"/>
      <c r="AB536" s="280"/>
      <c r="AC536" s="280"/>
      <c r="AD536" s="280"/>
    </row>
    <row r="537" spans="1:30" ht="12.75" customHeight="1">
      <c r="A537" s="280"/>
      <c r="B537" s="280"/>
      <c r="C537" s="280"/>
      <c r="D537" s="280"/>
      <c r="E537" s="280"/>
      <c r="F537" s="280"/>
      <c r="G537" s="280"/>
      <c r="H537" s="312"/>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280"/>
    </row>
    <row r="538" spans="1:30" ht="12.75" customHeight="1">
      <c r="A538" s="280"/>
      <c r="B538" s="280"/>
      <c r="C538" s="280"/>
      <c r="D538" s="280"/>
      <c r="E538" s="280"/>
      <c r="F538" s="280"/>
      <c r="G538" s="280"/>
      <c r="H538" s="312"/>
      <c r="I538" s="280"/>
      <c r="J538" s="280"/>
      <c r="K538" s="280"/>
      <c r="L538" s="280"/>
      <c r="M538" s="280"/>
      <c r="N538" s="280"/>
      <c r="O538" s="280"/>
      <c r="P538" s="280"/>
      <c r="Q538" s="280"/>
      <c r="R538" s="280"/>
      <c r="S538" s="280"/>
      <c r="T538" s="280"/>
      <c r="U538" s="280"/>
      <c r="V538" s="280"/>
      <c r="W538" s="280"/>
      <c r="X538" s="280"/>
      <c r="Y538" s="280"/>
      <c r="Z538" s="280"/>
      <c r="AA538" s="280"/>
      <c r="AB538" s="280"/>
      <c r="AC538" s="280"/>
      <c r="AD538" s="280"/>
    </row>
    <row r="539" spans="1:30" ht="12.75" customHeight="1">
      <c r="A539" s="280"/>
      <c r="B539" s="280"/>
      <c r="C539" s="280"/>
      <c r="D539" s="280"/>
      <c r="E539" s="280"/>
      <c r="F539" s="280"/>
      <c r="G539" s="280"/>
      <c r="H539" s="312"/>
      <c r="I539" s="280"/>
      <c r="J539" s="280"/>
      <c r="K539" s="280"/>
      <c r="L539" s="280"/>
      <c r="M539" s="280"/>
      <c r="N539" s="280"/>
      <c r="O539" s="280"/>
      <c r="P539" s="280"/>
      <c r="Q539" s="280"/>
      <c r="R539" s="280"/>
      <c r="S539" s="280"/>
      <c r="T539" s="280"/>
      <c r="U539" s="280"/>
      <c r="V539" s="280"/>
      <c r="W539" s="280"/>
      <c r="X539" s="280"/>
      <c r="Y539" s="280"/>
      <c r="Z539" s="280"/>
      <c r="AA539" s="280"/>
      <c r="AB539" s="280"/>
      <c r="AC539" s="280"/>
      <c r="AD539" s="280"/>
    </row>
    <row r="540" spans="1:30" ht="12.75" customHeight="1">
      <c r="A540" s="280"/>
      <c r="B540" s="280"/>
      <c r="C540" s="280"/>
      <c r="D540" s="280"/>
      <c r="E540" s="280"/>
      <c r="F540" s="280"/>
      <c r="G540" s="280"/>
      <c r="H540" s="312"/>
      <c r="I540" s="280"/>
      <c r="J540" s="280"/>
      <c r="K540" s="280"/>
      <c r="L540" s="280"/>
      <c r="M540" s="280"/>
      <c r="N540" s="280"/>
      <c r="O540" s="280"/>
      <c r="P540" s="280"/>
      <c r="Q540" s="280"/>
      <c r="R540" s="280"/>
      <c r="S540" s="280"/>
      <c r="T540" s="280"/>
      <c r="U540" s="280"/>
      <c r="V540" s="280"/>
      <c r="W540" s="280"/>
      <c r="X540" s="280"/>
      <c r="Y540" s="280"/>
      <c r="Z540" s="280"/>
      <c r="AA540" s="280"/>
      <c r="AB540" s="280"/>
      <c r="AC540" s="280"/>
      <c r="AD540" s="280"/>
    </row>
    <row r="541" spans="1:30" ht="12.75" customHeight="1">
      <c r="A541" s="280"/>
      <c r="B541" s="280"/>
      <c r="C541" s="280"/>
      <c r="D541" s="280"/>
      <c r="E541" s="280"/>
      <c r="F541" s="280"/>
      <c r="G541" s="280"/>
      <c r="H541" s="312"/>
      <c r="I541" s="280"/>
      <c r="J541" s="280"/>
      <c r="K541" s="280"/>
      <c r="L541" s="280"/>
      <c r="M541" s="280"/>
      <c r="N541" s="280"/>
      <c r="O541" s="280"/>
      <c r="P541" s="280"/>
      <c r="Q541" s="280"/>
      <c r="R541" s="280"/>
      <c r="S541" s="280"/>
      <c r="T541" s="280"/>
      <c r="U541" s="280"/>
      <c r="V541" s="280"/>
      <c r="W541" s="280"/>
      <c r="X541" s="280"/>
      <c r="Y541" s="280"/>
      <c r="Z541" s="280"/>
      <c r="AA541" s="280"/>
      <c r="AB541" s="280"/>
      <c r="AC541" s="280"/>
      <c r="AD541" s="280"/>
    </row>
    <row r="542" spans="1:30" ht="12.75" customHeight="1">
      <c r="A542" s="280"/>
      <c r="B542" s="280"/>
      <c r="C542" s="280"/>
      <c r="D542" s="280"/>
      <c r="E542" s="280"/>
      <c r="F542" s="280"/>
      <c r="G542" s="280"/>
      <c r="H542" s="312"/>
      <c r="I542" s="280"/>
      <c r="J542" s="280"/>
      <c r="K542" s="280"/>
      <c r="L542" s="280"/>
      <c r="M542" s="280"/>
      <c r="N542" s="280"/>
      <c r="O542" s="280"/>
      <c r="P542" s="280"/>
      <c r="Q542" s="280"/>
      <c r="R542" s="280"/>
      <c r="S542" s="280"/>
      <c r="T542" s="280"/>
      <c r="U542" s="280"/>
      <c r="V542" s="280"/>
      <c r="W542" s="280"/>
      <c r="X542" s="280"/>
      <c r="Y542" s="280"/>
      <c r="Z542" s="280"/>
      <c r="AA542" s="280"/>
      <c r="AB542" s="280"/>
      <c r="AC542" s="280"/>
      <c r="AD542" s="280"/>
    </row>
    <row r="543" spans="1:30" ht="12.75" customHeight="1">
      <c r="A543" s="280"/>
      <c r="B543" s="280"/>
      <c r="C543" s="280"/>
      <c r="D543" s="280"/>
      <c r="E543" s="280"/>
      <c r="F543" s="280"/>
      <c r="G543" s="280"/>
      <c r="H543" s="312"/>
      <c r="I543" s="280"/>
      <c r="J543" s="280"/>
      <c r="K543" s="280"/>
      <c r="L543" s="280"/>
      <c r="M543" s="280"/>
      <c r="N543" s="280"/>
      <c r="O543" s="280"/>
      <c r="P543" s="280"/>
      <c r="Q543" s="280"/>
      <c r="R543" s="280"/>
      <c r="S543" s="280"/>
      <c r="T543" s="280"/>
      <c r="U543" s="280"/>
      <c r="V543" s="280"/>
      <c r="W543" s="280"/>
      <c r="X543" s="280"/>
      <c r="Y543" s="280"/>
      <c r="Z543" s="280"/>
      <c r="AA543" s="280"/>
      <c r="AB543" s="280"/>
      <c r="AC543" s="280"/>
      <c r="AD543" s="280"/>
    </row>
    <row r="544" spans="1:30" ht="12.75" customHeight="1">
      <c r="A544" s="280"/>
      <c r="B544" s="280"/>
      <c r="C544" s="280"/>
      <c r="D544" s="280"/>
      <c r="E544" s="280"/>
      <c r="F544" s="280"/>
      <c r="G544" s="280"/>
      <c r="H544" s="312"/>
      <c r="I544" s="280"/>
      <c r="J544" s="280"/>
      <c r="K544" s="280"/>
      <c r="L544" s="280"/>
      <c r="M544" s="280"/>
      <c r="N544" s="280"/>
      <c r="O544" s="280"/>
      <c r="P544" s="280"/>
      <c r="Q544" s="280"/>
      <c r="R544" s="280"/>
      <c r="S544" s="280"/>
      <c r="T544" s="280"/>
      <c r="U544" s="280"/>
      <c r="V544" s="280"/>
      <c r="W544" s="280"/>
      <c r="X544" s="280"/>
      <c r="Y544" s="280"/>
      <c r="Z544" s="280"/>
      <c r="AA544" s="280"/>
      <c r="AB544" s="280"/>
      <c r="AC544" s="280"/>
      <c r="AD544" s="280"/>
    </row>
    <row r="545" spans="1:30" ht="12.75" customHeight="1">
      <c r="A545" s="280"/>
      <c r="B545" s="280"/>
      <c r="C545" s="280"/>
      <c r="D545" s="280"/>
      <c r="E545" s="280"/>
      <c r="F545" s="280"/>
      <c r="G545" s="280"/>
      <c r="H545" s="312"/>
      <c r="I545" s="280"/>
      <c r="J545" s="280"/>
      <c r="K545" s="280"/>
      <c r="L545" s="280"/>
      <c r="M545" s="280"/>
      <c r="N545" s="280"/>
      <c r="O545" s="280"/>
      <c r="P545" s="280"/>
      <c r="Q545" s="280"/>
      <c r="R545" s="280"/>
      <c r="S545" s="280"/>
      <c r="T545" s="280"/>
      <c r="U545" s="280"/>
      <c r="V545" s="280"/>
      <c r="W545" s="280"/>
      <c r="X545" s="280"/>
      <c r="Y545" s="280"/>
      <c r="Z545" s="280"/>
      <c r="AA545" s="280"/>
      <c r="AB545" s="280"/>
      <c r="AC545" s="280"/>
      <c r="AD545" s="280"/>
    </row>
    <row r="546" spans="1:30" ht="12.75" customHeight="1">
      <c r="A546" s="280"/>
      <c r="B546" s="280"/>
      <c r="C546" s="280"/>
      <c r="D546" s="280"/>
      <c r="E546" s="280"/>
      <c r="F546" s="280"/>
      <c r="G546" s="280"/>
      <c r="H546" s="312"/>
      <c r="I546" s="280"/>
      <c r="J546" s="280"/>
      <c r="K546" s="280"/>
      <c r="L546" s="280"/>
      <c r="M546" s="280"/>
      <c r="N546" s="280"/>
      <c r="O546" s="280"/>
      <c r="P546" s="280"/>
      <c r="Q546" s="280"/>
      <c r="R546" s="280"/>
      <c r="S546" s="280"/>
      <c r="T546" s="280"/>
      <c r="U546" s="280"/>
      <c r="V546" s="280"/>
      <c r="W546" s="280"/>
      <c r="X546" s="280"/>
      <c r="Y546" s="280"/>
      <c r="Z546" s="280"/>
      <c r="AA546" s="280"/>
      <c r="AB546" s="280"/>
      <c r="AC546" s="280"/>
      <c r="AD546" s="280"/>
    </row>
    <row r="547" spans="1:30" ht="12.75" customHeight="1">
      <c r="A547" s="280"/>
      <c r="B547" s="280"/>
      <c r="C547" s="280"/>
      <c r="D547" s="280"/>
      <c r="E547" s="280"/>
      <c r="F547" s="280"/>
      <c r="G547" s="280"/>
      <c r="H547" s="312"/>
      <c r="I547" s="280"/>
      <c r="J547" s="280"/>
      <c r="K547" s="280"/>
      <c r="L547" s="280"/>
      <c r="M547" s="280"/>
      <c r="N547" s="280"/>
      <c r="O547" s="280"/>
      <c r="P547" s="280"/>
      <c r="Q547" s="280"/>
      <c r="R547" s="280"/>
      <c r="S547" s="280"/>
      <c r="T547" s="280"/>
      <c r="U547" s="280"/>
      <c r="V547" s="280"/>
      <c r="W547" s="280"/>
      <c r="X547" s="280"/>
      <c r="Y547" s="280"/>
      <c r="Z547" s="280"/>
      <c r="AA547" s="280"/>
      <c r="AB547" s="280"/>
      <c r="AC547" s="280"/>
      <c r="AD547" s="280"/>
    </row>
    <row r="548" spans="1:30" ht="12.75" customHeight="1">
      <c r="A548" s="280"/>
      <c r="B548" s="280"/>
      <c r="C548" s="280"/>
      <c r="D548" s="280"/>
      <c r="E548" s="280"/>
      <c r="F548" s="280"/>
      <c r="G548" s="280"/>
      <c r="H548" s="312"/>
      <c r="I548" s="280"/>
      <c r="J548" s="280"/>
      <c r="K548" s="280"/>
      <c r="L548" s="280"/>
      <c r="M548" s="280"/>
      <c r="N548" s="280"/>
      <c r="O548" s="280"/>
      <c r="P548" s="280"/>
      <c r="Q548" s="280"/>
      <c r="R548" s="280"/>
      <c r="S548" s="280"/>
      <c r="T548" s="280"/>
      <c r="U548" s="280"/>
      <c r="V548" s="280"/>
      <c r="W548" s="280"/>
      <c r="X548" s="280"/>
      <c r="Y548" s="280"/>
      <c r="Z548" s="280"/>
      <c r="AA548" s="280"/>
      <c r="AB548" s="280"/>
      <c r="AC548" s="280"/>
      <c r="AD548" s="280"/>
    </row>
    <row r="549" spans="1:30" ht="12.75" customHeight="1">
      <c r="A549" s="280"/>
      <c r="B549" s="280"/>
      <c r="C549" s="280"/>
      <c r="D549" s="280"/>
      <c r="E549" s="280"/>
      <c r="F549" s="280"/>
      <c r="G549" s="280"/>
      <c r="H549" s="312"/>
      <c r="I549" s="280"/>
      <c r="J549" s="280"/>
      <c r="K549" s="280"/>
      <c r="L549" s="280"/>
      <c r="M549" s="280"/>
      <c r="N549" s="280"/>
      <c r="O549" s="280"/>
      <c r="P549" s="280"/>
      <c r="Q549" s="280"/>
      <c r="R549" s="280"/>
      <c r="S549" s="280"/>
      <c r="T549" s="280"/>
      <c r="U549" s="280"/>
      <c r="V549" s="280"/>
      <c r="W549" s="280"/>
      <c r="X549" s="280"/>
      <c r="Y549" s="280"/>
      <c r="Z549" s="280"/>
      <c r="AA549" s="280"/>
      <c r="AB549" s="280"/>
      <c r="AC549" s="280"/>
      <c r="AD549" s="280"/>
    </row>
    <row r="550" spans="1:30" ht="12.75" customHeight="1">
      <c r="A550" s="280"/>
      <c r="B550" s="280"/>
      <c r="C550" s="280"/>
      <c r="D550" s="280"/>
      <c r="E550" s="280"/>
      <c r="F550" s="280"/>
      <c r="G550" s="280"/>
      <c r="H550" s="312"/>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280"/>
    </row>
    <row r="551" spans="1:30" ht="12.75" customHeight="1">
      <c r="A551" s="280"/>
      <c r="B551" s="280"/>
      <c r="C551" s="280"/>
      <c r="D551" s="280"/>
      <c r="E551" s="280"/>
      <c r="F551" s="280"/>
      <c r="G551" s="280"/>
      <c r="H551" s="312"/>
      <c r="I551" s="280"/>
      <c r="J551" s="280"/>
      <c r="K551" s="280"/>
      <c r="L551" s="280"/>
      <c r="M551" s="280"/>
      <c r="N551" s="280"/>
      <c r="O551" s="280"/>
      <c r="P551" s="280"/>
      <c r="Q551" s="280"/>
      <c r="R551" s="280"/>
      <c r="S551" s="280"/>
      <c r="T551" s="280"/>
      <c r="U551" s="280"/>
      <c r="V551" s="280"/>
      <c r="W551" s="280"/>
      <c r="X551" s="280"/>
      <c r="Y551" s="280"/>
      <c r="Z551" s="280"/>
      <c r="AA551" s="280"/>
      <c r="AB551" s="280"/>
      <c r="AC551" s="280"/>
      <c r="AD551" s="280"/>
    </row>
    <row r="552" spans="1:30" ht="12.75" customHeight="1">
      <c r="A552" s="280"/>
      <c r="B552" s="280"/>
      <c r="C552" s="280"/>
      <c r="D552" s="280"/>
      <c r="E552" s="280"/>
      <c r="F552" s="280"/>
      <c r="G552" s="280"/>
      <c r="H552" s="312"/>
      <c r="I552" s="280"/>
      <c r="J552" s="280"/>
      <c r="K552" s="280"/>
      <c r="L552" s="280"/>
      <c r="M552" s="280"/>
      <c r="N552" s="280"/>
      <c r="O552" s="280"/>
      <c r="P552" s="280"/>
      <c r="Q552" s="280"/>
      <c r="R552" s="280"/>
      <c r="S552" s="280"/>
      <c r="T552" s="280"/>
      <c r="U552" s="280"/>
      <c r="V552" s="280"/>
      <c r="W552" s="280"/>
      <c r="X552" s="280"/>
      <c r="Y552" s="280"/>
      <c r="Z552" s="280"/>
      <c r="AA552" s="280"/>
      <c r="AB552" s="280"/>
      <c r="AC552" s="280"/>
      <c r="AD552" s="280"/>
    </row>
    <row r="553" spans="1:30" ht="12.75" customHeight="1">
      <c r="A553" s="280"/>
      <c r="B553" s="280"/>
      <c r="C553" s="280"/>
      <c r="D553" s="280"/>
      <c r="E553" s="280"/>
      <c r="F553" s="280"/>
      <c r="G553" s="280"/>
      <c r="H553" s="312"/>
      <c r="I553" s="280"/>
      <c r="J553" s="280"/>
      <c r="K553" s="280"/>
      <c r="L553" s="280"/>
      <c r="M553" s="280"/>
      <c r="N553" s="280"/>
      <c r="O553" s="280"/>
      <c r="P553" s="280"/>
      <c r="Q553" s="280"/>
      <c r="R553" s="280"/>
      <c r="S553" s="280"/>
      <c r="T553" s="280"/>
      <c r="U553" s="280"/>
      <c r="V553" s="280"/>
      <c r="W553" s="280"/>
      <c r="X553" s="280"/>
      <c r="Y553" s="280"/>
      <c r="Z553" s="280"/>
      <c r="AA553" s="280"/>
      <c r="AB553" s="280"/>
      <c r="AC553" s="280"/>
      <c r="AD553" s="280"/>
    </row>
    <row r="554" spans="1:30" ht="12.75" customHeight="1">
      <c r="A554" s="280"/>
      <c r="B554" s="280"/>
      <c r="C554" s="280"/>
      <c r="D554" s="280"/>
      <c r="E554" s="280"/>
      <c r="F554" s="280"/>
      <c r="G554" s="280"/>
      <c r="H554" s="312"/>
      <c r="I554" s="280"/>
      <c r="J554" s="280"/>
      <c r="K554" s="280"/>
      <c r="L554" s="280"/>
      <c r="M554" s="280"/>
      <c r="N554" s="280"/>
      <c r="O554" s="280"/>
      <c r="P554" s="280"/>
      <c r="Q554" s="280"/>
      <c r="R554" s="280"/>
      <c r="S554" s="280"/>
      <c r="T554" s="280"/>
      <c r="U554" s="280"/>
      <c r="V554" s="280"/>
      <c r="W554" s="280"/>
      <c r="X554" s="280"/>
      <c r="Y554" s="280"/>
      <c r="Z554" s="280"/>
      <c r="AA554" s="280"/>
      <c r="AB554" s="280"/>
      <c r="AC554" s="280"/>
      <c r="AD554" s="280"/>
    </row>
    <row r="555" spans="1:30" ht="12.75" customHeight="1">
      <c r="A555" s="280"/>
      <c r="B555" s="280"/>
      <c r="C555" s="280"/>
      <c r="D555" s="280"/>
      <c r="E555" s="280"/>
      <c r="F555" s="280"/>
      <c r="G555" s="280"/>
      <c r="H555" s="312"/>
      <c r="I555" s="280"/>
      <c r="J555" s="280"/>
      <c r="K555" s="280"/>
      <c r="L555" s="280"/>
      <c r="M555" s="280"/>
      <c r="N555" s="280"/>
      <c r="O555" s="280"/>
      <c r="P555" s="280"/>
      <c r="Q555" s="280"/>
      <c r="R555" s="280"/>
      <c r="S555" s="280"/>
      <c r="T555" s="280"/>
      <c r="U555" s="280"/>
      <c r="V555" s="280"/>
      <c r="W555" s="280"/>
      <c r="X555" s="280"/>
      <c r="Y555" s="280"/>
      <c r="Z555" s="280"/>
      <c r="AA555" s="280"/>
      <c r="AB555" s="280"/>
      <c r="AC555" s="280"/>
      <c r="AD555" s="280"/>
    </row>
    <row r="556" spans="1:30" ht="12.75" customHeight="1">
      <c r="A556" s="280"/>
      <c r="B556" s="280"/>
      <c r="C556" s="280"/>
      <c r="D556" s="280"/>
      <c r="E556" s="280"/>
      <c r="F556" s="280"/>
      <c r="G556" s="280"/>
      <c r="H556" s="312"/>
      <c r="I556" s="280"/>
      <c r="J556" s="280"/>
      <c r="K556" s="280"/>
      <c r="L556" s="280"/>
      <c r="M556" s="280"/>
      <c r="N556" s="280"/>
      <c r="O556" s="280"/>
      <c r="P556" s="280"/>
      <c r="Q556" s="280"/>
      <c r="R556" s="280"/>
      <c r="S556" s="280"/>
      <c r="T556" s="280"/>
      <c r="U556" s="280"/>
      <c r="V556" s="280"/>
      <c r="W556" s="280"/>
      <c r="X556" s="280"/>
      <c r="Y556" s="280"/>
      <c r="Z556" s="280"/>
      <c r="AA556" s="280"/>
      <c r="AB556" s="280"/>
      <c r="AC556" s="280"/>
      <c r="AD556" s="280"/>
    </row>
    <row r="557" spans="1:30" ht="12.75" customHeight="1">
      <c r="A557" s="280"/>
      <c r="B557" s="280"/>
      <c r="C557" s="280"/>
      <c r="D557" s="280"/>
      <c r="E557" s="280"/>
      <c r="F557" s="280"/>
      <c r="G557" s="280"/>
      <c r="H557" s="312"/>
      <c r="I557" s="280"/>
      <c r="J557" s="280"/>
      <c r="K557" s="280"/>
      <c r="L557" s="280"/>
      <c r="M557" s="280"/>
      <c r="N557" s="280"/>
      <c r="O557" s="280"/>
      <c r="P557" s="280"/>
      <c r="Q557" s="280"/>
      <c r="R557" s="280"/>
      <c r="S557" s="280"/>
      <c r="T557" s="280"/>
      <c r="U557" s="280"/>
      <c r="V557" s="280"/>
      <c r="W557" s="280"/>
      <c r="X557" s="280"/>
      <c r="Y557" s="280"/>
      <c r="Z557" s="280"/>
      <c r="AA557" s="280"/>
      <c r="AB557" s="280"/>
      <c r="AC557" s="280"/>
      <c r="AD557" s="280"/>
    </row>
    <row r="558" spans="1:30" ht="12.75" customHeight="1">
      <c r="A558" s="280"/>
      <c r="B558" s="280"/>
      <c r="C558" s="280"/>
      <c r="D558" s="280"/>
      <c r="E558" s="280"/>
      <c r="F558" s="280"/>
      <c r="G558" s="280"/>
      <c r="H558" s="312"/>
      <c r="I558" s="280"/>
      <c r="J558" s="280"/>
      <c r="K558" s="280"/>
      <c r="L558" s="280"/>
      <c r="M558" s="280"/>
      <c r="N558" s="280"/>
      <c r="O558" s="280"/>
      <c r="P558" s="280"/>
      <c r="Q558" s="280"/>
      <c r="R558" s="280"/>
      <c r="S558" s="280"/>
      <c r="T558" s="280"/>
      <c r="U558" s="280"/>
      <c r="V558" s="280"/>
      <c r="W558" s="280"/>
      <c r="X558" s="280"/>
      <c r="Y558" s="280"/>
      <c r="Z558" s="280"/>
      <c r="AA558" s="280"/>
      <c r="AB558" s="280"/>
      <c r="AC558" s="280"/>
      <c r="AD558" s="280"/>
    </row>
    <row r="559" spans="1:30" ht="12.75" customHeight="1">
      <c r="A559" s="280"/>
      <c r="B559" s="280"/>
      <c r="C559" s="280"/>
      <c r="D559" s="280"/>
      <c r="E559" s="280"/>
      <c r="F559" s="280"/>
      <c r="G559" s="280"/>
      <c r="H559" s="312"/>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280"/>
    </row>
    <row r="560" spans="1:30" ht="12.75" customHeight="1">
      <c r="A560" s="280"/>
      <c r="B560" s="280"/>
      <c r="C560" s="280"/>
      <c r="D560" s="280"/>
      <c r="E560" s="280"/>
      <c r="F560" s="280"/>
      <c r="G560" s="280"/>
      <c r="H560" s="312"/>
      <c r="I560" s="280"/>
      <c r="J560" s="280"/>
      <c r="K560" s="280"/>
      <c r="L560" s="280"/>
      <c r="M560" s="280"/>
      <c r="N560" s="280"/>
      <c r="O560" s="280"/>
      <c r="P560" s="280"/>
      <c r="Q560" s="280"/>
      <c r="R560" s="280"/>
      <c r="S560" s="280"/>
      <c r="T560" s="280"/>
      <c r="U560" s="280"/>
      <c r="V560" s="280"/>
      <c r="W560" s="280"/>
      <c r="X560" s="280"/>
      <c r="Y560" s="280"/>
      <c r="Z560" s="280"/>
      <c r="AA560" s="280"/>
      <c r="AB560" s="280"/>
      <c r="AC560" s="280"/>
      <c r="AD560" s="280"/>
    </row>
    <row r="561" spans="1:30" ht="12.75" customHeight="1">
      <c r="A561" s="280"/>
      <c r="B561" s="280"/>
      <c r="C561" s="280"/>
      <c r="D561" s="280"/>
      <c r="E561" s="280"/>
      <c r="F561" s="280"/>
      <c r="G561" s="280"/>
      <c r="H561" s="312"/>
      <c r="I561" s="280"/>
      <c r="J561" s="280"/>
      <c r="K561" s="280"/>
      <c r="L561" s="280"/>
      <c r="M561" s="280"/>
      <c r="N561" s="280"/>
      <c r="O561" s="280"/>
      <c r="P561" s="280"/>
      <c r="Q561" s="280"/>
      <c r="R561" s="280"/>
      <c r="S561" s="280"/>
      <c r="T561" s="280"/>
      <c r="U561" s="280"/>
      <c r="V561" s="280"/>
      <c r="W561" s="280"/>
      <c r="X561" s="280"/>
      <c r="Y561" s="280"/>
      <c r="Z561" s="280"/>
      <c r="AA561" s="280"/>
      <c r="AB561" s="280"/>
      <c r="AC561" s="280"/>
      <c r="AD561" s="280"/>
    </row>
    <row r="562" spans="1:30" ht="12.75" customHeight="1">
      <c r="A562" s="280"/>
      <c r="B562" s="280"/>
      <c r="C562" s="280"/>
      <c r="D562" s="280"/>
      <c r="E562" s="280"/>
      <c r="F562" s="280"/>
      <c r="G562" s="280"/>
      <c r="H562" s="312"/>
      <c r="I562" s="280"/>
      <c r="J562" s="280"/>
      <c r="K562" s="280"/>
      <c r="L562" s="280"/>
      <c r="M562" s="280"/>
      <c r="N562" s="280"/>
      <c r="O562" s="280"/>
      <c r="P562" s="280"/>
      <c r="Q562" s="280"/>
      <c r="R562" s="280"/>
      <c r="S562" s="280"/>
      <c r="T562" s="280"/>
      <c r="U562" s="280"/>
      <c r="V562" s="280"/>
      <c r="W562" s="280"/>
      <c r="X562" s="280"/>
      <c r="Y562" s="280"/>
      <c r="Z562" s="280"/>
      <c r="AA562" s="280"/>
      <c r="AB562" s="280"/>
      <c r="AC562" s="280"/>
      <c r="AD562" s="280"/>
    </row>
    <row r="563" spans="1:30" ht="12.75" customHeight="1">
      <c r="A563" s="280"/>
      <c r="B563" s="280"/>
      <c r="C563" s="280"/>
      <c r="D563" s="280"/>
      <c r="E563" s="280"/>
      <c r="F563" s="280"/>
      <c r="G563" s="280"/>
      <c r="H563" s="312"/>
      <c r="I563" s="280"/>
      <c r="J563" s="280"/>
      <c r="K563" s="280"/>
      <c r="L563" s="280"/>
      <c r="M563" s="280"/>
      <c r="N563" s="280"/>
      <c r="O563" s="280"/>
      <c r="P563" s="280"/>
      <c r="Q563" s="280"/>
      <c r="R563" s="280"/>
      <c r="S563" s="280"/>
      <c r="T563" s="280"/>
      <c r="U563" s="280"/>
      <c r="V563" s="280"/>
      <c r="W563" s="280"/>
      <c r="X563" s="280"/>
      <c r="Y563" s="280"/>
      <c r="Z563" s="280"/>
      <c r="AA563" s="280"/>
      <c r="AB563" s="280"/>
      <c r="AC563" s="280"/>
      <c r="AD563" s="280"/>
    </row>
    <row r="564" spans="1:30" ht="12.75" customHeight="1">
      <c r="A564" s="280"/>
      <c r="B564" s="280"/>
      <c r="C564" s="280"/>
      <c r="D564" s="280"/>
      <c r="E564" s="280"/>
      <c r="F564" s="280"/>
      <c r="G564" s="280"/>
      <c r="H564" s="312"/>
      <c r="I564" s="280"/>
      <c r="J564" s="280"/>
      <c r="K564" s="280"/>
      <c r="L564" s="280"/>
      <c r="M564" s="280"/>
      <c r="N564" s="280"/>
      <c r="O564" s="280"/>
      <c r="P564" s="280"/>
      <c r="Q564" s="280"/>
      <c r="R564" s="280"/>
      <c r="S564" s="280"/>
      <c r="T564" s="280"/>
      <c r="U564" s="280"/>
      <c r="V564" s="280"/>
      <c r="W564" s="280"/>
      <c r="X564" s="280"/>
      <c r="Y564" s="280"/>
      <c r="Z564" s="280"/>
      <c r="AA564" s="280"/>
      <c r="AB564" s="280"/>
      <c r="AC564" s="280"/>
      <c r="AD564" s="280"/>
    </row>
    <row r="565" spans="1:30" ht="12.75" customHeight="1">
      <c r="A565" s="280"/>
      <c r="B565" s="280"/>
      <c r="C565" s="280"/>
      <c r="D565" s="280"/>
      <c r="E565" s="280"/>
      <c r="F565" s="280"/>
      <c r="G565" s="280"/>
      <c r="H565" s="312"/>
      <c r="I565" s="280"/>
      <c r="J565" s="280"/>
      <c r="K565" s="280"/>
      <c r="L565" s="280"/>
      <c r="M565" s="280"/>
      <c r="N565" s="280"/>
      <c r="O565" s="280"/>
      <c r="P565" s="280"/>
      <c r="Q565" s="280"/>
      <c r="R565" s="280"/>
      <c r="S565" s="280"/>
      <c r="T565" s="280"/>
      <c r="U565" s="280"/>
      <c r="V565" s="280"/>
      <c r="W565" s="280"/>
      <c r="X565" s="280"/>
      <c r="Y565" s="280"/>
      <c r="Z565" s="280"/>
      <c r="AA565" s="280"/>
      <c r="AB565" s="280"/>
      <c r="AC565" s="280"/>
      <c r="AD565" s="280"/>
    </row>
    <row r="566" spans="1:30" ht="12.75" customHeight="1">
      <c r="A566" s="280"/>
      <c r="B566" s="280"/>
      <c r="C566" s="280"/>
      <c r="D566" s="280"/>
      <c r="E566" s="280"/>
      <c r="F566" s="280"/>
      <c r="G566" s="280"/>
      <c r="H566" s="312"/>
      <c r="I566" s="280"/>
      <c r="J566" s="280"/>
      <c r="K566" s="280"/>
      <c r="L566" s="280"/>
      <c r="M566" s="280"/>
      <c r="N566" s="280"/>
      <c r="O566" s="280"/>
      <c r="P566" s="280"/>
      <c r="Q566" s="280"/>
      <c r="R566" s="280"/>
      <c r="S566" s="280"/>
      <c r="T566" s="280"/>
      <c r="U566" s="280"/>
      <c r="V566" s="280"/>
      <c r="W566" s="280"/>
      <c r="X566" s="280"/>
      <c r="Y566" s="280"/>
      <c r="Z566" s="280"/>
      <c r="AA566" s="280"/>
      <c r="AB566" s="280"/>
      <c r="AC566" s="280"/>
      <c r="AD566" s="280"/>
    </row>
    <row r="567" spans="1:30" ht="12.75" customHeight="1">
      <c r="A567" s="280"/>
      <c r="B567" s="280"/>
      <c r="C567" s="280"/>
      <c r="D567" s="280"/>
      <c r="E567" s="280"/>
      <c r="F567" s="280"/>
      <c r="G567" s="280"/>
      <c r="H567" s="312"/>
      <c r="I567" s="280"/>
      <c r="J567" s="280"/>
      <c r="K567" s="280"/>
      <c r="L567" s="280"/>
      <c r="M567" s="280"/>
      <c r="N567" s="280"/>
      <c r="O567" s="280"/>
      <c r="P567" s="280"/>
      <c r="Q567" s="280"/>
      <c r="R567" s="280"/>
      <c r="S567" s="280"/>
      <c r="T567" s="280"/>
      <c r="U567" s="280"/>
      <c r="V567" s="280"/>
      <c r="W567" s="280"/>
      <c r="X567" s="280"/>
      <c r="Y567" s="280"/>
      <c r="Z567" s="280"/>
      <c r="AA567" s="280"/>
      <c r="AB567" s="280"/>
      <c r="AC567" s="280"/>
      <c r="AD567" s="280"/>
    </row>
    <row r="568" spans="1:30" ht="12.75" customHeight="1">
      <c r="A568" s="280"/>
      <c r="B568" s="280"/>
      <c r="C568" s="280"/>
      <c r="D568" s="280"/>
      <c r="E568" s="280"/>
      <c r="F568" s="280"/>
      <c r="G568" s="280"/>
      <c r="H568" s="312"/>
      <c r="I568" s="280"/>
      <c r="J568" s="280"/>
      <c r="K568" s="280"/>
      <c r="L568" s="280"/>
      <c r="M568" s="280"/>
      <c r="N568" s="280"/>
      <c r="O568" s="280"/>
      <c r="P568" s="280"/>
      <c r="Q568" s="280"/>
      <c r="R568" s="280"/>
      <c r="S568" s="280"/>
      <c r="T568" s="280"/>
      <c r="U568" s="280"/>
      <c r="V568" s="280"/>
      <c r="W568" s="280"/>
      <c r="X568" s="280"/>
      <c r="Y568" s="280"/>
      <c r="Z568" s="280"/>
      <c r="AA568" s="280"/>
      <c r="AB568" s="280"/>
      <c r="AC568" s="280"/>
      <c r="AD568" s="280"/>
    </row>
    <row r="569" spans="1:30" ht="12.75" customHeight="1">
      <c r="A569" s="280"/>
      <c r="B569" s="280"/>
      <c r="C569" s="280"/>
      <c r="D569" s="280"/>
      <c r="E569" s="280"/>
      <c r="F569" s="280"/>
      <c r="G569" s="280"/>
      <c r="H569" s="312"/>
      <c r="I569" s="280"/>
      <c r="J569" s="280"/>
      <c r="K569" s="280"/>
      <c r="L569" s="280"/>
      <c r="M569" s="280"/>
      <c r="N569" s="280"/>
      <c r="O569" s="280"/>
      <c r="P569" s="280"/>
      <c r="Q569" s="280"/>
      <c r="R569" s="280"/>
      <c r="S569" s="280"/>
      <c r="T569" s="280"/>
      <c r="U569" s="280"/>
      <c r="V569" s="280"/>
      <c r="W569" s="280"/>
      <c r="X569" s="280"/>
      <c r="Y569" s="280"/>
      <c r="Z569" s="280"/>
      <c r="AA569" s="280"/>
      <c r="AB569" s="280"/>
      <c r="AC569" s="280"/>
      <c r="AD569" s="280"/>
    </row>
    <row r="570" spans="1:30" ht="12.75" customHeight="1">
      <c r="A570" s="280"/>
      <c r="B570" s="280"/>
      <c r="C570" s="280"/>
      <c r="D570" s="280"/>
      <c r="E570" s="280"/>
      <c r="F570" s="280"/>
      <c r="G570" s="280"/>
      <c r="H570" s="312"/>
      <c r="I570" s="280"/>
      <c r="J570" s="280"/>
      <c r="K570" s="280"/>
      <c r="L570" s="280"/>
      <c r="M570" s="280"/>
      <c r="N570" s="280"/>
      <c r="O570" s="280"/>
      <c r="P570" s="280"/>
      <c r="Q570" s="280"/>
      <c r="R570" s="280"/>
      <c r="S570" s="280"/>
      <c r="T570" s="280"/>
      <c r="U570" s="280"/>
      <c r="V570" s="280"/>
      <c r="W570" s="280"/>
      <c r="X570" s="280"/>
      <c r="Y570" s="280"/>
      <c r="Z570" s="280"/>
      <c r="AA570" s="280"/>
      <c r="AB570" s="280"/>
      <c r="AC570" s="280"/>
      <c r="AD570" s="280"/>
    </row>
    <row r="571" spans="1:30" ht="12.75" customHeight="1">
      <c r="A571" s="280"/>
      <c r="B571" s="280"/>
      <c r="C571" s="280"/>
      <c r="D571" s="280"/>
      <c r="E571" s="280"/>
      <c r="F571" s="280"/>
      <c r="G571" s="280"/>
      <c r="H571" s="312"/>
      <c r="I571" s="280"/>
      <c r="J571" s="280"/>
      <c r="K571" s="280"/>
      <c r="L571" s="280"/>
      <c r="M571" s="280"/>
      <c r="N571" s="280"/>
      <c r="O571" s="280"/>
      <c r="P571" s="280"/>
      <c r="Q571" s="280"/>
      <c r="R571" s="280"/>
      <c r="S571" s="280"/>
      <c r="T571" s="280"/>
      <c r="U571" s="280"/>
      <c r="V571" s="280"/>
      <c r="W571" s="280"/>
      <c r="X571" s="280"/>
      <c r="Y571" s="280"/>
      <c r="Z571" s="280"/>
      <c r="AA571" s="280"/>
      <c r="AB571" s="280"/>
      <c r="AC571" s="280"/>
      <c r="AD571" s="280"/>
    </row>
    <row r="572" spans="1:30" ht="12.75" customHeight="1">
      <c r="A572" s="280"/>
      <c r="B572" s="280"/>
      <c r="C572" s="280"/>
      <c r="D572" s="280"/>
      <c r="E572" s="280"/>
      <c r="F572" s="280"/>
      <c r="G572" s="280"/>
      <c r="H572" s="312"/>
      <c r="I572" s="280"/>
      <c r="J572" s="280"/>
      <c r="K572" s="280"/>
      <c r="L572" s="280"/>
      <c r="M572" s="280"/>
      <c r="N572" s="280"/>
      <c r="O572" s="280"/>
      <c r="P572" s="280"/>
      <c r="Q572" s="280"/>
      <c r="R572" s="280"/>
      <c r="S572" s="280"/>
      <c r="T572" s="280"/>
      <c r="U572" s="280"/>
      <c r="V572" s="280"/>
      <c r="W572" s="280"/>
      <c r="X572" s="280"/>
      <c r="Y572" s="280"/>
      <c r="Z572" s="280"/>
      <c r="AA572" s="280"/>
      <c r="AB572" s="280"/>
      <c r="AC572" s="280"/>
      <c r="AD572" s="280"/>
    </row>
    <row r="573" spans="1:30" ht="12.75" customHeight="1">
      <c r="A573" s="280"/>
      <c r="B573" s="280"/>
      <c r="C573" s="280"/>
      <c r="D573" s="280"/>
      <c r="E573" s="280"/>
      <c r="F573" s="280"/>
      <c r="G573" s="280"/>
      <c r="H573" s="312"/>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280"/>
    </row>
    <row r="574" spans="1:30" ht="12.75" customHeight="1">
      <c r="A574" s="280"/>
      <c r="B574" s="280"/>
      <c r="C574" s="280"/>
      <c r="D574" s="280"/>
      <c r="E574" s="280"/>
      <c r="F574" s="280"/>
      <c r="G574" s="280"/>
      <c r="H574" s="312"/>
      <c r="I574" s="280"/>
      <c r="J574" s="280"/>
      <c r="K574" s="280"/>
      <c r="L574" s="280"/>
      <c r="M574" s="280"/>
      <c r="N574" s="280"/>
      <c r="O574" s="280"/>
      <c r="P574" s="280"/>
      <c r="Q574" s="280"/>
      <c r="R574" s="280"/>
      <c r="S574" s="280"/>
      <c r="T574" s="280"/>
      <c r="U574" s="280"/>
      <c r="V574" s="280"/>
      <c r="W574" s="280"/>
      <c r="X574" s="280"/>
      <c r="Y574" s="280"/>
      <c r="Z574" s="280"/>
      <c r="AA574" s="280"/>
      <c r="AB574" s="280"/>
      <c r="AC574" s="280"/>
      <c r="AD574" s="280"/>
    </row>
    <row r="575" spans="1:30" ht="12.75" customHeight="1">
      <c r="A575" s="280"/>
      <c r="B575" s="280"/>
      <c r="C575" s="280"/>
      <c r="D575" s="280"/>
      <c r="E575" s="280"/>
      <c r="F575" s="280"/>
      <c r="G575" s="280"/>
      <c r="H575" s="312"/>
      <c r="I575" s="280"/>
      <c r="J575" s="280"/>
      <c r="K575" s="280"/>
      <c r="L575" s="280"/>
      <c r="M575" s="280"/>
      <c r="N575" s="280"/>
      <c r="O575" s="280"/>
      <c r="P575" s="280"/>
      <c r="Q575" s="280"/>
      <c r="R575" s="280"/>
      <c r="S575" s="280"/>
      <c r="T575" s="280"/>
      <c r="U575" s="280"/>
      <c r="V575" s="280"/>
      <c r="W575" s="280"/>
      <c r="X575" s="280"/>
      <c r="Y575" s="280"/>
      <c r="Z575" s="280"/>
      <c r="AA575" s="280"/>
      <c r="AB575" s="280"/>
      <c r="AC575" s="280"/>
      <c r="AD575" s="280"/>
    </row>
    <row r="576" spans="1:30" ht="12.75" customHeight="1">
      <c r="A576" s="280"/>
      <c r="B576" s="280"/>
      <c r="C576" s="280"/>
      <c r="D576" s="280"/>
      <c r="E576" s="280"/>
      <c r="F576" s="280"/>
      <c r="G576" s="280"/>
      <c r="H576" s="312"/>
      <c r="I576" s="280"/>
      <c r="J576" s="280"/>
      <c r="K576" s="280"/>
      <c r="L576" s="280"/>
      <c r="M576" s="280"/>
      <c r="N576" s="280"/>
      <c r="O576" s="280"/>
      <c r="P576" s="280"/>
      <c r="Q576" s="280"/>
      <c r="R576" s="280"/>
      <c r="S576" s="280"/>
      <c r="T576" s="280"/>
      <c r="U576" s="280"/>
      <c r="V576" s="280"/>
      <c r="W576" s="280"/>
      <c r="X576" s="280"/>
      <c r="Y576" s="280"/>
      <c r="Z576" s="280"/>
      <c r="AA576" s="280"/>
      <c r="AB576" s="280"/>
      <c r="AC576" s="280"/>
      <c r="AD576" s="280"/>
    </row>
    <row r="577" spans="1:30" ht="12.75" customHeight="1">
      <c r="A577" s="280"/>
      <c r="B577" s="280"/>
      <c r="C577" s="280"/>
      <c r="D577" s="280"/>
      <c r="E577" s="280"/>
      <c r="F577" s="280"/>
      <c r="G577" s="280"/>
      <c r="H577" s="312"/>
      <c r="I577" s="280"/>
      <c r="J577" s="280"/>
      <c r="K577" s="280"/>
      <c r="L577" s="280"/>
      <c r="M577" s="280"/>
      <c r="N577" s="280"/>
      <c r="O577" s="280"/>
      <c r="P577" s="280"/>
      <c r="Q577" s="280"/>
      <c r="R577" s="280"/>
      <c r="S577" s="280"/>
      <c r="T577" s="280"/>
      <c r="U577" s="280"/>
      <c r="V577" s="280"/>
      <c r="W577" s="280"/>
      <c r="X577" s="280"/>
      <c r="Y577" s="280"/>
      <c r="Z577" s="280"/>
      <c r="AA577" s="280"/>
      <c r="AB577" s="280"/>
      <c r="AC577" s="280"/>
      <c r="AD577" s="280"/>
    </row>
    <row r="578" spans="1:30" ht="12.75" customHeight="1">
      <c r="A578" s="280"/>
      <c r="B578" s="280"/>
      <c r="C578" s="280"/>
      <c r="D578" s="280"/>
      <c r="E578" s="280"/>
      <c r="F578" s="280"/>
      <c r="G578" s="280"/>
      <c r="H578" s="312"/>
      <c r="I578" s="280"/>
      <c r="J578" s="280"/>
      <c r="K578" s="280"/>
      <c r="L578" s="280"/>
      <c r="M578" s="280"/>
      <c r="N578" s="280"/>
      <c r="O578" s="280"/>
      <c r="P578" s="280"/>
      <c r="Q578" s="280"/>
      <c r="R578" s="280"/>
      <c r="S578" s="280"/>
      <c r="T578" s="280"/>
      <c r="U578" s="280"/>
      <c r="V578" s="280"/>
      <c r="W578" s="280"/>
      <c r="X578" s="280"/>
      <c r="Y578" s="280"/>
      <c r="Z578" s="280"/>
      <c r="AA578" s="280"/>
      <c r="AB578" s="280"/>
      <c r="AC578" s="280"/>
      <c r="AD578" s="280"/>
    </row>
    <row r="579" spans="1:30" ht="12.75" customHeight="1">
      <c r="A579" s="280"/>
      <c r="B579" s="280"/>
      <c r="C579" s="280"/>
      <c r="D579" s="280"/>
      <c r="E579" s="280"/>
      <c r="F579" s="280"/>
      <c r="G579" s="280"/>
      <c r="H579" s="312"/>
      <c r="I579" s="280"/>
      <c r="J579" s="280"/>
      <c r="K579" s="280"/>
      <c r="L579" s="280"/>
      <c r="M579" s="280"/>
      <c r="N579" s="280"/>
      <c r="O579" s="280"/>
      <c r="P579" s="280"/>
      <c r="Q579" s="280"/>
      <c r="R579" s="280"/>
      <c r="S579" s="280"/>
      <c r="T579" s="280"/>
      <c r="U579" s="280"/>
      <c r="V579" s="280"/>
      <c r="W579" s="280"/>
      <c r="X579" s="280"/>
      <c r="Y579" s="280"/>
      <c r="Z579" s="280"/>
      <c r="AA579" s="280"/>
      <c r="AB579" s="280"/>
      <c r="AC579" s="280"/>
      <c r="AD579" s="280"/>
    </row>
    <row r="580" spans="1:30" ht="12.75" customHeight="1">
      <c r="A580" s="280"/>
      <c r="B580" s="280"/>
      <c r="C580" s="280"/>
      <c r="D580" s="280"/>
      <c r="E580" s="280"/>
      <c r="F580" s="280"/>
      <c r="G580" s="280"/>
      <c r="H580" s="312"/>
      <c r="I580" s="280"/>
      <c r="J580" s="280"/>
      <c r="K580" s="280"/>
      <c r="L580" s="280"/>
      <c r="M580" s="280"/>
      <c r="N580" s="280"/>
      <c r="O580" s="280"/>
      <c r="P580" s="280"/>
      <c r="Q580" s="280"/>
      <c r="R580" s="280"/>
      <c r="S580" s="280"/>
      <c r="T580" s="280"/>
      <c r="U580" s="280"/>
      <c r="V580" s="280"/>
      <c r="W580" s="280"/>
      <c r="X580" s="280"/>
      <c r="Y580" s="280"/>
      <c r="Z580" s="280"/>
      <c r="AA580" s="280"/>
      <c r="AB580" s="280"/>
      <c r="AC580" s="280"/>
      <c r="AD580" s="280"/>
    </row>
    <row r="581" spans="1:30" ht="12.75" customHeight="1">
      <c r="A581" s="280"/>
      <c r="B581" s="280"/>
      <c r="C581" s="280"/>
      <c r="D581" s="280"/>
      <c r="E581" s="280"/>
      <c r="F581" s="280"/>
      <c r="G581" s="280"/>
      <c r="H581" s="312"/>
      <c r="I581" s="280"/>
      <c r="J581" s="280"/>
      <c r="K581" s="280"/>
      <c r="L581" s="280"/>
      <c r="M581" s="280"/>
      <c r="N581" s="280"/>
      <c r="O581" s="280"/>
      <c r="P581" s="280"/>
      <c r="Q581" s="280"/>
      <c r="R581" s="280"/>
      <c r="S581" s="280"/>
      <c r="T581" s="280"/>
      <c r="U581" s="280"/>
      <c r="V581" s="280"/>
      <c r="W581" s="280"/>
      <c r="X581" s="280"/>
      <c r="Y581" s="280"/>
      <c r="Z581" s="280"/>
      <c r="AA581" s="280"/>
      <c r="AB581" s="280"/>
      <c r="AC581" s="280"/>
      <c r="AD581" s="280"/>
    </row>
    <row r="582" spans="1:30" ht="12.75" customHeight="1">
      <c r="A582" s="280"/>
      <c r="B582" s="280"/>
      <c r="C582" s="280"/>
      <c r="D582" s="280"/>
      <c r="E582" s="280"/>
      <c r="F582" s="280"/>
      <c r="G582" s="280"/>
      <c r="H582" s="312"/>
      <c r="I582" s="280"/>
      <c r="J582" s="280"/>
      <c r="K582" s="280"/>
      <c r="L582" s="280"/>
      <c r="M582" s="280"/>
      <c r="N582" s="280"/>
      <c r="O582" s="280"/>
      <c r="P582" s="280"/>
      <c r="Q582" s="280"/>
      <c r="R582" s="280"/>
      <c r="S582" s="280"/>
      <c r="T582" s="280"/>
      <c r="U582" s="280"/>
      <c r="V582" s="280"/>
      <c r="W582" s="280"/>
      <c r="X582" s="280"/>
      <c r="Y582" s="280"/>
      <c r="Z582" s="280"/>
      <c r="AA582" s="280"/>
      <c r="AB582" s="280"/>
      <c r="AC582" s="280"/>
      <c r="AD582" s="280"/>
    </row>
    <row r="583" spans="1:30" ht="12.75" customHeight="1">
      <c r="A583" s="280"/>
      <c r="B583" s="280"/>
      <c r="C583" s="280"/>
      <c r="D583" s="280"/>
      <c r="E583" s="280"/>
      <c r="F583" s="280"/>
      <c r="G583" s="280"/>
      <c r="H583" s="312"/>
      <c r="I583" s="280"/>
      <c r="J583" s="280"/>
      <c r="K583" s="280"/>
      <c r="L583" s="280"/>
      <c r="M583" s="280"/>
      <c r="N583" s="280"/>
      <c r="O583" s="280"/>
      <c r="P583" s="280"/>
      <c r="Q583" s="280"/>
      <c r="R583" s="280"/>
      <c r="S583" s="280"/>
      <c r="T583" s="280"/>
      <c r="U583" s="280"/>
      <c r="V583" s="280"/>
      <c r="W583" s="280"/>
      <c r="X583" s="280"/>
      <c r="Y583" s="280"/>
      <c r="Z583" s="280"/>
      <c r="AA583" s="280"/>
      <c r="AB583" s="280"/>
      <c r="AC583" s="280"/>
      <c r="AD583" s="280"/>
    </row>
    <row r="584" spans="1:30" ht="12.75" customHeight="1">
      <c r="A584" s="280"/>
      <c r="B584" s="280"/>
      <c r="C584" s="280"/>
      <c r="D584" s="280"/>
      <c r="E584" s="280"/>
      <c r="F584" s="280"/>
      <c r="G584" s="280"/>
      <c r="H584" s="312"/>
      <c r="I584" s="280"/>
      <c r="J584" s="280"/>
      <c r="K584" s="280"/>
      <c r="L584" s="280"/>
      <c r="M584" s="280"/>
      <c r="N584" s="280"/>
      <c r="O584" s="280"/>
      <c r="P584" s="280"/>
      <c r="Q584" s="280"/>
      <c r="R584" s="280"/>
      <c r="S584" s="280"/>
      <c r="T584" s="280"/>
      <c r="U584" s="280"/>
      <c r="V584" s="280"/>
      <c r="W584" s="280"/>
      <c r="X584" s="280"/>
      <c r="Y584" s="280"/>
      <c r="Z584" s="280"/>
      <c r="AA584" s="280"/>
      <c r="AB584" s="280"/>
      <c r="AC584" s="280"/>
      <c r="AD584" s="280"/>
    </row>
    <row r="585" spans="1:30" ht="12.75" customHeight="1">
      <c r="A585" s="280"/>
      <c r="B585" s="280"/>
      <c r="C585" s="280"/>
      <c r="D585" s="280"/>
      <c r="E585" s="280"/>
      <c r="F585" s="280"/>
      <c r="G585" s="280"/>
      <c r="H585" s="312"/>
      <c r="I585" s="280"/>
      <c r="J585" s="280"/>
      <c r="K585" s="280"/>
      <c r="L585" s="280"/>
      <c r="M585" s="280"/>
      <c r="N585" s="280"/>
      <c r="O585" s="280"/>
      <c r="P585" s="280"/>
      <c r="Q585" s="280"/>
      <c r="R585" s="280"/>
      <c r="S585" s="280"/>
      <c r="T585" s="280"/>
      <c r="U585" s="280"/>
      <c r="V585" s="280"/>
      <c r="W585" s="280"/>
      <c r="X585" s="280"/>
      <c r="Y585" s="280"/>
      <c r="Z585" s="280"/>
      <c r="AA585" s="280"/>
      <c r="AB585" s="280"/>
      <c r="AC585" s="280"/>
      <c r="AD585" s="280"/>
    </row>
    <row r="586" spans="1:30" ht="12.75" customHeight="1">
      <c r="A586" s="280"/>
      <c r="B586" s="280"/>
      <c r="C586" s="280"/>
      <c r="D586" s="280"/>
      <c r="E586" s="280"/>
      <c r="F586" s="280"/>
      <c r="G586" s="280"/>
      <c r="H586" s="312"/>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280"/>
    </row>
    <row r="587" spans="1:30" ht="12.75" customHeight="1">
      <c r="A587" s="280"/>
      <c r="B587" s="280"/>
      <c r="C587" s="280"/>
      <c r="D587" s="280"/>
      <c r="E587" s="280"/>
      <c r="F587" s="280"/>
      <c r="G587" s="280"/>
      <c r="H587" s="312"/>
      <c r="I587" s="280"/>
      <c r="J587" s="280"/>
      <c r="K587" s="280"/>
      <c r="L587" s="280"/>
      <c r="M587" s="280"/>
      <c r="N587" s="280"/>
      <c r="O587" s="280"/>
      <c r="P587" s="280"/>
      <c r="Q587" s="280"/>
      <c r="R587" s="280"/>
      <c r="S587" s="280"/>
      <c r="T587" s="280"/>
      <c r="U587" s="280"/>
      <c r="V587" s="280"/>
      <c r="W587" s="280"/>
      <c r="X587" s="280"/>
      <c r="Y587" s="280"/>
      <c r="Z587" s="280"/>
      <c r="AA587" s="280"/>
      <c r="AB587" s="280"/>
      <c r="AC587" s="280"/>
      <c r="AD587" s="280"/>
    </row>
    <row r="588" spans="1:30" ht="12.75" customHeight="1">
      <c r="A588" s="280"/>
      <c r="B588" s="280"/>
      <c r="C588" s="280"/>
      <c r="D588" s="280"/>
      <c r="E588" s="280"/>
      <c r="F588" s="280"/>
      <c r="G588" s="280"/>
      <c r="H588" s="312"/>
      <c r="I588" s="280"/>
      <c r="J588" s="280"/>
      <c r="K588" s="280"/>
      <c r="L588" s="280"/>
      <c r="M588" s="280"/>
      <c r="N588" s="280"/>
      <c r="O588" s="280"/>
      <c r="P588" s="280"/>
      <c r="Q588" s="280"/>
      <c r="R588" s="280"/>
      <c r="S588" s="280"/>
      <c r="T588" s="280"/>
      <c r="U588" s="280"/>
      <c r="V588" s="280"/>
      <c r="W588" s="280"/>
      <c r="X588" s="280"/>
      <c r="Y588" s="280"/>
      <c r="Z588" s="280"/>
      <c r="AA588" s="280"/>
      <c r="AB588" s="280"/>
      <c r="AC588" s="280"/>
      <c r="AD588" s="280"/>
    </row>
    <row r="589" spans="1:30" ht="12.75" customHeight="1">
      <c r="A589" s="280"/>
      <c r="B589" s="280"/>
      <c r="C589" s="280"/>
      <c r="D589" s="280"/>
      <c r="E589" s="280"/>
      <c r="F589" s="280"/>
      <c r="G589" s="280"/>
      <c r="H589" s="312"/>
      <c r="I589" s="280"/>
      <c r="J589" s="280"/>
      <c r="K589" s="280"/>
      <c r="L589" s="280"/>
      <c r="M589" s="280"/>
      <c r="N589" s="280"/>
      <c r="O589" s="280"/>
      <c r="P589" s="280"/>
      <c r="Q589" s="280"/>
      <c r="R589" s="280"/>
      <c r="S589" s="280"/>
      <c r="T589" s="280"/>
      <c r="U589" s="280"/>
      <c r="V589" s="280"/>
      <c r="W589" s="280"/>
      <c r="X589" s="280"/>
      <c r="Y589" s="280"/>
      <c r="Z589" s="280"/>
      <c r="AA589" s="280"/>
      <c r="AB589" s="280"/>
      <c r="AC589" s="280"/>
      <c r="AD589" s="280"/>
    </row>
    <row r="590" spans="1:30" ht="12.75" customHeight="1">
      <c r="A590" s="280"/>
      <c r="B590" s="280"/>
      <c r="C590" s="280"/>
      <c r="D590" s="280"/>
      <c r="E590" s="280"/>
      <c r="F590" s="280"/>
      <c r="G590" s="280"/>
      <c r="H590" s="312"/>
      <c r="I590" s="280"/>
      <c r="J590" s="280"/>
      <c r="K590" s="280"/>
      <c r="L590" s="280"/>
      <c r="M590" s="280"/>
      <c r="N590" s="280"/>
      <c r="O590" s="280"/>
      <c r="P590" s="280"/>
      <c r="Q590" s="280"/>
      <c r="R590" s="280"/>
      <c r="S590" s="280"/>
      <c r="T590" s="280"/>
      <c r="U590" s="280"/>
      <c r="V590" s="280"/>
      <c r="W590" s="280"/>
      <c r="X590" s="280"/>
      <c r="Y590" s="280"/>
      <c r="Z590" s="280"/>
      <c r="AA590" s="280"/>
      <c r="AB590" s="280"/>
      <c r="AC590" s="280"/>
      <c r="AD590" s="280"/>
    </row>
    <row r="591" spans="1:30" ht="12.75" customHeight="1">
      <c r="A591" s="280"/>
      <c r="B591" s="280"/>
      <c r="C591" s="280"/>
      <c r="D591" s="280"/>
      <c r="E591" s="280"/>
      <c r="F591" s="280"/>
      <c r="G591" s="280"/>
      <c r="H591" s="312"/>
      <c r="I591" s="280"/>
      <c r="J591" s="280"/>
      <c r="K591" s="280"/>
      <c r="L591" s="280"/>
      <c r="M591" s="280"/>
      <c r="N591" s="280"/>
      <c r="O591" s="280"/>
      <c r="P591" s="280"/>
      <c r="Q591" s="280"/>
      <c r="R591" s="280"/>
      <c r="S591" s="280"/>
      <c r="T591" s="280"/>
      <c r="U591" s="280"/>
      <c r="V591" s="280"/>
      <c r="W591" s="280"/>
      <c r="X591" s="280"/>
      <c r="Y591" s="280"/>
      <c r="Z591" s="280"/>
      <c r="AA591" s="280"/>
      <c r="AB591" s="280"/>
      <c r="AC591" s="280"/>
      <c r="AD591" s="280"/>
    </row>
    <row r="592" spans="1:30" ht="12.75" customHeight="1">
      <c r="A592" s="280"/>
      <c r="B592" s="280"/>
      <c r="C592" s="280"/>
      <c r="D592" s="280"/>
      <c r="E592" s="280"/>
      <c r="F592" s="280"/>
      <c r="G592" s="280"/>
      <c r="H592" s="312"/>
      <c r="I592" s="280"/>
      <c r="J592" s="280"/>
      <c r="K592" s="280"/>
      <c r="L592" s="280"/>
      <c r="M592" s="280"/>
      <c r="N592" s="280"/>
      <c r="O592" s="280"/>
      <c r="P592" s="280"/>
      <c r="Q592" s="280"/>
      <c r="R592" s="280"/>
      <c r="S592" s="280"/>
      <c r="T592" s="280"/>
      <c r="U592" s="280"/>
      <c r="V592" s="280"/>
      <c r="W592" s="280"/>
      <c r="X592" s="280"/>
      <c r="Y592" s="280"/>
      <c r="Z592" s="280"/>
      <c r="AA592" s="280"/>
      <c r="AB592" s="280"/>
      <c r="AC592" s="280"/>
      <c r="AD592" s="280"/>
    </row>
    <row r="593" spans="1:30" ht="12.75" customHeight="1">
      <c r="A593" s="280"/>
      <c r="B593" s="280"/>
      <c r="C593" s="280"/>
      <c r="D593" s="280"/>
      <c r="E593" s="280"/>
      <c r="F593" s="280"/>
      <c r="G593" s="280"/>
      <c r="H593" s="312"/>
      <c r="I593" s="280"/>
      <c r="J593" s="280"/>
      <c r="K593" s="280"/>
      <c r="L593" s="280"/>
      <c r="M593" s="280"/>
      <c r="N593" s="280"/>
      <c r="O593" s="280"/>
      <c r="P593" s="280"/>
      <c r="Q593" s="280"/>
      <c r="R593" s="280"/>
      <c r="S593" s="280"/>
      <c r="T593" s="280"/>
      <c r="U593" s="280"/>
      <c r="V593" s="280"/>
      <c r="W593" s="280"/>
      <c r="X593" s="280"/>
      <c r="Y593" s="280"/>
      <c r="Z593" s="280"/>
      <c r="AA593" s="280"/>
      <c r="AB593" s="280"/>
      <c r="AC593" s="280"/>
      <c r="AD593" s="280"/>
    </row>
    <row r="594" spans="1:30" ht="12.75" customHeight="1">
      <c r="A594" s="280"/>
      <c r="B594" s="280"/>
      <c r="C594" s="280"/>
      <c r="D594" s="280"/>
      <c r="E594" s="280"/>
      <c r="F594" s="280"/>
      <c r="G594" s="280"/>
      <c r="H594" s="312"/>
      <c r="I594" s="280"/>
      <c r="J594" s="280"/>
      <c r="K594" s="280"/>
      <c r="L594" s="280"/>
      <c r="M594" s="280"/>
      <c r="N594" s="280"/>
      <c r="O594" s="280"/>
      <c r="P594" s="280"/>
      <c r="Q594" s="280"/>
      <c r="R594" s="280"/>
      <c r="S594" s="280"/>
      <c r="T594" s="280"/>
      <c r="U594" s="280"/>
      <c r="V594" s="280"/>
      <c r="W594" s="280"/>
      <c r="X594" s="280"/>
      <c r="Y594" s="280"/>
      <c r="Z594" s="280"/>
      <c r="AA594" s="280"/>
      <c r="AB594" s="280"/>
      <c r="AC594" s="280"/>
      <c r="AD594" s="280"/>
    </row>
    <row r="595" spans="1:30" ht="12.75" customHeight="1">
      <c r="A595" s="280"/>
      <c r="B595" s="280"/>
      <c r="C595" s="280"/>
      <c r="D595" s="280"/>
      <c r="E595" s="280"/>
      <c r="F595" s="280"/>
      <c r="G595" s="280"/>
      <c r="H595" s="312"/>
      <c r="I595" s="280"/>
      <c r="J595" s="280"/>
      <c r="K595" s="280"/>
      <c r="L595" s="280"/>
      <c r="M595" s="280"/>
      <c r="N595" s="280"/>
      <c r="O595" s="280"/>
      <c r="P595" s="280"/>
      <c r="Q595" s="280"/>
      <c r="R595" s="280"/>
      <c r="S595" s="280"/>
      <c r="T595" s="280"/>
      <c r="U595" s="280"/>
      <c r="V595" s="280"/>
      <c r="W595" s="280"/>
      <c r="X595" s="280"/>
      <c r="Y595" s="280"/>
      <c r="Z595" s="280"/>
      <c r="AA595" s="280"/>
      <c r="AB595" s="280"/>
      <c r="AC595" s="280"/>
      <c r="AD595" s="280"/>
    </row>
    <row r="596" spans="1:30" ht="12.75" customHeight="1">
      <c r="A596" s="280"/>
      <c r="B596" s="280"/>
      <c r="C596" s="280"/>
      <c r="D596" s="280"/>
      <c r="E596" s="280"/>
      <c r="F596" s="280"/>
      <c r="G596" s="280"/>
      <c r="H596" s="312"/>
      <c r="I596" s="280"/>
      <c r="J596" s="280"/>
      <c r="K596" s="280"/>
      <c r="L596" s="280"/>
      <c r="M596" s="280"/>
      <c r="N596" s="280"/>
      <c r="O596" s="280"/>
      <c r="P596" s="280"/>
      <c r="Q596" s="280"/>
      <c r="R596" s="280"/>
      <c r="S596" s="280"/>
      <c r="T596" s="280"/>
      <c r="U596" s="280"/>
      <c r="V596" s="280"/>
      <c r="W596" s="280"/>
      <c r="X596" s="280"/>
      <c r="Y596" s="280"/>
      <c r="Z596" s="280"/>
      <c r="AA596" s="280"/>
      <c r="AB596" s="280"/>
      <c r="AC596" s="280"/>
      <c r="AD596" s="280"/>
    </row>
    <row r="597" spans="1:30" ht="12.75" customHeight="1">
      <c r="A597" s="280"/>
      <c r="B597" s="280"/>
      <c r="C597" s="280"/>
      <c r="D597" s="280"/>
      <c r="E597" s="280"/>
      <c r="F597" s="280"/>
      <c r="G597" s="280"/>
      <c r="H597" s="312"/>
      <c r="I597" s="280"/>
      <c r="J597" s="280"/>
      <c r="K597" s="280"/>
      <c r="L597" s="280"/>
      <c r="M597" s="280"/>
      <c r="N597" s="280"/>
      <c r="O597" s="280"/>
      <c r="P597" s="280"/>
      <c r="Q597" s="280"/>
      <c r="R597" s="280"/>
      <c r="S597" s="280"/>
      <c r="T597" s="280"/>
      <c r="U597" s="280"/>
      <c r="V597" s="280"/>
      <c r="W597" s="280"/>
      <c r="X597" s="280"/>
      <c r="Y597" s="280"/>
      <c r="Z597" s="280"/>
      <c r="AA597" s="280"/>
      <c r="AB597" s="280"/>
      <c r="AC597" s="280"/>
      <c r="AD597" s="280"/>
    </row>
    <row r="598" spans="1:30" ht="12.75" customHeight="1">
      <c r="A598" s="280"/>
      <c r="B598" s="280"/>
      <c r="C598" s="280"/>
      <c r="D598" s="280"/>
      <c r="E598" s="280"/>
      <c r="F598" s="280"/>
      <c r="G598" s="280"/>
      <c r="H598" s="312"/>
      <c r="I598" s="280"/>
      <c r="J598" s="280"/>
      <c r="K598" s="280"/>
      <c r="L598" s="280"/>
      <c r="M598" s="280"/>
      <c r="N598" s="280"/>
      <c r="O598" s="280"/>
      <c r="P598" s="280"/>
      <c r="Q598" s="280"/>
      <c r="R598" s="280"/>
      <c r="S598" s="280"/>
      <c r="T598" s="280"/>
      <c r="U598" s="280"/>
      <c r="V598" s="280"/>
      <c r="W598" s="280"/>
      <c r="X598" s="280"/>
      <c r="Y598" s="280"/>
      <c r="Z598" s="280"/>
      <c r="AA598" s="280"/>
      <c r="AB598" s="280"/>
      <c r="AC598" s="280"/>
      <c r="AD598" s="280"/>
    </row>
    <row r="599" spans="1:30" ht="12.75" customHeight="1">
      <c r="A599" s="280"/>
      <c r="B599" s="280"/>
      <c r="C599" s="280"/>
      <c r="D599" s="280"/>
      <c r="E599" s="280"/>
      <c r="F599" s="280"/>
      <c r="G599" s="280"/>
      <c r="H599" s="312"/>
      <c r="I599" s="280"/>
      <c r="J599" s="280"/>
      <c r="K599" s="280"/>
      <c r="L599" s="280"/>
      <c r="M599" s="280"/>
      <c r="N599" s="280"/>
      <c r="O599" s="280"/>
      <c r="P599" s="280"/>
      <c r="Q599" s="280"/>
      <c r="R599" s="280"/>
      <c r="S599" s="280"/>
      <c r="T599" s="280"/>
      <c r="U599" s="280"/>
      <c r="V599" s="280"/>
      <c r="W599" s="280"/>
      <c r="X599" s="280"/>
      <c r="Y599" s="280"/>
      <c r="Z599" s="280"/>
      <c r="AA599" s="280"/>
      <c r="AB599" s="280"/>
      <c r="AC599" s="280"/>
      <c r="AD599" s="280"/>
    </row>
    <row r="600" spans="1:30" ht="12.75" customHeight="1">
      <c r="A600" s="280"/>
      <c r="B600" s="280"/>
      <c r="C600" s="280"/>
      <c r="D600" s="280"/>
      <c r="E600" s="280"/>
      <c r="F600" s="280"/>
      <c r="G600" s="280"/>
      <c r="H600" s="312"/>
      <c r="I600" s="280"/>
      <c r="J600" s="280"/>
      <c r="K600" s="280"/>
      <c r="L600" s="280"/>
      <c r="M600" s="280"/>
      <c r="N600" s="280"/>
      <c r="O600" s="280"/>
      <c r="P600" s="280"/>
      <c r="Q600" s="280"/>
      <c r="R600" s="280"/>
      <c r="S600" s="280"/>
      <c r="T600" s="280"/>
      <c r="U600" s="280"/>
      <c r="V600" s="280"/>
      <c r="W600" s="280"/>
      <c r="X600" s="280"/>
      <c r="Y600" s="280"/>
      <c r="Z600" s="280"/>
      <c r="AA600" s="280"/>
      <c r="AB600" s="280"/>
      <c r="AC600" s="280"/>
      <c r="AD600" s="280"/>
    </row>
    <row r="601" spans="1:30" ht="12.75" customHeight="1">
      <c r="A601" s="280"/>
      <c r="B601" s="280"/>
      <c r="C601" s="280"/>
      <c r="D601" s="280"/>
      <c r="E601" s="280"/>
      <c r="F601" s="280"/>
      <c r="G601" s="280"/>
      <c r="H601" s="312"/>
      <c r="I601" s="280"/>
      <c r="J601" s="280"/>
      <c r="K601" s="280"/>
      <c r="L601" s="280"/>
      <c r="M601" s="280"/>
      <c r="N601" s="280"/>
      <c r="O601" s="280"/>
      <c r="P601" s="280"/>
      <c r="Q601" s="280"/>
      <c r="R601" s="280"/>
      <c r="S601" s="280"/>
      <c r="T601" s="280"/>
      <c r="U601" s="280"/>
      <c r="V601" s="280"/>
      <c r="W601" s="280"/>
      <c r="X601" s="280"/>
      <c r="Y601" s="280"/>
      <c r="Z601" s="280"/>
      <c r="AA601" s="280"/>
      <c r="AB601" s="280"/>
      <c r="AC601" s="280"/>
      <c r="AD601" s="280"/>
    </row>
    <row r="602" spans="1:30" ht="12.75" customHeight="1">
      <c r="A602" s="280"/>
      <c r="B602" s="280"/>
      <c r="C602" s="280"/>
      <c r="D602" s="280"/>
      <c r="E602" s="280"/>
      <c r="F602" s="280"/>
      <c r="G602" s="280"/>
      <c r="H602" s="312"/>
      <c r="I602" s="280"/>
      <c r="J602" s="280"/>
      <c r="K602" s="280"/>
      <c r="L602" s="280"/>
      <c r="M602" s="280"/>
      <c r="N602" s="280"/>
      <c r="O602" s="280"/>
      <c r="P602" s="280"/>
      <c r="Q602" s="280"/>
      <c r="R602" s="280"/>
      <c r="S602" s="280"/>
      <c r="T602" s="280"/>
      <c r="U602" s="280"/>
      <c r="V602" s="280"/>
      <c r="W602" s="280"/>
      <c r="X602" s="280"/>
      <c r="Y602" s="280"/>
      <c r="Z602" s="280"/>
      <c r="AA602" s="280"/>
      <c r="AB602" s="280"/>
      <c r="AC602" s="280"/>
      <c r="AD602" s="280"/>
    </row>
    <row r="603" spans="1:30" ht="12.75" customHeight="1">
      <c r="A603" s="280"/>
      <c r="B603" s="280"/>
      <c r="C603" s="280"/>
      <c r="D603" s="280"/>
      <c r="E603" s="280"/>
      <c r="F603" s="280"/>
      <c r="G603" s="280"/>
      <c r="H603" s="312"/>
      <c r="I603" s="280"/>
      <c r="J603" s="280"/>
      <c r="K603" s="280"/>
      <c r="L603" s="280"/>
      <c r="M603" s="280"/>
      <c r="N603" s="280"/>
      <c r="O603" s="280"/>
      <c r="P603" s="280"/>
      <c r="Q603" s="280"/>
      <c r="R603" s="280"/>
      <c r="S603" s="280"/>
      <c r="T603" s="280"/>
      <c r="U603" s="280"/>
      <c r="V603" s="280"/>
      <c r="W603" s="280"/>
      <c r="X603" s="280"/>
      <c r="Y603" s="280"/>
      <c r="Z603" s="280"/>
      <c r="AA603" s="280"/>
      <c r="AB603" s="280"/>
      <c r="AC603" s="280"/>
      <c r="AD603" s="280"/>
    </row>
    <row r="604" spans="1:30" ht="12.75" customHeight="1">
      <c r="A604" s="280"/>
      <c r="B604" s="280"/>
      <c r="C604" s="280"/>
      <c r="D604" s="280"/>
      <c r="E604" s="280"/>
      <c r="F604" s="280"/>
      <c r="G604" s="280"/>
      <c r="H604" s="312"/>
      <c r="I604" s="280"/>
      <c r="J604" s="280"/>
      <c r="K604" s="280"/>
      <c r="L604" s="280"/>
      <c r="M604" s="280"/>
      <c r="N604" s="280"/>
      <c r="O604" s="280"/>
      <c r="P604" s="280"/>
      <c r="Q604" s="280"/>
      <c r="R604" s="280"/>
      <c r="S604" s="280"/>
      <c r="T604" s="280"/>
      <c r="U604" s="280"/>
      <c r="V604" s="280"/>
      <c r="W604" s="280"/>
      <c r="X604" s="280"/>
      <c r="Y604" s="280"/>
      <c r="Z604" s="280"/>
      <c r="AA604" s="280"/>
      <c r="AB604" s="280"/>
      <c r="AC604" s="280"/>
      <c r="AD604" s="280"/>
    </row>
    <row r="605" spans="1:30" ht="12.75" customHeight="1">
      <c r="A605" s="280"/>
      <c r="B605" s="280"/>
      <c r="C605" s="280"/>
      <c r="D605" s="280"/>
      <c r="E605" s="280"/>
      <c r="F605" s="280"/>
      <c r="G605" s="280"/>
      <c r="H605" s="312"/>
      <c r="I605" s="280"/>
      <c r="J605" s="280"/>
      <c r="K605" s="280"/>
      <c r="L605" s="280"/>
      <c r="M605" s="280"/>
      <c r="N605" s="280"/>
      <c r="O605" s="280"/>
      <c r="P605" s="280"/>
      <c r="Q605" s="280"/>
      <c r="R605" s="280"/>
      <c r="S605" s="280"/>
      <c r="T605" s="280"/>
      <c r="U605" s="280"/>
      <c r="V605" s="280"/>
      <c r="W605" s="280"/>
      <c r="X605" s="280"/>
      <c r="Y605" s="280"/>
      <c r="Z605" s="280"/>
      <c r="AA605" s="280"/>
      <c r="AB605" s="280"/>
      <c r="AC605" s="280"/>
      <c r="AD605" s="280"/>
    </row>
    <row r="606" spans="1:30" ht="12.75" customHeight="1">
      <c r="A606" s="280"/>
      <c r="B606" s="280"/>
      <c r="C606" s="280"/>
      <c r="D606" s="280"/>
      <c r="E606" s="280"/>
      <c r="F606" s="280"/>
      <c r="G606" s="280"/>
      <c r="H606" s="312"/>
      <c r="I606" s="280"/>
      <c r="J606" s="280"/>
      <c r="K606" s="280"/>
      <c r="L606" s="280"/>
      <c r="M606" s="280"/>
      <c r="N606" s="280"/>
      <c r="O606" s="280"/>
      <c r="P606" s="280"/>
      <c r="Q606" s="280"/>
      <c r="R606" s="280"/>
      <c r="S606" s="280"/>
      <c r="T606" s="280"/>
      <c r="U606" s="280"/>
      <c r="V606" s="280"/>
      <c r="W606" s="280"/>
      <c r="X606" s="280"/>
      <c r="Y606" s="280"/>
      <c r="Z606" s="280"/>
      <c r="AA606" s="280"/>
      <c r="AB606" s="280"/>
      <c r="AC606" s="280"/>
      <c r="AD606" s="280"/>
    </row>
    <row r="607" spans="1:30" ht="12.75" customHeight="1">
      <c r="A607" s="280"/>
      <c r="B607" s="280"/>
      <c r="C607" s="280"/>
      <c r="D607" s="280"/>
      <c r="E607" s="280"/>
      <c r="F607" s="280"/>
      <c r="G607" s="280"/>
      <c r="H607" s="312"/>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280"/>
    </row>
    <row r="608" spans="1:30" ht="12.75" customHeight="1">
      <c r="A608" s="280"/>
      <c r="B608" s="280"/>
      <c r="C608" s="280"/>
      <c r="D608" s="280"/>
      <c r="E608" s="280"/>
      <c r="F608" s="280"/>
      <c r="G608" s="280"/>
      <c r="H608" s="312"/>
      <c r="I608" s="280"/>
      <c r="J608" s="280"/>
      <c r="K608" s="280"/>
      <c r="L608" s="280"/>
      <c r="M608" s="280"/>
      <c r="N608" s="280"/>
      <c r="O608" s="280"/>
      <c r="P608" s="280"/>
      <c r="Q608" s="280"/>
      <c r="R608" s="280"/>
      <c r="S608" s="280"/>
      <c r="T608" s="280"/>
      <c r="U608" s="280"/>
      <c r="V608" s="280"/>
      <c r="W608" s="280"/>
      <c r="X608" s="280"/>
      <c r="Y608" s="280"/>
      <c r="Z608" s="280"/>
      <c r="AA608" s="280"/>
      <c r="AB608" s="280"/>
      <c r="AC608" s="280"/>
      <c r="AD608" s="280"/>
    </row>
    <row r="609" spans="1:30" ht="12.75" customHeight="1">
      <c r="A609" s="280"/>
      <c r="B609" s="280"/>
      <c r="C609" s="280"/>
      <c r="D609" s="280"/>
      <c r="E609" s="280"/>
      <c r="F609" s="280"/>
      <c r="G609" s="280"/>
      <c r="H609" s="312"/>
      <c r="I609" s="280"/>
      <c r="J609" s="280"/>
      <c r="K609" s="280"/>
      <c r="L609" s="280"/>
      <c r="M609" s="280"/>
      <c r="N609" s="280"/>
      <c r="O609" s="280"/>
      <c r="P609" s="280"/>
      <c r="Q609" s="280"/>
      <c r="R609" s="280"/>
      <c r="S609" s="280"/>
      <c r="T609" s="280"/>
      <c r="U609" s="280"/>
      <c r="V609" s="280"/>
      <c r="W609" s="280"/>
      <c r="X609" s="280"/>
      <c r="Y609" s="280"/>
      <c r="Z609" s="280"/>
      <c r="AA609" s="280"/>
      <c r="AB609" s="280"/>
      <c r="AC609" s="280"/>
      <c r="AD609" s="280"/>
    </row>
    <row r="610" spans="1:30" ht="12.75" customHeight="1">
      <c r="A610" s="280"/>
      <c r="B610" s="280"/>
      <c r="C610" s="280"/>
      <c r="D610" s="280"/>
      <c r="E610" s="280"/>
      <c r="F610" s="280"/>
      <c r="G610" s="280"/>
      <c r="H610" s="312"/>
      <c r="I610" s="280"/>
      <c r="J610" s="280"/>
      <c r="K610" s="280"/>
      <c r="L610" s="280"/>
      <c r="M610" s="280"/>
      <c r="N610" s="280"/>
      <c r="O610" s="280"/>
      <c r="P610" s="280"/>
      <c r="Q610" s="280"/>
      <c r="R610" s="280"/>
      <c r="S610" s="280"/>
      <c r="T610" s="280"/>
      <c r="U610" s="280"/>
      <c r="V610" s="280"/>
      <c r="W610" s="280"/>
      <c r="X610" s="280"/>
      <c r="Y610" s="280"/>
      <c r="Z610" s="280"/>
      <c r="AA610" s="280"/>
      <c r="AB610" s="280"/>
      <c r="AC610" s="280"/>
      <c r="AD610" s="280"/>
    </row>
    <row r="611" spans="1:30" ht="12.75" customHeight="1">
      <c r="A611" s="280"/>
      <c r="B611" s="280"/>
      <c r="C611" s="280"/>
      <c r="D611" s="280"/>
      <c r="E611" s="280"/>
      <c r="F611" s="280"/>
      <c r="G611" s="280"/>
      <c r="H611" s="312"/>
      <c r="I611" s="280"/>
      <c r="J611" s="280"/>
      <c r="K611" s="280"/>
      <c r="L611" s="280"/>
      <c r="M611" s="280"/>
      <c r="N611" s="280"/>
      <c r="O611" s="280"/>
      <c r="P611" s="280"/>
      <c r="Q611" s="280"/>
      <c r="R611" s="280"/>
      <c r="S611" s="280"/>
      <c r="T611" s="280"/>
      <c r="U611" s="280"/>
      <c r="V611" s="280"/>
      <c r="W611" s="280"/>
      <c r="X611" s="280"/>
      <c r="Y611" s="280"/>
      <c r="Z611" s="280"/>
      <c r="AA611" s="280"/>
      <c r="AB611" s="280"/>
      <c r="AC611" s="280"/>
      <c r="AD611" s="280"/>
    </row>
    <row r="612" spans="1:30" ht="12.75" customHeight="1">
      <c r="A612" s="280"/>
      <c r="B612" s="280"/>
      <c r="C612" s="280"/>
      <c r="D612" s="280"/>
      <c r="E612" s="280"/>
      <c r="F612" s="280"/>
      <c r="G612" s="280"/>
      <c r="H612" s="312"/>
      <c r="I612" s="280"/>
      <c r="J612" s="280"/>
      <c r="K612" s="280"/>
      <c r="L612" s="280"/>
      <c r="M612" s="280"/>
      <c r="N612" s="280"/>
      <c r="O612" s="280"/>
      <c r="P612" s="280"/>
      <c r="Q612" s="280"/>
      <c r="R612" s="280"/>
      <c r="S612" s="280"/>
      <c r="T612" s="280"/>
      <c r="U612" s="280"/>
      <c r="V612" s="280"/>
      <c r="W612" s="280"/>
      <c r="X612" s="280"/>
      <c r="Y612" s="280"/>
      <c r="Z612" s="280"/>
      <c r="AA612" s="280"/>
      <c r="AB612" s="280"/>
      <c r="AC612" s="280"/>
      <c r="AD612" s="280"/>
    </row>
    <row r="613" spans="1:30" ht="12.75" customHeight="1">
      <c r="A613" s="280"/>
      <c r="B613" s="280"/>
      <c r="C613" s="280"/>
      <c r="D613" s="280"/>
      <c r="E613" s="280"/>
      <c r="F613" s="280"/>
      <c r="G613" s="280"/>
      <c r="H613" s="312"/>
      <c r="I613" s="280"/>
      <c r="J613" s="280"/>
      <c r="K613" s="280"/>
      <c r="L613" s="280"/>
      <c r="M613" s="280"/>
      <c r="N613" s="280"/>
      <c r="O613" s="280"/>
      <c r="P613" s="280"/>
      <c r="Q613" s="280"/>
      <c r="R613" s="280"/>
      <c r="S613" s="280"/>
      <c r="T613" s="280"/>
      <c r="U613" s="280"/>
      <c r="V613" s="280"/>
      <c r="W613" s="280"/>
      <c r="X613" s="280"/>
      <c r="Y613" s="280"/>
      <c r="Z613" s="280"/>
      <c r="AA613" s="280"/>
      <c r="AB613" s="280"/>
      <c r="AC613" s="280"/>
      <c r="AD613" s="280"/>
    </row>
    <row r="614" spans="1:30" ht="12.75" customHeight="1">
      <c r="A614" s="280"/>
      <c r="B614" s="280"/>
      <c r="C614" s="280"/>
      <c r="D614" s="280"/>
      <c r="E614" s="280"/>
      <c r="F614" s="280"/>
      <c r="G614" s="280"/>
      <c r="H614" s="312"/>
      <c r="I614" s="280"/>
      <c r="J614" s="280"/>
      <c r="K614" s="280"/>
      <c r="L614" s="280"/>
      <c r="M614" s="280"/>
      <c r="N614" s="280"/>
      <c r="O614" s="280"/>
      <c r="P614" s="280"/>
      <c r="Q614" s="280"/>
      <c r="R614" s="280"/>
      <c r="S614" s="280"/>
      <c r="T614" s="280"/>
      <c r="U614" s="280"/>
      <c r="V614" s="280"/>
      <c r="W614" s="280"/>
      <c r="X614" s="280"/>
      <c r="Y614" s="280"/>
      <c r="Z614" s="280"/>
      <c r="AA614" s="280"/>
      <c r="AB614" s="280"/>
      <c r="AC614" s="280"/>
      <c r="AD614" s="280"/>
    </row>
    <row r="615" spans="1:30" ht="12.75" customHeight="1">
      <c r="A615" s="280"/>
      <c r="B615" s="280"/>
      <c r="C615" s="280"/>
      <c r="D615" s="280"/>
      <c r="E615" s="280"/>
      <c r="F615" s="280"/>
      <c r="G615" s="280"/>
      <c r="H615" s="312"/>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280"/>
    </row>
    <row r="616" spans="1:30" ht="12.75" customHeight="1">
      <c r="A616" s="280"/>
      <c r="B616" s="280"/>
      <c r="C616" s="280"/>
      <c r="D616" s="280"/>
      <c r="E616" s="280"/>
      <c r="F616" s="280"/>
      <c r="G616" s="280"/>
      <c r="H616" s="312"/>
      <c r="I616" s="280"/>
      <c r="J616" s="280"/>
      <c r="K616" s="280"/>
      <c r="L616" s="280"/>
      <c r="M616" s="280"/>
      <c r="N616" s="280"/>
      <c r="O616" s="280"/>
      <c r="P616" s="280"/>
      <c r="Q616" s="280"/>
      <c r="R616" s="280"/>
      <c r="S616" s="280"/>
      <c r="T616" s="280"/>
      <c r="U616" s="280"/>
      <c r="V616" s="280"/>
      <c r="W616" s="280"/>
      <c r="X616" s="280"/>
      <c r="Y616" s="280"/>
      <c r="Z616" s="280"/>
      <c r="AA616" s="280"/>
      <c r="AB616" s="280"/>
      <c r="AC616" s="280"/>
      <c r="AD616" s="280"/>
    </row>
    <row r="617" spans="1:30" ht="12.75" customHeight="1">
      <c r="A617" s="280"/>
      <c r="B617" s="280"/>
      <c r="C617" s="280"/>
      <c r="D617" s="280"/>
      <c r="E617" s="280"/>
      <c r="F617" s="280"/>
      <c r="G617" s="280"/>
      <c r="H617" s="312"/>
      <c r="I617" s="280"/>
      <c r="J617" s="280"/>
      <c r="K617" s="280"/>
      <c r="L617" s="280"/>
      <c r="M617" s="280"/>
      <c r="N617" s="280"/>
      <c r="O617" s="280"/>
      <c r="P617" s="280"/>
      <c r="Q617" s="280"/>
      <c r="R617" s="280"/>
      <c r="S617" s="280"/>
      <c r="T617" s="280"/>
      <c r="U617" s="280"/>
      <c r="V617" s="280"/>
      <c r="W617" s="280"/>
      <c r="X617" s="280"/>
      <c r="Y617" s="280"/>
      <c r="Z617" s="280"/>
      <c r="AA617" s="280"/>
      <c r="AB617" s="280"/>
      <c r="AC617" s="280"/>
      <c r="AD617" s="280"/>
    </row>
    <row r="618" spans="1:30" ht="12.75" customHeight="1">
      <c r="A618" s="280"/>
      <c r="B618" s="280"/>
      <c r="C618" s="280"/>
      <c r="D618" s="280"/>
      <c r="E618" s="280"/>
      <c r="F618" s="280"/>
      <c r="G618" s="280"/>
      <c r="H618" s="312"/>
      <c r="I618" s="280"/>
      <c r="J618" s="280"/>
      <c r="K618" s="280"/>
      <c r="L618" s="280"/>
      <c r="M618" s="280"/>
      <c r="N618" s="280"/>
      <c r="O618" s="280"/>
      <c r="P618" s="280"/>
      <c r="Q618" s="280"/>
      <c r="R618" s="280"/>
      <c r="S618" s="280"/>
      <c r="T618" s="280"/>
      <c r="U618" s="280"/>
      <c r="V618" s="280"/>
      <c r="W618" s="280"/>
      <c r="X618" s="280"/>
      <c r="Y618" s="280"/>
      <c r="Z618" s="280"/>
      <c r="AA618" s="280"/>
      <c r="AB618" s="280"/>
      <c r="AC618" s="280"/>
      <c r="AD618" s="280"/>
    </row>
    <row r="619" spans="1:30" ht="12.75" customHeight="1">
      <c r="A619" s="280"/>
      <c r="B619" s="280"/>
      <c r="C619" s="280"/>
      <c r="D619" s="280"/>
      <c r="E619" s="280"/>
      <c r="F619" s="280"/>
      <c r="G619" s="280"/>
      <c r="H619" s="312"/>
      <c r="I619" s="280"/>
      <c r="J619" s="280"/>
      <c r="K619" s="280"/>
      <c r="L619" s="280"/>
      <c r="M619" s="280"/>
      <c r="N619" s="280"/>
      <c r="O619" s="280"/>
      <c r="P619" s="280"/>
      <c r="Q619" s="280"/>
      <c r="R619" s="280"/>
      <c r="S619" s="280"/>
      <c r="T619" s="280"/>
      <c r="U619" s="280"/>
      <c r="V619" s="280"/>
      <c r="W619" s="280"/>
      <c r="X619" s="280"/>
      <c r="Y619" s="280"/>
      <c r="Z619" s="280"/>
      <c r="AA619" s="280"/>
      <c r="AB619" s="280"/>
      <c r="AC619" s="280"/>
      <c r="AD619" s="280"/>
    </row>
    <row r="620" spans="1:30" ht="12.75" customHeight="1">
      <c r="A620" s="280"/>
      <c r="B620" s="280"/>
      <c r="C620" s="280"/>
      <c r="D620" s="280"/>
      <c r="E620" s="280"/>
      <c r="F620" s="280"/>
      <c r="G620" s="280"/>
      <c r="H620" s="312"/>
      <c r="I620" s="280"/>
      <c r="J620" s="280"/>
      <c r="K620" s="280"/>
      <c r="L620" s="280"/>
      <c r="M620" s="280"/>
      <c r="N620" s="280"/>
      <c r="O620" s="280"/>
      <c r="P620" s="280"/>
      <c r="Q620" s="280"/>
      <c r="R620" s="280"/>
      <c r="S620" s="280"/>
      <c r="T620" s="280"/>
      <c r="U620" s="280"/>
      <c r="V620" s="280"/>
      <c r="W620" s="280"/>
      <c r="X620" s="280"/>
      <c r="Y620" s="280"/>
      <c r="Z620" s="280"/>
      <c r="AA620" s="280"/>
      <c r="AB620" s="280"/>
      <c r="AC620" s="280"/>
      <c r="AD620" s="280"/>
    </row>
    <row r="621" spans="1:30" ht="12.75" customHeight="1">
      <c r="A621" s="280"/>
      <c r="B621" s="280"/>
      <c r="C621" s="280"/>
      <c r="D621" s="280"/>
      <c r="E621" s="280"/>
      <c r="F621" s="280"/>
      <c r="G621" s="280"/>
      <c r="H621" s="312"/>
      <c r="I621" s="280"/>
      <c r="J621" s="280"/>
      <c r="K621" s="280"/>
      <c r="L621" s="280"/>
      <c r="M621" s="280"/>
      <c r="N621" s="280"/>
      <c r="O621" s="280"/>
      <c r="P621" s="280"/>
      <c r="Q621" s="280"/>
      <c r="R621" s="280"/>
      <c r="S621" s="280"/>
      <c r="T621" s="280"/>
      <c r="U621" s="280"/>
      <c r="V621" s="280"/>
      <c r="W621" s="280"/>
      <c r="X621" s="280"/>
      <c r="Y621" s="280"/>
      <c r="Z621" s="280"/>
      <c r="AA621" s="280"/>
      <c r="AB621" s="280"/>
      <c r="AC621" s="280"/>
      <c r="AD621" s="280"/>
    </row>
    <row r="622" spans="1:30" ht="12.75" customHeight="1">
      <c r="A622" s="280"/>
      <c r="B622" s="280"/>
      <c r="C622" s="280"/>
      <c r="D622" s="280"/>
      <c r="E622" s="280"/>
      <c r="F622" s="280"/>
      <c r="G622" s="280"/>
      <c r="H622" s="312"/>
      <c r="I622" s="280"/>
      <c r="J622" s="280"/>
      <c r="K622" s="280"/>
      <c r="L622" s="280"/>
      <c r="M622" s="280"/>
      <c r="N622" s="280"/>
      <c r="O622" s="280"/>
      <c r="P622" s="280"/>
      <c r="Q622" s="280"/>
      <c r="R622" s="280"/>
      <c r="S622" s="280"/>
      <c r="T622" s="280"/>
      <c r="U622" s="280"/>
      <c r="V622" s="280"/>
      <c r="W622" s="280"/>
      <c r="X622" s="280"/>
      <c r="Y622" s="280"/>
      <c r="Z622" s="280"/>
      <c r="AA622" s="280"/>
      <c r="AB622" s="280"/>
      <c r="AC622" s="280"/>
      <c r="AD622" s="280"/>
    </row>
    <row r="623" spans="1:30" ht="12.75" customHeight="1">
      <c r="A623" s="280"/>
      <c r="B623" s="280"/>
      <c r="C623" s="280"/>
      <c r="D623" s="280"/>
      <c r="E623" s="280"/>
      <c r="F623" s="280"/>
      <c r="G623" s="280"/>
      <c r="H623" s="312"/>
      <c r="I623" s="280"/>
      <c r="J623" s="280"/>
      <c r="K623" s="280"/>
      <c r="L623" s="280"/>
      <c r="M623" s="280"/>
      <c r="N623" s="280"/>
      <c r="O623" s="280"/>
      <c r="P623" s="280"/>
      <c r="Q623" s="280"/>
      <c r="R623" s="280"/>
      <c r="S623" s="280"/>
      <c r="T623" s="280"/>
      <c r="U623" s="280"/>
      <c r="V623" s="280"/>
      <c r="W623" s="280"/>
      <c r="X623" s="280"/>
      <c r="Y623" s="280"/>
      <c r="Z623" s="280"/>
      <c r="AA623" s="280"/>
      <c r="AB623" s="280"/>
      <c r="AC623" s="280"/>
      <c r="AD623" s="280"/>
    </row>
    <row r="624" spans="1:30" ht="12.75" customHeight="1">
      <c r="A624" s="280"/>
      <c r="B624" s="280"/>
      <c r="C624" s="280"/>
      <c r="D624" s="280"/>
      <c r="E624" s="280"/>
      <c r="F624" s="280"/>
      <c r="G624" s="280"/>
      <c r="H624" s="312"/>
      <c r="I624" s="280"/>
      <c r="J624" s="280"/>
      <c r="K624" s="280"/>
      <c r="L624" s="280"/>
      <c r="M624" s="280"/>
      <c r="N624" s="280"/>
      <c r="O624" s="280"/>
      <c r="P624" s="280"/>
      <c r="Q624" s="280"/>
      <c r="R624" s="280"/>
      <c r="S624" s="280"/>
      <c r="T624" s="280"/>
      <c r="U624" s="280"/>
      <c r="V624" s="280"/>
      <c r="W624" s="280"/>
      <c r="X624" s="280"/>
      <c r="Y624" s="280"/>
      <c r="Z624" s="280"/>
      <c r="AA624" s="280"/>
      <c r="AB624" s="280"/>
      <c r="AC624" s="280"/>
      <c r="AD624" s="280"/>
    </row>
    <row r="625" spans="1:30" ht="12.75" customHeight="1">
      <c r="A625" s="280"/>
      <c r="B625" s="280"/>
      <c r="C625" s="280"/>
      <c r="D625" s="280"/>
      <c r="E625" s="280"/>
      <c r="F625" s="280"/>
      <c r="G625" s="280"/>
      <c r="H625" s="312"/>
      <c r="I625" s="280"/>
      <c r="J625" s="280"/>
      <c r="K625" s="280"/>
      <c r="L625" s="280"/>
      <c r="M625" s="280"/>
      <c r="N625" s="280"/>
      <c r="O625" s="280"/>
      <c r="P625" s="280"/>
      <c r="Q625" s="280"/>
      <c r="R625" s="280"/>
      <c r="S625" s="280"/>
      <c r="T625" s="280"/>
      <c r="U625" s="280"/>
      <c r="V625" s="280"/>
      <c r="W625" s="280"/>
      <c r="X625" s="280"/>
      <c r="Y625" s="280"/>
      <c r="Z625" s="280"/>
      <c r="AA625" s="280"/>
      <c r="AB625" s="280"/>
      <c r="AC625" s="280"/>
      <c r="AD625" s="280"/>
    </row>
    <row r="626" spans="1:30" ht="12.75" customHeight="1">
      <c r="A626" s="280"/>
      <c r="B626" s="280"/>
      <c r="C626" s="280"/>
      <c r="D626" s="280"/>
      <c r="E626" s="280"/>
      <c r="F626" s="280"/>
      <c r="G626" s="280"/>
      <c r="H626" s="312"/>
      <c r="I626" s="280"/>
      <c r="J626" s="280"/>
      <c r="K626" s="280"/>
      <c r="L626" s="280"/>
      <c r="M626" s="280"/>
      <c r="N626" s="280"/>
      <c r="O626" s="280"/>
      <c r="P626" s="280"/>
      <c r="Q626" s="280"/>
      <c r="R626" s="280"/>
      <c r="S626" s="280"/>
      <c r="T626" s="280"/>
      <c r="U626" s="280"/>
      <c r="V626" s="280"/>
      <c r="W626" s="280"/>
      <c r="X626" s="280"/>
      <c r="Y626" s="280"/>
      <c r="Z626" s="280"/>
      <c r="AA626" s="280"/>
      <c r="AB626" s="280"/>
      <c r="AC626" s="280"/>
      <c r="AD626" s="280"/>
    </row>
    <row r="627" spans="1:30" ht="12.75" customHeight="1">
      <c r="A627" s="280"/>
      <c r="B627" s="280"/>
      <c r="C627" s="280"/>
      <c r="D627" s="280"/>
      <c r="E627" s="280"/>
      <c r="F627" s="280"/>
      <c r="G627" s="280"/>
      <c r="H627" s="312"/>
      <c r="I627" s="280"/>
      <c r="J627" s="280"/>
      <c r="K627" s="280"/>
      <c r="L627" s="280"/>
      <c r="M627" s="280"/>
      <c r="N627" s="280"/>
      <c r="O627" s="280"/>
      <c r="P627" s="280"/>
      <c r="Q627" s="280"/>
      <c r="R627" s="280"/>
      <c r="S627" s="280"/>
      <c r="T627" s="280"/>
      <c r="U627" s="280"/>
      <c r="V627" s="280"/>
      <c r="W627" s="280"/>
      <c r="X627" s="280"/>
      <c r="Y627" s="280"/>
      <c r="Z627" s="280"/>
      <c r="AA627" s="280"/>
      <c r="AB627" s="280"/>
      <c r="AC627" s="280"/>
      <c r="AD627" s="280"/>
    </row>
    <row r="628" spans="1:30" ht="12.75" customHeight="1">
      <c r="A628" s="280"/>
      <c r="B628" s="280"/>
      <c r="C628" s="280"/>
      <c r="D628" s="280"/>
      <c r="E628" s="280"/>
      <c r="F628" s="280"/>
      <c r="G628" s="280"/>
      <c r="H628" s="312"/>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280"/>
    </row>
    <row r="629" spans="1:30" ht="12.75" customHeight="1">
      <c r="A629" s="280"/>
      <c r="B629" s="280"/>
      <c r="C629" s="280"/>
      <c r="D629" s="280"/>
      <c r="E629" s="280"/>
      <c r="F629" s="280"/>
      <c r="G629" s="280"/>
      <c r="H629" s="312"/>
      <c r="I629" s="280"/>
      <c r="J629" s="280"/>
      <c r="K629" s="280"/>
      <c r="L629" s="280"/>
      <c r="M629" s="280"/>
      <c r="N629" s="280"/>
      <c r="O629" s="280"/>
      <c r="P629" s="280"/>
      <c r="Q629" s="280"/>
      <c r="R629" s="280"/>
      <c r="S629" s="280"/>
      <c r="T629" s="280"/>
      <c r="U629" s="280"/>
      <c r="V629" s="280"/>
      <c r="W629" s="280"/>
      <c r="X629" s="280"/>
      <c r="Y629" s="280"/>
      <c r="Z629" s="280"/>
      <c r="AA629" s="280"/>
      <c r="AB629" s="280"/>
      <c r="AC629" s="280"/>
      <c r="AD629" s="280"/>
    </row>
    <row r="630" spans="1:30" ht="12.75" customHeight="1">
      <c r="A630" s="280"/>
      <c r="B630" s="280"/>
      <c r="C630" s="280"/>
      <c r="D630" s="280"/>
      <c r="E630" s="280"/>
      <c r="F630" s="280"/>
      <c r="G630" s="280"/>
      <c r="H630" s="312"/>
      <c r="I630" s="280"/>
      <c r="J630" s="280"/>
      <c r="K630" s="280"/>
      <c r="L630" s="280"/>
      <c r="M630" s="280"/>
      <c r="N630" s="280"/>
      <c r="O630" s="280"/>
      <c r="P630" s="280"/>
      <c r="Q630" s="280"/>
      <c r="R630" s="280"/>
      <c r="S630" s="280"/>
      <c r="T630" s="280"/>
      <c r="U630" s="280"/>
      <c r="V630" s="280"/>
      <c r="W630" s="280"/>
      <c r="X630" s="280"/>
      <c r="Y630" s="280"/>
      <c r="Z630" s="280"/>
      <c r="AA630" s="280"/>
      <c r="AB630" s="280"/>
      <c r="AC630" s="280"/>
      <c r="AD630" s="280"/>
    </row>
    <row r="631" spans="1:30" ht="12.75" customHeight="1">
      <c r="A631" s="280"/>
      <c r="B631" s="280"/>
      <c r="C631" s="280"/>
      <c r="D631" s="280"/>
      <c r="E631" s="280"/>
      <c r="F631" s="280"/>
      <c r="G631" s="280"/>
      <c r="H631" s="312"/>
      <c r="I631" s="280"/>
      <c r="J631" s="280"/>
      <c r="K631" s="280"/>
      <c r="L631" s="280"/>
      <c r="M631" s="280"/>
      <c r="N631" s="280"/>
      <c r="O631" s="280"/>
      <c r="P631" s="280"/>
      <c r="Q631" s="280"/>
      <c r="R631" s="280"/>
      <c r="S631" s="280"/>
      <c r="T631" s="280"/>
      <c r="U631" s="280"/>
      <c r="V631" s="280"/>
      <c r="W631" s="280"/>
      <c r="X631" s="280"/>
      <c r="Y631" s="280"/>
      <c r="Z631" s="280"/>
      <c r="AA631" s="280"/>
      <c r="AB631" s="280"/>
      <c r="AC631" s="280"/>
      <c r="AD631" s="280"/>
    </row>
    <row r="632" spans="1:30" ht="12.75" customHeight="1">
      <c r="A632" s="280"/>
      <c r="B632" s="280"/>
      <c r="C632" s="280"/>
      <c r="D632" s="280"/>
      <c r="E632" s="280"/>
      <c r="F632" s="280"/>
      <c r="G632" s="280"/>
      <c r="H632" s="312"/>
      <c r="I632" s="280"/>
      <c r="J632" s="280"/>
      <c r="K632" s="280"/>
      <c r="L632" s="280"/>
      <c r="M632" s="280"/>
      <c r="N632" s="280"/>
      <c r="O632" s="280"/>
      <c r="P632" s="280"/>
      <c r="Q632" s="280"/>
      <c r="R632" s="280"/>
      <c r="S632" s="280"/>
      <c r="T632" s="280"/>
      <c r="U632" s="280"/>
      <c r="V632" s="280"/>
      <c r="W632" s="280"/>
      <c r="X632" s="280"/>
      <c r="Y632" s="280"/>
      <c r="Z632" s="280"/>
      <c r="AA632" s="280"/>
      <c r="AB632" s="280"/>
      <c r="AC632" s="280"/>
      <c r="AD632" s="280"/>
    </row>
    <row r="633" spans="1:30" ht="12.75" customHeight="1">
      <c r="A633" s="280"/>
      <c r="B633" s="280"/>
      <c r="C633" s="280"/>
      <c r="D633" s="280"/>
      <c r="E633" s="280"/>
      <c r="F633" s="280"/>
      <c r="G633" s="280"/>
      <c r="H633" s="312"/>
      <c r="I633" s="280"/>
      <c r="J633" s="280"/>
      <c r="K633" s="280"/>
      <c r="L633" s="280"/>
      <c r="M633" s="280"/>
      <c r="N633" s="280"/>
      <c r="O633" s="280"/>
      <c r="P633" s="280"/>
      <c r="Q633" s="280"/>
      <c r="R633" s="280"/>
      <c r="S633" s="280"/>
      <c r="T633" s="280"/>
      <c r="U633" s="280"/>
      <c r="V633" s="280"/>
      <c r="W633" s="280"/>
      <c r="X633" s="280"/>
      <c r="Y633" s="280"/>
      <c r="Z633" s="280"/>
      <c r="AA633" s="280"/>
      <c r="AB633" s="280"/>
      <c r="AC633" s="280"/>
      <c r="AD633" s="280"/>
    </row>
    <row r="634" spans="1:30" ht="12.75" customHeight="1">
      <c r="A634" s="280"/>
      <c r="B634" s="280"/>
      <c r="C634" s="280"/>
      <c r="D634" s="280"/>
      <c r="E634" s="280"/>
      <c r="F634" s="280"/>
      <c r="G634" s="280"/>
      <c r="H634" s="312"/>
      <c r="I634" s="280"/>
      <c r="J634" s="280"/>
      <c r="K634" s="280"/>
      <c r="L634" s="280"/>
      <c r="M634" s="280"/>
      <c r="N634" s="280"/>
      <c r="O634" s="280"/>
      <c r="P634" s="280"/>
      <c r="Q634" s="280"/>
      <c r="R634" s="280"/>
      <c r="S634" s="280"/>
      <c r="T634" s="280"/>
      <c r="U634" s="280"/>
      <c r="V634" s="280"/>
      <c r="W634" s="280"/>
      <c r="X634" s="280"/>
      <c r="Y634" s="280"/>
      <c r="Z634" s="280"/>
      <c r="AA634" s="280"/>
      <c r="AB634" s="280"/>
      <c r="AC634" s="280"/>
      <c r="AD634" s="280"/>
    </row>
    <row r="635" spans="1:30" ht="12.75" customHeight="1">
      <c r="A635" s="280"/>
      <c r="B635" s="280"/>
      <c r="C635" s="280"/>
      <c r="D635" s="280"/>
      <c r="E635" s="280"/>
      <c r="F635" s="280"/>
      <c r="G635" s="280"/>
      <c r="H635" s="312"/>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280"/>
    </row>
    <row r="636" spans="1:30" ht="12.75" customHeight="1">
      <c r="A636" s="280"/>
      <c r="B636" s="280"/>
      <c r="C636" s="280"/>
      <c r="D636" s="280"/>
      <c r="E636" s="280"/>
      <c r="F636" s="280"/>
      <c r="G636" s="280"/>
      <c r="H636" s="312"/>
      <c r="I636" s="280"/>
      <c r="J636" s="280"/>
      <c r="K636" s="280"/>
      <c r="L636" s="280"/>
      <c r="M636" s="280"/>
      <c r="N636" s="280"/>
      <c r="O636" s="280"/>
      <c r="P636" s="280"/>
      <c r="Q636" s="280"/>
      <c r="R636" s="280"/>
      <c r="S636" s="280"/>
      <c r="T636" s="280"/>
      <c r="U636" s="280"/>
      <c r="V636" s="280"/>
      <c r="W636" s="280"/>
      <c r="X636" s="280"/>
      <c r="Y636" s="280"/>
      <c r="Z636" s="280"/>
      <c r="AA636" s="280"/>
      <c r="AB636" s="280"/>
      <c r="AC636" s="280"/>
      <c r="AD636" s="280"/>
    </row>
    <row r="637" spans="1:30" ht="12.75" customHeight="1">
      <c r="A637" s="280"/>
      <c r="B637" s="280"/>
      <c r="C637" s="280"/>
      <c r="D637" s="280"/>
      <c r="E637" s="280"/>
      <c r="F637" s="280"/>
      <c r="G637" s="280"/>
      <c r="H637" s="312"/>
      <c r="I637" s="280"/>
      <c r="J637" s="280"/>
      <c r="K637" s="280"/>
      <c r="L637" s="280"/>
      <c r="M637" s="280"/>
      <c r="N637" s="280"/>
      <c r="O637" s="280"/>
      <c r="P637" s="280"/>
      <c r="Q637" s="280"/>
      <c r="R637" s="280"/>
      <c r="S637" s="280"/>
      <c r="T637" s="280"/>
      <c r="U637" s="280"/>
      <c r="V637" s="280"/>
      <c r="W637" s="280"/>
      <c r="X637" s="280"/>
      <c r="Y637" s="280"/>
      <c r="Z637" s="280"/>
      <c r="AA637" s="280"/>
      <c r="AB637" s="280"/>
      <c r="AC637" s="280"/>
      <c r="AD637" s="280"/>
    </row>
    <row r="638" spans="1:30" ht="12.75" customHeight="1">
      <c r="A638" s="280"/>
      <c r="B638" s="280"/>
      <c r="C638" s="280"/>
      <c r="D638" s="280"/>
      <c r="E638" s="280"/>
      <c r="F638" s="280"/>
      <c r="G638" s="280"/>
      <c r="H638" s="312"/>
      <c r="I638" s="280"/>
      <c r="J638" s="280"/>
      <c r="K638" s="280"/>
      <c r="L638" s="280"/>
      <c r="M638" s="280"/>
      <c r="N638" s="280"/>
      <c r="O638" s="280"/>
      <c r="P638" s="280"/>
      <c r="Q638" s="280"/>
      <c r="R638" s="280"/>
      <c r="S638" s="280"/>
      <c r="T638" s="280"/>
      <c r="U638" s="280"/>
      <c r="V638" s="280"/>
      <c r="W638" s="280"/>
      <c r="X638" s="280"/>
      <c r="Y638" s="280"/>
      <c r="Z638" s="280"/>
      <c r="AA638" s="280"/>
      <c r="AB638" s="280"/>
      <c r="AC638" s="280"/>
      <c r="AD638" s="280"/>
    </row>
    <row r="639" spans="1:30" ht="12.75" customHeight="1">
      <c r="A639" s="280"/>
      <c r="B639" s="280"/>
      <c r="C639" s="280"/>
      <c r="D639" s="280"/>
      <c r="E639" s="280"/>
      <c r="F639" s="280"/>
      <c r="G639" s="280"/>
      <c r="H639" s="312"/>
      <c r="I639" s="280"/>
      <c r="J639" s="280"/>
      <c r="K639" s="280"/>
      <c r="L639" s="280"/>
      <c r="M639" s="280"/>
      <c r="N639" s="280"/>
      <c r="O639" s="280"/>
      <c r="P639" s="280"/>
      <c r="Q639" s="280"/>
      <c r="R639" s="280"/>
      <c r="S639" s="280"/>
      <c r="T639" s="280"/>
      <c r="U639" s="280"/>
      <c r="V639" s="280"/>
      <c r="W639" s="280"/>
      <c r="X639" s="280"/>
      <c r="Y639" s="280"/>
      <c r="Z639" s="280"/>
      <c r="AA639" s="280"/>
      <c r="AB639" s="280"/>
      <c r="AC639" s="280"/>
      <c r="AD639" s="280"/>
    </row>
    <row r="640" spans="1:30" ht="12.75" customHeight="1">
      <c r="A640" s="280"/>
      <c r="B640" s="280"/>
      <c r="C640" s="280"/>
      <c r="D640" s="280"/>
      <c r="E640" s="280"/>
      <c r="F640" s="280"/>
      <c r="G640" s="280"/>
      <c r="H640" s="312"/>
      <c r="I640" s="280"/>
      <c r="J640" s="280"/>
      <c r="K640" s="280"/>
      <c r="L640" s="280"/>
      <c r="M640" s="280"/>
      <c r="N640" s="280"/>
      <c r="O640" s="280"/>
      <c r="P640" s="280"/>
      <c r="Q640" s="280"/>
      <c r="R640" s="280"/>
      <c r="S640" s="280"/>
      <c r="T640" s="280"/>
      <c r="U640" s="280"/>
      <c r="V640" s="280"/>
      <c r="W640" s="280"/>
      <c r="X640" s="280"/>
      <c r="Y640" s="280"/>
      <c r="Z640" s="280"/>
      <c r="AA640" s="280"/>
      <c r="AB640" s="280"/>
      <c r="AC640" s="280"/>
      <c r="AD640" s="280"/>
    </row>
    <row r="641" spans="1:30" ht="12.75" customHeight="1">
      <c r="A641" s="280"/>
      <c r="B641" s="280"/>
      <c r="C641" s="280"/>
      <c r="D641" s="280"/>
      <c r="E641" s="280"/>
      <c r="F641" s="280"/>
      <c r="G641" s="280"/>
      <c r="H641" s="312"/>
      <c r="I641" s="280"/>
      <c r="J641" s="280"/>
      <c r="K641" s="280"/>
      <c r="L641" s="280"/>
      <c r="M641" s="280"/>
      <c r="N641" s="280"/>
      <c r="O641" s="280"/>
      <c r="P641" s="280"/>
      <c r="Q641" s="280"/>
      <c r="R641" s="280"/>
      <c r="S641" s="280"/>
      <c r="T641" s="280"/>
      <c r="U641" s="280"/>
      <c r="V641" s="280"/>
      <c r="W641" s="280"/>
      <c r="X641" s="280"/>
      <c r="Y641" s="280"/>
      <c r="Z641" s="280"/>
      <c r="AA641" s="280"/>
      <c r="AB641" s="280"/>
      <c r="AC641" s="280"/>
      <c r="AD641" s="280"/>
    </row>
    <row r="642" spans="1:30" ht="12.75" customHeight="1">
      <c r="A642" s="280"/>
      <c r="B642" s="280"/>
      <c r="C642" s="280"/>
      <c r="D642" s="280"/>
      <c r="E642" s="280"/>
      <c r="F642" s="280"/>
      <c r="G642" s="280"/>
      <c r="H642" s="312"/>
      <c r="I642" s="280"/>
      <c r="J642" s="280"/>
      <c r="K642" s="280"/>
      <c r="L642" s="280"/>
      <c r="M642" s="280"/>
      <c r="N642" s="280"/>
      <c r="O642" s="280"/>
      <c r="P642" s="280"/>
      <c r="Q642" s="280"/>
      <c r="R642" s="280"/>
      <c r="S642" s="280"/>
      <c r="T642" s="280"/>
      <c r="U642" s="280"/>
      <c r="V642" s="280"/>
      <c r="W642" s="280"/>
      <c r="X642" s="280"/>
      <c r="Y642" s="280"/>
      <c r="Z642" s="280"/>
      <c r="AA642" s="280"/>
      <c r="AB642" s="280"/>
      <c r="AC642" s="280"/>
      <c r="AD642" s="280"/>
    </row>
    <row r="643" spans="1:30" ht="12.75" customHeight="1">
      <c r="A643" s="280"/>
      <c r="B643" s="280"/>
      <c r="C643" s="280"/>
      <c r="D643" s="280"/>
      <c r="E643" s="280"/>
      <c r="F643" s="280"/>
      <c r="G643" s="280"/>
      <c r="H643" s="312"/>
      <c r="I643" s="280"/>
      <c r="J643" s="280"/>
      <c r="K643" s="280"/>
      <c r="L643" s="280"/>
      <c r="M643" s="280"/>
      <c r="N643" s="280"/>
      <c r="O643" s="280"/>
      <c r="P643" s="280"/>
      <c r="Q643" s="280"/>
      <c r="R643" s="280"/>
      <c r="S643" s="280"/>
      <c r="T643" s="280"/>
      <c r="U643" s="280"/>
      <c r="V643" s="280"/>
      <c r="W643" s="280"/>
      <c r="X643" s="280"/>
      <c r="Y643" s="280"/>
      <c r="Z643" s="280"/>
      <c r="AA643" s="280"/>
      <c r="AB643" s="280"/>
      <c r="AC643" s="280"/>
      <c r="AD643" s="280"/>
    </row>
    <row r="644" spans="1:30" ht="12.75" customHeight="1">
      <c r="A644" s="280"/>
      <c r="B644" s="280"/>
      <c r="C644" s="280"/>
      <c r="D644" s="280"/>
      <c r="E644" s="280"/>
      <c r="F644" s="280"/>
      <c r="G644" s="280"/>
      <c r="H644" s="312"/>
      <c r="I644" s="280"/>
      <c r="J644" s="280"/>
      <c r="K644" s="280"/>
      <c r="L644" s="280"/>
      <c r="M644" s="280"/>
      <c r="N644" s="280"/>
      <c r="O644" s="280"/>
      <c r="P644" s="280"/>
      <c r="Q644" s="280"/>
      <c r="R644" s="280"/>
      <c r="S644" s="280"/>
      <c r="T644" s="280"/>
      <c r="U644" s="280"/>
      <c r="V644" s="280"/>
      <c r="W644" s="280"/>
      <c r="X644" s="280"/>
      <c r="Y644" s="280"/>
      <c r="Z644" s="280"/>
      <c r="AA644" s="280"/>
      <c r="AB644" s="280"/>
      <c r="AC644" s="280"/>
      <c r="AD644" s="280"/>
    </row>
    <row r="645" spans="1:30" ht="12.75" customHeight="1">
      <c r="A645" s="280"/>
      <c r="B645" s="280"/>
      <c r="C645" s="280"/>
      <c r="D645" s="280"/>
      <c r="E645" s="280"/>
      <c r="F645" s="280"/>
      <c r="G645" s="280"/>
      <c r="H645" s="312"/>
      <c r="I645" s="280"/>
      <c r="J645" s="280"/>
      <c r="K645" s="280"/>
      <c r="L645" s="280"/>
      <c r="M645" s="280"/>
      <c r="N645" s="280"/>
      <c r="O645" s="280"/>
      <c r="P645" s="280"/>
      <c r="Q645" s="280"/>
      <c r="R645" s="280"/>
      <c r="S645" s="280"/>
      <c r="T645" s="280"/>
      <c r="U645" s="280"/>
      <c r="V645" s="280"/>
      <c r="W645" s="280"/>
      <c r="X645" s="280"/>
      <c r="Y645" s="280"/>
      <c r="Z645" s="280"/>
      <c r="AA645" s="280"/>
      <c r="AB645" s="280"/>
      <c r="AC645" s="280"/>
      <c r="AD645" s="280"/>
    </row>
    <row r="646" spans="1:30" ht="12.75" customHeight="1">
      <c r="A646" s="280"/>
      <c r="B646" s="280"/>
      <c r="C646" s="280"/>
      <c r="D646" s="280"/>
      <c r="E646" s="280"/>
      <c r="F646" s="280"/>
      <c r="G646" s="280"/>
      <c r="H646" s="312"/>
      <c r="I646" s="280"/>
      <c r="J646" s="280"/>
      <c r="K646" s="280"/>
      <c r="L646" s="280"/>
      <c r="M646" s="280"/>
      <c r="N646" s="280"/>
      <c r="O646" s="280"/>
      <c r="P646" s="280"/>
      <c r="Q646" s="280"/>
      <c r="R646" s="280"/>
      <c r="S646" s="280"/>
      <c r="T646" s="280"/>
      <c r="U646" s="280"/>
      <c r="V646" s="280"/>
      <c r="W646" s="280"/>
      <c r="X646" s="280"/>
      <c r="Y646" s="280"/>
      <c r="Z646" s="280"/>
      <c r="AA646" s="280"/>
      <c r="AB646" s="280"/>
      <c r="AC646" s="280"/>
      <c r="AD646" s="280"/>
    </row>
    <row r="647" spans="1:30" ht="12.75" customHeight="1">
      <c r="A647" s="280"/>
      <c r="B647" s="280"/>
      <c r="C647" s="280"/>
      <c r="D647" s="280"/>
      <c r="E647" s="280"/>
      <c r="F647" s="280"/>
      <c r="G647" s="280"/>
      <c r="H647" s="312"/>
      <c r="I647" s="280"/>
      <c r="J647" s="280"/>
      <c r="K647" s="280"/>
      <c r="L647" s="280"/>
      <c r="M647" s="280"/>
      <c r="N647" s="280"/>
      <c r="O647" s="280"/>
      <c r="P647" s="280"/>
      <c r="Q647" s="280"/>
      <c r="R647" s="280"/>
      <c r="S647" s="280"/>
      <c r="T647" s="280"/>
      <c r="U647" s="280"/>
      <c r="V647" s="280"/>
      <c r="W647" s="280"/>
      <c r="X647" s="280"/>
      <c r="Y647" s="280"/>
      <c r="Z647" s="280"/>
      <c r="AA647" s="280"/>
      <c r="AB647" s="280"/>
      <c r="AC647" s="280"/>
      <c r="AD647" s="280"/>
    </row>
    <row r="648" spans="1:30" ht="12.75" customHeight="1">
      <c r="A648" s="280"/>
      <c r="B648" s="280"/>
      <c r="C648" s="280"/>
      <c r="D648" s="280"/>
      <c r="E648" s="280"/>
      <c r="F648" s="280"/>
      <c r="G648" s="280"/>
      <c r="H648" s="312"/>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280"/>
    </row>
    <row r="649" spans="1:30" ht="12.75" customHeight="1">
      <c r="A649" s="280"/>
      <c r="B649" s="280"/>
      <c r="C649" s="280"/>
      <c r="D649" s="280"/>
      <c r="E649" s="280"/>
      <c r="F649" s="280"/>
      <c r="G649" s="280"/>
      <c r="H649" s="312"/>
      <c r="I649" s="280"/>
      <c r="J649" s="280"/>
      <c r="K649" s="280"/>
      <c r="L649" s="280"/>
      <c r="M649" s="280"/>
      <c r="N649" s="280"/>
      <c r="O649" s="280"/>
      <c r="P649" s="280"/>
      <c r="Q649" s="280"/>
      <c r="R649" s="280"/>
      <c r="S649" s="280"/>
      <c r="T649" s="280"/>
      <c r="U649" s="280"/>
      <c r="V649" s="280"/>
      <c r="W649" s="280"/>
      <c r="X649" s="280"/>
      <c r="Y649" s="280"/>
      <c r="Z649" s="280"/>
      <c r="AA649" s="280"/>
      <c r="AB649" s="280"/>
      <c r="AC649" s="280"/>
      <c r="AD649" s="280"/>
    </row>
    <row r="650" spans="1:30" ht="12.75" customHeight="1">
      <c r="A650" s="280"/>
      <c r="B650" s="280"/>
      <c r="C650" s="280"/>
      <c r="D650" s="280"/>
      <c r="E650" s="280"/>
      <c r="F650" s="280"/>
      <c r="G650" s="280"/>
      <c r="H650" s="312"/>
      <c r="I650" s="280"/>
      <c r="J650" s="280"/>
      <c r="K650" s="280"/>
      <c r="L650" s="280"/>
      <c r="M650" s="280"/>
      <c r="N650" s="280"/>
      <c r="O650" s="280"/>
      <c r="P650" s="280"/>
      <c r="Q650" s="280"/>
      <c r="R650" s="280"/>
      <c r="S650" s="280"/>
      <c r="T650" s="280"/>
      <c r="U650" s="280"/>
      <c r="V650" s="280"/>
      <c r="W650" s="280"/>
      <c r="X650" s="280"/>
      <c r="Y650" s="280"/>
      <c r="Z650" s="280"/>
      <c r="AA650" s="280"/>
      <c r="AB650" s="280"/>
      <c r="AC650" s="280"/>
      <c r="AD650" s="280"/>
    </row>
    <row r="651" spans="1:30" ht="12.75" customHeight="1">
      <c r="A651" s="280"/>
      <c r="B651" s="280"/>
      <c r="C651" s="280"/>
      <c r="D651" s="280"/>
      <c r="E651" s="280"/>
      <c r="F651" s="280"/>
      <c r="G651" s="280"/>
      <c r="H651" s="312"/>
      <c r="I651" s="280"/>
      <c r="J651" s="280"/>
      <c r="K651" s="280"/>
      <c r="L651" s="280"/>
      <c r="M651" s="280"/>
      <c r="N651" s="280"/>
      <c r="O651" s="280"/>
      <c r="P651" s="280"/>
      <c r="Q651" s="280"/>
      <c r="R651" s="280"/>
      <c r="S651" s="280"/>
      <c r="T651" s="280"/>
      <c r="U651" s="280"/>
      <c r="V651" s="280"/>
      <c r="W651" s="280"/>
      <c r="X651" s="280"/>
      <c r="Y651" s="280"/>
      <c r="Z651" s="280"/>
      <c r="AA651" s="280"/>
      <c r="AB651" s="280"/>
      <c r="AC651" s="280"/>
      <c r="AD651" s="280"/>
    </row>
    <row r="652" spans="1:30" ht="12.75" customHeight="1">
      <c r="A652" s="280"/>
      <c r="B652" s="280"/>
      <c r="C652" s="280"/>
      <c r="D652" s="280"/>
      <c r="E652" s="280"/>
      <c r="F652" s="280"/>
      <c r="G652" s="280"/>
      <c r="H652" s="312"/>
      <c r="I652" s="280"/>
      <c r="J652" s="280"/>
      <c r="K652" s="280"/>
      <c r="L652" s="280"/>
      <c r="M652" s="280"/>
      <c r="N652" s="280"/>
      <c r="O652" s="280"/>
      <c r="P652" s="280"/>
      <c r="Q652" s="280"/>
      <c r="R652" s="280"/>
      <c r="S652" s="280"/>
      <c r="T652" s="280"/>
      <c r="U652" s="280"/>
      <c r="V652" s="280"/>
      <c r="W652" s="280"/>
      <c r="X652" s="280"/>
      <c r="Y652" s="280"/>
      <c r="Z652" s="280"/>
      <c r="AA652" s="280"/>
      <c r="AB652" s="280"/>
      <c r="AC652" s="280"/>
      <c r="AD652" s="280"/>
    </row>
    <row r="653" spans="1:30" ht="12.75" customHeight="1">
      <c r="A653" s="280"/>
      <c r="B653" s="280"/>
      <c r="C653" s="280"/>
      <c r="D653" s="280"/>
      <c r="E653" s="280"/>
      <c r="F653" s="280"/>
      <c r="G653" s="280"/>
      <c r="H653" s="312"/>
      <c r="I653" s="280"/>
      <c r="J653" s="280"/>
      <c r="K653" s="280"/>
      <c r="L653" s="280"/>
      <c r="M653" s="280"/>
      <c r="N653" s="280"/>
      <c r="O653" s="280"/>
      <c r="P653" s="280"/>
      <c r="Q653" s="280"/>
      <c r="R653" s="280"/>
      <c r="S653" s="280"/>
      <c r="T653" s="280"/>
      <c r="U653" s="280"/>
      <c r="V653" s="280"/>
      <c r="W653" s="280"/>
      <c r="X653" s="280"/>
      <c r="Y653" s="280"/>
      <c r="Z653" s="280"/>
      <c r="AA653" s="280"/>
      <c r="AB653" s="280"/>
      <c r="AC653" s="280"/>
      <c r="AD653" s="280"/>
    </row>
    <row r="654" spans="1:30" ht="12.75" customHeight="1">
      <c r="A654" s="280"/>
      <c r="B654" s="280"/>
      <c r="C654" s="280"/>
      <c r="D654" s="280"/>
      <c r="E654" s="280"/>
      <c r="F654" s="280"/>
      <c r="G654" s="280"/>
      <c r="H654" s="312"/>
      <c r="I654" s="280"/>
      <c r="J654" s="280"/>
      <c r="K654" s="280"/>
      <c r="L654" s="280"/>
      <c r="M654" s="280"/>
      <c r="N654" s="280"/>
      <c r="O654" s="280"/>
      <c r="P654" s="280"/>
      <c r="Q654" s="280"/>
      <c r="R654" s="280"/>
      <c r="S654" s="280"/>
      <c r="T654" s="280"/>
      <c r="U654" s="280"/>
      <c r="V654" s="280"/>
      <c r="W654" s="280"/>
      <c r="X654" s="280"/>
      <c r="Y654" s="280"/>
      <c r="Z654" s="280"/>
      <c r="AA654" s="280"/>
      <c r="AB654" s="280"/>
      <c r="AC654" s="280"/>
      <c r="AD654" s="280"/>
    </row>
    <row r="655" spans="1:30" ht="12.75" customHeight="1">
      <c r="A655" s="280"/>
      <c r="B655" s="280"/>
      <c r="C655" s="280"/>
      <c r="D655" s="280"/>
      <c r="E655" s="280"/>
      <c r="F655" s="280"/>
      <c r="G655" s="280"/>
      <c r="H655" s="312"/>
      <c r="I655" s="280"/>
      <c r="J655" s="280"/>
      <c r="K655" s="280"/>
      <c r="L655" s="280"/>
      <c r="M655" s="280"/>
      <c r="N655" s="280"/>
      <c r="O655" s="280"/>
      <c r="P655" s="280"/>
      <c r="Q655" s="280"/>
      <c r="R655" s="280"/>
      <c r="S655" s="280"/>
      <c r="T655" s="280"/>
      <c r="U655" s="280"/>
      <c r="V655" s="280"/>
      <c r="W655" s="280"/>
      <c r="X655" s="280"/>
      <c r="Y655" s="280"/>
      <c r="Z655" s="280"/>
      <c r="AA655" s="280"/>
      <c r="AB655" s="280"/>
      <c r="AC655" s="280"/>
      <c r="AD655" s="280"/>
    </row>
    <row r="656" spans="1:30" ht="12.75" customHeight="1">
      <c r="A656" s="280"/>
      <c r="B656" s="280"/>
      <c r="C656" s="280"/>
      <c r="D656" s="280"/>
      <c r="E656" s="280"/>
      <c r="F656" s="280"/>
      <c r="G656" s="280"/>
      <c r="H656" s="312"/>
      <c r="I656" s="280"/>
      <c r="J656" s="280"/>
      <c r="K656" s="280"/>
      <c r="L656" s="280"/>
      <c r="M656" s="280"/>
      <c r="N656" s="280"/>
      <c r="O656" s="280"/>
      <c r="P656" s="280"/>
      <c r="Q656" s="280"/>
      <c r="R656" s="280"/>
      <c r="S656" s="280"/>
      <c r="T656" s="280"/>
      <c r="U656" s="280"/>
      <c r="V656" s="280"/>
      <c r="W656" s="280"/>
      <c r="X656" s="280"/>
      <c r="Y656" s="280"/>
      <c r="Z656" s="280"/>
      <c r="AA656" s="280"/>
      <c r="AB656" s="280"/>
      <c r="AC656" s="280"/>
      <c r="AD656" s="280"/>
    </row>
    <row r="657" spans="1:30" ht="12.75" customHeight="1">
      <c r="A657" s="280"/>
      <c r="B657" s="280"/>
      <c r="C657" s="280"/>
      <c r="D657" s="280"/>
      <c r="E657" s="280"/>
      <c r="F657" s="280"/>
      <c r="G657" s="280"/>
      <c r="H657" s="312"/>
      <c r="I657" s="280"/>
      <c r="J657" s="280"/>
      <c r="K657" s="280"/>
      <c r="L657" s="280"/>
      <c r="M657" s="280"/>
      <c r="N657" s="280"/>
      <c r="O657" s="280"/>
      <c r="P657" s="280"/>
      <c r="Q657" s="280"/>
      <c r="R657" s="280"/>
      <c r="S657" s="280"/>
      <c r="T657" s="280"/>
      <c r="U657" s="280"/>
      <c r="V657" s="280"/>
      <c r="W657" s="280"/>
      <c r="X657" s="280"/>
      <c r="Y657" s="280"/>
      <c r="Z657" s="280"/>
      <c r="AA657" s="280"/>
      <c r="AB657" s="280"/>
      <c r="AC657" s="280"/>
      <c r="AD657" s="280"/>
    </row>
    <row r="658" spans="1:30" ht="12.75" customHeight="1">
      <c r="A658" s="280"/>
      <c r="B658" s="280"/>
      <c r="C658" s="280"/>
      <c r="D658" s="280"/>
      <c r="E658" s="280"/>
      <c r="F658" s="280"/>
      <c r="G658" s="280"/>
      <c r="H658" s="312"/>
      <c r="I658" s="280"/>
      <c r="J658" s="280"/>
      <c r="K658" s="280"/>
      <c r="L658" s="280"/>
      <c r="M658" s="280"/>
      <c r="N658" s="280"/>
      <c r="O658" s="280"/>
      <c r="P658" s="280"/>
      <c r="Q658" s="280"/>
      <c r="R658" s="280"/>
      <c r="S658" s="280"/>
      <c r="T658" s="280"/>
      <c r="U658" s="280"/>
      <c r="V658" s="280"/>
      <c r="W658" s="280"/>
      <c r="X658" s="280"/>
      <c r="Y658" s="280"/>
      <c r="Z658" s="280"/>
      <c r="AA658" s="280"/>
      <c r="AB658" s="280"/>
      <c r="AC658" s="280"/>
      <c r="AD658" s="280"/>
    </row>
    <row r="659" spans="1:30" ht="12.75" customHeight="1">
      <c r="A659" s="280"/>
      <c r="B659" s="280"/>
      <c r="C659" s="280"/>
      <c r="D659" s="280"/>
      <c r="E659" s="280"/>
      <c r="F659" s="280"/>
      <c r="G659" s="280"/>
      <c r="H659" s="312"/>
      <c r="I659" s="280"/>
      <c r="J659" s="280"/>
      <c r="K659" s="280"/>
      <c r="L659" s="280"/>
      <c r="M659" s="280"/>
      <c r="N659" s="280"/>
      <c r="O659" s="280"/>
      <c r="P659" s="280"/>
      <c r="Q659" s="280"/>
      <c r="R659" s="280"/>
      <c r="S659" s="280"/>
      <c r="T659" s="280"/>
      <c r="U659" s="280"/>
      <c r="V659" s="280"/>
      <c r="W659" s="280"/>
      <c r="X659" s="280"/>
      <c r="Y659" s="280"/>
      <c r="Z659" s="280"/>
      <c r="AA659" s="280"/>
      <c r="AB659" s="280"/>
      <c r="AC659" s="280"/>
      <c r="AD659" s="280"/>
    </row>
    <row r="660" spans="1:30" ht="12.75" customHeight="1">
      <c r="A660" s="280"/>
      <c r="B660" s="280"/>
      <c r="C660" s="280"/>
      <c r="D660" s="280"/>
      <c r="E660" s="280"/>
      <c r="F660" s="280"/>
      <c r="G660" s="280"/>
      <c r="H660" s="312"/>
      <c r="I660" s="280"/>
      <c r="J660" s="280"/>
      <c r="K660" s="280"/>
      <c r="L660" s="280"/>
      <c r="M660" s="280"/>
      <c r="N660" s="280"/>
      <c r="O660" s="280"/>
      <c r="P660" s="280"/>
      <c r="Q660" s="280"/>
      <c r="R660" s="280"/>
      <c r="S660" s="280"/>
      <c r="T660" s="280"/>
      <c r="U660" s="280"/>
      <c r="V660" s="280"/>
      <c r="W660" s="280"/>
      <c r="X660" s="280"/>
      <c r="Y660" s="280"/>
      <c r="Z660" s="280"/>
      <c r="AA660" s="280"/>
      <c r="AB660" s="280"/>
      <c r="AC660" s="280"/>
      <c r="AD660" s="280"/>
    </row>
    <row r="661" spans="1:30" ht="12.75" customHeight="1">
      <c r="A661" s="280"/>
      <c r="B661" s="280"/>
      <c r="C661" s="280"/>
      <c r="D661" s="280"/>
      <c r="E661" s="280"/>
      <c r="F661" s="280"/>
      <c r="G661" s="280"/>
      <c r="H661" s="312"/>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280"/>
    </row>
    <row r="662" spans="1:30" ht="12.75" customHeight="1">
      <c r="A662" s="280"/>
      <c r="B662" s="280"/>
      <c r="C662" s="280"/>
      <c r="D662" s="280"/>
      <c r="E662" s="280"/>
      <c r="F662" s="280"/>
      <c r="G662" s="280"/>
      <c r="H662" s="312"/>
      <c r="I662" s="280"/>
      <c r="J662" s="280"/>
      <c r="K662" s="280"/>
      <c r="L662" s="280"/>
      <c r="M662" s="280"/>
      <c r="N662" s="280"/>
      <c r="O662" s="280"/>
      <c r="P662" s="280"/>
      <c r="Q662" s="280"/>
      <c r="R662" s="280"/>
      <c r="S662" s="280"/>
      <c r="T662" s="280"/>
      <c r="U662" s="280"/>
      <c r="V662" s="280"/>
      <c r="W662" s="280"/>
      <c r="X662" s="280"/>
      <c r="Y662" s="280"/>
      <c r="Z662" s="280"/>
      <c r="AA662" s="280"/>
      <c r="AB662" s="280"/>
      <c r="AC662" s="280"/>
      <c r="AD662" s="280"/>
    </row>
    <row r="663" spans="1:30" ht="12.75" customHeight="1">
      <c r="A663" s="280"/>
      <c r="B663" s="280"/>
      <c r="C663" s="280"/>
      <c r="D663" s="280"/>
      <c r="E663" s="280"/>
      <c r="F663" s="280"/>
      <c r="G663" s="280"/>
      <c r="H663" s="312"/>
      <c r="I663" s="280"/>
      <c r="J663" s="280"/>
      <c r="K663" s="280"/>
      <c r="L663" s="280"/>
      <c r="M663" s="280"/>
      <c r="N663" s="280"/>
      <c r="O663" s="280"/>
      <c r="P663" s="280"/>
      <c r="Q663" s="280"/>
      <c r="R663" s="280"/>
      <c r="S663" s="280"/>
      <c r="T663" s="280"/>
      <c r="U663" s="280"/>
      <c r="V663" s="280"/>
      <c r="W663" s="280"/>
      <c r="X663" s="280"/>
      <c r="Y663" s="280"/>
      <c r="Z663" s="280"/>
      <c r="AA663" s="280"/>
      <c r="AB663" s="280"/>
      <c r="AC663" s="280"/>
      <c r="AD663" s="280"/>
    </row>
    <row r="664" spans="1:30" ht="12.75" customHeight="1">
      <c r="A664" s="280"/>
      <c r="B664" s="280"/>
      <c r="C664" s="280"/>
      <c r="D664" s="280"/>
      <c r="E664" s="280"/>
      <c r="F664" s="280"/>
      <c r="G664" s="280"/>
      <c r="H664" s="312"/>
      <c r="I664" s="280"/>
      <c r="J664" s="280"/>
      <c r="K664" s="280"/>
      <c r="L664" s="280"/>
      <c r="M664" s="280"/>
      <c r="N664" s="280"/>
      <c r="O664" s="280"/>
      <c r="P664" s="280"/>
      <c r="Q664" s="280"/>
      <c r="R664" s="280"/>
      <c r="S664" s="280"/>
      <c r="T664" s="280"/>
      <c r="U664" s="280"/>
      <c r="V664" s="280"/>
      <c r="W664" s="280"/>
      <c r="X664" s="280"/>
      <c r="Y664" s="280"/>
      <c r="Z664" s="280"/>
      <c r="AA664" s="280"/>
      <c r="AB664" s="280"/>
      <c r="AC664" s="280"/>
      <c r="AD664" s="280"/>
    </row>
    <row r="665" spans="1:30" ht="12.75" customHeight="1">
      <c r="A665" s="280"/>
      <c r="B665" s="280"/>
      <c r="C665" s="280"/>
      <c r="D665" s="280"/>
      <c r="E665" s="280"/>
      <c r="F665" s="280"/>
      <c r="G665" s="280"/>
      <c r="H665" s="312"/>
      <c r="I665" s="280"/>
      <c r="J665" s="280"/>
      <c r="K665" s="280"/>
      <c r="L665" s="280"/>
      <c r="M665" s="280"/>
      <c r="N665" s="280"/>
      <c r="O665" s="280"/>
      <c r="P665" s="280"/>
      <c r="Q665" s="280"/>
      <c r="R665" s="280"/>
      <c r="S665" s="280"/>
      <c r="T665" s="280"/>
      <c r="U665" s="280"/>
      <c r="V665" s="280"/>
      <c r="W665" s="280"/>
      <c r="X665" s="280"/>
      <c r="Y665" s="280"/>
      <c r="Z665" s="280"/>
      <c r="AA665" s="280"/>
      <c r="AB665" s="280"/>
      <c r="AC665" s="280"/>
      <c r="AD665" s="280"/>
    </row>
    <row r="666" spans="1:30" ht="12.75" customHeight="1">
      <c r="A666" s="280"/>
      <c r="B666" s="280"/>
      <c r="C666" s="280"/>
      <c r="D666" s="280"/>
      <c r="E666" s="280"/>
      <c r="F666" s="280"/>
      <c r="G666" s="280"/>
      <c r="H666" s="312"/>
      <c r="I666" s="280"/>
      <c r="J666" s="280"/>
      <c r="K666" s="280"/>
      <c r="L666" s="280"/>
      <c r="M666" s="280"/>
      <c r="N666" s="280"/>
      <c r="O666" s="280"/>
      <c r="P666" s="280"/>
      <c r="Q666" s="280"/>
      <c r="R666" s="280"/>
      <c r="S666" s="280"/>
      <c r="T666" s="280"/>
      <c r="U666" s="280"/>
      <c r="V666" s="280"/>
      <c r="W666" s="280"/>
      <c r="X666" s="280"/>
      <c r="Y666" s="280"/>
      <c r="Z666" s="280"/>
      <c r="AA666" s="280"/>
      <c r="AB666" s="280"/>
      <c r="AC666" s="280"/>
      <c r="AD666" s="280"/>
    </row>
    <row r="667" spans="1:30" ht="12.75" customHeight="1">
      <c r="A667" s="280"/>
      <c r="B667" s="280"/>
      <c r="C667" s="280"/>
      <c r="D667" s="280"/>
      <c r="E667" s="280"/>
      <c r="F667" s="280"/>
      <c r="G667" s="280"/>
      <c r="H667" s="312"/>
      <c r="I667" s="280"/>
      <c r="J667" s="280"/>
      <c r="K667" s="280"/>
      <c r="L667" s="280"/>
      <c r="M667" s="280"/>
      <c r="N667" s="280"/>
      <c r="O667" s="280"/>
      <c r="P667" s="280"/>
      <c r="Q667" s="280"/>
      <c r="R667" s="280"/>
      <c r="S667" s="280"/>
      <c r="T667" s="280"/>
      <c r="U667" s="280"/>
      <c r="V667" s="280"/>
      <c r="W667" s="280"/>
      <c r="X667" s="280"/>
      <c r="Y667" s="280"/>
      <c r="Z667" s="280"/>
      <c r="AA667" s="280"/>
      <c r="AB667" s="280"/>
      <c r="AC667" s="280"/>
      <c r="AD667" s="280"/>
    </row>
    <row r="668" spans="1:30" ht="12.75" customHeight="1">
      <c r="A668" s="280"/>
      <c r="B668" s="280"/>
      <c r="C668" s="280"/>
      <c r="D668" s="280"/>
      <c r="E668" s="280"/>
      <c r="F668" s="280"/>
      <c r="G668" s="280"/>
      <c r="H668" s="312"/>
      <c r="I668" s="280"/>
      <c r="J668" s="280"/>
      <c r="K668" s="280"/>
      <c r="L668" s="280"/>
      <c r="M668" s="280"/>
      <c r="N668" s="280"/>
      <c r="O668" s="280"/>
      <c r="P668" s="280"/>
      <c r="Q668" s="280"/>
      <c r="R668" s="280"/>
      <c r="S668" s="280"/>
      <c r="T668" s="280"/>
      <c r="U668" s="280"/>
      <c r="V668" s="280"/>
      <c r="W668" s="280"/>
      <c r="X668" s="280"/>
      <c r="Y668" s="280"/>
      <c r="Z668" s="280"/>
      <c r="AA668" s="280"/>
      <c r="AB668" s="280"/>
      <c r="AC668" s="280"/>
      <c r="AD668" s="280"/>
    </row>
    <row r="669" spans="1:30" ht="12.75" customHeight="1">
      <c r="A669" s="280"/>
      <c r="B669" s="280"/>
      <c r="C669" s="280"/>
      <c r="D669" s="280"/>
      <c r="E669" s="280"/>
      <c r="F669" s="280"/>
      <c r="G669" s="280"/>
      <c r="H669" s="312"/>
      <c r="I669" s="280"/>
      <c r="J669" s="280"/>
      <c r="K669" s="280"/>
      <c r="L669" s="280"/>
      <c r="M669" s="280"/>
      <c r="N669" s="280"/>
      <c r="O669" s="280"/>
      <c r="P669" s="280"/>
      <c r="Q669" s="280"/>
      <c r="R669" s="280"/>
      <c r="S669" s="280"/>
      <c r="T669" s="280"/>
      <c r="U669" s="280"/>
      <c r="V669" s="280"/>
      <c r="W669" s="280"/>
      <c r="X669" s="280"/>
      <c r="Y669" s="280"/>
      <c r="Z669" s="280"/>
      <c r="AA669" s="280"/>
      <c r="AB669" s="280"/>
      <c r="AC669" s="280"/>
      <c r="AD669" s="280"/>
    </row>
    <row r="670" spans="1:30" ht="12.75" customHeight="1">
      <c r="A670" s="280"/>
      <c r="B670" s="280"/>
      <c r="C670" s="280"/>
      <c r="D670" s="280"/>
      <c r="E670" s="280"/>
      <c r="F670" s="280"/>
      <c r="G670" s="280"/>
      <c r="H670" s="312"/>
      <c r="I670" s="280"/>
      <c r="J670" s="280"/>
      <c r="K670" s="280"/>
      <c r="L670" s="280"/>
      <c r="M670" s="280"/>
      <c r="N670" s="280"/>
      <c r="O670" s="280"/>
      <c r="P670" s="280"/>
      <c r="Q670" s="280"/>
      <c r="R670" s="280"/>
      <c r="S670" s="280"/>
      <c r="T670" s="280"/>
      <c r="U670" s="280"/>
      <c r="V670" s="280"/>
      <c r="W670" s="280"/>
      <c r="X670" s="280"/>
      <c r="Y670" s="280"/>
      <c r="Z670" s="280"/>
      <c r="AA670" s="280"/>
      <c r="AB670" s="280"/>
      <c r="AC670" s="280"/>
      <c r="AD670" s="280"/>
    </row>
    <row r="671" spans="1:30" ht="12.75" customHeight="1">
      <c r="A671" s="280"/>
      <c r="B671" s="280"/>
      <c r="C671" s="280"/>
      <c r="D671" s="280"/>
      <c r="E671" s="280"/>
      <c r="F671" s="280"/>
      <c r="G671" s="280"/>
      <c r="H671" s="312"/>
      <c r="I671" s="280"/>
      <c r="J671" s="280"/>
      <c r="K671" s="280"/>
      <c r="L671" s="280"/>
      <c r="M671" s="280"/>
      <c r="N671" s="280"/>
      <c r="O671" s="280"/>
      <c r="P671" s="280"/>
      <c r="Q671" s="280"/>
      <c r="R671" s="280"/>
      <c r="S671" s="280"/>
      <c r="T671" s="280"/>
      <c r="U671" s="280"/>
      <c r="V671" s="280"/>
      <c r="W671" s="280"/>
      <c r="X671" s="280"/>
      <c r="Y671" s="280"/>
      <c r="Z671" s="280"/>
      <c r="AA671" s="280"/>
      <c r="AB671" s="280"/>
      <c r="AC671" s="280"/>
      <c r="AD671" s="280"/>
    </row>
    <row r="672" spans="1:30" ht="12.75" customHeight="1">
      <c r="A672" s="280"/>
      <c r="B672" s="280"/>
      <c r="C672" s="280"/>
      <c r="D672" s="280"/>
      <c r="E672" s="280"/>
      <c r="F672" s="280"/>
      <c r="G672" s="280"/>
      <c r="H672" s="312"/>
      <c r="I672" s="280"/>
      <c r="J672" s="280"/>
      <c r="K672" s="280"/>
      <c r="L672" s="280"/>
      <c r="M672" s="280"/>
      <c r="N672" s="280"/>
      <c r="O672" s="280"/>
      <c r="P672" s="280"/>
      <c r="Q672" s="280"/>
      <c r="R672" s="280"/>
      <c r="S672" s="280"/>
      <c r="T672" s="280"/>
      <c r="U672" s="280"/>
      <c r="V672" s="280"/>
      <c r="W672" s="280"/>
      <c r="X672" s="280"/>
      <c r="Y672" s="280"/>
      <c r="Z672" s="280"/>
      <c r="AA672" s="280"/>
      <c r="AB672" s="280"/>
      <c r="AC672" s="280"/>
      <c r="AD672" s="280"/>
    </row>
    <row r="673" spans="1:30" ht="12.75" customHeight="1">
      <c r="A673" s="280"/>
      <c r="B673" s="280"/>
      <c r="C673" s="280"/>
      <c r="D673" s="280"/>
      <c r="E673" s="280"/>
      <c r="F673" s="280"/>
      <c r="G673" s="280"/>
      <c r="H673" s="312"/>
      <c r="I673" s="280"/>
      <c r="J673" s="280"/>
      <c r="K673" s="280"/>
      <c r="L673" s="280"/>
      <c r="M673" s="280"/>
      <c r="N673" s="280"/>
      <c r="O673" s="280"/>
      <c r="P673" s="280"/>
      <c r="Q673" s="280"/>
      <c r="R673" s="280"/>
      <c r="S673" s="280"/>
      <c r="T673" s="280"/>
      <c r="U673" s="280"/>
      <c r="V673" s="280"/>
      <c r="W673" s="280"/>
      <c r="X673" s="280"/>
      <c r="Y673" s="280"/>
      <c r="Z673" s="280"/>
      <c r="AA673" s="280"/>
      <c r="AB673" s="280"/>
      <c r="AC673" s="280"/>
      <c r="AD673" s="280"/>
    </row>
    <row r="674" spans="1:30" ht="12.75" customHeight="1">
      <c r="A674" s="280"/>
      <c r="B674" s="280"/>
      <c r="C674" s="280"/>
      <c r="D674" s="280"/>
      <c r="E674" s="280"/>
      <c r="F674" s="280"/>
      <c r="G674" s="280"/>
      <c r="H674" s="312"/>
      <c r="I674" s="280"/>
      <c r="J674" s="280"/>
      <c r="K674" s="280"/>
      <c r="L674" s="280"/>
      <c r="M674" s="280"/>
      <c r="N674" s="280"/>
      <c r="O674" s="280"/>
      <c r="P674" s="280"/>
      <c r="Q674" s="280"/>
      <c r="R674" s="280"/>
      <c r="S674" s="280"/>
      <c r="T674" s="280"/>
      <c r="U674" s="280"/>
      <c r="V674" s="280"/>
      <c r="W674" s="280"/>
      <c r="X674" s="280"/>
      <c r="Y674" s="280"/>
      <c r="Z674" s="280"/>
      <c r="AA674" s="280"/>
      <c r="AB674" s="280"/>
      <c r="AC674" s="280"/>
      <c r="AD674" s="280"/>
    </row>
    <row r="675" spans="1:30" ht="12.75" customHeight="1">
      <c r="A675" s="280"/>
      <c r="B675" s="280"/>
      <c r="C675" s="280"/>
      <c r="D675" s="280"/>
      <c r="E675" s="280"/>
      <c r="F675" s="280"/>
      <c r="G675" s="280"/>
      <c r="H675" s="312"/>
      <c r="I675" s="280"/>
      <c r="J675" s="280"/>
      <c r="K675" s="280"/>
      <c r="L675" s="280"/>
      <c r="M675" s="280"/>
      <c r="N675" s="280"/>
      <c r="O675" s="280"/>
      <c r="P675" s="280"/>
      <c r="Q675" s="280"/>
      <c r="R675" s="280"/>
      <c r="S675" s="280"/>
      <c r="T675" s="280"/>
      <c r="U675" s="280"/>
      <c r="V675" s="280"/>
      <c r="W675" s="280"/>
      <c r="X675" s="280"/>
      <c r="Y675" s="280"/>
      <c r="Z675" s="280"/>
      <c r="AA675" s="280"/>
      <c r="AB675" s="280"/>
      <c r="AC675" s="280"/>
      <c r="AD675" s="280"/>
    </row>
    <row r="676" spans="1:30" ht="12.75" customHeight="1">
      <c r="A676" s="280"/>
      <c r="B676" s="280"/>
      <c r="C676" s="280"/>
      <c r="D676" s="280"/>
      <c r="E676" s="280"/>
      <c r="F676" s="280"/>
      <c r="G676" s="280"/>
      <c r="H676" s="312"/>
      <c r="I676" s="280"/>
      <c r="J676" s="280"/>
      <c r="K676" s="280"/>
      <c r="L676" s="280"/>
      <c r="M676" s="280"/>
      <c r="N676" s="280"/>
      <c r="O676" s="280"/>
      <c r="P676" s="280"/>
      <c r="Q676" s="280"/>
      <c r="R676" s="280"/>
      <c r="S676" s="280"/>
      <c r="T676" s="280"/>
      <c r="U676" s="280"/>
      <c r="V676" s="280"/>
      <c r="W676" s="280"/>
      <c r="X676" s="280"/>
      <c r="Y676" s="280"/>
      <c r="Z676" s="280"/>
      <c r="AA676" s="280"/>
      <c r="AB676" s="280"/>
      <c r="AC676" s="280"/>
      <c r="AD676" s="280"/>
    </row>
    <row r="677" spans="1:30" ht="12.75" customHeight="1">
      <c r="A677" s="280"/>
      <c r="B677" s="280"/>
      <c r="C677" s="280"/>
      <c r="D677" s="280"/>
      <c r="E677" s="280"/>
      <c r="F677" s="280"/>
      <c r="G677" s="280"/>
      <c r="H677" s="312"/>
      <c r="I677" s="280"/>
      <c r="J677" s="280"/>
      <c r="K677" s="280"/>
      <c r="L677" s="280"/>
      <c r="M677" s="280"/>
      <c r="N677" s="280"/>
      <c r="O677" s="280"/>
      <c r="P677" s="280"/>
      <c r="Q677" s="280"/>
      <c r="R677" s="280"/>
      <c r="S677" s="280"/>
      <c r="T677" s="280"/>
      <c r="U677" s="280"/>
      <c r="V677" s="280"/>
      <c r="W677" s="280"/>
      <c r="X677" s="280"/>
      <c r="Y677" s="280"/>
      <c r="Z677" s="280"/>
      <c r="AA677" s="280"/>
      <c r="AB677" s="280"/>
      <c r="AC677" s="280"/>
      <c r="AD677" s="280"/>
    </row>
    <row r="678" spans="1:30" ht="12.75" customHeight="1">
      <c r="A678" s="280"/>
      <c r="B678" s="280"/>
      <c r="C678" s="280"/>
      <c r="D678" s="280"/>
      <c r="E678" s="280"/>
      <c r="F678" s="280"/>
      <c r="G678" s="280"/>
      <c r="H678" s="312"/>
      <c r="I678" s="280"/>
      <c r="J678" s="280"/>
      <c r="K678" s="280"/>
      <c r="L678" s="280"/>
      <c r="M678" s="280"/>
      <c r="N678" s="280"/>
      <c r="O678" s="280"/>
      <c r="P678" s="280"/>
      <c r="Q678" s="280"/>
      <c r="R678" s="280"/>
      <c r="S678" s="280"/>
      <c r="T678" s="280"/>
      <c r="U678" s="280"/>
      <c r="V678" s="280"/>
      <c r="W678" s="280"/>
      <c r="X678" s="280"/>
      <c r="Y678" s="280"/>
      <c r="Z678" s="280"/>
      <c r="AA678" s="280"/>
      <c r="AB678" s="280"/>
      <c r="AC678" s="280"/>
      <c r="AD678" s="280"/>
    </row>
    <row r="679" spans="1:30" ht="12.75" customHeight="1">
      <c r="A679" s="280"/>
      <c r="B679" s="280"/>
      <c r="C679" s="280"/>
      <c r="D679" s="280"/>
      <c r="E679" s="280"/>
      <c r="F679" s="280"/>
      <c r="G679" s="280"/>
      <c r="H679" s="312"/>
      <c r="I679" s="280"/>
      <c r="J679" s="280"/>
      <c r="K679" s="280"/>
      <c r="L679" s="280"/>
      <c r="M679" s="280"/>
      <c r="N679" s="280"/>
      <c r="O679" s="280"/>
      <c r="P679" s="280"/>
      <c r="Q679" s="280"/>
      <c r="R679" s="280"/>
      <c r="S679" s="280"/>
      <c r="T679" s="280"/>
      <c r="U679" s="280"/>
      <c r="V679" s="280"/>
      <c r="W679" s="280"/>
      <c r="X679" s="280"/>
      <c r="Y679" s="280"/>
      <c r="Z679" s="280"/>
      <c r="AA679" s="280"/>
      <c r="AB679" s="280"/>
      <c r="AC679" s="280"/>
      <c r="AD679" s="280"/>
    </row>
    <row r="680" spans="1:30" ht="12.75" customHeight="1">
      <c r="A680" s="280"/>
      <c r="B680" s="280"/>
      <c r="C680" s="280"/>
      <c r="D680" s="280"/>
      <c r="E680" s="280"/>
      <c r="F680" s="280"/>
      <c r="G680" s="280"/>
      <c r="H680" s="312"/>
      <c r="I680" s="280"/>
      <c r="J680" s="280"/>
      <c r="K680" s="280"/>
      <c r="L680" s="280"/>
      <c r="M680" s="280"/>
      <c r="N680" s="280"/>
      <c r="O680" s="280"/>
      <c r="P680" s="280"/>
      <c r="Q680" s="280"/>
      <c r="R680" s="280"/>
      <c r="S680" s="280"/>
      <c r="T680" s="280"/>
      <c r="U680" s="280"/>
      <c r="V680" s="280"/>
      <c r="W680" s="280"/>
      <c r="X680" s="280"/>
      <c r="Y680" s="280"/>
      <c r="Z680" s="280"/>
      <c r="AA680" s="280"/>
      <c r="AB680" s="280"/>
      <c r="AC680" s="280"/>
      <c r="AD680" s="280"/>
    </row>
    <row r="681" spans="1:30" ht="12.75" customHeight="1">
      <c r="A681" s="280"/>
      <c r="B681" s="280"/>
      <c r="C681" s="280"/>
      <c r="D681" s="280"/>
      <c r="E681" s="280"/>
      <c r="F681" s="280"/>
      <c r="G681" s="280"/>
      <c r="H681" s="312"/>
      <c r="I681" s="280"/>
      <c r="J681" s="280"/>
      <c r="K681" s="280"/>
      <c r="L681" s="280"/>
      <c r="M681" s="280"/>
      <c r="N681" s="280"/>
      <c r="O681" s="280"/>
      <c r="P681" s="280"/>
      <c r="Q681" s="280"/>
      <c r="R681" s="280"/>
      <c r="S681" s="280"/>
      <c r="T681" s="280"/>
      <c r="U681" s="280"/>
      <c r="V681" s="280"/>
      <c r="W681" s="280"/>
      <c r="X681" s="280"/>
      <c r="Y681" s="280"/>
      <c r="Z681" s="280"/>
      <c r="AA681" s="280"/>
      <c r="AB681" s="280"/>
      <c r="AC681" s="280"/>
      <c r="AD681" s="280"/>
    </row>
    <row r="682" spans="1:30" ht="12.75" customHeight="1">
      <c r="A682" s="280"/>
      <c r="B682" s="280"/>
      <c r="C682" s="280"/>
      <c r="D682" s="280"/>
      <c r="E682" s="280"/>
      <c r="F682" s="280"/>
      <c r="G682" s="280"/>
      <c r="H682" s="312"/>
      <c r="I682" s="280"/>
      <c r="J682" s="280"/>
      <c r="K682" s="280"/>
      <c r="L682" s="280"/>
      <c r="M682" s="280"/>
      <c r="N682" s="280"/>
      <c r="O682" s="280"/>
      <c r="P682" s="280"/>
      <c r="Q682" s="280"/>
      <c r="R682" s="280"/>
      <c r="S682" s="280"/>
      <c r="T682" s="280"/>
      <c r="U682" s="280"/>
      <c r="V682" s="280"/>
      <c r="W682" s="280"/>
      <c r="X682" s="280"/>
      <c r="Y682" s="280"/>
      <c r="Z682" s="280"/>
      <c r="AA682" s="280"/>
      <c r="AB682" s="280"/>
      <c r="AC682" s="280"/>
      <c r="AD682" s="280"/>
    </row>
    <row r="683" spans="1:30" ht="12.75" customHeight="1">
      <c r="A683" s="280"/>
      <c r="B683" s="280"/>
      <c r="C683" s="280"/>
      <c r="D683" s="280"/>
      <c r="E683" s="280"/>
      <c r="F683" s="280"/>
      <c r="G683" s="280"/>
      <c r="H683" s="312"/>
      <c r="I683" s="280"/>
      <c r="J683" s="280"/>
      <c r="K683" s="280"/>
      <c r="L683" s="280"/>
      <c r="M683" s="280"/>
      <c r="N683" s="280"/>
      <c r="O683" s="280"/>
      <c r="P683" s="280"/>
      <c r="Q683" s="280"/>
      <c r="R683" s="280"/>
      <c r="S683" s="280"/>
      <c r="T683" s="280"/>
      <c r="U683" s="280"/>
      <c r="V683" s="280"/>
      <c r="W683" s="280"/>
      <c r="X683" s="280"/>
      <c r="Y683" s="280"/>
      <c r="Z683" s="280"/>
      <c r="AA683" s="280"/>
      <c r="AB683" s="280"/>
      <c r="AC683" s="280"/>
      <c r="AD683" s="280"/>
    </row>
    <row r="684" spans="1:30" ht="12.75" customHeight="1">
      <c r="A684" s="280"/>
      <c r="B684" s="280"/>
      <c r="C684" s="280"/>
      <c r="D684" s="280"/>
      <c r="E684" s="280"/>
      <c r="F684" s="280"/>
      <c r="G684" s="280"/>
      <c r="H684" s="312"/>
      <c r="I684" s="280"/>
      <c r="J684" s="280"/>
      <c r="K684" s="280"/>
      <c r="L684" s="280"/>
      <c r="M684" s="280"/>
      <c r="N684" s="280"/>
      <c r="O684" s="280"/>
      <c r="P684" s="280"/>
      <c r="Q684" s="280"/>
      <c r="R684" s="280"/>
      <c r="S684" s="280"/>
      <c r="T684" s="280"/>
      <c r="U684" s="280"/>
      <c r="V684" s="280"/>
      <c r="W684" s="280"/>
      <c r="X684" s="280"/>
      <c r="Y684" s="280"/>
      <c r="Z684" s="280"/>
      <c r="AA684" s="280"/>
      <c r="AB684" s="280"/>
      <c r="AC684" s="280"/>
      <c r="AD684" s="280"/>
    </row>
    <row r="685" spans="1:30" ht="12.75" customHeight="1">
      <c r="A685" s="280"/>
      <c r="B685" s="280"/>
      <c r="C685" s="280"/>
      <c r="D685" s="280"/>
      <c r="E685" s="280"/>
      <c r="F685" s="280"/>
      <c r="G685" s="280"/>
      <c r="H685" s="312"/>
      <c r="I685" s="280"/>
      <c r="J685" s="280"/>
      <c r="K685" s="280"/>
      <c r="L685" s="280"/>
      <c r="M685" s="280"/>
      <c r="N685" s="280"/>
      <c r="O685" s="280"/>
      <c r="P685" s="280"/>
      <c r="Q685" s="280"/>
      <c r="R685" s="280"/>
      <c r="S685" s="280"/>
      <c r="T685" s="280"/>
      <c r="U685" s="280"/>
      <c r="V685" s="280"/>
      <c r="W685" s="280"/>
      <c r="X685" s="280"/>
      <c r="Y685" s="280"/>
      <c r="Z685" s="280"/>
      <c r="AA685" s="280"/>
      <c r="AB685" s="280"/>
      <c r="AC685" s="280"/>
      <c r="AD685" s="280"/>
    </row>
    <row r="686" spans="1:30" ht="12.75" customHeight="1">
      <c r="A686" s="280"/>
      <c r="B686" s="280"/>
      <c r="C686" s="280"/>
      <c r="D686" s="280"/>
      <c r="E686" s="280"/>
      <c r="F686" s="280"/>
      <c r="G686" s="280"/>
      <c r="H686" s="312"/>
      <c r="I686" s="280"/>
      <c r="J686" s="280"/>
      <c r="K686" s="280"/>
      <c r="L686" s="280"/>
      <c r="M686" s="280"/>
      <c r="N686" s="280"/>
      <c r="O686" s="280"/>
      <c r="P686" s="280"/>
      <c r="Q686" s="280"/>
      <c r="R686" s="280"/>
      <c r="S686" s="280"/>
      <c r="T686" s="280"/>
      <c r="U686" s="280"/>
      <c r="V686" s="280"/>
      <c r="W686" s="280"/>
      <c r="X686" s="280"/>
      <c r="Y686" s="280"/>
      <c r="Z686" s="280"/>
      <c r="AA686" s="280"/>
      <c r="AB686" s="280"/>
      <c r="AC686" s="280"/>
      <c r="AD686" s="280"/>
    </row>
    <row r="687" spans="1:30" ht="12.75" customHeight="1">
      <c r="A687" s="280"/>
      <c r="B687" s="280"/>
      <c r="C687" s="280"/>
      <c r="D687" s="280"/>
      <c r="E687" s="280"/>
      <c r="F687" s="280"/>
      <c r="G687" s="280"/>
      <c r="H687" s="312"/>
      <c r="I687" s="280"/>
      <c r="J687" s="280"/>
      <c r="K687" s="280"/>
      <c r="L687" s="280"/>
      <c r="M687" s="280"/>
      <c r="N687" s="280"/>
      <c r="O687" s="280"/>
      <c r="P687" s="280"/>
      <c r="Q687" s="280"/>
      <c r="R687" s="280"/>
      <c r="S687" s="280"/>
      <c r="T687" s="280"/>
      <c r="U687" s="280"/>
      <c r="V687" s="280"/>
      <c r="W687" s="280"/>
      <c r="X687" s="280"/>
      <c r="Y687" s="280"/>
      <c r="Z687" s="280"/>
      <c r="AA687" s="280"/>
      <c r="AB687" s="280"/>
      <c r="AC687" s="280"/>
      <c r="AD687" s="280"/>
    </row>
    <row r="688" spans="1:30" ht="12.75" customHeight="1">
      <c r="A688" s="280"/>
      <c r="B688" s="280"/>
      <c r="C688" s="280"/>
      <c r="D688" s="280"/>
      <c r="E688" s="280"/>
      <c r="F688" s="280"/>
      <c r="G688" s="280"/>
      <c r="H688" s="312"/>
      <c r="I688" s="280"/>
      <c r="J688" s="280"/>
      <c r="K688" s="280"/>
      <c r="L688" s="280"/>
      <c r="M688" s="280"/>
      <c r="N688" s="280"/>
      <c r="O688" s="280"/>
      <c r="P688" s="280"/>
      <c r="Q688" s="280"/>
      <c r="R688" s="280"/>
      <c r="S688" s="280"/>
      <c r="T688" s="280"/>
      <c r="U688" s="280"/>
      <c r="V688" s="280"/>
      <c r="W688" s="280"/>
      <c r="X688" s="280"/>
      <c r="Y688" s="280"/>
      <c r="Z688" s="280"/>
      <c r="AA688" s="280"/>
      <c r="AB688" s="280"/>
      <c r="AC688" s="280"/>
      <c r="AD688" s="280"/>
    </row>
    <row r="689" spans="1:30" ht="12.75" customHeight="1">
      <c r="A689" s="280"/>
      <c r="B689" s="280"/>
      <c r="C689" s="280"/>
      <c r="D689" s="280"/>
      <c r="E689" s="280"/>
      <c r="F689" s="280"/>
      <c r="G689" s="280"/>
      <c r="H689" s="312"/>
      <c r="I689" s="280"/>
      <c r="J689" s="280"/>
      <c r="K689" s="280"/>
      <c r="L689" s="280"/>
      <c r="M689" s="280"/>
      <c r="N689" s="280"/>
      <c r="O689" s="280"/>
      <c r="P689" s="280"/>
      <c r="Q689" s="280"/>
      <c r="R689" s="280"/>
      <c r="S689" s="280"/>
      <c r="T689" s="280"/>
      <c r="U689" s="280"/>
      <c r="V689" s="280"/>
      <c r="W689" s="280"/>
      <c r="X689" s="280"/>
      <c r="Y689" s="280"/>
      <c r="Z689" s="280"/>
      <c r="AA689" s="280"/>
      <c r="AB689" s="280"/>
      <c r="AC689" s="280"/>
      <c r="AD689" s="280"/>
    </row>
    <row r="690" spans="1:30" ht="12.75" customHeight="1">
      <c r="A690" s="280"/>
      <c r="B690" s="280"/>
      <c r="C690" s="280"/>
      <c r="D690" s="280"/>
      <c r="E690" s="280"/>
      <c r="F690" s="280"/>
      <c r="G690" s="280"/>
      <c r="H690" s="312"/>
      <c r="I690" s="280"/>
      <c r="J690" s="280"/>
      <c r="K690" s="280"/>
      <c r="L690" s="280"/>
      <c r="M690" s="280"/>
      <c r="N690" s="280"/>
      <c r="O690" s="280"/>
      <c r="P690" s="280"/>
      <c r="Q690" s="280"/>
      <c r="R690" s="280"/>
      <c r="S690" s="280"/>
      <c r="T690" s="280"/>
      <c r="U690" s="280"/>
      <c r="V690" s="280"/>
      <c r="W690" s="280"/>
      <c r="X690" s="280"/>
      <c r="Y690" s="280"/>
      <c r="Z690" s="280"/>
      <c r="AA690" s="280"/>
      <c r="AB690" s="280"/>
      <c r="AC690" s="280"/>
      <c r="AD690" s="280"/>
    </row>
    <row r="691" spans="1:30" ht="12.75" customHeight="1">
      <c r="A691" s="280"/>
      <c r="B691" s="280"/>
      <c r="C691" s="280"/>
      <c r="D691" s="280"/>
      <c r="E691" s="280"/>
      <c r="F691" s="280"/>
      <c r="G691" s="280"/>
      <c r="H691" s="312"/>
      <c r="I691" s="280"/>
      <c r="J691" s="280"/>
      <c r="K691" s="280"/>
      <c r="L691" s="280"/>
      <c r="M691" s="280"/>
      <c r="N691" s="280"/>
      <c r="O691" s="280"/>
      <c r="P691" s="280"/>
      <c r="Q691" s="280"/>
      <c r="R691" s="280"/>
      <c r="S691" s="280"/>
      <c r="T691" s="280"/>
      <c r="U691" s="280"/>
      <c r="V691" s="280"/>
      <c r="W691" s="280"/>
      <c r="X691" s="280"/>
      <c r="Y691" s="280"/>
      <c r="Z691" s="280"/>
      <c r="AA691" s="280"/>
      <c r="AB691" s="280"/>
      <c r="AC691" s="280"/>
      <c r="AD691" s="280"/>
    </row>
    <row r="692" spans="1:30" ht="12.75" customHeight="1">
      <c r="A692" s="280"/>
      <c r="B692" s="280"/>
      <c r="C692" s="280"/>
      <c r="D692" s="280"/>
      <c r="E692" s="280"/>
      <c r="F692" s="280"/>
      <c r="G692" s="280"/>
      <c r="H692" s="312"/>
      <c r="I692" s="280"/>
      <c r="J692" s="280"/>
      <c r="K692" s="280"/>
      <c r="L692" s="280"/>
      <c r="M692" s="280"/>
      <c r="N692" s="280"/>
      <c r="O692" s="280"/>
      <c r="P692" s="280"/>
      <c r="Q692" s="280"/>
      <c r="R692" s="280"/>
      <c r="S692" s="280"/>
      <c r="T692" s="280"/>
      <c r="U692" s="280"/>
      <c r="V692" s="280"/>
      <c r="W692" s="280"/>
      <c r="X692" s="280"/>
      <c r="Y692" s="280"/>
      <c r="Z692" s="280"/>
      <c r="AA692" s="280"/>
      <c r="AB692" s="280"/>
      <c r="AC692" s="280"/>
      <c r="AD692" s="280"/>
    </row>
    <row r="693" spans="1:30" ht="12.75" customHeight="1">
      <c r="A693" s="280"/>
      <c r="B693" s="280"/>
      <c r="C693" s="280"/>
      <c r="D693" s="280"/>
      <c r="E693" s="280"/>
      <c r="F693" s="280"/>
      <c r="G693" s="280"/>
      <c r="H693" s="312"/>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280"/>
    </row>
    <row r="694" spans="1:30" ht="12.75" customHeight="1">
      <c r="A694" s="280"/>
      <c r="B694" s="280"/>
      <c r="C694" s="280"/>
      <c r="D694" s="280"/>
      <c r="E694" s="280"/>
      <c r="F694" s="280"/>
      <c r="G694" s="280"/>
      <c r="H694" s="312"/>
      <c r="I694" s="280"/>
      <c r="J694" s="280"/>
      <c r="K694" s="280"/>
      <c r="L694" s="280"/>
      <c r="M694" s="280"/>
      <c r="N694" s="280"/>
      <c r="O694" s="280"/>
      <c r="P694" s="280"/>
      <c r="Q694" s="280"/>
      <c r="R694" s="280"/>
      <c r="S694" s="280"/>
      <c r="T694" s="280"/>
      <c r="U694" s="280"/>
      <c r="V694" s="280"/>
      <c r="W694" s="280"/>
      <c r="X694" s="280"/>
      <c r="Y694" s="280"/>
      <c r="Z694" s="280"/>
      <c r="AA694" s="280"/>
      <c r="AB694" s="280"/>
      <c r="AC694" s="280"/>
      <c r="AD694" s="280"/>
    </row>
    <row r="695" spans="1:30" ht="12.75" customHeight="1">
      <c r="A695" s="280"/>
      <c r="B695" s="280"/>
      <c r="C695" s="280"/>
      <c r="D695" s="280"/>
      <c r="E695" s="280"/>
      <c r="F695" s="280"/>
      <c r="G695" s="280"/>
      <c r="H695" s="312"/>
      <c r="I695" s="280"/>
      <c r="J695" s="280"/>
      <c r="K695" s="280"/>
      <c r="L695" s="280"/>
      <c r="M695" s="280"/>
      <c r="N695" s="280"/>
      <c r="O695" s="280"/>
      <c r="P695" s="280"/>
      <c r="Q695" s="280"/>
      <c r="R695" s="280"/>
      <c r="S695" s="280"/>
      <c r="T695" s="280"/>
      <c r="U695" s="280"/>
      <c r="V695" s="280"/>
      <c r="W695" s="280"/>
      <c r="X695" s="280"/>
      <c r="Y695" s="280"/>
      <c r="Z695" s="280"/>
      <c r="AA695" s="280"/>
      <c r="AB695" s="280"/>
      <c r="AC695" s="280"/>
      <c r="AD695" s="280"/>
    </row>
    <row r="696" spans="1:30" ht="12.75" customHeight="1">
      <c r="A696" s="280"/>
      <c r="B696" s="280"/>
      <c r="C696" s="280"/>
      <c r="D696" s="280"/>
      <c r="E696" s="280"/>
      <c r="F696" s="280"/>
      <c r="G696" s="280"/>
      <c r="H696" s="312"/>
      <c r="I696" s="280"/>
      <c r="J696" s="280"/>
      <c r="K696" s="280"/>
      <c r="L696" s="280"/>
      <c r="M696" s="280"/>
      <c r="N696" s="280"/>
      <c r="O696" s="280"/>
      <c r="P696" s="280"/>
      <c r="Q696" s="280"/>
      <c r="R696" s="280"/>
      <c r="S696" s="280"/>
      <c r="T696" s="280"/>
      <c r="U696" s="280"/>
      <c r="V696" s="280"/>
      <c r="W696" s="280"/>
      <c r="X696" s="280"/>
      <c r="Y696" s="280"/>
      <c r="Z696" s="280"/>
      <c r="AA696" s="280"/>
      <c r="AB696" s="280"/>
      <c r="AC696" s="280"/>
      <c r="AD696" s="280"/>
    </row>
    <row r="697" spans="1:30" ht="12.75" customHeight="1">
      <c r="A697" s="280"/>
      <c r="B697" s="280"/>
      <c r="C697" s="280"/>
      <c r="D697" s="280"/>
      <c r="E697" s="280"/>
      <c r="F697" s="280"/>
      <c r="G697" s="280"/>
      <c r="H697" s="312"/>
      <c r="I697" s="280"/>
      <c r="J697" s="280"/>
      <c r="K697" s="280"/>
      <c r="L697" s="280"/>
      <c r="M697" s="280"/>
      <c r="N697" s="280"/>
      <c r="O697" s="280"/>
      <c r="P697" s="280"/>
      <c r="Q697" s="280"/>
      <c r="R697" s="280"/>
      <c r="S697" s="280"/>
      <c r="T697" s="280"/>
      <c r="U697" s="280"/>
      <c r="V697" s="280"/>
      <c r="W697" s="280"/>
      <c r="X697" s="280"/>
      <c r="Y697" s="280"/>
      <c r="Z697" s="280"/>
      <c r="AA697" s="280"/>
      <c r="AB697" s="280"/>
      <c r="AC697" s="280"/>
      <c r="AD697" s="280"/>
    </row>
    <row r="698" spans="1:30" ht="12.75" customHeight="1">
      <c r="A698" s="280"/>
      <c r="B698" s="280"/>
      <c r="C698" s="280"/>
      <c r="D698" s="280"/>
      <c r="E698" s="280"/>
      <c r="F698" s="280"/>
      <c r="G698" s="280"/>
      <c r="H698" s="312"/>
      <c r="I698" s="280"/>
      <c r="J698" s="280"/>
      <c r="K698" s="280"/>
      <c r="L698" s="280"/>
      <c r="M698" s="280"/>
      <c r="N698" s="280"/>
      <c r="O698" s="280"/>
      <c r="P698" s="280"/>
      <c r="Q698" s="280"/>
      <c r="R698" s="280"/>
      <c r="S698" s="280"/>
      <c r="T698" s="280"/>
      <c r="U698" s="280"/>
      <c r="V698" s="280"/>
      <c r="W698" s="280"/>
      <c r="X698" s="280"/>
      <c r="Y698" s="280"/>
      <c r="Z698" s="280"/>
      <c r="AA698" s="280"/>
      <c r="AB698" s="280"/>
      <c r="AC698" s="280"/>
      <c r="AD698" s="280"/>
    </row>
    <row r="699" spans="1:30" ht="12.75" customHeight="1">
      <c r="A699" s="280"/>
      <c r="B699" s="280"/>
      <c r="C699" s="280"/>
      <c r="D699" s="280"/>
      <c r="E699" s="280"/>
      <c r="F699" s="280"/>
      <c r="G699" s="280"/>
      <c r="H699" s="312"/>
      <c r="I699" s="280"/>
      <c r="J699" s="280"/>
      <c r="K699" s="280"/>
      <c r="L699" s="280"/>
      <c r="M699" s="280"/>
      <c r="N699" s="280"/>
      <c r="O699" s="280"/>
      <c r="P699" s="280"/>
      <c r="Q699" s="280"/>
      <c r="R699" s="280"/>
      <c r="S699" s="280"/>
      <c r="T699" s="280"/>
      <c r="U699" s="280"/>
      <c r="V699" s="280"/>
      <c r="W699" s="280"/>
      <c r="X699" s="280"/>
      <c r="Y699" s="280"/>
      <c r="Z699" s="280"/>
      <c r="AA699" s="280"/>
      <c r="AB699" s="280"/>
      <c r="AC699" s="280"/>
      <c r="AD699" s="280"/>
    </row>
    <row r="700" spans="1:30" ht="12.75" customHeight="1">
      <c r="A700" s="280"/>
      <c r="B700" s="280"/>
      <c r="C700" s="280"/>
      <c r="D700" s="280"/>
      <c r="E700" s="280"/>
      <c r="F700" s="280"/>
      <c r="G700" s="280"/>
      <c r="H700" s="312"/>
      <c r="I700" s="280"/>
      <c r="J700" s="280"/>
      <c r="K700" s="280"/>
      <c r="L700" s="280"/>
      <c r="M700" s="280"/>
      <c r="N700" s="280"/>
      <c r="O700" s="280"/>
      <c r="P700" s="280"/>
      <c r="Q700" s="280"/>
      <c r="R700" s="280"/>
      <c r="S700" s="280"/>
      <c r="T700" s="280"/>
      <c r="U700" s="280"/>
      <c r="V700" s="280"/>
      <c r="W700" s="280"/>
      <c r="X700" s="280"/>
      <c r="Y700" s="280"/>
      <c r="Z700" s="280"/>
      <c r="AA700" s="280"/>
      <c r="AB700" s="280"/>
      <c r="AC700" s="280"/>
      <c r="AD700" s="280"/>
    </row>
    <row r="701" spans="1:30" ht="12.75" customHeight="1">
      <c r="A701" s="280"/>
      <c r="B701" s="280"/>
      <c r="C701" s="280"/>
      <c r="D701" s="280"/>
      <c r="E701" s="280"/>
      <c r="F701" s="280"/>
      <c r="G701" s="280"/>
      <c r="H701" s="312"/>
      <c r="I701" s="280"/>
      <c r="J701" s="280"/>
      <c r="K701" s="280"/>
      <c r="L701" s="280"/>
      <c r="M701" s="280"/>
      <c r="N701" s="280"/>
      <c r="O701" s="280"/>
      <c r="P701" s="280"/>
      <c r="Q701" s="280"/>
      <c r="R701" s="280"/>
      <c r="S701" s="280"/>
      <c r="T701" s="280"/>
      <c r="U701" s="280"/>
      <c r="V701" s="280"/>
      <c r="W701" s="280"/>
      <c r="X701" s="280"/>
      <c r="Y701" s="280"/>
      <c r="Z701" s="280"/>
      <c r="AA701" s="280"/>
      <c r="AB701" s="280"/>
      <c r="AC701" s="280"/>
      <c r="AD701" s="280"/>
    </row>
    <row r="702" spans="1:30" ht="12.75" customHeight="1">
      <c r="A702" s="280"/>
      <c r="B702" s="280"/>
      <c r="C702" s="280"/>
      <c r="D702" s="280"/>
      <c r="E702" s="280"/>
      <c r="F702" s="280"/>
      <c r="G702" s="280"/>
      <c r="H702" s="312"/>
      <c r="I702" s="280"/>
      <c r="J702" s="280"/>
      <c r="K702" s="280"/>
      <c r="L702" s="280"/>
      <c r="M702" s="280"/>
      <c r="N702" s="280"/>
      <c r="O702" s="280"/>
      <c r="P702" s="280"/>
      <c r="Q702" s="280"/>
      <c r="R702" s="280"/>
      <c r="S702" s="280"/>
      <c r="T702" s="280"/>
      <c r="U702" s="280"/>
      <c r="V702" s="280"/>
      <c r="W702" s="280"/>
      <c r="X702" s="280"/>
      <c r="Y702" s="280"/>
      <c r="Z702" s="280"/>
      <c r="AA702" s="280"/>
      <c r="AB702" s="280"/>
      <c r="AC702" s="280"/>
      <c r="AD702" s="280"/>
    </row>
    <row r="703" spans="1:30" ht="12.75" customHeight="1">
      <c r="A703" s="280"/>
      <c r="B703" s="280"/>
      <c r="C703" s="280"/>
      <c r="D703" s="280"/>
      <c r="E703" s="280"/>
      <c r="F703" s="280"/>
      <c r="G703" s="280"/>
      <c r="H703" s="312"/>
      <c r="I703" s="280"/>
      <c r="J703" s="280"/>
      <c r="K703" s="280"/>
      <c r="L703" s="280"/>
      <c r="M703" s="280"/>
      <c r="N703" s="280"/>
      <c r="O703" s="280"/>
      <c r="P703" s="280"/>
      <c r="Q703" s="280"/>
      <c r="R703" s="280"/>
      <c r="S703" s="280"/>
      <c r="T703" s="280"/>
      <c r="U703" s="280"/>
      <c r="V703" s="280"/>
      <c r="W703" s="280"/>
      <c r="X703" s="280"/>
      <c r="Y703" s="280"/>
      <c r="Z703" s="280"/>
      <c r="AA703" s="280"/>
      <c r="AB703" s="280"/>
      <c r="AC703" s="280"/>
      <c r="AD703" s="280"/>
    </row>
    <row r="704" spans="1:30" ht="12.75" customHeight="1">
      <c r="A704" s="280"/>
      <c r="B704" s="280"/>
      <c r="C704" s="280"/>
      <c r="D704" s="280"/>
      <c r="E704" s="280"/>
      <c r="F704" s="280"/>
      <c r="G704" s="280"/>
      <c r="H704" s="312"/>
      <c r="I704" s="280"/>
      <c r="J704" s="280"/>
      <c r="K704" s="280"/>
      <c r="L704" s="280"/>
      <c r="M704" s="280"/>
      <c r="N704" s="280"/>
      <c r="O704" s="280"/>
      <c r="P704" s="280"/>
      <c r="Q704" s="280"/>
      <c r="R704" s="280"/>
      <c r="S704" s="280"/>
      <c r="T704" s="280"/>
      <c r="U704" s="280"/>
      <c r="V704" s="280"/>
      <c r="W704" s="280"/>
      <c r="X704" s="280"/>
      <c r="Y704" s="280"/>
      <c r="Z704" s="280"/>
      <c r="AA704" s="280"/>
      <c r="AB704" s="280"/>
      <c r="AC704" s="280"/>
      <c r="AD704" s="280"/>
    </row>
    <row r="705" spans="1:30" ht="12.75" customHeight="1">
      <c r="A705" s="280"/>
      <c r="B705" s="280"/>
      <c r="C705" s="280"/>
      <c r="D705" s="280"/>
      <c r="E705" s="280"/>
      <c r="F705" s="280"/>
      <c r="G705" s="280"/>
      <c r="H705" s="312"/>
      <c r="I705" s="280"/>
      <c r="J705" s="280"/>
      <c r="K705" s="280"/>
      <c r="L705" s="280"/>
      <c r="M705" s="280"/>
      <c r="N705" s="280"/>
      <c r="O705" s="280"/>
      <c r="P705" s="280"/>
      <c r="Q705" s="280"/>
      <c r="R705" s="280"/>
      <c r="S705" s="280"/>
      <c r="T705" s="280"/>
      <c r="U705" s="280"/>
      <c r="V705" s="280"/>
      <c r="W705" s="280"/>
      <c r="X705" s="280"/>
      <c r="Y705" s="280"/>
      <c r="Z705" s="280"/>
      <c r="AA705" s="280"/>
      <c r="AB705" s="280"/>
      <c r="AC705" s="280"/>
      <c r="AD705" s="280"/>
    </row>
    <row r="706" spans="1:30" ht="12.75" customHeight="1">
      <c r="A706" s="280"/>
      <c r="B706" s="280"/>
      <c r="C706" s="280"/>
      <c r="D706" s="280"/>
      <c r="E706" s="280"/>
      <c r="F706" s="280"/>
      <c r="G706" s="280"/>
      <c r="H706" s="312"/>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280"/>
    </row>
    <row r="707" spans="1:30" ht="12.75" customHeight="1">
      <c r="A707" s="280"/>
      <c r="B707" s="280"/>
      <c r="C707" s="280"/>
      <c r="D707" s="280"/>
      <c r="E707" s="280"/>
      <c r="F707" s="280"/>
      <c r="G707" s="280"/>
      <c r="H707" s="312"/>
      <c r="I707" s="280"/>
      <c r="J707" s="280"/>
      <c r="K707" s="280"/>
      <c r="L707" s="280"/>
      <c r="M707" s="280"/>
      <c r="N707" s="280"/>
      <c r="O707" s="280"/>
      <c r="P707" s="280"/>
      <c r="Q707" s="280"/>
      <c r="R707" s="280"/>
      <c r="S707" s="280"/>
      <c r="T707" s="280"/>
      <c r="U707" s="280"/>
      <c r="V707" s="280"/>
      <c r="W707" s="280"/>
      <c r="X707" s="280"/>
      <c r="Y707" s="280"/>
      <c r="Z707" s="280"/>
      <c r="AA707" s="280"/>
      <c r="AB707" s="280"/>
      <c r="AC707" s="280"/>
      <c r="AD707" s="280"/>
    </row>
    <row r="708" spans="1:30" ht="12.75" customHeight="1">
      <c r="A708" s="280"/>
      <c r="B708" s="280"/>
      <c r="C708" s="280"/>
      <c r="D708" s="280"/>
      <c r="E708" s="280"/>
      <c r="F708" s="280"/>
      <c r="G708" s="280"/>
      <c r="H708" s="312"/>
      <c r="I708" s="280"/>
      <c r="J708" s="280"/>
      <c r="K708" s="280"/>
      <c r="L708" s="280"/>
      <c r="M708" s="280"/>
      <c r="N708" s="280"/>
      <c r="O708" s="280"/>
      <c r="P708" s="280"/>
      <c r="Q708" s="280"/>
      <c r="R708" s="280"/>
      <c r="S708" s="280"/>
      <c r="T708" s="280"/>
      <c r="U708" s="280"/>
      <c r="V708" s="280"/>
      <c r="W708" s="280"/>
      <c r="X708" s="280"/>
      <c r="Y708" s="280"/>
      <c r="Z708" s="280"/>
      <c r="AA708" s="280"/>
      <c r="AB708" s="280"/>
      <c r="AC708" s="280"/>
      <c r="AD708" s="280"/>
    </row>
    <row r="709" spans="1:30" ht="12.75" customHeight="1">
      <c r="A709" s="280"/>
      <c r="B709" s="280"/>
      <c r="C709" s="280"/>
      <c r="D709" s="280"/>
      <c r="E709" s="280"/>
      <c r="F709" s="280"/>
      <c r="G709" s="280"/>
      <c r="H709" s="312"/>
      <c r="I709" s="280"/>
      <c r="J709" s="280"/>
      <c r="K709" s="280"/>
      <c r="L709" s="280"/>
      <c r="M709" s="280"/>
      <c r="N709" s="280"/>
      <c r="O709" s="280"/>
      <c r="P709" s="280"/>
      <c r="Q709" s="280"/>
      <c r="R709" s="280"/>
      <c r="S709" s="280"/>
      <c r="T709" s="280"/>
      <c r="U709" s="280"/>
      <c r="V709" s="280"/>
      <c r="W709" s="280"/>
      <c r="X709" s="280"/>
      <c r="Y709" s="280"/>
      <c r="Z709" s="280"/>
      <c r="AA709" s="280"/>
      <c r="AB709" s="280"/>
      <c r="AC709" s="280"/>
      <c r="AD709" s="280"/>
    </row>
    <row r="710" spans="1:30" ht="12.75" customHeight="1">
      <c r="A710" s="280"/>
      <c r="B710" s="280"/>
      <c r="C710" s="280"/>
      <c r="D710" s="280"/>
      <c r="E710" s="280"/>
      <c r="F710" s="280"/>
      <c r="G710" s="280"/>
      <c r="H710" s="312"/>
      <c r="I710" s="280"/>
      <c r="J710" s="280"/>
      <c r="K710" s="280"/>
      <c r="L710" s="280"/>
      <c r="M710" s="280"/>
      <c r="N710" s="280"/>
      <c r="O710" s="280"/>
      <c r="P710" s="280"/>
      <c r="Q710" s="280"/>
      <c r="R710" s="280"/>
      <c r="S710" s="280"/>
      <c r="T710" s="280"/>
      <c r="U710" s="280"/>
      <c r="V710" s="280"/>
      <c r="W710" s="280"/>
      <c r="X710" s="280"/>
      <c r="Y710" s="280"/>
      <c r="Z710" s="280"/>
      <c r="AA710" s="280"/>
      <c r="AB710" s="280"/>
      <c r="AC710" s="280"/>
      <c r="AD710" s="280"/>
    </row>
    <row r="711" spans="1:30" ht="12.75" customHeight="1">
      <c r="A711" s="280"/>
      <c r="B711" s="280"/>
      <c r="C711" s="280"/>
      <c r="D711" s="280"/>
      <c r="E711" s="280"/>
      <c r="F711" s="280"/>
      <c r="G711" s="280"/>
      <c r="H711" s="312"/>
      <c r="I711" s="280"/>
      <c r="J711" s="280"/>
      <c r="K711" s="280"/>
      <c r="L711" s="280"/>
      <c r="M711" s="280"/>
      <c r="N711" s="280"/>
      <c r="O711" s="280"/>
      <c r="P711" s="280"/>
      <c r="Q711" s="280"/>
      <c r="R711" s="280"/>
      <c r="S711" s="280"/>
      <c r="T711" s="280"/>
      <c r="U711" s="280"/>
      <c r="V711" s="280"/>
      <c r="W711" s="280"/>
      <c r="X711" s="280"/>
      <c r="Y711" s="280"/>
      <c r="Z711" s="280"/>
      <c r="AA711" s="280"/>
      <c r="AB711" s="280"/>
      <c r="AC711" s="280"/>
      <c r="AD711" s="280"/>
    </row>
    <row r="712" spans="1:30" ht="12.75" customHeight="1">
      <c r="A712" s="280"/>
      <c r="B712" s="280"/>
      <c r="C712" s="280"/>
      <c r="D712" s="280"/>
      <c r="E712" s="280"/>
      <c r="F712" s="280"/>
      <c r="G712" s="280"/>
      <c r="H712" s="312"/>
      <c r="I712" s="280"/>
      <c r="J712" s="280"/>
      <c r="K712" s="280"/>
      <c r="L712" s="280"/>
      <c r="M712" s="280"/>
      <c r="N712" s="280"/>
      <c r="O712" s="280"/>
      <c r="P712" s="280"/>
      <c r="Q712" s="280"/>
      <c r="R712" s="280"/>
      <c r="S712" s="280"/>
      <c r="T712" s="280"/>
      <c r="U712" s="280"/>
      <c r="V712" s="280"/>
      <c r="W712" s="280"/>
      <c r="X712" s="280"/>
      <c r="Y712" s="280"/>
      <c r="Z712" s="280"/>
      <c r="AA712" s="280"/>
      <c r="AB712" s="280"/>
      <c r="AC712" s="280"/>
      <c r="AD712" s="280"/>
    </row>
    <row r="713" spans="1:30" ht="12.75" customHeight="1">
      <c r="A713" s="280"/>
      <c r="B713" s="280"/>
      <c r="C713" s="280"/>
      <c r="D713" s="280"/>
      <c r="E713" s="280"/>
      <c r="F713" s="280"/>
      <c r="G713" s="280"/>
      <c r="H713" s="312"/>
      <c r="I713" s="280"/>
      <c r="J713" s="280"/>
      <c r="K713" s="280"/>
      <c r="L713" s="280"/>
      <c r="M713" s="280"/>
      <c r="N713" s="280"/>
      <c r="O713" s="280"/>
      <c r="P713" s="280"/>
      <c r="Q713" s="280"/>
      <c r="R713" s="280"/>
      <c r="S713" s="280"/>
      <c r="T713" s="280"/>
      <c r="U713" s="280"/>
      <c r="V713" s="280"/>
      <c r="W713" s="280"/>
      <c r="X713" s="280"/>
      <c r="Y713" s="280"/>
      <c r="Z713" s="280"/>
      <c r="AA713" s="280"/>
      <c r="AB713" s="280"/>
      <c r="AC713" s="280"/>
      <c r="AD713" s="280"/>
    </row>
    <row r="714" spans="1:30" ht="12.75" customHeight="1">
      <c r="A714" s="280"/>
      <c r="B714" s="280"/>
      <c r="C714" s="280"/>
      <c r="D714" s="280"/>
      <c r="E714" s="280"/>
      <c r="F714" s="280"/>
      <c r="G714" s="280"/>
      <c r="H714" s="312"/>
      <c r="I714" s="280"/>
      <c r="J714" s="280"/>
      <c r="K714" s="280"/>
      <c r="L714" s="280"/>
      <c r="M714" s="280"/>
      <c r="N714" s="280"/>
      <c r="O714" s="280"/>
      <c r="P714" s="280"/>
      <c r="Q714" s="280"/>
      <c r="R714" s="280"/>
      <c r="S714" s="280"/>
      <c r="T714" s="280"/>
      <c r="U714" s="280"/>
      <c r="V714" s="280"/>
      <c r="W714" s="280"/>
      <c r="X714" s="280"/>
      <c r="Y714" s="280"/>
      <c r="Z714" s="280"/>
      <c r="AA714" s="280"/>
      <c r="AB714" s="280"/>
      <c r="AC714" s="280"/>
      <c r="AD714" s="280"/>
    </row>
    <row r="715" spans="1:30" ht="12.75" customHeight="1">
      <c r="A715" s="280"/>
      <c r="B715" s="280"/>
      <c r="C715" s="280"/>
      <c r="D715" s="280"/>
      <c r="E715" s="280"/>
      <c r="F715" s="280"/>
      <c r="G715" s="280"/>
      <c r="H715" s="312"/>
      <c r="I715" s="280"/>
      <c r="J715" s="280"/>
      <c r="K715" s="280"/>
      <c r="L715" s="280"/>
      <c r="M715" s="280"/>
      <c r="N715" s="280"/>
      <c r="O715" s="280"/>
      <c r="P715" s="280"/>
      <c r="Q715" s="280"/>
      <c r="R715" s="280"/>
      <c r="S715" s="280"/>
      <c r="T715" s="280"/>
      <c r="U715" s="280"/>
      <c r="V715" s="280"/>
      <c r="W715" s="280"/>
      <c r="X715" s="280"/>
      <c r="Y715" s="280"/>
      <c r="Z715" s="280"/>
      <c r="AA715" s="280"/>
      <c r="AB715" s="280"/>
      <c r="AC715" s="280"/>
      <c r="AD715" s="280"/>
    </row>
    <row r="716" spans="1:30" ht="12.75" customHeight="1">
      <c r="A716" s="280"/>
      <c r="B716" s="280"/>
      <c r="C716" s="280"/>
      <c r="D716" s="280"/>
      <c r="E716" s="280"/>
      <c r="F716" s="280"/>
      <c r="G716" s="280"/>
      <c r="H716" s="312"/>
      <c r="I716" s="280"/>
      <c r="J716" s="280"/>
      <c r="K716" s="280"/>
      <c r="L716" s="280"/>
      <c r="M716" s="280"/>
      <c r="N716" s="280"/>
      <c r="O716" s="280"/>
      <c r="P716" s="280"/>
      <c r="Q716" s="280"/>
      <c r="R716" s="280"/>
      <c r="S716" s="280"/>
      <c r="T716" s="280"/>
      <c r="U716" s="280"/>
      <c r="V716" s="280"/>
      <c r="W716" s="280"/>
      <c r="X716" s="280"/>
      <c r="Y716" s="280"/>
      <c r="Z716" s="280"/>
      <c r="AA716" s="280"/>
      <c r="AB716" s="280"/>
      <c r="AC716" s="280"/>
      <c r="AD716" s="280"/>
    </row>
    <row r="717" spans="1:30" ht="12.75" customHeight="1">
      <c r="A717" s="280"/>
      <c r="B717" s="280"/>
      <c r="C717" s="280"/>
      <c r="D717" s="280"/>
      <c r="E717" s="280"/>
      <c r="F717" s="280"/>
      <c r="G717" s="280"/>
      <c r="H717" s="312"/>
      <c r="I717" s="280"/>
      <c r="J717" s="280"/>
      <c r="K717" s="280"/>
      <c r="L717" s="280"/>
      <c r="M717" s="280"/>
      <c r="N717" s="280"/>
      <c r="O717" s="280"/>
      <c r="P717" s="280"/>
      <c r="Q717" s="280"/>
      <c r="R717" s="280"/>
      <c r="S717" s="280"/>
      <c r="T717" s="280"/>
      <c r="U717" s="280"/>
      <c r="V717" s="280"/>
      <c r="W717" s="280"/>
      <c r="X717" s="280"/>
      <c r="Y717" s="280"/>
      <c r="Z717" s="280"/>
      <c r="AA717" s="280"/>
      <c r="AB717" s="280"/>
      <c r="AC717" s="280"/>
      <c r="AD717" s="280"/>
    </row>
    <row r="718" spans="1:30" ht="12.75" customHeight="1">
      <c r="A718" s="280"/>
      <c r="B718" s="280"/>
      <c r="C718" s="280"/>
      <c r="D718" s="280"/>
      <c r="E718" s="280"/>
      <c r="F718" s="280"/>
      <c r="G718" s="280"/>
      <c r="H718" s="312"/>
      <c r="I718" s="280"/>
      <c r="J718" s="280"/>
      <c r="K718" s="280"/>
      <c r="L718" s="280"/>
      <c r="M718" s="280"/>
      <c r="N718" s="280"/>
      <c r="O718" s="280"/>
      <c r="P718" s="280"/>
      <c r="Q718" s="280"/>
      <c r="R718" s="280"/>
      <c r="S718" s="280"/>
      <c r="T718" s="280"/>
      <c r="U718" s="280"/>
      <c r="V718" s="280"/>
      <c r="W718" s="280"/>
      <c r="X718" s="280"/>
      <c r="Y718" s="280"/>
      <c r="Z718" s="280"/>
      <c r="AA718" s="280"/>
      <c r="AB718" s="280"/>
      <c r="AC718" s="280"/>
      <c r="AD718" s="280"/>
    </row>
    <row r="719" spans="1:30" ht="12.75" customHeight="1">
      <c r="A719" s="280"/>
      <c r="B719" s="280"/>
      <c r="C719" s="280"/>
      <c r="D719" s="280"/>
      <c r="E719" s="280"/>
      <c r="F719" s="280"/>
      <c r="G719" s="280"/>
      <c r="H719" s="312"/>
      <c r="I719" s="280"/>
      <c r="J719" s="280"/>
      <c r="K719" s="280"/>
      <c r="L719" s="280"/>
      <c r="M719" s="280"/>
      <c r="N719" s="280"/>
      <c r="O719" s="280"/>
      <c r="P719" s="280"/>
      <c r="Q719" s="280"/>
      <c r="R719" s="280"/>
      <c r="S719" s="280"/>
      <c r="T719" s="280"/>
      <c r="U719" s="280"/>
      <c r="V719" s="280"/>
      <c r="W719" s="280"/>
      <c r="X719" s="280"/>
      <c r="Y719" s="280"/>
      <c r="Z719" s="280"/>
      <c r="AA719" s="280"/>
      <c r="AB719" s="280"/>
      <c r="AC719" s="280"/>
      <c r="AD719" s="280"/>
    </row>
    <row r="720" spans="1:30" ht="12.75" customHeight="1">
      <c r="A720" s="280"/>
      <c r="B720" s="280"/>
      <c r="C720" s="280"/>
      <c r="D720" s="280"/>
      <c r="E720" s="280"/>
      <c r="F720" s="280"/>
      <c r="G720" s="280"/>
      <c r="H720" s="312"/>
      <c r="I720" s="280"/>
      <c r="J720" s="280"/>
      <c r="K720" s="280"/>
      <c r="L720" s="280"/>
      <c r="M720" s="280"/>
      <c r="N720" s="280"/>
      <c r="O720" s="280"/>
      <c r="P720" s="280"/>
      <c r="Q720" s="280"/>
      <c r="R720" s="280"/>
      <c r="S720" s="280"/>
      <c r="T720" s="280"/>
      <c r="U720" s="280"/>
      <c r="V720" s="280"/>
      <c r="W720" s="280"/>
      <c r="X720" s="280"/>
      <c r="Y720" s="280"/>
      <c r="Z720" s="280"/>
      <c r="AA720" s="280"/>
      <c r="AB720" s="280"/>
      <c r="AC720" s="280"/>
      <c r="AD720" s="280"/>
    </row>
    <row r="721" spans="1:30" ht="12.75" customHeight="1">
      <c r="A721" s="280"/>
      <c r="B721" s="280"/>
      <c r="C721" s="280"/>
      <c r="D721" s="280"/>
      <c r="E721" s="280"/>
      <c r="F721" s="280"/>
      <c r="G721" s="280"/>
      <c r="H721" s="312"/>
      <c r="I721" s="280"/>
      <c r="J721" s="280"/>
      <c r="K721" s="280"/>
      <c r="L721" s="280"/>
      <c r="M721" s="280"/>
      <c r="N721" s="280"/>
      <c r="O721" s="280"/>
      <c r="P721" s="280"/>
      <c r="Q721" s="280"/>
      <c r="R721" s="280"/>
      <c r="S721" s="280"/>
      <c r="T721" s="280"/>
      <c r="U721" s="280"/>
      <c r="V721" s="280"/>
      <c r="W721" s="280"/>
      <c r="X721" s="280"/>
      <c r="Y721" s="280"/>
      <c r="Z721" s="280"/>
      <c r="AA721" s="280"/>
      <c r="AB721" s="280"/>
      <c r="AC721" s="280"/>
      <c r="AD721" s="280"/>
    </row>
    <row r="722" spans="1:30" ht="12.75" customHeight="1">
      <c r="A722" s="280"/>
      <c r="B722" s="280"/>
      <c r="C722" s="280"/>
      <c r="D722" s="280"/>
      <c r="E722" s="280"/>
      <c r="F722" s="280"/>
      <c r="G722" s="280"/>
      <c r="H722" s="312"/>
      <c r="I722" s="280"/>
      <c r="J722" s="280"/>
      <c r="K722" s="280"/>
      <c r="L722" s="280"/>
      <c r="M722" s="280"/>
      <c r="N722" s="280"/>
      <c r="O722" s="280"/>
      <c r="P722" s="280"/>
      <c r="Q722" s="280"/>
      <c r="R722" s="280"/>
      <c r="S722" s="280"/>
      <c r="T722" s="280"/>
      <c r="U722" s="280"/>
      <c r="V722" s="280"/>
      <c r="W722" s="280"/>
      <c r="X722" s="280"/>
      <c r="Y722" s="280"/>
      <c r="Z722" s="280"/>
      <c r="AA722" s="280"/>
      <c r="AB722" s="280"/>
      <c r="AC722" s="280"/>
      <c r="AD722" s="280"/>
    </row>
    <row r="723" spans="1:30" ht="12.75" customHeight="1">
      <c r="A723" s="280"/>
      <c r="B723" s="280"/>
      <c r="C723" s="280"/>
      <c r="D723" s="280"/>
      <c r="E723" s="280"/>
      <c r="F723" s="280"/>
      <c r="G723" s="280"/>
      <c r="H723" s="312"/>
      <c r="I723" s="280"/>
      <c r="J723" s="280"/>
      <c r="K723" s="280"/>
      <c r="L723" s="280"/>
      <c r="M723" s="280"/>
      <c r="N723" s="280"/>
      <c r="O723" s="280"/>
      <c r="P723" s="280"/>
      <c r="Q723" s="280"/>
      <c r="R723" s="280"/>
      <c r="S723" s="280"/>
      <c r="T723" s="280"/>
      <c r="U723" s="280"/>
      <c r="V723" s="280"/>
      <c r="W723" s="280"/>
      <c r="X723" s="280"/>
      <c r="Y723" s="280"/>
      <c r="Z723" s="280"/>
      <c r="AA723" s="280"/>
      <c r="AB723" s="280"/>
      <c r="AC723" s="280"/>
      <c r="AD723" s="280"/>
    </row>
    <row r="724" spans="1:30" ht="12.75" customHeight="1">
      <c r="A724" s="280"/>
      <c r="B724" s="280"/>
      <c r="C724" s="280"/>
      <c r="D724" s="280"/>
      <c r="E724" s="280"/>
      <c r="F724" s="280"/>
      <c r="G724" s="280"/>
      <c r="H724" s="312"/>
      <c r="I724" s="280"/>
      <c r="J724" s="280"/>
      <c r="K724" s="280"/>
      <c r="L724" s="280"/>
      <c r="M724" s="280"/>
      <c r="N724" s="280"/>
      <c r="O724" s="280"/>
      <c r="P724" s="280"/>
      <c r="Q724" s="280"/>
      <c r="R724" s="280"/>
      <c r="S724" s="280"/>
      <c r="T724" s="280"/>
      <c r="U724" s="280"/>
      <c r="V724" s="280"/>
      <c r="W724" s="280"/>
      <c r="X724" s="280"/>
      <c r="Y724" s="280"/>
      <c r="Z724" s="280"/>
      <c r="AA724" s="280"/>
      <c r="AB724" s="280"/>
      <c r="AC724" s="280"/>
      <c r="AD724" s="280"/>
    </row>
    <row r="725" spans="1:30" ht="12.75" customHeight="1">
      <c r="A725" s="280"/>
      <c r="B725" s="280"/>
      <c r="C725" s="280"/>
      <c r="D725" s="280"/>
      <c r="E725" s="280"/>
      <c r="F725" s="280"/>
      <c r="G725" s="280"/>
      <c r="H725" s="312"/>
      <c r="I725" s="280"/>
      <c r="J725" s="280"/>
      <c r="K725" s="280"/>
      <c r="L725" s="280"/>
      <c r="M725" s="280"/>
      <c r="N725" s="280"/>
      <c r="O725" s="280"/>
      <c r="P725" s="280"/>
      <c r="Q725" s="280"/>
      <c r="R725" s="280"/>
      <c r="S725" s="280"/>
      <c r="T725" s="280"/>
      <c r="U725" s="280"/>
      <c r="V725" s="280"/>
      <c r="W725" s="280"/>
      <c r="X725" s="280"/>
      <c r="Y725" s="280"/>
      <c r="Z725" s="280"/>
      <c r="AA725" s="280"/>
      <c r="AB725" s="280"/>
      <c r="AC725" s="280"/>
      <c r="AD725" s="280"/>
    </row>
    <row r="726" spans="1:30" ht="12.75" customHeight="1">
      <c r="A726" s="280"/>
      <c r="B726" s="280"/>
      <c r="C726" s="280"/>
      <c r="D726" s="280"/>
      <c r="E726" s="280"/>
      <c r="F726" s="280"/>
      <c r="G726" s="280"/>
      <c r="H726" s="312"/>
      <c r="I726" s="280"/>
      <c r="J726" s="280"/>
      <c r="K726" s="280"/>
      <c r="L726" s="280"/>
      <c r="M726" s="280"/>
      <c r="N726" s="280"/>
      <c r="O726" s="280"/>
      <c r="P726" s="280"/>
      <c r="Q726" s="280"/>
      <c r="R726" s="280"/>
      <c r="S726" s="280"/>
      <c r="T726" s="280"/>
      <c r="U726" s="280"/>
      <c r="V726" s="280"/>
      <c r="W726" s="280"/>
      <c r="X726" s="280"/>
      <c r="Y726" s="280"/>
      <c r="Z726" s="280"/>
      <c r="AA726" s="280"/>
      <c r="AB726" s="280"/>
      <c r="AC726" s="280"/>
      <c r="AD726" s="280"/>
    </row>
    <row r="727" spans="1:30" ht="12.75" customHeight="1">
      <c r="A727" s="280"/>
      <c r="B727" s="280"/>
      <c r="C727" s="280"/>
      <c r="D727" s="280"/>
      <c r="E727" s="280"/>
      <c r="F727" s="280"/>
      <c r="G727" s="280"/>
      <c r="H727" s="312"/>
      <c r="I727" s="280"/>
      <c r="J727" s="280"/>
      <c r="K727" s="280"/>
      <c r="L727" s="280"/>
      <c r="M727" s="280"/>
      <c r="N727" s="280"/>
      <c r="O727" s="280"/>
      <c r="P727" s="280"/>
      <c r="Q727" s="280"/>
      <c r="R727" s="280"/>
      <c r="S727" s="280"/>
      <c r="T727" s="280"/>
      <c r="U727" s="280"/>
      <c r="V727" s="280"/>
      <c r="W727" s="280"/>
      <c r="X727" s="280"/>
      <c r="Y727" s="280"/>
      <c r="Z727" s="280"/>
      <c r="AA727" s="280"/>
      <c r="AB727" s="280"/>
      <c r="AC727" s="280"/>
      <c r="AD727" s="280"/>
    </row>
    <row r="728" spans="1:30" ht="12.75" customHeight="1">
      <c r="A728" s="280"/>
      <c r="B728" s="280"/>
      <c r="C728" s="280"/>
      <c r="D728" s="280"/>
      <c r="E728" s="280"/>
      <c r="F728" s="280"/>
      <c r="G728" s="280"/>
      <c r="H728" s="312"/>
      <c r="I728" s="280"/>
      <c r="J728" s="280"/>
      <c r="K728" s="280"/>
      <c r="L728" s="280"/>
      <c r="M728" s="280"/>
      <c r="N728" s="280"/>
      <c r="O728" s="280"/>
      <c r="P728" s="280"/>
      <c r="Q728" s="280"/>
      <c r="R728" s="280"/>
      <c r="S728" s="280"/>
      <c r="T728" s="280"/>
      <c r="U728" s="280"/>
      <c r="V728" s="280"/>
      <c r="W728" s="280"/>
      <c r="X728" s="280"/>
      <c r="Y728" s="280"/>
      <c r="Z728" s="280"/>
      <c r="AA728" s="280"/>
      <c r="AB728" s="280"/>
      <c r="AC728" s="280"/>
      <c r="AD728" s="280"/>
    </row>
    <row r="729" spans="1:30" ht="12.75" customHeight="1">
      <c r="A729" s="280"/>
      <c r="B729" s="280"/>
      <c r="C729" s="280"/>
      <c r="D729" s="280"/>
      <c r="E729" s="280"/>
      <c r="F729" s="280"/>
      <c r="G729" s="280"/>
      <c r="H729" s="312"/>
      <c r="I729" s="280"/>
      <c r="J729" s="280"/>
      <c r="K729" s="280"/>
      <c r="L729" s="280"/>
      <c r="M729" s="280"/>
      <c r="N729" s="280"/>
      <c r="O729" s="280"/>
      <c r="P729" s="280"/>
      <c r="Q729" s="280"/>
      <c r="R729" s="280"/>
      <c r="S729" s="280"/>
      <c r="T729" s="280"/>
      <c r="U729" s="280"/>
      <c r="V729" s="280"/>
      <c r="W729" s="280"/>
      <c r="X729" s="280"/>
      <c r="Y729" s="280"/>
      <c r="Z729" s="280"/>
      <c r="AA729" s="280"/>
      <c r="AB729" s="280"/>
      <c r="AC729" s="280"/>
      <c r="AD729" s="280"/>
    </row>
    <row r="730" spans="1:30" ht="12.75" customHeight="1">
      <c r="A730" s="280"/>
      <c r="B730" s="280"/>
      <c r="C730" s="280"/>
      <c r="D730" s="280"/>
      <c r="E730" s="280"/>
      <c r="F730" s="280"/>
      <c r="G730" s="280"/>
      <c r="H730" s="312"/>
      <c r="I730" s="280"/>
      <c r="J730" s="280"/>
      <c r="K730" s="280"/>
      <c r="L730" s="280"/>
      <c r="M730" s="280"/>
      <c r="N730" s="280"/>
      <c r="O730" s="280"/>
      <c r="P730" s="280"/>
      <c r="Q730" s="280"/>
      <c r="R730" s="280"/>
      <c r="S730" s="280"/>
      <c r="T730" s="280"/>
      <c r="U730" s="280"/>
      <c r="V730" s="280"/>
      <c r="W730" s="280"/>
      <c r="X730" s="280"/>
      <c r="Y730" s="280"/>
      <c r="Z730" s="280"/>
      <c r="AA730" s="280"/>
      <c r="AB730" s="280"/>
      <c r="AC730" s="280"/>
      <c r="AD730" s="280"/>
    </row>
    <row r="731" spans="1:30" ht="12.75" customHeight="1">
      <c r="A731" s="280"/>
      <c r="B731" s="280"/>
      <c r="C731" s="280"/>
      <c r="D731" s="280"/>
      <c r="E731" s="280"/>
      <c r="F731" s="280"/>
      <c r="G731" s="280"/>
      <c r="H731" s="312"/>
      <c r="I731" s="280"/>
      <c r="J731" s="280"/>
      <c r="K731" s="280"/>
      <c r="L731" s="280"/>
      <c r="M731" s="280"/>
      <c r="N731" s="280"/>
      <c r="O731" s="280"/>
      <c r="P731" s="280"/>
      <c r="Q731" s="280"/>
      <c r="R731" s="280"/>
      <c r="S731" s="280"/>
      <c r="T731" s="280"/>
      <c r="U731" s="280"/>
      <c r="V731" s="280"/>
      <c r="W731" s="280"/>
      <c r="X731" s="280"/>
      <c r="Y731" s="280"/>
      <c r="Z731" s="280"/>
      <c r="AA731" s="280"/>
      <c r="AB731" s="280"/>
      <c r="AC731" s="280"/>
      <c r="AD731" s="280"/>
    </row>
    <row r="732" spans="1:30" ht="12.75" customHeight="1">
      <c r="A732" s="280"/>
      <c r="B732" s="280"/>
      <c r="C732" s="280"/>
      <c r="D732" s="280"/>
      <c r="E732" s="280"/>
      <c r="F732" s="280"/>
      <c r="G732" s="280"/>
      <c r="H732" s="312"/>
      <c r="I732" s="280"/>
      <c r="J732" s="280"/>
      <c r="K732" s="280"/>
      <c r="L732" s="280"/>
      <c r="M732" s="280"/>
      <c r="N732" s="280"/>
      <c r="O732" s="280"/>
      <c r="P732" s="280"/>
      <c r="Q732" s="280"/>
      <c r="R732" s="280"/>
      <c r="S732" s="280"/>
      <c r="T732" s="280"/>
      <c r="U732" s="280"/>
      <c r="V732" s="280"/>
      <c r="W732" s="280"/>
      <c r="X732" s="280"/>
      <c r="Y732" s="280"/>
      <c r="Z732" s="280"/>
      <c r="AA732" s="280"/>
      <c r="AB732" s="280"/>
      <c r="AC732" s="280"/>
      <c r="AD732" s="280"/>
    </row>
    <row r="733" spans="1:30" ht="12.75" customHeight="1">
      <c r="A733" s="280"/>
      <c r="B733" s="280"/>
      <c r="C733" s="280"/>
      <c r="D733" s="280"/>
      <c r="E733" s="280"/>
      <c r="F733" s="280"/>
      <c r="G733" s="280"/>
      <c r="H733" s="312"/>
      <c r="I733" s="280"/>
      <c r="J733" s="280"/>
      <c r="K733" s="280"/>
      <c r="L733" s="280"/>
      <c r="M733" s="280"/>
      <c r="N733" s="280"/>
      <c r="O733" s="280"/>
      <c r="P733" s="280"/>
      <c r="Q733" s="280"/>
      <c r="R733" s="280"/>
      <c r="S733" s="280"/>
      <c r="T733" s="280"/>
      <c r="U733" s="280"/>
      <c r="V733" s="280"/>
      <c r="W733" s="280"/>
      <c r="X733" s="280"/>
      <c r="Y733" s="280"/>
      <c r="Z733" s="280"/>
      <c r="AA733" s="280"/>
      <c r="AB733" s="280"/>
      <c r="AC733" s="280"/>
      <c r="AD733" s="280"/>
    </row>
    <row r="734" spans="1:30" ht="12.75" customHeight="1">
      <c r="A734" s="280"/>
      <c r="B734" s="280"/>
      <c r="C734" s="280"/>
      <c r="D734" s="280"/>
      <c r="E734" s="280"/>
      <c r="F734" s="280"/>
      <c r="G734" s="280"/>
      <c r="H734" s="312"/>
      <c r="I734" s="280"/>
      <c r="J734" s="280"/>
      <c r="K734" s="280"/>
      <c r="L734" s="280"/>
      <c r="M734" s="280"/>
      <c r="N734" s="280"/>
      <c r="O734" s="280"/>
      <c r="P734" s="280"/>
      <c r="Q734" s="280"/>
      <c r="R734" s="280"/>
      <c r="S734" s="280"/>
      <c r="T734" s="280"/>
      <c r="U734" s="280"/>
      <c r="V734" s="280"/>
      <c r="W734" s="280"/>
      <c r="X734" s="280"/>
      <c r="Y734" s="280"/>
      <c r="Z734" s="280"/>
      <c r="AA734" s="280"/>
      <c r="AB734" s="280"/>
      <c r="AC734" s="280"/>
      <c r="AD734" s="280"/>
    </row>
    <row r="735" spans="1:30" ht="12.75" customHeight="1">
      <c r="A735" s="280"/>
      <c r="B735" s="280"/>
      <c r="C735" s="280"/>
      <c r="D735" s="280"/>
      <c r="E735" s="280"/>
      <c r="F735" s="280"/>
      <c r="G735" s="280"/>
      <c r="H735" s="312"/>
      <c r="I735" s="280"/>
      <c r="J735" s="280"/>
      <c r="K735" s="280"/>
      <c r="L735" s="280"/>
      <c r="M735" s="280"/>
      <c r="N735" s="280"/>
      <c r="O735" s="280"/>
      <c r="P735" s="280"/>
      <c r="Q735" s="280"/>
      <c r="R735" s="280"/>
      <c r="S735" s="280"/>
      <c r="T735" s="280"/>
      <c r="U735" s="280"/>
      <c r="V735" s="280"/>
      <c r="W735" s="280"/>
      <c r="X735" s="280"/>
      <c r="Y735" s="280"/>
      <c r="Z735" s="280"/>
      <c r="AA735" s="280"/>
      <c r="AB735" s="280"/>
      <c r="AC735" s="280"/>
      <c r="AD735" s="280"/>
    </row>
    <row r="736" spans="1:30" ht="12.75" customHeight="1">
      <c r="A736" s="280"/>
      <c r="B736" s="280"/>
      <c r="C736" s="280"/>
      <c r="D736" s="280"/>
      <c r="E736" s="280"/>
      <c r="F736" s="280"/>
      <c r="G736" s="280"/>
      <c r="H736" s="312"/>
      <c r="I736" s="280"/>
      <c r="J736" s="280"/>
      <c r="K736" s="280"/>
      <c r="L736" s="280"/>
      <c r="M736" s="280"/>
      <c r="N736" s="280"/>
      <c r="O736" s="280"/>
      <c r="P736" s="280"/>
      <c r="Q736" s="280"/>
      <c r="R736" s="280"/>
      <c r="S736" s="280"/>
      <c r="T736" s="280"/>
      <c r="U736" s="280"/>
      <c r="V736" s="280"/>
      <c r="W736" s="280"/>
      <c r="X736" s="280"/>
      <c r="Y736" s="280"/>
      <c r="Z736" s="280"/>
      <c r="AA736" s="280"/>
      <c r="AB736" s="280"/>
      <c r="AC736" s="280"/>
      <c r="AD736" s="280"/>
    </row>
    <row r="737" spans="1:30" ht="12.75" customHeight="1">
      <c r="A737" s="280"/>
      <c r="B737" s="280"/>
      <c r="C737" s="280"/>
      <c r="D737" s="280"/>
      <c r="E737" s="280"/>
      <c r="F737" s="280"/>
      <c r="G737" s="280"/>
      <c r="H737" s="312"/>
      <c r="I737" s="280"/>
      <c r="J737" s="280"/>
      <c r="K737" s="280"/>
      <c r="L737" s="280"/>
      <c r="M737" s="280"/>
      <c r="N737" s="280"/>
      <c r="O737" s="280"/>
      <c r="P737" s="280"/>
      <c r="Q737" s="280"/>
      <c r="R737" s="280"/>
      <c r="S737" s="280"/>
      <c r="T737" s="280"/>
      <c r="U737" s="280"/>
      <c r="V737" s="280"/>
      <c r="W737" s="280"/>
      <c r="X737" s="280"/>
      <c r="Y737" s="280"/>
      <c r="Z737" s="280"/>
      <c r="AA737" s="280"/>
      <c r="AB737" s="280"/>
      <c r="AC737" s="280"/>
      <c r="AD737" s="280"/>
    </row>
    <row r="738" spans="1:30" ht="12.75" customHeight="1">
      <c r="A738" s="280"/>
      <c r="B738" s="280"/>
      <c r="C738" s="280"/>
      <c r="D738" s="280"/>
      <c r="E738" s="280"/>
      <c r="F738" s="280"/>
      <c r="G738" s="280"/>
      <c r="H738" s="312"/>
      <c r="I738" s="280"/>
      <c r="J738" s="280"/>
      <c r="K738" s="280"/>
      <c r="L738" s="280"/>
      <c r="M738" s="280"/>
      <c r="N738" s="280"/>
      <c r="O738" s="280"/>
      <c r="P738" s="280"/>
      <c r="Q738" s="280"/>
      <c r="R738" s="280"/>
      <c r="S738" s="280"/>
      <c r="T738" s="280"/>
      <c r="U738" s="280"/>
      <c r="V738" s="280"/>
      <c r="W738" s="280"/>
      <c r="X738" s="280"/>
      <c r="Y738" s="280"/>
      <c r="Z738" s="280"/>
      <c r="AA738" s="280"/>
      <c r="AB738" s="280"/>
      <c r="AC738" s="280"/>
      <c r="AD738" s="280"/>
    </row>
    <row r="739" spans="1:30" ht="12.75" customHeight="1">
      <c r="A739" s="280"/>
      <c r="B739" s="280"/>
      <c r="C739" s="280"/>
      <c r="D739" s="280"/>
      <c r="E739" s="280"/>
      <c r="F739" s="280"/>
      <c r="G739" s="280"/>
      <c r="H739" s="312"/>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280"/>
    </row>
    <row r="740" spans="1:30" ht="12.75" customHeight="1">
      <c r="A740" s="280"/>
      <c r="B740" s="280"/>
      <c r="C740" s="280"/>
      <c r="D740" s="280"/>
      <c r="E740" s="280"/>
      <c r="F740" s="280"/>
      <c r="G740" s="280"/>
      <c r="H740" s="312"/>
      <c r="I740" s="280"/>
      <c r="J740" s="280"/>
      <c r="K740" s="280"/>
      <c r="L740" s="280"/>
      <c r="M740" s="280"/>
      <c r="N740" s="280"/>
      <c r="O740" s="280"/>
      <c r="P740" s="280"/>
      <c r="Q740" s="280"/>
      <c r="R740" s="280"/>
      <c r="S740" s="280"/>
      <c r="T740" s="280"/>
      <c r="U740" s="280"/>
      <c r="V740" s="280"/>
      <c r="W740" s="280"/>
      <c r="X740" s="280"/>
      <c r="Y740" s="280"/>
      <c r="Z740" s="280"/>
      <c r="AA740" s="280"/>
      <c r="AB740" s="280"/>
      <c r="AC740" s="280"/>
      <c r="AD740" s="280"/>
    </row>
    <row r="741" spans="1:30" ht="12.75" customHeight="1">
      <c r="A741" s="280"/>
      <c r="B741" s="280"/>
      <c r="C741" s="280"/>
      <c r="D741" s="280"/>
      <c r="E741" s="280"/>
      <c r="F741" s="280"/>
      <c r="G741" s="280"/>
      <c r="H741" s="312"/>
      <c r="I741" s="280"/>
      <c r="J741" s="280"/>
      <c r="K741" s="280"/>
      <c r="L741" s="280"/>
      <c r="M741" s="280"/>
      <c r="N741" s="280"/>
      <c r="O741" s="280"/>
      <c r="P741" s="280"/>
      <c r="Q741" s="280"/>
      <c r="R741" s="280"/>
      <c r="S741" s="280"/>
      <c r="T741" s="280"/>
      <c r="U741" s="280"/>
      <c r="V741" s="280"/>
      <c r="W741" s="280"/>
      <c r="X741" s="280"/>
      <c r="Y741" s="280"/>
      <c r="Z741" s="280"/>
      <c r="AA741" s="280"/>
      <c r="AB741" s="280"/>
      <c r="AC741" s="280"/>
      <c r="AD741" s="280"/>
    </row>
    <row r="742" spans="1:30" ht="12.75" customHeight="1">
      <c r="A742" s="280"/>
      <c r="B742" s="280"/>
      <c r="C742" s="280"/>
      <c r="D742" s="280"/>
      <c r="E742" s="280"/>
      <c r="F742" s="280"/>
      <c r="G742" s="280"/>
      <c r="H742" s="312"/>
      <c r="I742" s="280"/>
      <c r="J742" s="280"/>
      <c r="K742" s="280"/>
      <c r="L742" s="280"/>
      <c r="M742" s="280"/>
      <c r="N742" s="280"/>
      <c r="O742" s="280"/>
      <c r="P742" s="280"/>
      <c r="Q742" s="280"/>
      <c r="R742" s="280"/>
      <c r="S742" s="280"/>
      <c r="T742" s="280"/>
      <c r="U742" s="280"/>
      <c r="V742" s="280"/>
      <c r="W742" s="280"/>
      <c r="X742" s="280"/>
      <c r="Y742" s="280"/>
      <c r="Z742" s="280"/>
      <c r="AA742" s="280"/>
      <c r="AB742" s="280"/>
      <c r="AC742" s="280"/>
      <c r="AD742" s="280"/>
    </row>
    <row r="743" spans="1:30" ht="12.75" customHeight="1">
      <c r="A743" s="280"/>
      <c r="B743" s="280"/>
      <c r="C743" s="280"/>
      <c r="D743" s="280"/>
      <c r="E743" s="280"/>
      <c r="F743" s="280"/>
      <c r="G743" s="280"/>
      <c r="H743" s="312"/>
      <c r="I743" s="280"/>
      <c r="J743" s="280"/>
      <c r="K743" s="280"/>
      <c r="L743" s="280"/>
      <c r="M743" s="280"/>
      <c r="N743" s="280"/>
      <c r="O743" s="280"/>
      <c r="P743" s="280"/>
      <c r="Q743" s="280"/>
      <c r="R743" s="280"/>
      <c r="S743" s="280"/>
      <c r="T743" s="280"/>
      <c r="U743" s="280"/>
      <c r="V743" s="280"/>
      <c r="W743" s="280"/>
      <c r="X743" s="280"/>
      <c r="Y743" s="280"/>
      <c r="Z743" s="280"/>
      <c r="AA743" s="280"/>
      <c r="AB743" s="280"/>
      <c r="AC743" s="280"/>
      <c r="AD743" s="280"/>
    </row>
    <row r="744" spans="1:30" ht="12.75" customHeight="1">
      <c r="A744" s="280"/>
      <c r="B744" s="280"/>
      <c r="C744" s="280"/>
      <c r="D744" s="280"/>
      <c r="E744" s="280"/>
      <c r="F744" s="280"/>
      <c r="G744" s="280"/>
      <c r="H744" s="312"/>
      <c r="I744" s="280"/>
      <c r="J744" s="280"/>
      <c r="K744" s="280"/>
      <c r="L744" s="280"/>
      <c r="M744" s="280"/>
      <c r="N744" s="280"/>
      <c r="O744" s="280"/>
      <c r="P744" s="280"/>
      <c r="Q744" s="280"/>
      <c r="R744" s="280"/>
      <c r="S744" s="280"/>
      <c r="T744" s="280"/>
      <c r="U744" s="280"/>
      <c r="V744" s="280"/>
      <c r="W744" s="280"/>
      <c r="X744" s="280"/>
      <c r="Y744" s="280"/>
      <c r="Z744" s="280"/>
      <c r="AA744" s="280"/>
      <c r="AB744" s="280"/>
      <c r="AC744" s="280"/>
      <c r="AD744" s="280"/>
    </row>
    <row r="745" spans="1:30" ht="12.75" customHeight="1">
      <c r="A745" s="280"/>
      <c r="B745" s="280"/>
      <c r="C745" s="280"/>
      <c r="D745" s="280"/>
      <c r="E745" s="280"/>
      <c r="F745" s="280"/>
      <c r="G745" s="280"/>
      <c r="H745" s="312"/>
      <c r="I745" s="280"/>
      <c r="J745" s="280"/>
      <c r="K745" s="280"/>
      <c r="L745" s="280"/>
      <c r="M745" s="280"/>
      <c r="N745" s="280"/>
      <c r="O745" s="280"/>
      <c r="P745" s="280"/>
      <c r="Q745" s="280"/>
      <c r="R745" s="280"/>
      <c r="S745" s="280"/>
      <c r="T745" s="280"/>
      <c r="U745" s="280"/>
      <c r="V745" s="280"/>
      <c r="W745" s="280"/>
      <c r="X745" s="280"/>
      <c r="Y745" s="280"/>
      <c r="Z745" s="280"/>
      <c r="AA745" s="280"/>
      <c r="AB745" s="280"/>
      <c r="AC745" s="280"/>
      <c r="AD745" s="280"/>
    </row>
    <row r="746" spans="1:30" ht="12.75" customHeight="1">
      <c r="A746" s="280"/>
      <c r="B746" s="280"/>
      <c r="C746" s="280"/>
      <c r="D746" s="280"/>
      <c r="E746" s="280"/>
      <c r="F746" s="280"/>
      <c r="G746" s="280"/>
      <c r="H746" s="312"/>
      <c r="I746" s="280"/>
      <c r="J746" s="280"/>
      <c r="K746" s="280"/>
      <c r="L746" s="280"/>
      <c r="M746" s="280"/>
      <c r="N746" s="280"/>
      <c r="O746" s="280"/>
      <c r="P746" s="280"/>
      <c r="Q746" s="280"/>
      <c r="R746" s="280"/>
      <c r="S746" s="280"/>
      <c r="T746" s="280"/>
      <c r="U746" s="280"/>
      <c r="V746" s="280"/>
      <c r="W746" s="280"/>
      <c r="X746" s="280"/>
      <c r="Y746" s="280"/>
      <c r="Z746" s="280"/>
      <c r="AA746" s="280"/>
      <c r="AB746" s="280"/>
      <c r="AC746" s="280"/>
      <c r="AD746" s="280"/>
    </row>
    <row r="747" spans="1:30" ht="12.75" customHeight="1">
      <c r="A747" s="280"/>
      <c r="B747" s="280"/>
      <c r="C747" s="280"/>
      <c r="D747" s="280"/>
      <c r="E747" s="280"/>
      <c r="F747" s="280"/>
      <c r="G747" s="280"/>
      <c r="H747" s="312"/>
      <c r="I747" s="280"/>
      <c r="J747" s="280"/>
      <c r="K747" s="280"/>
      <c r="L747" s="280"/>
      <c r="M747" s="280"/>
      <c r="N747" s="280"/>
      <c r="O747" s="280"/>
      <c r="P747" s="280"/>
      <c r="Q747" s="280"/>
      <c r="R747" s="280"/>
      <c r="S747" s="280"/>
      <c r="T747" s="280"/>
      <c r="U747" s="280"/>
      <c r="V747" s="280"/>
      <c r="W747" s="280"/>
      <c r="X747" s="280"/>
      <c r="Y747" s="280"/>
      <c r="Z747" s="280"/>
      <c r="AA747" s="280"/>
      <c r="AB747" s="280"/>
      <c r="AC747" s="280"/>
      <c r="AD747" s="280"/>
    </row>
    <row r="748" spans="1:30" ht="12.75" customHeight="1">
      <c r="A748" s="280"/>
      <c r="B748" s="280"/>
      <c r="C748" s="280"/>
      <c r="D748" s="280"/>
      <c r="E748" s="280"/>
      <c r="F748" s="280"/>
      <c r="G748" s="280"/>
      <c r="H748" s="312"/>
      <c r="I748" s="280"/>
      <c r="J748" s="280"/>
      <c r="K748" s="280"/>
      <c r="L748" s="280"/>
      <c r="M748" s="280"/>
      <c r="N748" s="280"/>
      <c r="O748" s="280"/>
      <c r="P748" s="280"/>
      <c r="Q748" s="280"/>
      <c r="R748" s="280"/>
      <c r="S748" s="280"/>
      <c r="T748" s="280"/>
      <c r="U748" s="280"/>
      <c r="V748" s="280"/>
      <c r="W748" s="280"/>
      <c r="X748" s="280"/>
      <c r="Y748" s="280"/>
      <c r="Z748" s="280"/>
      <c r="AA748" s="280"/>
      <c r="AB748" s="280"/>
      <c r="AC748" s="280"/>
      <c r="AD748" s="280"/>
    </row>
    <row r="749" spans="1:30" ht="12.75" customHeight="1">
      <c r="A749" s="280"/>
      <c r="B749" s="280"/>
      <c r="C749" s="280"/>
      <c r="D749" s="280"/>
      <c r="E749" s="280"/>
      <c r="F749" s="280"/>
      <c r="G749" s="280"/>
      <c r="H749" s="312"/>
      <c r="I749" s="280"/>
      <c r="J749" s="280"/>
      <c r="K749" s="280"/>
      <c r="L749" s="280"/>
      <c r="M749" s="280"/>
      <c r="N749" s="280"/>
      <c r="O749" s="280"/>
      <c r="P749" s="280"/>
      <c r="Q749" s="280"/>
      <c r="R749" s="280"/>
      <c r="S749" s="280"/>
      <c r="T749" s="280"/>
      <c r="U749" s="280"/>
      <c r="V749" s="280"/>
      <c r="W749" s="280"/>
      <c r="X749" s="280"/>
      <c r="Y749" s="280"/>
      <c r="Z749" s="280"/>
      <c r="AA749" s="280"/>
      <c r="AB749" s="280"/>
      <c r="AC749" s="280"/>
      <c r="AD749" s="280"/>
    </row>
    <row r="750" spans="1:30" ht="12.75" customHeight="1">
      <c r="A750" s="280"/>
      <c r="B750" s="280"/>
      <c r="C750" s="280"/>
      <c r="D750" s="280"/>
      <c r="E750" s="280"/>
      <c r="F750" s="280"/>
      <c r="G750" s="280"/>
      <c r="H750" s="312"/>
      <c r="I750" s="280"/>
      <c r="J750" s="280"/>
      <c r="K750" s="280"/>
      <c r="L750" s="280"/>
      <c r="M750" s="280"/>
      <c r="N750" s="280"/>
      <c r="O750" s="280"/>
      <c r="P750" s="280"/>
      <c r="Q750" s="280"/>
      <c r="R750" s="280"/>
      <c r="S750" s="280"/>
      <c r="T750" s="280"/>
      <c r="U750" s="280"/>
      <c r="V750" s="280"/>
      <c r="W750" s="280"/>
      <c r="X750" s="280"/>
      <c r="Y750" s="280"/>
      <c r="Z750" s="280"/>
      <c r="AA750" s="280"/>
      <c r="AB750" s="280"/>
      <c r="AC750" s="280"/>
      <c r="AD750" s="280"/>
    </row>
    <row r="751" spans="1:30" ht="12.75" customHeight="1">
      <c r="A751" s="280"/>
      <c r="B751" s="280"/>
      <c r="C751" s="280"/>
      <c r="D751" s="280"/>
      <c r="E751" s="280"/>
      <c r="F751" s="280"/>
      <c r="G751" s="280"/>
      <c r="H751" s="312"/>
      <c r="I751" s="280"/>
      <c r="J751" s="280"/>
      <c r="K751" s="280"/>
      <c r="L751" s="280"/>
      <c r="M751" s="280"/>
      <c r="N751" s="280"/>
      <c r="O751" s="280"/>
      <c r="P751" s="280"/>
      <c r="Q751" s="280"/>
      <c r="R751" s="280"/>
      <c r="S751" s="280"/>
      <c r="T751" s="280"/>
      <c r="U751" s="280"/>
      <c r="V751" s="280"/>
      <c r="W751" s="280"/>
      <c r="X751" s="280"/>
      <c r="Y751" s="280"/>
      <c r="Z751" s="280"/>
      <c r="AA751" s="280"/>
      <c r="AB751" s="280"/>
      <c r="AC751" s="280"/>
      <c r="AD751" s="280"/>
    </row>
    <row r="752" spans="1:30" ht="12.75" customHeight="1">
      <c r="A752" s="280"/>
      <c r="B752" s="280"/>
      <c r="C752" s="280"/>
      <c r="D752" s="280"/>
      <c r="E752" s="280"/>
      <c r="F752" s="280"/>
      <c r="G752" s="280"/>
      <c r="H752" s="312"/>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280"/>
    </row>
    <row r="753" spans="1:30" ht="12.75" customHeight="1">
      <c r="A753" s="280"/>
      <c r="B753" s="280"/>
      <c r="C753" s="280"/>
      <c r="D753" s="280"/>
      <c r="E753" s="280"/>
      <c r="F753" s="280"/>
      <c r="G753" s="280"/>
      <c r="H753" s="312"/>
      <c r="I753" s="280"/>
      <c r="J753" s="280"/>
      <c r="K753" s="280"/>
      <c r="L753" s="280"/>
      <c r="M753" s="280"/>
      <c r="N753" s="280"/>
      <c r="O753" s="280"/>
      <c r="P753" s="280"/>
      <c r="Q753" s="280"/>
      <c r="R753" s="280"/>
      <c r="S753" s="280"/>
      <c r="T753" s="280"/>
      <c r="U753" s="280"/>
      <c r="V753" s="280"/>
      <c r="W753" s="280"/>
      <c r="X753" s="280"/>
      <c r="Y753" s="280"/>
      <c r="Z753" s="280"/>
      <c r="AA753" s="280"/>
      <c r="AB753" s="280"/>
      <c r="AC753" s="280"/>
      <c r="AD753" s="280"/>
    </row>
    <row r="754" spans="1:30" ht="12.75" customHeight="1">
      <c r="A754" s="280"/>
      <c r="B754" s="280"/>
      <c r="C754" s="280"/>
      <c r="D754" s="280"/>
      <c r="E754" s="280"/>
      <c r="F754" s="280"/>
      <c r="G754" s="280"/>
      <c r="H754" s="312"/>
      <c r="I754" s="280"/>
      <c r="J754" s="280"/>
      <c r="K754" s="280"/>
      <c r="L754" s="280"/>
      <c r="M754" s="280"/>
      <c r="N754" s="280"/>
      <c r="O754" s="280"/>
      <c r="P754" s="280"/>
      <c r="Q754" s="280"/>
      <c r="R754" s="280"/>
      <c r="S754" s="280"/>
      <c r="T754" s="280"/>
      <c r="U754" s="280"/>
      <c r="V754" s="280"/>
      <c r="W754" s="280"/>
      <c r="X754" s="280"/>
      <c r="Y754" s="280"/>
      <c r="Z754" s="280"/>
      <c r="AA754" s="280"/>
      <c r="AB754" s="280"/>
      <c r="AC754" s="280"/>
      <c r="AD754" s="280"/>
    </row>
    <row r="755" spans="1:30" ht="12.75" customHeight="1">
      <c r="A755" s="280"/>
      <c r="B755" s="280"/>
      <c r="C755" s="280"/>
      <c r="D755" s="280"/>
      <c r="E755" s="280"/>
      <c r="F755" s="280"/>
      <c r="G755" s="280"/>
      <c r="H755" s="312"/>
      <c r="I755" s="280"/>
      <c r="J755" s="280"/>
      <c r="K755" s="280"/>
      <c r="L755" s="280"/>
      <c r="M755" s="280"/>
      <c r="N755" s="280"/>
      <c r="O755" s="280"/>
      <c r="P755" s="280"/>
      <c r="Q755" s="280"/>
      <c r="R755" s="280"/>
      <c r="S755" s="280"/>
      <c r="T755" s="280"/>
      <c r="U755" s="280"/>
      <c r="V755" s="280"/>
      <c r="W755" s="280"/>
      <c r="X755" s="280"/>
      <c r="Y755" s="280"/>
      <c r="Z755" s="280"/>
      <c r="AA755" s="280"/>
      <c r="AB755" s="280"/>
      <c r="AC755" s="280"/>
      <c r="AD755" s="280"/>
    </row>
    <row r="756" spans="1:30" ht="12.75" customHeight="1">
      <c r="A756" s="280"/>
      <c r="B756" s="280"/>
      <c r="C756" s="280"/>
      <c r="D756" s="280"/>
      <c r="E756" s="280"/>
      <c r="F756" s="280"/>
      <c r="G756" s="280"/>
      <c r="H756" s="312"/>
      <c r="I756" s="280"/>
      <c r="J756" s="280"/>
      <c r="K756" s="280"/>
      <c r="L756" s="280"/>
      <c r="M756" s="280"/>
      <c r="N756" s="280"/>
      <c r="O756" s="280"/>
      <c r="P756" s="280"/>
      <c r="Q756" s="280"/>
      <c r="R756" s="280"/>
      <c r="S756" s="280"/>
      <c r="T756" s="280"/>
      <c r="U756" s="280"/>
      <c r="V756" s="280"/>
      <c r="W756" s="280"/>
      <c r="X756" s="280"/>
      <c r="Y756" s="280"/>
      <c r="Z756" s="280"/>
      <c r="AA756" s="280"/>
      <c r="AB756" s="280"/>
      <c r="AC756" s="280"/>
      <c r="AD756" s="280"/>
    </row>
    <row r="757" spans="1:30" ht="12.75" customHeight="1">
      <c r="A757" s="280"/>
      <c r="B757" s="280"/>
      <c r="C757" s="280"/>
      <c r="D757" s="280"/>
      <c r="E757" s="280"/>
      <c r="F757" s="280"/>
      <c r="G757" s="280"/>
      <c r="H757" s="312"/>
      <c r="I757" s="280"/>
      <c r="J757" s="280"/>
      <c r="K757" s="280"/>
      <c r="L757" s="280"/>
      <c r="M757" s="280"/>
      <c r="N757" s="280"/>
      <c r="O757" s="280"/>
      <c r="P757" s="280"/>
      <c r="Q757" s="280"/>
      <c r="R757" s="280"/>
      <c r="S757" s="280"/>
      <c r="T757" s="280"/>
      <c r="U757" s="280"/>
      <c r="V757" s="280"/>
      <c r="W757" s="280"/>
      <c r="X757" s="280"/>
      <c r="Y757" s="280"/>
      <c r="Z757" s="280"/>
      <c r="AA757" s="280"/>
      <c r="AB757" s="280"/>
      <c r="AC757" s="280"/>
      <c r="AD757" s="280"/>
    </row>
    <row r="758" spans="1:30" ht="12.75" customHeight="1">
      <c r="A758" s="280"/>
      <c r="B758" s="280"/>
      <c r="C758" s="280"/>
      <c r="D758" s="280"/>
      <c r="E758" s="280"/>
      <c r="F758" s="280"/>
      <c r="G758" s="280"/>
      <c r="H758" s="312"/>
      <c r="I758" s="280"/>
      <c r="J758" s="280"/>
      <c r="K758" s="280"/>
      <c r="L758" s="280"/>
      <c r="M758" s="280"/>
      <c r="N758" s="280"/>
      <c r="O758" s="280"/>
      <c r="P758" s="280"/>
      <c r="Q758" s="280"/>
      <c r="R758" s="280"/>
      <c r="S758" s="280"/>
      <c r="T758" s="280"/>
      <c r="U758" s="280"/>
      <c r="V758" s="280"/>
      <c r="W758" s="280"/>
      <c r="X758" s="280"/>
      <c r="Y758" s="280"/>
      <c r="Z758" s="280"/>
      <c r="AA758" s="280"/>
      <c r="AB758" s="280"/>
      <c r="AC758" s="280"/>
      <c r="AD758" s="280"/>
    </row>
    <row r="759" spans="1:30" ht="12.75" customHeight="1">
      <c r="A759" s="280"/>
      <c r="B759" s="280"/>
      <c r="C759" s="280"/>
      <c r="D759" s="280"/>
      <c r="E759" s="280"/>
      <c r="F759" s="280"/>
      <c r="G759" s="280"/>
      <c r="H759" s="312"/>
      <c r="I759" s="280"/>
      <c r="J759" s="280"/>
      <c r="K759" s="280"/>
      <c r="L759" s="280"/>
      <c r="M759" s="280"/>
      <c r="N759" s="280"/>
      <c r="O759" s="280"/>
      <c r="P759" s="280"/>
      <c r="Q759" s="280"/>
      <c r="R759" s="280"/>
      <c r="S759" s="280"/>
      <c r="T759" s="280"/>
      <c r="U759" s="280"/>
      <c r="V759" s="280"/>
      <c r="W759" s="280"/>
      <c r="X759" s="280"/>
      <c r="Y759" s="280"/>
      <c r="Z759" s="280"/>
      <c r="AA759" s="280"/>
      <c r="AB759" s="280"/>
      <c r="AC759" s="280"/>
      <c r="AD759" s="280"/>
    </row>
    <row r="760" spans="1:30" ht="12.75" customHeight="1">
      <c r="A760" s="280"/>
      <c r="B760" s="280"/>
      <c r="C760" s="280"/>
      <c r="D760" s="280"/>
      <c r="E760" s="280"/>
      <c r="F760" s="280"/>
      <c r="G760" s="280"/>
      <c r="H760" s="312"/>
      <c r="I760" s="280"/>
      <c r="J760" s="280"/>
      <c r="K760" s="280"/>
      <c r="L760" s="280"/>
      <c r="M760" s="280"/>
      <c r="N760" s="280"/>
      <c r="O760" s="280"/>
      <c r="P760" s="280"/>
      <c r="Q760" s="280"/>
      <c r="R760" s="280"/>
      <c r="S760" s="280"/>
      <c r="T760" s="280"/>
      <c r="U760" s="280"/>
      <c r="V760" s="280"/>
      <c r="W760" s="280"/>
      <c r="X760" s="280"/>
      <c r="Y760" s="280"/>
      <c r="Z760" s="280"/>
      <c r="AA760" s="280"/>
      <c r="AB760" s="280"/>
      <c r="AC760" s="280"/>
      <c r="AD760" s="280"/>
    </row>
    <row r="761" spans="1:30" ht="12.75" customHeight="1">
      <c r="A761" s="280"/>
      <c r="B761" s="280"/>
      <c r="C761" s="280"/>
      <c r="D761" s="280"/>
      <c r="E761" s="280"/>
      <c r="F761" s="280"/>
      <c r="G761" s="280"/>
      <c r="H761" s="312"/>
      <c r="I761" s="280"/>
      <c r="J761" s="280"/>
      <c r="K761" s="280"/>
      <c r="L761" s="280"/>
      <c r="M761" s="280"/>
      <c r="N761" s="280"/>
      <c r="O761" s="280"/>
      <c r="P761" s="280"/>
      <c r="Q761" s="280"/>
      <c r="R761" s="280"/>
      <c r="S761" s="280"/>
      <c r="T761" s="280"/>
      <c r="U761" s="280"/>
      <c r="V761" s="280"/>
      <c r="W761" s="280"/>
      <c r="X761" s="280"/>
      <c r="Y761" s="280"/>
      <c r="Z761" s="280"/>
      <c r="AA761" s="280"/>
      <c r="AB761" s="280"/>
      <c r="AC761" s="280"/>
      <c r="AD761" s="280"/>
    </row>
    <row r="762" spans="1:30" ht="12.75" customHeight="1">
      <c r="A762" s="280"/>
      <c r="B762" s="280"/>
      <c r="C762" s="280"/>
      <c r="D762" s="280"/>
      <c r="E762" s="280"/>
      <c r="F762" s="280"/>
      <c r="G762" s="280"/>
      <c r="H762" s="312"/>
      <c r="I762" s="280"/>
      <c r="J762" s="280"/>
      <c r="K762" s="280"/>
      <c r="L762" s="280"/>
      <c r="M762" s="280"/>
      <c r="N762" s="280"/>
      <c r="O762" s="280"/>
      <c r="P762" s="280"/>
      <c r="Q762" s="280"/>
      <c r="R762" s="280"/>
      <c r="S762" s="280"/>
      <c r="T762" s="280"/>
      <c r="U762" s="280"/>
      <c r="V762" s="280"/>
      <c r="W762" s="280"/>
      <c r="X762" s="280"/>
      <c r="Y762" s="280"/>
      <c r="Z762" s="280"/>
      <c r="AA762" s="280"/>
      <c r="AB762" s="280"/>
      <c r="AC762" s="280"/>
      <c r="AD762" s="280"/>
    </row>
    <row r="763" spans="1:30" ht="12.75" customHeight="1">
      <c r="A763" s="280"/>
      <c r="B763" s="280"/>
      <c r="C763" s="280"/>
      <c r="D763" s="280"/>
      <c r="E763" s="280"/>
      <c r="F763" s="280"/>
      <c r="G763" s="280"/>
      <c r="H763" s="312"/>
      <c r="I763" s="280"/>
      <c r="J763" s="280"/>
      <c r="K763" s="280"/>
      <c r="L763" s="280"/>
      <c r="M763" s="280"/>
      <c r="N763" s="280"/>
      <c r="O763" s="280"/>
      <c r="P763" s="280"/>
      <c r="Q763" s="280"/>
      <c r="R763" s="280"/>
      <c r="S763" s="280"/>
      <c r="T763" s="280"/>
      <c r="U763" s="280"/>
      <c r="V763" s="280"/>
      <c r="W763" s="280"/>
      <c r="X763" s="280"/>
      <c r="Y763" s="280"/>
      <c r="Z763" s="280"/>
      <c r="AA763" s="280"/>
      <c r="AB763" s="280"/>
      <c r="AC763" s="280"/>
      <c r="AD763" s="280"/>
    </row>
    <row r="764" spans="1:30" ht="12.75" customHeight="1">
      <c r="A764" s="280"/>
      <c r="B764" s="280"/>
      <c r="C764" s="280"/>
      <c r="D764" s="280"/>
      <c r="E764" s="280"/>
      <c r="F764" s="280"/>
      <c r="G764" s="280"/>
      <c r="H764" s="312"/>
      <c r="I764" s="280"/>
      <c r="J764" s="280"/>
      <c r="K764" s="280"/>
      <c r="L764" s="280"/>
      <c r="M764" s="280"/>
      <c r="N764" s="280"/>
      <c r="O764" s="280"/>
      <c r="P764" s="280"/>
      <c r="Q764" s="280"/>
      <c r="R764" s="280"/>
      <c r="S764" s="280"/>
      <c r="T764" s="280"/>
      <c r="U764" s="280"/>
      <c r="V764" s="280"/>
      <c r="W764" s="280"/>
      <c r="X764" s="280"/>
      <c r="Y764" s="280"/>
      <c r="Z764" s="280"/>
      <c r="AA764" s="280"/>
      <c r="AB764" s="280"/>
      <c r="AC764" s="280"/>
      <c r="AD764" s="280"/>
    </row>
    <row r="765" spans="1:30" ht="12.75" customHeight="1">
      <c r="A765" s="280"/>
      <c r="B765" s="280"/>
      <c r="C765" s="280"/>
      <c r="D765" s="280"/>
      <c r="E765" s="280"/>
      <c r="F765" s="280"/>
      <c r="G765" s="280"/>
      <c r="H765" s="312"/>
      <c r="I765" s="280"/>
      <c r="J765" s="280"/>
      <c r="K765" s="280"/>
      <c r="L765" s="280"/>
      <c r="M765" s="280"/>
      <c r="N765" s="280"/>
      <c r="O765" s="280"/>
      <c r="P765" s="280"/>
      <c r="Q765" s="280"/>
      <c r="R765" s="280"/>
      <c r="S765" s="280"/>
      <c r="T765" s="280"/>
      <c r="U765" s="280"/>
      <c r="V765" s="280"/>
      <c r="W765" s="280"/>
      <c r="X765" s="280"/>
      <c r="Y765" s="280"/>
      <c r="Z765" s="280"/>
      <c r="AA765" s="280"/>
      <c r="AB765" s="280"/>
      <c r="AC765" s="280"/>
      <c r="AD765" s="280"/>
    </row>
    <row r="766" spans="1:30" ht="12.75" customHeight="1">
      <c r="A766" s="280"/>
      <c r="B766" s="280"/>
      <c r="C766" s="280"/>
      <c r="D766" s="280"/>
      <c r="E766" s="280"/>
      <c r="F766" s="280"/>
      <c r="G766" s="280"/>
      <c r="H766" s="312"/>
      <c r="I766" s="280"/>
      <c r="J766" s="280"/>
      <c r="K766" s="280"/>
      <c r="L766" s="280"/>
      <c r="M766" s="280"/>
      <c r="N766" s="280"/>
      <c r="O766" s="280"/>
      <c r="P766" s="280"/>
      <c r="Q766" s="280"/>
      <c r="R766" s="280"/>
      <c r="S766" s="280"/>
      <c r="T766" s="280"/>
      <c r="U766" s="280"/>
      <c r="V766" s="280"/>
      <c r="W766" s="280"/>
      <c r="X766" s="280"/>
      <c r="Y766" s="280"/>
      <c r="Z766" s="280"/>
      <c r="AA766" s="280"/>
      <c r="AB766" s="280"/>
      <c r="AC766" s="280"/>
      <c r="AD766" s="280"/>
    </row>
    <row r="767" spans="1:30" ht="12.75" customHeight="1">
      <c r="A767" s="280"/>
      <c r="B767" s="280"/>
      <c r="C767" s="280"/>
      <c r="D767" s="280"/>
      <c r="E767" s="280"/>
      <c r="F767" s="280"/>
      <c r="G767" s="280"/>
      <c r="H767" s="312"/>
      <c r="I767" s="280"/>
      <c r="J767" s="280"/>
      <c r="K767" s="280"/>
      <c r="L767" s="280"/>
      <c r="M767" s="280"/>
      <c r="N767" s="280"/>
      <c r="O767" s="280"/>
      <c r="P767" s="280"/>
      <c r="Q767" s="280"/>
      <c r="R767" s="280"/>
      <c r="S767" s="280"/>
      <c r="T767" s="280"/>
      <c r="U767" s="280"/>
      <c r="V767" s="280"/>
      <c r="W767" s="280"/>
      <c r="X767" s="280"/>
      <c r="Y767" s="280"/>
      <c r="Z767" s="280"/>
      <c r="AA767" s="280"/>
      <c r="AB767" s="280"/>
      <c r="AC767" s="280"/>
      <c r="AD767" s="280"/>
    </row>
    <row r="768" spans="1:30" ht="12.75" customHeight="1">
      <c r="A768" s="280"/>
      <c r="B768" s="280"/>
      <c r="C768" s="280"/>
      <c r="D768" s="280"/>
      <c r="E768" s="280"/>
      <c r="F768" s="280"/>
      <c r="G768" s="280"/>
      <c r="H768" s="312"/>
      <c r="I768" s="280"/>
      <c r="J768" s="280"/>
      <c r="K768" s="280"/>
      <c r="L768" s="280"/>
      <c r="M768" s="280"/>
      <c r="N768" s="280"/>
      <c r="O768" s="280"/>
      <c r="P768" s="280"/>
      <c r="Q768" s="280"/>
      <c r="R768" s="280"/>
      <c r="S768" s="280"/>
      <c r="T768" s="280"/>
      <c r="U768" s="280"/>
      <c r="V768" s="280"/>
      <c r="W768" s="280"/>
      <c r="X768" s="280"/>
      <c r="Y768" s="280"/>
      <c r="Z768" s="280"/>
      <c r="AA768" s="280"/>
      <c r="AB768" s="280"/>
      <c r="AC768" s="280"/>
      <c r="AD768" s="280"/>
    </row>
    <row r="769" spans="1:30" ht="12.75" customHeight="1">
      <c r="A769" s="280"/>
      <c r="B769" s="280"/>
      <c r="C769" s="280"/>
      <c r="D769" s="280"/>
      <c r="E769" s="280"/>
      <c r="F769" s="280"/>
      <c r="G769" s="280"/>
      <c r="H769" s="312"/>
      <c r="I769" s="280"/>
      <c r="J769" s="280"/>
      <c r="K769" s="280"/>
      <c r="L769" s="280"/>
      <c r="M769" s="280"/>
      <c r="N769" s="280"/>
      <c r="O769" s="280"/>
      <c r="P769" s="280"/>
      <c r="Q769" s="280"/>
      <c r="R769" s="280"/>
      <c r="S769" s="280"/>
      <c r="T769" s="280"/>
      <c r="U769" s="280"/>
      <c r="V769" s="280"/>
      <c r="W769" s="280"/>
      <c r="X769" s="280"/>
      <c r="Y769" s="280"/>
      <c r="Z769" s="280"/>
      <c r="AA769" s="280"/>
      <c r="AB769" s="280"/>
      <c r="AC769" s="280"/>
      <c r="AD769" s="280"/>
    </row>
    <row r="770" spans="1:30" ht="12.75" customHeight="1">
      <c r="A770" s="280"/>
      <c r="B770" s="280"/>
      <c r="C770" s="280"/>
      <c r="D770" s="280"/>
      <c r="E770" s="280"/>
      <c r="F770" s="280"/>
      <c r="G770" s="280"/>
      <c r="H770" s="312"/>
      <c r="I770" s="280"/>
      <c r="J770" s="280"/>
      <c r="K770" s="280"/>
      <c r="L770" s="280"/>
      <c r="M770" s="280"/>
      <c r="N770" s="280"/>
      <c r="O770" s="280"/>
      <c r="P770" s="280"/>
      <c r="Q770" s="280"/>
      <c r="R770" s="280"/>
      <c r="S770" s="280"/>
      <c r="T770" s="280"/>
      <c r="U770" s="280"/>
      <c r="V770" s="280"/>
      <c r="W770" s="280"/>
      <c r="X770" s="280"/>
      <c r="Y770" s="280"/>
      <c r="Z770" s="280"/>
      <c r="AA770" s="280"/>
      <c r="AB770" s="280"/>
      <c r="AC770" s="280"/>
      <c r="AD770" s="280"/>
    </row>
    <row r="771" spans="1:30" ht="12.75" customHeight="1">
      <c r="A771" s="280"/>
      <c r="B771" s="280"/>
      <c r="C771" s="280"/>
      <c r="D771" s="280"/>
      <c r="E771" s="280"/>
      <c r="F771" s="280"/>
      <c r="G771" s="280"/>
      <c r="H771" s="312"/>
      <c r="I771" s="280"/>
      <c r="J771" s="280"/>
      <c r="K771" s="280"/>
      <c r="L771" s="280"/>
      <c r="M771" s="280"/>
      <c r="N771" s="280"/>
      <c r="O771" s="280"/>
      <c r="P771" s="280"/>
      <c r="Q771" s="280"/>
      <c r="R771" s="280"/>
      <c r="S771" s="280"/>
      <c r="T771" s="280"/>
      <c r="U771" s="280"/>
      <c r="V771" s="280"/>
      <c r="W771" s="280"/>
      <c r="X771" s="280"/>
      <c r="Y771" s="280"/>
      <c r="Z771" s="280"/>
      <c r="AA771" s="280"/>
      <c r="AB771" s="280"/>
      <c r="AC771" s="280"/>
      <c r="AD771" s="280"/>
    </row>
    <row r="772" spans="1:30" ht="12.75" customHeight="1">
      <c r="A772" s="280"/>
      <c r="B772" s="280"/>
      <c r="C772" s="280"/>
      <c r="D772" s="280"/>
      <c r="E772" s="280"/>
      <c r="F772" s="280"/>
      <c r="G772" s="280"/>
      <c r="H772" s="312"/>
      <c r="I772" s="280"/>
      <c r="J772" s="280"/>
      <c r="K772" s="280"/>
      <c r="L772" s="280"/>
      <c r="M772" s="280"/>
      <c r="N772" s="280"/>
      <c r="O772" s="280"/>
      <c r="P772" s="280"/>
      <c r="Q772" s="280"/>
      <c r="R772" s="280"/>
      <c r="S772" s="280"/>
      <c r="T772" s="280"/>
      <c r="U772" s="280"/>
      <c r="V772" s="280"/>
      <c r="W772" s="280"/>
      <c r="X772" s="280"/>
      <c r="Y772" s="280"/>
      <c r="Z772" s="280"/>
      <c r="AA772" s="280"/>
      <c r="AB772" s="280"/>
      <c r="AC772" s="280"/>
      <c r="AD772" s="280"/>
    </row>
    <row r="773" spans="1:30" ht="12.75" customHeight="1">
      <c r="A773" s="280"/>
      <c r="B773" s="280"/>
      <c r="C773" s="280"/>
      <c r="D773" s="280"/>
      <c r="E773" s="280"/>
      <c r="F773" s="280"/>
      <c r="G773" s="280"/>
      <c r="H773" s="312"/>
      <c r="I773" s="280"/>
      <c r="J773" s="280"/>
      <c r="K773" s="280"/>
      <c r="L773" s="280"/>
      <c r="M773" s="280"/>
      <c r="N773" s="280"/>
      <c r="O773" s="280"/>
      <c r="P773" s="280"/>
      <c r="Q773" s="280"/>
      <c r="R773" s="280"/>
      <c r="S773" s="280"/>
      <c r="T773" s="280"/>
      <c r="U773" s="280"/>
      <c r="V773" s="280"/>
      <c r="W773" s="280"/>
      <c r="X773" s="280"/>
      <c r="Y773" s="280"/>
      <c r="Z773" s="280"/>
      <c r="AA773" s="280"/>
      <c r="AB773" s="280"/>
      <c r="AC773" s="280"/>
      <c r="AD773" s="280"/>
    </row>
    <row r="774" spans="1:30" ht="12.75" customHeight="1">
      <c r="A774" s="280"/>
      <c r="B774" s="280"/>
      <c r="C774" s="280"/>
      <c r="D774" s="280"/>
      <c r="E774" s="280"/>
      <c r="F774" s="280"/>
      <c r="G774" s="280"/>
      <c r="H774" s="312"/>
      <c r="I774" s="280"/>
      <c r="J774" s="280"/>
      <c r="K774" s="280"/>
      <c r="L774" s="280"/>
      <c r="M774" s="280"/>
      <c r="N774" s="280"/>
      <c r="O774" s="280"/>
      <c r="P774" s="280"/>
      <c r="Q774" s="280"/>
      <c r="R774" s="280"/>
      <c r="S774" s="280"/>
      <c r="T774" s="280"/>
      <c r="U774" s="280"/>
      <c r="V774" s="280"/>
      <c r="W774" s="280"/>
      <c r="X774" s="280"/>
      <c r="Y774" s="280"/>
      <c r="Z774" s="280"/>
      <c r="AA774" s="280"/>
      <c r="AB774" s="280"/>
      <c r="AC774" s="280"/>
      <c r="AD774" s="280"/>
    </row>
    <row r="775" spans="1:30" ht="12.75" customHeight="1">
      <c r="A775" s="280"/>
      <c r="B775" s="280"/>
      <c r="C775" s="280"/>
      <c r="D775" s="280"/>
      <c r="E775" s="280"/>
      <c r="F775" s="280"/>
      <c r="G775" s="280"/>
      <c r="H775" s="312"/>
      <c r="I775" s="280"/>
      <c r="J775" s="280"/>
      <c r="K775" s="280"/>
      <c r="L775" s="280"/>
      <c r="M775" s="280"/>
      <c r="N775" s="280"/>
      <c r="O775" s="280"/>
      <c r="P775" s="280"/>
      <c r="Q775" s="280"/>
      <c r="R775" s="280"/>
      <c r="S775" s="280"/>
      <c r="T775" s="280"/>
      <c r="U775" s="280"/>
      <c r="V775" s="280"/>
      <c r="W775" s="280"/>
      <c r="X775" s="280"/>
      <c r="Y775" s="280"/>
      <c r="Z775" s="280"/>
      <c r="AA775" s="280"/>
      <c r="AB775" s="280"/>
      <c r="AC775" s="280"/>
      <c r="AD775" s="280"/>
    </row>
    <row r="776" spans="1:30" ht="12.75" customHeight="1">
      <c r="A776" s="280"/>
      <c r="B776" s="280"/>
      <c r="C776" s="280"/>
      <c r="D776" s="280"/>
      <c r="E776" s="280"/>
      <c r="F776" s="280"/>
      <c r="G776" s="280"/>
      <c r="H776" s="312"/>
      <c r="I776" s="280"/>
      <c r="J776" s="280"/>
      <c r="K776" s="280"/>
      <c r="L776" s="280"/>
      <c r="M776" s="280"/>
      <c r="N776" s="280"/>
      <c r="O776" s="280"/>
      <c r="P776" s="280"/>
      <c r="Q776" s="280"/>
      <c r="R776" s="280"/>
      <c r="S776" s="280"/>
      <c r="T776" s="280"/>
      <c r="U776" s="280"/>
      <c r="V776" s="280"/>
      <c r="W776" s="280"/>
      <c r="X776" s="280"/>
      <c r="Y776" s="280"/>
      <c r="Z776" s="280"/>
      <c r="AA776" s="280"/>
      <c r="AB776" s="280"/>
      <c r="AC776" s="280"/>
      <c r="AD776" s="280"/>
    </row>
    <row r="777" spans="1:30" ht="12.75" customHeight="1">
      <c r="A777" s="280"/>
      <c r="B777" s="280"/>
      <c r="C777" s="280"/>
      <c r="D777" s="280"/>
      <c r="E777" s="280"/>
      <c r="F777" s="280"/>
      <c r="G777" s="280"/>
      <c r="H777" s="312"/>
      <c r="I777" s="280"/>
      <c r="J777" s="280"/>
      <c r="K777" s="280"/>
      <c r="L777" s="280"/>
      <c r="M777" s="280"/>
      <c r="N777" s="280"/>
      <c r="O777" s="280"/>
      <c r="P777" s="280"/>
      <c r="Q777" s="280"/>
      <c r="R777" s="280"/>
      <c r="S777" s="280"/>
      <c r="T777" s="280"/>
      <c r="U777" s="280"/>
      <c r="V777" s="280"/>
      <c r="W777" s="280"/>
      <c r="X777" s="280"/>
      <c r="Y777" s="280"/>
      <c r="Z777" s="280"/>
      <c r="AA777" s="280"/>
      <c r="AB777" s="280"/>
      <c r="AC777" s="280"/>
      <c r="AD777" s="280"/>
    </row>
    <row r="778" spans="1:30" ht="12.75" customHeight="1">
      <c r="A778" s="280"/>
      <c r="B778" s="280"/>
      <c r="C778" s="280"/>
      <c r="D778" s="280"/>
      <c r="E778" s="280"/>
      <c r="F778" s="280"/>
      <c r="G778" s="280"/>
      <c r="H778" s="312"/>
      <c r="I778" s="280"/>
      <c r="J778" s="280"/>
      <c r="K778" s="280"/>
      <c r="L778" s="280"/>
      <c r="M778" s="280"/>
      <c r="N778" s="280"/>
      <c r="O778" s="280"/>
      <c r="P778" s="280"/>
      <c r="Q778" s="280"/>
      <c r="R778" s="280"/>
      <c r="S778" s="280"/>
      <c r="T778" s="280"/>
      <c r="U778" s="280"/>
      <c r="V778" s="280"/>
      <c r="W778" s="280"/>
      <c r="X778" s="280"/>
      <c r="Y778" s="280"/>
      <c r="Z778" s="280"/>
      <c r="AA778" s="280"/>
      <c r="AB778" s="280"/>
      <c r="AC778" s="280"/>
      <c r="AD778" s="280"/>
    </row>
    <row r="779" spans="1:30" ht="12.75" customHeight="1">
      <c r="A779" s="280"/>
      <c r="B779" s="280"/>
      <c r="C779" s="280"/>
      <c r="D779" s="280"/>
      <c r="E779" s="280"/>
      <c r="F779" s="280"/>
      <c r="G779" s="280"/>
      <c r="H779" s="312"/>
      <c r="I779" s="280"/>
      <c r="J779" s="280"/>
      <c r="K779" s="280"/>
      <c r="L779" s="280"/>
      <c r="M779" s="280"/>
      <c r="N779" s="280"/>
      <c r="O779" s="280"/>
      <c r="P779" s="280"/>
      <c r="Q779" s="280"/>
      <c r="R779" s="280"/>
      <c r="S779" s="280"/>
      <c r="T779" s="280"/>
      <c r="U779" s="280"/>
      <c r="V779" s="280"/>
      <c r="W779" s="280"/>
      <c r="X779" s="280"/>
      <c r="Y779" s="280"/>
      <c r="Z779" s="280"/>
      <c r="AA779" s="280"/>
      <c r="AB779" s="280"/>
      <c r="AC779" s="280"/>
      <c r="AD779" s="280"/>
    </row>
    <row r="780" spans="1:30" ht="12.75" customHeight="1">
      <c r="A780" s="280"/>
      <c r="B780" s="280"/>
      <c r="C780" s="280"/>
      <c r="D780" s="280"/>
      <c r="E780" s="280"/>
      <c r="F780" s="280"/>
      <c r="G780" s="280"/>
      <c r="H780" s="312"/>
      <c r="I780" s="280"/>
      <c r="J780" s="280"/>
      <c r="K780" s="280"/>
      <c r="L780" s="280"/>
      <c r="M780" s="280"/>
      <c r="N780" s="280"/>
      <c r="O780" s="280"/>
      <c r="P780" s="280"/>
      <c r="Q780" s="280"/>
      <c r="R780" s="280"/>
      <c r="S780" s="280"/>
      <c r="T780" s="280"/>
      <c r="U780" s="280"/>
      <c r="V780" s="280"/>
      <c r="W780" s="280"/>
      <c r="X780" s="280"/>
      <c r="Y780" s="280"/>
      <c r="Z780" s="280"/>
      <c r="AA780" s="280"/>
      <c r="AB780" s="280"/>
      <c r="AC780" s="280"/>
      <c r="AD780" s="280"/>
    </row>
    <row r="781" spans="1:30" ht="12.75" customHeight="1">
      <c r="A781" s="280"/>
      <c r="B781" s="280"/>
      <c r="C781" s="280"/>
      <c r="D781" s="280"/>
      <c r="E781" s="280"/>
      <c r="F781" s="280"/>
      <c r="G781" s="280"/>
      <c r="H781" s="312"/>
      <c r="I781" s="280"/>
      <c r="J781" s="280"/>
      <c r="K781" s="280"/>
      <c r="L781" s="280"/>
      <c r="M781" s="280"/>
      <c r="N781" s="280"/>
      <c r="O781" s="280"/>
      <c r="P781" s="280"/>
      <c r="Q781" s="280"/>
      <c r="R781" s="280"/>
      <c r="S781" s="280"/>
      <c r="T781" s="280"/>
      <c r="U781" s="280"/>
      <c r="V781" s="280"/>
      <c r="W781" s="280"/>
      <c r="X781" s="280"/>
      <c r="Y781" s="280"/>
      <c r="Z781" s="280"/>
      <c r="AA781" s="280"/>
      <c r="AB781" s="280"/>
      <c r="AC781" s="280"/>
      <c r="AD781" s="280"/>
    </row>
    <row r="782" spans="1:30" ht="12.75" customHeight="1">
      <c r="A782" s="280"/>
      <c r="B782" s="280"/>
      <c r="C782" s="280"/>
      <c r="D782" s="280"/>
      <c r="E782" s="280"/>
      <c r="F782" s="280"/>
      <c r="G782" s="280"/>
      <c r="H782" s="312"/>
      <c r="I782" s="280"/>
      <c r="J782" s="280"/>
      <c r="K782" s="280"/>
      <c r="L782" s="280"/>
      <c r="M782" s="280"/>
      <c r="N782" s="280"/>
      <c r="O782" s="280"/>
      <c r="P782" s="280"/>
      <c r="Q782" s="280"/>
      <c r="R782" s="280"/>
      <c r="S782" s="280"/>
      <c r="T782" s="280"/>
      <c r="U782" s="280"/>
      <c r="V782" s="280"/>
      <c r="W782" s="280"/>
      <c r="X782" s="280"/>
      <c r="Y782" s="280"/>
      <c r="Z782" s="280"/>
      <c r="AA782" s="280"/>
      <c r="AB782" s="280"/>
      <c r="AC782" s="280"/>
      <c r="AD782" s="280"/>
    </row>
    <row r="783" spans="1:30" ht="12.75" customHeight="1">
      <c r="A783" s="280"/>
      <c r="B783" s="280"/>
      <c r="C783" s="280"/>
      <c r="D783" s="280"/>
      <c r="E783" s="280"/>
      <c r="F783" s="280"/>
      <c r="G783" s="280"/>
      <c r="H783" s="312"/>
      <c r="I783" s="280"/>
      <c r="J783" s="280"/>
      <c r="K783" s="280"/>
      <c r="L783" s="280"/>
      <c r="M783" s="280"/>
      <c r="N783" s="280"/>
      <c r="O783" s="280"/>
      <c r="P783" s="280"/>
      <c r="Q783" s="280"/>
      <c r="R783" s="280"/>
      <c r="S783" s="280"/>
      <c r="T783" s="280"/>
      <c r="U783" s="280"/>
      <c r="V783" s="280"/>
      <c r="W783" s="280"/>
      <c r="X783" s="280"/>
      <c r="Y783" s="280"/>
      <c r="Z783" s="280"/>
      <c r="AA783" s="280"/>
      <c r="AB783" s="280"/>
      <c r="AC783" s="280"/>
      <c r="AD783" s="280"/>
    </row>
    <row r="784" spans="1:30" ht="12.75" customHeight="1">
      <c r="A784" s="280"/>
      <c r="B784" s="280"/>
      <c r="C784" s="280"/>
      <c r="D784" s="280"/>
      <c r="E784" s="280"/>
      <c r="F784" s="280"/>
      <c r="G784" s="280"/>
      <c r="H784" s="312"/>
      <c r="I784" s="280"/>
      <c r="J784" s="280"/>
      <c r="K784" s="280"/>
      <c r="L784" s="280"/>
      <c r="M784" s="280"/>
      <c r="N784" s="280"/>
      <c r="O784" s="280"/>
      <c r="P784" s="280"/>
      <c r="Q784" s="280"/>
      <c r="R784" s="280"/>
      <c r="S784" s="280"/>
      <c r="T784" s="280"/>
      <c r="U784" s="280"/>
      <c r="V784" s="280"/>
      <c r="W784" s="280"/>
      <c r="X784" s="280"/>
      <c r="Y784" s="280"/>
      <c r="Z784" s="280"/>
      <c r="AA784" s="280"/>
      <c r="AB784" s="280"/>
      <c r="AC784" s="280"/>
      <c r="AD784" s="280"/>
    </row>
    <row r="785" spans="1:30" ht="12.75" customHeight="1">
      <c r="A785" s="280"/>
      <c r="B785" s="280"/>
      <c r="C785" s="280"/>
      <c r="D785" s="280"/>
      <c r="E785" s="280"/>
      <c r="F785" s="280"/>
      <c r="G785" s="280"/>
      <c r="H785" s="312"/>
      <c r="I785" s="280"/>
      <c r="J785" s="280"/>
      <c r="K785" s="280"/>
      <c r="L785" s="280"/>
      <c r="M785" s="280"/>
      <c r="N785" s="280"/>
      <c r="O785" s="280"/>
      <c r="P785" s="280"/>
      <c r="Q785" s="280"/>
      <c r="R785" s="280"/>
      <c r="S785" s="280"/>
      <c r="T785" s="280"/>
      <c r="U785" s="280"/>
      <c r="V785" s="280"/>
      <c r="W785" s="280"/>
      <c r="X785" s="280"/>
      <c r="Y785" s="280"/>
      <c r="Z785" s="280"/>
      <c r="AA785" s="280"/>
      <c r="AB785" s="280"/>
      <c r="AC785" s="280"/>
      <c r="AD785" s="280"/>
    </row>
    <row r="786" spans="1:30" ht="12.75" customHeight="1">
      <c r="A786" s="280"/>
      <c r="B786" s="280"/>
      <c r="C786" s="280"/>
      <c r="D786" s="280"/>
      <c r="E786" s="280"/>
      <c r="F786" s="280"/>
      <c r="G786" s="280"/>
      <c r="H786" s="312"/>
      <c r="I786" s="280"/>
      <c r="J786" s="280"/>
      <c r="K786" s="280"/>
      <c r="L786" s="280"/>
      <c r="M786" s="280"/>
      <c r="N786" s="280"/>
      <c r="O786" s="280"/>
      <c r="P786" s="280"/>
      <c r="Q786" s="280"/>
      <c r="R786" s="280"/>
      <c r="S786" s="280"/>
      <c r="T786" s="280"/>
      <c r="U786" s="280"/>
      <c r="V786" s="280"/>
      <c r="W786" s="280"/>
      <c r="X786" s="280"/>
      <c r="Y786" s="280"/>
      <c r="Z786" s="280"/>
      <c r="AA786" s="280"/>
      <c r="AB786" s="280"/>
      <c r="AC786" s="280"/>
      <c r="AD786" s="280"/>
    </row>
    <row r="787" spans="1:30" ht="12.75" customHeight="1">
      <c r="A787" s="280"/>
      <c r="B787" s="280"/>
      <c r="C787" s="280"/>
      <c r="D787" s="280"/>
      <c r="E787" s="280"/>
      <c r="F787" s="280"/>
      <c r="G787" s="280"/>
      <c r="H787" s="312"/>
      <c r="I787" s="280"/>
      <c r="J787" s="280"/>
      <c r="K787" s="280"/>
      <c r="L787" s="280"/>
      <c r="M787" s="280"/>
      <c r="N787" s="280"/>
      <c r="O787" s="280"/>
      <c r="P787" s="280"/>
      <c r="Q787" s="280"/>
      <c r="R787" s="280"/>
      <c r="S787" s="280"/>
      <c r="T787" s="280"/>
      <c r="U787" s="280"/>
      <c r="V787" s="280"/>
      <c r="W787" s="280"/>
      <c r="X787" s="280"/>
      <c r="Y787" s="280"/>
      <c r="Z787" s="280"/>
      <c r="AA787" s="280"/>
      <c r="AB787" s="280"/>
      <c r="AC787" s="280"/>
      <c r="AD787" s="280"/>
    </row>
    <row r="788" spans="1:30" ht="12.75" customHeight="1">
      <c r="A788" s="280"/>
      <c r="B788" s="280"/>
      <c r="C788" s="280"/>
      <c r="D788" s="280"/>
      <c r="E788" s="280"/>
      <c r="F788" s="280"/>
      <c r="G788" s="280"/>
      <c r="H788" s="312"/>
      <c r="I788" s="280"/>
      <c r="J788" s="280"/>
      <c r="K788" s="280"/>
      <c r="L788" s="280"/>
      <c r="M788" s="280"/>
      <c r="N788" s="280"/>
      <c r="O788" s="280"/>
      <c r="P788" s="280"/>
      <c r="Q788" s="280"/>
      <c r="R788" s="280"/>
      <c r="S788" s="280"/>
      <c r="T788" s="280"/>
      <c r="U788" s="280"/>
      <c r="V788" s="280"/>
      <c r="W788" s="280"/>
      <c r="X788" s="280"/>
      <c r="Y788" s="280"/>
      <c r="Z788" s="280"/>
      <c r="AA788" s="280"/>
      <c r="AB788" s="280"/>
      <c r="AC788" s="280"/>
      <c r="AD788" s="280"/>
    </row>
    <row r="789" spans="1:30" ht="12.75" customHeight="1">
      <c r="A789" s="280"/>
      <c r="B789" s="280"/>
      <c r="C789" s="280"/>
      <c r="D789" s="280"/>
      <c r="E789" s="280"/>
      <c r="F789" s="280"/>
      <c r="G789" s="280"/>
      <c r="H789" s="312"/>
      <c r="I789" s="280"/>
      <c r="J789" s="280"/>
      <c r="K789" s="280"/>
      <c r="L789" s="280"/>
      <c r="M789" s="280"/>
      <c r="N789" s="280"/>
      <c r="O789" s="280"/>
      <c r="P789" s="280"/>
      <c r="Q789" s="280"/>
      <c r="R789" s="280"/>
      <c r="S789" s="280"/>
      <c r="T789" s="280"/>
      <c r="U789" s="280"/>
      <c r="V789" s="280"/>
      <c r="W789" s="280"/>
      <c r="X789" s="280"/>
      <c r="Y789" s="280"/>
      <c r="Z789" s="280"/>
      <c r="AA789" s="280"/>
      <c r="AB789" s="280"/>
      <c r="AC789" s="280"/>
      <c r="AD789" s="280"/>
    </row>
    <row r="790" spans="1:30" ht="12.75" customHeight="1">
      <c r="A790" s="280"/>
      <c r="B790" s="280"/>
      <c r="C790" s="280"/>
      <c r="D790" s="280"/>
      <c r="E790" s="280"/>
      <c r="F790" s="280"/>
      <c r="G790" s="280"/>
      <c r="H790" s="312"/>
      <c r="I790" s="280"/>
      <c r="J790" s="280"/>
      <c r="K790" s="280"/>
      <c r="L790" s="280"/>
      <c r="M790" s="280"/>
      <c r="N790" s="280"/>
      <c r="O790" s="280"/>
      <c r="P790" s="280"/>
      <c r="Q790" s="280"/>
      <c r="R790" s="280"/>
      <c r="S790" s="280"/>
      <c r="T790" s="280"/>
      <c r="U790" s="280"/>
      <c r="V790" s="280"/>
      <c r="W790" s="280"/>
      <c r="X790" s="280"/>
      <c r="Y790" s="280"/>
      <c r="Z790" s="280"/>
      <c r="AA790" s="280"/>
      <c r="AB790" s="280"/>
      <c r="AC790" s="280"/>
      <c r="AD790" s="280"/>
    </row>
    <row r="791" spans="1:30" ht="12.75" customHeight="1">
      <c r="A791" s="280"/>
      <c r="B791" s="280"/>
      <c r="C791" s="280"/>
      <c r="D791" s="280"/>
      <c r="E791" s="280"/>
      <c r="F791" s="280"/>
      <c r="G791" s="280"/>
      <c r="H791" s="312"/>
      <c r="I791" s="280"/>
      <c r="J791" s="280"/>
      <c r="K791" s="280"/>
      <c r="L791" s="280"/>
      <c r="M791" s="280"/>
      <c r="N791" s="280"/>
      <c r="O791" s="280"/>
      <c r="P791" s="280"/>
      <c r="Q791" s="280"/>
      <c r="R791" s="280"/>
      <c r="S791" s="280"/>
      <c r="T791" s="280"/>
      <c r="U791" s="280"/>
      <c r="V791" s="280"/>
      <c r="W791" s="280"/>
      <c r="X791" s="280"/>
      <c r="Y791" s="280"/>
      <c r="Z791" s="280"/>
      <c r="AA791" s="280"/>
      <c r="AB791" s="280"/>
      <c r="AC791" s="280"/>
      <c r="AD791" s="280"/>
    </row>
    <row r="792" spans="1:30" ht="12.75" customHeight="1">
      <c r="A792" s="280"/>
      <c r="B792" s="280"/>
      <c r="C792" s="280"/>
      <c r="D792" s="280"/>
      <c r="E792" s="280"/>
      <c r="F792" s="280"/>
      <c r="G792" s="280"/>
      <c r="H792" s="312"/>
      <c r="I792" s="280"/>
      <c r="J792" s="280"/>
      <c r="K792" s="280"/>
      <c r="L792" s="280"/>
      <c r="M792" s="280"/>
      <c r="N792" s="280"/>
      <c r="O792" s="280"/>
      <c r="P792" s="280"/>
      <c r="Q792" s="280"/>
      <c r="R792" s="280"/>
      <c r="S792" s="280"/>
      <c r="T792" s="280"/>
      <c r="U792" s="280"/>
      <c r="V792" s="280"/>
      <c r="W792" s="280"/>
      <c r="X792" s="280"/>
      <c r="Y792" s="280"/>
      <c r="Z792" s="280"/>
      <c r="AA792" s="280"/>
      <c r="AB792" s="280"/>
      <c r="AC792" s="280"/>
      <c r="AD792" s="280"/>
    </row>
    <row r="793" spans="1:30" ht="12.75" customHeight="1">
      <c r="A793" s="280"/>
      <c r="B793" s="280"/>
      <c r="C793" s="280"/>
      <c r="D793" s="280"/>
      <c r="E793" s="280"/>
      <c r="F793" s="280"/>
      <c r="G793" s="280"/>
      <c r="H793" s="312"/>
      <c r="I793" s="280"/>
      <c r="J793" s="280"/>
      <c r="K793" s="280"/>
      <c r="L793" s="280"/>
      <c r="M793" s="280"/>
      <c r="N793" s="280"/>
      <c r="O793" s="280"/>
      <c r="P793" s="280"/>
      <c r="Q793" s="280"/>
      <c r="R793" s="280"/>
      <c r="S793" s="280"/>
      <c r="T793" s="280"/>
      <c r="U793" s="280"/>
      <c r="V793" s="280"/>
      <c r="W793" s="280"/>
      <c r="X793" s="280"/>
      <c r="Y793" s="280"/>
      <c r="Z793" s="280"/>
      <c r="AA793" s="280"/>
      <c r="AB793" s="280"/>
      <c r="AC793" s="280"/>
      <c r="AD793" s="280"/>
    </row>
    <row r="794" spans="1:30" ht="12.75" customHeight="1">
      <c r="A794" s="280"/>
      <c r="B794" s="280"/>
      <c r="C794" s="280"/>
      <c r="D794" s="280"/>
      <c r="E794" s="280"/>
      <c r="F794" s="280"/>
      <c r="G794" s="280"/>
      <c r="H794" s="312"/>
      <c r="I794" s="280"/>
      <c r="J794" s="280"/>
      <c r="K794" s="280"/>
      <c r="L794" s="280"/>
      <c r="M794" s="280"/>
      <c r="N794" s="280"/>
      <c r="O794" s="280"/>
      <c r="P794" s="280"/>
      <c r="Q794" s="280"/>
      <c r="R794" s="280"/>
      <c r="S794" s="280"/>
      <c r="T794" s="280"/>
      <c r="U794" s="280"/>
      <c r="V794" s="280"/>
      <c r="W794" s="280"/>
      <c r="X794" s="280"/>
      <c r="Y794" s="280"/>
      <c r="Z794" s="280"/>
      <c r="AA794" s="280"/>
      <c r="AB794" s="280"/>
      <c r="AC794" s="280"/>
      <c r="AD794" s="280"/>
    </row>
    <row r="795" spans="1:30" ht="12.75" customHeight="1">
      <c r="A795" s="280"/>
      <c r="B795" s="280"/>
      <c r="C795" s="280"/>
      <c r="D795" s="280"/>
      <c r="E795" s="280"/>
      <c r="F795" s="280"/>
      <c r="G795" s="280"/>
      <c r="H795" s="312"/>
      <c r="I795" s="280"/>
      <c r="J795" s="280"/>
      <c r="K795" s="280"/>
      <c r="L795" s="280"/>
      <c r="M795" s="280"/>
      <c r="N795" s="280"/>
      <c r="O795" s="280"/>
      <c r="P795" s="280"/>
      <c r="Q795" s="280"/>
      <c r="R795" s="280"/>
      <c r="S795" s="280"/>
      <c r="T795" s="280"/>
      <c r="U795" s="280"/>
      <c r="V795" s="280"/>
      <c r="W795" s="280"/>
      <c r="X795" s="280"/>
      <c r="Y795" s="280"/>
      <c r="Z795" s="280"/>
      <c r="AA795" s="280"/>
      <c r="AB795" s="280"/>
      <c r="AC795" s="280"/>
      <c r="AD795" s="280"/>
    </row>
    <row r="796" spans="1:30" ht="12.75" customHeight="1">
      <c r="A796" s="280"/>
      <c r="B796" s="280"/>
      <c r="C796" s="280"/>
      <c r="D796" s="280"/>
      <c r="E796" s="280"/>
      <c r="F796" s="280"/>
      <c r="G796" s="280"/>
      <c r="H796" s="312"/>
      <c r="I796" s="280"/>
      <c r="J796" s="280"/>
      <c r="K796" s="280"/>
      <c r="L796" s="280"/>
      <c r="M796" s="280"/>
      <c r="N796" s="280"/>
      <c r="O796" s="280"/>
      <c r="P796" s="280"/>
      <c r="Q796" s="280"/>
      <c r="R796" s="280"/>
      <c r="S796" s="280"/>
      <c r="T796" s="280"/>
      <c r="U796" s="280"/>
      <c r="V796" s="280"/>
      <c r="W796" s="280"/>
      <c r="X796" s="280"/>
      <c r="Y796" s="280"/>
      <c r="Z796" s="280"/>
      <c r="AA796" s="280"/>
      <c r="AB796" s="280"/>
      <c r="AC796" s="280"/>
      <c r="AD796" s="280"/>
    </row>
    <row r="797" spans="1:30" ht="12.75" customHeight="1">
      <c r="A797" s="280"/>
      <c r="B797" s="280"/>
      <c r="C797" s="280"/>
      <c r="D797" s="280"/>
      <c r="E797" s="280"/>
      <c r="F797" s="280"/>
      <c r="G797" s="280"/>
      <c r="H797" s="312"/>
      <c r="I797" s="280"/>
      <c r="J797" s="280"/>
      <c r="K797" s="280"/>
      <c r="L797" s="280"/>
      <c r="M797" s="280"/>
      <c r="N797" s="280"/>
      <c r="O797" s="280"/>
      <c r="P797" s="280"/>
      <c r="Q797" s="280"/>
      <c r="R797" s="280"/>
      <c r="S797" s="280"/>
      <c r="T797" s="280"/>
      <c r="U797" s="280"/>
      <c r="V797" s="280"/>
      <c r="W797" s="280"/>
      <c r="X797" s="280"/>
      <c r="Y797" s="280"/>
      <c r="Z797" s="280"/>
      <c r="AA797" s="280"/>
      <c r="AB797" s="280"/>
      <c r="AC797" s="280"/>
      <c r="AD797" s="280"/>
    </row>
    <row r="798" spans="1:30" ht="12.75" customHeight="1">
      <c r="A798" s="280"/>
      <c r="B798" s="280"/>
      <c r="C798" s="280"/>
      <c r="D798" s="280"/>
      <c r="E798" s="280"/>
      <c r="F798" s="280"/>
      <c r="G798" s="280"/>
      <c r="H798" s="312"/>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280"/>
    </row>
    <row r="799" spans="1:30" ht="12.75" customHeight="1">
      <c r="A799" s="280"/>
      <c r="B799" s="280"/>
      <c r="C799" s="280"/>
      <c r="D799" s="280"/>
      <c r="E799" s="280"/>
      <c r="F799" s="280"/>
      <c r="G799" s="280"/>
      <c r="H799" s="312"/>
      <c r="I799" s="280"/>
      <c r="J799" s="280"/>
      <c r="K799" s="280"/>
      <c r="L799" s="280"/>
      <c r="M799" s="280"/>
      <c r="N799" s="280"/>
      <c r="O799" s="280"/>
      <c r="P799" s="280"/>
      <c r="Q799" s="280"/>
      <c r="R799" s="280"/>
      <c r="S799" s="280"/>
      <c r="T799" s="280"/>
      <c r="U799" s="280"/>
      <c r="V799" s="280"/>
      <c r="W799" s="280"/>
      <c r="X799" s="280"/>
      <c r="Y799" s="280"/>
      <c r="Z799" s="280"/>
      <c r="AA799" s="280"/>
      <c r="AB799" s="280"/>
      <c r="AC799" s="280"/>
      <c r="AD799" s="280"/>
    </row>
    <row r="800" spans="1:30" ht="12.75" customHeight="1">
      <c r="A800" s="280"/>
      <c r="B800" s="280"/>
      <c r="C800" s="280"/>
      <c r="D800" s="280"/>
      <c r="E800" s="280"/>
      <c r="F800" s="280"/>
      <c r="G800" s="280"/>
      <c r="H800" s="312"/>
      <c r="I800" s="280"/>
      <c r="J800" s="280"/>
      <c r="K800" s="280"/>
      <c r="L800" s="280"/>
      <c r="M800" s="280"/>
      <c r="N800" s="280"/>
      <c r="O800" s="280"/>
      <c r="P800" s="280"/>
      <c r="Q800" s="280"/>
      <c r="R800" s="280"/>
      <c r="S800" s="280"/>
      <c r="T800" s="280"/>
      <c r="U800" s="280"/>
      <c r="V800" s="280"/>
      <c r="W800" s="280"/>
      <c r="X800" s="280"/>
      <c r="Y800" s="280"/>
      <c r="Z800" s="280"/>
      <c r="AA800" s="280"/>
      <c r="AB800" s="280"/>
      <c r="AC800" s="280"/>
      <c r="AD800" s="280"/>
    </row>
    <row r="801" spans="1:30" ht="12.75" customHeight="1">
      <c r="A801" s="280"/>
      <c r="B801" s="280"/>
      <c r="C801" s="280"/>
      <c r="D801" s="280"/>
      <c r="E801" s="280"/>
      <c r="F801" s="280"/>
      <c r="G801" s="280"/>
      <c r="H801" s="312"/>
      <c r="I801" s="280"/>
      <c r="J801" s="280"/>
      <c r="K801" s="280"/>
      <c r="L801" s="280"/>
      <c r="M801" s="280"/>
      <c r="N801" s="280"/>
      <c r="O801" s="280"/>
      <c r="P801" s="280"/>
      <c r="Q801" s="280"/>
      <c r="R801" s="280"/>
      <c r="S801" s="280"/>
      <c r="T801" s="280"/>
      <c r="U801" s="280"/>
      <c r="V801" s="280"/>
      <c r="W801" s="280"/>
      <c r="X801" s="280"/>
      <c r="Y801" s="280"/>
      <c r="Z801" s="280"/>
      <c r="AA801" s="280"/>
      <c r="AB801" s="280"/>
      <c r="AC801" s="280"/>
      <c r="AD801" s="280"/>
    </row>
    <row r="802" spans="1:30" ht="12.75" customHeight="1">
      <c r="A802" s="280"/>
      <c r="B802" s="280"/>
      <c r="C802" s="280"/>
      <c r="D802" s="280"/>
      <c r="E802" s="280"/>
      <c r="F802" s="280"/>
      <c r="G802" s="280"/>
      <c r="H802" s="312"/>
      <c r="I802" s="280"/>
      <c r="J802" s="280"/>
      <c r="K802" s="280"/>
      <c r="L802" s="280"/>
      <c r="M802" s="280"/>
      <c r="N802" s="280"/>
      <c r="O802" s="280"/>
      <c r="P802" s="280"/>
      <c r="Q802" s="280"/>
      <c r="R802" s="280"/>
      <c r="S802" s="280"/>
      <c r="T802" s="280"/>
      <c r="U802" s="280"/>
      <c r="V802" s="280"/>
      <c r="W802" s="280"/>
      <c r="X802" s="280"/>
      <c r="Y802" s="280"/>
      <c r="Z802" s="280"/>
      <c r="AA802" s="280"/>
      <c r="AB802" s="280"/>
      <c r="AC802" s="280"/>
      <c r="AD802" s="280"/>
    </row>
    <row r="803" spans="1:30" ht="12.75" customHeight="1">
      <c r="A803" s="280"/>
      <c r="B803" s="280"/>
      <c r="C803" s="280"/>
      <c r="D803" s="280"/>
      <c r="E803" s="280"/>
      <c r="F803" s="280"/>
      <c r="G803" s="280"/>
      <c r="H803" s="312"/>
      <c r="I803" s="280"/>
      <c r="J803" s="280"/>
      <c r="K803" s="280"/>
      <c r="L803" s="280"/>
      <c r="M803" s="280"/>
      <c r="N803" s="280"/>
      <c r="O803" s="280"/>
      <c r="P803" s="280"/>
      <c r="Q803" s="280"/>
      <c r="R803" s="280"/>
      <c r="S803" s="280"/>
      <c r="T803" s="280"/>
      <c r="U803" s="280"/>
      <c r="V803" s="280"/>
      <c r="W803" s="280"/>
      <c r="X803" s="280"/>
      <c r="Y803" s="280"/>
      <c r="Z803" s="280"/>
      <c r="AA803" s="280"/>
      <c r="AB803" s="280"/>
      <c r="AC803" s="280"/>
      <c r="AD803" s="280"/>
    </row>
    <row r="804" spans="1:30" ht="12.75" customHeight="1">
      <c r="A804" s="280"/>
      <c r="B804" s="280"/>
      <c r="C804" s="280"/>
      <c r="D804" s="280"/>
      <c r="E804" s="280"/>
      <c r="F804" s="280"/>
      <c r="G804" s="280"/>
      <c r="H804" s="312"/>
      <c r="I804" s="280"/>
      <c r="J804" s="280"/>
      <c r="K804" s="280"/>
      <c r="L804" s="280"/>
      <c r="M804" s="280"/>
      <c r="N804" s="280"/>
      <c r="O804" s="280"/>
      <c r="P804" s="280"/>
      <c r="Q804" s="280"/>
      <c r="R804" s="280"/>
      <c r="S804" s="280"/>
      <c r="T804" s="280"/>
      <c r="U804" s="280"/>
      <c r="V804" s="280"/>
      <c r="W804" s="280"/>
      <c r="X804" s="280"/>
      <c r="Y804" s="280"/>
      <c r="Z804" s="280"/>
      <c r="AA804" s="280"/>
      <c r="AB804" s="280"/>
      <c r="AC804" s="280"/>
      <c r="AD804" s="280"/>
    </row>
    <row r="805" spans="1:30" ht="12.75" customHeight="1">
      <c r="A805" s="280"/>
      <c r="B805" s="280"/>
      <c r="C805" s="280"/>
      <c r="D805" s="280"/>
      <c r="E805" s="280"/>
      <c r="F805" s="280"/>
      <c r="G805" s="280"/>
      <c r="H805" s="312"/>
      <c r="I805" s="280"/>
      <c r="J805" s="280"/>
      <c r="K805" s="280"/>
      <c r="L805" s="280"/>
      <c r="M805" s="280"/>
      <c r="N805" s="280"/>
      <c r="O805" s="280"/>
      <c r="P805" s="280"/>
      <c r="Q805" s="280"/>
      <c r="R805" s="280"/>
      <c r="S805" s="280"/>
      <c r="T805" s="280"/>
      <c r="U805" s="280"/>
      <c r="V805" s="280"/>
      <c r="W805" s="280"/>
      <c r="X805" s="280"/>
      <c r="Y805" s="280"/>
      <c r="Z805" s="280"/>
      <c r="AA805" s="280"/>
      <c r="AB805" s="280"/>
      <c r="AC805" s="280"/>
      <c r="AD805" s="280"/>
    </row>
    <row r="806" spans="1:30" ht="12.75" customHeight="1">
      <c r="A806" s="280"/>
      <c r="B806" s="280"/>
      <c r="C806" s="280"/>
      <c r="D806" s="280"/>
      <c r="E806" s="280"/>
      <c r="F806" s="280"/>
      <c r="G806" s="280"/>
      <c r="H806" s="312"/>
      <c r="I806" s="280"/>
      <c r="J806" s="280"/>
      <c r="K806" s="280"/>
      <c r="L806" s="280"/>
      <c r="M806" s="280"/>
      <c r="N806" s="280"/>
      <c r="O806" s="280"/>
      <c r="P806" s="280"/>
      <c r="Q806" s="280"/>
      <c r="R806" s="280"/>
      <c r="S806" s="280"/>
      <c r="T806" s="280"/>
      <c r="U806" s="280"/>
      <c r="V806" s="280"/>
      <c r="W806" s="280"/>
      <c r="X806" s="280"/>
      <c r="Y806" s="280"/>
      <c r="Z806" s="280"/>
      <c r="AA806" s="280"/>
      <c r="AB806" s="280"/>
      <c r="AC806" s="280"/>
      <c r="AD806" s="280"/>
    </row>
    <row r="807" spans="1:30" ht="12.75" customHeight="1">
      <c r="A807" s="280"/>
      <c r="B807" s="280"/>
      <c r="C807" s="280"/>
      <c r="D807" s="280"/>
      <c r="E807" s="280"/>
      <c r="F807" s="280"/>
      <c r="G807" s="280"/>
      <c r="H807" s="312"/>
      <c r="I807" s="280"/>
      <c r="J807" s="280"/>
      <c r="K807" s="280"/>
      <c r="L807" s="280"/>
      <c r="M807" s="280"/>
      <c r="N807" s="280"/>
      <c r="O807" s="280"/>
      <c r="P807" s="280"/>
      <c r="Q807" s="280"/>
      <c r="R807" s="280"/>
      <c r="S807" s="280"/>
      <c r="T807" s="280"/>
      <c r="U807" s="280"/>
      <c r="V807" s="280"/>
      <c r="W807" s="280"/>
      <c r="X807" s="280"/>
      <c r="Y807" s="280"/>
      <c r="Z807" s="280"/>
      <c r="AA807" s="280"/>
      <c r="AB807" s="280"/>
      <c r="AC807" s="280"/>
      <c r="AD807" s="280"/>
    </row>
    <row r="808" spans="1:30" ht="12.75" customHeight="1">
      <c r="A808" s="280"/>
      <c r="B808" s="280"/>
      <c r="C808" s="280"/>
      <c r="D808" s="280"/>
      <c r="E808" s="280"/>
      <c r="F808" s="280"/>
      <c r="G808" s="280"/>
      <c r="H808" s="312"/>
      <c r="I808" s="280"/>
      <c r="J808" s="280"/>
      <c r="K808" s="280"/>
      <c r="L808" s="280"/>
      <c r="M808" s="280"/>
      <c r="N808" s="280"/>
      <c r="O808" s="280"/>
      <c r="P808" s="280"/>
      <c r="Q808" s="280"/>
      <c r="R808" s="280"/>
      <c r="S808" s="280"/>
      <c r="T808" s="280"/>
      <c r="U808" s="280"/>
      <c r="V808" s="280"/>
      <c r="W808" s="280"/>
      <c r="X808" s="280"/>
      <c r="Y808" s="280"/>
      <c r="Z808" s="280"/>
      <c r="AA808" s="280"/>
      <c r="AB808" s="280"/>
      <c r="AC808" s="280"/>
      <c r="AD808" s="280"/>
    </row>
    <row r="809" spans="1:30" ht="12.75" customHeight="1">
      <c r="A809" s="280"/>
      <c r="B809" s="280"/>
      <c r="C809" s="280"/>
      <c r="D809" s="280"/>
      <c r="E809" s="280"/>
      <c r="F809" s="280"/>
      <c r="G809" s="280"/>
      <c r="H809" s="312"/>
      <c r="I809" s="280"/>
      <c r="J809" s="280"/>
      <c r="K809" s="280"/>
      <c r="L809" s="280"/>
      <c r="M809" s="280"/>
      <c r="N809" s="280"/>
      <c r="O809" s="280"/>
      <c r="P809" s="280"/>
      <c r="Q809" s="280"/>
      <c r="R809" s="280"/>
      <c r="S809" s="280"/>
      <c r="T809" s="280"/>
      <c r="U809" s="280"/>
      <c r="V809" s="280"/>
      <c r="W809" s="280"/>
      <c r="X809" s="280"/>
      <c r="Y809" s="280"/>
      <c r="Z809" s="280"/>
      <c r="AA809" s="280"/>
      <c r="AB809" s="280"/>
      <c r="AC809" s="280"/>
      <c r="AD809" s="280"/>
    </row>
    <row r="810" spans="1:30" ht="12.75" customHeight="1">
      <c r="A810" s="280"/>
      <c r="B810" s="280"/>
      <c r="C810" s="280"/>
      <c r="D810" s="280"/>
      <c r="E810" s="280"/>
      <c r="F810" s="280"/>
      <c r="G810" s="280"/>
      <c r="H810" s="312"/>
      <c r="I810" s="280"/>
      <c r="J810" s="280"/>
      <c r="K810" s="280"/>
      <c r="L810" s="280"/>
      <c r="M810" s="280"/>
      <c r="N810" s="280"/>
      <c r="O810" s="280"/>
      <c r="P810" s="280"/>
      <c r="Q810" s="280"/>
      <c r="R810" s="280"/>
      <c r="S810" s="280"/>
      <c r="T810" s="280"/>
      <c r="U810" s="280"/>
      <c r="V810" s="280"/>
      <c r="W810" s="280"/>
      <c r="X810" s="280"/>
      <c r="Y810" s="280"/>
      <c r="Z810" s="280"/>
      <c r="AA810" s="280"/>
      <c r="AB810" s="280"/>
      <c r="AC810" s="280"/>
      <c r="AD810" s="280"/>
    </row>
    <row r="811" spans="1:30" ht="12.75" customHeight="1">
      <c r="A811" s="280"/>
      <c r="B811" s="280"/>
      <c r="C811" s="280"/>
      <c r="D811" s="280"/>
      <c r="E811" s="280"/>
      <c r="F811" s="280"/>
      <c r="G811" s="280"/>
      <c r="H811" s="312"/>
      <c r="I811" s="280"/>
      <c r="J811" s="280"/>
      <c r="K811" s="280"/>
      <c r="L811" s="280"/>
      <c r="M811" s="280"/>
      <c r="N811" s="280"/>
      <c r="O811" s="280"/>
      <c r="P811" s="280"/>
      <c r="Q811" s="280"/>
      <c r="R811" s="280"/>
      <c r="S811" s="280"/>
      <c r="T811" s="280"/>
      <c r="U811" s="280"/>
      <c r="V811" s="280"/>
      <c r="W811" s="280"/>
      <c r="X811" s="280"/>
      <c r="Y811" s="280"/>
      <c r="Z811" s="280"/>
      <c r="AA811" s="280"/>
      <c r="AB811" s="280"/>
      <c r="AC811" s="280"/>
      <c r="AD811" s="280"/>
    </row>
    <row r="812" spans="1:30" ht="12.75" customHeight="1">
      <c r="A812" s="280"/>
      <c r="B812" s="280"/>
      <c r="C812" s="280"/>
      <c r="D812" s="280"/>
      <c r="E812" s="280"/>
      <c r="F812" s="280"/>
      <c r="G812" s="280"/>
      <c r="H812" s="312"/>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280"/>
    </row>
    <row r="813" spans="1:30" ht="12.75" customHeight="1">
      <c r="A813" s="280"/>
      <c r="B813" s="280"/>
      <c r="C813" s="280"/>
      <c r="D813" s="280"/>
      <c r="E813" s="280"/>
      <c r="F813" s="280"/>
      <c r="G813" s="280"/>
      <c r="H813" s="312"/>
      <c r="I813" s="280"/>
      <c r="J813" s="280"/>
      <c r="K813" s="280"/>
      <c r="L813" s="280"/>
      <c r="M813" s="280"/>
      <c r="N813" s="280"/>
      <c r="O813" s="280"/>
      <c r="P813" s="280"/>
      <c r="Q813" s="280"/>
      <c r="R813" s="280"/>
      <c r="S813" s="280"/>
      <c r="T813" s="280"/>
      <c r="U813" s="280"/>
      <c r="V813" s="280"/>
      <c r="W813" s="280"/>
      <c r="X813" s="280"/>
      <c r="Y813" s="280"/>
      <c r="Z813" s="280"/>
      <c r="AA813" s="280"/>
      <c r="AB813" s="280"/>
      <c r="AC813" s="280"/>
      <c r="AD813" s="280"/>
    </row>
    <row r="814" spans="1:30" ht="12.75" customHeight="1">
      <c r="A814" s="280"/>
      <c r="B814" s="280"/>
      <c r="C814" s="280"/>
      <c r="D814" s="280"/>
      <c r="E814" s="280"/>
      <c r="F814" s="280"/>
      <c r="G814" s="280"/>
      <c r="H814" s="312"/>
      <c r="I814" s="280"/>
      <c r="J814" s="280"/>
      <c r="K814" s="280"/>
      <c r="L814" s="280"/>
      <c r="M814" s="280"/>
      <c r="N814" s="280"/>
      <c r="O814" s="280"/>
      <c r="P814" s="280"/>
      <c r="Q814" s="280"/>
      <c r="R814" s="280"/>
      <c r="S814" s="280"/>
      <c r="T814" s="280"/>
      <c r="U814" s="280"/>
      <c r="V814" s="280"/>
      <c r="W814" s="280"/>
      <c r="X814" s="280"/>
      <c r="Y814" s="280"/>
      <c r="Z814" s="280"/>
      <c r="AA814" s="280"/>
      <c r="AB814" s="280"/>
      <c r="AC814" s="280"/>
      <c r="AD814" s="280"/>
    </row>
    <row r="815" spans="1:30" ht="12.75" customHeight="1">
      <c r="A815" s="280"/>
      <c r="B815" s="280"/>
      <c r="C815" s="280"/>
      <c r="D815" s="280"/>
      <c r="E815" s="280"/>
      <c r="F815" s="280"/>
      <c r="G815" s="280"/>
      <c r="H815" s="312"/>
      <c r="I815" s="280"/>
      <c r="J815" s="280"/>
      <c r="K815" s="280"/>
      <c r="L815" s="280"/>
      <c r="M815" s="280"/>
      <c r="N815" s="280"/>
      <c r="O815" s="280"/>
      <c r="P815" s="280"/>
      <c r="Q815" s="280"/>
      <c r="R815" s="280"/>
      <c r="S815" s="280"/>
      <c r="T815" s="280"/>
      <c r="U815" s="280"/>
      <c r="V815" s="280"/>
      <c r="W815" s="280"/>
      <c r="X815" s="280"/>
      <c r="Y815" s="280"/>
      <c r="Z815" s="280"/>
      <c r="AA815" s="280"/>
      <c r="AB815" s="280"/>
      <c r="AC815" s="280"/>
      <c r="AD815" s="280"/>
    </row>
    <row r="816" spans="1:30" ht="12.75" customHeight="1">
      <c r="A816" s="280"/>
      <c r="B816" s="280"/>
      <c r="C816" s="280"/>
      <c r="D816" s="280"/>
      <c r="E816" s="280"/>
      <c r="F816" s="280"/>
      <c r="G816" s="280"/>
      <c r="H816" s="312"/>
      <c r="I816" s="280"/>
      <c r="J816" s="280"/>
      <c r="K816" s="280"/>
      <c r="L816" s="280"/>
      <c r="M816" s="280"/>
      <c r="N816" s="280"/>
      <c r="O816" s="280"/>
      <c r="P816" s="280"/>
      <c r="Q816" s="280"/>
      <c r="R816" s="280"/>
      <c r="S816" s="280"/>
      <c r="T816" s="280"/>
      <c r="U816" s="280"/>
      <c r="V816" s="280"/>
      <c r="W816" s="280"/>
      <c r="X816" s="280"/>
      <c r="Y816" s="280"/>
      <c r="Z816" s="280"/>
      <c r="AA816" s="280"/>
      <c r="AB816" s="280"/>
      <c r="AC816" s="280"/>
      <c r="AD816" s="280"/>
    </row>
    <row r="817" spans="1:30" ht="12.75" customHeight="1">
      <c r="A817" s="280"/>
      <c r="B817" s="280"/>
      <c r="C817" s="280"/>
      <c r="D817" s="280"/>
      <c r="E817" s="280"/>
      <c r="F817" s="280"/>
      <c r="G817" s="280"/>
      <c r="H817" s="312"/>
      <c r="I817" s="280"/>
      <c r="J817" s="280"/>
      <c r="K817" s="280"/>
      <c r="L817" s="280"/>
      <c r="M817" s="280"/>
      <c r="N817" s="280"/>
      <c r="O817" s="280"/>
      <c r="P817" s="280"/>
      <c r="Q817" s="280"/>
      <c r="R817" s="280"/>
      <c r="S817" s="280"/>
      <c r="T817" s="280"/>
      <c r="U817" s="280"/>
      <c r="V817" s="280"/>
      <c r="W817" s="280"/>
      <c r="X817" s="280"/>
      <c r="Y817" s="280"/>
      <c r="Z817" s="280"/>
      <c r="AA817" s="280"/>
      <c r="AB817" s="280"/>
      <c r="AC817" s="280"/>
      <c r="AD817" s="280"/>
    </row>
    <row r="818" spans="1:30" ht="12.75" customHeight="1">
      <c r="A818" s="280"/>
      <c r="B818" s="280"/>
      <c r="C818" s="280"/>
      <c r="D818" s="280"/>
      <c r="E818" s="280"/>
      <c r="F818" s="280"/>
      <c r="G818" s="280"/>
      <c r="H818" s="312"/>
      <c r="I818" s="280"/>
      <c r="J818" s="280"/>
      <c r="K818" s="280"/>
      <c r="L818" s="280"/>
      <c r="M818" s="280"/>
      <c r="N818" s="280"/>
      <c r="O818" s="280"/>
      <c r="P818" s="280"/>
      <c r="Q818" s="280"/>
      <c r="R818" s="280"/>
      <c r="S818" s="280"/>
      <c r="T818" s="280"/>
      <c r="U818" s="280"/>
      <c r="V818" s="280"/>
      <c r="W818" s="280"/>
      <c r="X818" s="280"/>
      <c r="Y818" s="280"/>
      <c r="Z818" s="280"/>
      <c r="AA818" s="280"/>
      <c r="AB818" s="280"/>
      <c r="AC818" s="280"/>
      <c r="AD818" s="280"/>
    </row>
    <row r="819" spans="1:30" ht="12.75" customHeight="1">
      <c r="A819" s="280"/>
      <c r="B819" s="280"/>
      <c r="C819" s="280"/>
      <c r="D819" s="280"/>
      <c r="E819" s="280"/>
      <c r="F819" s="280"/>
      <c r="G819" s="280"/>
      <c r="H819" s="312"/>
      <c r="I819" s="280"/>
      <c r="J819" s="280"/>
      <c r="K819" s="280"/>
      <c r="L819" s="280"/>
      <c r="M819" s="280"/>
      <c r="N819" s="280"/>
      <c r="O819" s="280"/>
      <c r="P819" s="280"/>
      <c r="Q819" s="280"/>
      <c r="R819" s="280"/>
      <c r="S819" s="280"/>
      <c r="T819" s="280"/>
      <c r="U819" s="280"/>
      <c r="V819" s="280"/>
      <c r="W819" s="280"/>
      <c r="X819" s="280"/>
      <c r="Y819" s="280"/>
      <c r="Z819" s="280"/>
      <c r="AA819" s="280"/>
      <c r="AB819" s="280"/>
      <c r="AC819" s="280"/>
      <c r="AD819" s="280"/>
    </row>
    <row r="820" spans="1:30" ht="12.75" customHeight="1">
      <c r="A820" s="280"/>
      <c r="B820" s="280"/>
      <c r="C820" s="280"/>
      <c r="D820" s="280"/>
      <c r="E820" s="280"/>
      <c r="F820" s="280"/>
      <c r="G820" s="280"/>
      <c r="H820" s="312"/>
      <c r="I820" s="280"/>
      <c r="J820" s="280"/>
      <c r="K820" s="280"/>
      <c r="L820" s="280"/>
      <c r="M820" s="280"/>
      <c r="N820" s="280"/>
      <c r="O820" s="280"/>
      <c r="P820" s="280"/>
      <c r="Q820" s="280"/>
      <c r="R820" s="280"/>
      <c r="S820" s="280"/>
      <c r="T820" s="280"/>
      <c r="U820" s="280"/>
      <c r="V820" s="280"/>
      <c r="W820" s="280"/>
      <c r="X820" s="280"/>
      <c r="Y820" s="280"/>
      <c r="Z820" s="280"/>
      <c r="AA820" s="280"/>
      <c r="AB820" s="280"/>
      <c r="AC820" s="280"/>
      <c r="AD820" s="280"/>
    </row>
    <row r="821" spans="1:30" ht="12.75" customHeight="1">
      <c r="A821" s="280"/>
      <c r="B821" s="280"/>
      <c r="C821" s="280"/>
      <c r="D821" s="280"/>
      <c r="E821" s="280"/>
      <c r="F821" s="280"/>
      <c r="G821" s="280"/>
      <c r="H821" s="312"/>
      <c r="I821" s="280"/>
      <c r="J821" s="280"/>
      <c r="K821" s="280"/>
      <c r="L821" s="280"/>
      <c r="M821" s="280"/>
      <c r="N821" s="280"/>
      <c r="O821" s="280"/>
      <c r="P821" s="280"/>
      <c r="Q821" s="280"/>
      <c r="R821" s="280"/>
      <c r="S821" s="280"/>
      <c r="T821" s="280"/>
      <c r="U821" s="280"/>
      <c r="V821" s="280"/>
      <c r="W821" s="280"/>
      <c r="X821" s="280"/>
      <c r="Y821" s="280"/>
      <c r="Z821" s="280"/>
      <c r="AA821" s="280"/>
      <c r="AB821" s="280"/>
      <c r="AC821" s="280"/>
      <c r="AD821" s="280"/>
    </row>
    <row r="822" spans="1:30" ht="12.75" customHeight="1">
      <c r="A822" s="280"/>
      <c r="B822" s="280"/>
      <c r="C822" s="280"/>
      <c r="D822" s="280"/>
      <c r="E822" s="280"/>
      <c r="F822" s="280"/>
      <c r="G822" s="280"/>
      <c r="H822" s="312"/>
      <c r="I822" s="280"/>
      <c r="J822" s="280"/>
      <c r="K822" s="280"/>
      <c r="L822" s="280"/>
      <c r="M822" s="280"/>
      <c r="N822" s="280"/>
      <c r="O822" s="280"/>
      <c r="P822" s="280"/>
      <c r="Q822" s="280"/>
      <c r="R822" s="280"/>
      <c r="S822" s="280"/>
      <c r="T822" s="280"/>
      <c r="U822" s="280"/>
      <c r="V822" s="280"/>
      <c r="W822" s="280"/>
      <c r="X822" s="280"/>
      <c r="Y822" s="280"/>
      <c r="Z822" s="280"/>
      <c r="AA822" s="280"/>
      <c r="AB822" s="280"/>
      <c r="AC822" s="280"/>
      <c r="AD822" s="280"/>
    </row>
    <row r="823" spans="1:30" ht="12.75" customHeight="1">
      <c r="A823" s="280"/>
      <c r="B823" s="280"/>
      <c r="C823" s="280"/>
      <c r="D823" s="280"/>
      <c r="E823" s="280"/>
      <c r="F823" s="280"/>
      <c r="G823" s="280"/>
      <c r="H823" s="312"/>
      <c r="I823" s="280"/>
      <c r="J823" s="280"/>
      <c r="K823" s="280"/>
      <c r="L823" s="280"/>
      <c r="M823" s="280"/>
      <c r="N823" s="280"/>
      <c r="O823" s="280"/>
      <c r="P823" s="280"/>
      <c r="Q823" s="280"/>
      <c r="R823" s="280"/>
      <c r="S823" s="280"/>
      <c r="T823" s="280"/>
      <c r="U823" s="280"/>
      <c r="V823" s="280"/>
      <c r="W823" s="280"/>
      <c r="X823" s="280"/>
      <c r="Y823" s="280"/>
      <c r="Z823" s="280"/>
      <c r="AA823" s="280"/>
      <c r="AB823" s="280"/>
      <c r="AC823" s="280"/>
      <c r="AD823" s="280"/>
    </row>
    <row r="824" spans="1:30" ht="12.75" customHeight="1">
      <c r="A824" s="280"/>
      <c r="B824" s="280"/>
      <c r="C824" s="280"/>
      <c r="D824" s="280"/>
      <c r="E824" s="280"/>
      <c r="F824" s="280"/>
      <c r="G824" s="280"/>
      <c r="H824" s="312"/>
      <c r="I824" s="280"/>
      <c r="J824" s="280"/>
      <c r="K824" s="280"/>
      <c r="L824" s="280"/>
      <c r="M824" s="280"/>
      <c r="N824" s="280"/>
      <c r="O824" s="280"/>
      <c r="P824" s="280"/>
      <c r="Q824" s="280"/>
      <c r="R824" s="280"/>
      <c r="S824" s="280"/>
      <c r="T824" s="280"/>
      <c r="U824" s="280"/>
      <c r="V824" s="280"/>
      <c r="W824" s="280"/>
      <c r="X824" s="280"/>
      <c r="Y824" s="280"/>
      <c r="Z824" s="280"/>
      <c r="AA824" s="280"/>
      <c r="AB824" s="280"/>
      <c r="AC824" s="280"/>
      <c r="AD824" s="280"/>
    </row>
    <row r="825" spans="1:30" ht="12.75" customHeight="1">
      <c r="A825" s="280"/>
      <c r="B825" s="280"/>
      <c r="C825" s="280"/>
      <c r="D825" s="280"/>
      <c r="E825" s="280"/>
      <c r="F825" s="280"/>
      <c r="G825" s="280"/>
      <c r="H825" s="312"/>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280"/>
    </row>
    <row r="826" spans="1:30" ht="12.75" customHeight="1">
      <c r="A826" s="280"/>
      <c r="B826" s="280"/>
      <c r="C826" s="280"/>
      <c r="D826" s="280"/>
      <c r="E826" s="280"/>
      <c r="F826" s="280"/>
      <c r="G826" s="280"/>
      <c r="H826" s="312"/>
      <c r="I826" s="280"/>
      <c r="J826" s="280"/>
      <c r="K826" s="280"/>
      <c r="L826" s="280"/>
      <c r="M826" s="280"/>
      <c r="N826" s="280"/>
      <c r="O826" s="280"/>
      <c r="P826" s="280"/>
      <c r="Q826" s="280"/>
      <c r="R826" s="280"/>
      <c r="S826" s="280"/>
      <c r="T826" s="280"/>
      <c r="U826" s="280"/>
      <c r="V826" s="280"/>
      <c r="W826" s="280"/>
      <c r="X826" s="280"/>
      <c r="Y826" s="280"/>
      <c r="Z826" s="280"/>
      <c r="AA826" s="280"/>
      <c r="AB826" s="280"/>
      <c r="AC826" s="280"/>
      <c r="AD826" s="280"/>
    </row>
    <row r="827" spans="1:30" ht="12.75" customHeight="1">
      <c r="A827" s="280"/>
      <c r="B827" s="280"/>
      <c r="C827" s="280"/>
      <c r="D827" s="280"/>
      <c r="E827" s="280"/>
      <c r="F827" s="280"/>
      <c r="G827" s="280"/>
      <c r="H827" s="312"/>
      <c r="I827" s="280"/>
      <c r="J827" s="280"/>
      <c r="K827" s="280"/>
      <c r="L827" s="280"/>
      <c r="M827" s="280"/>
      <c r="N827" s="280"/>
      <c r="O827" s="280"/>
      <c r="P827" s="280"/>
      <c r="Q827" s="280"/>
      <c r="R827" s="280"/>
      <c r="S827" s="280"/>
      <c r="T827" s="280"/>
      <c r="U827" s="280"/>
      <c r="V827" s="280"/>
      <c r="W827" s="280"/>
      <c r="X827" s="280"/>
      <c r="Y827" s="280"/>
      <c r="Z827" s="280"/>
      <c r="AA827" s="280"/>
      <c r="AB827" s="280"/>
      <c r="AC827" s="280"/>
      <c r="AD827" s="280"/>
    </row>
    <row r="828" spans="1:30" ht="12.75" customHeight="1">
      <c r="A828" s="280"/>
      <c r="B828" s="280"/>
      <c r="C828" s="280"/>
      <c r="D828" s="280"/>
      <c r="E828" s="280"/>
      <c r="F828" s="280"/>
      <c r="G828" s="280"/>
      <c r="H828" s="312"/>
      <c r="I828" s="280"/>
      <c r="J828" s="280"/>
      <c r="K828" s="280"/>
      <c r="L828" s="280"/>
      <c r="M828" s="280"/>
      <c r="N828" s="280"/>
      <c r="O828" s="280"/>
      <c r="P828" s="280"/>
      <c r="Q828" s="280"/>
      <c r="R828" s="280"/>
      <c r="S828" s="280"/>
      <c r="T828" s="280"/>
      <c r="U828" s="280"/>
      <c r="V828" s="280"/>
      <c r="W828" s="280"/>
      <c r="X828" s="280"/>
      <c r="Y828" s="280"/>
      <c r="Z828" s="280"/>
      <c r="AA828" s="280"/>
      <c r="AB828" s="280"/>
      <c r="AC828" s="280"/>
      <c r="AD828" s="280"/>
    </row>
    <row r="829" spans="1:30" ht="12.75" customHeight="1">
      <c r="A829" s="280"/>
      <c r="B829" s="280"/>
      <c r="C829" s="280"/>
      <c r="D829" s="280"/>
      <c r="E829" s="280"/>
      <c r="F829" s="280"/>
      <c r="G829" s="280"/>
      <c r="H829" s="312"/>
      <c r="I829" s="280"/>
      <c r="J829" s="280"/>
      <c r="K829" s="280"/>
      <c r="L829" s="280"/>
      <c r="M829" s="280"/>
      <c r="N829" s="280"/>
      <c r="O829" s="280"/>
      <c r="P829" s="280"/>
      <c r="Q829" s="280"/>
      <c r="R829" s="280"/>
      <c r="S829" s="280"/>
      <c r="T829" s="280"/>
      <c r="U829" s="280"/>
      <c r="V829" s="280"/>
      <c r="W829" s="280"/>
      <c r="X829" s="280"/>
      <c r="Y829" s="280"/>
      <c r="Z829" s="280"/>
      <c r="AA829" s="280"/>
      <c r="AB829" s="280"/>
      <c r="AC829" s="280"/>
      <c r="AD829" s="280"/>
    </row>
    <row r="830" spans="1:30" ht="12.75" customHeight="1">
      <c r="A830" s="280"/>
      <c r="B830" s="280"/>
      <c r="C830" s="280"/>
      <c r="D830" s="280"/>
      <c r="E830" s="280"/>
      <c r="F830" s="280"/>
      <c r="G830" s="280"/>
      <c r="H830" s="312"/>
      <c r="I830" s="280"/>
      <c r="J830" s="280"/>
      <c r="K830" s="280"/>
      <c r="L830" s="280"/>
      <c r="M830" s="280"/>
      <c r="N830" s="280"/>
      <c r="O830" s="280"/>
      <c r="P830" s="280"/>
      <c r="Q830" s="280"/>
      <c r="R830" s="280"/>
      <c r="S830" s="280"/>
      <c r="T830" s="280"/>
      <c r="U830" s="280"/>
      <c r="V830" s="280"/>
      <c r="W830" s="280"/>
      <c r="X830" s="280"/>
      <c r="Y830" s="280"/>
      <c r="Z830" s="280"/>
      <c r="AA830" s="280"/>
      <c r="AB830" s="280"/>
      <c r="AC830" s="280"/>
      <c r="AD830" s="280"/>
    </row>
    <row r="831" spans="1:30" ht="12.75" customHeight="1">
      <c r="A831" s="280"/>
      <c r="B831" s="280"/>
      <c r="C831" s="280"/>
      <c r="D831" s="280"/>
      <c r="E831" s="280"/>
      <c r="F831" s="280"/>
      <c r="G831" s="280"/>
      <c r="H831" s="312"/>
      <c r="I831" s="280"/>
      <c r="J831" s="280"/>
      <c r="K831" s="280"/>
      <c r="L831" s="280"/>
      <c r="M831" s="280"/>
      <c r="N831" s="280"/>
      <c r="O831" s="280"/>
      <c r="P831" s="280"/>
      <c r="Q831" s="280"/>
      <c r="R831" s="280"/>
      <c r="S831" s="280"/>
      <c r="T831" s="280"/>
      <c r="U831" s="280"/>
      <c r="V831" s="280"/>
      <c r="W831" s="280"/>
      <c r="X831" s="280"/>
      <c r="Y831" s="280"/>
      <c r="Z831" s="280"/>
      <c r="AA831" s="280"/>
      <c r="AB831" s="280"/>
      <c r="AC831" s="280"/>
      <c r="AD831" s="280"/>
    </row>
    <row r="832" spans="1:30" ht="12.75" customHeight="1">
      <c r="A832" s="280"/>
      <c r="B832" s="280"/>
      <c r="C832" s="280"/>
      <c r="D832" s="280"/>
      <c r="E832" s="280"/>
      <c r="F832" s="280"/>
      <c r="G832" s="280"/>
      <c r="H832" s="312"/>
      <c r="I832" s="280"/>
      <c r="J832" s="280"/>
      <c r="K832" s="280"/>
      <c r="L832" s="280"/>
      <c r="M832" s="280"/>
      <c r="N832" s="280"/>
      <c r="O832" s="280"/>
      <c r="P832" s="280"/>
      <c r="Q832" s="280"/>
      <c r="R832" s="280"/>
      <c r="S832" s="280"/>
      <c r="T832" s="280"/>
      <c r="U832" s="280"/>
      <c r="V832" s="280"/>
      <c r="W832" s="280"/>
      <c r="X832" s="280"/>
      <c r="Y832" s="280"/>
      <c r="Z832" s="280"/>
      <c r="AA832" s="280"/>
      <c r="AB832" s="280"/>
      <c r="AC832" s="280"/>
      <c r="AD832" s="280"/>
    </row>
    <row r="833" spans="1:30" ht="12.75" customHeight="1">
      <c r="A833" s="280"/>
      <c r="B833" s="280"/>
      <c r="C833" s="280"/>
      <c r="D833" s="280"/>
      <c r="E833" s="280"/>
      <c r="F833" s="280"/>
      <c r="G833" s="280"/>
      <c r="H833" s="312"/>
      <c r="I833" s="280"/>
      <c r="J833" s="280"/>
      <c r="K833" s="280"/>
      <c r="L833" s="280"/>
      <c r="M833" s="280"/>
      <c r="N833" s="280"/>
      <c r="O833" s="280"/>
      <c r="P833" s="280"/>
      <c r="Q833" s="280"/>
      <c r="R833" s="280"/>
      <c r="S833" s="280"/>
      <c r="T833" s="280"/>
      <c r="U833" s="280"/>
      <c r="V833" s="280"/>
      <c r="W833" s="280"/>
      <c r="X833" s="280"/>
      <c r="Y833" s="280"/>
      <c r="Z833" s="280"/>
      <c r="AA833" s="280"/>
      <c r="AB833" s="280"/>
      <c r="AC833" s="280"/>
      <c r="AD833" s="280"/>
    </row>
    <row r="834" spans="1:30" ht="12.75" customHeight="1">
      <c r="A834" s="280"/>
      <c r="B834" s="280"/>
      <c r="C834" s="280"/>
      <c r="D834" s="280"/>
      <c r="E834" s="280"/>
      <c r="F834" s="280"/>
      <c r="G834" s="280"/>
      <c r="H834" s="312"/>
      <c r="I834" s="280"/>
      <c r="J834" s="280"/>
      <c r="K834" s="280"/>
      <c r="L834" s="280"/>
      <c r="M834" s="280"/>
      <c r="N834" s="280"/>
      <c r="O834" s="280"/>
      <c r="P834" s="280"/>
      <c r="Q834" s="280"/>
      <c r="R834" s="280"/>
      <c r="S834" s="280"/>
      <c r="T834" s="280"/>
      <c r="U834" s="280"/>
      <c r="V834" s="280"/>
      <c r="W834" s="280"/>
      <c r="X834" s="280"/>
      <c r="Y834" s="280"/>
      <c r="Z834" s="280"/>
      <c r="AA834" s="280"/>
      <c r="AB834" s="280"/>
      <c r="AC834" s="280"/>
      <c r="AD834" s="280"/>
    </row>
    <row r="835" spans="1:30" ht="12.75" customHeight="1">
      <c r="A835" s="280"/>
      <c r="B835" s="280"/>
      <c r="C835" s="280"/>
      <c r="D835" s="280"/>
      <c r="E835" s="280"/>
      <c r="F835" s="280"/>
      <c r="G835" s="280"/>
      <c r="H835" s="312"/>
      <c r="I835" s="280"/>
      <c r="J835" s="280"/>
      <c r="K835" s="280"/>
      <c r="L835" s="280"/>
      <c r="M835" s="280"/>
      <c r="N835" s="280"/>
      <c r="O835" s="280"/>
      <c r="P835" s="280"/>
      <c r="Q835" s="280"/>
      <c r="R835" s="280"/>
      <c r="S835" s="280"/>
      <c r="T835" s="280"/>
      <c r="U835" s="280"/>
      <c r="V835" s="280"/>
      <c r="W835" s="280"/>
      <c r="X835" s="280"/>
      <c r="Y835" s="280"/>
      <c r="Z835" s="280"/>
      <c r="AA835" s="280"/>
      <c r="AB835" s="280"/>
      <c r="AC835" s="280"/>
      <c r="AD835" s="280"/>
    </row>
    <row r="836" spans="1:30" ht="12.75" customHeight="1">
      <c r="A836" s="280"/>
      <c r="B836" s="280"/>
      <c r="C836" s="280"/>
      <c r="D836" s="280"/>
      <c r="E836" s="280"/>
      <c r="F836" s="280"/>
      <c r="G836" s="280"/>
      <c r="H836" s="312"/>
      <c r="I836" s="280"/>
      <c r="J836" s="280"/>
      <c r="K836" s="280"/>
      <c r="L836" s="280"/>
      <c r="M836" s="280"/>
      <c r="N836" s="280"/>
      <c r="O836" s="280"/>
      <c r="P836" s="280"/>
      <c r="Q836" s="280"/>
      <c r="R836" s="280"/>
      <c r="S836" s="280"/>
      <c r="T836" s="280"/>
      <c r="U836" s="280"/>
      <c r="V836" s="280"/>
      <c r="W836" s="280"/>
      <c r="X836" s="280"/>
      <c r="Y836" s="280"/>
      <c r="Z836" s="280"/>
      <c r="AA836" s="280"/>
      <c r="AB836" s="280"/>
      <c r="AC836" s="280"/>
      <c r="AD836" s="280"/>
    </row>
    <row r="837" spans="1:30" ht="12.75" customHeight="1">
      <c r="A837" s="280"/>
      <c r="B837" s="280"/>
      <c r="C837" s="280"/>
      <c r="D837" s="280"/>
      <c r="E837" s="280"/>
      <c r="F837" s="280"/>
      <c r="G837" s="280"/>
      <c r="H837" s="312"/>
      <c r="I837" s="280"/>
      <c r="J837" s="280"/>
      <c r="K837" s="280"/>
      <c r="L837" s="280"/>
      <c r="M837" s="280"/>
      <c r="N837" s="280"/>
      <c r="O837" s="280"/>
      <c r="P837" s="280"/>
      <c r="Q837" s="280"/>
      <c r="R837" s="280"/>
      <c r="S837" s="280"/>
      <c r="T837" s="280"/>
      <c r="U837" s="280"/>
      <c r="V837" s="280"/>
      <c r="W837" s="280"/>
      <c r="X837" s="280"/>
      <c r="Y837" s="280"/>
      <c r="Z837" s="280"/>
      <c r="AA837" s="280"/>
      <c r="AB837" s="280"/>
      <c r="AC837" s="280"/>
      <c r="AD837" s="280"/>
    </row>
    <row r="838" spans="1:30" ht="12.75" customHeight="1">
      <c r="A838" s="280"/>
      <c r="B838" s="280"/>
      <c r="C838" s="280"/>
      <c r="D838" s="280"/>
      <c r="E838" s="280"/>
      <c r="F838" s="280"/>
      <c r="G838" s="280"/>
      <c r="H838" s="312"/>
      <c r="I838" s="280"/>
      <c r="J838" s="280"/>
      <c r="K838" s="280"/>
      <c r="L838" s="280"/>
      <c r="M838" s="280"/>
      <c r="N838" s="280"/>
      <c r="O838" s="280"/>
      <c r="P838" s="280"/>
      <c r="Q838" s="280"/>
      <c r="R838" s="280"/>
      <c r="S838" s="280"/>
      <c r="T838" s="280"/>
      <c r="U838" s="280"/>
      <c r="V838" s="280"/>
      <c r="W838" s="280"/>
      <c r="X838" s="280"/>
      <c r="Y838" s="280"/>
      <c r="Z838" s="280"/>
      <c r="AA838" s="280"/>
      <c r="AB838" s="280"/>
      <c r="AC838" s="280"/>
      <c r="AD838" s="280"/>
    </row>
    <row r="839" spans="1:30" ht="12.75" customHeight="1">
      <c r="A839" s="280"/>
      <c r="B839" s="280"/>
      <c r="C839" s="280"/>
      <c r="D839" s="280"/>
      <c r="E839" s="280"/>
      <c r="F839" s="280"/>
      <c r="G839" s="280"/>
      <c r="H839" s="312"/>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280"/>
    </row>
    <row r="840" spans="1:30" ht="12.75" customHeight="1">
      <c r="A840" s="280"/>
      <c r="B840" s="280"/>
      <c r="C840" s="280"/>
      <c r="D840" s="280"/>
      <c r="E840" s="280"/>
      <c r="F840" s="280"/>
      <c r="G840" s="280"/>
      <c r="H840" s="312"/>
      <c r="I840" s="280"/>
      <c r="J840" s="280"/>
      <c r="K840" s="280"/>
      <c r="L840" s="280"/>
      <c r="M840" s="280"/>
      <c r="N840" s="280"/>
      <c r="O840" s="280"/>
      <c r="P840" s="280"/>
      <c r="Q840" s="280"/>
      <c r="R840" s="280"/>
      <c r="S840" s="280"/>
      <c r="T840" s="280"/>
      <c r="U840" s="280"/>
      <c r="V840" s="280"/>
      <c r="W840" s="280"/>
      <c r="X840" s="280"/>
      <c r="Y840" s="280"/>
      <c r="Z840" s="280"/>
      <c r="AA840" s="280"/>
      <c r="AB840" s="280"/>
      <c r="AC840" s="280"/>
      <c r="AD840" s="280"/>
    </row>
    <row r="841" spans="1:30" ht="12.75" customHeight="1">
      <c r="A841" s="280"/>
      <c r="B841" s="280"/>
      <c r="C841" s="280"/>
      <c r="D841" s="280"/>
      <c r="E841" s="280"/>
      <c r="F841" s="280"/>
      <c r="G841" s="280"/>
      <c r="H841" s="312"/>
      <c r="I841" s="280"/>
      <c r="J841" s="280"/>
      <c r="K841" s="280"/>
      <c r="L841" s="280"/>
      <c r="M841" s="280"/>
      <c r="N841" s="280"/>
      <c r="O841" s="280"/>
      <c r="P841" s="280"/>
      <c r="Q841" s="280"/>
      <c r="R841" s="280"/>
      <c r="S841" s="280"/>
      <c r="T841" s="280"/>
      <c r="U841" s="280"/>
      <c r="V841" s="280"/>
      <c r="W841" s="280"/>
      <c r="X841" s="280"/>
      <c r="Y841" s="280"/>
      <c r="Z841" s="280"/>
      <c r="AA841" s="280"/>
      <c r="AB841" s="280"/>
      <c r="AC841" s="280"/>
      <c r="AD841" s="280"/>
    </row>
    <row r="842" spans="1:30" ht="12.75" customHeight="1">
      <c r="A842" s="280"/>
      <c r="B842" s="280"/>
      <c r="C842" s="280"/>
      <c r="D842" s="280"/>
      <c r="E842" s="280"/>
      <c r="F842" s="280"/>
      <c r="G842" s="280"/>
      <c r="H842" s="312"/>
      <c r="I842" s="280"/>
      <c r="J842" s="280"/>
      <c r="K842" s="280"/>
      <c r="L842" s="280"/>
      <c r="M842" s="280"/>
      <c r="N842" s="280"/>
      <c r="O842" s="280"/>
      <c r="P842" s="280"/>
      <c r="Q842" s="280"/>
      <c r="R842" s="280"/>
      <c r="S842" s="280"/>
      <c r="T842" s="280"/>
      <c r="U842" s="280"/>
      <c r="V842" s="280"/>
      <c r="W842" s="280"/>
      <c r="X842" s="280"/>
      <c r="Y842" s="280"/>
      <c r="Z842" s="280"/>
      <c r="AA842" s="280"/>
      <c r="AB842" s="280"/>
      <c r="AC842" s="280"/>
      <c r="AD842" s="280"/>
    </row>
    <row r="843" spans="1:30" ht="12.75" customHeight="1">
      <c r="A843" s="280"/>
      <c r="B843" s="280"/>
      <c r="C843" s="280"/>
      <c r="D843" s="280"/>
      <c r="E843" s="280"/>
      <c r="F843" s="280"/>
      <c r="G843" s="280"/>
      <c r="H843" s="312"/>
      <c r="I843" s="280"/>
      <c r="J843" s="280"/>
      <c r="K843" s="280"/>
      <c r="L843" s="280"/>
      <c r="M843" s="280"/>
      <c r="N843" s="280"/>
      <c r="O843" s="280"/>
      <c r="P843" s="280"/>
      <c r="Q843" s="280"/>
      <c r="R843" s="280"/>
      <c r="S843" s="280"/>
      <c r="T843" s="280"/>
      <c r="U843" s="280"/>
      <c r="V843" s="280"/>
      <c r="W843" s="280"/>
      <c r="X843" s="280"/>
      <c r="Y843" s="280"/>
      <c r="Z843" s="280"/>
      <c r="AA843" s="280"/>
      <c r="AB843" s="280"/>
      <c r="AC843" s="280"/>
      <c r="AD843" s="280"/>
    </row>
    <row r="844" spans="1:30" ht="12.75" customHeight="1">
      <c r="A844" s="280"/>
      <c r="B844" s="280"/>
      <c r="C844" s="280"/>
      <c r="D844" s="280"/>
      <c r="E844" s="280"/>
      <c r="F844" s="280"/>
      <c r="G844" s="280"/>
      <c r="H844" s="312"/>
      <c r="I844" s="280"/>
      <c r="J844" s="280"/>
      <c r="K844" s="280"/>
      <c r="L844" s="280"/>
      <c r="M844" s="280"/>
      <c r="N844" s="280"/>
      <c r="O844" s="280"/>
      <c r="P844" s="280"/>
      <c r="Q844" s="280"/>
      <c r="R844" s="280"/>
      <c r="S844" s="280"/>
      <c r="T844" s="280"/>
      <c r="U844" s="280"/>
      <c r="V844" s="280"/>
      <c r="W844" s="280"/>
      <c r="X844" s="280"/>
      <c r="Y844" s="280"/>
      <c r="Z844" s="280"/>
      <c r="AA844" s="280"/>
      <c r="AB844" s="280"/>
      <c r="AC844" s="280"/>
      <c r="AD844" s="280"/>
    </row>
    <row r="845" spans="1:30" ht="12.75" customHeight="1">
      <c r="A845" s="280"/>
      <c r="B845" s="280"/>
      <c r="C845" s="280"/>
      <c r="D845" s="280"/>
      <c r="E845" s="280"/>
      <c r="F845" s="280"/>
      <c r="G845" s="280"/>
      <c r="H845" s="312"/>
      <c r="I845" s="280"/>
      <c r="J845" s="280"/>
      <c r="K845" s="280"/>
      <c r="L845" s="280"/>
      <c r="M845" s="280"/>
      <c r="N845" s="280"/>
      <c r="O845" s="280"/>
      <c r="P845" s="280"/>
      <c r="Q845" s="280"/>
      <c r="R845" s="280"/>
      <c r="S845" s="280"/>
      <c r="T845" s="280"/>
      <c r="U845" s="280"/>
      <c r="V845" s="280"/>
      <c r="W845" s="280"/>
      <c r="X845" s="280"/>
      <c r="Y845" s="280"/>
      <c r="Z845" s="280"/>
      <c r="AA845" s="280"/>
      <c r="AB845" s="280"/>
      <c r="AC845" s="280"/>
      <c r="AD845" s="280"/>
    </row>
    <row r="846" spans="1:30" ht="12.75" customHeight="1">
      <c r="A846" s="280"/>
      <c r="B846" s="280"/>
      <c r="C846" s="280"/>
      <c r="D846" s="280"/>
      <c r="E846" s="280"/>
      <c r="F846" s="280"/>
      <c r="G846" s="280"/>
      <c r="H846" s="312"/>
      <c r="I846" s="280"/>
      <c r="J846" s="280"/>
      <c r="K846" s="280"/>
      <c r="L846" s="280"/>
      <c r="M846" s="280"/>
      <c r="N846" s="280"/>
      <c r="O846" s="280"/>
      <c r="P846" s="280"/>
      <c r="Q846" s="280"/>
      <c r="R846" s="280"/>
      <c r="S846" s="280"/>
      <c r="T846" s="280"/>
      <c r="U846" s="280"/>
      <c r="V846" s="280"/>
      <c r="W846" s="280"/>
      <c r="X846" s="280"/>
      <c r="Y846" s="280"/>
      <c r="Z846" s="280"/>
      <c r="AA846" s="280"/>
      <c r="AB846" s="280"/>
      <c r="AC846" s="280"/>
      <c r="AD846" s="280"/>
    </row>
    <row r="847" spans="1:30" ht="12.75" customHeight="1">
      <c r="A847" s="280"/>
      <c r="B847" s="280"/>
      <c r="C847" s="280"/>
      <c r="D847" s="280"/>
      <c r="E847" s="280"/>
      <c r="F847" s="280"/>
      <c r="G847" s="280"/>
      <c r="H847" s="312"/>
      <c r="I847" s="280"/>
      <c r="J847" s="280"/>
      <c r="K847" s="280"/>
      <c r="L847" s="280"/>
      <c r="M847" s="280"/>
      <c r="N847" s="280"/>
      <c r="O847" s="280"/>
      <c r="P847" s="280"/>
      <c r="Q847" s="280"/>
      <c r="R847" s="280"/>
      <c r="S847" s="280"/>
      <c r="T847" s="280"/>
      <c r="U847" s="280"/>
      <c r="V847" s="280"/>
      <c r="W847" s="280"/>
      <c r="X847" s="280"/>
      <c r="Y847" s="280"/>
      <c r="Z847" s="280"/>
      <c r="AA847" s="280"/>
      <c r="AB847" s="280"/>
      <c r="AC847" s="280"/>
      <c r="AD847" s="280"/>
    </row>
    <row r="848" spans="1:30" ht="12.75" customHeight="1">
      <c r="A848" s="280"/>
      <c r="B848" s="280"/>
      <c r="C848" s="280"/>
      <c r="D848" s="280"/>
      <c r="E848" s="280"/>
      <c r="F848" s="280"/>
      <c r="G848" s="280"/>
      <c r="H848" s="312"/>
      <c r="I848" s="280"/>
      <c r="J848" s="280"/>
      <c r="K848" s="280"/>
      <c r="L848" s="280"/>
      <c r="M848" s="280"/>
      <c r="N848" s="280"/>
      <c r="O848" s="280"/>
      <c r="P848" s="280"/>
      <c r="Q848" s="280"/>
      <c r="R848" s="280"/>
      <c r="S848" s="280"/>
      <c r="T848" s="280"/>
      <c r="U848" s="280"/>
      <c r="V848" s="280"/>
      <c r="W848" s="280"/>
      <c r="X848" s="280"/>
      <c r="Y848" s="280"/>
      <c r="Z848" s="280"/>
      <c r="AA848" s="280"/>
      <c r="AB848" s="280"/>
      <c r="AC848" s="280"/>
      <c r="AD848" s="280"/>
    </row>
    <row r="849" spans="1:30" ht="12.75" customHeight="1">
      <c r="A849" s="280"/>
      <c r="B849" s="280"/>
      <c r="C849" s="280"/>
      <c r="D849" s="280"/>
      <c r="E849" s="280"/>
      <c r="F849" s="280"/>
      <c r="G849" s="280"/>
      <c r="H849" s="312"/>
      <c r="I849" s="280"/>
      <c r="J849" s="280"/>
      <c r="K849" s="280"/>
      <c r="L849" s="280"/>
      <c r="M849" s="280"/>
      <c r="N849" s="280"/>
      <c r="O849" s="280"/>
      <c r="P849" s="280"/>
      <c r="Q849" s="280"/>
      <c r="R849" s="280"/>
      <c r="S849" s="280"/>
      <c r="T849" s="280"/>
      <c r="U849" s="280"/>
      <c r="V849" s="280"/>
      <c r="W849" s="280"/>
      <c r="X849" s="280"/>
      <c r="Y849" s="280"/>
      <c r="Z849" s="280"/>
      <c r="AA849" s="280"/>
      <c r="AB849" s="280"/>
      <c r="AC849" s="280"/>
      <c r="AD849" s="280"/>
    </row>
    <row r="850" spans="1:30" ht="12.75" customHeight="1">
      <c r="A850" s="280"/>
      <c r="B850" s="280"/>
      <c r="C850" s="280"/>
      <c r="D850" s="280"/>
      <c r="E850" s="280"/>
      <c r="F850" s="280"/>
      <c r="G850" s="280"/>
      <c r="H850" s="312"/>
      <c r="I850" s="280"/>
      <c r="J850" s="280"/>
      <c r="K850" s="280"/>
      <c r="L850" s="280"/>
      <c r="M850" s="280"/>
      <c r="N850" s="280"/>
      <c r="O850" s="280"/>
      <c r="P850" s="280"/>
      <c r="Q850" s="280"/>
      <c r="R850" s="280"/>
      <c r="S850" s="280"/>
      <c r="T850" s="280"/>
      <c r="U850" s="280"/>
      <c r="V850" s="280"/>
      <c r="W850" s="280"/>
      <c r="X850" s="280"/>
      <c r="Y850" s="280"/>
      <c r="Z850" s="280"/>
      <c r="AA850" s="280"/>
      <c r="AB850" s="280"/>
      <c r="AC850" s="280"/>
      <c r="AD850" s="280"/>
    </row>
    <row r="851" spans="1:30" ht="12.75" customHeight="1">
      <c r="A851" s="280"/>
      <c r="B851" s="280"/>
      <c r="C851" s="280"/>
      <c r="D851" s="280"/>
      <c r="E851" s="280"/>
      <c r="F851" s="280"/>
      <c r="G851" s="280"/>
      <c r="H851" s="312"/>
      <c r="I851" s="280"/>
      <c r="J851" s="280"/>
      <c r="K851" s="280"/>
      <c r="L851" s="280"/>
      <c r="M851" s="280"/>
      <c r="N851" s="280"/>
      <c r="O851" s="280"/>
      <c r="P851" s="280"/>
      <c r="Q851" s="280"/>
      <c r="R851" s="280"/>
      <c r="S851" s="280"/>
      <c r="T851" s="280"/>
      <c r="U851" s="280"/>
      <c r="V851" s="280"/>
      <c r="W851" s="280"/>
      <c r="X851" s="280"/>
      <c r="Y851" s="280"/>
      <c r="Z851" s="280"/>
      <c r="AA851" s="280"/>
      <c r="AB851" s="280"/>
      <c r="AC851" s="280"/>
      <c r="AD851" s="280"/>
    </row>
    <row r="852" spans="1:30" ht="12.75" customHeight="1">
      <c r="A852" s="280"/>
      <c r="B852" s="280"/>
      <c r="C852" s="280"/>
      <c r="D852" s="280"/>
      <c r="E852" s="280"/>
      <c r="F852" s="280"/>
      <c r="G852" s="280"/>
      <c r="H852" s="312"/>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280"/>
    </row>
    <row r="853" spans="1:30" ht="12.75" customHeight="1">
      <c r="A853" s="280"/>
      <c r="B853" s="280"/>
      <c r="C853" s="280"/>
      <c r="D853" s="280"/>
      <c r="E853" s="280"/>
      <c r="F853" s="280"/>
      <c r="G853" s="280"/>
      <c r="H853" s="312"/>
      <c r="I853" s="280"/>
      <c r="J853" s="280"/>
      <c r="K853" s="280"/>
      <c r="L853" s="280"/>
      <c r="M853" s="280"/>
      <c r="N853" s="280"/>
      <c r="O853" s="280"/>
      <c r="P853" s="280"/>
      <c r="Q853" s="280"/>
      <c r="R853" s="280"/>
      <c r="S853" s="280"/>
      <c r="T853" s="280"/>
      <c r="U853" s="280"/>
      <c r="V853" s="280"/>
      <c r="W853" s="280"/>
      <c r="X853" s="280"/>
      <c r="Y853" s="280"/>
      <c r="Z853" s="280"/>
      <c r="AA853" s="280"/>
      <c r="AB853" s="280"/>
      <c r="AC853" s="280"/>
      <c r="AD853" s="280"/>
    </row>
    <row r="854" spans="1:30" ht="12.75" customHeight="1">
      <c r="A854" s="280"/>
      <c r="B854" s="280"/>
      <c r="C854" s="280"/>
      <c r="D854" s="280"/>
      <c r="E854" s="280"/>
      <c r="F854" s="280"/>
      <c r="G854" s="280"/>
      <c r="H854" s="312"/>
      <c r="I854" s="280"/>
      <c r="J854" s="280"/>
      <c r="K854" s="280"/>
      <c r="L854" s="280"/>
      <c r="M854" s="280"/>
      <c r="N854" s="280"/>
      <c r="O854" s="280"/>
      <c r="P854" s="280"/>
      <c r="Q854" s="280"/>
      <c r="R854" s="280"/>
      <c r="S854" s="280"/>
      <c r="T854" s="280"/>
      <c r="U854" s="280"/>
      <c r="V854" s="280"/>
      <c r="W854" s="280"/>
      <c r="X854" s="280"/>
      <c r="Y854" s="280"/>
      <c r="Z854" s="280"/>
      <c r="AA854" s="280"/>
      <c r="AB854" s="280"/>
      <c r="AC854" s="280"/>
      <c r="AD854" s="280"/>
    </row>
    <row r="855" spans="1:30" ht="12.75" customHeight="1">
      <c r="A855" s="280"/>
      <c r="B855" s="280"/>
      <c r="C855" s="280"/>
      <c r="D855" s="280"/>
      <c r="E855" s="280"/>
      <c r="F855" s="280"/>
      <c r="G855" s="280"/>
      <c r="H855" s="312"/>
      <c r="I855" s="280"/>
      <c r="J855" s="280"/>
      <c r="K855" s="280"/>
      <c r="L855" s="280"/>
      <c r="M855" s="280"/>
      <c r="N855" s="280"/>
      <c r="O855" s="280"/>
      <c r="P855" s="280"/>
      <c r="Q855" s="280"/>
      <c r="R855" s="280"/>
      <c r="S855" s="280"/>
      <c r="T855" s="280"/>
      <c r="U855" s="280"/>
      <c r="V855" s="280"/>
      <c r="W855" s="280"/>
      <c r="X855" s="280"/>
      <c r="Y855" s="280"/>
      <c r="Z855" s="280"/>
      <c r="AA855" s="280"/>
      <c r="AB855" s="280"/>
      <c r="AC855" s="280"/>
      <c r="AD855" s="280"/>
    </row>
    <row r="856" spans="1:30" ht="12.75" customHeight="1">
      <c r="A856" s="280"/>
      <c r="B856" s="280"/>
      <c r="C856" s="280"/>
      <c r="D856" s="280"/>
      <c r="E856" s="280"/>
      <c r="F856" s="280"/>
      <c r="G856" s="280"/>
      <c r="H856" s="312"/>
      <c r="I856" s="280"/>
      <c r="J856" s="280"/>
      <c r="K856" s="280"/>
      <c r="L856" s="280"/>
      <c r="M856" s="280"/>
      <c r="N856" s="280"/>
      <c r="O856" s="280"/>
      <c r="P856" s="280"/>
      <c r="Q856" s="280"/>
      <c r="R856" s="280"/>
      <c r="S856" s="280"/>
      <c r="T856" s="280"/>
      <c r="U856" s="280"/>
      <c r="V856" s="280"/>
      <c r="W856" s="280"/>
      <c r="X856" s="280"/>
      <c r="Y856" s="280"/>
      <c r="Z856" s="280"/>
      <c r="AA856" s="280"/>
      <c r="AB856" s="280"/>
      <c r="AC856" s="280"/>
      <c r="AD856" s="280"/>
    </row>
    <row r="857" spans="1:30" ht="12.75" customHeight="1">
      <c r="A857" s="280"/>
      <c r="B857" s="280"/>
      <c r="C857" s="280"/>
      <c r="D857" s="280"/>
      <c r="E857" s="280"/>
      <c r="F857" s="280"/>
      <c r="G857" s="280"/>
      <c r="H857" s="312"/>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280"/>
    </row>
    <row r="858" spans="1:30" ht="12.75" customHeight="1">
      <c r="A858" s="280"/>
      <c r="B858" s="280"/>
      <c r="C858" s="280"/>
      <c r="D858" s="280"/>
      <c r="E858" s="280"/>
      <c r="F858" s="280"/>
      <c r="G858" s="280"/>
      <c r="H858" s="312"/>
      <c r="I858" s="280"/>
      <c r="J858" s="280"/>
      <c r="K858" s="280"/>
      <c r="L858" s="280"/>
      <c r="M858" s="280"/>
      <c r="N858" s="280"/>
      <c r="O858" s="280"/>
      <c r="P858" s="280"/>
      <c r="Q858" s="280"/>
      <c r="R858" s="280"/>
      <c r="S858" s="280"/>
      <c r="T858" s="280"/>
      <c r="U858" s="280"/>
      <c r="V858" s="280"/>
      <c r="W858" s="280"/>
      <c r="X858" s="280"/>
      <c r="Y858" s="280"/>
      <c r="Z858" s="280"/>
      <c r="AA858" s="280"/>
      <c r="AB858" s="280"/>
      <c r="AC858" s="280"/>
      <c r="AD858" s="280"/>
    </row>
    <row r="859" spans="1:30" ht="12.75" customHeight="1">
      <c r="A859" s="280"/>
      <c r="B859" s="280"/>
      <c r="C859" s="280"/>
      <c r="D859" s="280"/>
      <c r="E859" s="280"/>
      <c r="F859" s="280"/>
      <c r="G859" s="280"/>
      <c r="H859" s="312"/>
      <c r="I859" s="280"/>
      <c r="J859" s="280"/>
      <c r="K859" s="280"/>
      <c r="L859" s="280"/>
      <c r="M859" s="280"/>
      <c r="N859" s="280"/>
      <c r="O859" s="280"/>
      <c r="P859" s="280"/>
      <c r="Q859" s="280"/>
      <c r="R859" s="280"/>
      <c r="S859" s="280"/>
      <c r="T859" s="280"/>
      <c r="U859" s="280"/>
      <c r="V859" s="280"/>
      <c r="W859" s="280"/>
      <c r="X859" s="280"/>
      <c r="Y859" s="280"/>
      <c r="Z859" s="280"/>
      <c r="AA859" s="280"/>
      <c r="AB859" s="280"/>
      <c r="AC859" s="280"/>
      <c r="AD859" s="280"/>
    </row>
    <row r="860" spans="1:30" ht="12.75" customHeight="1">
      <c r="A860" s="280"/>
      <c r="B860" s="280"/>
      <c r="C860" s="280"/>
      <c r="D860" s="280"/>
      <c r="E860" s="280"/>
      <c r="F860" s="280"/>
      <c r="G860" s="280"/>
      <c r="H860" s="312"/>
      <c r="I860" s="280"/>
      <c r="J860" s="280"/>
      <c r="K860" s="280"/>
      <c r="L860" s="280"/>
      <c r="M860" s="280"/>
      <c r="N860" s="280"/>
      <c r="O860" s="280"/>
      <c r="P860" s="280"/>
      <c r="Q860" s="280"/>
      <c r="R860" s="280"/>
      <c r="S860" s="280"/>
      <c r="T860" s="280"/>
      <c r="U860" s="280"/>
      <c r="V860" s="280"/>
      <c r="W860" s="280"/>
      <c r="X860" s="280"/>
      <c r="Y860" s="280"/>
      <c r="Z860" s="280"/>
      <c r="AA860" s="280"/>
      <c r="AB860" s="280"/>
      <c r="AC860" s="280"/>
      <c r="AD860" s="280"/>
    </row>
    <row r="861" spans="1:30" ht="12.75" customHeight="1">
      <c r="A861" s="280"/>
      <c r="B861" s="280"/>
      <c r="C861" s="280"/>
      <c r="D861" s="280"/>
      <c r="E861" s="280"/>
      <c r="F861" s="280"/>
      <c r="G861" s="280"/>
      <c r="H861" s="312"/>
      <c r="I861" s="280"/>
      <c r="J861" s="280"/>
      <c r="K861" s="280"/>
      <c r="L861" s="280"/>
      <c r="M861" s="280"/>
      <c r="N861" s="280"/>
      <c r="O861" s="280"/>
      <c r="P861" s="280"/>
      <c r="Q861" s="280"/>
      <c r="R861" s="280"/>
      <c r="S861" s="280"/>
      <c r="T861" s="280"/>
      <c r="U861" s="280"/>
      <c r="V861" s="280"/>
      <c r="W861" s="280"/>
      <c r="X861" s="280"/>
      <c r="Y861" s="280"/>
      <c r="Z861" s="280"/>
      <c r="AA861" s="280"/>
      <c r="AB861" s="280"/>
      <c r="AC861" s="280"/>
      <c r="AD861" s="280"/>
    </row>
    <row r="862" spans="1:30" ht="12.75" customHeight="1">
      <c r="A862" s="280"/>
      <c r="B862" s="280"/>
      <c r="C862" s="280"/>
      <c r="D862" s="280"/>
      <c r="E862" s="280"/>
      <c r="F862" s="280"/>
      <c r="G862" s="280"/>
      <c r="H862" s="312"/>
      <c r="I862" s="280"/>
      <c r="J862" s="280"/>
      <c r="K862" s="280"/>
      <c r="L862" s="280"/>
      <c r="M862" s="280"/>
      <c r="N862" s="280"/>
      <c r="O862" s="280"/>
      <c r="P862" s="280"/>
      <c r="Q862" s="280"/>
      <c r="R862" s="280"/>
      <c r="S862" s="280"/>
      <c r="T862" s="280"/>
      <c r="U862" s="280"/>
      <c r="V862" s="280"/>
      <c r="W862" s="280"/>
      <c r="X862" s="280"/>
      <c r="Y862" s="280"/>
      <c r="Z862" s="280"/>
      <c r="AA862" s="280"/>
      <c r="AB862" s="280"/>
      <c r="AC862" s="280"/>
      <c r="AD862" s="280"/>
    </row>
    <row r="863" spans="1:30" ht="12.75" customHeight="1">
      <c r="A863" s="280"/>
      <c r="B863" s="280"/>
      <c r="C863" s="280"/>
      <c r="D863" s="280"/>
      <c r="E863" s="280"/>
      <c r="F863" s="280"/>
      <c r="G863" s="280"/>
      <c r="H863" s="312"/>
      <c r="I863" s="280"/>
      <c r="J863" s="280"/>
      <c r="K863" s="280"/>
      <c r="L863" s="280"/>
      <c r="M863" s="280"/>
      <c r="N863" s="280"/>
      <c r="O863" s="280"/>
      <c r="P863" s="280"/>
      <c r="Q863" s="280"/>
      <c r="R863" s="280"/>
      <c r="S863" s="280"/>
      <c r="T863" s="280"/>
      <c r="U863" s="280"/>
      <c r="V863" s="280"/>
      <c r="W863" s="280"/>
      <c r="X863" s="280"/>
      <c r="Y863" s="280"/>
      <c r="Z863" s="280"/>
      <c r="AA863" s="280"/>
      <c r="AB863" s="280"/>
      <c r="AC863" s="280"/>
      <c r="AD863" s="280"/>
    </row>
    <row r="864" spans="1:30" ht="12.75" customHeight="1">
      <c r="A864" s="280"/>
      <c r="B864" s="280"/>
      <c r="C864" s="280"/>
      <c r="D864" s="280"/>
      <c r="E864" s="280"/>
      <c r="F864" s="280"/>
      <c r="G864" s="280"/>
      <c r="H864" s="312"/>
      <c r="I864" s="280"/>
      <c r="J864" s="280"/>
      <c r="K864" s="280"/>
      <c r="L864" s="280"/>
      <c r="M864" s="280"/>
      <c r="N864" s="280"/>
      <c r="O864" s="280"/>
      <c r="P864" s="280"/>
      <c r="Q864" s="280"/>
      <c r="R864" s="280"/>
      <c r="S864" s="280"/>
      <c r="T864" s="280"/>
      <c r="U864" s="280"/>
      <c r="V864" s="280"/>
      <c r="W864" s="280"/>
      <c r="X864" s="280"/>
      <c r="Y864" s="280"/>
      <c r="Z864" s="280"/>
      <c r="AA864" s="280"/>
      <c r="AB864" s="280"/>
      <c r="AC864" s="280"/>
      <c r="AD864" s="280"/>
    </row>
    <row r="865" spans="1:30" ht="12.75" customHeight="1">
      <c r="A865" s="280"/>
      <c r="B865" s="280"/>
      <c r="C865" s="280"/>
      <c r="D865" s="280"/>
      <c r="E865" s="280"/>
      <c r="F865" s="280"/>
      <c r="G865" s="280"/>
      <c r="H865" s="312"/>
      <c r="I865" s="280"/>
      <c r="J865" s="280"/>
      <c r="K865" s="280"/>
      <c r="L865" s="280"/>
      <c r="M865" s="280"/>
      <c r="N865" s="280"/>
      <c r="O865" s="280"/>
      <c r="P865" s="280"/>
      <c r="Q865" s="280"/>
      <c r="R865" s="280"/>
      <c r="S865" s="280"/>
      <c r="T865" s="280"/>
      <c r="U865" s="280"/>
      <c r="V865" s="280"/>
      <c r="W865" s="280"/>
      <c r="X865" s="280"/>
      <c r="Y865" s="280"/>
      <c r="Z865" s="280"/>
      <c r="AA865" s="280"/>
      <c r="AB865" s="280"/>
      <c r="AC865" s="280"/>
      <c r="AD865" s="280"/>
    </row>
    <row r="866" spans="1:30" ht="12.75" customHeight="1">
      <c r="A866" s="280"/>
      <c r="B866" s="280"/>
      <c r="C866" s="280"/>
      <c r="D866" s="280"/>
      <c r="E866" s="280"/>
      <c r="F866" s="280"/>
      <c r="G866" s="280"/>
      <c r="H866" s="312"/>
      <c r="I866" s="280"/>
      <c r="J866" s="280"/>
      <c r="K866" s="280"/>
      <c r="L866" s="280"/>
      <c r="M866" s="280"/>
      <c r="N866" s="280"/>
      <c r="O866" s="280"/>
      <c r="P866" s="280"/>
      <c r="Q866" s="280"/>
      <c r="R866" s="280"/>
      <c r="S866" s="280"/>
      <c r="T866" s="280"/>
      <c r="U866" s="280"/>
      <c r="V866" s="280"/>
      <c r="W866" s="280"/>
      <c r="X866" s="280"/>
      <c r="Y866" s="280"/>
      <c r="Z866" s="280"/>
      <c r="AA866" s="280"/>
      <c r="AB866" s="280"/>
      <c r="AC866" s="280"/>
      <c r="AD866" s="280"/>
    </row>
    <row r="867" spans="1:30" ht="12.75" customHeight="1">
      <c r="A867" s="280"/>
      <c r="B867" s="280"/>
      <c r="C867" s="280"/>
      <c r="D867" s="280"/>
      <c r="E867" s="280"/>
      <c r="F867" s="280"/>
      <c r="G867" s="280"/>
      <c r="H867" s="312"/>
      <c r="I867" s="280"/>
      <c r="J867" s="280"/>
      <c r="K867" s="280"/>
      <c r="L867" s="280"/>
      <c r="M867" s="280"/>
      <c r="N867" s="280"/>
      <c r="O867" s="280"/>
      <c r="P867" s="280"/>
      <c r="Q867" s="280"/>
      <c r="R867" s="280"/>
      <c r="S867" s="280"/>
      <c r="T867" s="280"/>
      <c r="U867" s="280"/>
      <c r="V867" s="280"/>
      <c r="W867" s="280"/>
      <c r="X867" s="280"/>
      <c r="Y867" s="280"/>
      <c r="Z867" s="280"/>
      <c r="AA867" s="280"/>
      <c r="AB867" s="280"/>
      <c r="AC867" s="280"/>
      <c r="AD867" s="280"/>
    </row>
    <row r="868" spans="1:30" ht="12.75" customHeight="1">
      <c r="A868" s="280"/>
      <c r="B868" s="280"/>
      <c r="C868" s="280"/>
      <c r="D868" s="280"/>
      <c r="E868" s="280"/>
      <c r="F868" s="280"/>
      <c r="G868" s="280"/>
      <c r="H868" s="312"/>
      <c r="I868" s="280"/>
      <c r="J868" s="280"/>
      <c r="K868" s="280"/>
      <c r="L868" s="280"/>
      <c r="M868" s="280"/>
      <c r="N868" s="280"/>
      <c r="O868" s="280"/>
      <c r="P868" s="280"/>
      <c r="Q868" s="280"/>
      <c r="R868" s="280"/>
      <c r="S868" s="280"/>
      <c r="T868" s="280"/>
      <c r="U868" s="280"/>
      <c r="V868" s="280"/>
      <c r="W868" s="280"/>
      <c r="X868" s="280"/>
      <c r="Y868" s="280"/>
      <c r="Z868" s="280"/>
      <c r="AA868" s="280"/>
      <c r="AB868" s="280"/>
      <c r="AC868" s="280"/>
      <c r="AD868" s="280"/>
    </row>
    <row r="869" spans="1:30" ht="12.75" customHeight="1">
      <c r="A869" s="280"/>
      <c r="B869" s="280"/>
      <c r="C869" s="280"/>
      <c r="D869" s="280"/>
      <c r="E869" s="280"/>
      <c r="F869" s="280"/>
      <c r="G869" s="280"/>
      <c r="H869" s="312"/>
      <c r="I869" s="280"/>
      <c r="J869" s="280"/>
      <c r="K869" s="280"/>
      <c r="L869" s="280"/>
      <c r="M869" s="280"/>
      <c r="N869" s="280"/>
      <c r="O869" s="280"/>
      <c r="P869" s="280"/>
      <c r="Q869" s="280"/>
      <c r="R869" s="280"/>
      <c r="S869" s="280"/>
      <c r="T869" s="280"/>
      <c r="U869" s="280"/>
      <c r="V869" s="280"/>
      <c r="W869" s="280"/>
      <c r="X869" s="280"/>
      <c r="Y869" s="280"/>
      <c r="Z869" s="280"/>
      <c r="AA869" s="280"/>
      <c r="AB869" s="280"/>
      <c r="AC869" s="280"/>
      <c r="AD869" s="280"/>
    </row>
    <row r="870" spans="1:30" ht="12.75" customHeight="1">
      <c r="A870" s="280"/>
      <c r="B870" s="280"/>
      <c r="C870" s="280"/>
      <c r="D870" s="280"/>
      <c r="E870" s="280"/>
      <c r="F870" s="280"/>
      <c r="G870" s="280"/>
      <c r="H870" s="312"/>
      <c r="I870" s="280"/>
      <c r="J870" s="280"/>
      <c r="K870" s="280"/>
      <c r="L870" s="280"/>
      <c r="M870" s="280"/>
      <c r="N870" s="280"/>
      <c r="O870" s="280"/>
      <c r="P870" s="280"/>
      <c r="Q870" s="280"/>
      <c r="R870" s="280"/>
      <c r="S870" s="280"/>
      <c r="T870" s="280"/>
      <c r="U870" s="280"/>
      <c r="V870" s="280"/>
      <c r="W870" s="280"/>
      <c r="X870" s="280"/>
      <c r="Y870" s="280"/>
      <c r="Z870" s="280"/>
      <c r="AA870" s="280"/>
      <c r="AB870" s="280"/>
      <c r="AC870" s="280"/>
      <c r="AD870" s="280"/>
    </row>
    <row r="871" spans="1:30" ht="12.75" customHeight="1">
      <c r="A871" s="280"/>
      <c r="B871" s="280"/>
      <c r="C871" s="280"/>
      <c r="D871" s="280"/>
      <c r="E871" s="280"/>
      <c r="F871" s="280"/>
      <c r="G871" s="280"/>
      <c r="H871" s="312"/>
      <c r="I871" s="280"/>
      <c r="J871" s="280"/>
      <c r="K871" s="280"/>
      <c r="L871" s="280"/>
      <c r="M871" s="280"/>
      <c r="N871" s="280"/>
      <c r="O871" s="280"/>
      <c r="P871" s="280"/>
      <c r="Q871" s="280"/>
      <c r="R871" s="280"/>
      <c r="S871" s="280"/>
      <c r="T871" s="280"/>
      <c r="U871" s="280"/>
      <c r="V871" s="280"/>
      <c r="W871" s="280"/>
      <c r="X871" s="280"/>
      <c r="Y871" s="280"/>
      <c r="Z871" s="280"/>
      <c r="AA871" s="280"/>
      <c r="AB871" s="280"/>
      <c r="AC871" s="280"/>
      <c r="AD871" s="280"/>
    </row>
    <row r="872" spans="1:30" ht="12.75" customHeight="1">
      <c r="A872" s="280"/>
      <c r="B872" s="280"/>
      <c r="C872" s="280"/>
      <c r="D872" s="280"/>
      <c r="E872" s="280"/>
      <c r="F872" s="280"/>
      <c r="G872" s="280"/>
      <c r="H872" s="312"/>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280"/>
    </row>
    <row r="873" spans="1:30" ht="12.75" customHeight="1">
      <c r="A873" s="280"/>
      <c r="B873" s="280"/>
      <c r="C873" s="280"/>
      <c r="D873" s="280"/>
      <c r="E873" s="280"/>
      <c r="F873" s="280"/>
      <c r="G873" s="280"/>
      <c r="H873" s="312"/>
      <c r="I873" s="280"/>
      <c r="J873" s="280"/>
      <c r="K873" s="280"/>
      <c r="L873" s="280"/>
      <c r="M873" s="280"/>
      <c r="N873" s="280"/>
      <c r="O873" s="280"/>
      <c r="P873" s="280"/>
      <c r="Q873" s="280"/>
      <c r="R873" s="280"/>
      <c r="S873" s="280"/>
      <c r="T873" s="280"/>
      <c r="U873" s="280"/>
      <c r="V873" s="280"/>
      <c r="W873" s="280"/>
      <c r="X873" s="280"/>
      <c r="Y873" s="280"/>
      <c r="Z873" s="280"/>
      <c r="AA873" s="280"/>
      <c r="AB873" s="280"/>
      <c r="AC873" s="280"/>
      <c r="AD873" s="280"/>
    </row>
    <row r="874" spans="1:30" ht="12.75" customHeight="1">
      <c r="A874" s="280"/>
      <c r="B874" s="280"/>
      <c r="C874" s="280"/>
      <c r="D874" s="280"/>
      <c r="E874" s="280"/>
      <c r="F874" s="280"/>
      <c r="G874" s="280"/>
      <c r="H874" s="312"/>
      <c r="I874" s="280"/>
      <c r="J874" s="280"/>
      <c r="K874" s="280"/>
      <c r="L874" s="280"/>
      <c r="M874" s="280"/>
      <c r="N874" s="280"/>
      <c r="O874" s="280"/>
      <c r="P874" s="280"/>
      <c r="Q874" s="280"/>
      <c r="R874" s="280"/>
      <c r="S874" s="280"/>
      <c r="T874" s="280"/>
      <c r="U874" s="280"/>
      <c r="V874" s="280"/>
      <c r="W874" s="280"/>
      <c r="X874" s="280"/>
      <c r="Y874" s="280"/>
      <c r="Z874" s="280"/>
      <c r="AA874" s="280"/>
      <c r="AB874" s="280"/>
      <c r="AC874" s="280"/>
      <c r="AD874" s="280"/>
    </row>
    <row r="875" spans="1:30" ht="12.75" customHeight="1">
      <c r="A875" s="280"/>
      <c r="B875" s="280"/>
      <c r="C875" s="280"/>
      <c r="D875" s="280"/>
      <c r="E875" s="280"/>
      <c r="F875" s="280"/>
      <c r="G875" s="280"/>
      <c r="H875" s="312"/>
      <c r="I875" s="280"/>
      <c r="J875" s="280"/>
      <c r="K875" s="280"/>
      <c r="L875" s="280"/>
      <c r="M875" s="280"/>
      <c r="N875" s="280"/>
      <c r="O875" s="280"/>
      <c r="P875" s="280"/>
      <c r="Q875" s="280"/>
      <c r="R875" s="280"/>
      <c r="S875" s="280"/>
      <c r="T875" s="280"/>
      <c r="U875" s="280"/>
      <c r="V875" s="280"/>
      <c r="W875" s="280"/>
      <c r="X875" s="280"/>
      <c r="Y875" s="280"/>
      <c r="Z875" s="280"/>
      <c r="AA875" s="280"/>
      <c r="AB875" s="280"/>
      <c r="AC875" s="280"/>
      <c r="AD875" s="280"/>
    </row>
    <row r="876" spans="1:30" ht="12.75" customHeight="1">
      <c r="A876" s="280"/>
      <c r="B876" s="280"/>
      <c r="C876" s="280"/>
      <c r="D876" s="280"/>
      <c r="E876" s="280"/>
      <c r="F876" s="280"/>
      <c r="G876" s="280"/>
      <c r="H876" s="312"/>
      <c r="I876" s="280"/>
      <c r="J876" s="280"/>
      <c r="K876" s="280"/>
      <c r="L876" s="280"/>
      <c r="M876" s="280"/>
      <c r="N876" s="280"/>
      <c r="O876" s="280"/>
      <c r="P876" s="280"/>
      <c r="Q876" s="280"/>
      <c r="R876" s="280"/>
      <c r="S876" s="280"/>
      <c r="T876" s="280"/>
      <c r="U876" s="280"/>
      <c r="V876" s="280"/>
      <c r="W876" s="280"/>
      <c r="X876" s="280"/>
      <c r="Y876" s="280"/>
      <c r="Z876" s="280"/>
      <c r="AA876" s="280"/>
      <c r="AB876" s="280"/>
      <c r="AC876" s="280"/>
      <c r="AD876" s="280"/>
    </row>
    <row r="877" spans="1:30" ht="12.75" customHeight="1">
      <c r="A877" s="280"/>
      <c r="B877" s="280"/>
      <c r="C877" s="280"/>
      <c r="D877" s="280"/>
      <c r="E877" s="280"/>
      <c r="F877" s="280"/>
      <c r="G877" s="280"/>
      <c r="H877" s="312"/>
      <c r="I877" s="280"/>
      <c r="J877" s="280"/>
      <c r="K877" s="280"/>
      <c r="L877" s="280"/>
      <c r="M877" s="280"/>
      <c r="N877" s="280"/>
      <c r="O877" s="280"/>
      <c r="P877" s="280"/>
      <c r="Q877" s="280"/>
      <c r="R877" s="280"/>
      <c r="S877" s="280"/>
      <c r="T877" s="280"/>
      <c r="U877" s="280"/>
      <c r="V877" s="280"/>
      <c r="W877" s="280"/>
      <c r="X877" s="280"/>
      <c r="Y877" s="280"/>
      <c r="Z877" s="280"/>
      <c r="AA877" s="280"/>
      <c r="AB877" s="280"/>
      <c r="AC877" s="280"/>
      <c r="AD877" s="280"/>
    </row>
    <row r="878" spans="1:30" ht="12.75" customHeight="1">
      <c r="A878" s="280"/>
      <c r="B878" s="280"/>
      <c r="C878" s="280"/>
      <c r="D878" s="280"/>
      <c r="E878" s="280"/>
      <c r="F878" s="280"/>
      <c r="G878" s="280"/>
      <c r="H878" s="312"/>
      <c r="I878" s="280"/>
      <c r="J878" s="280"/>
      <c r="K878" s="280"/>
      <c r="L878" s="280"/>
      <c r="M878" s="280"/>
      <c r="N878" s="280"/>
      <c r="O878" s="280"/>
      <c r="P878" s="280"/>
      <c r="Q878" s="280"/>
      <c r="R878" s="280"/>
      <c r="S878" s="280"/>
      <c r="T878" s="280"/>
      <c r="U878" s="280"/>
      <c r="V878" s="280"/>
      <c r="W878" s="280"/>
      <c r="X878" s="280"/>
      <c r="Y878" s="280"/>
      <c r="Z878" s="280"/>
      <c r="AA878" s="280"/>
      <c r="AB878" s="280"/>
      <c r="AC878" s="280"/>
      <c r="AD878" s="280"/>
    </row>
    <row r="879" spans="1:30" ht="12.75" customHeight="1">
      <c r="A879" s="280"/>
      <c r="B879" s="280"/>
      <c r="C879" s="280"/>
      <c r="D879" s="280"/>
      <c r="E879" s="280"/>
      <c r="F879" s="280"/>
      <c r="G879" s="280"/>
      <c r="H879" s="312"/>
      <c r="I879" s="280"/>
      <c r="J879" s="280"/>
      <c r="K879" s="280"/>
      <c r="L879" s="280"/>
      <c r="M879" s="280"/>
      <c r="N879" s="280"/>
      <c r="O879" s="280"/>
      <c r="P879" s="280"/>
      <c r="Q879" s="280"/>
      <c r="R879" s="280"/>
      <c r="S879" s="280"/>
      <c r="T879" s="280"/>
      <c r="U879" s="280"/>
      <c r="V879" s="280"/>
      <c r="W879" s="280"/>
      <c r="X879" s="280"/>
      <c r="Y879" s="280"/>
      <c r="Z879" s="280"/>
      <c r="AA879" s="280"/>
      <c r="AB879" s="280"/>
      <c r="AC879" s="280"/>
      <c r="AD879" s="280"/>
    </row>
    <row r="880" spans="1:30" ht="12.75" customHeight="1">
      <c r="A880" s="280"/>
      <c r="B880" s="280"/>
      <c r="C880" s="280"/>
      <c r="D880" s="280"/>
      <c r="E880" s="280"/>
      <c r="F880" s="280"/>
      <c r="G880" s="280"/>
      <c r="H880" s="312"/>
      <c r="I880" s="280"/>
      <c r="J880" s="280"/>
      <c r="K880" s="280"/>
      <c r="L880" s="280"/>
      <c r="M880" s="280"/>
      <c r="N880" s="280"/>
      <c r="O880" s="280"/>
      <c r="P880" s="280"/>
      <c r="Q880" s="280"/>
      <c r="R880" s="280"/>
      <c r="S880" s="280"/>
      <c r="T880" s="280"/>
      <c r="U880" s="280"/>
      <c r="V880" s="280"/>
      <c r="W880" s="280"/>
      <c r="X880" s="280"/>
      <c r="Y880" s="280"/>
      <c r="Z880" s="280"/>
      <c r="AA880" s="280"/>
      <c r="AB880" s="280"/>
      <c r="AC880" s="280"/>
      <c r="AD880" s="280"/>
    </row>
    <row r="881" spans="1:30" ht="12.75" customHeight="1">
      <c r="A881" s="280"/>
      <c r="B881" s="280"/>
      <c r="C881" s="280"/>
      <c r="D881" s="280"/>
      <c r="E881" s="280"/>
      <c r="F881" s="280"/>
      <c r="G881" s="280"/>
      <c r="H881" s="312"/>
      <c r="I881" s="280"/>
      <c r="J881" s="280"/>
      <c r="K881" s="280"/>
      <c r="L881" s="280"/>
      <c r="M881" s="280"/>
      <c r="N881" s="280"/>
      <c r="O881" s="280"/>
      <c r="P881" s="280"/>
      <c r="Q881" s="280"/>
      <c r="R881" s="280"/>
      <c r="S881" s="280"/>
      <c r="T881" s="280"/>
      <c r="U881" s="280"/>
      <c r="V881" s="280"/>
      <c r="W881" s="280"/>
      <c r="X881" s="280"/>
      <c r="Y881" s="280"/>
      <c r="Z881" s="280"/>
      <c r="AA881" s="280"/>
      <c r="AB881" s="280"/>
      <c r="AC881" s="280"/>
      <c r="AD881" s="280"/>
    </row>
    <row r="882" spans="1:30" ht="12.75" customHeight="1">
      <c r="A882" s="280"/>
      <c r="B882" s="280"/>
      <c r="C882" s="280"/>
      <c r="D882" s="280"/>
      <c r="E882" s="280"/>
      <c r="F882" s="280"/>
      <c r="G882" s="280"/>
      <c r="H882" s="312"/>
      <c r="I882" s="280"/>
      <c r="J882" s="280"/>
      <c r="K882" s="280"/>
      <c r="L882" s="280"/>
      <c r="M882" s="280"/>
      <c r="N882" s="280"/>
      <c r="O882" s="280"/>
      <c r="P882" s="280"/>
      <c r="Q882" s="280"/>
      <c r="R882" s="280"/>
      <c r="S882" s="280"/>
      <c r="T882" s="280"/>
      <c r="U882" s="280"/>
      <c r="V882" s="280"/>
      <c r="W882" s="280"/>
      <c r="X882" s="280"/>
      <c r="Y882" s="280"/>
      <c r="Z882" s="280"/>
      <c r="AA882" s="280"/>
      <c r="AB882" s="280"/>
      <c r="AC882" s="280"/>
      <c r="AD882" s="280"/>
    </row>
    <row r="883" spans="1:30" ht="12.75" customHeight="1">
      <c r="A883" s="280"/>
      <c r="B883" s="280"/>
      <c r="C883" s="280"/>
      <c r="D883" s="280"/>
      <c r="E883" s="280"/>
      <c r="F883" s="280"/>
      <c r="G883" s="280"/>
      <c r="H883" s="312"/>
      <c r="I883" s="280"/>
      <c r="J883" s="280"/>
      <c r="K883" s="280"/>
      <c r="L883" s="280"/>
      <c r="M883" s="280"/>
      <c r="N883" s="280"/>
      <c r="O883" s="280"/>
      <c r="P883" s="280"/>
      <c r="Q883" s="280"/>
      <c r="R883" s="280"/>
      <c r="S883" s="280"/>
      <c r="T883" s="280"/>
      <c r="U883" s="280"/>
      <c r="V883" s="280"/>
      <c r="W883" s="280"/>
      <c r="X883" s="280"/>
      <c r="Y883" s="280"/>
      <c r="Z883" s="280"/>
      <c r="AA883" s="280"/>
      <c r="AB883" s="280"/>
      <c r="AC883" s="280"/>
      <c r="AD883" s="280"/>
    </row>
    <row r="884" spans="1:30" ht="12.75" customHeight="1">
      <c r="A884" s="280"/>
      <c r="B884" s="280"/>
      <c r="C884" s="280"/>
      <c r="D884" s="280"/>
      <c r="E884" s="280"/>
      <c r="F884" s="280"/>
      <c r="G884" s="280"/>
      <c r="H884" s="312"/>
      <c r="I884" s="280"/>
      <c r="J884" s="280"/>
      <c r="K884" s="280"/>
      <c r="L884" s="280"/>
      <c r="M884" s="280"/>
      <c r="N884" s="280"/>
      <c r="O884" s="280"/>
      <c r="P884" s="280"/>
      <c r="Q884" s="280"/>
      <c r="R884" s="280"/>
      <c r="S884" s="280"/>
      <c r="T884" s="280"/>
      <c r="U884" s="280"/>
      <c r="V884" s="280"/>
      <c r="W884" s="280"/>
      <c r="X884" s="280"/>
      <c r="Y884" s="280"/>
      <c r="Z884" s="280"/>
      <c r="AA884" s="280"/>
      <c r="AB884" s="280"/>
      <c r="AC884" s="280"/>
      <c r="AD884" s="280"/>
    </row>
    <row r="885" spans="1:30" ht="12.75" customHeight="1">
      <c r="A885" s="280"/>
      <c r="B885" s="280"/>
      <c r="C885" s="280"/>
      <c r="D885" s="280"/>
      <c r="E885" s="280"/>
      <c r="F885" s="280"/>
      <c r="G885" s="280"/>
      <c r="H885" s="312"/>
      <c r="I885" s="280"/>
      <c r="J885" s="280"/>
      <c r="K885" s="280"/>
      <c r="L885" s="280"/>
      <c r="M885" s="280"/>
      <c r="N885" s="280"/>
      <c r="O885" s="280"/>
      <c r="P885" s="280"/>
      <c r="Q885" s="280"/>
      <c r="R885" s="280"/>
      <c r="S885" s="280"/>
      <c r="T885" s="280"/>
      <c r="U885" s="280"/>
      <c r="V885" s="280"/>
      <c r="W885" s="280"/>
      <c r="X885" s="280"/>
      <c r="Y885" s="280"/>
      <c r="Z885" s="280"/>
      <c r="AA885" s="280"/>
      <c r="AB885" s="280"/>
      <c r="AC885" s="280"/>
      <c r="AD885" s="280"/>
    </row>
    <row r="886" spans="1:30" ht="12.75" customHeight="1">
      <c r="A886" s="280"/>
      <c r="B886" s="280"/>
      <c r="C886" s="280"/>
      <c r="D886" s="280"/>
      <c r="E886" s="280"/>
      <c r="F886" s="280"/>
      <c r="G886" s="280"/>
      <c r="H886" s="312"/>
      <c r="I886" s="280"/>
      <c r="J886" s="280"/>
      <c r="K886" s="280"/>
      <c r="L886" s="280"/>
      <c r="M886" s="280"/>
      <c r="N886" s="280"/>
      <c r="O886" s="280"/>
      <c r="P886" s="280"/>
      <c r="Q886" s="280"/>
      <c r="R886" s="280"/>
      <c r="S886" s="280"/>
      <c r="T886" s="280"/>
      <c r="U886" s="280"/>
      <c r="V886" s="280"/>
      <c r="W886" s="280"/>
      <c r="X886" s="280"/>
      <c r="Y886" s="280"/>
      <c r="Z886" s="280"/>
      <c r="AA886" s="280"/>
      <c r="AB886" s="280"/>
      <c r="AC886" s="280"/>
      <c r="AD886" s="280"/>
    </row>
    <row r="887" spans="1:30" ht="12.75" customHeight="1">
      <c r="A887" s="280"/>
      <c r="B887" s="280"/>
      <c r="C887" s="280"/>
      <c r="D887" s="280"/>
      <c r="E887" s="280"/>
      <c r="F887" s="280"/>
      <c r="G887" s="280"/>
      <c r="H887" s="312"/>
      <c r="I887" s="280"/>
      <c r="J887" s="280"/>
      <c r="K887" s="280"/>
      <c r="L887" s="280"/>
      <c r="M887" s="280"/>
      <c r="N887" s="280"/>
      <c r="O887" s="280"/>
      <c r="P887" s="280"/>
      <c r="Q887" s="280"/>
      <c r="R887" s="280"/>
      <c r="S887" s="280"/>
      <c r="T887" s="280"/>
      <c r="U887" s="280"/>
      <c r="V887" s="280"/>
      <c r="W887" s="280"/>
      <c r="X887" s="280"/>
      <c r="Y887" s="280"/>
      <c r="Z887" s="280"/>
      <c r="AA887" s="280"/>
      <c r="AB887" s="280"/>
      <c r="AC887" s="280"/>
      <c r="AD887" s="280"/>
    </row>
    <row r="888" spans="1:30" ht="12.75" customHeight="1">
      <c r="A888" s="280"/>
      <c r="B888" s="280"/>
      <c r="C888" s="280"/>
      <c r="D888" s="280"/>
      <c r="E888" s="280"/>
      <c r="F888" s="280"/>
      <c r="G888" s="280"/>
      <c r="H888" s="312"/>
      <c r="I888" s="280"/>
      <c r="J888" s="280"/>
      <c r="K888" s="280"/>
      <c r="L888" s="280"/>
      <c r="M888" s="280"/>
      <c r="N888" s="280"/>
      <c r="O888" s="280"/>
      <c r="P888" s="280"/>
      <c r="Q888" s="280"/>
      <c r="R888" s="280"/>
      <c r="S888" s="280"/>
      <c r="T888" s="280"/>
      <c r="U888" s="280"/>
      <c r="V888" s="280"/>
      <c r="W888" s="280"/>
      <c r="X888" s="280"/>
      <c r="Y888" s="280"/>
      <c r="Z888" s="280"/>
      <c r="AA888" s="280"/>
      <c r="AB888" s="280"/>
      <c r="AC888" s="280"/>
      <c r="AD888" s="280"/>
    </row>
    <row r="889" spans="1:30" ht="12.75" customHeight="1">
      <c r="A889" s="280"/>
      <c r="B889" s="280"/>
      <c r="C889" s="280"/>
      <c r="D889" s="280"/>
      <c r="E889" s="280"/>
      <c r="F889" s="280"/>
      <c r="G889" s="280"/>
      <c r="H889" s="312"/>
      <c r="I889" s="280"/>
      <c r="J889" s="280"/>
      <c r="K889" s="280"/>
      <c r="L889" s="280"/>
      <c r="M889" s="280"/>
      <c r="N889" s="280"/>
      <c r="O889" s="280"/>
      <c r="P889" s="280"/>
      <c r="Q889" s="280"/>
      <c r="R889" s="280"/>
      <c r="S889" s="280"/>
      <c r="T889" s="280"/>
      <c r="U889" s="280"/>
      <c r="V889" s="280"/>
      <c r="W889" s="280"/>
      <c r="X889" s="280"/>
      <c r="Y889" s="280"/>
      <c r="Z889" s="280"/>
      <c r="AA889" s="280"/>
      <c r="AB889" s="280"/>
      <c r="AC889" s="280"/>
      <c r="AD889" s="280"/>
    </row>
    <row r="890" spans="1:30" ht="12.75" customHeight="1">
      <c r="A890" s="280"/>
      <c r="B890" s="280"/>
      <c r="C890" s="280"/>
      <c r="D890" s="280"/>
      <c r="E890" s="280"/>
      <c r="F890" s="280"/>
      <c r="G890" s="280"/>
      <c r="H890" s="312"/>
      <c r="I890" s="280"/>
      <c r="J890" s="280"/>
      <c r="K890" s="280"/>
      <c r="L890" s="280"/>
      <c r="M890" s="280"/>
      <c r="N890" s="280"/>
      <c r="O890" s="280"/>
      <c r="P890" s="280"/>
      <c r="Q890" s="280"/>
      <c r="R890" s="280"/>
      <c r="S890" s="280"/>
      <c r="T890" s="280"/>
      <c r="U890" s="280"/>
      <c r="V890" s="280"/>
      <c r="W890" s="280"/>
      <c r="X890" s="280"/>
      <c r="Y890" s="280"/>
      <c r="Z890" s="280"/>
      <c r="AA890" s="280"/>
      <c r="AB890" s="280"/>
      <c r="AC890" s="280"/>
      <c r="AD890" s="280"/>
    </row>
    <row r="891" spans="1:30" ht="12.75" customHeight="1">
      <c r="A891" s="280"/>
      <c r="B891" s="280"/>
      <c r="C891" s="280"/>
      <c r="D891" s="280"/>
      <c r="E891" s="280"/>
      <c r="F891" s="280"/>
      <c r="G891" s="280"/>
      <c r="H891" s="312"/>
      <c r="I891" s="280"/>
      <c r="J891" s="280"/>
      <c r="K891" s="280"/>
      <c r="L891" s="280"/>
      <c r="M891" s="280"/>
      <c r="N891" s="280"/>
      <c r="O891" s="280"/>
      <c r="P891" s="280"/>
      <c r="Q891" s="280"/>
      <c r="R891" s="280"/>
      <c r="S891" s="280"/>
      <c r="T891" s="280"/>
      <c r="U891" s="280"/>
      <c r="V891" s="280"/>
      <c r="W891" s="280"/>
      <c r="X891" s="280"/>
      <c r="Y891" s="280"/>
      <c r="Z891" s="280"/>
      <c r="AA891" s="280"/>
      <c r="AB891" s="280"/>
      <c r="AC891" s="280"/>
      <c r="AD891" s="280"/>
    </row>
    <row r="892" spans="1:30" ht="12.75" customHeight="1">
      <c r="A892" s="280"/>
      <c r="B892" s="280"/>
      <c r="C892" s="280"/>
      <c r="D892" s="280"/>
      <c r="E892" s="280"/>
      <c r="F892" s="280"/>
      <c r="G892" s="280"/>
      <c r="H892" s="312"/>
      <c r="I892" s="280"/>
      <c r="J892" s="280"/>
      <c r="K892" s="280"/>
      <c r="L892" s="280"/>
      <c r="M892" s="280"/>
      <c r="N892" s="280"/>
      <c r="O892" s="280"/>
      <c r="P892" s="280"/>
      <c r="Q892" s="280"/>
      <c r="R892" s="280"/>
      <c r="S892" s="280"/>
      <c r="T892" s="280"/>
      <c r="U892" s="280"/>
      <c r="V892" s="280"/>
      <c r="W892" s="280"/>
      <c r="X892" s="280"/>
      <c r="Y892" s="280"/>
      <c r="Z892" s="280"/>
      <c r="AA892" s="280"/>
      <c r="AB892" s="280"/>
      <c r="AC892" s="280"/>
      <c r="AD892" s="280"/>
    </row>
    <row r="893" spans="1:30" ht="12.75" customHeight="1">
      <c r="A893" s="280"/>
      <c r="B893" s="280"/>
      <c r="C893" s="280"/>
      <c r="D893" s="280"/>
      <c r="E893" s="280"/>
      <c r="F893" s="280"/>
      <c r="G893" s="280"/>
      <c r="H893" s="312"/>
      <c r="I893" s="280"/>
      <c r="J893" s="280"/>
      <c r="K893" s="280"/>
      <c r="L893" s="280"/>
      <c r="M893" s="280"/>
      <c r="N893" s="280"/>
      <c r="O893" s="280"/>
      <c r="P893" s="280"/>
      <c r="Q893" s="280"/>
      <c r="R893" s="280"/>
      <c r="S893" s="280"/>
      <c r="T893" s="280"/>
      <c r="U893" s="280"/>
      <c r="V893" s="280"/>
      <c r="W893" s="280"/>
      <c r="X893" s="280"/>
      <c r="Y893" s="280"/>
      <c r="Z893" s="280"/>
      <c r="AA893" s="280"/>
      <c r="AB893" s="280"/>
      <c r="AC893" s="280"/>
      <c r="AD893" s="280"/>
    </row>
    <row r="894" spans="1:30" ht="12.75" customHeight="1">
      <c r="A894" s="280"/>
      <c r="B894" s="280"/>
      <c r="C894" s="280"/>
      <c r="D894" s="280"/>
      <c r="E894" s="280"/>
      <c r="F894" s="280"/>
      <c r="G894" s="280"/>
      <c r="H894" s="312"/>
      <c r="I894" s="280"/>
      <c r="J894" s="280"/>
      <c r="K894" s="280"/>
      <c r="L894" s="280"/>
      <c r="M894" s="280"/>
      <c r="N894" s="280"/>
      <c r="O894" s="280"/>
      <c r="P894" s="280"/>
      <c r="Q894" s="280"/>
      <c r="R894" s="280"/>
      <c r="S894" s="280"/>
      <c r="T894" s="280"/>
      <c r="U894" s="280"/>
      <c r="V894" s="280"/>
      <c r="W894" s="280"/>
      <c r="X894" s="280"/>
      <c r="Y894" s="280"/>
      <c r="Z894" s="280"/>
      <c r="AA894" s="280"/>
      <c r="AB894" s="280"/>
      <c r="AC894" s="280"/>
      <c r="AD894" s="280"/>
    </row>
    <row r="895" spans="1:30" ht="12.75" customHeight="1">
      <c r="A895" s="280"/>
      <c r="B895" s="280"/>
      <c r="C895" s="280"/>
      <c r="D895" s="280"/>
      <c r="E895" s="280"/>
      <c r="F895" s="280"/>
      <c r="G895" s="280"/>
      <c r="H895" s="312"/>
      <c r="I895" s="280"/>
      <c r="J895" s="280"/>
      <c r="K895" s="280"/>
      <c r="L895" s="280"/>
      <c r="M895" s="280"/>
      <c r="N895" s="280"/>
      <c r="O895" s="280"/>
      <c r="P895" s="280"/>
      <c r="Q895" s="280"/>
      <c r="R895" s="280"/>
      <c r="S895" s="280"/>
      <c r="T895" s="280"/>
      <c r="U895" s="280"/>
      <c r="V895" s="280"/>
      <c r="W895" s="280"/>
      <c r="X895" s="280"/>
      <c r="Y895" s="280"/>
      <c r="Z895" s="280"/>
      <c r="AA895" s="280"/>
      <c r="AB895" s="280"/>
      <c r="AC895" s="280"/>
      <c r="AD895" s="280"/>
    </row>
    <row r="896" spans="1:30" ht="12.75" customHeight="1">
      <c r="A896" s="280"/>
      <c r="B896" s="280"/>
      <c r="C896" s="280"/>
      <c r="D896" s="280"/>
      <c r="E896" s="280"/>
      <c r="F896" s="280"/>
      <c r="G896" s="280"/>
      <c r="H896" s="312"/>
      <c r="I896" s="280"/>
      <c r="J896" s="280"/>
      <c r="K896" s="280"/>
      <c r="L896" s="280"/>
      <c r="M896" s="280"/>
      <c r="N896" s="280"/>
      <c r="O896" s="280"/>
      <c r="P896" s="280"/>
      <c r="Q896" s="280"/>
      <c r="R896" s="280"/>
      <c r="S896" s="280"/>
      <c r="T896" s="280"/>
      <c r="U896" s="280"/>
      <c r="V896" s="280"/>
      <c r="W896" s="280"/>
      <c r="X896" s="280"/>
      <c r="Y896" s="280"/>
      <c r="Z896" s="280"/>
      <c r="AA896" s="280"/>
      <c r="AB896" s="280"/>
      <c r="AC896" s="280"/>
      <c r="AD896" s="280"/>
    </row>
    <row r="897" spans="1:30" ht="12.75" customHeight="1">
      <c r="A897" s="280"/>
      <c r="B897" s="280"/>
      <c r="C897" s="280"/>
      <c r="D897" s="280"/>
      <c r="E897" s="280"/>
      <c r="F897" s="280"/>
      <c r="G897" s="280"/>
      <c r="H897" s="312"/>
      <c r="I897" s="280"/>
      <c r="J897" s="280"/>
      <c r="K897" s="280"/>
      <c r="L897" s="280"/>
      <c r="M897" s="280"/>
      <c r="N897" s="280"/>
      <c r="O897" s="280"/>
      <c r="P897" s="280"/>
      <c r="Q897" s="280"/>
      <c r="R897" s="280"/>
      <c r="S897" s="280"/>
      <c r="T897" s="280"/>
      <c r="U897" s="280"/>
      <c r="V897" s="280"/>
      <c r="W897" s="280"/>
      <c r="X897" s="280"/>
      <c r="Y897" s="280"/>
      <c r="Z897" s="280"/>
      <c r="AA897" s="280"/>
      <c r="AB897" s="280"/>
      <c r="AC897" s="280"/>
      <c r="AD897" s="280"/>
    </row>
    <row r="898" spans="1:30" ht="12.75" customHeight="1">
      <c r="A898" s="280"/>
      <c r="B898" s="280"/>
      <c r="C898" s="280"/>
      <c r="D898" s="280"/>
      <c r="E898" s="280"/>
      <c r="F898" s="280"/>
      <c r="G898" s="280"/>
      <c r="H898" s="312"/>
      <c r="I898" s="280"/>
      <c r="J898" s="280"/>
      <c r="K898" s="280"/>
      <c r="L898" s="280"/>
      <c r="M898" s="280"/>
      <c r="N898" s="280"/>
      <c r="O898" s="280"/>
      <c r="P898" s="280"/>
      <c r="Q898" s="280"/>
      <c r="R898" s="280"/>
      <c r="S898" s="280"/>
      <c r="T898" s="280"/>
      <c r="U898" s="280"/>
      <c r="V898" s="280"/>
      <c r="W898" s="280"/>
      <c r="X898" s="280"/>
      <c r="Y898" s="280"/>
      <c r="Z898" s="280"/>
      <c r="AA898" s="280"/>
      <c r="AB898" s="280"/>
      <c r="AC898" s="280"/>
      <c r="AD898" s="280"/>
    </row>
    <row r="899" spans="1:30" ht="12.75" customHeight="1">
      <c r="A899" s="280"/>
      <c r="B899" s="280"/>
      <c r="C899" s="280"/>
      <c r="D899" s="280"/>
      <c r="E899" s="280"/>
      <c r="F899" s="280"/>
      <c r="G899" s="280"/>
      <c r="H899" s="312"/>
      <c r="I899" s="280"/>
      <c r="J899" s="280"/>
      <c r="K899" s="280"/>
      <c r="L899" s="280"/>
      <c r="M899" s="280"/>
      <c r="N899" s="280"/>
      <c r="O899" s="280"/>
      <c r="P899" s="280"/>
      <c r="Q899" s="280"/>
      <c r="R899" s="280"/>
      <c r="S899" s="280"/>
      <c r="T899" s="280"/>
      <c r="U899" s="280"/>
      <c r="V899" s="280"/>
      <c r="W899" s="280"/>
      <c r="X899" s="280"/>
      <c r="Y899" s="280"/>
      <c r="Z899" s="280"/>
      <c r="AA899" s="280"/>
      <c r="AB899" s="280"/>
      <c r="AC899" s="280"/>
      <c r="AD899" s="280"/>
    </row>
    <row r="900" spans="1:30" ht="12.75" customHeight="1">
      <c r="A900" s="280"/>
      <c r="B900" s="280"/>
      <c r="C900" s="280"/>
      <c r="D900" s="280"/>
      <c r="E900" s="280"/>
      <c r="F900" s="280"/>
      <c r="G900" s="280"/>
      <c r="H900" s="312"/>
      <c r="I900" s="280"/>
      <c r="J900" s="280"/>
      <c r="K900" s="280"/>
      <c r="L900" s="280"/>
      <c r="M900" s="280"/>
      <c r="N900" s="280"/>
      <c r="O900" s="280"/>
      <c r="P900" s="280"/>
      <c r="Q900" s="280"/>
      <c r="R900" s="280"/>
      <c r="S900" s="280"/>
      <c r="T900" s="280"/>
      <c r="U900" s="280"/>
      <c r="V900" s="280"/>
      <c r="W900" s="280"/>
      <c r="X900" s="280"/>
      <c r="Y900" s="280"/>
      <c r="Z900" s="280"/>
      <c r="AA900" s="280"/>
      <c r="AB900" s="280"/>
      <c r="AC900" s="280"/>
      <c r="AD900" s="280"/>
    </row>
    <row r="901" spans="1:30" ht="12.75" customHeight="1">
      <c r="A901" s="280"/>
      <c r="B901" s="280"/>
      <c r="C901" s="280"/>
      <c r="D901" s="280"/>
      <c r="E901" s="280"/>
      <c r="F901" s="280"/>
      <c r="G901" s="280"/>
      <c r="H901" s="312"/>
      <c r="I901" s="280"/>
      <c r="J901" s="280"/>
      <c r="K901" s="280"/>
      <c r="L901" s="280"/>
      <c r="M901" s="280"/>
      <c r="N901" s="280"/>
      <c r="O901" s="280"/>
      <c r="P901" s="280"/>
      <c r="Q901" s="280"/>
      <c r="R901" s="280"/>
      <c r="S901" s="280"/>
      <c r="T901" s="280"/>
      <c r="U901" s="280"/>
      <c r="V901" s="280"/>
      <c r="W901" s="280"/>
      <c r="X901" s="280"/>
      <c r="Y901" s="280"/>
      <c r="Z901" s="280"/>
      <c r="AA901" s="280"/>
      <c r="AB901" s="280"/>
      <c r="AC901" s="280"/>
      <c r="AD901" s="280"/>
    </row>
    <row r="902" spans="1:30" ht="12.75" customHeight="1">
      <c r="A902" s="280"/>
      <c r="B902" s="280"/>
      <c r="C902" s="280"/>
      <c r="D902" s="280"/>
      <c r="E902" s="280"/>
      <c r="F902" s="280"/>
      <c r="G902" s="280"/>
      <c r="H902" s="312"/>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280"/>
    </row>
    <row r="903" spans="1:30" ht="12.75" customHeight="1">
      <c r="A903" s="280"/>
      <c r="B903" s="280"/>
      <c r="C903" s="280"/>
      <c r="D903" s="280"/>
      <c r="E903" s="280"/>
      <c r="F903" s="280"/>
      <c r="G903" s="280"/>
      <c r="H903" s="312"/>
      <c r="I903" s="280"/>
      <c r="J903" s="280"/>
      <c r="K903" s="280"/>
      <c r="L903" s="280"/>
      <c r="M903" s="280"/>
      <c r="N903" s="280"/>
      <c r="O903" s="280"/>
      <c r="P903" s="280"/>
      <c r="Q903" s="280"/>
      <c r="R903" s="280"/>
      <c r="S903" s="280"/>
      <c r="T903" s="280"/>
      <c r="U903" s="280"/>
      <c r="V903" s="280"/>
      <c r="W903" s="280"/>
      <c r="X903" s="280"/>
      <c r="Y903" s="280"/>
      <c r="Z903" s="280"/>
      <c r="AA903" s="280"/>
      <c r="AB903" s="280"/>
      <c r="AC903" s="280"/>
      <c r="AD903" s="280"/>
    </row>
    <row r="904" spans="1:30" ht="12.75" customHeight="1">
      <c r="A904" s="280"/>
      <c r="B904" s="280"/>
      <c r="C904" s="280"/>
      <c r="D904" s="280"/>
      <c r="E904" s="280"/>
      <c r="F904" s="280"/>
      <c r="G904" s="280"/>
      <c r="H904" s="312"/>
      <c r="I904" s="280"/>
      <c r="J904" s="280"/>
      <c r="K904" s="280"/>
      <c r="L904" s="280"/>
      <c r="M904" s="280"/>
      <c r="N904" s="280"/>
      <c r="O904" s="280"/>
      <c r="P904" s="280"/>
      <c r="Q904" s="280"/>
      <c r="R904" s="280"/>
      <c r="S904" s="280"/>
      <c r="T904" s="280"/>
      <c r="U904" s="280"/>
      <c r="V904" s="280"/>
      <c r="W904" s="280"/>
      <c r="X904" s="280"/>
      <c r="Y904" s="280"/>
      <c r="Z904" s="280"/>
      <c r="AA904" s="280"/>
      <c r="AB904" s="280"/>
      <c r="AC904" s="280"/>
      <c r="AD904" s="280"/>
    </row>
    <row r="905" spans="1:30" ht="12.75" customHeight="1">
      <c r="A905" s="280"/>
      <c r="B905" s="280"/>
      <c r="C905" s="280"/>
      <c r="D905" s="280"/>
      <c r="E905" s="280"/>
      <c r="F905" s="280"/>
      <c r="G905" s="280"/>
      <c r="H905" s="312"/>
      <c r="I905" s="280"/>
      <c r="J905" s="280"/>
      <c r="K905" s="280"/>
      <c r="L905" s="280"/>
      <c r="M905" s="280"/>
      <c r="N905" s="280"/>
      <c r="O905" s="280"/>
      <c r="P905" s="280"/>
      <c r="Q905" s="280"/>
      <c r="R905" s="280"/>
      <c r="S905" s="280"/>
      <c r="T905" s="280"/>
      <c r="U905" s="280"/>
      <c r="V905" s="280"/>
      <c r="W905" s="280"/>
      <c r="X905" s="280"/>
      <c r="Y905" s="280"/>
      <c r="Z905" s="280"/>
      <c r="AA905" s="280"/>
      <c r="AB905" s="280"/>
      <c r="AC905" s="280"/>
      <c r="AD905" s="280"/>
    </row>
    <row r="906" spans="1:30" ht="12.75" customHeight="1">
      <c r="A906" s="280"/>
      <c r="B906" s="280"/>
      <c r="C906" s="280"/>
      <c r="D906" s="280"/>
      <c r="E906" s="280"/>
      <c r="F906" s="280"/>
      <c r="G906" s="280"/>
      <c r="H906" s="312"/>
      <c r="I906" s="280"/>
      <c r="J906" s="280"/>
      <c r="K906" s="280"/>
      <c r="L906" s="280"/>
      <c r="M906" s="280"/>
      <c r="N906" s="280"/>
      <c r="O906" s="280"/>
      <c r="P906" s="280"/>
      <c r="Q906" s="280"/>
      <c r="R906" s="280"/>
      <c r="S906" s="280"/>
      <c r="T906" s="280"/>
      <c r="U906" s="280"/>
      <c r="V906" s="280"/>
      <c r="W906" s="280"/>
      <c r="X906" s="280"/>
      <c r="Y906" s="280"/>
      <c r="Z906" s="280"/>
      <c r="AA906" s="280"/>
      <c r="AB906" s="280"/>
      <c r="AC906" s="280"/>
      <c r="AD906" s="280"/>
    </row>
    <row r="907" spans="1:30" ht="12.75" customHeight="1">
      <c r="A907" s="280"/>
      <c r="B907" s="280"/>
      <c r="C907" s="280"/>
      <c r="D907" s="280"/>
      <c r="E907" s="280"/>
      <c r="F907" s="280"/>
      <c r="G907" s="280"/>
      <c r="H907" s="312"/>
      <c r="I907" s="280"/>
      <c r="J907" s="280"/>
      <c r="K907" s="280"/>
      <c r="L907" s="280"/>
      <c r="M907" s="280"/>
      <c r="N907" s="280"/>
      <c r="O907" s="280"/>
      <c r="P907" s="280"/>
      <c r="Q907" s="280"/>
      <c r="R907" s="280"/>
      <c r="S907" s="280"/>
      <c r="T907" s="280"/>
      <c r="U907" s="280"/>
      <c r="V907" s="280"/>
      <c r="W907" s="280"/>
      <c r="X907" s="280"/>
      <c r="Y907" s="280"/>
      <c r="Z907" s="280"/>
      <c r="AA907" s="280"/>
      <c r="AB907" s="280"/>
      <c r="AC907" s="280"/>
      <c r="AD907" s="280"/>
    </row>
    <row r="908" spans="1:30" ht="12.75" customHeight="1">
      <c r="A908" s="280"/>
      <c r="B908" s="280"/>
      <c r="C908" s="280"/>
      <c r="D908" s="280"/>
      <c r="E908" s="280"/>
      <c r="F908" s="280"/>
      <c r="G908" s="280"/>
      <c r="H908" s="312"/>
      <c r="I908" s="280"/>
      <c r="J908" s="280"/>
      <c r="K908" s="280"/>
      <c r="L908" s="280"/>
      <c r="M908" s="280"/>
      <c r="N908" s="280"/>
      <c r="O908" s="280"/>
      <c r="P908" s="280"/>
      <c r="Q908" s="280"/>
      <c r="R908" s="280"/>
      <c r="S908" s="280"/>
      <c r="T908" s="280"/>
      <c r="U908" s="280"/>
      <c r="V908" s="280"/>
      <c r="W908" s="280"/>
      <c r="X908" s="280"/>
      <c r="Y908" s="280"/>
      <c r="Z908" s="280"/>
      <c r="AA908" s="280"/>
      <c r="AB908" s="280"/>
      <c r="AC908" s="280"/>
      <c r="AD908" s="280"/>
    </row>
    <row r="909" spans="1:30" ht="12.75" customHeight="1">
      <c r="A909" s="280"/>
      <c r="B909" s="280"/>
      <c r="C909" s="280"/>
      <c r="D909" s="280"/>
      <c r="E909" s="280"/>
      <c r="F909" s="280"/>
      <c r="G909" s="280"/>
      <c r="H909" s="312"/>
      <c r="I909" s="280"/>
      <c r="J909" s="280"/>
      <c r="K909" s="280"/>
      <c r="L909" s="280"/>
      <c r="M909" s="280"/>
      <c r="N909" s="280"/>
      <c r="O909" s="280"/>
      <c r="P909" s="280"/>
      <c r="Q909" s="280"/>
      <c r="R909" s="280"/>
      <c r="S909" s="280"/>
      <c r="T909" s="280"/>
      <c r="U909" s="280"/>
      <c r="V909" s="280"/>
      <c r="W909" s="280"/>
      <c r="X909" s="280"/>
      <c r="Y909" s="280"/>
      <c r="Z909" s="280"/>
      <c r="AA909" s="280"/>
      <c r="AB909" s="280"/>
      <c r="AC909" s="280"/>
      <c r="AD909" s="280"/>
    </row>
    <row r="910" spans="1:30" ht="12.75" customHeight="1">
      <c r="A910" s="280"/>
      <c r="B910" s="280"/>
      <c r="C910" s="280"/>
      <c r="D910" s="280"/>
      <c r="E910" s="280"/>
      <c r="F910" s="280"/>
      <c r="G910" s="280"/>
      <c r="H910" s="312"/>
      <c r="I910" s="280"/>
      <c r="J910" s="280"/>
      <c r="K910" s="280"/>
      <c r="L910" s="280"/>
      <c r="M910" s="280"/>
      <c r="N910" s="280"/>
      <c r="O910" s="280"/>
      <c r="P910" s="280"/>
      <c r="Q910" s="280"/>
      <c r="R910" s="280"/>
      <c r="S910" s="280"/>
      <c r="T910" s="280"/>
      <c r="U910" s="280"/>
      <c r="V910" s="280"/>
      <c r="W910" s="280"/>
      <c r="X910" s="280"/>
      <c r="Y910" s="280"/>
      <c r="Z910" s="280"/>
      <c r="AA910" s="280"/>
      <c r="AB910" s="280"/>
      <c r="AC910" s="280"/>
      <c r="AD910" s="280"/>
    </row>
    <row r="911" spans="1:30" ht="12.75" customHeight="1">
      <c r="A911" s="280"/>
      <c r="B911" s="280"/>
      <c r="C911" s="280"/>
      <c r="D911" s="280"/>
      <c r="E911" s="280"/>
      <c r="F911" s="280"/>
      <c r="G911" s="280"/>
      <c r="H911" s="312"/>
      <c r="I911" s="280"/>
      <c r="J911" s="280"/>
      <c r="K911" s="280"/>
      <c r="L911" s="280"/>
      <c r="M911" s="280"/>
      <c r="N911" s="280"/>
      <c r="O911" s="280"/>
      <c r="P911" s="280"/>
      <c r="Q911" s="280"/>
      <c r="R911" s="280"/>
      <c r="S911" s="280"/>
      <c r="T911" s="280"/>
      <c r="U911" s="280"/>
      <c r="V911" s="280"/>
      <c r="W911" s="280"/>
      <c r="X911" s="280"/>
      <c r="Y911" s="280"/>
      <c r="Z911" s="280"/>
      <c r="AA911" s="280"/>
      <c r="AB911" s="280"/>
      <c r="AC911" s="280"/>
      <c r="AD911" s="280"/>
    </row>
    <row r="912" spans="1:30" ht="12.75" customHeight="1">
      <c r="A912" s="280"/>
      <c r="B912" s="280"/>
      <c r="C912" s="280"/>
      <c r="D912" s="280"/>
      <c r="E912" s="280"/>
      <c r="F912" s="280"/>
      <c r="G912" s="280"/>
      <c r="H912" s="312"/>
      <c r="I912" s="280"/>
      <c r="J912" s="280"/>
      <c r="K912" s="280"/>
      <c r="L912" s="280"/>
      <c r="M912" s="280"/>
      <c r="N912" s="280"/>
      <c r="O912" s="280"/>
      <c r="P912" s="280"/>
      <c r="Q912" s="280"/>
      <c r="R912" s="280"/>
      <c r="S912" s="280"/>
      <c r="T912" s="280"/>
      <c r="U912" s="280"/>
      <c r="V912" s="280"/>
      <c r="W912" s="280"/>
      <c r="X912" s="280"/>
      <c r="Y912" s="280"/>
      <c r="Z912" s="280"/>
      <c r="AA912" s="280"/>
      <c r="AB912" s="280"/>
      <c r="AC912" s="280"/>
      <c r="AD912" s="280"/>
    </row>
    <row r="913" spans="1:30" ht="12.75" customHeight="1">
      <c r="A913" s="280"/>
      <c r="B913" s="280"/>
      <c r="C913" s="280"/>
      <c r="D913" s="280"/>
      <c r="E913" s="280"/>
      <c r="F913" s="280"/>
      <c r="G913" s="280"/>
      <c r="H913" s="312"/>
      <c r="I913" s="280"/>
      <c r="J913" s="280"/>
      <c r="K913" s="280"/>
      <c r="L913" s="280"/>
      <c r="M913" s="280"/>
      <c r="N913" s="280"/>
      <c r="O913" s="280"/>
      <c r="P913" s="280"/>
      <c r="Q913" s="280"/>
      <c r="R913" s="280"/>
      <c r="S913" s="280"/>
      <c r="T913" s="280"/>
      <c r="U913" s="280"/>
      <c r="V913" s="280"/>
      <c r="W913" s="280"/>
      <c r="X913" s="280"/>
      <c r="Y913" s="280"/>
      <c r="Z913" s="280"/>
      <c r="AA913" s="280"/>
      <c r="AB913" s="280"/>
      <c r="AC913" s="280"/>
      <c r="AD913" s="280"/>
    </row>
    <row r="914" spans="1:30" ht="12.75" customHeight="1">
      <c r="A914" s="280"/>
      <c r="B914" s="280"/>
      <c r="C914" s="280"/>
      <c r="D914" s="280"/>
      <c r="E914" s="280"/>
      <c r="F914" s="280"/>
      <c r="G914" s="280"/>
      <c r="H914" s="312"/>
      <c r="I914" s="280"/>
      <c r="J914" s="280"/>
      <c r="K914" s="280"/>
      <c r="L914" s="280"/>
      <c r="M914" s="280"/>
      <c r="N914" s="280"/>
      <c r="O914" s="280"/>
      <c r="P914" s="280"/>
      <c r="Q914" s="280"/>
      <c r="R914" s="280"/>
      <c r="S914" s="280"/>
      <c r="T914" s="280"/>
      <c r="U914" s="280"/>
      <c r="V914" s="280"/>
      <c r="W914" s="280"/>
      <c r="X914" s="280"/>
      <c r="Y914" s="280"/>
      <c r="Z914" s="280"/>
      <c r="AA914" s="280"/>
      <c r="AB914" s="280"/>
      <c r="AC914" s="280"/>
      <c r="AD914" s="280"/>
    </row>
    <row r="915" spans="1:30" ht="12.75" customHeight="1">
      <c r="A915" s="280"/>
      <c r="B915" s="280"/>
      <c r="C915" s="280"/>
      <c r="D915" s="280"/>
      <c r="E915" s="280"/>
      <c r="F915" s="280"/>
      <c r="G915" s="280"/>
      <c r="H915" s="312"/>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280"/>
    </row>
    <row r="916" spans="1:30" ht="12.75" customHeight="1">
      <c r="A916" s="280"/>
      <c r="B916" s="280"/>
      <c r="C916" s="280"/>
      <c r="D916" s="280"/>
      <c r="E916" s="280"/>
      <c r="F916" s="280"/>
      <c r="G916" s="280"/>
      <c r="H916" s="312"/>
      <c r="I916" s="280"/>
      <c r="J916" s="280"/>
      <c r="K916" s="280"/>
      <c r="L916" s="280"/>
      <c r="M916" s="280"/>
      <c r="N916" s="280"/>
      <c r="O916" s="280"/>
      <c r="P916" s="280"/>
      <c r="Q916" s="280"/>
      <c r="R916" s="280"/>
      <c r="S916" s="280"/>
      <c r="T916" s="280"/>
      <c r="U916" s="280"/>
      <c r="V916" s="280"/>
      <c r="W916" s="280"/>
      <c r="X916" s="280"/>
      <c r="Y916" s="280"/>
      <c r="Z916" s="280"/>
      <c r="AA916" s="280"/>
      <c r="AB916" s="280"/>
      <c r="AC916" s="280"/>
      <c r="AD916" s="280"/>
    </row>
    <row r="917" spans="1:30" ht="12.75" customHeight="1">
      <c r="A917" s="280"/>
      <c r="B917" s="280"/>
      <c r="C917" s="280"/>
      <c r="D917" s="280"/>
      <c r="E917" s="280"/>
      <c r="F917" s="280"/>
      <c r="G917" s="280"/>
      <c r="H917" s="312"/>
      <c r="I917" s="280"/>
      <c r="J917" s="280"/>
      <c r="K917" s="280"/>
      <c r="L917" s="280"/>
      <c r="M917" s="280"/>
      <c r="N917" s="280"/>
      <c r="O917" s="280"/>
      <c r="P917" s="280"/>
      <c r="Q917" s="280"/>
      <c r="R917" s="280"/>
      <c r="S917" s="280"/>
      <c r="T917" s="280"/>
      <c r="U917" s="280"/>
      <c r="V917" s="280"/>
      <c r="W917" s="280"/>
      <c r="X917" s="280"/>
      <c r="Y917" s="280"/>
      <c r="Z917" s="280"/>
      <c r="AA917" s="280"/>
      <c r="AB917" s="280"/>
      <c r="AC917" s="280"/>
      <c r="AD917" s="280"/>
    </row>
    <row r="918" spans="1:30" ht="12.75" customHeight="1">
      <c r="A918" s="280"/>
      <c r="B918" s="280"/>
      <c r="C918" s="280"/>
      <c r="D918" s="280"/>
      <c r="E918" s="280"/>
      <c r="F918" s="280"/>
      <c r="G918" s="280"/>
      <c r="H918" s="312"/>
      <c r="I918" s="280"/>
      <c r="J918" s="280"/>
      <c r="K918" s="280"/>
      <c r="L918" s="280"/>
      <c r="M918" s="280"/>
      <c r="N918" s="280"/>
      <c r="O918" s="280"/>
      <c r="P918" s="280"/>
      <c r="Q918" s="280"/>
      <c r="R918" s="280"/>
      <c r="S918" s="280"/>
      <c r="T918" s="280"/>
      <c r="U918" s="280"/>
      <c r="V918" s="280"/>
      <c r="W918" s="280"/>
      <c r="X918" s="280"/>
      <c r="Y918" s="280"/>
      <c r="Z918" s="280"/>
      <c r="AA918" s="280"/>
      <c r="AB918" s="280"/>
      <c r="AC918" s="280"/>
      <c r="AD918" s="280"/>
    </row>
    <row r="919" spans="1:30" ht="12.75" customHeight="1">
      <c r="A919" s="280"/>
      <c r="B919" s="280"/>
      <c r="C919" s="280"/>
      <c r="D919" s="280"/>
      <c r="E919" s="280"/>
      <c r="F919" s="280"/>
      <c r="G919" s="280"/>
      <c r="H919" s="312"/>
      <c r="I919" s="280"/>
      <c r="J919" s="280"/>
      <c r="K919" s="280"/>
      <c r="L919" s="280"/>
      <c r="M919" s="280"/>
      <c r="N919" s="280"/>
      <c r="O919" s="280"/>
      <c r="P919" s="280"/>
      <c r="Q919" s="280"/>
      <c r="R919" s="280"/>
      <c r="S919" s="280"/>
      <c r="T919" s="280"/>
      <c r="U919" s="280"/>
      <c r="V919" s="280"/>
      <c r="W919" s="280"/>
      <c r="X919" s="280"/>
      <c r="Y919" s="280"/>
      <c r="Z919" s="280"/>
      <c r="AA919" s="280"/>
      <c r="AB919" s="280"/>
      <c r="AC919" s="280"/>
      <c r="AD919" s="280"/>
    </row>
    <row r="920" spans="1:30" ht="12.75" customHeight="1">
      <c r="A920" s="280"/>
      <c r="B920" s="280"/>
      <c r="C920" s="280"/>
      <c r="D920" s="280"/>
      <c r="E920" s="280"/>
      <c r="F920" s="280"/>
      <c r="G920" s="280"/>
      <c r="H920" s="312"/>
      <c r="I920" s="280"/>
      <c r="J920" s="280"/>
      <c r="K920" s="280"/>
      <c r="L920" s="280"/>
      <c r="M920" s="280"/>
      <c r="N920" s="280"/>
      <c r="O920" s="280"/>
      <c r="P920" s="280"/>
      <c r="Q920" s="280"/>
      <c r="R920" s="280"/>
      <c r="S920" s="280"/>
      <c r="T920" s="280"/>
      <c r="U920" s="280"/>
      <c r="V920" s="280"/>
      <c r="W920" s="280"/>
      <c r="X920" s="280"/>
      <c r="Y920" s="280"/>
      <c r="Z920" s="280"/>
      <c r="AA920" s="280"/>
      <c r="AB920" s="280"/>
      <c r="AC920" s="280"/>
      <c r="AD920" s="280"/>
    </row>
    <row r="921" spans="1:30" ht="12.75" customHeight="1">
      <c r="A921" s="280"/>
      <c r="B921" s="280"/>
      <c r="C921" s="280"/>
      <c r="D921" s="280"/>
      <c r="E921" s="280"/>
      <c r="F921" s="280"/>
      <c r="G921" s="280"/>
      <c r="H921" s="312"/>
      <c r="I921" s="280"/>
      <c r="J921" s="280"/>
      <c r="K921" s="280"/>
      <c r="L921" s="280"/>
      <c r="M921" s="280"/>
      <c r="N921" s="280"/>
      <c r="O921" s="280"/>
      <c r="P921" s="280"/>
      <c r="Q921" s="280"/>
      <c r="R921" s="280"/>
      <c r="S921" s="280"/>
      <c r="T921" s="280"/>
      <c r="U921" s="280"/>
      <c r="V921" s="280"/>
      <c r="W921" s="280"/>
      <c r="X921" s="280"/>
      <c r="Y921" s="280"/>
      <c r="Z921" s="280"/>
      <c r="AA921" s="280"/>
      <c r="AB921" s="280"/>
      <c r="AC921" s="280"/>
      <c r="AD921" s="280"/>
    </row>
    <row r="922" spans="1:30" ht="12.75" customHeight="1">
      <c r="A922" s="280"/>
      <c r="B922" s="280"/>
      <c r="C922" s="280"/>
      <c r="D922" s="280"/>
      <c r="E922" s="280"/>
      <c r="F922" s="280"/>
      <c r="G922" s="280"/>
      <c r="H922" s="312"/>
      <c r="I922" s="280"/>
      <c r="J922" s="280"/>
      <c r="K922" s="280"/>
      <c r="L922" s="280"/>
      <c r="M922" s="280"/>
      <c r="N922" s="280"/>
      <c r="O922" s="280"/>
      <c r="P922" s="280"/>
      <c r="Q922" s="280"/>
      <c r="R922" s="280"/>
      <c r="S922" s="280"/>
      <c r="T922" s="280"/>
      <c r="U922" s="280"/>
      <c r="V922" s="280"/>
      <c r="W922" s="280"/>
      <c r="X922" s="280"/>
      <c r="Y922" s="280"/>
      <c r="Z922" s="280"/>
      <c r="AA922" s="280"/>
      <c r="AB922" s="280"/>
      <c r="AC922" s="280"/>
      <c r="AD922" s="280"/>
    </row>
    <row r="923" spans="1:30" ht="12.75" customHeight="1">
      <c r="A923" s="280"/>
      <c r="B923" s="280"/>
      <c r="C923" s="280"/>
      <c r="D923" s="280"/>
      <c r="E923" s="280"/>
      <c r="F923" s="280"/>
      <c r="G923" s="280"/>
      <c r="H923" s="312"/>
      <c r="I923" s="280"/>
      <c r="J923" s="280"/>
      <c r="K923" s="280"/>
      <c r="L923" s="280"/>
      <c r="M923" s="280"/>
      <c r="N923" s="280"/>
      <c r="O923" s="280"/>
      <c r="P923" s="280"/>
      <c r="Q923" s="280"/>
      <c r="R923" s="280"/>
      <c r="S923" s="280"/>
      <c r="T923" s="280"/>
      <c r="U923" s="280"/>
      <c r="V923" s="280"/>
      <c r="W923" s="280"/>
      <c r="X923" s="280"/>
      <c r="Y923" s="280"/>
      <c r="Z923" s="280"/>
      <c r="AA923" s="280"/>
      <c r="AB923" s="280"/>
      <c r="AC923" s="280"/>
      <c r="AD923" s="280"/>
    </row>
    <row r="924" spans="1:30" ht="12.75" customHeight="1">
      <c r="A924" s="280"/>
      <c r="B924" s="280"/>
      <c r="C924" s="280"/>
      <c r="D924" s="280"/>
      <c r="E924" s="280"/>
      <c r="F924" s="280"/>
      <c r="G924" s="280"/>
      <c r="H924" s="312"/>
      <c r="I924" s="280"/>
      <c r="J924" s="280"/>
      <c r="K924" s="280"/>
      <c r="L924" s="280"/>
      <c r="M924" s="280"/>
      <c r="N924" s="280"/>
      <c r="O924" s="280"/>
      <c r="P924" s="280"/>
      <c r="Q924" s="280"/>
      <c r="R924" s="280"/>
      <c r="S924" s="280"/>
      <c r="T924" s="280"/>
      <c r="U924" s="280"/>
      <c r="V924" s="280"/>
      <c r="W924" s="280"/>
      <c r="X924" s="280"/>
      <c r="Y924" s="280"/>
      <c r="Z924" s="280"/>
      <c r="AA924" s="280"/>
      <c r="AB924" s="280"/>
      <c r="AC924" s="280"/>
      <c r="AD924" s="280"/>
    </row>
    <row r="925" spans="1:30" ht="12.75" customHeight="1">
      <c r="A925" s="280"/>
      <c r="B925" s="280"/>
      <c r="C925" s="280"/>
      <c r="D925" s="280"/>
      <c r="E925" s="280"/>
      <c r="F925" s="280"/>
      <c r="G925" s="280"/>
      <c r="H925" s="312"/>
      <c r="I925" s="280"/>
      <c r="J925" s="280"/>
      <c r="K925" s="280"/>
      <c r="L925" s="280"/>
      <c r="M925" s="280"/>
      <c r="N925" s="280"/>
      <c r="O925" s="280"/>
      <c r="P925" s="280"/>
      <c r="Q925" s="280"/>
      <c r="R925" s="280"/>
      <c r="S925" s="280"/>
      <c r="T925" s="280"/>
      <c r="U925" s="280"/>
      <c r="V925" s="280"/>
      <c r="W925" s="280"/>
      <c r="X925" s="280"/>
      <c r="Y925" s="280"/>
      <c r="Z925" s="280"/>
      <c r="AA925" s="280"/>
      <c r="AB925" s="280"/>
      <c r="AC925" s="280"/>
      <c r="AD925" s="280"/>
    </row>
    <row r="926" spans="1:30" ht="12.75" customHeight="1">
      <c r="A926" s="280"/>
      <c r="B926" s="280"/>
      <c r="C926" s="280"/>
      <c r="D926" s="280"/>
      <c r="E926" s="280"/>
      <c r="F926" s="280"/>
      <c r="G926" s="280"/>
      <c r="H926" s="312"/>
      <c r="I926" s="280"/>
      <c r="J926" s="280"/>
      <c r="K926" s="280"/>
      <c r="L926" s="280"/>
      <c r="M926" s="280"/>
      <c r="N926" s="280"/>
      <c r="O926" s="280"/>
      <c r="P926" s="280"/>
      <c r="Q926" s="280"/>
      <c r="R926" s="280"/>
      <c r="S926" s="280"/>
      <c r="T926" s="280"/>
      <c r="U926" s="280"/>
      <c r="V926" s="280"/>
      <c r="W926" s="280"/>
      <c r="X926" s="280"/>
      <c r="Y926" s="280"/>
      <c r="Z926" s="280"/>
      <c r="AA926" s="280"/>
      <c r="AB926" s="280"/>
      <c r="AC926" s="280"/>
      <c r="AD926" s="280"/>
    </row>
    <row r="927" spans="1:30" ht="12.75" customHeight="1">
      <c r="A927" s="280"/>
      <c r="B927" s="280"/>
      <c r="C927" s="280"/>
      <c r="D927" s="280"/>
      <c r="E927" s="280"/>
      <c r="F927" s="280"/>
      <c r="G927" s="280"/>
      <c r="H927" s="312"/>
      <c r="I927" s="280"/>
      <c r="J927" s="280"/>
      <c r="K927" s="280"/>
      <c r="L927" s="280"/>
      <c r="M927" s="280"/>
      <c r="N927" s="280"/>
      <c r="O927" s="280"/>
      <c r="P927" s="280"/>
      <c r="Q927" s="280"/>
      <c r="R927" s="280"/>
      <c r="S927" s="280"/>
      <c r="T927" s="280"/>
      <c r="U927" s="280"/>
      <c r="V927" s="280"/>
      <c r="W927" s="280"/>
      <c r="X927" s="280"/>
      <c r="Y927" s="280"/>
      <c r="Z927" s="280"/>
      <c r="AA927" s="280"/>
      <c r="AB927" s="280"/>
      <c r="AC927" s="280"/>
      <c r="AD927" s="280"/>
    </row>
    <row r="928" spans="1:30" ht="12.75" customHeight="1">
      <c r="A928" s="280"/>
      <c r="B928" s="280"/>
      <c r="C928" s="280"/>
      <c r="D928" s="280"/>
      <c r="E928" s="280"/>
      <c r="F928" s="280"/>
      <c r="G928" s="280"/>
      <c r="H928" s="312"/>
      <c r="I928" s="280"/>
      <c r="J928" s="280"/>
      <c r="K928" s="280"/>
      <c r="L928" s="280"/>
      <c r="M928" s="280"/>
      <c r="N928" s="280"/>
      <c r="O928" s="280"/>
      <c r="P928" s="280"/>
      <c r="Q928" s="280"/>
      <c r="R928" s="280"/>
      <c r="S928" s="280"/>
      <c r="T928" s="280"/>
      <c r="U928" s="280"/>
      <c r="V928" s="280"/>
      <c r="W928" s="280"/>
      <c r="X928" s="280"/>
      <c r="Y928" s="280"/>
      <c r="Z928" s="280"/>
      <c r="AA928" s="280"/>
      <c r="AB928" s="280"/>
      <c r="AC928" s="280"/>
      <c r="AD928" s="280"/>
    </row>
    <row r="929" spans="1:30" ht="12.75" customHeight="1">
      <c r="A929" s="280"/>
      <c r="B929" s="280"/>
      <c r="C929" s="280"/>
      <c r="D929" s="280"/>
      <c r="E929" s="280"/>
      <c r="F929" s="280"/>
      <c r="G929" s="280"/>
      <c r="H929" s="312"/>
      <c r="I929" s="280"/>
      <c r="J929" s="280"/>
      <c r="K929" s="280"/>
      <c r="L929" s="280"/>
      <c r="M929" s="280"/>
      <c r="N929" s="280"/>
      <c r="O929" s="280"/>
      <c r="P929" s="280"/>
      <c r="Q929" s="280"/>
      <c r="R929" s="280"/>
      <c r="S929" s="280"/>
      <c r="T929" s="280"/>
      <c r="U929" s="280"/>
      <c r="V929" s="280"/>
      <c r="W929" s="280"/>
      <c r="X929" s="280"/>
      <c r="Y929" s="280"/>
      <c r="Z929" s="280"/>
      <c r="AA929" s="280"/>
      <c r="AB929" s="280"/>
      <c r="AC929" s="280"/>
      <c r="AD929" s="280"/>
    </row>
    <row r="930" spans="1:30" ht="12.75" customHeight="1">
      <c r="A930" s="280"/>
      <c r="B930" s="280"/>
      <c r="C930" s="280"/>
      <c r="D930" s="280"/>
      <c r="E930" s="280"/>
      <c r="F930" s="280"/>
      <c r="G930" s="280"/>
      <c r="H930" s="312"/>
      <c r="I930" s="280"/>
      <c r="J930" s="280"/>
      <c r="K930" s="280"/>
      <c r="L930" s="280"/>
      <c r="M930" s="280"/>
      <c r="N930" s="280"/>
      <c r="O930" s="280"/>
      <c r="P930" s="280"/>
      <c r="Q930" s="280"/>
      <c r="R930" s="280"/>
      <c r="S930" s="280"/>
      <c r="T930" s="280"/>
      <c r="U930" s="280"/>
      <c r="V930" s="280"/>
      <c r="W930" s="280"/>
      <c r="X930" s="280"/>
      <c r="Y930" s="280"/>
      <c r="Z930" s="280"/>
      <c r="AA930" s="280"/>
      <c r="AB930" s="280"/>
      <c r="AC930" s="280"/>
      <c r="AD930" s="280"/>
    </row>
    <row r="931" spans="1:30" ht="12.75" customHeight="1">
      <c r="A931" s="280"/>
      <c r="B931" s="280"/>
      <c r="C931" s="280"/>
      <c r="D931" s="280"/>
      <c r="E931" s="280"/>
      <c r="F931" s="280"/>
      <c r="G931" s="280"/>
      <c r="H931" s="312"/>
      <c r="I931" s="280"/>
      <c r="J931" s="280"/>
      <c r="K931" s="280"/>
      <c r="L931" s="280"/>
      <c r="M931" s="280"/>
      <c r="N931" s="280"/>
      <c r="O931" s="280"/>
      <c r="P931" s="280"/>
      <c r="Q931" s="280"/>
      <c r="R931" s="280"/>
      <c r="S931" s="280"/>
      <c r="T931" s="280"/>
      <c r="U931" s="280"/>
      <c r="V931" s="280"/>
      <c r="W931" s="280"/>
      <c r="X931" s="280"/>
      <c r="Y931" s="280"/>
      <c r="Z931" s="280"/>
      <c r="AA931" s="280"/>
      <c r="AB931" s="280"/>
      <c r="AC931" s="280"/>
      <c r="AD931" s="280"/>
    </row>
    <row r="932" spans="1:30" ht="12.75" customHeight="1">
      <c r="A932" s="280"/>
      <c r="B932" s="280"/>
      <c r="C932" s="280"/>
      <c r="D932" s="280"/>
      <c r="E932" s="280"/>
      <c r="F932" s="280"/>
      <c r="G932" s="280"/>
      <c r="H932" s="312"/>
      <c r="I932" s="280"/>
      <c r="J932" s="280"/>
      <c r="K932" s="280"/>
      <c r="L932" s="280"/>
      <c r="M932" s="280"/>
      <c r="N932" s="280"/>
      <c r="O932" s="280"/>
      <c r="P932" s="280"/>
      <c r="Q932" s="280"/>
      <c r="R932" s="280"/>
      <c r="S932" s="280"/>
      <c r="T932" s="280"/>
      <c r="U932" s="280"/>
      <c r="V932" s="280"/>
      <c r="W932" s="280"/>
      <c r="X932" s="280"/>
      <c r="Y932" s="280"/>
      <c r="Z932" s="280"/>
      <c r="AA932" s="280"/>
      <c r="AB932" s="280"/>
      <c r="AC932" s="280"/>
      <c r="AD932" s="280"/>
    </row>
    <row r="933" spans="1:30" ht="12.75" customHeight="1">
      <c r="A933" s="280"/>
      <c r="B933" s="280"/>
      <c r="C933" s="280"/>
      <c r="D933" s="280"/>
      <c r="E933" s="280"/>
      <c r="F933" s="280"/>
      <c r="G933" s="280"/>
      <c r="H933" s="312"/>
      <c r="I933" s="280"/>
      <c r="J933" s="280"/>
      <c r="K933" s="280"/>
      <c r="L933" s="280"/>
      <c r="M933" s="280"/>
      <c r="N933" s="280"/>
      <c r="O933" s="280"/>
      <c r="P933" s="280"/>
      <c r="Q933" s="280"/>
      <c r="R933" s="280"/>
      <c r="S933" s="280"/>
      <c r="T933" s="280"/>
      <c r="U933" s="280"/>
      <c r="V933" s="280"/>
      <c r="W933" s="280"/>
      <c r="X933" s="280"/>
      <c r="Y933" s="280"/>
      <c r="Z933" s="280"/>
      <c r="AA933" s="280"/>
      <c r="AB933" s="280"/>
      <c r="AC933" s="280"/>
      <c r="AD933" s="280"/>
    </row>
    <row r="934" spans="1:30" ht="12.75" customHeight="1">
      <c r="A934" s="280"/>
      <c r="B934" s="280"/>
      <c r="C934" s="280"/>
      <c r="D934" s="280"/>
      <c r="E934" s="280"/>
      <c r="F934" s="280"/>
      <c r="G934" s="280"/>
      <c r="H934" s="312"/>
      <c r="I934" s="280"/>
      <c r="J934" s="280"/>
      <c r="K934" s="280"/>
      <c r="L934" s="280"/>
      <c r="M934" s="280"/>
      <c r="N934" s="280"/>
      <c r="O934" s="280"/>
      <c r="P934" s="280"/>
      <c r="Q934" s="280"/>
      <c r="R934" s="280"/>
      <c r="S934" s="280"/>
      <c r="T934" s="280"/>
      <c r="U934" s="280"/>
      <c r="V934" s="280"/>
      <c r="W934" s="280"/>
      <c r="X934" s="280"/>
      <c r="Y934" s="280"/>
      <c r="Z934" s="280"/>
      <c r="AA934" s="280"/>
      <c r="AB934" s="280"/>
      <c r="AC934" s="280"/>
      <c r="AD934" s="280"/>
    </row>
    <row r="935" spans="1:30" ht="12.75" customHeight="1">
      <c r="A935" s="280"/>
      <c r="B935" s="280"/>
      <c r="C935" s="280"/>
      <c r="D935" s="280"/>
      <c r="E935" s="280"/>
      <c r="F935" s="280"/>
      <c r="G935" s="280"/>
      <c r="H935" s="312"/>
      <c r="I935" s="280"/>
      <c r="J935" s="280"/>
      <c r="K935" s="280"/>
      <c r="L935" s="280"/>
      <c r="M935" s="280"/>
      <c r="N935" s="280"/>
      <c r="O935" s="280"/>
      <c r="P935" s="280"/>
      <c r="Q935" s="280"/>
      <c r="R935" s="280"/>
      <c r="S935" s="280"/>
      <c r="T935" s="280"/>
      <c r="U935" s="280"/>
      <c r="V935" s="280"/>
      <c r="W935" s="280"/>
      <c r="X935" s="280"/>
      <c r="Y935" s="280"/>
      <c r="Z935" s="280"/>
      <c r="AA935" s="280"/>
      <c r="AB935" s="280"/>
      <c r="AC935" s="280"/>
      <c r="AD935" s="280"/>
    </row>
    <row r="936" spans="1:30" ht="12.75" customHeight="1">
      <c r="A936" s="280"/>
      <c r="B936" s="280"/>
      <c r="C936" s="280"/>
      <c r="D936" s="280"/>
      <c r="E936" s="280"/>
      <c r="F936" s="280"/>
      <c r="G936" s="280"/>
      <c r="H936" s="312"/>
      <c r="I936" s="280"/>
      <c r="J936" s="280"/>
      <c r="K936" s="280"/>
      <c r="L936" s="280"/>
      <c r="M936" s="280"/>
      <c r="N936" s="280"/>
      <c r="O936" s="280"/>
      <c r="P936" s="280"/>
      <c r="Q936" s="280"/>
      <c r="R936" s="280"/>
      <c r="S936" s="280"/>
      <c r="T936" s="280"/>
      <c r="U936" s="280"/>
      <c r="V936" s="280"/>
      <c r="W936" s="280"/>
      <c r="X936" s="280"/>
      <c r="Y936" s="280"/>
      <c r="Z936" s="280"/>
      <c r="AA936" s="280"/>
      <c r="AB936" s="280"/>
      <c r="AC936" s="280"/>
      <c r="AD936" s="280"/>
    </row>
    <row r="937" spans="1:30" ht="12.75" customHeight="1">
      <c r="A937" s="280"/>
      <c r="B937" s="280"/>
      <c r="C937" s="280"/>
      <c r="D937" s="280"/>
      <c r="E937" s="280"/>
      <c r="F937" s="280"/>
      <c r="G937" s="280"/>
      <c r="H937" s="312"/>
      <c r="I937" s="280"/>
      <c r="J937" s="280"/>
      <c r="K937" s="280"/>
      <c r="L937" s="280"/>
      <c r="M937" s="280"/>
      <c r="N937" s="280"/>
      <c r="O937" s="280"/>
      <c r="P937" s="280"/>
      <c r="Q937" s="280"/>
      <c r="R937" s="280"/>
      <c r="S937" s="280"/>
      <c r="T937" s="280"/>
      <c r="U937" s="280"/>
      <c r="V937" s="280"/>
      <c r="W937" s="280"/>
      <c r="X937" s="280"/>
      <c r="Y937" s="280"/>
      <c r="Z937" s="280"/>
      <c r="AA937" s="280"/>
      <c r="AB937" s="280"/>
      <c r="AC937" s="280"/>
      <c r="AD937" s="280"/>
    </row>
    <row r="938" spans="1:30" ht="12.75" customHeight="1">
      <c r="A938" s="280"/>
      <c r="B938" s="280"/>
      <c r="C938" s="280"/>
      <c r="D938" s="280"/>
      <c r="E938" s="280"/>
      <c r="F938" s="280"/>
      <c r="G938" s="280"/>
      <c r="H938" s="312"/>
      <c r="I938" s="280"/>
      <c r="J938" s="280"/>
      <c r="K938" s="280"/>
      <c r="L938" s="280"/>
      <c r="M938" s="280"/>
      <c r="N938" s="280"/>
      <c r="O938" s="280"/>
      <c r="P938" s="280"/>
      <c r="Q938" s="280"/>
      <c r="R938" s="280"/>
      <c r="S938" s="280"/>
      <c r="T938" s="280"/>
      <c r="U938" s="280"/>
      <c r="V938" s="280"/>
      <c r="W938" s="280"/>
      <c r="X938" s="280"/>
      <c r="Y938" s="280"/>
      <c r="Z938" s="280"/>
      <c r="AA938" s="280"/>
      <c r="AB938" s="280"/>
      <c r="AC938" s="280"/>
      <c r="AD938" s="280"/>
    </row>
    <row r="939" spans="1:30" ht="12.75" customHeight="1">
      <c r="A939" s="280"/>
      <c r="B939" s="280"/>
      <c r="C939" s="280"/>
      <c r="D939" s="280"/>
      <c r="E939" s="280"/>
      <c r="F939" s="280"/>
      <c r="G939" s="280"/>
      <c r="H939" s="312"/>
      <c r="I939" s="280"/>
      <c r="J939" s="280"/>
      <c r="K939" s="280"/>
      <c r="L939" s="280"/>
      <c r="M939" s="280"/>
      <c r="N939" s="280"/>
      <c r="O939" s="280"/>
      <c r="P939" s="280"/>
      <c r="Q939" s="280"/>
      <c r="R939" s="280"/>
      <c r="S939" s="280"/>
      <c r="T939" s="280"/>
      <c r="U939" s="280"/>
      <c r="V939" s="280"/>
      <c r="W939" s="280"/>
      <c r="X939" s="280"/>
      <c r="Y939" s="280"/>
      <c r="Z939" s="280"/>
      <c r="AA939" s="280"/>
      <c r="AB939" s="280"/>
      <c r="AC939" s="280"/>
      <c r="AD939" s="280"/>
    </row>
    <row r="940" spans="1:30" ht="12.75" customHeight="1">
      <c r="A940" s="280"/>
      <c r="B940" s="280"/>
      <c r="C940" s="280"/>
      <c r="D940" s="280"/>
      <c r="E940" s="280"/>
      <c r="F940" s="280"/>
      <c r="G940" s="280"/>
      <c r="H940" s="312"/>
      <c r="I940" s="280"/>
      <c r="J940" s="280"/>
      <c r="K940" s="280"/>
      <c r="L940" s="280"/>
      <c r="M940" s="280"/>
      <c r="N940" s="280"/>
      <c r="O940" s="280"/>
      <c r="P940" s="280"/>
      <c r="Q940" s="280"/>
      <c r="R940" s="280"/>
      <c r="S940" s="280"/>
      <c r="T940" s="280"/>
      <c r="U940" s="280"/>
      <c r="V940" s="280"/>
      <c r="W940" s="280"/>
      <c r="X940" s="280"/>
      <c r="Y940" s="280"/>
      <c r="Z940" s="280"/>
      <c r="AA940" s="280"/>
      <c r="AB940" s="280"/>
      <c r="AC940" s="280"/>
      <c r="AD940" s="280"/>
    </row>
    <row r="941" spans="1:30" ht="12.75" customHeight="1">
      <c r="A941" s="280"/>
      <c r="B941" s="280"/>
      <c r="C941" s="280"/>
      <c r="D941" s="280"/>
      <c r="E941" s="280"/>
      <c r="F941" s="280"/>
      <c r="G941" s="280"/>
      <c r="H941" s="312"/>
      <c r="I941" s="280"/>
      <c r="J941" s="280"/>
      <c r="K941" s="280"/>
      <c r="L941" s="280"/>
      <c r="M941" s="280"/>
      <c r="N941" s="280"/>
      <c r="O941" s="280"/>
      <c r="P941" s="280"/>
      <c r="Q941" s="280"/>
      <c r="R941" s="280"/>
      <c r="S941" s="280"/>
      <c r="T941" s="280"/>
      <c r="U941" s="280"/>
      <c r="V941" s="280"/>
      <c r="W941" s="280"/>
      <c r="X941" s="280"/>
      <c r="Y941" s="280"/>
      <c r="Z941" s="280"/>
      <c r="AA941" s="280"/>
      <c r="AB941" s="280"/>
      <c r="AC941" s="280"/>
      <c r="AD941" s="280"/>
    </row>
    <row r="942" spans="1:30" ht="12.75" customHeight="1">
      <c r="A942" s="280"/>
      <c r="B942" s="280"/>
      <c r="C942" s="280"/>
      <c r="D942" s="280"/>
      <c r="E942" s="280"/>
      <c r="F942" s="280"/>
      <c r="G942" s="280"/>
      <c r="H942" s="312"/>
      <c r="I942" s="280"/>
      <c r="J942" s="280"/>
      <c r="K942" s="280"/>
      <c r="L942" s="280"/>
      <c r="M942" s="280"/>
      <c r="N942" s="280"/>
      <c r="O942" s="280"/>
      <c r="P942" s="280"/>
      <c r="Q942" s="280"/>
      <c r="R942" s="280"/>
      <c r="S942" s="280"/>
      <c r="T942" s="280"/>
      <c r="U942" s="280"/>
      <c r="V942" s="280"/>
      <c r="W942" s="280"/>
      <c r="X942" s="280"/>
      <c r="Y942" s="280"/>
      <c r="Z942" s="280"/>
      <c r="AA942" s="280"/>
      <c r="AB942" s="280"/>
      <c r="AC942" s="280"/>
      <c r="AD942" s="280"/>
    </row>
    <row r="943" spans="1:30" ht="12.75" customHeight="1">
      <c r="A943" s="280"/>
      <c r="B943" s="280"/>
      <c r="C943" s="280"/>
      <c r="D943" s="280"/>
      <c r="E943" s="280"/>
      <c r="F943" s="280"/>
      <c r="G943" s="280"/>
      <c r="H943" s="312"/>
      <c r="I943" s="280"/>
      <c r="J943" s="280"/>
      <c r="K943" s="280"/>
      <c r="L943" s="280"/>
      <c r="M943" s="280"/>
      <c r="N943" s="280"/>
      <c r="O943" s="280"/>
      <c r="P943" s="280"/>
      <c r="Q943" s="280"/>
      <c r="R943" s="280"/>
      <c r="S943" s="280"/>
      <c r="T943" s="280"/>
      <c r="U943" s="280"/>
      <c r="V943" s="280"/>
      <c r="W943" s="280"/>
      <c r="X943" s="280"/>
      <c r="Y943" s="280"/>
      <c r="Z943" s="280"/>
      <c r="AA943" s="280"/>
      <c r="AB943" s="280"/>
      <c r="AC943" s="280"/>
      <c r="AD943" s="280"/>
    </row>
    <row r="944" spans="1:30" ht="12.75" customHeight="1">
      <c r="A944" s="280"/>
      <c r="B944" s="280"/>
      <c r="C944" s="280"/>
      <c r="D944" s="280"/>
      <c r="E944" s="280"/>
      <c r="F944" s="280"/>
      <c r="G944" s="280"/>
      <c r="H944" s="312"/>
      <c r="I944" s="280"/>
      <c r="J944" s="280"/>
      <c r="K944" s="280"/>
      <c r="L944" s="280"/>
      <c r="M944" s="280"/>
      <c r="N944" s="280"/>
      <c r="O944" s="280"/>
      <c r="P944" s="280"/>
      <c r="Q944" s="280"/>
      <c r="R944" s="280"/>
      <c r="S944" s="280"/>
      <c r="T944" s="280"/>
      <c r="U944" s="280"/>
      <c r="V944" s="280"/>
      <c r="W944" s="280"/>
      <c r="X944" s="280"/>
      <c r="Y944" s="280"/>
      <c r="Z944" s="280"/>
      <c r="AA944" s="280"/>
      <c r="AB944" s="280"/>
      <c r="AC944" s="280"/>
      <c r="AD944" s="280"/>
    </row>
    <row r="945" spans="1:30" ht="12.75" customHeight="1">
      <c r="A945" s="280"/>
      <c r="B945" s="280"/>
      <c r="C945" s="280"/>
      <c r="D945" s="280"/>
      <c r="E945" s="280"/>
      <c r="F945" s="280"/>
      <c r="G945" s="280"/>
      <c r="H945" s="312"/>
      <c r="I945" s="280"/>
      <c r="J945" s="280"/>
      <c r="K945" s="280"/>
      <c r="L945" s="280"/>
      <c r="M945" s="280"/>
      <c r="N945" s="280"/>
      <c r="O945" s="280"/>
      <c r="P945" s="280"/>
      <c r="Q945" s="280"/>
      <c r="R945" s="280"/>
      <c r="S945" s="280"/>
      <c r="T945" s="280"/>
      <c r="U945" s="280"/>
      <c r="V945" s="280"/>
      <c r="W945" s="280"/>
      <c r="X945" s="280"/>
      <c r="Y945" s="280"/>
      <c r="Z945" s="280"/>
      <c r="AA945" s="280"/>
      <c r="AB945" s="280"/>
      <c r="AC945" s="280"/>
      <c r="AD945" s="280"/>
    </row>
    <row r="946" spans="1:30" ht="12.75" customHeight="1">
      <c r="A946" s="280"/>
      <c r="B946" s="280"/>
      <c r="C946" s="280"/>
      <c r="D946" s="280"/>
      <c r="E946" s="280"/>
      <c r="F946" s="280"/>
      <c r="G946" s="280"/>
      <c r="H946" s="312"/>
      <c r="I946" s="280"/>
      <c r="J946" s="280"/>
      <c r="K946" s="280"/>
      <c r="L946" s="280"/>
      <c r="M946" s="280"/>
      <c r="N946" s="280"/>
      <c r="O946" s="280"/>
      <c r="P946" s="280"/>
      <c r="Q946" s="280"/>
      <c r="R946" s="280"/>
      <c r="S946" s="280"/>
      <c r="T946" s="280"/>
      <c r="U946" s="280"/>
      <c r="V946" s="280"/>
      <c r="W946" s="280"/>
      <c r="X946" s="280"/>
      <c r="Y946" s="280"/>
      <c r="Z946" s="280"/>
      <c r="AA946" s="280"/>
      <c r="AB946" s="280"/>
      <c r="AC946" s="280"/>
      <c r="AD946" s="280"/>
    </row>
    <row r="947" spans="1:30" ht="12.75" customHeight="1">
      <c r="A947" s="280"/>
      <c r="B947" s="280"/>
      <c r="C947" s="280"/>
      <c r="D947" s="280"/>
      <c r="E947" s="280"/>
      <c r="F947" s="280"/>
      <c r="G947" s="280"/>
      <c r="H947" s="312"/>
      <c r="I947" s="280"/>
      <c r="J947" s="280"/>
      <c r="K947" s="280"/>
      <c r="L947" s="280"/>
      <c r="M947" s="280"/>
      <c r="N947" s="280"/>
      <c r="O947" s="280"/>
      <c r="P947" s="280"/>
      <c r="Q947" s="280"/>
      <c r="R947" s="280"/>
      <c r="S947" s="280"/>
      <c r="T947" s="280"/>
      <c r="U947" s="280"/>
      <c r="V947" s="280"/>
      <c r="W947" s="280"/>
      <c r="X947" s="280"/>
      <c r="Y947" s="280"/>
      <c r="Z947" s="280"/>
      <c r="AA947" s="280"/>
      <c r="AB947" s="280"/>
      <c r="AC947" s="280"/>
      <c r="AD947" s="280"/>
    </row>
    <row r="948" spans="1:30" ht="12.75" customHeight="1">
      <c r="A948" s="280"/>
      <c r="B948" s="280"/>
      <c r="C948" s="280"/>
      <c r="D948" s="280"/>
      <c r="E948" s="280"/>
      <c r="F948" s="280"/>
      <c r="G948" s="280"/>
      <c r="H948" s="312"/>
      <c r="I948" s="280"/>
      <c r="J948" s="280"/>
      <c r="K948" s="280"/>
      <c r="L948" s="280"/>
      <c r="M948" s="280"/>
      <c r="N948" s="280"/>
      <c r="O948" s="280"/>
      <c r="P948" s="280"/>
      <c r="Q948" s="280"/>
      <c r="R948" s="280"/>
      <c r="S948" s="280"/>
      <c r="T948" s="280"/>
      <c r="U948" s="280"/>
      <c r="V948" s="280"/>
      <c r="W948" s="280"/>
      <c r="X948" s="280"/>
      <c r="Y948" s="280"/>
      <c r="Z948" s="280"/>
      <c r="AA948" s="280"/>
      <c r="AB948" s="280"/>
      <c r="AC948" s="280"/>
      <c r="AD948" s="280"/>
    </row>
    <row r="949" spans="1:30" ht="12.75" customHeight="1">
      <c r="A949" s="280"/>
      <c r="B949" s="280"/>
      <c r="C949" s="280"/>
      <c r="D949" s="280"/>
      <c r="E949" s="280"/>
      <c r="F949" s="280"/>
      <c r="G949" s="280"/>
      <c r="H949" s="312"/>
      <c r="I949" s="280"/>
      <c r="J949" s="280"/>
      <c r="K949" s="280"/>
      <c r="L949" s="280"/>
      <c r="M949" s="280"/>
      <c r="N949" s="280"/>
      <c r="O949" s="280"/>
      <c r="P949" s="280"/>
      <c r="Q949" s="280"/>
      <c r="R949" s="280"/>
      <c r="S949" s="280"/>
      <c r="T949" s="280"/>
      <c r="U949" s="280"/>
      <c r="V949" s="280"/>
      <c r="W949" s="280"/>
      <c r="X949" s="280"/>
      <c r="Y949" s="280"/>
      <c r="Z949" s="280"/>
      <c r="AA949" s="280"/>
      <c r="AB949" s="280"/>
      <c r="AC949" s="280"/>
      <c r="AD949" s="280"/>
    </row>
    <row r="950" spans="1:30" ht="12.75" customHeight="1">
      <c r="A950" s="280"/>
      <c r="B950" s="280"/>
      <c r="C950" s="280"/>
      <c r="D950" s="280"/>
      <c r="E950" s="280"/>
      <c r="F950" s="280"/>
      <c r="G950" s="280"/>
      <c r="H950" s="312"/>
      <c r="I950" s="280"/>
      <c r="J950" s="280"/>
      <c r="K950" s="280"/>
      <c r="L950" s="280"/>
      <c r="M950" s="280"/>
      <c r="N950" s="280"/>
      <c r="O950" s="280"/>
      <c r="P950" s="280"/>
      <c r="Q950" s="280"/>
      <c r="R950" s="280"/>
      <c r="S950" s="280"/>
      <c r="T950" s="280"/>
      <c r="U950" s="280"/>
      <c r="V950" s="280"/>
      <c r="W950" s="280"/>
      <c r="X950" s="280"/>
      <c r="Y950" s="280"/>
      <c r="Z950" s="280"/>
      <c r="AA950" s="280"/>
      <c r="AB950" s="280"/>
      <c r="AC950" s="280"/>
      <c r="AD950" s="280"/>
    </row>
    <row r="951" spans="1:30" ht="15.75" customHeight="1">
      <c r="H951" s="54"/>
    </row>
    <row r="952" spans="1:30" ht="15.75" customHeight="1">
      <c r="H952" s="54"/>
    </row>
    <row r="953" spans="1:30" ht="15.75" customHeight="1">
      <c r="H953" s="54"/>
    </row>
    <row r="954" spans="1:30" ht="15.75" customHeight="1">
      <c r="H954" s="54"/>
    </row>
    <row r="955" spans="1:30" ht="15.75" customHeight="1">
      <c r="H955" s="54"/>
    </row>
  </sheetData>
  <mergeCells count="8">
    <mergeCell ref="A94:B94"/>
    <mergeCell ref="A100:B100"/>
    <mergeCell ref="C3:C4"/>
    <mergeCell ref="A31:B31"/>
    <mergeCell ref="A54:B54"/>
    <mergeCell ref="A70:B70"/>
    <mergeCell ref="A3:B4"/>
    <mergeCell ref="A5:C24"/>
  </mergeCells>
  <pageMargins left="0.98425196850393704" right="0.19685039370078741" top="0.78740157480314965" bottom="0.59055118110236227" header="0" footer="0"/>
  <pageSetup paperSize="9" orientation="portrait" r:id="rId1"/>
  <headerFooter>
    <oddFooter xml:space="preserve">&amp;C&amp;"Arial Narrow,Normal"&amp;9&amp;P ASESORÍA LETRADA </oddFooter>
  </headerFooter>
  <rowBreaks count="1" manualBreakCount="1">
    <brk id="60" max="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21</vt:i4>
      </vt:variant>
    </vt:vector>
  </HeadingPairs>
  <TitlesOfParts>
    <vt:vector size="42" baseType="lpstr">
      <vt:lpstr>D.E.M. 2026</vt:lpstr>
      <vt:lpstr>DESAR HUMANO Y TERRIT 2026</vt:lpstr>
      <vt:lpstr>GOBIERNO Y CULTURA 2026</vt:lpstr>
      <vt:lpstr>Prevención, Segur y Conviv 2026</vt:lpstr>
      <vt:lpstr>ECONOMIA 2026</vt:lpstr>
      <vt:lpstr>EDUCACIÓN 2026</vt:lpstr>
      <vt:lpstr>INFRAESTRUCTURA 2026</vt:lpstr>
      <vt:lpstr>SEC. SALUD 2026</vt:lpstr>
      <vt:lpstr>ASESORIA LETRADA 2026</vt:lpstr>
      <vt:lpstr>SERV-URBANOS</vt:lpstr>
      <vt:lpstr>JUSTICIA ADM. DE FALTAS 2026</vt:lpstr>
      <vt:lpstr>CONCEJO DELIBERANTE 2026</vt:lpstr>
      <vt:lpstr>TRIBUNAL DE CUENTAS 2025</vt:lpstr>
      <vt:lpstr>AUDITORIA GENERAL 2026</vt:lpstr>
      <vt:lpstr>ENTE CONTROL SERV. MUNIC. 2026</vt:lpstr>
      <vt:lpstr>C.A.M. 2026</vt:lpstr>
      <vt:lpstr>JUSTICIA ELECTORAL 2026</vt:lpstr>
      <vt:lpstr>TRIB. ADMIS. Y CONCUR. 2026</vt:lpstr>
      <vt:lpstr>TRIB. RECLAM.Y APELAC.FISC.2026</vt:lpstr>
      <vt:lpstr>INGRESOS 2026</vt:lpstr>
      <vt:lpstr>GRAFICO PRESUPUESTO ABIERTO</vt:lpstr>
      <vt:lpstr>'ASESORIA LETRADA 2026'!Área_de_impresión</vt:lpstr>
      <vt:lpstr>'AUDITORIA GENERAL 2026'!Área_de_impresión</vt:lpstr>
      <vt:lpstr>'C.A.M. 2026'!Área_de_impresión</vt:lpstr>
      <vt:lpstr>'CONCEJO DELIBERANTE 2026'!Área_de_impresión</vt:lpstr>
      <vt:lpstr>'D.E.M. 2026'!Área_de_impresión</vt:lpstr>
      <vt:lpstr>'DESAR HUMANO Y TERRIT 2026'!Área_de_impresión</vt:lpstr>
      <vt:lpstr>'ECONOMIA 2026'!Área_de_impresión</vt:lpstr>
      <vt:lpstr>'EDUCACIÓN 2026'!Área_de_impresión</vt:lpstr>
      <vt:lpstr>'ENTE CONTROL SERV. MUNIC. 2026'!Área_de_impresión</vt:lpstr>
      <vt:lpstr>'GOBIERNO Y CULTURA 2026'!Área_de_impresión</vt:lpstr>
      <vt:lpstr>'GRAFICO PRESUPUESTO ABIERTO'!Área_de_impresión</vt:lpstr>
      <vt:lpstr>'INFRAESTRUCTURA 2026'!Área_de_impresión</vt:lpstr>
      <vt:lpstr>'INGRESOS 2026'!Área_de_impresión</vt:lpstr>
      <vt:lpstr>'JUSTICIA ADM. DE FALTAS 2026'!Área_de_impresión</vt:lpstr>
      <vt:lpstr>'JUSTICIA ELECTORAL 2026'!Área_de_impresión</vt:lpstr>
      <vt:lpstr>'Prevención, Segur y Conviv 2026'!Área_de_impresión</vt:lpstr>
      <vt:lpstr>'SEC. SALUD 2026'!Área_de_impresión</vt:lpstr>
      <vt:lpstr>'SERV-URBANOS'!Área_de_impresión</vt:lpstr>
      <vt:lpstr>'TRIB. ADMIS. Y CONCUR. 2026'!Área_de_impresión</vt:lpstr>
      <vt:lpstr>'TRIB. RECLAM.Y APELAC.FISC.2026'!Área_de_impresión</vt:lpstr>
      <vt:lpstr>'TRIBUNAL DE CUENTAS 2025'!Área_de_impresión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20323487104</dc:creator>
  <cp:lastModifiedBy>ELIANA ANINO</cp:lastModifiedBy>
  <cp:lastPrinted>2026-05-21T13:28:35Z</cp:lastPrinted>
  <dcterms:created xsi:type="dcterms:W3CDTF">2020-10-05T10:28:21Z</dcterms:created>
  <dcterms:modified xsi:type="dcterms:W3CDTF">2026-05-21T13:29:53Z</dcterms:modified>
</cp:coreProperties>
</file>